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5600" windowHeight="15540" tabRatio="500" firstSheet="1" activeTab="8"/>
  </bookViews>
  <sheets>
    <sheet name="Players Stats" sheetId="1" r:id="rId1"/>
    <sheet name="Quarter 1" sheetId="10" r:id="rId2"/>
    <sheet name="Quarter 2" sheetId="11" r:id="rId3"/>
    <sheet name="Quarter 3" sheetId="12" r:id="rId4"/>
    <sheet name="Quarter 4" sheetId="13" r:id="rId5"/>
    <sheet name="Semi 1" sheetId="14" r:id="rId6"/>
    <sheet name="Semi 2" sheetId="15" r:id="rId7"/>
    <sheet name="Final" sheetId="16" r:id="rId8"/>
    <sheet name="Simulation" sheetId="9" r:id="rId9"/>
  </sheets>
  <definedNames>
    <definedName name="solver_typ" localSheetId="7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ver" localSheetId="7" hidden="1">11</definedName>
    <definedName name="solver_ver" localSheetId="1" hidden="1">11</definedName>
    <definedName name="solver_ver" localSheetId="2" hidden="1">11</definedName>
    <definedName name="solver_ver" localSheetId="3" hidden="1">11</definedName>
    <definedName name="solver_ver" localSheetId="4" hidden="1">11</definedName>
    <definedName name="solver_ver" localSheetId="5" hidden="1">11</definedName>
    <definedName name="solver_ver" localSheetId="6" hidden="1">11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9" i="1" l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88" i="1"/>
  <c r="F19" i="9"/>
  <c r="G19" i="9"/>
  <c r="H19" i="9"/>
  <c r="I19" i="9"/>
  <c r="J19" i="9"/>
  <c r="K19" i="9"/>
  <c r="L19" i="9"/>
  <c r="F20" i="9"/>
  <c r="G20" i="9"/>
  <c r="H20" i="9"/>
  <c r="I20" i="9"/>
  <c r="J20" i="9"/>
  <c r="K20" i="9"/>
  <c r="L20" i="9"/>
  <c r="E19" i="9"/>
  <c r="E20" i="9"/>
  <c r="F119" i="1"/>
  <c r="C12" i="10"/>
  <c r="B12" i="10"/>
  <c r="F12" i="10"/>
  <c r="D2" i="10"/>
  <c r="C5" i="10"/>
  <c r="H2" i="10"/>
  <c r="D12" i="10"/>
  <c r="G12" i="10"/>
  <c r="C4" i="10"/>
  <c r="E12" i="10"/>
  <c r="K88" i="1"/>
  <c r="K89" i="1"/>
  <c r="K90" i="1"/>
  <c r="K91" i="1"/>
  <c r="K92" i="1"/>
  <c r="C140" i="1"/>
  <c r="K12" i="10"/>
  <c r="J12" i="10"/>
  <c r="L12" i="10"/>
  <c r="I97" i="1"/>
  <c r="N12" i="10"/>
  <c r="M12" i="10"/>
  <c r="O12" i="10"/>
  <c r="G97" i="1"/>
  <c r="Q12" i="10"/>
  <c r="P12" i="10"/>
  <c r="R12" i="10"/>
  <c r="S12" i="10"/>
  <c r="T12" i="10"/>
  <c r="Y12" i="10"/>
  <c r="Z12" i="10"/>
  <c r="C136" i="1"/>
  <c r="I92" i="1"/>
  <c r="I93" i="1"/>
  <c r="I94" i="1"/>
  <c r="I95" i="1"/>
  <c r="I96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89" i="1"/>
  <c r="I90" i="1"/>
  <c r="I91" i="1"/>
  <c r="I88" i="1"/>
  <c r="G89" i="1"/>
  <c r="G90" i="1"/>
  <c r="G91" i="1"/>
  <c r="G92" i="1"/>
  <c r="G93" i="1"/>
  <c r="G94" i="1"/>
  <c r="G95" i="1"/>
  <c r="G96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88" i="1"/>
  <c r="F88" i="1"/>
  <c r="C12" i="15"/>
  <c r="B12" i="15"/>
  <c r="D2" i="15"/>
  <c r="C12" i="12"/>
  <c r="B12" i="12"/>
  <c r="D2" i="12"/>
  <c r="C4" i="12"/>
  <c r="H2" i="12"/>
  <c r="D12" i="12"/>
  <c r="J12" i="12"/>
  <c r="F12" i="12"/>
  <c r="G12" i="12"/>
  <c r="C5" i="12"/>
  <c r="E12" i="12"/>
  <c r="K113" i="1"/>
  <c r="K114" i="1"/>
  <c r="K115" i="1"/>
  <c r="K116" i="1"/>
  <c r="K117" i="1"/>
  <c r="H140" i="1"/>
  <c r="K12" i="12"/>
  <c r="L12" i="12"/>
  <c r="P12" i="12"/>
  <c r="M12" i="12"/>
  <c r="N12" i="12"/>
  <c r="O12" i="12"/>
  <c r="Q12" i="12"/>
  <c r="R12" i="12"/>
  <c r="S12" i="12"/>
  <c r="T12" i="12"/>
  <c r="U12" i="12"/>
  <c r="V12" i="12"/>
  <c r="AD12" i="12"/>
  <c r="Y12" i="12"/>
  <c r="Z12" i="12"/>
  <c r="AA12" i="12"/>
  <c r="AB12" i="12"/>
  <c r="C13" i="12"/>
  <c r="B13" i="12"/>
  <c r="D13" i="12"/>
  <c r="J13" i="12"/>
  <c r="F13" i="12"/>
  <c r="G13" i="12"/>
  <c r="E13" i="12"/>
  <c r="K108" i="1"/>
  <c r="K109" i="1"/>
  <c r="K110" i="1"/>
  <c r="K111" i="1"/>
  <c r="K112" i="1"/>
  <c r="G140" i="1"/>
  <c r="K13" i="12"/>
  <c r="L13" i="12"/>
  <c r="P13" i="12"/>
  <c r="M13" i="12"/>
  <c r="N13" i="12"/>
  <c r="O13" i="12"/>
  <c r="Q13" i="12"/>
  <c r="R13" i="12"/>
  <c r="S13" i="12"/>
  <c r="T13" i="12"/>
  <c r="U13" i="12"/>
  <c r="V13" i="12"/>
  <c r="W13" i="12"/>
  <c r="X13" i="12"/>
  <c r="AD13" i="12"/>
  <c r="AH12" i="12"/>
  <c r="Y13" i="12"/>
  <c r="Z13" i="12"/>
  <c r="AA13" i="12"/>
  <c r="AB13" i="12"/>
  <c r="C14" i="12"/>
  <c r="B14" i="12"/>
  <c r="D14" i="12"/>
  <c r="J14" i="12"/>
  <c r="F14" i="12"/>
  <c r="G14" i="12"/>
  <c r="E14" i="12"/>
  <c r="H136" i="1"/>
  <c r="K14" i="12"/>
  <c r="L14" i="12"/>
  <c r="P14" i="12"/>
  <c r="M14" i="12"/>
  <c r="N14" i="12"/>
  <c r="O14" i="12"/>
  <c r="Q14" i="12"/>
  <c r="R14" i="12"/>
  <c r="S14" i="12"/>
  <c r="T14" i="12"/>
  <c r="U14" i="12"/>
  <c r="V14" i="12"/>
  <c r="W14" i="12"/>
  <c r="X14" i="12"/>
  <c r="AD14" i="12"/>
  <c r="AH13" i="12"/>
  <c r="Y14" i="12"/>
  <c r="Z14" i="12"/>
  <c r="AA14" i="12"/>
  <c r="AB14" i="12"/>
  <c r="C15" i="12"/>
  <c r="B15" i="12"/>
  <c r="D15" i="12"/>
  <c r="J15" i="12"/>
  <c r="F15" i="12"/>
  <c r="G15" i="12"/>
  <c r="E15" i="12"/>
  <c r="K15" i="12"/>
  <c r="L15" i="12"/>
  <c r="P15" i="12"/>
  <c r="M15" i="12"/>
  <c r="N15" i="12"/>
  <c r="O15" i="12"/>
  <c r="Q15" i="12"/>
  <c r="R15" i="12"/>
  <c r="S15" i="12"/>
  <c r="T15" i="12"/>
  <c r="U15" i="12"/>
  <c r="V15" i="12"/>
  <c r="W15" i="12"/>
  <c r="X15" i="12"/>
  <c r="AD15" i="12"/>
  <c r="AH14" i="12"/>
  <c r="Y15" i="12"/>
  <c r="Z15" i="12"/>
  <c r="AA15" i="12"/>
  <c r="AB15" i="12"/>
  <c r="C16" i="12"/>
  <c r="B16" i="12"/>
  <c r="D16" i="12"/>
  <c r="J16" i="12"/>
  <c r="F16" i="12"/>
  <c r="G16" i="12"/>
  <c r="E16" i="12"/>
  <c r="K16" i="12"/>
  <c r="L16" i="12"/>
  <c r="P16" i="12"/>
  <c r="M16" i="12"/>
  <c r="N16" i="12"/>
  <c r="O16" i="12"/>
  <c r="Q16" i="12"/>
  <c r="R16" i="12"/>
  <c r="S16" i="12"/>
  <c r="T16" i="12"/>
  <c r="U16" i="12"/>
  <c r="V16" i="12"/>
  <c r="W16" i="12"/>
  <c r="X16" i="12"/>
  <c r="AD16" i="12"/>
  <c r="AH15" i="12"/>
  <c r="Y16" i="12"/>
  <c r="Z16" i="12"/>
  <c r="AA16" i="12"/>
  <c r="AB16" i="12"/>
  <c r="C17" i="12"/>
  <c r="B17" i="12"/>
  <c r="D17" i="12"/>
  <c r="J17" i="12"/>
  <c r="F17" i="12"/>
  <c r="G17" i="12"/>
  <c r="E17" i="12"/>
  <c r="K17" i="12"/>
  <c r="L17" i="12"/>
  <c r="P17" i="12"/>
  <c r="M17" i="12"/>
  <c r="N17" i="12"/>
  <c r="O17" i="12"/>
  <c r="F117" i="1"/>
  <c r="Q17" i="12"/>
  <c r="R17" i="12"/>
  <c r="S17" i="12"/>
  <c r="T17" i="12"/>
  <c r="U17" i="12"/>
  <c r="V17" i="12"/>
  <c r="W17" i="12"/>
  <c r="X17" i="12"/>
  <c r="AD17" i="12"/>
  <c r="AH16" i="12"/>
  <c r="Y17" i="12"/>
  <c r="Z17" i="12"/>
  <c r="AA17" i="12"/>
  <c r="AB17" i="12"/>
  <c r="C18" i="12"/>
  <c r="B18" i="12"/>
  <c r="D18" i="12"/>
  <c r="J18" i="12"/>
  <c r="F18" i="12"/>
  <c r="G18" i="12"/>
  <c r="E18" i="12"/>
  <c r="H137" i="1"/>
  <c r="K18" i="12"/>
  <c r="L18" i="12"/>
  <c r="P18" i="12"/>
  <c r="M18" i="12"/>
  <c r="N18" i="12"/>
  <c r="O18" i="12"/>
  <c r="Q18" i="12"/>
  <c r="R18" i="12"/>
  <c r="S18" i="12"/>
  <c r="T18" i="12"/>
  <c r="U18" i="12"/>
  <c r="V18" i="12"/>
  <c r="W18" i="12"/>
  <c r="X18" i="12"/>
  <c r="AD18" i="12"/>
  <c r="AH17" i="12"/>
  <c r="Y18" i="12"/>
  <c r="Z18" i="12"/>
  <c r="AA18" i="12"/>
  <c r="AB18" i="12"/>
  <c r="C19" i="12"/>
  <c r="B19" i="12"/>
  <c r="D19" i="12"/>
  <c r="J19" i="12"/>
  <c r="F19" i="12"/>
  <c r="G19" i="12"/>
  <c r="E19" i="12"/>
  <c r="G136" i="1"/>
  <c r="K19" i="12"/>
  <c r="L19" i="12"/>
  <c r="P19" i="12"/>
  <c r="M19" i="12"/>
  <c r="N19" i="12"/>
  <c r="O19" i="12"/>
  <c r="Q19" i="12"/>
  <c r="R19" i="12"/>
  <c r="S19" i="12"/>
  <c r="T19" i="12"/>
  <c r="U19" i="12"/>
  <c r="V19" i="12"/>
  <c r="W19" i="12"/>
  <c r="X19" i="12"/>
  <c r="AD19" i="12"/>
  <c r="AH18" i="12"/>
  <c r="Y19" i="12"/>
  <c r="Z19" i="12"/>
  <c r="AA19" i="12"/>
  <c r="AB19" i="12"/>
  <c r="C20" i="12"/>
  <c r="B20" i="12"/>
  <c r="D20" i="12"/>
  <c r="J20" i="12"/>
  <c r="F20" i="12"/>
  <c r="G20" i="12"/>
  <c r="E20" i="12"/>
  <c r="H139" i="1"/>
  <c r="K20" i="12"/>
  <c r="L20" i="12"/>
  <c r="P20" i="12"/>
  <c r="M20" i="12"/>
  <c r="N20" i="12"/>
  <c r="O20" i="12"/>
  <c r="Q20" i="12"/>
  <c r="R20" i="12"/>
  <c r="S20" i="12"/>
  <c r="T20" i="12"/>
  <c r="U20" i="12"/>
  <c r="V20" i="12"/>
  <c r="W20" i="12"/>
  <c r="X20" i="12"/>
  <c r="AD20" i="12"/>
  <c r="AH19" i="12"/>
  <c r="Y20" i="12"/>
  <c r="Z20" i="12"/>
  <c r="AA20" i="12"/>
  <c r="AB20" i="12"/>
  <c r="C21" i="12"/>
  <c r="B21" i="12"/>
  <c r="D21" i="12"/>
  <c r="J21" i="12"/>
  <c r="F21" i="12"/>
  <c r="G21" i="12"/>
  <c r="E21" i="12"/>
  <c r="G138" i="1"/>
  <c r="K21" i="12"/>
  <c r="L21" i="12"/>
  <c r="P21" i="12"/>
  <c r="M21" i="12"/>
  <c r="N21" i="12"/>
  <c r="O21" i="12"/>
  <c r="Q21" i="12"/>
  <c r="R21" i="12"/>
  <c r="S21" i="12"/>
  <c r="T21" i="12"/>
  <c r="U21" i="12"/>
  <c r="V21" i="12"/>
  <c r="W21" i="12"/>
  <c r="X21" i="12"/>
  <c r="AD21" i="12"/>
  <c r="AH20" i="12"/>
  <c r="Y21" i="12"/>
  <c r="Z21" i="12"/>
  <c r="AA21" i="12"/>
  <c r="AB21" i="12"/>
  <c r="C22" i="12"/>
  <c r="B22" i="12"/>
  <c r="D22" i="12"/>
  <c r="J22" i="12"/>
  <c r="F22" i="12"/>
  <c r="G22" i="12"/>
  <c r="E22" i="12"/>
  <c r="K22" i="12"/>
  <c r="L22" i="12"/>
  <c r="P22" i="12"/>
  <c r="M22" i="12"/>
  <c r="N22" i="12"/>
  <c r="O22" i="12"/>
  <c r="Q22" i="12"/>
  <c r="R22" i="12"/>
  <c r="S22" i="12"/>
  <c r="T22" i="12"/>
  <c r="U22" i="12"/>
  <c r="H112" i="1"/>
  <c r="V22" i="12"/>
  <c r="W22" i="12"/>
  <c r="X22" i="12"/>
  <c r="AD22" i="12"/>
  <c r="AH21" i="12"/>
  <c r="Y22" i="12"/>
  <c r="Z22" i="12"/>
  <c r="AA22" i="12"/>
  <c r="AB22" i="12"/>
  <c r="C23" i="12"/>
  <c r="B23" i="12"/>
  <c r="D23" i="12"/>
  <c r="J23" i="12"/>
  <c r="F23" i="12"/>
  <c r="G23" i="12"/>
  <c r="E23" i="12"/>
  <c r="G139" i="1"/>
  <c r="K23" i="12"/>
  <c r="L23" i="12"/>
  <c r="P23" i="12"/>
  <c r="M23" i="12"/>
  <c r="N23" i="12"/>
  <c r="O23" i="12"/>
  <c r="Q23" i="12"/>
  <c r="R23" i="12"/>
  <c r="S23" i="12"/>
  <c r="T23" i="12"/>
  <c r="U23" i="12"/>
  <c r="V23" i="12"/>
  <c r="AD23" i="12"/>
  <c r="AH22" i="12"/>
  <c r="Y23" i="12"/>
  <c r="Z23" i="12"/>
  <c r="AA23" i="12"/>
  <c r="AB23" i="12"/>
  <c r="C24" i="12"/>
  <c r="B24" i="12"/>
  <c r="D24" i="12"/>
  <c r="J24" i="12"/>
  <c r="F24" i="12"/>
  <c r="G24" i="12"/>
  <c r="E24" i="12"/>
  <c r="K24" i="12"/>
  <c r="L24" i="12"/>
  <c r="P24" i="12"/>
  <c r="M24" i="12"/>
  <c r="N24" i="12"/>
  <c r="O24" i="12"/>
  <c r="Q24" i="12"/>
  <c r="R24" i="12"/>
  <c r="S24" i="12"/>
  <c r="T24" i="12"/>
  <c r="U24" i="12"/>
  <c r="V24" i="12"/>
  <c r="W24" i="12"/>
  <c r="X24" i="12"/>
  <c r="AD24" i="12"/>
  <c r="AH23" i="12"/>
  <c r="Y24" i="12"/>
  <c r="Z24" i="12"/>
  <c r="AA24" i="12"/>
  <c r="AB24" i="12"/>
  <c r="C25" i="12"/>
  <c r="B25" i="12"/>
  <c r="D25" i="12"/>
  <c r="J25" i="12"/>
  <c r="F25" i="12"/>
  <c r="G25" i="12"/>
  <c r="E25" i="12"/>
  <c r="K25" i="12"/>
  <c r="L25" i="12"/>
  <c r="P25" i="12"/>
  <c r="M25" i="12"/>
  <c r="N25" i="12"/>
  <c r="O25" i="12"/>
  <c r="Q25" i="12"/>
  <c r="R25" i="12"/>
  <c r="S25" i="12"/>
  <c r="T25" i="12"/>
  <c r="U25" i="12"/>
  <c r="V25" i="12"/>
  <c r="W25" i="12"/>
  <c r="X25" i="12"/>
  <c r="AD25" i="12"/>
  <c r="AH24" i="12"/>
  <c r="Y25" i="12"/>
  <c r="Z25" i="12"/>
  <c r="AA25" i="12"/>
  <c r="AB25" i="12"/>
  <c r="C26" i="12"/>
  <c r="B26" i="12"/>
  <c r="D26" i="12"/>
  <c r="J26" i="12"/>
  <c r="F26" i="12"/>
  <c r="G26" i="12"/>
  <c r="E26" i="12"/>
  <c r="K26" i="12"/>
  <c r="L26" i="12"/>
  <c r="P26" i="12"/>
  <c r="M26" i="12"/>
  <c r="N26" i="12"/>
  <c r="O26" i="12"/>
  <c r="Q26" i="12"/>
  <c r="R26" i="12"/>
  <c r="S26" i="12"/>
  <c r="T26" i="12"/>
  <c r="U26" i="12"/>
  <c r="V26" i="12"/>
  <c r="W26" i="12"/>
  <c r="X26" i="12"/>
  <c r="AD26" i="12"/>
  <c r="AH25" i="12"/>
  <c r="Y26" i="12"/>
  <c r="Z26" i="12"/>
  <c r="AA26" i="12"/>
  <c r="AB26" i="12"/>
  <c r="C27" i="12"/>
  <c r="B27" i="12"/>
  <c r="D27" i="12"/>
  <c r="J27" i="12"/>
  <c r="F27" i="12"/>
  <c r="G27" i="12"/>
  <c r="E27" i="12"/>
  <c r="K27" i="12"/>
  <c r="L27" i="12"/>
  <c r="P27" i="12"/>
  <c r="M27" i="12"/>
  <c r="N27" i="12"/>
  <c r="O27" i="12"/>
  <c r="Q27" i="12"/>
  <c r="R27" i="12"/>
  <c r="S27" i="12"/>
  <c r="T27" i="12"/>
  <c r="U27" i="12"/>
  <c r="V27" i="12"/>
  <c r="W27" i="12"/>
  <c r="X27" i="12"/>
  <c r="AD27" i="12"/>
  <c r="AH26" i="12"/>
  <c r="Y27" i="12"/>
  <c r="Z27" i="12"/>
  <c r="AA27" i="12"/>
  <c r="AB27" i="12"/>
  <c r="C28" i="12"/>
  <c r="B28" i="12"/>
  <c r="D28" i="12"/>
  <c r="J28" i="12"/>
  <c r="F28" i="12"/>
  <c r="G28" i="12"/>
  <c r="E28" i="12"/>
  <c r="K28" i="12"/>
  <c r="L28" i="12"/>
  <c r="P28" i="12"/>
  <c r="M28" i="12"/>
  <c r="N28" i="12"/>
  <c r="O28" i="12"/>
  <c r="Q28" i="12"/>
  <c r="R28" i="12"/>
  <c r="S28" i="12"/>
  <c r="T28" i="12"/>
  <c r="U28" i="12"/>
  <c r="V28" i="12"/>
  <c r="W28" i="12"/>
  <c r="X28" i="12"/>
  <c r="AD28" i="12"/>
  <c r="AH27" i="12"/>
  <c r="Y28" i="12"/>
  <c r="Z28" i="12"/>
  <c r="AA28" i="12"/>
  <c r="AB28" i="12"/>
  <c r="C29" i="12"/>
  <c r="B29" i="12"/>
  <c r="D29" i="12"/>
  <c r="J29" i="12"/>
  <c r="F29" i="12"/>
  <c r="G29" i="12"/>
  <c r="E29" i="12"/>
  <c r="K29" i="12"/>
  <c r="L29" i="12"/>
  <c r="P29" i="12"/>
  <c r="M29" i="12"/>
  <c r="N29" i="12"/>
  <c r="O29" i="12"/>
  <c r="Q29" i="12"/>
  <c r="R29" i="12"/>
  <c r="S29" i="12"/>
  <c r="T29" i="12"/>
  <c r="U29" i="12"/>
  <c r="V29" i="12"/>
  <c r="W29" i="12"/>
  <c r="X29" i="12"/>
  <c r="AD29" i="12"/>
  <c r="AH28" i="12"/>
  <c r="Y29" i="12"/>
  <c r="Z29" i="12"/>
  <c r="AA29" i="12"/>
  <c r="AB29" i="12"/>
  <c r="C30" i="12"/>
  <c r="B30" i="12"/>
  <c r="D30" i="12"/>
  <c r="J30" i="12"/>
  <c r="F30" i="12"/>
  <c r="G30" i="12"/>
  <c r="E30" i="12"/>
  <c r="K30" i="12"/>
  <c r="L30" i="12"/>
  <c r="P30" i="12"/>
  <c r="M30" i="12"/>
  <c r="N30" i="12"/>
  <c r="O30" i="12"/>
  <c r="Q30" i="12"/>
  <c r="R30" i="12"/>
  <c r="S30" i="12"/>
  <c r="T30" i="12"/>
  <c r="U30" i="12"/>
  <c r="V30" i="12"/>
  <c r="W30" i="12"/>
  <c r="X30" i="12"/>
  <c r="AD30" i="12"/>
  <c r="AH29" i="12"/>
  <c r="Y30" i="12"/>
  <c r="Z30" i="12"/>
  <c r="AA30" i="12"/>
  <c r="AB30" i="12"/>
  <c r="C31" i="12"/>
  <c r="B31" i="12"/>
  <c r="D31" i="12"/>
  <c r="J31" i="12"/>
  <c r="F31" i="12"/>
  <c r="G31" i="12"/>
  <c r="E31" i="12"/>
  <c r="K31" i="12"/>
  <c r="L31" i="12"/>
  <c r="P31" i="12"/>
  <c r="M31" i="12"/>
  <c r="N31" i="12"/>
  <c r="O31" i="12"/>
  <c r="Q31" i="12"/>
  <c r="R31" i="12"/>
  <c r="S31" i="12"/>
  <c r="T31" i="12"/>
  <c r="U31" i="12"/>
  <c r="H115" i="1"/>
  <c r="V31" i="12"/>
  <c r="W31" i="12"/>
  <c r="X31" i="12"/>
  <c r="AD31" i="12"/>
  <c r="AH30" i="12"/>
  <c r="Y31" i="12"/>
  <c r="Z31" i="12"/>
  <c r="AA31" i="12"/>
  <c r="AB31" i="12"/>
  <c r="C32" i="12"/>
  <c r="B32" i="12"/>
  <c r="D32" i="12"/>
  <c r="J32" i="12"/>
  <c r="F32" i="12"/>
  <c r="G32" i="12"/>
  <c r="E32" i="12"/>
  <c r="H138" i="1"/>
  <c r="K32" i="12"/>
  <c r="L32" i="12"/>
  <c r="P32" i="12"/>
  <c r="M32" i="12"/>
  <c r="N32" i="12"/>
  <c r="O32" i="12"/>
  <c r="Q32" i="12"/>
  <c r="R32" i="12"/>
  <c r="S32" i="12"/>
  <c r="T32" i="12"/>
  <c r="U32" i="12"/>
  <c r="V32" i="12"/>
  <c r="W32" i="12"/>
  <c r="X32" i="12"/>
  <c r="AD32" i="12"/>
  <c r="AH31" i="12"/>
  <c r="Y32" i="12"/>
  <c r="Z32" i="12"/>
  <c r="AA32" i="12"/>
  <c r="AB32" i="12"/>
  <c r="C33" i="12"/>
  <c r="B33" i="12"/>
  <c r="D33" i="12"/>
  <c r="J33" i="12"/>
  <c r="F33" i="12"/>
  <c r="G33" i="12"/>
  <c r="E33" i="12"/>
  <c r="K33" i="12"/>
  <c r="L33" i="12"/>
  <c r="P33" i="12"/>
  <c r="M33" i="12"/>
  <c r="N33" i="12"/>
  <c r="O33" i="12"/>
  <c r="Q33" i="12"/>
  <c r="R33" i="12"/>
  <c r="S33" i="12"/>
  <c r="T33" i="12"/>
  <c r="U33" i="12"/>
  <c r="V33" i="12"/>
  <c r="W33" i="12"/>
  <c r="X33" i="12"/>
  <c r="AD33" i="12"/>
  <c r="AH32" i="12"/>
  <c r="Y33" i="12"/>
  <c r="Z33" i="12"/>
  <c r="AA33" i="12"/>
  <c r="AB33" i="12"/>
  <c r="C34" i="12"/>
  <c r="B34" i="12"/>
  <c r="D34" i="12"/>
  <c r="J34" i="12"/>
  <c r="F34" i="12"/>
  <c r="G34" i="12"/>
  <c r="E34" i="12"/>
  <c r="K34" i="12"/>
  <c r="L34" i="12"/>
  <c r="P34" i="12"/>
  <c r="M34" i="12"/>
  <c r="N34" i="12"/>
  <c r="O34" i="12"/>
  <c r="Q34" i="12"/>
  <c r="R34" i="12"/>
  <c r="S34" i="12"/>
  <c r="T34" i="12"/>
  <c r="U34" i="12"/>
  <c r="V34" i="12"/>
  <c r="W34" i="12"/>
  <c r="X34" i="12"/>
  <c r="AD34" i="12"/>
  <c r="AH33" i="12"/>
  <c r="Y34" i="12"/>
  <c r="Z34" i="12"/>
  <c r="AA34" i="12"/>
  <c r="AB34" i="12"/>
  <c r="C35" i="12"/>
  <c r="B35" i="12"/>
  <c r="D35" i="12"/>
  <c r="J35" i="12"/>
  <c r="F35" i="12"/>
  <c r="G35" i="12"/>
  <c r="E35" i="12"/>
  <c r="K35" i="12"/>
  <c r="L35" i="12"/>
  <c r="P35" i="12"/>
  <c r="M35" i="12"/>
  <c r="N35" i="12"/>
  <c r="O35" i="12"/>
  <c r="Q35" i="12"/>
  <c r="R35" i="12"/>
  <c r="S35" i="12"/>
  <c r="T35" i="12"/>
  <c r="U35" i="12"/>
  <c r="V35" i="12"/>
  <c r="W35" i="12"/>
  <c r="X35" i="12"/>
  <c r="AD35" i="12"/>
  <c r="AH34" i="12"/>
  <c r="Y35" i="12"/>
  <c r="Z35" i="12"/>
  <c r="AA35" i="12"/>
  <c r="AB35" i="12"/>
  <c r="C36" i="12"/>
  <c r="B36" i="12"/>
  <c r="D36" i="12"/>
  <c r="J36" i="12"/>
  <c r="F36" i="12"/>
  <c r="G36" i="12"/>
  <c r="E36" i="12"/>
  <c r="K36" i="12"/>
  <c r="L36" i="12"/>
  <c r="P36" i="12"/>
  <c r="M36" i="12"/>
  <c r="N36" i="12"/>
  <c r="O36" i="12"/>
  <c r="Q36" i="12"/>
  <c r="R36" i="12"/>
  <c r="S36" i="12"/>
  <c r="T36" i="12"/>
  <c r="U36" i="12"/>
  <c r="V36" i="12"/>
  <c r="W36" i="12"/>
  <c r="X36" i="12"/>
  <c r="AD36" i="12"/>
  <c r="AH35" i="12"/>
  <c r="Y36" i="12"/>
  <c r="Z36" i="12"/>
  <c r="AA36" i="12"/>
  <c r="AB36" i="12"/>
  <c r="C37" i="12"/>
  <c r="B37" i="12"/>
  <c r="D37" i="12"/>
  <c r="J37" i="12"/>
  <c r="F37" i="12"/>
  <c r="G37" i="12"/>
  <c r="E37" i="12"/>
  <c r="K37" i="12"/>
  <c r="L37" i="12"/>
  <c r="P37" i="12"/>
  <c r="M37" i="12"/>
  <c r="N37" i="12"/>
  <c r="O37" i="12"/>
  <c r="Q37" i="12"/>
  <c r="R37" i="12"/>
  <c r="S37" i="12"/>
  <c r="T37" i="12"/>
  <c r="U37" i="12"/>
  <c r="V37" i="12"/>
  <c r="W37" i="12"/>
  <c r="X37" i="12"/>
  <c r="AD37" i="12"/>
  <c r="AH36" i="12"/>
  <c r="Y37" i="12"/>
  <c r="Z37" i="12"/>
  <c r="AA37" i="12"/>
  <c r="AB37" i="12"/>
  <c r="C38" i="12"/>
  <c r="B38" i="12"/>
  <c r="D38" i="12"/>
  <c r="J38" i="12"/>
  <c r="F38" i="12"/>
  <c r="G38" i="12"/>
  <c r="E38" i="12"/>
  <c r="K38" i="12"/>
  <c r="L38" i="12"/>
  <c r="P38" i="12"/>
  <c r="M38" i="12"/>
  <c r="N38" i="12"/>
  <c r="O38" i="12"/>
  <c r="Q38" i="12"/>
  <c r="R38" i="12"/>
  <c r="S38" i="12"/>
  <c r="T38" i="12"/>
  <c r="U38" i="12"/>
  <c r="V38" i="12"/>
  <c r="W38" i="12"/>
  <c r="X38" i="12"/>
  <c r="AD38" i="12"/>
  <c r="AH37" i="12"/>
  <c r="Y38" i="12"/>
  <c r="Z38" i="12"/>
  <c r="AA38" i="12"/>
  <c r="AB38" i="12"/>
  <c r="C39" i="12"/>
  <c r="B39" i="12"/>
  <c r="D39" i="12"/>
  <c r="J39" i="12"/>
  <c r="F39" i="12"/>
  <c r="G39" i="12"/>
  <c r="E39" i="12"/>
  <c r="K39" i="12"/>
  <c r="L39" i="12"/>
  <c r="P39" i="12"/>
  <c r="M39" i="12"/>
  <c r="N39" i="12"/>
  <c r="O39" i="12"/>
  <c r="Q39" i="12"/>
  <c r="R39" i="12"/>
  <c r="S39" i="12"/>
  <c r="T39" i="12"/>
  <c r="U39" i="12"/>
  <c r="V39" i="12"/>
  <c r="W39" i="12"/>
  <c r="X39" i="12"/>
  <c r="AD39" i="12"/>
  <c r="AH38" i="12"/>
  <c r="Y39" i="12"/>
  <c r="Z39" i="12"/>
  <c r="AA39" i="12"/>
  <c r="AB39" i="12"/>
  <c r="C40" i="12"/>
  <c r="B40" i="12"/>
  <c r="D40" i="12"/>
  <c r="J40" i="12"/>
  <c r="F40" i="12"/>
  <c r="G40" i="12"/>
  <c r="E40" i="12"/>
  <c r="K40" i="12"/>
  <c r="L40" i="12"/>
  <c r="P40" i="12"/>
  <c r="M40" i="12"/>
  <c r="N40" i="12"/>
  <c r="O40" i="12"/>
  <c r="Q40" i="12"/>
  <c r="R40" i="12"/>
  <c r="S40" i="12"/>
  <c r="T40" i="12"/>
  <c r="U40" i="12"/>
  <c r="V40" i="12"/>
  <c r="W40" i="12"/>
  <c r="X40" i="12"/>
  <c r="AD40" i="12"/>
  <c r="AH39" i="12"/>
  <c r="Y40" i="12"/>
  <c r="Z40" i="12"/>
  <c r="AA40" i="12"/>
  <c r="AB40" i="12"/>
  <c r="C41" i="12"/>
  <c r="B41" i="12"/>
  <c r="D41" i="12"/>
  <c r="J41" i="12"/>
  <c r="F41" i="12"/>
  <c r="G41" i="12"/>
  <c r="E41" i="12"/>
  <c r="K41" i="12"/>
  <c r="L41" i="12"/>
  <c r="P41" i="12"/>
  <c r="M41" i="12"/>
  <c r="N41" i="12"/>
  <c r="O41" i="12"/>
  <c r="Q41" i="12"/>
  <c r="R41" i="12"/>
  <c r="S41" i="12"/>
  <c r="T41" i="12"/>
  <c r="U41" i="12"/>
  <c r="V41" i="12"/>
  <c r="W41" i="12"/>
  <c r="X41" i="12"/>
  <c r="AD41" i="12"/>
  <c r="AH40" i="12"/>
  <c r="Y41" i="12"/>
  <c r="Z41" i="12"/>
  <c r="AA41" i="12"/>
  <c r="AB41" i="12"/>
  <c r="C42" i="12"/>
  <c r="B42" i="12"/>
  <c r="D42" i="12"/>
  <c r="J42" i="12"/>
  <c r="F42" i="12"/>
  <c r="G42" i="12"/>
  <c r="E42" i="12"/>
  <c r="K42" i="12"/>
  <c r="L42" i="12"/>
  <c r="P42" i="12"/>
  <c r="M42" i="12"/>
  <c r="N42" i="12"/>
  <c r="O42" i="12"/>
  <c r="Q42" i="12"/>
  <c r="R42" i="12"/>
  <c r="S42" i="12"/>
  <c r="T42" i="12"/>
  <c r="U42" i="12"/>
  <c r="V42" i="12"/>
  <c r="W42" i="12"/>
  <c r="X42" i="12"/>
  <c r="AD42" i="12"/>
  <c r="AH41" i="12"/>
  <c r="Y42" i="12"/>
  <c r="Z42" i="12"/>
  <c r="AA42" i="12"/>
  <c r="AB42" i="12"/>
  <c r="C43" i="12"/>
  <c r="B43" i="12"/>
  <c r="D43" i="12"/>
  <c r="J43" i="12"/>
  <c r="F43" i="12"/>
  <c r="G43" i="12"/>
  <c r="E43" i="12"/>
  <c r="K43" i="12"/>
  <c r="L43" i="12"/>
  <c r="P43" i="12"/>
  <c r="M43" i="12"/>
  <c r="N43" i="12"/>
  <c r="O43" i="12"/>
  <c r="F113" i="1"/>
  <c r="Q43" i="12"/>
  <c r="R43" i="12"/>
  <c r="S43" i="12"/>
  <c r="T43" i="12"/>
  <c r="U43" i="12"/>
  <c r="V43" i="12"/>
  <c r="W43" i="12"/>
  <c r="X43" i="12"/>
  <c r="AD43" i="12"/>
  <c r="AH42" i="12"/>
  <c r="Y43" i="12"/>
  <c r="Z43" i="12"/>
  <c r="AA43" i="12"/>
  <c r="AB43" i="12"/>
  <c r="C44" i="12"/>
  <c r="B44" i="12"/>
  <c r="D44" i="12"/>
  <c r="J44" i="12"/>
  <c r="F44" i="12"/>
  <c r="G44" i="12"/>
  <c r="E44" i="12"/>
  <c r="K44" i="12"/>
  <c r="L44" i="12"/>
  <c r="P44" i="12"/>
  <c r="M44" i="12"/>
  <c r="N44" i="12"/>
  <c r="O44" i="12"/>
  <c r="F108" i="1"/>
  <c r="Q44" i="12"/>
  <c r="R44" i="12"/>
  <c r="S44" i="12"/>
  <c r="T44" i="12"/>
  <c r="U44" i="12"/>
  <c r="V44" i="12"/>
  <c r="W44" i="12"/>
  <c r="X44" i="12"/>
  <c r="AD44" i="12"/>
  <c r="AH43" i="12"/>
  <c r="Y44" i="12"/>
  <c r="Z44" i="12"/>
  <c r="AA44" i="12"/>
  <c r="AB44" i="12"/>
  <c r="C45" i="12"/>
  <c r="B45" i="12"/>
  <c r="D45" i="12"/>
  <c r="J45" i="12"/>
  <c r="F45" i="12"/>
  <c r="G45" i="12"/>
  <c r="E45" i="12"/>
  <c r="G137" i="1"/>
  <c r="K45" i="12"/>
  <c r="L45" i="12"/>
  <c r="P45" i="12"/>
  <c r="M45" i="12"/>
  <c r="N45" i="12"/>
  <c r="O45" i="12"/>
  <c r="Q45" i="12"/>
  <c r="R45" i="12"/>
  <c r="S45" i="12"/>
  <c r="T45" i="12"/>
  <c r="U45" i="12"/>
  <c r="V45" i="12"/>
  <c r="W45" i="12"/>
  <c r="X45" i="12"/>
  <c r="AD45" i="12"/>
  <c r="AH44" i="12"/>
  <c r="Y45" i="12"/>
  <c r="Z45" i="12"/>
  <c r="AA45" i="12"/>
  <c r="AB45" i="12"/>
  <c r="C46" i="12"/>
  <c r="B46" i="12"/>
  <c r="D46" i="12"/>
  <c r="J46" i="12"/>
  <c r="F46" i="12"/>
  <c r="G46" i="12"/>
  <c r="E46" i="12"/>
  <c r="K46" i="12"/>
  <c r="L46" i="12"/>
  <c r="P46" i="12"/>
  <c r="M46" i="12"/>
  <c r="N46" i="12"/>
  <c r="O46" i="12"/>
  <c r="Q46" i="12"/>
  <c r="R46" i="12"/>
  <c r="S46" i="12"/>
  <c r="T46" i="12"/>
  <c r="U46" i="12"/>
  <c r="V46" i="12"/>
  <c r="W46" i="12"/>
  <c r="X46" i="12"/>
  <c r="AD46" i="12"/>
  <c r="AH45" i="12"/>
  <c r="Y46" i="12"/>
  <c r="Z46" i="12"/>
  <c r="AA46" i="12"/>
  <c r="AB46" i="12"/>
  <c r="C47" i="12"/>
  <c r="B47" i="12"/>
  <c r="D47" i="12"/>
  <c r="J47" i="12"/>
  <c r="F47" i="12"/>
  <c r="G47" i="12"/>
  <c r="E47" i="12"/>
  <c r="K47" i="12"/>
  <c r="L47" i="12"/>
  <c r="P47" i="12"/>
  <c r="M47" i="12"/>
  <c r="N47" i="12"/>
  <c r="O47" i="12"/>
  <c r="Q47" i="12"/>
  <c r="R47" i="12"/>
  <c r="S47" i="12"/>
  <c r="T47" i="12"/>
  <c r="U47" i="12"/>
  <c r="V47" i="12"/>
  <c r="W47" i="12"/>
  <c r="X47" i="12"/>
  <c r="AD47" i="12"/>
  <c r="AH46" i="12"/>
  <c r="Y47" i="12"/>
  <c r="Z47" i="12"/>
  <c r="AA47" i="12"/>
  <c r="AB47" i="12"/>
  <c r="C48" i="12"/>
  <c r="B48" i="12"/>
  <c r="D48" i="12"/>
  <c r="J48" i="12"/>
  <c r="F48" i="12"/>
  <c r="G48" i="12"/>
  <c r="E48" i="12"/>
  <c r="K48" i="12"/>
  <c r="L48" i="12"/>
  <c r="P48" i="12"/>
  <c r="M48" i="12"/>
  <c r="N48" i="12"/>
  <c r="O48" i="12"/>
  <c r="Q48" i="12"/>
  <c r="R48" i="12"/>
  <c r="S48" i="12"/>
  <c r="T48" i="12"/>
  <c r="U48" i="12"/>
  <c r="V48" i="12"/>
  <c r="W48" i="12"/>
  <c r="X48" i="12"/>
  <c r="AD48" i="12"/>
  <c r="AH47" i="12"/>
  <c r="Y48" i="12"/>
  <c r="Z48" i="12"/>
  <c r="AA48" i="12"/>
  <c r="AB48" i="12"/>
  <c r="C49" i="12"/>
  <c r="B49" i="12"/>
  <c r="D49" i="12"/>
  <c r="J49" i="12"/>
  <c r="F49" i="12"/>
  <c r="G49" i="12"/>
  <c r="E49" i="12"/>
  <c r="K49" i="12"/>
  <c r="L49" i="12"/>
  <c r="P49" i="12"/>
  <c r="M49" i="12"/>
  <c r="N49" i="12"/>
  <c r="O49" i="12"/>
  <c r="Q49" i="12"/>
  <c r="R49" i="12"/>
  <c r="S49" i="12"/>
  <c r="T49" i="12"/>
  <c r="U49" i="12"/>
  <c r="V49" i="12"/>
  <c r="W49" i="12"/>
  <c r="X49" i="12"/>
  <c r="AD49" i="12"/>
  <c r="AH48" i="12"/>
  <c r="Y49" i="12"/>
  <c r="Z49" i="12"/>
  <c r="AA49" i="12"/>
  <c r="AB49" i="12"/>
  <c r="C50" i="12"/>
  <c r="B50" i="12"/>
  <c r="D50" i="12"/>
  <c r="J50" i="12"/>
  <c r="F50" i="12"/>
  <c r="G50" i="12"/>
  <c r="E50" i="12"/>
  <c r="K50" i="12"/>
  <c r="L50" i="12"/>
  <c r="P50" i="12"/>
  <c r="M50" i="12"/>
  <c r="N50" i="12"/>
  <c r="O50" i="12"/>
  <c r="Q50" i="12"/>
  <c r="R50" i="12"/>
  <c r="S50" i="12"/>
  <c r="T50" i="12"/>
  <c r="U50" i="12"/>
  <c r="V50" i="12"/>
  <c r="W50" i="12"/>
  <c r="X50" i="12"/>
  <c r="AD50" i="12"/>
  <c r="AH49" i="12"/>
  <c r="Y50" i="12"/>
  <c r="Z50" i="12"/>
  <c r="AA50" i="12"/>
  <c r="AB50" i="12"/>
  <c r="C51" i="12"/>
  <c r="B51" i="12"/>
  <c r="D51" i="12"/>
  <c r="J51" i="12"/>
  <c r="F51" i="12"/>
  <c r="G51" i="12"/>
  <c r="E51" i="12"/>
  <c r="K51" i="12"/>
  <c r="L51" i="12"/>
  <c r="P51" i="12"/>
  <c r="M51" i="12"/>
  <c r="N51" i="12"/>
  <c r="O51" i="12"/>
  <c r="Q51" i="12"/>
  <c r="R51" i="12"/>
  <c r="S51" i="12"/>
  <c r="T51" i="12"/>
  <c r="U51" i="12"/>
  <c r="V51" i="12"/>
  <c r="W51" i="12"/>
  <c r="X51" i="12"/>
  <c r="AD51" i="12"/>
  <c r="AH50" i="12"/>
  <c r="Y51" i="12"/>
  <c r="Z51" i="12"/>
  <c r="AA51" i="12"/>
  <c r="AB51" i="12"/>
  <c r="C52" i="12"/>
  <c r="B52" i="12"/>
  <c r="D52" i="12"/>
  <c r="J52" i="12"/>
  <c r="F52" i="12"/>
  <c r="G52" i="12"/>
  <c r="E52" i="12"/>
  <c r="K52" i="12"/>
  <c r="L52" i="12"/>
  <c r="P52" i="12"/>
  <c r="M52" i="12"/>
  <c r="N52" i="12"/>
  <c r="O52" i="12"/>
  <c r="Q52" i="12"/>
  <c r="R52" i="12"/>
  <c r="S52" i="12"/>
  <c r="T52" i="12"/>
  <c r="U52" i="12"/>
  <c r="V52" i="12"/>
  <c r="W52" i="12"/>
  <c r="X52" i="12"/>
  <c r="AD52" i="12"/>
  <c r="AH51" i="12"/>
  <c r="Y52" i="12"/>
  <c r="Z52" i="12"/>
  <c r="AA52" i="12"/>
  <c r="AB52" i="12"/>
  <c r="C53" i="12"/>
  <c r="B53" i="12"/>
  <c r="D53" i="12"/>
  <c r="J53" i="12"/>
  <c r="F53" i="12"/>
  <c r="G53" i="12"/>
  <c r="E53" i="12"/>
  <c r="K53" i="12"/>
  <c r="L53" i="12"/>
  <c r="P53" i="12"/>
  <c r="M53" i="12"/>
  <c r="N53" i="12"/>
  <c r="O53" i="12"/>
  <c r="Q53" i="12"/>
  <c r="R53" i="12"/>
  <c r="S53" i="12"/>
  <c r="T53" i="12"/>
  <c r="U53" i="12"/>
  <c r="V53" i="12"/>
  <c r="W53" i="12"/>
  <c r="X53" i="12"/>
  <c r="AD53" i="12"/>
  <c r="AH52" i="12"/>
  <c r="Y53" i="12"/>
  <c r="Z53" i="12"/>
  <c r="AA53" i="12"/>
  <c r="AB53" i="12"/>
  <c r="C54" i="12"/>
  <c r="B54" i="12"/>
  <c r="D54" i="12"/>
  <c r="J54" i="12"/>
  <c r="F54" i="12"/>
  <c r="G54" i="12"/>
  <c r="E54" i="12"/>
  <c r="K54" i="12"/>
  <c r="L54" i="12"/>
  <c r="P54" i="12"/>
  <c r="M54" i="12"/>
  <c r="N54" i="12"/>
  <c r="O54" i="12"/>
  <c r="Q54" i="12"/>
  <c r="R54" i="12"/>
  <c r="S54" i="12"/>
  <c r="T54" i="12"/>
  <c r="U54" i="12"/>
  <c r="V54" i="12"/>
  <c r="W54" i="12"/>
  <c r="X54" i="12"/>
  <c r="AD54" i="12"/>
  <c r="AH53" i="12"/>
  <c r="Y54" i="12"/>
  <c r="Z54" i="12"/>
  <c r="AA54" i="12"/>
  <c r="AB54" i="12"/>
  <c r="C55" i="12"/>
  <c r="B55" i="12"/>
  <c r="D55" i="12"/>
  <c r="J55" i="12"/>
  <c r="F55" i="12"/>
  <c r="G55" i="12"/>
  <c r="E55" i="12"/>
  <c r="K55" i="12"/>
  <c r="L55" i="12"/>
  <c r="P55" i="12"/>
  <c r="M55" i="12"/>
  <c r="N55" i="12"/>
  <c r="O55" i="12"/>
  <c r="Q55" i="12"/>
  <c r="R55" i="12"/>
  <c r="S55" i="12"/>
  <c r="T55" i="12"/>
  <c r="U55" i="12"/>
  <c r="V55" i="12"/>
  <c r="AD55" i="12"/>
  <c r="AH54" i="12"/>
  <c r="Y55" i="12"/>
  <c r="Z55" i="12"/>
  <c r="AA55" i="12"/>
  <c r="AB55" i="12"/>
  <c r="C56" i="12"/>
  <c r="B56" i="12"/>
  <c r="D56" i="12"/>
  <c r="J56" i="12"/>
  <c r="F56" i="12"/>
  <c r="G56" i="12"/>
  <c r="E56" i="12"/>
  <c r="K56" i="12"/>
  <c r="L56" i="12"/>
  <c r="P56" i="12"/>
  <c r="M56" i="12"/>
  <c r="N56" i="12"/>
  <c r="O56" i="12"/>
  <c r="Q56" i="12"/>
  <c r="R56" i="12"/>
  <c r="S56" i="12"/>
  <c r="T56" i="12"/>
  <c r="U56" i="12"/>
  <c r="V56" i="12"/>
  <c r="W56" i="12"/>
  <c r="X56" i="12"/>
  <c r="AD56" i="12"/>
  <c r="AH55" i="12"/>
  <c r="Y56" i="12"/>
  <c r="Z56" i="12"/>
  <c r="AA56" i="12"/>
  <c r="AB56" i="12"/>
  <c r="C57" i="12"/>
  <c r="B57" i="12"/>
  <c r="D57" i="12"/>
  <c r="J57" i="12"/>
  <c r="F57" i="12"/>
  <c r="G57" i="12"/>
  <c r="E57" i="12"/>
  <c r="K57" i="12"/>
  <c r="L57" i="12"/>
  <c r="P57" i="12"/>
  <c r="M57" i="12"/>
  <c r="N57" i="12"/>
  <c r="O57" i="12"/>
  <c r="Q57" i="12"/>
  <c r="R57" i="12"/>
  <c r="S57" i="12"/>
  <c r="T57" i="12"/>
  <c r="U57" i="12"/>
  <c r="V57" i="12"/>
  <c r="W57" i="12"/>
  <c r="X57" i="12"/>
  <c r="AD57" i="12"/>
  <c r="AH56" i="12"/>
  <c r="Y57" i="12"/>
  <c r="Z57" i="12"/>
  <c r="AA57" i="12"/>
  <c r="AB57" i="12"/>
  <c r="C58" i="12"/>
  <c r="B58" i="12"/>
  <c r="D58" i="12"/>
  <c r="J58" i="12"/>
  <c r="F58" i="12"/>
  <c r="G58" i="12"/>
  <c r="E58" i="12"/>
  <c r="K58" i="12"/>
  <c r="L58" i="12"/>
  <c r="P58" i="12"/>
  <c r="M58" i="12"/>
  <c r="N58" i="12"/>
  <c r="O58" i="12"/>
  <c r="Q58" i="12"/>
  <c r="R58" i="12"/>
  <c r="S58" i="12"/>
  <c r="T58" i="12"/>
  <c r="U58" i="12"/>
  <c r="V58" i="12"/>
  <c r="W58" i="12"/>
  <c r="X58" i="12"/>
  <c r="AD58" i="12"/>
  <c r="AH57" i="12"/>
  <c r="Y58" i="12"/>
  <c r="Z58" i="12"/>
  <c r="AA58" i="12"/>
  <c r="AB58" i="12"/>
  <c r="C59" i="12"/>
  <c r="B59" i="12"/>
  <c r="D59" i="12"/>
  <c r="J59" i="12"/>
  <c r="F59" i="12"/>
  <c r="G59" i="12"/>
  <c r="E59" i="12"/>
  <c r="K59" i="12"/>
  <c r="L59" i="12"/>
  <c r="P59" i="12"/>
  <c r="M59" i="12"/>
  <c r="N59" i="12"/>
  <c r="O59" i="12"/>
  <c r="Q59" i="12"/>
  <c r="R59" i="12"/>
  <c r="S59" i="12"/>
  <c r="T59" i="12"/>
  <c r="U59" i="12"/>
  <c r="V59" i="12"/>
  <c r="W59" i="12"/>
  <c r="X59" i="12"/>
  <c r="AD59" i="12"/>
  <c r="AH58" i="12"/>
  <c r="Y59" i="12"/>
  <c r="Z59" i="12"/>
  <c r="AA59" i="12"/>
  <c r="AB59" i="12"/>
  <c r="C60" i="12"/>
  <c r="B60" i="12"/>
  <c r="D60" i="12"/>
  <c r="J60" i="12"/>
  <c r="F60" i="12"/>
  <c r="G60" i="12"/>
  <c r="E60" i="12"/>
  <c r="K60" i="12"/>
  <c r="L60" i="12"/>
  <c r="P60" i="12"/>
  <c r="M60" i="12"/>
  <c r="N60" i="12"/>
  <c r="O60" i="12"/>
  <c r="Q60" i="12"/>
  <c r="R60" i="12"/>
  <c r="S60" i="12"/>
  <c r="T60" i="12"/>
  <c r="U60" i="12"/>
  <c r="V60" i="12"/>
  <c r="W60" i="12"/>
  <c r="X60" i="12"/>
  <c r="AD60" i="12"/>
  <c r="AH59" i="12"/>
  <c r="Y60" i="12"/>
  <c r="Z60" i="12"/>
  <c r="AA60" i="12"/>
  <c r="AB60" i="12"/>
  <c r="C61" i="12"/>
  <c r="B61" i="12"/>
  <c r="D61" i="12"/>
  <c r="J61" i="12"/>
  <c r="F61" i="12"/>
  <c r="G61" i="12"/>
  <c r="E61" i="12"/>
  <c r="K61" i="12"/>
  <c r="L61" i="12"/>
  <c r="P61" i="12"/>
  <c r="M61" i="12"/>
  <c r="N61" i="12"/>
  <c r="O61" i="12"/>
  <c r="Q61" i="12"/>
  <c r="R61" i="12"/>
  <c r="S61" i="12"/>
  <c r="T61" i="12"/>
  <c r="U61" i="12"/>
  <c r="V61" i="12"/>
  <c r="W61" i="12"/>
  <c r="X61" i="12"/>
  <c r="AD61" i="12"/>
  <c r="AH60" i="12"/>
  <c r="Y61" i="12"/>
  <c r="Z61" i="12"/>
  <c r="AA61" i="12"/>
  <c r="AB61" i="12"/>
  <c r="C62" i="12"/>
  <c r="B62" i="12"/>
  <c r="D62" i="12"/>
  <c r="J62" i="12"/>
  <c r="F62" i="12"/>
  <c r="G62" i="12"/>
  <c r="E62" i="12"/>
  <c r="K62" i="12"/>
  <c r="L62" i="12"/>
  <c r="P62" i="12"/>
  <c r="M62" i="12"/>
  <c r="N62" i="12"/>
  <c r="O62" i="12"/>
  <c r="Q62" i="12"/>
  <c r="R62" i="12"/>
  <c r="S62" i="12"/>
  <c r="T62" i="12"/>
  <c r="U62" i="12"/>
  <c r="V62" i="12"/>
  <c r="W62" i="12"/>
  <c r="X62" i="12"/>
  <c r="AD62" i="12"/>
  <c r="AH61" i="12"/>
  <c r="Y62" i="12"/>
  <c r="Z62" i="12"/>
  <c r="AA62" i="12"/>
  <c r="AB62" i="12"/>
  <c r="C63" i="12"/>
  <c r="B63" i="12"/>
  <c r="D63" i="12"/>
  <c r="J63" i="12"/>
  <c r="F63" i="12"/>
  <c r="G63" i="12"/>
  <c r="E63" i="12"/>
  <c r="K63" i="12"/>
  <c r="L63" i="12"/>
  <c r="P63" i="12"/>
  <c r="M63" i="12"/>
  <c r="N63" i="12"/>
  <c r="O63" i="12"/>
  <c r="Q63" i="12"/>
  <c r="R63" i="12"/>
  <c r="S63" i="12"/>
  <c r="T63" i="12"/>
  <c r="U63" i="12"/>
  <c r="V63" i="12"/>
  <c r="W63" i="12"/>
  <c r="X63" i="12"/>
  <c r="AD63" i="12"/>
  <c r="AH62" i="12"/>
  <c r="Y63" i="12"/>
  <c r="Z63" i="12"/>
  <c r="AA63" i="12"/>
  <c r="AB63" i="12"/>
  <c r="C64" i="12"/>
  <c r="B64" i="12"/>
  <c r="D64" i="12"/>
  <c r="J64" i="12"/>
  <c r="F64" i="12"/>
  <c r="G64" i="12"/>
  <c r="E64" i="12"/>
  <c r="K64" i="12"/>
  <c r="L64" i="12"/>
  <c r="P64" i="12"/>
  <c r="M64" i="12"/>
  <c r="N64" i="12"/>
  <c r="O64" i="12"/>
  <c r="F116" i="1"/>
  <c r="Q64" i="12"/>
  <c r="R64" i="12"/>
  <c r="S64" i="12"/>
  <c r="T64" i="12"/>
  <c r="U64" i="12"/>
  <c r="V64" i="12"/>
  <c r="W64" i="12"/>
  <c r="X64" i="12"/>
  <c r="AD64" i="12"/>
  <c r="AH63" i="12"/>
  <c r="Y64" i="12"/>
  <c r="Z64" i="12"/>
  <c r="AA64" i="12"/>
  <c r="AB64" i="12"/>
  <c r="C65" i="12"/>
  <c r="B65" i="12"/>
  <c r="D65" i="12"/>
  <c r="J65" i="12"/>
  <c r="F65" i="12"/>
  <c r="G65" i="12"/>
  <c r="E65" i="12"/>
  <c r="K65" i="12"/>
  <c r="L65" i="12"/>
  <c r="P65" i="12"/>
  <c r="M65" i="12"/>
  <c r="N65" i="12"/>
  <c r="O65" i="12"/>
  <c r="Q65" i="12"/>
  <c r="R65" i="12"/>
  <c r="S65" i="12"/>
  <c r="T65" i="12"/>
  <c r="U65" i="12"/>
  <c r="V65" i="12"/>
  <c r="W65" i="12"/>
  <c r="X65" i="12"/>
  <c r="AD65" i="12"/>
  <c r="AH64" i="12"/>
  <c r="Y65" i="12"/>
  <c r="Z65" i="12"/>
  <c r="AA65" i="12"/>
  <c r="AB65" i="12"/>
  <c r="C66" i="12"/>
  <c r="B66" i="12"/>
  <c r="D66" i="12"/>
  <c r="J66" i="12"/>
  <c r="F66" i="12"/>
  <c r="G66" i="12"/>
  <c r="E66" i="12"/>
  <c r="K66" i="12"/>
  <c r="L66" i="12"/>
  <c r="P66" i="12"/>
  <c r="M66" i="12"/>
  <c r="N66" i="12"/>
  <c r="O66" i="12"/>
  <c r="Q66" i="12"/>
  <c r="R66" i="12"/>
  <c r="S66" i="12"/>
  <c r="T66" i="12"/>
  <c r="U66" i="12"/>
  <c r="V66" i="12"/>
  <c r="W66" i="12"/>
  <c r="X66" i="12"/>
  <c r="AD66" i="12"/>
  <c r="AH65" i="12"/>
  <c r="Y66" i="12"/>
  <c r="Z66" i="12"/>
  <c r="AA66" i="12"/>
  <c r="AB66" i="12"/>
  <c r="C67" i="12"/>
  <c r="B67" i="12"/>
  <c r="D67" i="12"/>
  <c r="J67" i="12"/>
  <c r="F67" i="12"/>
  <c r="G67" i="12"/>
  <c r="E67" i="12"/>
  <c r="K67" i="12"/>
  <c r="L67" i="12"/>
  <c r="P67" i="12"/>
  <c r="M67" i="12"/>
  <c r="N67" i="12"/>
  <c r="O67" i="12"/>
  <c r="Q67" i="12"/>
  <c r="R67" i="12"/>
  <c r="S67" i="12"/>
  <c r="T67" i="12"/>
  <c r="U67" i="12"/>
  <c r="V67" i="12"/>
  <c r="W67" i="12"/>
  <c r="X67" i="12"/>
  <c r="AD67" i="12"/>
  <c r="AH66" i="12"/>
  <c r="Y67" i="12"/>
  <c r="Z67" i="12"/>
  <c r="AA67" i="12"/>
  <c r="AB67" i="12"/>
  <c r="C68" i="12"/>
  <c r="B68" i="12"/>
  <c r="D68" i="12"/>
  <c r="J68" i="12"/>
  <c r="F68" i="12"/>
  <c r="G68" i="12"/>
  <c r="E68" i="12"/>
  <c r="K68" i="12"/>
  <c r="L68" i="12"/>
  <c r="P68" i="12"/>
  <c r="M68" i="12"/>
  <c r="N68" i="12"/>
  <c r="O68" i="12"/>
  <c r="Q68" i="12"/>
  <c r="R68" i="12"/>
  <c r="S68" i="12"/>
  <c r="T68" i="12"/>
  <c r="U68" i="12"/>
  <c r="V68" i="12"/>
  <c r="W68" i="12"/>
  <c r="X68" i="12"/>
  <c r="AD68" i="12"/>
  <c r="AH67" i="12"/>
  <c r="Y68" i="12"/>
  <c r="Z68" i="12"/>
  <c r="AA68" i="12"/>
  <c r="AB68" i="12"/>
  <c r="C69" i="12"/>
  <c r="B69" i="12"/>
  <c r="D69" i="12"/>
  <c r="J69" i="12"/>
  <c r="G69" i="12"/>
  <c r="E69" i="12"/>
  <c r="K69" i="12"/>
  <c r="L69" i="12"/>
  <c r="P69" i="12"/>
  <c r="M69" i="12"/>
  <c r="N69" i="12"/>
  <c r="O69" i="12"/>
  <c r="Q69" i="12"/>
  <c r="R69" i="12"/>
  <c r="S69" i="12"/>
  <c r="T69" i="12"/>
  <c r="U69" i="12"/>
  <c r="V69" i="12"/>
  <c r="W69" i="12"/>
  <c r="X69" i="12"/>
  <c r="AD69" i="12"/>
  <c r="AH68" i="12"/>
  <c r="Y69" i="12"/>
  <c r="Z69" i="12"/>
  <c r="AA69" i="12"/>
  <c r="AB69" i="12"/>
  <c r="C70" i="12"/>
  <c r="B70" i="12"/>
  <c r="D70" i="12"/>
  <c r="J70" i="12"/>
  <c r="F70" i="12"/>
  <c r="G70" i="12"/>
  <c r="E70" i="12"/>
  <c r="K70" i="12"/>
  <c r="L70" i="12"/>
  <c r="P70" i="12"/>
  <c r="M70" i="12"/>
  <c r="N70" i="12"/>
  <c r="O70" i="12"/>
  <c r="F109" i="1"/>
  <c r="Q70" i="12"/>
  <c r="R70" i="12"/>
  <c r="S70" i="12"/>
  <c r="T70" i="12"/>
  <c r="U70" i="12"/>
  <c r="V70" i="12"/>
  <c r="W70" i="12"/>
  <c r="X70" i="12"/>
  <c r="AD70" i="12"/>
  <c r="AH69" i="12"/>
  <c r="Y70" i="12"/>
  <c r="Z70" i="12"/>
  <c r="AA70" i="12"/>
  <c r="AB70" i="12"/>
  <c r="C71" i="12"/>
  <c r="B71" i="12"/>
  <c r="D71" i="12"/>
  <c r="J71" i="12"/>
  <c r="F71" i="12"/>
  <c r="G71" i="12"/>
  <c r="E71" i="12"/>
  <c r="K71" i="12"/>
  <c r="L71" i="12"/>
  <c r="P71" i="12"/>
  <c r="M71" i="12"/>
  <c r="N71" i="12"/>
  <c r="O71" i="12"/>
  <c r="Q71" i="12"/>
  <c r="R71" i="12"/>
  <c r="S71" i="12"/>
  <c r="T71" i="12"/>
  <c r="U71" i="12"/>
  <c r="V71" i="12"/>
  <c r="W71" i="12"/>
  <c r="X71" i="12"/>
  <c r="AD71" i="12"/>
  <c r="AH70" i="12"/>
  <c r="Y71" i="12"/>
  <c r="Z71" i="12"/>
  <c r="AA71" i="12"/>
  <c r="AB71" i="12"/>
  <c r="C72" i="12"/>
  <c r="B72" i="12"/>
  <c r="D72" i="12"/>
  <c r="J72" i="12"/>
  <c r="F72" i="12"/>
  <c r="G72" i="12"/>
  <c r="E72" i="12"/>
  <c r="K72" i="12"/>
  <c r="L72" i="12"/>
  <c r="P72" i="12"/>
  <c r="M72" i="12"/>
  <c r="N72" i="12"/>
  <c r="O72" i="12"/>
  <c r="Q72" i="12"/>
  <c r="R72" i="12"/>
  <c r="S72" i="12"/>
  <c r="T72" i="12"/>
  <c r="AD72" i="12"/>
  <c r="AH71" i="12"/>
  <c r="Y72" i="12"/>
  <c r="Z72" i="12"/>
  <c r="AA72" i="12"/>
  <c r="AB72" i="12"/>
  <c r="C73" i="12"/>
  <c r="B73" i="12"/>
  <c r="D73" i="12"/>
  <c r="J73" i="12"/>
  <c r="F73" i="12"/>
  <c r="G73" i="12"/>
  <c r="E73" i="12"/>
  <c r="K73" i="12"/>
  <c r="L73" i="12"/>
  <c r="P73" i="12"/>
  <c r="M73" i="12"/>
  <c r="N73" i="12"/>
  <c r="O73" i="12"/>
  <c r="Q73" i="12"/>
  <c r="R73" i="12"/>
  <c r="S73" i="12"/>
  <c r="T73" i="12"/>
  <c r="U73" i="12"/>
  <c r="V73" i="12"/>
  <c r="W73" i="12"/>
  <c r="X73" i="12"/>
  <c r="AD73" i="12"/>
  <c r="AH72" i="12"/>
  <c r="Y73" i="12"/>
  <c r="Z73" i="12"/>
  <c r="AA73" i="12"/>
  <c r="AB73" i="12"/>
  <c r="C74" i="12"/>
  <c r="B74" i="12"/>
  <c r="D74" i="12"/>
  <c r="J74" i="12"/>
  <c r="F74" i="12"/>
  <c r="G74" i="12"/>
  <c r="E74" i="12"/>
  <c r="K74" i="12"/>
  <c r="L74" i="12"/>
  <c r="P74" i="12"/>
  <c r="M74" i="12"/>
  <c r="N74" i="12"/>
  <c r="O74" i="12"/>
  <c r="Q74" i="12"/>
  <c r="R74" i="12"/>
  <c r="S74" i="12"/>
  <c r="T74" i="12"/>
  <c r="AD74" i="12"/>
  <c r="AH73" i="12"/>
  <c r="Y74" i="12"/>
  <c r="Z74" i="12"/>
  <c r="AA74" i="12"/>
  <c r="AB74" i="12"/>
  <c r="C75" i="12"/>
  <c r="B75" i="12"/>
  <c r="D75" i="12"/>
  <c r="J75" i="12"/>
  <c r="F75" i="12"/>
  <c r="G75" i="12"/>
  <c r="E75" i="12"/>
  <c r="K75" i="12"/>
  <c r="L75" i="12"/>
  <c r="P75" i="12"/>
  <c r="M75" i="12"/>
  <c r="N75" i="12"/>
  <c r="O75" i="12"/>
  <c r="Q75" i="12"/>
  <c r="R75" i="12"/>
  <c r="S75" i="12"/>
  <c r="T75" i="12"/>
  <c r="AD75" i="12"/>
  <c r="AH74" i="12"/>
  <c r="Y75" i="12"/>
  <c r="Z75" i="12"/>
  <c r="AA75" i="12"/>
  <c r="AB75" i="12"/>
  <c r="C76" i="12"/>
  <c r="B76" i="12"/>
  <c r="D76" i="12"/>
  <c r="J76" i="12"/>
  <c r="F76" i="12"/>
  <c r="G76" i="12"/>
  <c r="E76" i="12"/>
  <c r="K76" i="12"/>
  <c r="L76" i="12"/>
  <c r="P76" i="12"/>
  <c r="M76" i="12"/>
  <c r="N76" i="12"/>
  <c r="O76" i="12"/>
  <c r="Q76" i="12"/>
  <c r="R76" i="12"/>
  <c r="S76" i="12"/>
  <c r="T76" i="12"/>
  <c r="AD76" i="12"/>
  <c r="AH75" i="12"/>
  <c r="Y76" i="12"/>
  <c r="Z76" i="12"/>
  <c r="AA76" i="12"/>
  <c r="AB76" i="12"/>
  <c r="C77" i="12"/>
  <c r="B77" i="12"/>
  <c r="D77" i="12"/>
  <c r="J77" i="12"/>
  <c r="F77" i="12"/>
  <c r="G77" i="12"/>
  <c r="E77" i="12"/>
  <c r="K77" i="12"/>
  <c r="L77" i="12"/>
  <c r="P77" i="12"/>
  <c r="M77" i="12"/>
  <c r="N77" i="12"/>
  <c r="O77" i="12"/>
  <c r="Q77" i="12"/>
  <c r="R77" i="12"/>
  <c r="S77" i="12"/>
  <c r="T77" i="12"/>
  <c r="AD77" i="12"/>
  <c r="AH76" i="12"/>
  <c r="Y77" i="12"/>
  <c r="Z77" i="12"/>
  <c r="AA77" i="12"/>
  <c r="AB77" i="12"/>
  <c r="C78" i="12"/>
  <c r="B78" i="12"/>
  <c r="D78" i="12"/>
  <c r="J78" i="12"/>
  <c r="F78" i="12"/>
  <c r="G78" i="12"/>
  <c r="E78" i="12"/>
  <c r="K78" i="12"/>
  <c r="L78" i="12"/>
  <c r="P78" i="12"/>
  <c r="M78" i="12"/>
  <c r="N78" i="12"/>
  <c r="O78" i="12"/>
  <c r="Q78" i="12"/>
  <c r="R78" i="12"/>
  <c r="S78" i="12"/>
  <c r="T78" i="12"/>
  <c r="AD78" i="12"/>
  <c r="AH77" i="12"/>
  <c r="Y78" i="12"/>
  <c r="Z78" i="12"/>
  <c r="AA78" i="12"/>
  <c r="AB78" i="12"/>
  <c r="C79" i="12"/>
  <c r="B79" i="12"/>
  <c r="AD79" i="12"/>
  <c r="AH78" i="12"/>
  <c r="B80" i="12"/>
  <c r="AD80" i="12"/>
  <c r="AH79" i="12"/>
  <c r="B81" i="12"/>
  <c r="AD81" i="12"/>
  <c r="AH80" i="12"/>
  <c r="B82" i="12"/>
  <c r="AD82" i="12"/>
  <c r="AH81" i="12"/>
  <c r="B83" i="12"/>
  <c r="AD83" i="12"/>
  <c r="AH82" i="12"/>
  <c r="B84" i="12"/>
  <c r="AD84" i="12"/>
  <c r="AH83" i="12"/>
  <c r="B85" i="12"/>
  <c r="AD85" i="12"/>
  <c r="AH84" i="12"/>
  <c r="B86" i="12"/>
  <c r="AD86" i="12"/>
  <c r="AH85" i="12"/>
  <c r="B87" i="12"/>
  <c r="AD87" i="12"/>
  <c r="AH86" i="12"/>
  <c r="B88" i="12"/>
  <c r="AD88" i="12"/>
  <c r="AH87" i="12"/>
  <c r="B89" i="12"/>
  <c r="AD89" i="12"/>
  <c r="AH88" i="12"/>
  <c r="B90" i="12"/>
  <c r="AD90" i="12"/>
  <c r="AH89" i="12"/>
  <c r="B91" i="12"/>
  <c r="AD91" i="12"/>
  <c r="AH90" i="12"/>
  <c r="B92" i="12"/>
  <c r="AD92" i="12"/>
  <c r="AH91" i="12"/>
  <c r="B93" i="12"/>
  <c r="AD93" i="12"/>
  <c r="AH92" i="12"/>
  <c r="B94" i="12"/>
  <c r="AD94" i="12"/>
  <c r="AH93" i="12"/>
  <c r="B95" i="12"/>
  <c r="AD95" i="12"/>
  <c r="AH94" i="12"/>
  <c r="B96" i="12"/>
  <c r="AD96" i="12"/>
  <c r="AH95" i="12"/>
  <c r="B97" i="12"/>
  <c r="AD97" i="12"/>
  <c r="AH96" i="12"/>
  <c r="B98" i="12"/>
  <c r="AD98" i="12"/>
  <c r="AH97" i="12"/>
  <c r="B99" i="12"/>
  <c r="AD99" i="12"/>
  <c r="AH98" i="12"/>
  <c r="B100" i="12"/>
  <c r="AD100" i="12"/>
  <c r="AH99" i="12"/>
  <c r="AH100" i="12"/>
  <c r="AD4" i="12"/>
  <c r="AM12" i="12"/>
  <c r="AL12" i="12"/>
  <c r="AR2" i="12"/>
  <c r="AN12" i="12"/>
  <c r="AT12" i="12"/>
  <c r="AP12" i="12"/>
  <c r="AQ12" i="12"/>
  <c r="AO12" i="12"/>
  <c r="AU12" i="12"/>
  <c r="AV12" i="12"/>
  <c r="AZ12" i="12"/>
  <c r="AW12" i="12"/>
  <c r="AX12" i="12"/>
  <c r="AY12" i="12"/>
  <c r="BA12" i="12"/>
  <c r="BB12" i="12"/>
  <c r="BC12" i="12"/>
  <c r="BD12" i="12"/>
  <c r="BE12" i="12"/>
  <c r="BF12" i="12"/>
  <c r="BG12" i="12"/>
  <c r="BH12" i="12"/>
  <c r="BN12" i="12"/>
  <c r="BI12" i="12"/>
  <c r="BJ12" i="12"/>
  <c r="BK12" i="12"/>
  <c r="BL12" i="12"/>
  <c r="AM13" i="12"/>
  <c r="AL13" i="12"/>
  <c r="AN13" i="12"/>
  <c r="AT13" i="12"/>
  <c r="AP13" i="12"/>
  <c r="AQ13" i="12"/>
  <c r="AO13" i="12"/>
  <c r="AU13" i="12"/>
  <c r="AV13" i="12"/>
  <c r="AZ13" i="12"/>
  <c r="AW13" i="12"/>
  <c r="AX13" i="12"/>
  <c r="AY13" i="12"/>
  <c r="BA13" i="12"/>
  <c r="BB13" i="12"/>
  <c r="BC13" i="12"/>
  <c r="BD13" i="12"/>
  <c r="BE13" i="12"/>
  <c r="BF13" i="12"/>
  <c r="BG13" i="12"/>
  <c r="BH13" i="12"/>
  <c r="BN13" i="12"/>
  <c r="BR12" i="12"/>
  <c r="BI13" i="12"/>
  <c r="BJ13" i="12"/>
  <c r="BK13" i="12"/>
  <c r="BL13" i="12"/>
  <c r="AM14" i="12"/>
  <c r="AL14" i="12"/>
  <c r="AN14" i="12"/>
  <c r="AT14" i="12"/>
  <c r="AP14" i="12"/>
  <c r="AQ14" i="12"/>
  <c r="AO14" i="12"/>
  <c r="AU14" i="12"/>
  <c r="AV14" i="12"/>
  <c r="AZ14" i="12"/>
  <c r="AW14" i="12"/>
  <c r="AX14" i="12"/>
  <c r="AY14" i="12"/>
  <c r="BA14" i="12"/>
  <c r="BB14" i="12"/>
  <c r="BC14" i="12"/>
  <c r="BD14" i="12"/>
  <c r="BE14" i="12"/>
  <c r="BF14" i="12"/>
  <c r="BG14" i="12"/>
  <c r="BH14" i="12"/>
  <c r="BN14" i="12"/>
  <c r="BR13" i="12"/>
  <c r="BI14" i="12"/>
  <c r="BJ14" i="12"/>
  <c r="BK14" i="12"/>
  <c r="BL14" i="12"/>
  <c r="AM15" i="12"/>
  <c r="AL15" i="12"/>
  <c r="AN15" i="12"/>
  <c r="AT15" i="12"/>
  <c r="AP15" i="12"/>
  <c r="AQ15" i="12"/>
  <c r="AO15" i="12"/>
  <c r="AU15" i="12"/>
  <c r="AV15" i="12"/>
  <c r="AZ15" i="12"/>
  <c r="AW15" i="12"/>
  <c r="AX15" i="12"/>
  <c r="AY15" i="12"/>
  <c r="BA15" i="12"/>
  <c r="BB15" i="12"/>
  <c r="BC15" i="12"/>
  <c r="BD15" i="12"/>
  <c r="BE15" i="12"/>
  <c r="BF15" i="12"/>
  <c r="BG15" i="12"/>
  <c r="BH15" i="12"/>
  <c r="BN15" i="12"/>
  <c r="BR14" i="12"/>
  <c r="BI15" i="12"/>
  <c r="BJ15" i="12"/>
  <c r="BK15" i="12"/>
  <c r="BL15" i="12"/>
  <c r="AM16" i="12"/>
  <c r="AL16" i="12"/>
  <c r="AN16" i="12"/>
  <c r="AT16" i="12"/>
  <c r="AP16" i="12"/>
  <c r="AQ16" i="12"/>
  <c r="AO16" i="12"/>
  <c r="AU16" i="12"/>
  <c r="AV16" i="12"/>
  <c r="AZ16" i="12"/>
  <c r="AW16" i="12"/>
  <c r="AX16" i="12"/>
  <c r="AY16" i="12"/>
  <c r="BA16" i="12"/>
  <c r="BB16" i="12"/>
  <c r="BC16" i="12"/>
  <c r="BD16" i="12"/>
  <c r="BE16" i="12"/>
  <c r="BF16" i="12"/>
  <c r="BG16" i="12"/>
  <c r="BH16" i="12"/>
  <c r="BN16" i="12"/>
  <c r="BR15" i="12"/>
  <c r="BI16" i="12"/>
  <c r="BJ16" i="12"/>
  <c r="BK16" i="12"/>
  <c r="BL16" i="12"/>
  <c r="AM17" i="12"/>
  <c r="AL17" i="12"/>
  <c r="AN17" i="12"/>
  <c r="AT17" i="12"/>
  <c r="AP17" i="12"/>
  <c r="AQ17" i="12"/>
  <c r="AO17" i="12"/>
  <c r="AU17" i="12"/>
  <c r="AV17" i="12"/>
  <c r="AZ17" i="12"/>
  <c r="AW17" i="12"/>
  <c r="AX17" i="12"/>
  <c r="AY17" i="12"/>
  <c r="BA17" i="12"/>
  <c r="BB17" i="12"/>
  <c r="BC17" i="12"/>
  <c r="BD17" i="12"/>
  <c r="BE17" i="12"/>
  <c r="BF17" i="12"/>
  <c r="BG17" i="12"/>
  <c r="BH17" i="12"/>
  <c r="BN17" i="12"/>
  <c r="BR16" i="12"/>
  <c r="BI17" i="12"/>
  <c r="BJ17" i="12"/>
  <c r="BK17" i="12"/>
  <c r="BL17" i="12"/>
  <c r="AM18" i="12"/>
  <c r="AL18" i="12"/>
  <c r="AN18" i="12"/>
  <c r="AT18" i="12"/>
  <c r="AP18" i="12"/>
  <c r="AQ18" i="12"/>
  <c r="AO18" i="12"/>
  <c r="AU18" i="12"/>
  <c r="AV18" i="12"/>
  <c r="AZ18" i="12"/>
  <c r="AW18" i="12"/>
  <c r="AX18" i="12"/>
  <c r="AY18" i="12"/>
  <c r="BA18" i="12"/>
  <c r="BB18" i="12"/>
  <c r="BC18" i="12"/>
  <c r="BD18" i="12"/>
  <c r="BE18" i="12"/>
  <c r="BF18" i="12"/>
  <c r="BG18" i="12"/>
  <c r="BH18" i="12"/>
  <c r="BN18" i="12"/>
  <c r="BR17" i="12"/>
  <c r="BI18" i="12"/>
  <c r="BJ18" i="12"/>
  <c r="BK18" i="12"/>
  <c r="BL18" i="12"/>
  <c r="AM19" i="12"/>
  <c r="AL19" i="12"/>
  <c r="AN19" i="12"/>
  <c r="AT19" i="12"/>
  <c r="AP19" i="12"/>
  <c r="AQ19" i="12"/>
  <c r="AO19" i="12"/>
  <c r="AU19" i="12"/>
  <c r="AV19" i="12"/>
  <c r="AZ19" i="12"/>
  <c r="AW19" i="12"/>
  <c r="AX19" i="12"/>
  <c r="AY19" i="12"/>
  <c r="BA19" i="12"/>
  <c r="BB19" i="12"/>
  <c r="BC19" i="12"/>
  <c r="BD19" i="12"/>
  <c r="BE19" i="12"/>
  <c r="BF19" i="12"/>
  <c r="BG19" i="12"/>
  <c r="BH19" i="12"/>
  <c r="BN19" i="12"/>
  <c r="BR18" i="12"/>
  <c r="BI19" i="12"/>
  <c r="BJ19" i="12"/>
  <c r="BK19" i="12"/>
  <c r="BL19" i="12"/>
  <c r="AM20" i="12"/>
  <c r="AL20" i="12"/>
  <c r="AN20" i="12"/>
  <c r="AT20" i="12"/>
  <c r="AP20" i="12"/>
  <c r="AQ20" i="12"/>
  <c r="AO20" i="12"/>
  <c r="AU20" i="12"/>
  <c r="AV20" i="12"/>
  <c r="AZ20" i="12"/>
  <c r="AW20" i="12"/>
  <c r="AX20" i="12"/>
  <c r="AY20" i="12"/>
  <c r="BA20" i="12"/>
  <c r="BB20" i="12"/>
  <c r="BC20" i="12"/>
  <c r="BD20" i="12"/>
  <c r="BE20" i="12"/>
  <c r="BF20" i="12"/>
  <c r="BG20" i="12"/>
  <c r="BH20" i="12"/>
  <c r="BN20" i="12"/>
  <c r="BR19" i="12"/>
  <c r="BI20" i="12"/>
  <c r="BJ20" i="12"/>
  <c r="BK20" i="12"/>
  <c r="BL20" i="12"/>
  <c r="AM21" i="12"/>
  <c r="AL21" i="12"/>
  <c r="AN21" i="12"/>
  <c r="AT21" i="12"/>
  <c r="AP21" i="12"/>
  <c r="AQ21" i="12"/>
  <c r="AO21" i="12"/>
  <c r="AU21" i="12"/>
  <c r="AV21" i="12"/>
  <c r="AZ21" i="12"/>
  <c r="AW21" i="12"/>
  <c r="AX21" i="12"/>
  <c r="AY21" i="12"/>
  <c r="F114" i="1"/>
  <c r="BA21" i="12"/>
  <c r="BB21" i="12"/>
  <c r="BC21" i="12"/>
  <c r="BD21" i="12"/>
  <c r="BE21" i="12"/>
  <c r="BF21" i="12"/>
  <c r="BG21" i="12"/>
  <c r="BH21" i="12"/>
  <c r="BN21" i="12"/>
  <c r="BR20" i="12"/>
  <c r="BI21" i="12"/>
  <c r="BJ21" i="12"/>
  <c r="BK21" i="12"/>
  <c r="BL21" i="12"/>
  <c r="AM22" i="12"/>
  <c r="AL22" i="12"/>
  <c r="AN22" i="12"/>
  <c r="AT22" i="12"/>
  <c r="AP22" i="12"/>
  <c r="AQ22" i="12"/>
  <c r="AO22" i="12"/>
  <c r="AU22" i="12"/>
  <c r="AV22" i="12"/>
  <c r="AZ22" i="12"/>
  <c r="AW22" i="12"/>
  <c r="AX22" i="12"/>
  <c r="AY22" i="12"/>
  <c r="BA22" i="12"/>
  <c r="BB22" i="12"/>
  <c r="BC22" i="12"/>
  <c r="BD22" i="12"/>
  <c r="BE22" i="12"/>
  <c r="BF22" i="12"/>
  <c r="BG22" i="12"/>
  <c r="BH22" i="12"/>
  <c r="BN22" i="12"/>
  <c r="BR21" i="12"/>
  <c r="BI22" i="12"/>
  <c r="BJ22" i="12"/>
  <c r="BK22" i="12"/>
  <c r="BL22" i="12"/>
  <c r="AM23" i="12"/>
  <c r="AL23" i="12"/>
  <c r="AN23" i="12"/>
  <c r="AT23" i="12"/>
  <c r="AP23" i="12"/>
  <c r="AQ23" i="12"/>
  <c r="AO23" i="12"/>
  <c r="AU23" i="12"/>
  <c r="AV23" i="12"/>
  <c r="AZ23" i="12"/>
  <c r="AW23" i="12"/>
  <c r="AX23" i="12"/>
  <c r="AY23" i="12"/>
  <c r="BA23" i="12"/>
  <c r="BB23" i="12"/>
  <c r="BC23" i="12"/>
  <c r="BD23" i="12"/>
  <c r="BE23" i="12"/>
  <c r="BF23" i="12"/>
  <c r="BG23" i="12"/>
  <c r="BH23" i="12"/>
  <c r="BN23" i="12"/>
  <c r="BR22" i="12"/>
  <c r="BI23" i="12"/>
  <c r="BJ23" i="12"/>
  <c r="BK23" i="12"/>
  <c r="BL23" i="12"/>
  <c r="AM24" i="12"/>
  <c r="AL24" i="12"/>
  <c r="AN24" i="12"/>
  <c r="AT24" i="12"/>
  <c r="AP24" i="12"/>
  <c r="AQ24" i="12"/>
  <c r="AO24" i="12"/>
  <c r="AU24" i="12"/>
  <c r="AV24" i="12"/>
  <c r="AZ24" i="12"/>
  <c r="AW24" i="12"/>
  <c r="AX24" i="12"/>
  <c r="AY24" i="12"/>
  <c r="BA24" i="12"/>
  <c r="BB24" i="12"/>
  <c r="BC24" i="12"/>
  <c r="BD24" i="12"/>
  <c r="BE24" i="12"/>
  <c r="BF24" i="12"/>
  <c r="BG24" i="12"/>
  <c r="BH24" i="12"/>
  <c r="BN24" i="12"/>
  <c r="BR23" i="12"/>
  <c r="BI24" i="12"/>
  <c r="BJ24" i="12"/>
  <c r="BK24" i="12"/>
  <c r="BL24" i="12"/>
  <c r="AM25" i="12"/>
  <c r="AL25" i="12"/>
  <c r="AN25" i="12"/>
  <c r="AT25" i="12"/>
  <c r="AP25" i="12"/>
  <c r="AQ25" i="12"/>
  <c r="AO25" i="12"/>
  <c r="AU25" i="12"/>
  <c r="AV25" i="12"/>
  <c r="AZ25" i="12"/>
  <c r="AW25" i="12"/>
  <c r="AX25" i="12"/>
  <c r="AY25" i="12"/>
  <c r="BA25" i="12"/>
  <c r="BB25" i="12"/>
  <c r="BC25" i="12"/>
  <c r="BD25" i="12"/>
  <c r="BE25" i="12"/>
  <c r="BF25" i="12"/>
  <c r="BG25" i="12"/>
  <c r="BH25" i="12"/>
  <c r="BN25" i="12"/>
  <c r="BR24" i="12"/>
  <c r="BI25" i="12"/>
  <c r="BJ25" i="12"/>
  <c r="BK25" i="12"/>
  <c r="BL25" i="12"/>
  <c r="AM26" i="12"/>
  <c r="AL26" i="12"/>
  <c r="AN26" i="12"/>
  <c r="AT26" i="12"/>
  <c r="AP26" i="12"/>
  <c r="AQ26" i="12"/>
  <c r="AO26" i="12"/>
  <c r="AU26" i="12"/>
  <c r="AV26" i="12"/>
  <c r="AZ26" i="12"/>
  <c r="AW26" i="12"/>
  <c r="AX26" i="12"/>
  <c r="AY26" i="12"/>
  <c r="BA26" i="12"/>
  <c r="BB26" i="12"/>
  <c r="BC26" i="12"/>
  <c r="BD26" i="12"/>
  <c r="BE26" i="12"/>
  <c r="BF26" i="12"/>
  <c r="BG26" i="12"/>
  <c r="BH26" i="12"/>
  <c r="BN26" i="12"/>
  <c r="BR25" i="12"/>
  <c r="BI26" i="12"/>
  <c r="BJ26" i="12"/>
  <c r="BK26" i="12"/>
  <c r="BL26" i="12"/>
  <c r="AM27" i="12"/>
  <c r="AL27" i="12"/>
  <c r="AN27" i="12"/>
  <c r="AT27" i="12"/>
  <c r="AP27" i="12"/>
  <c r="AQ27" i="12"/>
  <c r="AO27" i="12"/>
  <c r="AU27" i="12"/>
  <c r="AV27" i="12"/>
  <c r="AZ27" i="12"/>
  <c r="AW27" i="12"/>
  <c r="AX27" i="12"/>
  <c r="AY27" i="12"/>
  <c r="F110" i="1"/>
  <c r="BA27" i="12"/>
  <c r="BB27" i="12"/>
  <c r="BC27" i="12"/>
  <c r="BD27" i="12"/>
  <c r="BE27" i="12"/>
  <c r="BF27" i="12"/>
  <c r="BG27" i="12"/>
  <c r="BH27" i="12"/>
  <c r="BN27" i="12"/>
  <c r="BR26" i="12"/>
  <c r="BI27" i="12"/>
  <c r="BJ27" i="12"/>
  <c r="BK27" i="12"/>
  <c r="BL27" i="12"/>
  <c r="AM28" i="12"/>
  <c r="AL28" i="12"/>
  <c r="AN28" i="12"/>
  <c r="AT28" i="12"/>
  <c r="AP28" i="12"/>
  <c r="AQ28" i="12"/>
  <c r="AO28" i="12"/>
  <c r="AU28" i="12"/>
  <c r="AV28" i="12"/>
  <c r="AZ28" i="12"/>
  <c r="AW28" i="12"/>
  <c r="AX28" i="12"/>
  <c r="AY28" i="12"/>
  <c r="BA28" i="12"/>
  <c r="BB28" i="12"/>
  <c r="BC28" i="12"/>
  <c r="BD28" i="12"/>
  <c r="BE28" i="12"/>
  <c r="BF28" i="12"/>
  <c r="BG28" i="12"/>
  <c r="BH28" i="12"/>
  <c r="BN28" i="12"/>
  <c r="BR27" i="12"/>
  <c r="BI28" i="12"/>
  <c r="BJ28" i="12"/>
  <c r="BK28" i="12"/>
  <c r="BL28" i="12"/>
  <c r="AM29" i="12"/>
  <c r="AL29" i="12"/>
  <c r="AN29" i="12"/>
  <c r="AT29" i="12"/>
  <c r="AP29" i="12"/>
  <c r="AQ29" i="12"/>
  <c r="AO29" i="12"/>
  <c r="AU29" i="12"/>
  <c r="AV29" i="12"/>
  <c r="AZ29" i="12"/>
  <c r="AW29" i="12"/>
  <c r="AX29" i="12"/>
  <c r="AY29" i="12"/>
  <c r="BA29" i="12"/>
  <c r="BB29" i="12"/>
  <c r="BC29" i="12"/>
  <c r="BD29" i="12"/>
  <c r="BE29" i="12"/>
  <c r="BF29" i="12"/>
  <c r="BG29" i="12"/>
  <c r="BH29" i="12"/>
  <c r="BN29" i="12"/>
  <c r="BR28" i="12"/>
  <c r="BI29" i="12"/>
  <c r="BJ29" i="12"/>
  <c r="BK29" i="12"/>
  <c r="BL29" i="12"/>
  <c r="AM30" i="12"/>
  <c r="AL30" i="12"/>
  <c r="AN30" i="12"/>
  <c r="AT30" i="12"/>
  <c r="AP30" i="12"/>
  <c r="AQ30" i="12"/>
  <c r="AO30" i="12"/>
  <c r="AU30" i="12"/>
  <c r="AV30" i="12"/>
  <c r="AZ30" i="12"/>
  <c r="AW30" i="12"/>
  <c r="AX30" i="12"/>
  <c r="AY30" i="12"/>
  <c r="BA30" i="12"/>
  <c r="BB30" i="12"/>
  <c r="BC30" i="12"/>
  <c r="BD30" i="12"/>
  <c r="BE30" i="12"/>
  <c r="BF30" i="12"/>
  <c r="BG30" i="12"/>
  <c r="BH30" i="12"/>
  <c r="BN30" i="12"/>
  <c r="BR29" i="12"/>
  <c r="BI30" i="12"/>
  <c r="BJ30" i="12"/>
  <c r="BK30" i="12"/>
  <c r="BL30" i="12"/>
  <c r="AM31" i="12"/>
  <c r="AL31" i="12"/>
  <c r="AN31" i="12"/>
  <c r="AT31" i="12"/>
  <c r="AP31" i="12"/>
  <c r="AQ31" i="12"/>
  <c r="AO31" i="12"/>
  <c r="AU31" i="12"/>
  <c r="AV31" i="12"/>
  <c r="AZ31" i="12"/>
  <c r="AW31" i="12"/>
  <c r="AX31" i="12"/>
  <c r="AY31" i="12"/>
  <c r="BA31" i="12"/>
  <c r="BB31" i="12"/>
  <c r="BC31" i="12"/>
  <c r="BD31" i="12"/>
  <c r="BE31" i="12"/>
  <c r="BF31" i="12"/>
  <c r="BG31" i="12"/>
  <c r="BH31" i="12"/>
  <c r="BN31" i="12"/>
  <c r="BR30" i="12"/>
  <c r="BI31" i="12"/>
  <c r="BJ31" i="12"/>
  <c r="BK31" i="12"/>
  <c r="BL31" i="12"/>
  <c r="AM32" i="12"/>
  <c r="AL32" i="12"/>
  <c r="AN32" i="12"/>
  <c r="AT32" i="12"/>
  <c r="AP32" i="12"/>
  <c r="AQ32" i="12"/>
  <c r="AO32" i="12"/>
  <c r="AU32" i="12"/>
  <c r="AV32" i="12"/>
  <c r="AZ32" i="12"/>
  <c r="AW32" i="12"/>
  <c r="AX32" i="12"/>
  <c r="AY32" i="12"/>
  <c r="BA32" i="12"/>
  <c r="BB32" i="12"/>
  <c r="BC32" i="12"/>
  <c r="BD32" i="12"/>
  <c r="BE32" i="12"/>
  <c r="BF32" i="12"/>
  <c r="BG32" i="12"/>
  <c r="BH32" i="12"/>
  <c r="BN32" i="12"/>
  <c r="BR31" i="12"/>
  <c r="BI32" i="12"/>
  <c r="BJ32" i="12"/>
  <c r="BK32" i="12"/>
  <c r="BL32" i="12"/>
  <c r="AM33" i="12"/>
  <c r="AL33" i="12"/>
  <c r="AN33" i="12"/>
  <c r="AT33" i="12"/>
  <c r="AP33" i="12"/>
  <c r="AQ33" i="12"/>
  <c r="AO33" i="12"/>
  <c r="AU33" i="12"/>
  <c r="AV33" i="12"/>
  <c r="AZ33" i="12"/>
  <c r="AW33" i="12"/>
  <c r="AX33" i="12"/>
  <c r="AY33" i="12"/>
  <c r="BA33" i="12"/>
  <c r="BB33" i="12"/>
  <c r="BC33" i="12"/>
  <c r="BD33" i="12"/>
  <c r="BE33" i="12"/>
  <c r="BF33" i="12"/>
  <c r="BG33" i="12"/>
  <c r="BH33" i="12"/>
  <c r="BN33" i="12"/>
  <c r="BR32" i="12"/>
  <c r="BI33" i="12"/>
  <c r="BJ33" i="12"/>
  <c r="BK33" i="12"/>
  <c r="BL33" i="12"/>
  <c r="AM34" i="12"/>
  <c r="AL34" i="12"/>
  <c r="AN34" i="12"/>
  <c r="AT34" i="12"/>
  <c r="AP34" i="12"/>
  <c r="AQ34" i="12"/>
  <c r="AO34" i="12"/>
  <c r="AU34" i="12"/>
  <c r="AV34" i="12"/>
  <c r="AZ34" i="12"/>
  <c r="AW34" i="12"/>
  <c r="AX34" i="12"/>
  <c r="AY34" i="12"/>
  <c r="BA34" i="12"/>
  <c r="BB34" i="12"/>
  <c r="BC34" i="12"/>
  <c r="BD34" i="12"/>
  <c r="BE34" i="12"/>
  <c r="BF34" i="12"/>
  <c r="BG34" i="12"/>
  <c r="BH34" i="12"/>
  <c r="BN34" i="12"/>
  <c r="BR33" i="12"/>
  <c r="BI34" i="12"/>
  <c r="BJ34" i="12"/>
  <c r="BK34" i="12"/>
  <c r="BL34" i="12"/>
  <c r="AM35" i="12"/>
  <c r="AL35" i="12"/>
  <c r="AN35" i="12"/>
  <c r="AT35" i="12"/>
  <c r="AP35" i="12"/>
  <c r="AQ35" i="12"/>
  <c r="AO35" i="12"/>
  <c r="AU35" i="12"/>
  <c r="AV35" i="12"/>
  <c r="AZ35" i="12"/>
  <c r="AW35" i="12"/>
  <c r="AX35" i="12"/>
  <c r="AY35" i="12"/>
  <c r="BA35" i="12"/>
  <c r="BB35" i="12"/>
  <c r="BC35" i="12"/>
  <c r="BD35" i="12"/>
  <c r="BE35" i="12"/>
  <c r="BF35" i="12"/>
  <c r="BG35" i="12"/>
  <c r="BH35" i="12"/>
  <c r="BN35" i="12"/>
  <c r="BR34" i="12"/>
  <c r="BI35" i="12"/>
  <c r="BJ35" i="12"/>
  <c r="BK35" i="12"/>
  <c r="BL35" i="12"/>
  <c r="AM36" i="12"/>
  <c r="AL36" i="12"/>
  <c r="AN36" i="12"/>
  <c r="AT36" i="12"/>
  <c r="AP36" i="12"/>
  <c r="AQ36" i="12"/>
  <c r="AO36" i="12"/>
  <c r="AU36" i="12"/>
  <c r="AV36" i="12"/>
  <c r="AZ36" i="12"/>
  <c r="AW36" i="12"/>
  <c r="AX36" i="12"/>
  <c r="AY36" i="12"/>
  <c r="BA36" i="12"/>
  <c r="BB36" i="12"/>
  <c r="BC36" i="12"/>
  <c r="BD36" i="12"/>
  <c r="BE36" i="12"/>
  <c r="BF36" i="12"/>
  <c r="BG36" i="12"/>
  <c r="BH36" i="12"/>
  <c r="BN36" i="12"/>
  <c r="BR35" i="12"/>
  <c r="BI36" i="12"/>
  <c r="BJ36" i="12"/>
  <c r="BK36" i="12"/>
  <c r="BL36" i="12"/>
  <c r="AM37" i="12"/>
  <c r="AL37" i="12"/>
  <c r="AN37" i="12"/>
  <c r="AT37" i="12"/>
  <c r="AP37" i="12"/>
  <c r="AQ37" i="12"/>
  <c r="AO37" i="12"/>
  <c r="AU37" i="12"/>
  <c r="AV37" i="12"/>
  <c r="AZ37" i="12"/>
  <c r="AW37" i="12"/>
  <c r="AX37" i="12"/>
  <c r="AY37" i="12"/>
  <c r="BA37" i="12"/>
  <c r="BB37" i="12"/>
  <c r="BC37" i="12"/>
  <c r="BD37" i="12"/>
  <c r="BE37" i="12"/>
  <c r="BF37" i="12"/>
  <c r="BG37" i="12"/>
  <c r="BH37" i="12"/>
  <c r="BN37" i="12"/>
  <c r="BR36" i="12"/>
  <c r="BI37" i="12"/>
  <c r="BJ37" i="12"/>
  <c r="BK37" i="12"/>
  <c r="BL37" i="12"/>
  <c r="AM38" i="12"/>
  <c r="AL38" i="12"/>
  <c r="AN38" i="12"/>
  <c r="AT38" i="12"/>
  <c r="AP38" i="12"/>
  <c r="AQ38" i="12"/>
  <c r="AO38" i="12"/>
  <c r="AU38" i="12"/>
  <c r="AV38" i="12"/>
  <c r="AZ38" i="12"/>
  <c r="AW38" i="12"/>
  <c r="AX38" i="12"/>
  <c r="AY38" i="12"/>
  <c r="BA38" i="12"/>
  <c r="BB38" i="12"/>
  <c r="BC38" i="12"/>
  <c r="BD38" i="12"/>
  <c r="BE38" i="12"/>
  <c r="BF38" i="12"/>
  <c r="BG38" i="12"/>
  <c r="BH38" i="12"/>
  <c r="BN38" i="12"/>
  <c r="BR37" i="12"/>
  <c r="BI38" i="12"/>
  <c r="BJ38" i="12"/>
  <c r="BK38" i="12"/>
  <c r="BL38" i="12"/>
  <c r="AM39" i="12"/>
  <c r="AL39" i="12"/>
  <c r="AN39" i="12"/>
  <c r="AT39" i="12"/>
  <c r="AP39" i="12"/>
  <c r="AQ39" i="12"/>
  <c r="AO39" i="12"/>
  <c r="AU39" i="12"/>
  <c r="AV39" i="12"/>
  <c r="AZ39" i="12"/>
  <c r="AW39" i="12"/>
  <c r="AX39" i="12"/>
  <c r="AY39" i="12"/>
  <c r="BA39" i="12"/>
  <c r="BB39" i="12"/>
  <c r="BC39" i="12"/>
  <c r="BD39" i="12"/>
  <c r="BE39" i="12"/>
  <c r="BF39" i="12"/>
  <c r="BG39" i="12"/>
  <c r="BH39" i="12"/>
  <c r="BN39" i="12"/>
  <c r="BR38" i="12"/>
  <c r="BI39" i="12"/>
  <c r="BJ39" i="12"/>
  <c r="BK39" i="12"/>
  <c r="BL39" i="12"/>
  <c r="AM40" i="12"/>
  <c r="AL40" i="12"/>
  <c r="AN40" i="12"/>
  <c r="AT40" i="12"/>
  <c r="AP40" i="12"/>
  <c r="AQ40" i="12"/>
  <c r="AO40" i="12"/>
  <c r="AU40" i="12"/>
  <c r="AV40" i="12"/>
  <c r="AZ40" i="12"/>
  <c r="AW40" i="12"/>
  <c r="AX40" i="12"/>
  <c r="AY40" i="12"/>
  <c r="BA40" i="12"/>
  <c r="BB40" i="12"/>
  <c r="BC40" i="12"/>
  <c r="BD40" i="12"/>
  <c r="BE40" i="12"/>
  <c r="BF40" i="12"/>
  <c r="BG40" i="12"/>
  <c r="BH40" i="12"/>
  <c r="BN40" i="12"/>
  <c r="BR39" i="12"/>
  <c r="BI40" i="12"/>
  <c r="BJ40" i="12"/>
  <c r="BK40" i="12"/>
  <c r="BL40" i="12"/>
  <c r="AM41" i="12"/>
  <c r="AL41" i="12"/>
  <c r="AN41" i="12"/>
  <c r="AT41" i="12"/>
  <c r="AP41" i="12"/>
  <c r="AQ41" i="12"/>
  <c r="AO41" i="12"/>
  <c r="AU41" i="12"/>
  <c r="AV41" i="12"/>
  <c r="AZ41" i="12"/>
  <c r="AW41" i="12"/>
  <c r="AX41" i="12"/>
  <c r="AY41" i="12"/>
  <c r="BA41" i="12"/>
  <c r="BB41" i="12"/>
  <c r="BC41" i="12"/>
  <c r="BD41" i="12"/>
  <c r="BE41" i="12"/>
  <c r="BF41" i="12"/>
  <c r="BG41" i="12"/>
  <c r="BH41" i="12"/>
  <c r="BN41" i="12"/>
  <c r="BR40" i="12"/>
  <c r="BI41" i="12"/>
  <c r="BJ41" i="12"/>
  <c r="BK41" i="12"/>
  <c r="BL41" i="12"/>
  <c r="AM42" i="12"/>
  <c r="AL42" i="12"/>
  <c r="AN42" i="12"/>
  <c r="AT42" i="12"/>
  <c r="AP42" i="12"/>
  <c r="AQ42" i="12"/>
  <c r="AO42" i="12"/>
  <c r="AU42" i="12"/>
  <c r="AV42" i="12"/>
  <c r="AZ42" i="12"/>
  <c r="AW42" i="12"/>
  <c r="AX42" i="12"/>
  <c r="AY42" i="12"/>
  <c r="BA42" i="12"/>
  <c r="BB42" i="12"/>
  <c r="BC42" i="12"/>
  <c r="BD42" i="12"/>
  <c r="BE42" i="12"/>
  <c r="BF42" i="12"/>
  <c r="BG42" i="12"/>
  <c r="BH42" i="12"/>
  <c r="BN42" i="12"/>
  <c r="BR41" i="12"/>
  <c r="BI42" i="12"/>
  <c r="BJ42" i="12"/>
  <c r="BK42" i="12"/>
  <c r="BL42" i="12"/>
  <c r="AM43" i="12"/>
  <c r="AL43" i="12"/>
  <c r="AN43" i="12"/>
  <c r="AT43" i="12"/>
  <c r="AP43" i="12"/>
  <c r="AQ43" i="12"/>
  <c r="AO43" i="12"/>
  <c r="AU43" i="12"/>
  <c r="AV43" i="12"/>
  <c r="AZ43" i="12"/>
  <c r="AW43" i="12"/>
  <c r="AX43" i="12"/>
  <c r="AY43" i="12"/>
  <c r="BA43" i="12"/>
  <c r="BB43" i="12"/>
  <c r="BC43" i="12"/>
  <c r="BD43" i="12"/>
  <c r="BE43" i="12"/>
  <c r="H109" i="1"/>
  <c r="BF43" i="12"/>
  <c r="BG43" i="12"/>
  <c r="BH43" i="12"/>
  <c r="BN43" i="12"/>
  <c r="BR42" i="12"/>
  <c r="BI43" i="12"/>
  <c r="BJ43" i="12"/>
  <c r="BK43" i="12"/>
  <c r="BL43" i="12"/>
  <c r="AM44" i="12"/>
  <c r="AL44" i="12"/>
  <c r="AN44" i="12"/>
  <c r="AT44" i="12"/>
  <c r="AP44" i="12"/>
  <c r="AQ44" i="12"/>
  <c r="AO44" i="12"/>
  <c r="AU44" i="12"/>
  <c r="AV44" i="12"/>
  <c r="AZ44" i="12"/>
  <c r="AW44" i="12"/>
  <c r="AX44" i="12"/>
  <c r="AY44" i="12"/>
  <c r="BA44" i="12"/>
  <c r="BB44" i="12"/>
  <c r="BC44" i="12"/>
  <c r="BD44" i="12"/>
  <c r="BE44" i="12"/>
  <c r="BF44" i="12"/>
  <c r="BG44" i="12"/>
  <c r="BH44" i="12"/>
  <c r="BN44" i="12"/>
  <c r="BR43" i="12"/>
  <c r="BI44" i="12"/>
  <c r="BJ44" i="12"/>
  <c r="BK44" i="12"/>
  <c r="BL44" i="12"/>
  <c r="AM45" i="12"/>
  <c r="AL45" i="12"/>
  <c r="AN45" i="12"/>
  <c r="AT45" i="12"/>
  <c r="AP45" i="12"/>
  <c r="AQ45" i="12"/>
  <c r="AO45" i="12"/>
  <c r="AU45" i="12"/>
  <c r="AV45" i="12"/>
  <c r="AZ45" i="12"/>
  <c r="AW45" i="12"/>
  <c r="AX45" i="12"/>
  <c r="AY45" i="12"/>
  <c r="BA45" i="12"/>
  <c r="BB45" i="12"/>
  <c r="BC45" i="12"/>
  <c r="BD45" i="12"/>
  <c r="BE45" i="12"/>
  <c r="BF45" i="12"/>
  <c r="BG45" i="12"/>
  <c r="BH45" i="12"/>
  <c r="BN45" i="12"/>
  <c r="BR44" i="12"/>
  <c r="BI45" i="12"/>
  <c r="BJ45" i="12"/>
  <c r="BK45" i="12"/>
  <c r="BL45" i="12"/>
  <c r="AM46" i="12"/>
  <c r="AL46" i="12"/>
  <c r="AN46" i="12"/>
  <c r="AT46" i="12"/>
  <c r="AP46" i="12"/>
  <c r="AQ46" i="12"/>
  <c r="AO46" i="12"/>
  <c r="AU46" i="12"/>
  <c r="AV46" i="12"/>
  <c r="AZ46" i="12"/>
  <c r="AW46" i="12"/>
  <c r="AX46" i="12"/>
  <c r="AY46" i="12"/>
  <c r="BA46" i="12"/>
  <c r="BB46" i="12"/>
  <c r="BC46" i="12"/>
  <c r="BD46" i="12"/>
  <c r="BE46" i="12"/>
  <c r="BF46" i="12"/>
  <c r="BG46" i="12"/>
  <c r="BH46" i="12"/>
  <c r="BN46" i="12"/>
  <c r="BR45" i="12"/>
  <c r="BI46" i="12"/>
  <c r="BJ46" i="12"/>
  <c r="BK46" i="12"/>
  <c r="BL46" i="12"/>
  <c r="AM47" i="12"/>
  <c r="AL47" i="12"/>
  <c r="AN47" i="12"/>
  <c r="AT47" i="12"/>
  <c r="AP47" i="12"/>
  <c r="AQ47" i="12"/>
  <c r="AO47" i="12"/>
  <c r="AU47" i="12"/>
  <c r="AV47" i="12"/>
  <c r="AZ47" i="12"/>
  <c r="AW47" i="12"/>
  <c r="AX47" i="12"/>
  <c r="AY47" i="12"/>
  <c r="BA47" i="12"/>
  <c r="BB47" i="12"/>
  <c r="BC47" i="12"/>
  <c r="BD47" i="12"/>
  <c r="BE47" i="12"/>
  <c r="BF47" i="12"/>
  <c r="BG47" i="12"/>
  <c r="BH47" i="12"/>
  <c r="BN47" i="12"/>
  <c r="BR46" i="12"/>
  <c r="BI47" i="12"/>
  <c r="BJ47" i="12"/>
  <c r="BK47" i="12"/>
  <c r="BL47" i="12"/>
  <c r="AM48" i="12"/>
  <c r="AL48" i="12"/>
  <c r="AN48" i="12"/>
  <c r="AT48" i="12"/>
  <c r="AP48" i="12"/>
  <c r="AQ48" i="12"/>
  <c r="AO48" i="12"/>
  <c r="AU48" i="12"/>
  <c r="AV48" i="12"/>
  <c r="AZ48" i="12"/>
  <c r="AW48" i="12"/>
  <c r="AX48" i="12"/>
  <c r="AY48" i="12"/>
  <c r="BA48" i="12"/>
  <c r="BB48" i="12"/>
  <c r="BC48" i="12"/>
  <c r="BD48" i="12"/>
  <c r="BE48" i="12"/>
  <c r="BF48" i="12"/>
  <c r="BG48" i="12"/>
  <c r="BH48" i="12"/>
  <c r="BN48" i="12"/>
  <c r="BR47" i="12"/>
  <c r="BI48" i="12"/>
  <c r="BJ48" i="12"/>
  <c r="BK48" i="12"/>
  <c r="BL48" i="12"/>
  <c r="AM49" i="12"/>
  <c r="AL49" i="12"/>
  <c r="AN49" i="12"/>
  <c r="AT49" i="12"/>
  <c r="AP49" i="12"/>
  <c r="AQ49" i="12"/>
  <c r="AO49" i="12"/>
  <c r="AU49" i="12"/>
  <c r="AV49" i="12"/>
  <c r="AZ49" i="12"/>
  <c r="AW49" i="12"/>
  <c r="AX49" i="12"/>
  <c r="AY49" i="12"/>
  <c r="BA49" i="12"/>
  <c r="BB49" i="12"/>
  <c r="BC49" i="12"/>
  <c r="BD49" i="12"/>
  <c r="BE49" i="12"/>
  <c r="BF49" i="12"/>
  <c r="BG49" i="12"/>
  <c r="BH49" i="12"/>
  <c r="BN49" i="12"/>
  <c r="BR48" i="12"/>
  <c r="BI49" i="12"/>
  <c r="BJ49" i="12"/>
  <c r="BK49" i="12"/>
  <c r="BL49" i="12"/>
  <c r="AM50" i="12"/>
  <c r="AL50" i="12"/>
  <c r="AN50" i="12"/>
  <c r="AT50" i="12"/>
  <c r="AP50" i="12"/>
  <c r="AQ50" i="12"/>
  <c r="AO50" i="12"/>
  <c r="AU50" i="12"/>
  <c r="AV50" i="12"/>
  <c r="AZ50" i="12"/>
  <c r="AW50" i="12"/>
  <c r="AX50" i="12"/>
  <c r="AY50" i="12"/>
  <c r="BA50" i="12"/>
  <c r="BB50" i="12"/>
  <c r="BC50" i="12"/>
  <c r="BD50" i="12"/>
  <c r="BE50" i="12"/>
  <c r="BF50" i="12"/>
  <c r="BG50" i="12"/>
  <c r="BH50" i="12"/>
  <c r="BN50" i="12"/>
  <c r="BR49" i="12"/>
  <c r="BI50" i="12"/>
  <c r="BJ50" i="12"/>
  <c r="BK50" i="12"/>
  <c r="BL50" i="12"/>
  <c r="AM51" i="12"/>
  <c r="AL51" i="12"/>
  <c r="AN51" i="12"/>
  <c r="AT51" i="12"/>
  <c r="AP51" i="12"/>
  <c r="AQ51" i="12"/>
  <c r="AO51" i="12"/>
  <c r="AU51" i="12"/>
  <c r="AV51" i="12"/>
  <c r="AZ51" i="12"/>
  <c r="AW51" i="12"/>
  <c r="AX51" i="12"/>
  <c r="AY51" i="12"/>
  <c r="BA51" i="12"/>
  <c r="BB51" i="12"/>
  <c r="BC51" i="12"/>
  <c r="BD51" i="12"/>
  <c r="BE51" i="12"/>
  <c r="BF51" i="12"/>
  <c r="BG51" i="12"/>
  <c r="BH51" i="12"/>
  <c r="BN51" i="12"/>
  <c r="BR50" i="12"/>
  <c r="BI51" i="12"/>
  <c r="BJ51" i="12"/>
  <c r="BK51" i="12"/>
  <c r="BL51" i="12"/>
  <c r="AM52" i="12"/>
  <c r="AL52" i="12"/>
  <c r="AN52" i="12"/>
  <c r="AT52" i="12"/>
  <c r="AP52" i="12"/>
  <c r="AQ52" i="12"/>
  <c r="AO52" i="12"/>
  <c r="AU52" i="12"/>
  <c r="AV52" i="12"/>
  <c r="AZ52" i="12"/>
  <c r="AW52" i="12"/>
  <c r="AX52" i="12"/>
  <c r="AY52" i="12"/>
  <c r="BA52" i="12"/>
  <c r="BB52" i="12"/>
  <c r="BC52" i="12"/>
  <c r="BD52" i="12"/>
  <c r="BE52" i="12"/>
  <c r="BF52" i="12"/>
  <c r="BG52" i="12"/>
  <c r="BH52" i="12"/>
  <c r="BN52" i="12"/>
  <c r="BR51" i="12"/>
  <c r="BI52" i="12"/>
  <c r="BJ52" i="12"/>
  <c r="BK52" i="12"/>
  <c r="BL52" i="12"/>
  <c r="AM53" i="12"/>
  <c r="AL53" i="12"/>
  <c r="AN53" i="12"/>
  <c r="AT53" i="12"/>
  <c r="AP53" i="12"/>
  <c r="AQ53" i="12"/>
  <c r="AO53" i="12"/>
  <c r="AU53" i="12"/>
  <c r="AV53" i="12"/>
  <c r="AZ53" i="12"/>
  <c r="AW53" i="12"/>
  <c r="AX53" i="12"/>
  <c r="AY53" i="12"/>
  <c r="BA53" i="12"/>
  <c r="BB53" i="12"/>
  <c r="BC53" i="12"/>
  <c r="BD53" i="12"/>
  <c r="BE53" i="12"/>
  <c r="BF53" i="12"/>
  <c r="BG53" i="12"/>
  <c r="BH53" i="12"/>
  <c r="BN53" i="12"/>
  <c r="BR52" i="12"/>
  <c r="BI53" i="12"/>
  <c r="BJ53" i="12"/>
  <c r="BK53" i="12"/>
  <c r="BL53" i="12"/>
  <c r="AM54" i="12"/>
  <c r="AL54" i="12"/>
  <c r="AN54" i="12"/>
  <c r="AT54" i="12"/>
  <c r="AP54" i="12"/>
  <c r="AQ54" i="12"/>
  <c r="AO54" i="12"/>
  <c r="AU54" i="12"/>
  <c r="AV54" i="12"/>
  <c r="AZ54" i="12"/>
  <c r="AW54" i="12"/>
  <c r="AX54" i="12"/>
  <c r="AY54" i="12"/>
  <c r="BA54" i="12"/>
  <c r="BB54" i="12"/>
  <c r="BC54" i="12"/>
  <c r="BD54" i="12"/>
  <c r="BE54" i="12"/>
  <c r="BF54" i="12"/>
  <c r="BG54" i="12"/>
  <c r="BH54" i="12"/>
  <c r="BN54" i="12"/>
  <c r="BR53" i="12"/>
  <c r="BI54" i="12"/>
  <c r="BJ54" i="12"/>
  <c r="BK54" i="12"/>
  <c r="BL54" i="12"/>
  <c r="AM55" i="12"/>
  <c r="AL55" i="12"/>
  <c r="AN55" i="12"/>
  <c r="AT55" i="12"/>
  <c r="AP55" i="12"/>
  <c r="AQ55" i="12"/>
  <c r="AO55" i="12"/>
  <c r="AU55" i="12"/>
  <c r="AV55" i="12"/>
  <c r="AZ55" i="12"/>
  <c r="AW55" i="12"/>
  <c r="AX55" i="12"/>
  <c r="AY55" i="12"/>
  <c r="BA55" i="12"/>
  <c r="BB55" i="12"/>
  <c r="BC55" i="12"/>
  <c r="BD55" i="12"/>
  <c r="BE55" i="12"/>
  <c r="BF55" i="12"/>
  <c r="BG55" i="12"/>
  <c r="BH55" i="12"/>
  <c r="BN55" i="12"/>
  <c r="BR54" i="12"/>
  <c r="BI55" i="12"/>
  <c r="BJ55" i="12"/>
  <c r="BK55" i="12"/>
  <c r="BL55" i="12"/>
  <c r="AM56" i="12"/>
  <c r="AL56" i="12"/>
  <c r="AN56" i="12"/>
  <c r="AT56" i="12"/>
  <c r="AP56" i="12"/>
  <c r="AQ56" i="12"/>
  <c r="AO56" i="12"/>
  <c r="AU56" i="12"/>
  <c r="AV56" i="12"/>
  <c r="AZ56" i="12"/>
  <c r="AW56" i="12"/>
  <c r="AX56" i="12"/>
  <c r="AY56" i="12"/>
  <c r="BA56" i="12"/>
  <c r="BB56" i="12"/>
  <c r="BC56" i="12"/>
  <c r="BD56" i="12"/>
  <c r="BE56" i="12"/>
  <c r="BF56" i="12"/>
  <c r="BG56" i="12"/>
  <c r="BH56" i="12"/>
  <c r="BN56" i="12"/>
  <c r="BR55" i="12"/>
  <c r="BI56" i="12"/>
  <c r="BJ56" i="12"/>
  <c r="BK56" i="12"/>
  <c r="BL56" i="12"/>
  <c r="AM57" i="12"/>
  <c r="AL57" i="12"/>
  <c r="AN57" i="12"/>
  <c r="AT57" i="12"/>
  <c r="AP57" i="12"/>
  <c r="AQ57" i="12"/>
  <c r="AO57" i="12"/>
  <c r="AU57" i="12"/>
  <c r="AV57" i="12"/>
  <c r="AZ57" i="12"/>
  <c r="AW57" i="12"/>
  <c r="AX57" i="12"/>
  <c r="AY57" i="12"/>
  <c r="BA57" i="12"/>
  <c r="BB57" i="12"/>
  <c r="BC57" i="12"/>
  <c r="BD57" i="12"/>
  <c r="BE57" i="12"/>
  <c r="BF57" i="12"/>
  <c r="BN57" i="12"/>
  <c r="BR56" i="12"/>
  <c r="BI57" i="12"/>
  <c r="BJ57" i="12"/>
  <c r="BK57" i="12"/>
  <c r="BL57" i="12"/>
  <c r="AM58" i="12"/>
  <c r="AL58" i="12"/>
  <c r="AN58" i="12"/>
  <c r="AT58" i="12"/>
  <c r="AP58" i="12"/>
  <c r="AQ58" i="12"/>
  <c r="AO58" i="12"/>
  <c r="AU58" i="12"/>
  <c r="AV58" i="12"/>
  <c r="AZ58" i="12"/>
  <c r="AW58" i="12"/>
  <c r="AX58" i="12"/>
  <c r="AY58" i="12"/>
  <c r="BA58" i="12"/>
  <c r="BB58" i="12"/>
  <c r="BC58" i="12"/>
  <c r="BD58" i="12"/>
  <c r="BE58" i="12"/>
  <c r="BF58" i="12"/>
  <c r="BG58" i="12"/>
  <c r="BH58" i="12"/>
  <c r="BN58" i="12"/>
  <c r="BR57" i="12"/>
  <c r="BI58" i="12"/>
  <c r="BJ58" i="12"/>
  <c r="BK58" i="12"/>
  <c r="BL58" i="12"/>
  <c r="AM59" i="12"/>
  <c r="AL59" i="12"/>
  <c r="AN59" i="12"/>
  <c r="AT59" i="12"/>
  <c r="AP59" i="12"/>
  <c r="AQ59" i="12"/>
  <c r="AO59" i="12"/>
  <c r="AU59" i="12"/>
  <c r="AV59" i="12"/>
  <c r="AZ59" i="12"/>
  <c r="AW59" i="12"/>
  <c r="AX59" i="12"/>
  <c r="AY59" i="12"/>
  <c r="BA59" i="12"/>
  <c r="BB59" i="12"/>
  <c r="BC59" i="12"/>
  <c r="BD59" i="12"/>
  <c r="BE59" i="12"/>
  <c r="BF59" i="12"/>
  <c r="BG59" i="12"/>
  <c r="BH59" i="12"/>
  <c r="BN59" i="12"/>
  <c r="BR58" i="12"/>
  <c r="BI59" i="12"/>
  <c r="BJ59" i="12"/>
  <c r="BK59" i="12"/>
  <c r="BL59" i="12"/>
  <c r="AM60" i="12"/>
  <c r="AL60" i="12"/>
  <c r="AN60" i="12"/>
  <c r="AT60" i="12"/>
  <c r="AP60" i="12"/>
  <c r="AQ60" i="12"/>
  <c r="AO60" i="12"/>
  <c r="AU60" i="12"/>
  <c r="AV60" i="12"/>
  <c r="AZ60" i="12"/>
  <c r="AW60" i="12"/>
  <c r="AX60" i="12"/>
  <c r="AY60" i="12"/>
  <c r="BA60" i="12"/>
  <c r="BB60" i="12"/>
  <c r="BC60" i="12"/>
  <c r="BD60" i="12"/>
  <c r="BE60" i="12"/>
  <c r="BF60" i="12"/>
  <c r="BG60" i="12"/>
  <c r="BH60" i="12"/>
  <c r="BN60" i="12"/>
  <c r="BR59" i="12"/>
  <c r="BI60" i="12"/>
  <c r="BJ60" i="12"/>
  <c r="BK60" i="12"/>
  <c r="BL60" i="12"/>
  <c r="AM61" i="12"/>
  <c r="AL61" i="12"/>
  <c r="AN61" i="12"/>
  <c r="AT61" i="12"/>
  <c r="AP61" i="12"/>
  <c r="AQ61" i="12"/>
  <c r="AO61" i="12"/>
  <c r="AU61" i="12"/>
  <c r="AV61" i="12"/>
  <c r="AZ61" i="12"/>
  <c r="AW61" i="12"/>
  <c r="AX61" i="12"/>
  <c r="AY61" i="12"/>
  <c r="BA61" i="12"/>
  <c r="BB61" i="12"/>
  <c r="BC61" i="12"/>
  <c r="BD61" i="12"/>
  <c r="BE61" i="12"/>
  <c r="BF61" i="12"/>
  <c r="BG61" i="12"/>
  <c r="BH61" i="12"/>
  <c r="BN61" i="12"/>
  <c r="BR60" i="12"/>
  <c r="BI61" i="12"/>
  <c r="BJ61" i="12"/>
  <c r="BK61" i="12"/>
  <c r="BL61" i="12"/>
  <c r="AM62" i="12"/>
  <c r="AL62" i="12"/>
  <c r="AN62" i="12"/>
  <c r="AT62" i="12"/>
  <c r="AP62" i="12"/>
  <c r="AQ62" i="12"/>
  <c r="AO62" i="12"/>
  <c r="AU62" i="12"/>
  <c r="AV62" i="12"/>
  <c r="AZ62" i="12"/>
  <c r="AW62" i="12"/>
  <c r="AX62" i="12"/>
  <c r="AY62" i="12"/>
  <c r="BA62" i="12"/>
  <c r="BB62" i="12"/>
  <c r="BC62" i="12"/>
  <c r="BD62" i="12"/>
  <c r="BE62" i="12"/>
  <c r="BF62" i="12"/>
  <c r="BG62" i="12"/>
  <c r="BH62" i="12"/>
  <c r="BN62" i="12"/>
  <c r="BR61" i="12"/>
  <c r="BI62" i="12"/>
  <c r="BJ62" i="12"/>
  <c r="BK62" i="12"/>
  <c r="BL62" i="12"/>
  <c r="AM63" i="12"/>
  <c r="AL63" i="12"/>
  <c r="AN63" i="12"/>
  <c r="AT63" i="12"/>
  <c r="AP63" i="12"/>
  <c r="AQ63" i="12"/>
  <c r="AO63" i="12"/>
  <c r="AU63" i="12"/>
  <c r="AV63" i="12"/>
  <c r="AZ63" i="12"/>
  <c r="AW63" i="12"/>
  <c r="AX63" i="12"/>
  <c r="AY63" i="12"/>
  <c r="BA63" i="12"/>
  <c r="BB63" i="12"/>
  <c r="BC63" i="12"/>
  <c r="BD63" i="12"/>
  <c r="BE63" i="12"/>
  <c r="BF63" i="12"/>
  <c r="BG63" i="12"/>
  <c r="BH63" i="12"/>
  <c r="BN63" i="12"/>
  <c r="BR62" i="12"/>
  <c r="BI63" i="12"/>
  <c r="BJ63" i="12"/>
  <c r="BK63" i="12"/>
  <c r="BL63" i="12"/>
  <c r="AM64" i="12"/>
  <c r="AL64" i="12"/>
  <c r="AN64" i="12"/>
  <c r="AT64" i="12"/>
  <c r="AP64" i="12"/>
  <c r="AQ64" i="12"/>
  <c r="AO64" i="12"/>
  <c r="AU64" i="12"/>
  <c r="AV64" i="12"/>
  <c r="AZ64" i="12"/>
  <c r="AW64" i="12"/>
  <c r="AX64" i="12"/>
  <c r="AY64" i="12"/>
  <c r="BA64" i="12"/>
  <c r="BB64" i="12"/>
  <c r="BC64" i="12"/>
  <c r="BD64" i="12"/>
  <c r="BE64" i="12"/>
  <c r="BF64" i="12"/>
  <c r="BG64" i="12"/>
  <c r="BH64" i="12"/>
  <c r="BN64" i="12"/>
  <c r="BR63" i="12"/>
  <c r="BI64" i="12"/>
  <c r="BJ64" i="12"/>
  <c r="BK64" i="12"/>
  <c r="BL64" i="12"/>
  <c r="AM65" i="12"/>
  <c r="AL65" i="12"/>
  <c r="AN65" i="12"/>
  <c r="AT65" i="12"/>
  <c r="AP65" i="12"/>
  <c r="AQ65" i="12"/>
  <c r="AO65" i="12"/>
  <c r="AU65" i="12"/>
  <c r="AV65" i="12"/>
  <c r="AZ65" i="12"/>
  <c r="AW65" i="12"/>
  <c r="AX65" i="12"/>
  <c r="AY65" i="12"/>
  <c r="BA65" i="12"/>
  <c r="BB65" i="12"/>
  <c r="BC65" i="12"/>
  <c r="BD65" i="12"/>
  <c r="BE65" i="12"/>
  <c r="BF65" i="12"/>
  <c r="BG65" i="12"/>
  <c r="BH65" i="12"/>
  <c r="BN65" i="12"/>
  <c r="BR64" i="12"/>
  <c r="BI65" i="12"/>
  <c r="BJ65" i="12"/>
  <c r="BK65" i="12"/>
  <c r="BL65" i="12"/>
  <c r="AM66" i="12"/>
  <c r="AL66" i="12"/>
  <c r="AN66" i="12"/>
  <c r="AT66" i="12"/>
  <c r="AP66" i="12"/>
  <c r="AQ66" i="12"/>
  <c r="AO66" i="12"/>
  <c r="AU66" i="12"/>
  <c r="AV66" i="12"/>
  <c r="AZ66" i="12"/>
  <c r="AW66" i="12"/>
  <c r="AX66" i="12"/>
  <c r="AY66" i="12"/>
  <c r="BA66" i="12"/>
  <c r="BB66" i="12"/>
  <c r="BC66" i="12"/>
  <c r="BD66" i="12"/>
  <c r="BE66" i="12"/>
  <c r="BF66" i="12"/>
  <c r="BG66" i="12"/>
  <c r="BH66" i="12"/>
  <c r="BN66" i="12"/>
  <c r="BR65" i="12"/>
  <c r="BI66" i="12"/>
  <c r="BJ66" i="12"/>
  <c r="BK66" i="12"/>
  <c r="BL66" i="12"/>
  <c r="AM67" i="12"/>
  <c r="AL67" i="12"/>
  <c r="AN67" i="12"/>
  <c r="AT67" i="12"/>
  <c r="AP67" i="12"/>
  <c r="AQ67" i="12"/>
  <c r="AO67" i="12"/>
  <c r="AU67" i="12"/>
  <c r="AV67" i="12"/>
  <c r="AZ67" i="12"/>
  <c r="AW67" i="12"/>
  <c r="AX67" i="12"/>
  <c r="AY67" i="12"/>
  <c r="BA67" i="12"/>
  <c r="BB67" i="12"/>
  <c r="BC67" i="12"/>
  <c r="BD67" i="12"/>
  <c r="BE67" i="12"/>
  <c r="BF67" i="12"/>
  <c r="BG67" i="12"/>
  <c r="BH67" i="12"/>
  <c r="BN67" i="12"/>
  <c r="BR66" i="12"/>
  <c r="BI67" i="12"/>
  <c r="BJ67" i="12"/>
  <c r="BK67" i="12"/>
  <c r="BL67" i="12"/>
  <c r="AM68" i="12"/>
  <c r="AL68" i="12"/>
  <c r="AN68" i="12"/>
  <c r="AT68" i="12"/>
  <c r="AP68" i="12"/>
  <c r="AQ68" i="12"/>
  <c r="AO68" i="12"/>
  <c r="AU68" i="12"/>
  <c r="AV68" i="12"/>
  <c r="AZ68" i="12"/>
  <c r="AW68" i="12"/>
  <c r="AX68" i="12"/>
  <c r="AY68" i="12"/>
  <c r="BA68" i="12"/>
  <c r="BB68" i="12"/>
  <c r="BC68" i="12"/>
  <c r="BD68" i="12"/>
  <c r="BE68" i="12"/>
  <c r="BF68" i="12"/>
  <c r="BG68" i="12"/>
  <c r="BH68" i="12"/>
  <c r="BN68" i="12"/>
  <c r="BR67" i="12"/>
  <c r="BI68" i="12"/>
  <c r="BJ68" i="12"/>
  <c r="BK68" i="12"/>
  <c r="BL68" i="12"/>
  <c r="AM69" i="12"/>
  <c r="AL69" i="12"/>
  <c r="AN69" i="12"/>
  <c r="AT69" i="12"/>
  <c r="AQ69" i="12"/>
  <c r="AO69" i="12"/>
  <c r="AU69" i="12"/>
  <c r="AV69" i="12"/>
  <c r="AZ69" i="12"/>
  <c r="AW69" i="12"/>
  <c r="AX69" i="12"/>
  <c r="AY69" i="12"/>
  <c r="BA69" i="12"/>
  <c r="BB69" i="12"/>
  <c r="BC69" i="12"/>
  <c r="BD69" i="12"/>
  <c r="BE69" i="12"/>
  <c r="BF69" i="12"/>
  <c r="BG69" i="12"/>
  <c r="BH69" i="12"/>
  <c r="BN69" i="12"/>
  <c r="BR68" i="12"/>
  <c r="BI69" i="12"/>
  <c r="BJ69" i="12"/>
  <c r="BK69" i="12"/>
  <c r="BL69" i="12"/>
  <c r="AM70" i="12"/>
  <c r="AL70" i="12"/>
  <c r="AN70" i="12"/>
  <c r="AT70" i="12"/>
  <c r="AP70" i="12"/>
  <c r="AQ70" i="12"/>
  <c r="AO70" i="12"/>
  <c r="AU70" i="12"/>
  <c r="AV70" i="12"/>
  <c r="AZ70" i="12"/>
  <c r="AW70" i="12"/>
  <c r="AX70" i="12"/>
  <c r="AY70" i="12"/>
  <c r="BA70" i="12"/>
  <c r="BB70" i="12"/>
  <c r="BC70" i="12"/>
  <c r="BD70" i="12"/>
  <c r="BE70" i="12"/>
  <c r="BF70" i="12"/>
  <c r="BG70" i="12"/>
  <c r="BH70" i="12"/>
  <c r="BN70" i="12"/>
  <c r="BR69" i="12"/>
  <c r="BI70" i="12"/>
  <c r="BJ70" i="12"/>
  <c r="BK70" i="12"/>
  <c r="BL70" i="12"/>
  <c r="AM71" i="12"/>
  <c r="AL71" i="12"/>
  <c r="AN71" i="12"/>
  <c r="AT71" i="12"/>
  <c r="AP71" i="12"/>
  <c r="AQ71" i="12"/>
  <c r="AO71" i="12"/>
  <c r="AU71" i="12"/>
  <c r="AV71" i="12"/>
  <c r="AZ71" i="12"/>
  <c r="AW71" i="12"/>
  <c r="AX71" i="12"/>
  <c r="AY71" i="12"/>
  <c r="BA71" i="12"/>
  <c r="BB71" i="12"/>
  <c r="BC71" i="12"/>
  <c r="BD71" i="12"/>
  <c r="BE71" i="12"/>
  <c r="BF71" i="12"/>
  <c r="BN71" i="12"/>
  <c r="BR70" i="12"/>
  <c r="BI71" i="12"/>
  <c r="BJ71" i="12"/>
  <c r="BK71" i="12"/>
  <c r="BL71" i="12"/>
  <c r="AM72" i="12"/>
  <c r="AL72" i="12"/>
  <c r="AN72" i="12"/>
  <c r="AT72" i="12"/>
  <c r="AP72" i="12"/>
  <c r="AQ72" i="12"/>
  <c r="AO72" i="12"/>
  <c r="AU72" i="12"/>
  <c r="AV72" i="12"/>
  <c r="AZ72" i="12"/>
  <c r="AW72" i="12"/>
  <c r="AX72" i="12"/>
  <c r="AY72" i="12"/>
  <c r="BA72" i="12"/>
  <c r="BB72" i="12"/>
  <c r="BC72" i="12"/>
  <c r="BD72" i="12"/>
  <c r="BE72" i="12"/>
  <c r="BF72" i="12"/>
  <c r="BN72" i="12"/>
  <c r="BR71" i="12"/>
  <c r="BI72" i="12"/>
  <c r="BJ72" i="12"/>
  <c r="BK72" i="12"/>
  <c r="BL72" i="12"/>
  <c r="AM73" i="12"/>
  <c r="AL73" i="12"/>
  <c r="AN73" i="12"/>
  <c r="AT73" i="12"/>
  <c r="AP73" i="12"/>
  <c r="AQ73" i="12"/>
  <c r="AO73" i="12"/>
  <c r="AU73" i="12"/>
  <c r="AV73" i="12"/>
  <c r="AZ73" i="12"/>
  <c r="AW73" i="12"/>
  <c r="AX73" i="12"/>
  <c r="AY73" i="12"/>
  <c r="BA73" i="12"/>
  <c r="BB73" i="12"/>
  <c r="BC73" i="12"/>
  <c r="BD73" i="12"/>
  <c r="BE73" i="12"/>
  <c r="BF73" i="12"/>
  <c r="BG73" i="12"/>
  <c r="BH73" i="12"/>
  <c r="BN73" i="12"/>
  <c r="BR72" i="12"/>
  <c r="BI73" i="12"/>
  <c r="BJ73" i="12"/>
  <c r="BK73" i="12"/>
  <c r="BL73" i="12"/>
  <c r="AM74" i="12"/>
  <c r="AL74" i="12"/>
  <c r="AN74" i="12"/>
  <c r="AT74" i="12"/>
  <c r="AP74" i="12"/>
  <c r="AQ74" i="12"/>
  <c r="AO74" i="12"/>
  <c r="AU74" i="12"/>
  <c r="AV74" i="12"/>
  <c r="AZ74" i="12"/>
  <c r="AW74" i="12"/>
  <c r="AX74" i="12"/>
  <c r="AY74" i="12"/>
  <c r="BA74" i="12"/>
  <c r="BB74" i="12"/>
  <c r="BC74" i="12"/>
  <c r="BD74" i="12"/>
  <c r="BE74" i="12"/>
  <c r="BF74" i="12"/>
  <c r="BN74" i="12"/>
  <c r="BR73" i="12"/>
  <c r="BI74" i="12"/>
  <c r="BJ74" i="12"/>
  <c r="BK74" i="12"/>
  <c r="BL74" i="12"/>
  <c r="AM75" i="12"/>
  <c r="AL75" i="12"/>
  <c r="AN75" i="12"/>
  <c r="AT75" i="12"/>
  <c r="AP75" i="12"/>
  <c r="AQ75" i="12"/>
  <c r="AO75" i="12"/>
  <c r="AU75" i="12"/>
  <c r="AV75" i="12"/>
  <c r="AZ75" i="12"/>
  <c r="AW75" i="12"/>
  <c r="AX75" i="12"/>
  <c r="AY75" i="12"/>
  <c r="BA75" i="12"/>
  <c r="BB75" i="12"/>
  <c r="BC75" i="12"/>
  <c r="BD75" i="12"/>
  <c r="BE75" i="12"/>
  <c r="BF75" i="12"/>
  <c r="BG75" i="12"/>
  <c r="BH75" i="12"/>
  <c r="BN75" i="12"/>
  <c r="BR74" i="12"/>
  <c r="BI75" i="12"/>
  <c r="BJ75" i="12"/>
  <c r="BK75" i="12"/>
  <c r="BL75" i="12"/>
  <c r="AM76" i="12"/>
  <c r="AL76" i="12"/>
  <c r="AN76" i="12"/>
  <c r="AT76" i="12"/>
  <c r="AP76" i="12"/>
  <c r="AQ76" i="12"/>
  <c r="AO76" i="12"/>
  <c r="AU76" i="12"/>
  <c r="AV76" i="12"/>
  <c r="BN76" i="12"/>
  <c r="BR75" i="12"/>
  <c r="AZ76" i="12"/>
  <c r="AW76" i="12"/>
  <c r="AX76" i="12"/>
  <c r="AY76" i="12"/>
  <c r="BA76" i="12"/>
  <c r="BB76" i="12"/>
  <c r="BC76" i="12"/>
  <c r="BD76" i="12"/>
  <c r="BI76" i="12"/>
  <c r="BJ76" i="12"/>
  <c r="BK76" i="12"/>
  <c r="BL76" i="12"/>
  <c r="AM77" i="12"/>
  <c r="AL77" i="12"/>
  <c r="AN77" i="12"/>
  <c r="BN77" i="12"/>
  <c r="BR76" i="12"/>
  <c r="AT77" i="12"/>
  <c r="AP77" i="12"/>
  <c r="AQ77" i="12"/>
  <c r="AO77" i="12"/>
  <c r="AU77" i="12"/>
  <c r="AV77" i="12"/>
  <c r="AZ77" i="12"/>
  <c r="AW77" i="12"/>
  <c r="AX77" i="12"/>
  <c r="AY77" i="12"/>
  <c r="BA77" i="12"/>
  <c r="BB77" i="12"/>
  <c r="BC77" i="12"/>
  <c r="BD77" i="12"/>
  <c r="BI77" i="12"/>
  <c r="BJ77" i="12"/>
  <c r="BK77" i="12"/>
  <c r="BL77" i="12"/>
  <c r="AM78" i="12"/>
  <c r="AL78" i="12"/>
  <c r="AN78" i="12"/>
  <c r="AT78" i="12"/>
  <c r="AP78" i="12"/>
  <c r="AQ78" i="12"/>
  <c r="AO78" i="12"/>
  <c r="AU78" i="12"/>
  <c r="AV78" i="12"/>
  <c r="BN78" i="12"/>
  <c r="BR77" i="12"/>
  <c r="BB78" i="12"/>
  <c r="BC78" i="12"/>
  <c r="BD78" i="12"/>
  <c r="BI78" i="12"/>
  <c r="BJ78" i="12"/>
  <c r="BL78" i="12"/>
  <c r="AM79" i="12"/>
  <c r="AL79" i="12"/>
  <c r="AN79" i="12"/>
  <c r="BN79" i="12"/>
  <c r="BR78" i="12"/>
  <c r="AT79" i="12"/>
  <c r="AP79" i="12"/>
  <c r="AQ79" i="12"/>
  <c r="AO79" i="12"/>
  <c r="AU79" i="12"/>
  <c r="AV79" i="12"/>
  <c r="AZ79" i="12"/>
  <c r="AW79" i="12"/>
  <c r="AX79" i="12"/>
  <c r="AY79" i="12"/>
  <c r="BA79" i="12"/>
  <c r="BB79" i="12"/>
  <c r="BC79" i="12"/>
  <c r="BD79" i="12"/>
  <c r="BI79" i="12"/>
  <c r="BJ79" i="12"/>
  <c r="BL79" i="12"/>
  <c r="AM80" i="12"/>
  <c r="AL80" i="12"/>
  <c r="AN80" i="12"/>
  <c r="AT80" i="12"/>
  <c r="AP80" i="12"/>
  <c r="AQ80" i="12"/>
  <c r="AO80" i="12"/>
  <c r="AU80" i="12"/>
  <c r="AV80" i="12"/>
  <c r="AZ80" i="12"/>
  <c r="AW80" i="12"/>
  <c r="AX80" i="12"/>
  <c r="AY80" i="12"/>
  <c r="BA80" i="12"/>
  <c r="BB80" i="12"/>
  <c r="BC80" i="12"/>
  <c r="BD80" i="12"/>
  <c r="BN80" i="12"/>
  <c r="BR79" i="12"/>
  <c r="BI80" i="12"/>
  <c r="BJ80" i="12"/>
  <c r="BL80" i="12"/>
  <c r="AM81" i="12"/>
  <c r="AL81" i="12"/>
  <c r="AN81" i="12"/>
  <c r="BN81" i="12"/>
  <c r="BR80" i="12"/>
  <c r="AT81" i="12"/>
  <c r="AP81" i="12"/>
  <c r="AQ81" i="12"/>
  <c r="AO81" i="12"/>
  <c r="AU81" i="12"/>
  <c r="AV81" i="12"/>
  <c r="AZ81" i="12"/>
  <c r="AW81" i="12"/>
  <c r="AX81" i="12"/>
  <c r="AY81" i="12"/>
  <c r="BA81" i="12"/>
  <c r="BB81" i="12"/>
  <c r="BC81" i="12"/>
  <c r="BD81" i="12"/>
  <c r="BI81" i="12"/>
  <c r="BJ81" i="12"/>
  <c r="BK81" i="12"/>
  <c r="BL81" i="12"/>
  <c r="AM82" i="12"/>
  <c r="AL82" i="12"/>
  <c r="BN82" i="12"/>
  <c r="BR81" i="12"/>
  <c r="AL83" i="12"/>
  <c r="BN83" i="12"/>
  <c r="BR82" i="12"/>
  <c r="AL84" i="12"/>
  <c r="BN84" i="12"/>
  <c r="BR83" i="12"/>
  <c r="AL85" i="12"/>
  <c r="BN85" i="12"/>
  <c r="BR84" i="12"/>
  <c r="AL86" i="12"/>
  <c r="BN86" i="12"/>
  <c r="BR85" i="12"/>
  <c r="AL87" i="12"/>
  <c r="BN87" i="12"/>
  <c r="BR86" i="12"/>
  <c r="AL88" i="12"/>
  <c r="BN88" i="12"/>
  <c r="BR87" i="12"/>
  <c r="AL89" i="12"/>
  <c r="BN89" i="12"/>
  <c r="BR88" i="12"/>
  <c r="AL90" i="12"/>
  <c r="BN90" i="12"/>
  <c r="BR89" i="12"/>
  <c r="AL91" i="12"/>
  <c r="BN91" i="12"/>
  <c r="BR90" i="12"/>
  <c r="AL92" i="12"/>
  <c r="BN92" i="12"/>
  <c r="BR91" i="12"/>
  <c r="AL93" i="12"/>
  <c r="BN93" i="12"/>
  <c r="BR92" i="12"/>
  <c r="AL94" i="12"/>
  <c r="BN94" i="12"/>
  <c r="BR93" i="12"/>
  <c r="AL95" i="12"/>
  <c r="BN95" i="12"/>
  <c r="BR94" i="12"/>
  <c r="AL96" i="12"/>
  <c r="BN96" i="12"/>
  <c r="BR95" i="12"/>
  <c r="AL97" i="12"/>
  <c r="BN97" i="12"/>
  <c r="BR96" i="12"/>
  <c r="AL98" i="12"/>
  <c r="BN98" i="12"/>
  <c r="BR97" i="12"/>
  <c r="AL99" i="12"/>
  <c r="BN99" i="12"/>
  <c r="BR98" i="12"/>
  <c r="AL100" i="12"/>
  <c r="BN100" i="12"/>
  <c r="BR99" i="12"/>
  <c r="BR100" i="12"/>
  <c r="BN4" i="12"/>
  <c r="BW12" i="12"/>
  <c r="BV12" i="12"/>
  <c r="CB2" i="12"/>
  <c r="BX12" i="12"/>
  <c r="CD12" i="12"/>
  <c r="BZ12" i="12"/>
  <c r="CA12" i="12"/>
  <c r="BY12" i="12"/>
  <c r="CE12" i="12"/>
  <c r="CF12" i="12"/>
  <c r="CJ12" i="12"/>
  <c r="CG12" i="12"/>
  <c r="CH12" i="12"/>
  <c r="CI12" i="12"/>
  <c r="CK12" i="12"/>
  <c r="CL12" i="12"/>
  <c r="CM12" i="12"/>
  <c r="CN12" i="12"/>
  <c r="CO12" i="12"/>
  <c r="CP12" i="12"/>
  <c r="CQ12" i="12"/>
  <c r="CR12" i="12"/>
  <c r="CX12" i="12"/>
  <c r="CS12" i="12"/>
  <c r="CT12" i="12"/>
  <c r="CU12" i="12"/>
  <c r="CV12" i="12"/>
  <c r="BW13" i="12"/>
  <c r="BV13" i="12"/>
  <c r="BX13" i="12"/>
  <c r="CD13" i="12"/>
  <c r="BZ13" i="12"/>
  <c r="CA13" i="12"/>
  <c r="BY13" i="12"/>
  <c r="CE13" i="12"/>
  <c r="CF13" i="12"/>
  <c r="CJ13" i="12"/>
  <c r="CG13" i="12"/>
  <c r="CH13" i="12"/>
  <c r="CI13" i="12"/>
  <c r="CK13" i="12"/>
  <c r="CL13" i="12"/>
  <c r="CM13" i="12"/>
  <c r="CN13" i="12"/>
  <c r="CO13" i="12"/>
  <c r="CP13" i="12"/>
  <c r="CQ13" i="12"/>
  <c r="CR13" i="12"/>
  <c r="CX13" i="12"/>
  <c r="DB12" i="12"/>
  <c r="CS13" i="12"/>
  <c r="CT13" i="12"/>
  <c r="CU13" i="12"/>
  <c r="CV13" i="12"/>
  <c r="BW14" i="12"/>
  <c r="BV14" i="12"/>
  <c r="BX14" i="12"/>
  <c r="CD14" i="12"/>
  <c r="BZ14" i="12"/>
  <c r="CA14" i="12"/>
  <c r="BY14" i="12"/>
  <c r="CE14" i="12"/>
  <c r="CF14" i="12"/>
  <c r="CJ14" i="12"/>
  <c r="CG14" i="12"/>
  <c r="CH14" i="12"/>
  <c r="CI14" i="12"/>
  <c r="CK14" i="12"/>
  <c r="CL14" i="12"/>
  <c r="CM14" i="12"/>
  <c r="CN14" i="12"/>
  <c r="CO14" i="12"/>
  <c r="CP14" i="12"/>
  <c r="CQ14" i="12"/>
  <c r="CR14" i="12"/>
  <c r="CX14" i="12"/>
  <c r="DB13" i="12"/>
  <c r="CS14" i="12"/>
  <c r="CT14" i="12"/>
  <c r="CU14" i="12"/>
  <c r="CV14" i="12"/>
  <c r="BW15" i="12"/>
  <c r="BV15" i="12"/>
  <c r="BX15" i="12"/>
  <c r="CD15" i="12"/>
  <c r="BZ15" i="12"/>
  <c r="CA15" i="12"/>
  <c r="BY15" i="12"/>
  <c r="CE15" i="12"/>
  <c r="CF15" i="12"/>
  <c r="CJ15" i="12"/>
  <c r="CG15" i="12"/>
  <c r="CH15" i="12"/>
  <c r="CI15" i="12"/>
  <c r="CK15" i="12"/>
  <c r="CL15" i="12"/>
  <c r="CM15" i="12"/>
  <c r="CN15" i="12"/>
  <c r="CO15" i="12"/>
  <c r="CP15" i="12"/>
  <c r="CQ15" i="12"/>
  <c r="CR15" i="12"/>
  <c r="CX15" i="12"/>
  <c r="DB14" i="12"/>
  <c r="CS15" i="12"/>
  <c r="CT15" i="12"/>
  <c r="CU15" i="12"/>
  <c r="CV15" i="12"/>
  <c r="BW16" i="12"/>
  <c r="BV16" i="12"/>
  <c r="BX16" i="12"/>
  <c r="CD16" i="12"/>
  <c r="BZ16" i="12"/>
  <c r="CA16" i="12"/>
  <c r="BY16" i="12"/>
  <c r="CE16" i="12"/>
  <c r="CF16" i="12"/>
  <c r="CJ16" i="12"/>
  <c r="CG16" i="12"/>
  <c r="CH16" i="12"/>
  <c r="CI16" i="12"/>
  <c r="CK16" i="12"/>
  <c r="CL16" i="12"/>
  <c r="CM16" i="12"/>
  <c r="CN16" i="12"/>
  <c r="CO16" i="12"/>
  <c r="CP16" i="12"/>
  <c r="CQ16" i="12"/>
  <c r="CR16" i="12"/>
  <c r="CX16" i="12"/>
  <c r="DB15" i="12"/>
  <c r="CS16" i="12"/>
  <c r="CT16" i="12"/>
  <c r="CU16" i="12"/>
  <c r="CV16" i="12"/>
  <c r="BW17" i="12"/>
  <c r="BV17" i="12"/>
  <c r="BX17" i="12"/>
  <c r="CD17" i="12"/>
  <c r="BZ17" i="12"/>
  <c r="CA17" i="12"/>
  <c r="BY17" i="12"/>
  <c r="CE17" i="12"/>
  <c r="CF17" i="12"/>
  <c r="CJ17" i="12"/>
  <c r="CG17" i="12"/>
  <c r="CH17" i="12"/>
  <c r="CI17" i="12"/>
  <c r="CK17" i="12"/>
  <c r="CL17" i="12"/>
  <c r="CM17" i="12"/>
  <c r="CN17" i="12"/>
  <c r="CO17" i="12"/>
  <c r="CP17" i="12"/>
  <c r="CQ17" i="12"/>
  <c r="CR17" i="12"/>
  <c r="CX17" i="12"/>
  <c r="DB16" i="12"/>
  <c r="CS17" i="12"/>
  <c r="CT17" i="12"/>
  <c r="CU17" i="12"/>
  <c r="CV17" i="12"/>
  <c r="BW18" i="12"/>
  <c r="BV18" i="12"/>
  <c r="BX18" i="12"/>
  <c r="CD18" i="12"/>
  <c r="BZ18" i="12"/>
  <c r="CA18" i="12"/>
  <c r="BY18" i="12"/>
  <c r="CE18" i="12"/>
  <c r="CF18" i="12"/>
  <c r="CJ18" i="12"/>
  <c r="CG18" i="12"/>
  <c r="CH18" i="12"/>
  <c r="CI18" i="12"/>
  <c r="CK18" i="12"/>
  <c r="CL18" i="12"/>
  <c r="CM18" i="12"/>
  <c r="CN18" i="12"/>
  <c r="CO18" i="12"/>
  <c r="CP18" i="12"/>
  <c r="CQ18" i="12"/>
  <c r="CR18" i="12"/>
  <c r="CX18" i="12"/>
  <c r="DB17" i="12"/>
  <c r="CS18" i="12"/>
  <c r="CT18" i="12"/>
  <c r="CU18" i="12"/>
  <c r="CV18" i="12"/>
  <c r="BW19" i="12"/>
  <c r="BV19" i="12"/>
  <c r="BX19" i="12"/>
  <c r="CD19" i="12"/>
  <c r="BZ19" i="12"/>
  <c r="CA19" i="12"/>
  <c r="BY19" i="12"/>
  <c r="CE19" i="12"/>
  <c r="CF19" i="12"/>
  <c r="CJ19" i="12"/>
  <c r="CG19" i="12"/>
  <c r="CH19" i="12"/>
  <c r="CI19" i="12"/>
  <c r="CK19" i="12"/>
  <c r="CL19" i="12"/>
  <c r="CM19" i="12"/>
  <c r="CN19" i="12"/>
  <c r="CO19" i="12"/>
  <c r="CP19" i="12"/>
  <c r="CQ19" i="12"/>
  <c r="CR19" i="12"/>
  <c r="CX19" i="12"/>
  <c r="DB18" i="12"/>
  <c r="CS19" i="12"/>
  <c r="CT19" i="12"/>
  <c r="CU19" i="12"/>
  <c r="CV19" i="12"/>
  <c r="BW20" i="12"/>
  <c r="BV20" i="12"/>
  <c r="BX20" i="12"/>
  <c r="CD20" i="12"/>
  <c r="BZ20" i="12"/>
  <c r="CA20" i="12"/>
  <c r="BY20" i="12"/>
  <c r="CE20" i="12"/>
  <c r="CF20" i="12"/>
  <c r="CJ20" i="12"/>
  <c r="CG20" i="12"/>
  <c r="CH20" i="12"/>
  <c r="CI20" i="12"/>
  <c r="CK20" i="12"/>
  <c r="CL20" i="12"/>
  <c r="CM20" i="12"/>
  <c r="CN20" i="12"/>
  <c r="CO20" i="12"/>
  <c r="CP20" i="12"/>
  <c r="CQ20" i="12"/>
  <c r="CR20" i="12"/>
  <c r="CX20" i="12"/>
  <c r="DB19" i="12"/>
  <c r="CS20" i="12"/>
  <c r="CT20" i="12"/>
  <c r="CU20" i="12"/>
  <c r="CV20" i="12"/>
  <c r="BW21" i="12"/>
  <c r="BV21" i="12"/>
  <c r="BX21" i="12"/>
  <c r="CD21" i="12"/>
  <c r="BZ21" i="12"/>
  <c r="CA21" i="12"/>
  <c r="BY21" i="12"/>
  <c r="CE21" i="12"/>
  <c r="CF21" i="12"/>
  <c r="CJ21" i="12"/>
  <c r="CG21" i="12"/>
  <c r="CH21" i="12"/>
  <c r="CI21" i="12"/>
  <c r="CK21" i="12"/>
  <c r="CL21" i="12"/>
  <c r="CM21" i="12"/>
  <c r="CN21" i="12"/>
  <c r="CO21" i="12"/>
  <c r="CP21" i="12"/>
  <c r="CQ21" i="12"/>
  <c r="CR21" i="12"/>
  <c r="CX21" i="12"/>
  <c r="DB20" i="12"/>
  <c r="CS21" i="12"/>
  <c r="CT21" i="12"/>
  <c r="CU21" i="12"/>
  <c r="CV21" i="12"/>
  <c r="BW22" i="12"/>
  <c r="BV22" i="12"/>
  <c r="BX22" i="12"/>
  <c r="CD22" i="12"/>
  <c r="BZ22" i="12"/>
  <c r="CA22" i="12"/>
  <c r="BY22" i="12"/>
  <c r="CE22" i="12"/>
  <c r="CF22" i="12"/>
  <c r="CJ22" i="12"/>
  <c r="CG22" i="12"/>
  <c r="CH22" i="12"/>
  <c r="CI22" i="12"/>
  <c r="CK22" i="12"/>
  <c r="CL22" i="12"/>
  <c r="CM22" i="12"/>
  <c r="CN22" i="12"/>
  <c r="CO22" i="12"/>
  <c r="CP22" i="12"/>
  <c r="CQ22" i="12"/>
  <c r="CR22" i="12"/>
  <c r="CX22" i="12"/>
  <c r="DB21" i="12"/>
  <c r="CS22" i="12"/>
  <c r="CT22" i="12"/>
  <c r="CU22" i="12"/>
  <c r="CV22" i="12"/>
  <c r="BW23" i="12"/>
  <c r="BV23" i="12"/>
  <c r="BX23" i="12"/>
  <c r="CD23" i="12"/>
  <c r="BZ23" i="12"/>
  <c r="CA23" i="12"/>
  <c r="BY23" i="12"/>
  <c r="CE23" i="12"/>
  <c r="CF23" i="12"/>
  <c r="CJ23" i="12"/>
  <c r="CG23" i="12"/>
  <c r="CH23" i="12"/>
  <c r="CI23" i="12"/>
  <c r="CK23" i="12"/>
  <c r="CL23" i="12"/>
  <c r="CM23" i="12"/>
  <c r="CN23" i="12"/>
  <c r="CO23" i="12"/>
  <c r="CP23" i="12"/>
  <c r="CQ23" i="12"/>
  <c r="CR23" i="12"/>
  <c r="CX23" i="12"/>
  <c r="DB22" i="12"/>
  <c r="CS23" i="12"/>
  <c r="CT23" i="12"/>
  <c r="CU23" i="12"/>
  <c r="CV23" i="12"/>
  <c r="BW24" i="12"/>
  <c r="BV24" i="12"/>
  <c r="BX24" i="12"/>
  <c r="CD24" i="12"/>
  <c r="BZ24" i="12"/>
  <c r="CA24" i="12"/>
  <c r="BY24" i="12"/>
  <c r="CE24" i="12"/>
  <c r="CF24" i="12"/>
  <c r="CJ24" i="12"/>
  <c r="CG24" i="12"/>
  <c r="CH24" i="12"/>
  <c r="CI24" i="12"/>
  <c r="CK24" i="12"/>
  <c r="CL24" i="12"/>
  <c r="CM24" i="12"/>
  <c r="CN24" i="12"/>
  <c r="CO24" i="12"/>
  <c r="CP24" i="12"/>
  <c r="CQ24" i="12"/>
  <c r="CR24" i="12"/>
  <c r="CX24" i="12"/>
  <c r="DB23" i="12"/>
  <c r="CS24" i="12"/>
  <c r="CT24" i="12"/>
  <c r="CU24" i="12"/>
  <c r="CV24" i="12"/>
  <c r="BW25" i="12"/>
  <c r="BV25" i="12"/>
  <c r="BX25" i="12"/>
  <c r="CD25" i="12"/>
  <c r="BZ25" i="12"/>
  <c r="CA25" i="12"/>
  <c r="BY25" i="12"/>
  <c r="CE25" i="12"/>
  <c r="CF25" i="12"/>
  <c r="CJ25" i="12"/>
  <c r="CG25" i="12"/>
  <c r="CH25" i="12"/>
  <c r="CI25" i="12"/>
  <c r="CK25" i="12"/>
  <c r="CL25" i="12"/>
  <c r="CM25" i="12"/>
  <c r="CN25" i="12"/>
  <c r="CO25" i="12"/>
  <c r="CP25" i="12"/>
  <c r="CQ25" i="12"/>
  <c r="CR25" i="12"/>
  <c r="CX25" i="12"/>
  <c r="DB24" i="12"/>
  <c r="CS25" i="12"/>
  <c r="CT25" i="12"/>
  <c r="CU25" i="12"/>
  <c r="CV25" i="12"/>
  <c r="BW26" i="12"/>
  <c r="BV26" i="12"/>
  <c r="BX26" i="12"/>
  <c r="CD26" i="12"/>
  <c r="BZ26" i="12"/>
  <c r="CA26" i="12"/>
  <c r="BY26" i="12"/>
  <c r="CE26" i="12"/>
  <c r="CF26" i="12"/>
  <c r="CJ26" i="12"/>
  <c r="CG26" i="12"/>
  <c r="CH26" i="12"/>
  <c r="CI26" i="12"/>
  <c r="CK26" i="12"/>
  <c r="CL26" i="12"/>
  <c r="CM26" i="12"/>
  <c r="CN26" i="12"/>
  <c r="CO26" i="12"/>
  <c r="CP26" i="12"/>
  <c r="CQ26" i="12"/>
  <c r="CR26" i="12"/>
  <c r="CX26" i="12"/>
  <c r="DB25" i="12"/>
  <c r="CS26" i="12"/>
  <c r="CT26" i="12"/>
  <c r="CU26" i="12"/>
  <c r="CV26" i="12"/>
  <c r="BW27" i="12"/>
  <c r="BV27" i="12"/>
  <c r="BX27" i="12"/>
  <c r="CD27" i="12"/>
  <c r="BZ27" i="12"/>
  <c r="CA27" i="12"/>
  <c r="BY27" i="12"/>
  <c r="CE27" i="12"/>
  <c r="CF27" i="12"/>
  <c r="CJ27" i="12"/>
  <c r="CG27" i="12"/>
  <c r="CH27" i="12"/>
  <c r="CI27" i="12"/>
  <c r="CK27" i="12"/>
  <c r="CL27" i="12"/>
  <c r="CM27" i="12"/>
  <c r="CN27" i="12"/>
  <c r="CO27" i="12"/>
  <c r="CP27" i="12"/>
  <c r="CQ27" i="12"/>
  <c r="CR27" i="12"/>
  <c r="CX27" i="12"/>
  <c r="DB26" i="12"/>
  <c r="CS27" i="12"/>
  <c r="CT27" i="12"/>
  <c r="CU27" i="12"/>
  <c r="CV27" i="12"/>
  <c r="BW28" i="12"/>
  <c r="BV28" i="12"/>
  <c r="BX28" i="12"/>
  <c r="CD28" i="12"/>
  <c r="BZ28" i="12"/>
  <c r="CA28" i="12"/>
  <c r="BY28" i="12"/>
  <c r="CE28" i="12"/>
  <c r="CF28" i="12"/>
  <c r="CJ28" i="12"/>
  <c r="CG28" i="12"/>
  <c r="CH28" i="12"/>
  <c r="CI28" i="12"/>
  <c r="CK28" i="12"/>
  <c r="CL28" i="12"/>
  <c r="CM28" i="12"/>
  <c r="CN28" i="12"/>
  <c r="CO28" i="12"/>
  <c r="CP28" i="12"/>
  <c r="CQ28" i="12"/>
  <c r="CR28" i="12"/>
  <c r="CX28" i="12"/>
  <c r="DB27" i="12"/>
  <c r="CS28" i="12"/>
  <c r="CT28" i="12"/>
  <c r="CU28" i="12"/>
  <c r="CV28" i="12"/>
  <c r="BW29" i="12"/>
  <c r="BV29" i="12"/>
  <c r="BX29" i="12"/>
  <c r="CD29" i="12"/>
  <c r="BZ29" i="12"/>
  <c r="CA29" i="12"/>
  <c r="BY29" i="12"/>
  <c r="CE29" i="12"/>
  <c r="CF29" i="12"/>
  <c r="CJ29" i="12"/>
  <c r="CG29" i="12"/>
  <c r="CH29" i="12"/>
  <c r="CI29" i="12"/>
  <c r="CK29" i="12"/>
  <c r="CL29" i="12"/>
  <c r="CM29" i="12"/>
  <c r="CN29" i="12"/>
  <c r="CO29" i="12"/>
  <c r="CP29" i="12"/>
  <c r="CQ29" i="12"/>
  <c r="CR29" i="12"/>
  <c r="CX29" i="12"/>
  <c r="DB28" i="12"/>
  <c r="CS29" i="12"/>
  <c r="CT29" i="12"/>
  <c r="CU29" i="12"/>
  <c r="CV29" i="12"/>
  <c r="BW30" i="12"/>
  <c r="BV30" i="12"/>
  <c r="BX30" i="12"/>
  <c r="CD30" i="12"/>
  <c r="BZ30" i="12"/>
  <c r="CA30" i="12"/>
  <c r="BY30" i="12"/>
  <c r="CE30" i="12"/>
  <c r="CF30" i="12"/>
  <c r="CJ30" i="12"/>
  <c r="CG30" i="12"/>
  <c r="CH30" i="12"/>
  <c r="CI30" i="12"/>
  <c r="CK30" i="12"/>
  <c r="CL30" i="12"/>
  <c r="CM30" i="12"/>
  <c r="CN30" i="12"/>
  <c r="CO30" i="12"/>
  <c r="CP30" i="12"/>
  <c r="CQ30" i="12"/>
  <c r="CR30" i="12"/>
  <c r="CX30" i="12"/>
  <c r="DB29" i="12"/>
  <c r="CS30" i="12"/>
  <c r="CT30" i="12"/>
  <c r="CU30" i="12"/>
  <c r="CV30" i="12"/>
  <c r="BW31" i="12"/>
  <c r="BV31" i="12"/>
  <c r="BX31" i="12"/>
  <c r="CD31" i="12"/>
  <c r="BZ31" i="12"/>
  <c r="CA31" i="12"/>
  <c r="BY31" i="12"/>
  <c r="CE31" i="12"/>
  <c r="CF31" i="12"/>
  <c r="CJ31" i="12"/>
  <c r="CG31" i="12"/>
  <c r="CH31" i="12"/>
  <c r="CI31" i="12"/>
  <c r="CK31" i="12"/>
  <c r="CL31" i="12"/>
  <c r="CM31" i="12"/>
  <c r="CN31" i="12"/>
  <c r="CO31" i="12"/>
  <c r="CP31" i="12"/>
  <c r="CQ31" i="12"/>
  <c r="CR31" i="12"/>
  <c r="CX31" i="12"/>
  <c r="DB30" i="12"/>
  <c r="CS31" i="12"/>
  <c r="CT31" i="12"/>
  <c r="CU31" i="12"/>
  <c r="CV31" i="12"/>
  <c r="BW32" i="12"/>
  <c r="BV32" i="12"/>
  <c r="BX32" i="12"/>
  <c r="CD32" i="12"/>
  <c r="BZ32" i="12"/>
  <c r="CA32" i="12"/>
  <c r="BY32" i="12"/>
  <c r="CE32" i="12"/>
  <c r="CF32" i="12"/>
  <c r="CJ32" i="12"/>
  <c r="CG32" i="12"/>
  <c r="CH32" i="12"/>
  <c r="CI32" i="12"/>
  <c r="CK32" i="12"/>
  <c r="CL32" i="12"/>
  <c r="CM32" i="12"/>
  <c r="CN32" i="12"/>
  <c r="CO32" i="12"/>
  <c r="CP32" i="12"/>
  <c r="CQ32" i="12"/>
  <c r="CR32" i="12"/>
  <c r="CX32" i="12"/>
  <c r="DB31" i="12"/>
  <c r="CS32" i="12"/>
  <c r="CT32" i="12"/>
  <c r="CU32" i="12"/>
  <c r="CV32" i="12"/>
  <c r="BW33" i="12"/>
  <c r="BV33" i="12"/>
  <c r="BX33" i="12"/>
  <c r="CD33" i="12"/>
  <c r="BZ33" i="12"/>
  <c r="CA33" i="12"/>
  <c r="BY33" i="12"/>
  <c r="CE33" i="12"/>
  <c r="CF33" i="12"/>
  <c r="CJ33" i="12"/>
  <c r="CG33" i="12"/>
  <c r="CH33" i="12"/>
  <c r="CI33" i="12"/>
  <c r="CK33" i="12"/>
  <c r="CL33" i="12"/>
  <c r="CM33" i="12"/>
  <c r="CN33" i="12"/>
  <c r="CO33" i="12"/>
  <c r="CP33" i="12"/>
  <c r="CQ33" i="12"/>
  <c r="CR33" i="12"/>
  <c r="CX33" i="12"/>
  <c r="DB32" i="12"/>
  <c r="CS33" i="12"/>
  <c r="CT33" i="12"/>
  <c r="CU33" i="12"/>
  <c r="CV33" i="12"/>
  <c r="BW34" i="12"/>
  <c r="BV34" i="12"/>
  <c r="BX34" i="12"/>
  <c r="CD34" i="12"/>
  <c r="BZ34" i="12"/>
  <c r="CA34" i="12"/>
  <c r="BY34" i="12"/>
  <c r="CE34" i="12"/>
  <c r="CF34" i="12"/>
  <c r="CJ34" i="12"/>
  <c r="CG34" i="12"/>
  <c r="CH34" i="12"/>
  <c r="CI34" i="12"/>
  <c r="CK34" i="12"/>
  <c r="CL34" i="12"/>
  <c r="CM34" i="12"/>
  <c r="CN34" i="12"/>
  <c r="CO34" i="12"/>
  <c r="CP34" i="12"/>
  <c r="CQ34" i="12"/>
  <c r="CR34" i="12"/>
  <c r="CX34" i="12"/>
  <c r="DB33" i="12"/>
  <c r="CS34" i="12"/>
  <c r="CT34" i="12"/>
  <c r="CU34" i="12"/>
  <c r="CV34" i="12"/>
  <c r="BW35" i="12"/>
  <c r="BV35" i="12"/>
  <c r="BX35" i="12"/>
  <c r="CD35" i="12"/>
  <c r="BZ35" i="12"/>
  <c r="CA35" i="12"/>
  <c r="BY35" i="12"/>
  <c r="CE35" i="12"/>
  <c r="CF35" i="12"/>
  <c r="CJ35" i="12"/>
  <c r="CG35" i="12"/>
  <c r="CH35" i="12"/>
  <c r="CI35" i="12"/>
  <c r="CK35" i="12"/>
  <c r="CL35" i="12"/>
  <c r="CM35" i="12"/>
  <c r="CN35" i="12"/>
  <c r="CO35" i="12"/>
  <c r="CP35" i="12"/>
  <c r="CQ35" i="12"/>
  <c r="CR35" i="12"/>
  <c r="CX35" i="12"/>
  <c r="DB34" i="12"/>
  <c r="CS35" i="12"/>
  <c r="CT35" i="12"/>
  <c r="CU35" i="12"/>
  <c r="CV35" i="12"/>
  <c r="BW36" i="12"/>
  <c r="BV36" i="12"/>
  <c r="BX36" i="12"/>
  <c r="CD36" i="12"/>
  <c r="BZ36" i="12"/>
  <c r="CA36" i="12"/>
  <c r="BY36" i="12"/>
  <c r="CE36" i="12"/>
  <c r="CF36" i="12"/>
  <c r="CJ36" i="12"/>
  <c r="CG36" i="12"/>
  <c r="CH36" i="12"/>
  <c r="CI36" i="12"/>
  <c r="CK36" i="12"/>
  <c r="CL36" i="12"/>
  <c r="CM36" i="12"/>
  <c r="CN36" i="12"/>
  <c r="CO36" i="12"/>
  <c r="CP36" i="12"/>
  <c r="CQ36" i="12"/>
  <c r="CR36" i="12"/>
  <c r="CX36" i="12"/>
  <c r="DB35" i="12"/>
  <c r="CS36" i="12"/>
  <c r="CT36" i="12"/>
  <c r="CU36" i="12"/>
  <c r="CV36" i="12"/>
  <c r="BW37" i="12"/>
  <c r="BV37" i="12"/>
  <c r="BX37" i="12"/>
  <c r="CD37" i="12"/>
  <c r="BZ37" i="12"/>
  <c r="CA37" i="12"/>
  <c r="BY37" i="12"/>
  <c r="CE37" i="12"/>
  <c r="CF37" i="12"/>
  <c r="CJ37" i="12"/>
  <c r="CG37" i="12"/>
  <c r="CH37" i="12"/>
  <c r="CI37" i="12"/>
  <c r="CK37" i="12"/>
  <c r="CL37" i="12"/>
  <c r="CM37" i="12"/>
  <c r="CN37" i="12"/>
  <c r="CO37" i="12"/>
  <c r="CP37" i="12"/>
  <c r="CQ37" i="12"/>
  <c r="CR37" i="12"/>
  <c r="CX37" i="12"/>
  <c r="DB36" i="12"/>
  <c r="CS37" i="12"/>
  <c r="CT37" i="12"/>
  <c r="CU37" i="12"/>
  <c r="CV37" i="12"/>
  <c r="BW38" i="12"/>
  <c r="BV38" i="12"/>
  <c r="BX38" i="12"/>
  <c r="CD38" i="12"/>
  <c r="BZ38" i="12"/>
  <c r="CA38" i="12"/>
  <c r="BY38" i="12"/>
  <c r="CE38" i="12"/>
  <c r="CF38" i="12"/>
  <c r="CJ38" i="12"/>
  <c r="CG38" i="12"/>
  <c r="CH38" i="12"/>
  <c r="CI38" i="12"/>
  <c r="CK38" i="12"/>
  <c r="CL38" i="12"/>
  <c r="CM38" i="12"/>
  <c r="CN38" i="12"/>
  <c r="CO38" i="12"/>
  <c r="CP38" i="12"/>
  <c r="CQ38" i="12"/>
  <c r="CR38" i="12"/>
  <c r="CX38" i="12"/>
  <c r="DB37" i="12"/>
  <c r="CS38" i="12"/>
  <c r="CT38" i="12"/>
  <c r="CU38" i="12"/>
  <c r="CV38" i="12"/>
  <c r="BW39" i="12"/>
  <c r="BV39" i="12"/>
  <c r="BX39" i="12"/>
  <c r="CD39" i="12"/>
  <c r="BZ39" i="12"/>
  <c r="CA39" i="12"/>
  <c r="BY39" i="12"/>
  <c r="CE39" i="12"/>
  <c r="CF39" i="12"/>
  <c r="CJ39" i="12"/>
  <c r="CG39" i="12"/>
  <c r="CH39" i="12"/>
  <c r="CI39" i="12"/>
  <c r="CK39" i="12"/>
  <c r="CL39" i="12"/>
  <c r="CM39" i="12"/>
  <c r="CN39" i="12"/>
  <c r="CO39" i="12"/>
  <c r="CP39" i="12"/>
  <c r="CQ39" i="12"/>
  <c r="CR39" i="12"/>
  <c r="CX39" i="12"/>
  <c r="DB38" i="12"/>
  <c r="CS39" i="12"/>
  <c r="CT39" i="12"/>
  <c r="CU39" i="12"/>
  <c r="CV39" i="12"/>
  <c r="BW40" i="12"/>
  <c r="BV40" i="12"/>
  <c r="BX40" i="12"/>
  <c r="CD40" i="12"/>
  <c r="BZ40" i="12"/>
  <c r="CA40" i="12"/>
  <c r="BY40" i="12"/>
  <c r="CE40" i="12"/>
  <c r="CF40" i="12"/>
  <c r="CJ40" i="12"/>
  <c r="CG40" i="12"/>
  <c r="CH40" i="12"/>
  <c r="CI40" i="12"/>
  <c r="CK40" i="12"/>
  <c r="CL40" i="12"/>
  <c r="CM40" i="12"/>
  <c r="CN40" i="12"/>
  <c r="CO40" i="12"/>
  <c r="CP40" i="12"/>
  <c r="CQ40" i="12"/>
  <c r="CR40" i="12"/>
  <c r="CX40" i="12"/>
  <c r="DB39" i="12"/>
  <c r="CS40" i="12"/>
  <c r="CT40" i="12"/>
  <c r="CU40" i="12"/>
  <c r="CV40" i="12"/>
  <c r="BW41" i="12"/>
  <c r="BV41" i="12"/>
  <c r="BX41" i="12"/>
  <c r="CD41" i="12"/>
  <c r="BZ41" i="12"/>
  <c r="CA41" i="12"/>
  <c r="BY41" i="12"/>
  <c r="CE41" i="12"/>
  <c r="CF41" i="12"/>
  <c r="CJ41" i="12"/>
  <c r="CG41" i="12"/>
  <c r="CH41" i="12"/>
  <c r="CI41" i="12"/>
  <c r="CK41" i="12"/>
  <c r="CL41" i="12"/>
  <c r="CM41" i="12"/>
  <c r="CN41" i="12"/>
  <c r="CO41" i="12"/>
  <c r="CP41" i="12"/>
  <c r="CQ41" i="12"/>
  <c r="CR41" i="12"/>
  <c r="CX41" i="12"/>
  <c r="DB40" i="12"/>
  <c r="CS41" i="12"/>
  <c r="CT41" i="12"/>
  <c r="CU41" i="12"/>
  <c r="CV41" i="12"/>
  <c r="BW42" i="12"/>
  <c r="BV42" i="12"/>
  <c r="BX42" i="12"/>
  <c r="CD42" i="12"/>
  <c r="BZ42" i="12"/>
  <c r="CA42" i="12"/>
  <c r="BY42" i="12"/>
  <c r="CE42" i="12"/>
  <c r="CF42" i="12"/>
  <c r="CJ42" i="12"/>
  <c r="CG42" i="12"/>
  <c r="CH42" i="12"/>
  <c r="CI42" i="12"/>
  <c r="CK42" i="12"/>
  <c r="CL42" i="12"/>
  <c r="CM42" i="12"/>
  <c r="CN42" i="12"/>
  <c r="CO42" i="12"/>
  <c r="CP42" i="12"/>
  <c r="CQ42" i="12"/>
  <c r="CR42" i="12"/>
  <c r="CX42" i="12"/>
  <c r="DB41" i="12"/>
  <c r="CS42" i="12"/>
  <c r="CT42" i="12"/>
  <c r="CU42" i="12"/>
  <c r="CV42" i="12"/>
  <c r="BW43" i="12"/>
  <c r="BV43" i="12"/>
  <c r="BX43" i="12"/>
  <c r="CD43" i="12"/>
  <c r="BZ43" i="12"/>
  <c r="CA43" i="12"/>
  <c r="BY43" i="12"/>
  <c r="CE43" i="12"/>
  <c r="CF43" i="12"/>
  <c r="CJ43" i="12"/>
  <c r="CG43" i="12"/>
  <c r="CH43" i="12"/>
  <c r="CI43" i="12"/>
  <c r="CK43" i="12"/>
  <c r="CL43" i="12"/>
  <c r="CM43" i="12"/>
  <c r="CN43" i="12"/>
  <c r="CO43" i="12"/>
  <c r="CP43" i="12"/>
  <c r="CQ43" i="12"/>
  <c r="CR43" i="12"/>
  <c r="CX43" i="12"/>
  <c r="DB42" i="12"/>
  <c r="CS43" i="12"/>
  <c r="CT43" i="12"/>
  <c r="CU43" i="12"/>
  <c r="CV43" i="12"/>
  <c r="BW44" i="12"/>
  <c r="BV44" i="12"/>
  <c r="BX44" i="12"/>
  <c r="CD44" i="12"/>
  <c r="BZ44" i="12"/>
  <c r="CA44" i="12"/>
  <c r="BY44" i="12"/>
  <c r="CE44" i="12"/>
  <c r="CF44" i="12"/>
  <c r="CJ44" i="12"/>
  <c r="CG44" i="12"/>
  <c r="CH44" i="12"/>
  <c r="CI44" i="12"/>
  <c r="CK44" i="12"/>
  <c r="CL44" i="12"/>
  <c r="CM44" i="12"/>
  <c r="CN44" i="12"/>
  <c r="CO44" i="12"/>
  <c r="CP44" i="12"/>
  <c r="CQ44" i="12"/>
  <c r="CR44" i="12"/>
  <c r="CX44" i="12"/>
  <c r="DB43" i="12"/>
  <c r="CS44" i="12"/>
  <c r="CT44" i="12"/>
  <c r="CU44" i="12"/>
  <c r="CV44" i="12"/>
  <c r="BW45" i="12"/>
  <c r="BV45" i="12"/>
  <c r="BX45" i="12"/>
  <c r="CD45" i="12"/>
  <c r="BZ45" i="12"/>
  <c r="CA45" i="12"/>
  <c r="BY45" i="12"/>
  <c r="CE45" i="12"/>
  <c r="CF45" i="12"/>
  <c r="CJ45" i="12"/>
  <c r="CG45" i="12"/>
  <c r="CH45" i="12"/>
  <c r="CI45" i="12"/>
  <c r="CK45" i="12"/>
  <c r="CL45" i="12"/>
  <c r="CM45" i="12"/>
  <c r="CN45" i="12"/>
  <c r="CO45" i="12"/>
  <c r="CP45" i="12"/>
  <c r="CQ45" i="12"/>
  <c r="CR45" i="12"/>
  <c r="CX45" i="12"/>
  <c r="DB44" i="12"/>
  <c r="CS45" i="12"/>
  <c r="CT45" i="12"/>
  <c r="CU45" i="12"/>
  <c r="CV45" i="12"/>
  <c r="BW46" i="12"/>
  <c r="BV46" i="12"/>
  <c r="BX46" i="12"/>
  <c r="CD46" i="12"/>
  <c r="BZ46" i="12"/>
  <c r="CA46" i="12"/>
  <c r="BY46" i="12"/>
  <c r="CE46" i="12"/>
  <c r="CF46" i="12"/>
  <c r="CJ46" i="12"/>
  <c r="CG46" i="12"/>
  <c r="CH46" i="12"/>
  <c r="CI46" i="12"/>
  <c r="CK46" i="12"/>
  <c r="CL46" i="12"/>
  <c r="CM46" i="12"/>
  <c r="CN46" i="12"/>
  <c r="CO46" i="12"/>
  <c r="CP46" i="12"/>
  <c r="CQ46" i="12"/>
  <c r="CR46" i="12"/>
  <c r="CX46" i="12"/>
  <c r="DB45" i="12"/>
  <c r="CS46" i="12"/>
  <c r="CT46" i="12"/>
  <c r="CU46" i="12"/>
  <c r="CV46" i="12"/>
  <c r="BW47" i="12"/>
  <c r="BV47" i="12"/>
  <c r="BX47" i="12"/>
  <c r="CD47" i="12"/>
  <c r="BZ47" i="12"/>
  <c r="CA47" i="12"/>
  <c r="BY47" i="12"/>
  <c r="CE47" i="12"/>
  <c r="CF47" i="12"/>
  <c r="CJ47" i="12"/>
  <c r="CG47" i="12"/>
  <c r="CH47" i="12"/>
  <c r="CI47" i="12"/>
  <c r="CK47" i="12"/>
  <c r="CL47" i="12"/>
  <c r="CM47" i="12"/>
  <c r="CN47" i="12"/>
  <c r="CO47" i="12"/>
  <c r="CP47" i="12"/>
  <c r="CQ47" i="12"/>
  <c r="CR47" i="12"/>
  <c r="CX47" i="12"/>
  <c r="DB46" i="12"/>
  <c r="CS47" i="12"/>
  <c r="CT47" i="12"/>
  <c r="CU47" i="12"/>
  <c r="CV47" i="12"/>
  <c r="BW48" i="12"/>
  <c r="BV48" i="12"/>
  <c r="BX48" i="12"/>
  <c r="CD48" i="12"/>
  <c r="BZ48" i="12"/>
  <c r="CA48" i="12"/>
  <c r="BY48" i="12"/>
  <c r="CE48" i="12"/>
  <c r="CF48" i="12"/>
  <c r="CJ48" i="12"/>
  <c r="CG48" i="12"/>
  <c r="CH48" i="12"/>
  <c r="CI48" i="12"/>
  <c r="CK48" i="12"/>
  <c r="CL48" i="12"/>
  <c r="CM48" i="12"/>
  <c r="CN48" i="12"/>
  <c r="CO48" i="12"/>
  <c r="CP48" i="12"/>
  <c r="CQ48" i="12"/>
  <c r="CR48" i="12"/>
  <c r="CX48" i="12"/>
  <c r="DB47" i="12"/>
  <c r="CS48" i="12"/>
  <c r="CT48" i="12"/>
  <c r="CU48" i="12"/>
  <c r="CV48" i="12"/>
  <c r="BW49" i="12"/>
  <c r="BV49" i="12"/>
  <c r="BX49" i="12"/>
  <c r="CD49" i="12"/>
  <c r="BZ49" i="12"/>
  <c r="CA49" i="12"/>
  <c r="BY49" i="12"/>
  <c r="CE49" i="12"/>
  <c r="CF49" i="12"/>
  <c r="CJ49" i="12"/>
  <c r="CG49" i="12"/>
  <c r="CH49" i="12"/>
  <c r="CI49" i="12"/>
  <c r="CK49" i="12"/>
  <c r="CL49" i="12"/>
  <c r="CM49" i="12"/>
  <c r="CN49" i="12"/>
  <c r="CO49" i="12"/>
  <c r="CP49" i="12"/>
  <c r="CQ49" i="12"/>
  <c r="CR49" i="12"/>
  <c r="CX49" i="12"/>
  <c r="DB48" i="12"/>
  <c r="CS49" i="12"/>
  <c r="CT49" i="12"/>
  <c r="CU49" i="12"/>
  <c r="CV49" i="12"/>
  <c r="BW50" i="12"/>
  <c r="BV50" i="12"/>
  <c r="BX50" i="12"/>
  <c r="CD50" i="12"/>
  <c r="BZ50" i="12"/>
  <c r="CA50" i="12"/>
  <c r="BY50" i="12"/>
  <c r="CE50" i="12"/>
  <c r="CF50" i="12"/>
  <c r="CJ50" i="12"/>
  <c r="CG50" i="12"/>
  <c r="CH50" i="12"/>
  <c r="CI50" i="12"/>
  <c r="CK50" i="12"/>
  <c r="CL50" i="12"/>
  <c r="CM50" i="12"/>
  <c r="CN50" i="12"/>
  <c r="CO50" i="12"/>
  <c r="CP50" i="12"/>
  <c r="CQ50" i="12"/>
  <c r="CR50" i="12"/>
  <c r="CX50" i="12"/>
  <c r="DB49" i="12"/>
  <c r="CS50" i="12"/>
  <c r="CT50" i="12"/>
  <c r="CU50" i="12"/>
  <c r="CV50" i="12"/>
  <c r="BW51" i="12"/>
  <c r="BV51" i="12"/>
  <c r="BX51" i="12"/>
  <c r="CD51" i="12"/>
  <c r="BZ51" i="12"/>
  <c r="CA51" i="12"/>
  <c r="BY51" i="12"/>
  <c r="CE51" i="12"/>
  <c r="CF51" i="12"/>
  <c r="CJ51" i="12"/>
  <c r="CG51" i="12"/>
  <c r="CH51" i="12"/>
  <c r="CI51" i="12"/>
  <c r="CK51" i="12"/>
  <c r="CL51" i="12"/>
  <c r="CM51" i="12"/>
  <c r="CN51" i="12"/>
  <c r="CO51" i="12"/>
  <c r="CP51" i="12"/>
  <c r="CQ51" i="12"/>
  <c r="CR51" i="12"/>
  <c r="CX51" i="12"/>
  <c r="DB50" i="12"/>
  <c r="CS51" i="12"/>
  <c r="CT51" i="12"/>
  <c r="CU51" i="12"/>
  <c r="CV51" i="12"/>
  <c r="BW52" i="12"/>
  <c r="BV52" i="12"/>
  <c r="BX52" i="12"/>
  <c r="CD52" i="12"/>
  <c r="BZ52" i="12"/>
  <c r="CA52" i="12"/>
  <c r="BY52" i="12"/>
  <c r="CE52" i="12"/>
  <c r="CF52" i="12"/>
  <c r="CJ52" i="12"/>
  <c r="CG52" i="12"/>
  <c r="CH52" i="12"/>
  <c r="CI52" i="12"/>
  <c r="CK52" i="12"/>
  <c r="CL52" i="12"/>
  <c r="CM52" i="12"/>
  <c r="CN52" i="12"/>
  <c r="CO52" i="12"/>
  <c r="CP52" i="12"/>
  <c r="CQ52" i="12"/>
  <c r="CR52" i="12"/>
  <c r="CX52" i="12"/>
  <c r="DB51" i="12"/>
  <c r="CS52" i="12"/>
  <c r="CT52" i="12"/>
  <c r="CU52" i="12"/>
  <c r="CV52" i="12"/>
  <c r="BW53" i="12"/>
  <c r="BV53" i="12"/>
  <c r="BX53" i="12"/>
  <c r="CD53" i="12"/>
  <c r="BZ53" i="12"/>
  <c r="CA53" i="12"/>
  <c r="BY53" i="12"/>
  <c r="CE53" i="12"/>
  <c r="CF53" i="12"/>
  <c r="CJ53" i="12"/>
  <c r="CG53" i="12"/>
  <c r="CH53" i="12"/>
  <c r="CI53" i="12"/>
  <c r="CK53" i="12"/>
  <c r="CL53" i="12"/>
  <c r="CM53" i="12"/>
  <c r="CN53" i="12"/>
  <c r="CO53" i="12"/>
  <c r="CP53" i="12"/>
  <c r="CQ53" i="12"/>
  <c r="CR53" i="12"/>
  <c r="CX53" i="12"/>
  <c r="DB52" i="12"/>
  <c r="CS53" i="12"/>
  <c r="CT53" i="12"/>
  <c r="CU53" i="12"/>
  <c r="CV53" i="12"/>
  <c r="BW54" i="12"/>
  <c r="BV54" i="12"/>
  <c r="BX54" i="12"/>
  <c r="CD54" i="12"/>
  <c r="BZ54" i="12"/>
  <c r="CA54" i="12"/>
  <c r="BY54" i="12"/>
  <c r="CE54" i="12"/>
  <c r="CF54" i="12"/>
  <c r="CJ54" i="12"/>
  <c r="CG54" i="12"/>
  <c r="CH54" i="12"/>
  <c r="CI54" i="12"/>
  <c r="CK54" i="12"/>
  <c r="CL54" i="12"/>
  <c r="CM54" i="12"/>
  <c r="CN54" i="12"/>
  <c r="CO54" i="12"/>
  <c r="CP54" i="12"/>
  <c r="CQ54" i="12"/>
  <c r="CR54" i="12"/>
  <c r="CX54" i="12"/>
  <c r="DB53" i="12"/>
  <c r="CS54" i="12"/>
  <c r="CT54" i="12"/>
  <c r="CU54" i="12"/>
  <c r="CV54" i="12"/>
  <c r="BW55" i="12"/>
  <c r="BV55" i="12"/>
  <c r="BX55" i="12"/>
  <c r="CD55" i="12"/>
  <c r="BZ55" i="12"/>
  <c r="CA55" i="12"/>
  <c r="BY55" i="12"/>
  <c r="CE55" i="12"/>
  <c r="CF55" i="12"/>
  <c r="CJ55" i="12"/>
  <c r="CG55" i="12"/>
  <c r="CH55" i="12"/>
  <c r="CI55" i="12"/>
  <c r="CK55" i="12"/>
  <c r="CL55" i="12"/>
  <c r="CM55" i="12"/>
  <c r="CN55" i="12"/>
  <c r="CO55" i="12"/>
  <c r="CP55" i="12"/>
  <c r="CQ55" i="12"/>
  <c r="CR55" i="12"/>
  <c r="CX55" i="12"/>
  <c r="DB54" i="12"/>
  <c r="CS55" i="12"/>
  <c r="CT55" i="12"/>
  <c r="CU55" i="12"/>
  <c r="CV55" i="12"/>
  <c r="BW56" i="12"/>
  <c r="BV56" i="12"/>
  <c r="BX56" i="12"/>
  <c r="CD56" i="12"/>
  <c r="BZ56" i="12"/>
  <c r="CA56" i="12"/>
  <c r="BY56" i="12"/>
  <c r="CE56" i="12"/>
  <c r="CF56" i="12"/>
  <c r="CJ56" i="12"/>
  <c r="CG56" i="12"/>
  <c r="CH56" i="12"/>
  <c r="CI56" i="12"/>
  <c r="CK56" i="12"/>
  <c r="CL56" i="12"/>
  <c r="CM56" i="12"/>
  <c r="CN56" i="12"/>
  <c r="CO56" i="12"/>
  <c r="CP56" i="12"/>
  <c r="CQ56" i="12"/>
  <c r="CR56" i="12"/>
  <c r="CX56" i="12"/>
  <c r="DB55" i="12"/>
  <c r="CS56" i="12"/>
  <c r="CT56" i="12"/>
  <c r="CU56" i="12"/>
  <c r="CV56" i="12"/>
  <c r="BW57" i="12"/>
  <c r="BV57" i="12"/>
  <c r="BX57" i="12"/>
  <c r="CD57" i="12"/>
  <c r="BZ57" i="12"/>
  <c r="CA57" i="12"/>
  <c r="BY57" i="12"/>
  <c r="CE57" i="12"/>
  <c r="CF57" i="12"/>
  <c r="CJ57" i="12"/>
  <c r="CG57" i="12"/>
  <c r="CH57" i="12"/>
  <c r="CI57" i="12"/>
  <c r="CK57" i="12"/>
  <c r="CL57" i="12"/>
  <c r="CM57" i="12"/>
  <c r="CN57" i="12"/>
  <c r="CO57" i="12"/>
  <c r="CP57" i="12"/>
  <c r="CQ57" i="12"/>
  <c r="CR57" i="12"/>
  <c r="CX57" i="12"/>
  <c r="DB56" i="12"/>
  <c r="CS57" i="12"/>
  <c r="CT57" i="12"/>
  <c r="CU57" i="12"/>
  <c r="CV57" i="12"/>
  <c r="BW58" i="12"/>
  <c r="BV58" i="12"/>
  <c r="BX58" i="12"/>
  <c r="CD58" i="12"/>
  <c r="BZ58" i="12"/>
  <c r="CA58" i="12"/>
  <c r="BY58" i="12"/>
  <c r="CE58" i="12"/>
  <c r="CF58" i="12"/>
  <c r="CJ58" i="12"/>
  <c r="CG58" i="12"/>
  <c r="CH58" i="12"/>
  <c r="CI58" i="12"/>
  <c r="CK58" i="12"/>
  <c r="CL58" i="12"/>
  <c r="CM58" i="12"/>
  <c r="CN58" i="12"/>
  <c r="CO58" i="12"/>
  <c r="CP58" i="12"/>
  <c r="CQ58" i="12"/>
  <c r="CR58" i="12"/>
  <c r="CX58" i="12"/>
  <c r="DB57" i="12"/>
  <c r="CS58" i="12"/>
  <c r="CT58" i="12"/>
  <c r="CU58" i="12"/>
  <c r="CV58" i="12"/>
  <c r="BW59" i="12"/>
  <c r="BV59" i="12"/>
  <c r="BX59" i="12"/>
  <c r="CD59" i="12"/>
  <c r="BZ59" i="12"/>
  <c r="CA59" i="12"/>
  <c r="BY59" i="12"/>
  <c r="CE59" i="12"/>
  <c r="CF59" i="12"/>
  <c r="CJ59" i="12"/>
  <c r="CG59" i="12"/>
  <c r="CH59" i="12"/>
  <c r="CI59" i="12"/>
  <c r="CK59" i="12"/>
  <c r="CL59" i="12"/>
  <c r="CM59" i="12"/>
  <c r="CN59" i="12"/>
  <c r="CO59" i="12"/>
  <c r="CP59" i="12"/>
  <c r="CQ59" i="12"/>
  <c r="CR59" i="12"/>
  <c r="CX59" i="12"/>
  <c r="DB58" i="12"/>
  <c r="CS59" i="12"/>
  <c r="CT59" i="12"/>
  <c r="CU59" i="12"/>
  <c r="CV59" i="12"/>
  <c r="BW60" i="12"/>
  <c r="BV60" i="12"/>
  <c r="BX60" i="12"/>
  <c r="CD60" i="12"/>
  <c r="BZ60" i="12"/>
  <c r="CA60" i="12"/>
  <c r="BY60" i="12"/>
  <c r="CE60" i="12"/>
  <c r="CF60" i="12"/>
  <c r="CJ60" i="12"/>
  <c r="CG60" i="12"/>
  <c r="CH60" i="12"/>
  <c r="CI60" i="12"/>
  <c r="CK60" i="12"/>
  <c r="CL60" i="12"/>
  <c r="CM60" i="12"/>
  <c r="CN60" i="12"/>
  <c r="CO60" i="12"/>
  <c r="CP60" i="12"/>
  <c r="CQ60" i="12"/>
  <c r="CR60" i="12"/>
  <c r="CX60" i="12"/>
  <c r="DB59" i="12"/>
  <c r="CS60" i="12"/>
  <c r="CT60" i="12"/>
  <c r="CU60" i="12"/>
  <c r="CV60" i="12"/>
  <c r="BW61" i="12"/>
  <c r="BV61" i="12"/>
  <c r="BX61" i="12"/>
  <c r="CD61" i="12"/>
  <c r="BZ61" i="12"/>
  <c r="CA61" i="12"/>
  <c r="BY61" i="12"/>
  <c r="CE61" i="12"/>
  <c r="CF61" i="12"/>
  <c r="CJ61" i="12"/>
  <c r="CG61" i="12"/>
  <c r="CH61" i="12"/>
  <c r="CI61" i="12"/>
  <c r="CK61" i="12"/>
  <c r="CL61" i="12"/>
  <c r="CM61" i="12"/>
  <c r="CN61" i="12"/>
  <c r="CO61" i="12"/>
  <c r="CP61" i="12"/>
  <c r="CQ61" i="12"/>
  <c r="CR61" i="12"/>
  <c r="CX61" i="12"/>
  <c r="DB60" i="12"/>
  <c r="CS61" i="12"/>
  <c r="CT61" i="12"/>
  <c r="CU61" i="12"/>
  <c r="CV61" i="12"/>
  <c r="BW62" i="12"/>
  <c r="BV62" i="12"/>
  <c r="BX62" i="12"/>
  <c r="CD62" i="12"/>
  <c r="BZ62" i="12"/>
  <c r="CA62" i="12"/>
  <c r="BY62" i="12"/>
  <c r="CE62" i="12"/>
  <c r="CF62" i="12"/>
  <c r="CJ62" i="12"/>
  <c r="CG62" i="12"/>
  <c r="CH62" i="12"/>
  <c r="CI62" i="12"/>
  <c r="CK62" i="12"/>
  <c r="CL62" i="12"/>
  <c r="CM62" i="12"/>
  <c r="CN62" i="12"/>
  <c r="CO62" i="12"/>
  <c r="CP62" i="12"/>
  <c r="CQ62" i="12"/>
  <c r="CR62" i="12"/>
  <c r="CX62" i="12"/>
  <c r="DB61" i="12"/>
  <c r="CS62" i="12"/>
  <c r="CT62" i="12"/>
  <c r="CU62" i="12"/>
  <c r="CV62" i="12"/>
  <c r="BW63" i="12"/>
  <c r="BV63" i="12"/>
  <c r="BX63" i="12"/>
  <c r="CD63" i="12"/>
  <c r="BZ63" i="12"/>
  <c r="CA63" i="12"/>
  <c r="BY63" i="12"/>
  <c r="CE63" i="12"/>
  <c r="CF63" i="12"/>
  <c r="CJ63" i="12"/>
  <c r="CG63" i="12"/>
  <c r="CH63" i="12"/>
  <c r="CI63" i="12"/>
  <c r="CK63" i="12"/>
  <c r="CL63" i="12"/>
  <c r="CM63" i="12"/>
  <c r="CN63" i="12"/>
  <c r="CO63" i="12"/>
  <c r="CP63" i="12"/>
  <c r="CQ63" i="12"/>
  <c r="CR63" i="12"/>
  <c r="CX63" i="12"/>
  <c r="DB62" i="12"/>
  <c r="CS63" i="12"/>
  <c r="CT63" i="12"/>
  <c r="CU63" i="12"/>
  <c r="CV63" i="12"/>
  <c r="BW64" i="12"/>
  <c r="BV64" i="12"/>
  <c r="BX64" i="12"/>
  <c r="CD64" i="12"/>
  <c r="BZ64" i="12"/>
  <c r="CA64" i="12"/>
  <c r="BY64" i="12"/>
  <c r="CE64" i="12"/>
  <c r="CF64" i="12"/>
  <c r="CJ64" i="12"/>
  <c r="CG64" i="12"/>
  <c r="CH64" i="12"/>
  <c r="CI64" i="12"/>
  <c r="CK64" i="12"/>
  <c r="CL64" i="12"/>
  <c r="CM64" i="12"/>
  <c r="CN64" i="12"/>
  <c r="CO64" i="12"/>
  <c r="CP64" i="12"/>
  <c r="CQ64" i="12"/>
  <c r="CR64" i="12"/>
  <c r="CX64" i="12"/>
  <c r="DB63" i="12"/>
  <c r="CS64" i="12"/>
  <c r="CT64" i="12"/>
  <c r="CU64" i="12"/>
  <c r="CV64" i="12"/>
  <c r="BW65" i="12"/>
  <c r="BV65" i="12"/>
  <c r="BX65" i="12"/>
  <c r="CD65" i="12"/>
  <c r="BZ65" i="12"/>
  <c r="CA65" i="12"/>
  <c r="BY65" i="12"/>
  <c r="CE65" i="12"/>
  <c r="CF65" i="12"/>
  <c r="CJ65" i="12"/>
  <c r="CG65" i="12"/>
  <c r="CH65" i="12"/>
  <c r="CI65" i="12"/>
  <c r="CK65" i="12"/>
  <c r="CL65" i="12"/>
  <c r="CM65" i="12"/>
  <c r="CN65" i="12"/>
  <c r="CO65" i="12"/>
  <c r="CP65" i="12"/>
  <c r="CQ65" i="12"/>
  <c r="CR65" i="12"/>
  <c r="CX65" i="12"/>
  <c r="DB64" i="12"/>
  <c r="CS65" i="12"/>
  <c r="CT65" i="12"/>
  <c r="CU65" i="12"/>
  <c r="CV65" i="12"/>
  <c r="BW66" i="12"/>
  <c r="BV66" i="12"/>
  <c r="BX66" i="12"/>
  <c r="CD66" i="12"/>
  <c r="BZ66" i="12"/>
  <c r="CA66" i="12"/>
  <c r="BY66" i="12"/>
  <c r="CE66" i="12"/>
  <c r="CF66" i="12"/>
  <c r="CJ66" i="12"/>
  <c r="CG66" i="12"/>
  <c r="CH66" i="12"/>
  <c r="CI66" i="12"/>
  <c r="CK66" i="12"/>
  <c r="CL66" i="12"/>
  <c r="CM66" i="12"/>
  <c r="CN66" i="12"/>
  <c r="CO66" i="12"/>
  <c r="CP66" i="12"/>
  <c r="CX66" i="12"/>
  <c r="DB65" i="12"/>
  <c r="CS66" i="12"/>
  <c r="CT66" i="12"/>
  <c r="CU66" i="12"/>
  <c r="CV66" i="12"/>
  <c r="BW67" i="12"/>
  <c r="BV67" i="12"/>
  <c r="BX67" i="12"/>
  <c r="CD67" i="12"/>
  <c r="BZ67" i="12"/>
  <c r="CA67" i="12"/>
  <c r="BY67" i="12"/>
  <c r="CE67" i="12"/>
  <c r="CF67" i="12"/>
  <c r="CJ67" i="12"/>
  <c r="CG67" i="12"/>
  <c r="CH67" i="12"/>
  <c r="CI67" i="12"/>
  <c r="CK67" i="12"/>
  <c r="CL67" i="12"/>
  <c r="CM67" i="12"/>
  <c r="CN67" i="12"/>
  <c r="CO67" i="12"/>
  <c r="CP67" i="12"/>
  <c r="CQ67" i="12"/>
  <c r="CR67" i="12"/>
  <c r="CX67" i="12"/>
  <c r="DB66" i="12"/>
  <c r="CS67" i="12"/>
  <c r="CT67" i="12"/>
  <c r="CU67" i="12"/>
  <c r="CV67" i="12"/>
  <c r="BW68" i="12"/>
  <c r="BV68" i="12"/>
  <c r="BX68" i="12"/>
  <c r="CD68" i="12"/>
  <c r="BZ68" i="12"/>
  <c r="CA68" i="12"/>
  <c r="BY68" i="12"/>
  <c r="CE68" i="12"/>
  <c r="CF68" i="12"/>
  <c r="CJ68" i="12"/>
  <c r="CG68" i="12"/>
  <c r="CH68" i="12"/>
  <c r="CI68" i="12"/>
  <c r="CK68" i="12"/>
  <c r="CL68" i="12"/>
  <c r="CM68" i="12"/>
  <c r="CN68" i="12"/>
  <c r="CO68" i="12"/>
  <c r="CP68" i="12"/>
  <c r="CQ68" i="12"/>
  <c r="CR68" i="12"/>
  <c r="CX68" i="12"/>
  <c r="DB67" i="12"/>
  <c r="CS68" i="12"/>
  <c r="CT68" i="12"/>
  <c r="CU68" i="12"/>
  <c r="CV68" i="12"/>
  <c r="BW69" i="12"/>
  <c r="BV69" i="12"/>
  <c r="BX69" i="12"/>
  <c r="CD69" i="12"/>
  <c r="CA69" i="12"/>
  <c r="BY69" i="12"/>
  <c r="CE69" i="12"/>
  <c r="CF69" i="12"/>
  <c r="CJ69" i="12"/>
  <c r="CG69" i="12"/>
  <c r="CH69" i="12"/>
  <c r="CI69" i="12"/>
  <c r="CK69" i="12"/>
  <c r="CL69" i="12"/>
  <c r="CM69" i="12"/>
  <c r="CN69" i="12"/>
  <c r="CO69" i="12"/>
  <c r="CP69" i="12"/>
  <c r="CQ69" i="12"/>
  <c r="CR69" i="12"/>
  <c r="CX69" i="12"/>
  <c r="DB68" i="12"/>
  <c r="CS69" i="12"/>
  <c r="CT69" i="12"/>
  <c r="CU69" i="12"/>
  <c r="CV69" i="12"/>
  <c r="BW70" i="12"/>
  <c r="BV70" i="12"/>
  <c r="BX70" i="12"/>
  <c r="CD70" i="12"/>
  <c r="BZ70" i="12"/>
  <c r="CA70" i="12"/>
  <c r="BY70" i="12"/>
  <c r="CE70" i="12"/>
  <c r="CF70" i="12"/>
  <c r="CJ70" i="12"/>
  <c r="CG70" i="12"/>
  <c r="CH70" i="12"/>
  <c r="CI70" i="12"/>
  <c r="CK70" i="12"/>
  <c r="CL70" i="12"/>
  <c r="CM70" i="12"/>
  <c r="CN70" i="12"/>
  <c r="CO70" i="12"/>
  <c r="CP70" i="12"/>
  <c r="CQ70" i="12"/>
  <c r="CR70" i="12"/>
  <c r="CX70" i="12"/>
  <c r="DB69" i="12"/>
  <c r="CS70" i="12"/>
  <c r="CT70" i="12"/>
  <c r="CU70" i="12"/>
  <c r="CV70" i="12"/>
  <c r="BW71" i="12"/>
  <c r="BV71" i="12"/>
  <c r="BX71" i="12"/>
  <c r="CD71" i="12"/>
  <c r="BZ71" i="12"/>
  <c r="CA71" i="12"/>
  <c r="BY71" i="12"/>
  <c r="CE71" i="12"/>
  <c r="CF71" i="12"/>
  <c r="CJ71" i="12"/>
  <c r="CG71" i="12"/>
  <c r="CH71" i="12"/>
  <c r="CI71" i="12"/>
  <c r="CK71" i="12"/>
  <c r="CL71" i="12"/>
  <c r="CM71" i="12"/>
  <c r="CN71" i="12"/>
  <c r="CO71" i="12"/>
  <c r="CP71" i="12"/>
  <c r="CQ71" i="12"/>
  <c r="CR71" i="12"/>
  <c r="CX71" i="12"/>
  <c r="DB70" i="12"/>
  <c r="CS71" i="12"/>
  <c r="CT71" i="12"/>
  <c r="CU71" i="12"/>
  <c r="CV71" i="12"/>
  <c r="BW72" i="12"/>
  <c r="BV72" i="12"/>
  <c r="BX72" i="12"/>
  <c r="CD72" i="12"/>
  <c r="BZ72" i="12"/>
  <c r="CA72" i="12"/>
  <c r="BY72" i="12"/>
  <c r="CE72" i="12"/>
  <c r="CF72" i="12"/>
  <c r="CJ72" i="12"/>
  <c r="CG72" i="12"/>
  <c r="CH72" i="12"/>
  <c r="CI72" i="12"/>
  <c r="CK72" i="12"/>
  <c r="CL72" i="12"/>
  <c r="CM72" i="12"/>
  <c r="CN72" i="12"/>
  <c r="CO72" i="12"/>
  <c r="CP72" i="12"/>
  <c r="CX72" i="12"/>
  <c r="DB71" i="12"/>
  <c r="CS72" i="12"/>
  <c r="CT72" i="12"/>
  <c r="CU72" i="12"/>
  <c r="CV72" i="12"/>
  <c r="BW73" i="12"/>
  <c r="BV73" i="12"/>
  <c r="BX73" i="12"/>
  <c r="CD73" i="12"/>
  <c r="BZ73" i="12"/>
  <c r="CA73" i="12"/>
  <c r="BY73" i="12"/>
  <c r="CE73" i="12"/>
  <c r="CF73" i="12"/>
  <c r="CJ73" i="12"/>
  <c r="CG73" i="12"/>
  <c r="CH73" i="12"/>
  <c r="CI73" i="12"/>
  <c r="CK73" i="12"/>
  <c r="CL73" i="12"/>
  <c r="CM73" i="12"/>
  <c r="CN73" i="12"/>
  <c r="CX73" i="12"/>
  <c r="DB72" i="12"/>
  <c r="CS73" i="12"/>
  <c r="CT73" i="12"/>
  <c r="CU73" i="12"/>
  <c r="CV73" i="12"/>
  <c r="BW74" i="12"/>
  <c r="BV74" i="12"/>
  <c r="BX74" i="12"/>
  <c r="CD74" i="12"/>
  <c r="BZ74" i="12"/>
  <c r="CA74" i="12"/>
  <c r="BY74" i="12"/>
  <c r="CE74" i="12"/>
  <c r="CF74" i="12"/>
  <c r="CJ74" i="12"/>
  <c r="CG74" i="12"/>
  <c r="CH74" i="12"/>
  <c r="CI74" i="12"/>
  <c r="CK74" i="12"/>
  <c r="CL74" i="12"/>
  <c r="CM74" i="12"/>
  <c r="CN74" i="12"/>
  <c r="CX74" i="12"/>
  <c r="DB73" i="12"/>
  <c r="CS74" i="12"/>
  <c r="CT74" i="12"/>
  <c r="CU74" i="12"/>
  <c r="CV74" i="12"/>
  <c r="BW75" i="12"/>
  <c r="BV75" i="12"/>
  <c r="BX75" i="12"/>
  <c r="CD75" i="12"/>
  <c r="BZ75" i="12"/>
  <c r="CA75" i="12"/>
  <c r="BY75" i="12"/>
  <c r="CE75" i="12"/>
  <c r="CF75" i="12"/>
  <c r="CJ75" i="12"/>
  <c r="CG75" i="12"/>
  <c r="CH75" i="12"/>
  <c r="CI75" i="12"/>
  <c r="CK75" i="12"/>
  <c r="CL75" i="12"/>
  <c r="CM75" i="12"/>
  <c r="CN75" i="12"/>
  <c r="CX75" i="12"/>
  <c r="DB74" i="12"/>
  <c r="CS75" i="12"/>
  <c r="CT75" i="12"/>
  <c r="CU75" i="12"/>
  <c r="CV75" i="12"/>
  <c r="BW76" i="12"/>
  <c r="BV76" i="12"/>
  <c r="BX76" i="12"/>
  <c r="CD76" i="12"/>
  <c r="BZ76" i="12"/>
  <c r="CA76" i="12"/>
  <c r="BY76" i="12"/>
  <c r="CE76" i="12"/>
  <c r="CF76" i="12"/>
  <c r="CJ76" i="12"/>
  <c r="CG76" i="12"/>
  <c r="CH76" i="12"/>
  <c r="CI76" i="12"/>
  <c r="CK76" i="12"/>
  <c r="CL76" i="12"/>
  <c r="CM76" i="12"/>
  <c r="CN76" i="12"/>
  <c r="CX76" i="12"/>
  <c r="DB75" i="12"/>
  <c r="CS76" i="12"/>
  <c r="CT76" i="12"/>
  <c r="CU76" i="12"/>
  <c r="CV76" i="12"/>
  <c r="BW77" i="12"/>
  <c r="BV77" i="12"/>
  <c r="BX77" i="12"/>
  <c r="CD77" i="12"/>
  <c r="BZ77" i="12"/>
  <c r="CA77" i="12"/>
  <c r="BY77" i="12"/>
  <c r="CE77" i="12"/>
  <c r="CF77" i="12"/>
  <c r="CJ77" i="12"/>
  <c r="CG77" i="12"/>
  <c r="CH77" i="12"/>
  <c r="CI77" i="12"/>
  <c r="CK77" i="12"/>
  <c r="CL77" i="12"/>
  <c r="CM77" i="12"/>
  <c r="CN77" i="12"/>
  <c r="CX77" i="12"/>
  <c r="DB76" i="12"/>
  <c r="CS77" i="12"/>
  <c r="CT77" i="12"/>
  <c r="CU77" i="12"/>
  <c r="CV77" i="12"/>
  <c r="BW78" i="12"/>
  <c r="BV78" i="12"/>
  <c r="BX78" i="12"/>
  <c r="CD78" i="12"/>
  <c r="BZ78" i="12"/>
  <c r="CA78" i="12"/>
  <c r="BY78" i="12"/>
  <c r="CE78" i="12"/>
  <c r="CF78" i="12"/>
  <c r="CJ78" i="12"/>
  <c r="CG78" i="12"/>
  <c r="CH78" i="12"/>
  <c r="CI78" i="12"/>
  <c r="CK78" i="12"/>
  <c r="CL78" i="12"/>
  <c r="CM78" i="12"/>
  <c r="CN78" i="12"/>
  <c r="CX78" i="12"/>
  <c r="DB77" i="12"/>
  <c r="CS78" i="12"/>
  <c r="CT78" i="12"/>
  <c r="CV78" i="12"/>
  <c r="BW79" i="12"/>
  <c r="BV79" i="12"/>
  <c r="CX79" i="12"/>
  <c r="DB78" i="12"/>
  <c r="BV80" i="12"/>
  <c r="CX80" i="12"/>
  <c r="DB79" i="12"/>
  <c r="BV81" i="12"/>
  <c r="CX81" i="12"/>
  <c r="DB80" i="12"/>
  <c r="BV82" i="12"/>
  <c r="CX82" i="12"/>
  <c r="DB81" i="12"/>
  <c r="BV83" i="12"/>
  <c r="CX83" i="12"/>
  <c r="DB82" i="12"/>
  <c r="BV84" i="12"/>
  <c r="CX84" i="12"/>
  <c r="DB83" i="12"/>
  <c r="BV85" i="12"/>
  <c r="CX85" i="12"/>
  <c r="DB84" i="12"/>
  <c r="BV86" i="12"/>
  <c r="CX86" i="12"/>
  <c r="DB85" i="12"/>
  <c r="BV87" i="12"/>
  <c r="CX87" i="12"/>
  <c r="DB86" i="12"/>
  <c r="BV88" i="12"/>
  <c r="CX88" i="12"/>
  <c r="DB87" i="12"/>
  <c r="BV89" i="12"/>
  <c r="CX89" i="12"/>
  <c r="DB88" i="12"/>
  <c r="BV90" i="12"/>
  <c r="CX90" i="12"/>
  <c r="DB89" i="12"/>
  <c r="BV91" i="12"/>
  <c r="CX91" i="12"/>
  <c r="DB90" i="12"/>
  <c r="BV92" i="12"/>
  <c r="CX92" i="12"/>
  <c r="DB91" i="12"/>
  <c r="BV93" i="12"/>
  <c r="CX93" i="12"/>
  <c r="DB92" i="12"/>
  <c r="BV94" i="12"/>
  <c r="CX94" i="12"/>
  <c r="DB93" i="12"/>
  <c r="BV95" i="12"/>
  <c r="CX95" i="12"/>
  <c r="DB94" i="12"/>
  <c r="BV96" i="12"/>
  <c r="CX96" i="12"/>
  <c r="DB95" i="12"/>
  <c r="BV97" i="12"/>
  <c r="CX97" i="12"/>
  <c r="DB96" i="12"/>
  <c r="BV98" i="12"/>
  <c r="CX98" i="12"/>
  <c r="DB97" i="12"/>
  <c r="BV99" i="12"/>
  <c r="CX99" i="12"/>
  <c r="DB98" i="12"/>
  <c r="BV100" i="12"/>
  <c r="CX100" i="12"/>
  <c r="DB99" i="12"/>
  <c r="DB100" i="12"/>
  <c r="CX4" i="12"/>
  <c r="DG12" i="12"/>
  <c r="DF12" i="12"/>
  <c r="DL2" i="12"/>
  <c r="DH12" i="12"/>
  <c r="DN12" i="12"/>
  <c r="DJ12" i="12"/>
  <c r="DK12" i="12"/>
  <c r="DI12" i="12"/>
  <c r="DO12" i="12"/>
  <c r="DP12" i="12"/>
  <c r="DT12" i="12"/>
  <c r="DQ12" i="12"/>
  <c r="DR12" i="12"/>
  <c r="DS12" i="12"/>
  <c r="DU12" i="12"/>
  <c r="DV12" i="12"/>
  <c r="DW12" i="12"/>
  <c r="DX12" i="12"/>
  <c r="DY12" i="12"/>
  <c r="DZ12" i="12"/>
  <c r="EA12" i="12"/>
  <c r="EB12" i="12"/>
  <c r="EH12" i="12"/>
  <c r="EC12" i="12"/>
  <c r="ED12" i="12"/>
  <c r="EE12" i="12"/>
  <c r="EF12" i="12"/>
  <c r="DG13" i="12"/>
  <c r="DF13" i="12"/>
  <c r="DH13" i="12"/>
  <c r="DN13" i="12"/>
  <c r="DJ13" i="12"/>
  <c r="DK13" i="12"/>
  <c r="DI13" i="12"/>
  <c r="DO13" i="12"/>
  <c r="DP13" i="12"/>
  <c r="DT13" i="12"/>
  <c r="DQ13" i="12"/>
  <c r="DR13" i="12"/>
  <c r="DS13" i="12"/>
  <c r="DU13" i="12"/>
  <c r="DV13" i="12"/>
  <c r="DW13" i="12"/>
  <c r="DX13" i="12"/>
  <c r="DY13" i="12"/>
  <c r="DZ13" i="12"/>
  <c r="EA13" i="12"/>
  <c r="EB13" i="12"/>
  <c r="EH13" i="12"/>
  <c r="EL12" i="12"/>
  <c r="EC13" i="12"/>
  <c r="ED13" i="12"/>
  <c r="EE13" i="12"/>
  <c r="EF13" i="12"/>
  <c r="DG14" i="12"/>
  <c r="DF14" i="12"/>
  <c r="DH14" i="12"/>
  <c r="DN14" i="12"/>
  <c r="DJ14" i="12"/>
  <c r="DK14" i="12"/>
  <c r="DI14" i="12"/>
  <c r="DO14" i="12"/>
  <c r="DP14" i="12"/>
  <c r="DT14" i="12"/>
  <c r="DQ14" i="12"/>
  <c r="DR14" i="12"/>
  <c r="DS14" i="12"/>
  <c r="DU14" i="12"/>
  <c r="DV14" i="12"/>
  <c r="DW14" i="12"/>
  <c r="DX14" i="12"/>
  <c r="DY14" i="12"/>
  <c r="DZ14" i="12"/>
  <c r="EA14" i="12"/>
  <c r="EB14" i="12"/>
  <c r="EH14" i="12"/>
  <c r="EL13" i="12"/>
  <c r="EC14" i="12"/>
  <c r="ED14" i="12"/>
  <c r="EE14" i="12"/>
  <c r="EF14" i="12"/>
  <c r="DG15" i="12"/>
  <c r="DF15" i="12"/>
  <c r="DH15" i="12"/>
  <c r="DN15" i="12"/>
  <c r="DJ15" i="12"/>
  <c r="DK15" i="12"/>
  <c r="DI15" i="12"/>
  <c r="DO15" i="12"/>
  <c r="DP15" i="12"/>
  <c r="DT15" i="12"/>
  <c r="DQ15" i="12"/>
  <c r="DR15" i="12"/>
  <c r="DS15" i="12"/>
  <c r="DU15" i="12"/>
  <c r="DV15" i="12"/>
  <c r="DW15" i="12"/>
  <c r="DX15" i="12"/>
  <c r="DY15" i="12"/>
  <c r="DZ15" i="12"/>
  <c r="EA15" i="12"/>
  <c r="EB15" i="12"/>
  <c r="EH15" i="12"/>
  <c r="EL14" i="12"/>
  <c r="EC15" i="12"/>
  <c r="ED15" i="12"/>
  <c r="EE15" i="12"/>
  <c r="EF15" i="12"/>
  <c r="DG16" i="12"/>
  <c r="DF16" i="12"/>
  <c r="DH16" i="12"/>
  <c r="DN16" i="12"/>
  <c r="DJ16" i="12"/>
  <c r="DK16" i="12"/>
  <c r="DI16" i="12"/>
  <c r="DO16" i="12"/>
  <c r="DP16" i="12"/>
  <c r="DT16" i="12"/>
  <c r="DQ16" i="12"/>
  <c r="DR16" i="12"/>
  <c r="DS16" i="12"/>
  <c r="DU16" i="12"/>
  <c r="DV16" i="12"/>
  <c r="DW16" i="12"/>
  <c r="DX16" i="12"/>
  <c r="DY16" i="12"/>
  <c r="DZ16" i="12"/>
  <c r="EA16" i="12"/>
  <c r="EB16" i="12"/>
  <c r="EH16" i="12"/>
  <c r="EL15" i="12"/>
  <c r="EC16" i="12"/>
  <c r="ED16" i="12"/>
  <c r="EE16" i="12"/>
  <c r="EF16" i="12"/>
  <c r="DG17" i="12"/>
  <c r="DF17" i="12"/>
  <c r="DH17" i="12"/>
  <c r="DN17" i="12"/>
  <c r="DJ17" i="12"/>
  <c r="DK17" i="12"/>
  <c r="DI17" i="12"/>
  <c r="DO17" i="12"/>
  <c r="DP17" i="12"/>
  <c r="DT17" i="12"/>
  <c r="DQ17" i="12"/>
  <c r="DR17" i="12"/>
  <c r="DS17" i="12"/>
  <c r="DU17" i="12"/>
  <c r="DV17" i="12"/>
  <c r="DW17" i="12"/>
  <c r="DX17" i="12"/>
  <c r="DY17" i="12"/>
  <c r="DZ17" i="12"/>
  <c r="EA17" i="12"/>
  <c r="EB17" i="12"/>
  <c r="EH17" i="12"/>
  <c r="EL16" i="12"/>
  <c r="EC17" i="12"/>
  <c r="ED17" i="12"/>
  <c r="EE17" i="12"/>
  <c r="EF17" i="12"/>
  <c r="DG18" i="12"/>
  <c r="DF18" i="12"/>
  <c r="DH18" i="12"/>
  <c r="DN18" i="12"/>
  <c r="DJ18" i="12"/>
  <c r="DK18" i="12"/>
  <c r="DI18" i="12"/>
  <c r="DO18" i="12"/>
  <c r="DP18" i="12"/>
  <c r="DT18" i="12"/>
  <c r="DQ18" i="12"/>
  <c r="DR18" i="12"/>
  <c r="DS18" i="12"/>
  <c r="DU18" i="12"/>
  <c r="DV18" i="12"/>
  <c r="DW18" i="12"/>
  <c r="DX18" i="12"/>
  <c r="DY18" i="12"/>
  <c r="DZ18" i="12"/>
  <c r="EA18" i="12"/>
  <c r="EB18" i="12"/>
  <c r="EH18" i="12"/>
  <c r="EL17" i="12"/>
  <c r="EC18" i="12"/>
  <c r="ED18" i="12"/>
  <c r="EE18" i="12"/>
  <c r="EF18" i="12"/>
  <c r="DG19" i="12"/>
  <c r="DF19" i="12"/>
  <c r="DH19" i="12"/>
  <c r="DN19" i="12"/>
  <c r="DJ19" i="12"/>
  <c r="DK19" i="12"/>
  <c r="DI19" i="12"/>
  <c r="DO19" i="12"/>
  <c r="DP19" i="12"/>
  <c r="DT19" i="12"/>
  <c r="DQ19" i="12"/>
  <c r="DR19" i="12"/>
  <c r="DS19" i="12"/>
  <c r="DU19" i="12"/>
  <c r="DV19" i="12"/>
  <c r="DW19" i="12"/>
  <c r="DX19" i="12"/>
  <c r="DY19" i="12"/>
  <c r="DZ19" i="12"/>
  <c r="EA19" i="12"/>
  <c r="EB19" i="12"/>
  <c r="EH19" i="12"/>
  <c r="EL18" i="12"/>
  <c r="EC19" i="12"/>
  <c r="ED19" i="12"/>
  <c r="EE19" i="12"/>
  <c r="EF19" i="12"/>
  <c r="DG20" i="12"/>
  <c r="DF20" i="12"/>
  <c r="DH20" i="12"/>
  <c r="DN20" i="12"/>
  <c r="DJ20" i="12"/>
  <c r="DK20" i="12"/>
  <c r="DI20" i="12"/>
  <c r="DO20" i="12"/>
  <c r="DP20" i="12"/>
  <c r="DT20" i="12"/>
  <c r="DQ20" i="12"/>
  <c r="DR20" i="12"/>
  <c r="DS20" i="12"/>
  <c r="DU20" i="12"/>
  <c r="DV20" i="12"/>
  <c r="DW20" i="12"/>
  <c r="DX20" i="12"/>
  <c r="DY20" i="12"/>
  <c r="DZ20" i="12"/>
  <c r="EA20" i="12"/>
  <c r="EB20" i="12"/>
  <c r="EH20" i="12"/>
  <c r="EL19" i="12"/>
  <c r="EC20" i="12"/>
  <c r="ED20" i="12"/>
  <c r="EE20" i="12"/>
  <c r="EF20" i="12"/>
  <c r="DG21" i="12"/>
  <c r="DF21" i="12"/>
  <c r="DH21" i="12"/>
  <c r="DN21" i="12"/>
  <c r="DJ21" i="12"/>
  <c r="DK21" i="12"/>
  <c r="DI21" i="12"/>
  <c r="DO21" i="12"/>
  <c r="DP21" i="12"/>
  <c r="DT21" i="12"/>
  <c r="DQ21" i="12"/>
  <c r="DR21" i="12"/>
  <c r="DS21" i="12"/>
  <c r="DU21" i="12"/>
  <c r="DV21" i="12"/>
  <c r="DW21" i="12"/>
  <c r="DX21" i="12"/>
  <c r="DY21" i="12"/>
  <c r="DZ21" i="12"/>
  <c r="EA21" i="12"/>
  <c r="EB21" i="12"/>
  <c r="EH21" i="12"/>
  <c r="EL20" i="12"/>
  <c r="EC21" i="12"/>
  <c r="ED21" i="12"/>
  <c r="EE21" i="12"/>
  <c r="EF21" i="12"/>
  <c r="DG22" i="12"/>
  <c r="DF22" i="12"/>
  <c r="DH22" i="12"/>
  <c r="DN22" i="12"/>
  <c r="DJ22" i="12"/>
  <c r="DK22" i="12"/>
  <c r="DI22" i="12"/>
  <c r="DO22" i="12"/>
  <c r="DP22" i="12"/>
  <c r="DT22" i="12"/>
  <c r="DQ22" i="12"/>
  <c r="DR22" i="12"/>
  <c r="DS22" i="12"/>
  <c r="DU22" i="12"/>
  <c r="DV22" i="12"/>
  <c r="DW22" i="12"/>
  <c r="DX22" i="12"/>
  <c r="DY22" i="12"/>
  <c r="DZ22" i="12"/>
  <c r="EA22" i="12"/>
  <c r="EB22" i="12"/>
  <c r="EH22" i="12"/>
  <c r="EL21" i="12"/>
  <c r="EC22" i="12"/>
  <c r="ED22" i="12"/>
  <c r="EE22" i="12"/>
  <c r="EF22" i="12"/>
  <c r="DG23" i="12"/>
  <c r="DF23" i="12"/>
  <c r="DH23" i="12"/>
  <c r="DN23" i="12"/>
  <c r="DJ23" i="12"/>
  <c r="DK23" i="12"/>
  <c r="DI23" i="12"/>
  <c r="DO23" i="12"/>
  <c r="DP23" i="12"/>
  <c r="DT23" i="12"/>
  <c r="DQ23" i="12"/>
  <c r="DR23" i="12"/>
  <c r="DS23" i="12"/>
  <c r="DU23" i="12"/>
  <c r="DV23" i="12"/>
  <c r="DW23" i="12"/>
  <c r="DX23" i="12"/>
  <c r="DY23" i="12"/>
  <c r="DZ23" i="12"/>
  <c r="EA23" i="12"/>
  <c r="EB23" i="12"/>
  <c r="EH23" i="12"/>
  <c r="EL22" i="12"/>
  <c r="EC23" i="12"/>
  <c r="ED23" i="12"/>
  <c r="EE23" i="12"/>
  <c r="EF23" i="12"/>
  <c r="DG24" i="12"/>
  <c r="DF24" i="12"/>
  <c r="DH24" i="12"/>
  <c r="DN24" i="12"/>
  <c r="DJ24" i="12"/>
  <c r="DK24" i="12"/>
  <c r="DI24" i="12"/>
  <c r="DO24" i="12"/>
  <c r="DP24" i="12"/>
  <c r="DT24" i="12"/>
  <c r="DQ24" i="12"/>
  <c r="DR24" i="12"/>
  <c r="DS24" i="12"/>
  <c r="DU24" i="12"/>
  <c r="DV24" i="12"/>
  <c r="DW24" i="12"/>
  <c r="DX24" i="12"/>
  <c r="DY24" i="12"/>
  <c r="DZ24" i="12"/>
  <c r="EA24" i="12"/>
  <c r="EB24" i="12"/>
  <c r="EH24" i="12"/>
  <c r="EL23" i="12"/>
  <c r="EC24" i="12"/>
  <c r="ED24" i="12"/>
  <c r="EE24" i="12"/>
  <c r="EF24" i="12"/>
  <c r="DG25" i="12"/>
  <c r="DF25" i="12"/>
  <c r="DH25" i="12"/>
  <c r="DN25" i="12"/>
  <c r="DJ25" i="12"/>
  <c r="DK25" i="12"/>
  <c r="DI25" i="12"/>
  <c r="DO25" i="12"/>
  <c r="DP25" i="12"/>
  <c r="DT25" i="12"/>
  <c r="DQ25" i="12"/>
  <c r="DR25" i="12"/>
  <c r="DS25" i="12"/>
  <c r="DU25" i="12"/>
  <c r="DV25" i="12"/>
  <c r="DW25" i="12"/>
  <c r="DX25" i="12"/>
  <c r="DY25" i="12"/>
  <c r="DZ25" i="12"/>
  <c r="EA25" i="12"/>
  <c r="EB25" i="12"/>
  <c r="EH25" i="12"/>
  <c r="EL24" i="12"/>
  <c r="EC25" i="12"/>
  <c r="ED25" i="12"/>
  <c r="EE25" i="12"/>
  <c r="EF25" i="12"/>
  <c r="DG26" i="12"/>
  <c r="DF26" i="12"/>
  <c r="DH26" i="12"/>
  <c r="DN26" i="12"/>
  <c r="DJ26" i="12"/>
  <c r="DK26" i="12"/>
  <c r="DI26" i="12"/>
  <c r="DO26" i="12"/>
  <c r="DP26" i="12"/>
  <c r="DT26" i="12"/>
  <c r="DQ26" i="12"/>
  <c r="DR26" i="12"/>
  <c r="DS26" i="12"/>
  <c r="DU26" i="12"/>
  <c r="DV26" i="12"/>
  <c r="DW26" i="12"/>
  <c r="DX26" i="12"/>
  <c r="DY26" i="12"/>
  <c r="DZ26" i="12"/>
  <c r="EA26" i="12"/>
  <c r="EB26" i="12"/>
  <c r="EH26" i="12"/>
  <c r="EL25" i="12"/>
  <c r="EC26" i="12"/>
  <c r="ED26" i="12"/>
  <c r="EE26" i="12"/>
  <c r="EF26" i="12"/>
  <c r="DG27" i="12"/>
  <c r="DF27" i="12"/>
  <c r="DH27" i="12"/>
  <c r="DN27" i="12"/>
  <c r="DJ27" i="12"/>
  <c r="DK27" i="12"/>
  <c r="DI27" i="12"/>
  <c r="DO27" i="12"/>
  <c r="DP27" i="12"/>
  <c r="DT27" i="12"/>
  <c r="DQ27" i="12"/>
  <c r="DR27" i="12"/>
  <c r="DS27" i="12"/>
  <c r="DU27" i="12"/>
  <c r="DV27" i="12"/>
  <c r="DW27" i="12"/>
  <c r="DX27" i="12"/>
  <c r="DY27" i="12"/>
  <c r="DZ27" i="12"/>
  <c r="EA27" i="12"/>
  <c r="EB27" i="12"/>
  <c r="EH27" i="12"/>
  <c r="EL26" i="12"/>
  <c r="EC27" i="12"/>
  <c r="ED27" i="12"/>
  <c r="EE27" i="12"/>
  <c r="EF27" i="12"/>
  <c r="DG28" i="12"/>
  <c r="DF28" i="12"/>
  <c r="DH28" i="12"/>
  <c r="DN28" i="12"/>
  <c r="DJ28" i="12"/>
  <c r="DK28" i="12"/>
  <c r="DI28" i="12"/>
  <c r="DO28" i="12"/>
  <c r="DP28" i="12"/>
  <c r="DT28" i="12"/>
  <c r="DQ28" i="12"/>
  <c r="DR28" i="12"/>
  <c r="DS28" i="12"/>
  <c r="DU28" i="12"/>
  <c r="DV28" i="12"/>
  <c r="DW28" i="12"/>
  <c r="DX28" i="12"/>
  <c r="DY28" i="12"/>
  <c r="DZ28" i="12"/>
  <c r="EA28" i="12"/>
  <c r="EB28" i="12"/>
  <c r="EH28" i="12"/>
  <c r="EL27" i="12"/>
  <c r="EC28" i="12"/>
  <c r="ED28" i="12"/>
  <c r="EE28" i="12"/>
  <c r="EF28" i="12"/>
  <c r="DG29" i="12"/>
  <c r="DF29" i="12"/>
  <c r="DH29" i="12"/>
  <c r="DN29" i="12"/>
  <c r="DJ29" i="12"/>
  <c r="DK29" i="12"/>
  <c r="DI29" i="12"/>
  <c r="DO29" i="12"/>
  <c r="DP29" i="12"/>
  <c r="DT29" i="12"/>
  <c r="DQ29" i="12"/>
  <c r="DR29" i="12"/>
  <c r="DS29" i="12"/>
  <c r="DU29" i="12"/>
  <c r="DV29" i="12"/>
  <c r="DW29" i="12"/>
  <c r="DX29" i="12"/>
  <c r="DY29" i="12"/>
  <c r="DZ29" i="12"/>
  <c r="EA29" i="12"/>
  <c r="EB29" i="12"/>
  <c r="EH29" i="12"/>
  <c r="EL28" i="12"/>
  <c r="EC29" i="12"/>
  <c r="ED29" i="12"/>
  <c r="EE29" i="12"/>
  <c r="EF29" i="12"/>
  <c r="DG30" i="12"/>
  <c r="DF30" i="12"/>
  <c r="DH30" i="12"/>
  <c r="DN30" i="12"/>
  <c r="DJ30" i="12"/>
  <c r="DK30" i="12"/>
  <c r="DI30" i="12"/>
  <c r="DO30" i="12"/>
  <c r="DP30" i="12"/>
  <c r="DT30" i="12"/>
  <c r="DQ30" i="12"/>
  <c r="DR30" i="12"/>
  <c r="DS30" i="12"/>
  <c r="DU30" i="12"/>
  <c r="DV30" i="12"/>
  <c r="DW30" i="12"/>
  <c r="DX30" i="12"/>
  <c r="DY30" i="12"/>
  <c r="DZ30" i="12"/>
  <c r="EA30" i="12"/>
  <c r="EB30" i="12"/>
  <c r="EH30" i="12"/>
  <c r="EL29" i="12"/>
  <c r="EC30" i="12"/>
  <c r="ED30" i="12"/>
  <c r="EE30" i="12"/>
  <c r="EF30" i="12"/>
  <c r="DG31" i="12"/>
  <c r="DF31" i="12"/>
  <c r="DH31" i="12"/>
  <c r="DN31" i="12"/>
  <c r="DJ31" i="12"/>
  <c r="DK31" i="12"/>
  <c r="DI31" i="12"/>
  <c r="DO31" i="12"/>
  <c r="DP31" i="12"/>
  <c r="DT31" i="12"/>
  <c r="DQ31" i="12"/>
  <c r="DR31" i="12"/>
  <c r="DS31" i="12"/>
  <c r="DU31" i="12"/>
  <c r="DV31" i="12"/>
  <c r="DW31" i="12"/>
  <c r="DX31" i="12"/>
  <c r="DY31" i="12"/>
  <c r="DZ31" i="12"/>
  <c r="EA31" i="12"/>
  <c r="EB31" i="12"/>
  <c r="EH31" i="12"/>
  <c r="EL30" i="12"/>
  <c r="EC31" i="12"/>
  <c r="ED31" i="12"/>
  <c r="EE31" i="12"/>
  <c r="EF31" i="12"/>
  <c r="DG32" i="12"/>
  <c r="DF32" i="12"/>
  <c r="DH32" i="12"/>
  <c r="DN32" i="12"/>
  <c r="DJ32" i="12"/>
  <c r="DK32" i="12"/>
  <c r="DI32" i="12"/>
  <c r="DO32" i="12"/>
  <c r="DP32" i="12"/>
  <c r="DT32" i="12"/>
  <c r="DQ32" i="12"/>
  <c r="DR32" i="12"/>
  <c r="DS32" i="12"/>
  <c r="DU32" i="12"/>
  <c r="DV32" i="12"/>
  <c r="DW32" i="12"/>
  <c r="DX32" i="12"/>
  <c r="DY32" i="12"/>
  <c r="DZ32" i="12"/>
  <c r="EA32" i="12"/>
  <c r="EB32" i="12"/>
  <c r="EH32" i="12"/>
  <c r="EL31" i="12"/>
  <c r="EC32" i="12"/>
  <c r="ED32" i="12"/>
  <c r="EE32" i="12"/>
  <c r="EF32" i="12"/>
  <c r="DG33" i="12"/>
  <c r="DF33" i="12"/>
  <c r="DH33" i="12"/>
  <c r="DN33" i="12"/>
  <c r="DJ33" i="12"/>
  <c r="DK33" i="12"/>
  <c r="DI33" i="12"/>
  <c r="DO33" i="12"/>
  <c r="DP33" i="12"/>
  <c r="DT33" i="12"/>
  <c r="DQ33" i="12"/>
  <c r="DR33" i="12"/>
  <c r="DS33" i="12"/>
  <c r="DU33" i="12"/>
  <c r="DV33" i="12"/>
  <c r="DW33" i="12"/>
  <c r="DX33" i="12"/>
  <c r="DY33" i="12"/>
  <c r="DZ33" i="12"/>
  <c r="EA33" i="12"/>
  <c r="EB33" i="12"/>
  <c r="EH33" i="12"/>
  <c r="EL32" i="12"/>
  <c r="EC33" i="12"/>
  <c r="ED33" i="12"/>
  <c r="EE33" i="12"/>
  <c r="EF33" i="12"/>
  <c r="DG34" i="12"/>
  <c r="DF34" i="12"/>
  <c r="DH34" i="12"/>
  <c r="DN34" i="12"/>
  <c r="DJ34" i="12"/>
  <c r="DK34" i="12"/>
  <c r="DI34" i="12"/>
  <c r="DO34" i="12"/>
  <c r="DP34" i="12"/>
  <c r="DT34" i="12"/>
  <c r="DQ34" i="12"/>
  <c r="DR34" i="12"/>
  <c r="DS34" i="12"/>
  <c r="DU34" i="12"/>
  <c r="DV34" i="12"/>
  <c r="DW34" i="12"/>
  <c r="DX34" i="12"/>
  <c r="DY34" i="12"/>
  <c r="DZ34" i="12"/>
  <c r="EA34" i="12"/>
  <c r="EB34" i="12"/>
  <c r="EH34" i="12"/>
  <c r="EL33" i="12"/>
  <c r="EC34" i="12"/>
  <c r="ED34" i="12"/>
  <c r="EE34" i="12"/>
  <c r="EF34" i="12"/>
  <c r="DG35" i="12"/>
  <c r="DF35" i="12"/>
  <c r="DH35" i="12"/>
  <c r="DN35" i="12"/>
  <c r="DJ35" i="12"/>
  <c r="DK35" i="12"/>
  <c r="DI35" i="12"/>
  <c r="DO35" i="12"/>
  <c r="DP35" i="12"/>
  <c r="DT35" i="12"/>
  <c r="DQ35" i="12"/>
  <c r="DR35" i="12"/>
  <c r="DS35" i="12"/>
  <c r="DU35" i="12"/>
  <c r="DV35" i="12"/>
  <c r="DW35" i="12"/>
  <c r="DX35" i="12"/>
  <c r="DY35" i="12"/>
  <c r="DZ35" i="12"/>
  <c r="EA35" i="12"/>
  <c r="EB35" i="12"/>
  <c r="EH35" i="12"/>
  <c r="EL34" i="12"/>
  <c r="EC35" i="12"/>
  <c r="ED35" i="12"/>
  <c r="EE35" i="12"/>
  <c r="EF35" i="12"/>
  <c r="DG36" i="12"/>
  <c r="DF36" i="12"/>
  <c r="DH36" i="12"/>
  <c r="DN36" i="12"/>
  <c r="DJ36" i="12"/>
  <c r="DK36" i="12"/>
  <c r="DI36" i="12"/>
  <c r="DO36" i="12"/>
  <c r="DP36" i="12"/>
  <c r="DT36" i="12"/>
  <c r="DQ36" i="12"/>
  <c r="DR36" i="12"/>
  <c r="DS36" i="12"/>
  <c r="DU36" i="12"/>
  <c r="DV36" i="12"/>
  <c r="DW36" i="12"/>
  <c r="DX36" i="12"/>
  <c r="DY36" i="12"/>
  <c r="DZ36" i="12"/>
  <c r="EA36" i="12"/>
  <c r="EB36" i="12"/>
  <c r="EH36" i="12"/>
  <c r="EL35" i="12"/>
  <c r="EC36" i="12"/>
  <c r="ED36" i="12"/>
  <c r="EE36" i="12"/>
  <c r="EF36" i="12"/>
  <c r="DG37" i="12"/>
  <c r="DF37" i="12"/>
  <c r="DH37" i="12"/>
  <c r="DN37" i="12"/>
  <c r="DJ37" i="12"/>
  <c r="DK37" i="12"/>
  <c r="DI37" i="12"/>
  <c r="DO37" i="12"/>
  <c r="DP37" i="12"/>
  <c r="DT37" i="12"/>
  <c r="DQ37" i="12"/>
  <c r="DR37" i="12"/>
  <c r="DS37" i="12"/>
  <c r="DU37" i="12"/>
  <c r="DV37" i="12"/>
  <c r="DW37" i="12"/>
  <c r="DX37" i="12"/>
  <c r="DY37" i="12"/>
  <c r="DZ37" i="12"/>
  <c r="EA37" i="12"/>
  <c r="EB37" i="12"/>
  <c r="EH37" i="12"/>
  <c r="EL36" i="12"/>
  <c r="EC37" i="12"/>
  <c r="ED37" i="12"/>
  <c r="EE37" i="12"/>
  <c r="EF37" i="12"/>
  <c r="DG38" i="12"/>
  <c r="DF38" i="12"/>
  <c r="DH38" i="12"/>
  <c r="DN38" i="12"/>
  <c r="DJ38" i="12"/>
  <c r="DK38" i="12"/>
  <c r="DI38" i="12"/>
  <c r="DO38" i="12"/>
  <c r="DP38" i="12"/>
  <c r="DT38" i="12"/>
  <c r="DQ38" i="12"/>
  <c r="DR38" i="12"/>
  <c r="DS38" i="12"/>
  <c r="DU38" i="12"/>
  <c r="DV38" i="12"/>
  <c r="DW38" i="12"/>
  <c r="DX38" i="12"/>
  <c r="DY38" i="12"/>
  <c r="DZ38" i="12"/>
  <c r="EA38" i="12"/>
  <c r="EB38" i="12"/>
  <c r="EH38" i="12"/>
  <c r="EL37" i="12"/>
  <c r="EC38" i="12"/>
  <c r="ED38" i="12"/>
  <c r="EE38" i="12"/>
  <c r="EF38" i="12"/>
  <c r="DG39" i="12"/>
  <c r="DF39" i="12"/>
  <c r="DH39" i="12"/>
  <c r="DN39" i="12"/>
  <c r="DJ39" i="12"/>
  <c r="DK39" i="12"/>
  <c r="DI39" i="12"/>
  <c r="DO39" i="12"/>
  <c r="DP39" i="12"/>
  <c r="DT39" i="12"/>
  <c r="DQ39" i="12"/>
  <c r="DR39" i="12"/>
  <c r="DS39" i="12"/>
  <c r="DU39" i="12"/>
  <c r="DV39" i="12"/>
  <c r="DW39" i="12"/>
  <c r="DX39" i="12"/>
  <c r="DY39" i="12"/>
  <c r="DZ39" i="12"/>
  <c r="EA39" i="12"/>
  <c r="EB39" i="12"/>
  <c r="EH39" i="12"/>
  <c r="EL38" i="12"/>
  <c r="EC39" i="12"/>
  <c r="ED39" i="12"/>
  <c r="EE39" i="12"/>
  <c r="EF39" i="12"/>
  <c r="DG40" i="12"/>
  <c r="DF40" i="12"/>
  <c r="DH40" i="12"/>
  <c r="DN40" i="12"/>
  <c r="DJ40" i="12"/>
  <c r="DK40" i="12"/>
  <c r="DI40" i="12"/>
  <c r="DO40" i="12"/>
  <c r="DP40" i="12"/>
  <c r="DT40" i="12"/>
  <c r="DQ40" i="12"/>
  <c r="DR40" i="12"/>
  <c r="DS40" i="12"/>
  <c r="DU40" i="12"/>
  <c r="DV40" i="12"/>
  <c r="DW40" i="12"/>
  <c r="DX40" i="12"/>
  <c r="DY40" i="12"/>
  <c r="DZ40" i="12"/>
  <c r="EA40" i="12"/>
  <c r="EB40" i="12"/>
  <c r="EH40" i="12"/>
  <c r="EL39" i="12"/>
  <c r="EC40" i="12"/>
  <c r="ED40" i="12"/>
  <c r="EE40" i="12"/>
  <c r="EF40" i="12"/>
  <c r="DG41" i="12"/>
  <c r="DF41" i="12"/>
  <c r="DH41" i="12"/>
  <c r="DN41" i="12"/>
  <c r="DJ41" i="12"/>
  <c r="DK41" i="12"/>
  <c r="DI41" i="12"/>
  <c r="DO41" i="12"/>
  <c r="DP41" i="12"/>
  <c r="DT41" i="12"/>
  <c r="DQ41" i="12"/>
  <c r="DR41" i="12"/>
  <c r="DS41" i="12"/>
  <c r="DU41" i="12"/>
  <c r="DV41" i="12"/>
  <c r="DW41" i="12"/>
  <c r="DX41" i="12"/>
  <c r="DY41" i="12"/>
  <c r="DZ41" i="12"/>
  <c r="EA41" i="12"/>
  <c r="EB41" i="12"/>
  <c r="EH41" i="12"/>
  <c r="EL40" i="12"/>
  <c r="EC41" i="12"/>
  <c r="ED41" i="12"/>
  <c r="EE41" i="12"/>
  <c r="EF41" i="12"/>
  <c r="DG42" i="12"/>
  <c r="DF42" i="12"/>
  <c r="DH42" i="12"/>
  <c r="DN42" i="12"/>
  <c r="DJ42" i="12"/>
  <c r="DK42" i="12"/>
  <c r="DI42" i="12"/>
  <c r="DO42" i="12"/>
  <c r="DP42" i="12"/>
  <c r="DT42" i="12"/>
  <c r="DQ42" i="12"/>
  <c r="DR42" i="12"/>
  <c r="DS42" i="12"/>
  <c r="DU42" i="12"/>
  <c r="DV42" i="12"/>
  <c r="DW42" i="12"/>
  <c r="DX42" i="12"/>
  <c r="DY42" i="12"/>
  <c r="DZ42" i="12"/>
  <c r="EA42" i="12"/>
  <c r="EB42" i="12"/>
  <c r="EH42" i="12"/>
  <c r="EL41" i="12"/>
  <c r="EC42" i="12"/>
  <c r="ED42" i="12"/>
  <c r="EE42" i="12"/>
  <c r="EF42" i="12"/>
  <c r="DG43" i="12"/>
  <c r="DF43" i="12"/>
  <c r="DH43" i="12"/>
  <c r="DN43" i="12"/>
  <c r="DJ43" i="12"/>
  <c r="DK43" i="12"/>
  <c r="DI43" i="12"/>
  <c r="DO43" i="12"/>
  <c r="DP43" i="12"/>
  <c r="DT43" i="12"/>
  <c r="DQ43" i="12"/>
  <c r="DR43" i="12"/>
  <c r="DS43" i="12"/>
  <c r="DU43" i="12"/>
  <c r="DV43" i="12"/>
  <c r="DW43" i="12"/>
  <c r="DX43" i="12"/>
  <c r="DY43" i="12"/>
  <c r="DZ43" i="12"/>
  <c r="EH43" i="12"/>
  <c r="EL42" i="12"/>
  <c r="EC43" i="12"/>
  <c r="ED43" i="12"/>
  <c r="EE43" i="12"/>
  <c r="EF43" i="12"/>
  <c r="DG44" i="12"/>
  <c r="DF44" i="12"/>
  <c r="DH44" i="12"/>
  <c r="DN44" i="12"/>
  <c r="DJ44" i="12"/>
  <c r="DK44" i="12"/>
  <c r="DI44" i="12"/>
  <c r="DO44" i="12"/>
  <c r="DP44" i="12"/>
  <c r="DT44" i="12"/>
  <c r="DQ44" i="12"/>
  <c r="DR44" i="12"/>
  <c r="DS44" i="12"/>
  <c r="DU44" i="12"/>
  <c r="DV44" i="12"/>
  <c r="DW44" i="12"/>
  <c r="DX44" i="12"/>
  <c r="DY44" i="12"/>
  <c r="DZ44" i="12"/>
  <c r="EA44" i="12"/>
  <c r="EB44" i="12"/>
  <c r="EH44" i="12"/>
  <c r="EL43" i="12"/>
  <c r="EC44" i="12"/>
  <c r="ED44" i="12"/>
  <c r="EE44" i="12"/>
  <c r="EF44" i="12"/>
  <c r="DG45" i="12"/>
  <c r="DF45" i="12"/>
  <c r="DH45" i="12"/>
  <c r="DN45" i="12"/>
  <c r="DJ45" i="12"/>
  <c r="DK45" i="12"/>
  <c r="DI45" i="12"/>
  <c r="DO45" i="12"/>
  <c r="DP45" i="12"/>
  <c r="DT45" i="12"/>
  <c r="DQ45" i="12"/>
  <c r="DR45" i="12"/>
  <c r="DS45" i="12"/>
  <c r="DU45" i="12"/>
  <c r="DV45" i="12"/>
  <c r="DW45" i="12"/>
  <c r="DX45" i="12"/>
  <c r="DY45" i="12"/>
  <c r="DZ45" i="12"/>
  <c r="EA45" i="12"/>
  <c r="EB45" i="12"/>
  <c r="EH45" i="12"/>
  <c r="EL44" i="12"/>
  <c r="EC45" i="12"/>
  <c r="ED45" i="12"/>
  <c r="EE45" i="12"/>
  <c r="EF45" i="12"/>
  <c r="DG46" i="12"/>
  <c r="DF46" i="12"/>
  <c r="DH46" i="12"/>
  <c r="DN46" i="12"/>
  <c r="DJ46" i="12"/>
  <c r="DK46" i="12"/>
  <c r="DI46" i="12"/>
  <c r="DO46" i="12"/>
  <c r="DP46" i="12"/>
  <c r="DT46" i="12"/>
  <c r="DQ46" i="12"/>
  <c r="DR46" i="12"/>
  <c r="DS46" i="12"/>
  <c r="DU46" i="12"/>
  <c r="DV46" i="12"/>
  <c r="DW46" i="12"/>
  <c r="DX46" i="12"/>
  <c r="DY46" i="12"/>
  <c r="DZ46" i="12"/>
  <c r="EA46" i="12"/>
  <c r="EB46" i="12"/>
  <c r="EH46" i="12"/>
  <c r="EL45" i="12"/>
  <c r="EC46" i="12"/>
  <c r="ED46" i="12"/>
  <c r="EE46" i="12"/>
  <c r="EF46" i="12"/>
  <c r="DG47" i="12"/>
  <c r="DF47" i="12"/>
  <c r="DH47" i="12"/>
  <c r="DN47" i="12"/>
  <c r="DJ47" i="12"/>
  <c r="DK47" i="12"/>
  <c r="DI47" i="12"/>
  <c r="DO47" i="12"/>
  <c r="DP47" i="12"/>
  <c r="DT47" i="12"/>
  <c r="DQ47" i="12"/>
  <c r="DR47" i="12"/>
  <c r="DS47" i="12"/>
  <c r="DU47" i="12"/>
  <c r="DV47" i="12"/>
  <c r="DW47" i="12"/>
  <c r="DX47" i="12"/>
  <c r="DY47" i="12"/>
  <c r="DZ47" i="12"/>
  <c r="EA47" i="12"/>
  <c r="EB47" i="12"/>
  <c r="EH47" i="12"/>
  <c r="EL46" i="12"/>
  <c r="EC47" i="12"/>
  <c r="ED47" i="12"/>
  <c r="EE47" i="12"/>
  <c r="EF47" i="12"/>
  <c r="DG48" i="12"/>
  <c r="DF48" i="12"/>
  <c r="DH48" i="12"/>
  <c r="DN48" i="12"/>
  <c r="DJ48" i="12"/>
  <c r="DK48" i="12"/>
  <c r="DI48" i="12"/>
  <c r="DO48" i="12"/>
  <c r="DP48" i="12"/>
  <c r="DT48" i="12"/>
  <c r="DQ48" i="12"/>
  <c r="DR48" i="12"/>
  <c r="DS48" i="12"/>
  <c r="DU48" i="12"/>
  <c r="DV48" i="12"/>
  <c r="DW48" i="12"/>
  <c r="DX48" i="12"/>
  <c r="DY48" i="12"/>
  <c r="DZ48" i="12"/>
  <c r="EA48" i="12"/>
  <c r="EB48" i="12"/>
  <c r="EH48" i="12"/>
  <c r="EL47" i="12"/>
  <c r="EC48" i="12"/>
  <c r="ED48" i="12"/>
  <c r="EE48" i="12"/>
  <c r="EF48" i="12"/>
  <c r="DG49" i="12"/>
  <c r="DF49" i="12"/>
  <c r="DH49" i="12"/>
  <c r="DN49" i="12"/>
  <c r="DJ49" i="12"/>
  <c r="DK49" i="12"/>
  <c r="DI49" i="12"/>
  <c r="DO49" i="12"/>
  <c r="DP49" i="12"/>
  <c r="DT49" i="12"/>
  <c r="DQ49" i="12"/>
  <c r="DR49" i="12"/>
  <c r="DS49" i="12"/>
  <c r="DU49" i="12"/>
  <c r="DV49" i="12"/>
  <c r="DW49" i="12"/>
  <c r="DX49" i="12"/>
  <c r="DY49" i="12"/>
  <c r="DZ49" i="12"/>
  <c r="EA49" i="12"/>
  <c r="EB49" i="12"/>
  <c r="EH49" i="12"/>
  <c r="EL48" i="12"/>
  <c r="EC49" i="12"/>
  <c r="ED49" i="12"/>
  <c r="EE49" i="12"/>
  <c r="EF49" i="12"/>
  <c r="DG50" i="12"/>
  <c r="DF50" i="12"/>
  <c r="DH50" i="12"/>
  <c r="DN50" i="12"/>
  <c r="DJ50" i="12"/>
  <c r="DK50" i="12"/>
  <c r="DI50" i="12"/>
  <c r="DO50" i="12"/>
  <c r="DP50" i="12"/>
  <c r="DT50" i="12"/>
  <c r="DQ50" i="12"/>
  <c r="DR50" i="12"/>
  <c r="DS50" i="12"/>
  <c r="DU50" i="12"/>
  <c r="DV50" i="12"/>
  <c r="DW50" i="12"/>
  <c r="DX50" i="12"/>
  <c r="DY50" i="12"/>
  <c r="DZ50" i="12"/>
  <c r="EA50" i="12"/>
  <c r="EB50" i="12"/>
  <c r="EH50" i="12"/>
  <c r="EL49" i="12"/>
  <c r="EC50" i="12"/>
  <c r="ED50" i="12"/>
  <c r="EE50" i="12"/>
  <c r="EF50" i="12"/>
  <c r="DG51" i="12"/>
  <c r="DF51" i="12"/>
  <c r="DH51" i="12"/>
  <c r="DN51" i="12"/>
  <c r="DJ51" i="12"/>
  <c r="DK51" i="12"/>
  <c r="DI51" i="12"/>
  <c r="DO51" i="12"/>
  <c r="DP51" i="12"/>
  <c r="DT51" i="12"/>
  <c r="DQ51" i="12"/>
  <c r="DR51" i="12"/>
  <c r="DS51" i="12"/>
  <c r="DU51" i="12"/>
  <c r="DV51" i="12"/>
  <c r="DW51" i="12"/>
  <c r="DX51" i="12"/>
  <c r="DY51" i="12"/>
  <c r="DZ51" i="12"/>
  <c r="EA51" i="12"/>
  <c r="EB51" i="12"/>
  <c r="EH51" i="12"/>
  <c r="EL50" i="12"/>
  <c r="EC51" i="12"/>
  <c r="ED51" i="12"/>
  <c r="EE51" i="12"/>
  <c r="EF51" i="12"/>
  <c r="DG52" i="12"/>
  <c r="DF52" i="12"/>
  <c r="DH52" i="12"/>
  <c r="DN52" i="12"/>
  <c r="DJ52" i="12"/>
  <c r="DK52" i="12"/>
  <c r="DI52" i="12"/>
  <c r="DO52" i="12"/>
  <c r="DP52" i="12"/>
  <c r="DT52" i="12"/>
  <c r="DQ52" i="12"/>
  <c r="DR52" i="12"/>
  <c r="DS52" i="12"/>
  <c r="DU52" i="12"/>
  <c r="DV52" i="12"/>
  <c r="DW52" i="12"/>
  <c r="DX52" i="12"/>
  <c r="DY52" i="12"/>
  <c r="DZ52" i="12"/>
  <c r="EA52" i="12"/>
  <c r="EB52" i="12"/>
  <c r="EH52" i="12"/>
  <c r="EL51" i="12"/>
  <c r="EC52" i="12"/>
  <c r="ED52" i="12"/>
  <c r="EE52" i="12"/>
  <c r="EF52" i="12"/>
  <c r="DG53" i="12"/>
  <c r="DF53" i="12"/>
  <c r="DH53" i="12"/>
  <c r="DN53" i="12"/>
  <c r="DJ53" i="12"/>
  <c r="DK53" i="12"/>
  <c r="DI53" i="12"/>
  <c r="DO53" i="12"/>
  <c r="DP53" i="12"/>
  <c r="DT53" i="12"/>
  <c r="DQ53" i="12"/>
  <c r="DR53" i="12"/>
  <c r="DS53" i="12"/>
  <c r="DU53" i="12"/>
  <c r="DV53" i="12"/>
  <c r="DW53" i="12"/>
  <c r="DX53" i="12"/>
  <c r="DY53" i="12"/>
  <c r="DZ53" i="12"/>
  <c r="EA53" i="12"/>
  <c r="EB53" i="12"/>
  <c r="EH53" i="12"/>
  <c r="EL52" i="12"/>
  <c r="EC53" i="12"/>
  <c r="ED53" i="12"/>
  <c r="EE53" i="12"/>
  <c r="EF53" i="12"/>
  <c r="DG54" i="12"/>
  <c r="DF54" i="12"/>
  <c r="DH54" i="12"/>
  <c r="DN54" i="12"/>
  <c r="DJ54" i="12"/>
  <c r="DK54" i="12"/>
  <c r="DI54" i="12"/>
  <c r="DO54" i="12"/>
  <c r="DP54" i="12"/>
  <c r="DT54" i="12"/>
  <c r="DQ54" i="12"/>
  <c r="DR54" i="12"/>
  <c r="DS54" i="12"/>
  <c r="DU54" i="12"/>
  <c r="DV54" i="12"/>
  <c r="DW54" i="12"/>
  <c r="DX54" i="12"/>
  <c r="DY54" i="12"/>
  <c r="DZ54" i="12"/>
  <c r="EA54" i="12"/>
  <c r="EB54" i="12"/>
  <c r="EH54" i="12"/>
  <c r="EL53" i="12"/>
  <c r="EC54" i="12"/>
  <c r="ED54" i="12"/>
  <c r="EE54" i="12"/>
  <c r="EF54" i="12"/>
  <c r="DG55" i="12"/>
  <c r="DF55" i="12"/>
  <c r="DH55" i="12"/>
  <c r="DN55" i="12"/>
  <c r="DJ55" i="12"/>
  <c r="DK55" i="12"/>
  <c r="DI55" i="12"/>
  <c r="DO55" i="12"/>
  <c r="DP55" i="12"/>
  <c r="DT55" i="12"/>
  <c r="DQ55" i="12"/>
  <c r="DR55" i="12"/>
  <c r="DS55" i="12"/>
  <c r="DU55" i="12"/>
  <c r="DV55" i="12"/>
  <c r="DW55" i="12"/>
  <c r="DX55" i="12"/>
  <c r="DY55" i="12"/>
  <c r="DZ55" i="12"/>
  <c r="EH55" i="12"/>
  <c r="EL54" i="12"/>
  <c r="EC55" i="12"/>
  <c r="ED55" i="12"/>
  <c r="EE55" i="12"/>
  <c r="EF55" i="12"/>
  <c r="DG56" i="12"/>
  <c r="DF56" i="12"/>
  <c r="DH56" i="12"/>
  <c r="DN56" i="12"/>
  <c r="DJ56" i="12"/>
  <c r="DK56" i="12"/>
  <c r="DI56" i="12"/>
  <c r="DO56" i="12"/>
  <c r="DP56" i="12"/>
  <c r="DT56" i="12"/>
  <c r="DQ56" i="12"/>
  <c r="DR56" i="12"/>
  <c r="DS56" i="12"/>
  <c r="DU56" i="12"/>
  <c r="DV56" i="12"/>
  <c r="DW56" i="12"/>
  <c r="DX56" i="12"/>
  <c r="DY56" i="12"/>
  <c r="DZ56" i="12"/>
  <c r="EA56" i="12"/>
  <c r="EB56" i="12"/>
  <c r="EH56" i="12"/>
  <c r="EL55" i="12"/>
  <c r="EC56" i="12"/>
  <c r="ED56" i="12"/>
  <c r="EE56" i="12"/>
  <c r="EF56" i="12"/>
  <c r="DG57" i="12"/>
  <c r="DF57" i="12"/>
  <c r="DH57" i="12"/>
  <c r="DN57" i="12"/>
  <c r="DJ57" i="12"/>
  <c r="DK57" i="12"/>
  <c r="DI57" i="12"/>
  <c r="DO57" i="12"/>
  <c r="DP57" i="12"/>
  <c r="DT57" i="12"/>
  <c r="DQ57" i="12"/>
  <c r="DR57" i="12"/>
  <c r="DS57" i="12"/>
  <c r="DU57" i="12"/>
  <c r="DV57" i="12"/>
  <c r="DW57" i="12"/>
  <c r="DX57" i="12"/>
  <c r="DY57" i="12"/>
  <c r="DZ57" i="12"/>
  <c r="EA57" i="12"/>
  <c r="EB57" i="12"/>
  <c r="EH57" i="12"/>
  <c r="EL56" i="12"/>
  <c r="EC57" i="12"/>
  <c r="ED57" i="12"/>
  <c r="EE57" i="12"/>
  <c r="EF57" i="12"/>
  <c r="DG58" i="12"/>
  <c r="DF58" i="12"/>
  <c r="DH58" i="12"/>
  <c r="DN58" i="12"/>
  <c r="DJ58" i="12"/>
  <c r="DK58" i="12"/>
  <c r="DI58" i="12"/>
  <c r="DO58" i="12"/>
  <c r="DP58" i="12"/>
  <c r="DT58" i="12"/>
  <c r="DQ58" i="12"/>
  <c r="DR58" i="12"/>
  <c r="DS58" i="12"/>
  <c r="DU58" i="12"/>
  <c r="DV58" i="12"/>
  <c r="DW58" i="12"/>
  <c r="DX58" i="12"/>
  <c r="DY58" i="12"/>
  <c r="DZ58" i="12"/>
  <c r="EA58" i="12"/>
  <c r="EB58" i="12"/>
  <c r="EH58" i="12"/>
  <c r="EL57" i="12"/>
  <c r="EC58" i="12"/>
  <c r="ED58" i="12"/>
  <c r="EE58" i="12"/>
  <c r="EF58" i="12"/>
  <c r="DG59" i="12"/>
  <c r="DF59" i="12"/>
  <c r="DH59" i="12"/>
  <c r="DN59" i="12"/>
  <c r="DJ59" i="12"/>
  <c r="DK59" i="12"/>
  <c r="DI59" i="12"/>
  <c r="DO59" i="12"/>
  <c r="DP59" i="12"/>
  <c r="DT59" i="12"/>
  <c r="DQ59" i="12"/>
  <c r="DR59" i="12"/>
  <c r="DS59" i="12"/>
  <c r="DU59" i="12"/>
  <c r="DV59" i="12"/>
  <c r="DW59" i="12"/>
  <c r="DX59" i="12"/>
  <c r="DY59" i="12"/>
  <c r="DZ59" i="12"/>
  <c r="EA59" i="12"/>
  <c r="EB59" i="12"/>
  <c r="EH59" i="12"/>
  <c r="EL58" i="12"/>
  <c r="EC59" i="12"/>
  <c r="ED59" i="12"/>
  <c r="EE59" i="12"/>
  <c r="EF59" i="12"/>
  <c r="DG60" i="12"/>
  <c r="DF60" i="12"/>
  <c r="DH60" i="12"/>
  <c r="DN60" i="12"/>
  <c r="DJ60" i="12"/>
  <c r="DK60" i="12"/>
  <c r="DI60" i="12"/>
  <c r="DO60" i="12"/>
  <c r="DP60" i="12"/>
  <c r="DT60" i="12"/>
  <c r="DQ60" i="12"/>
  <c r="DR60" i="12"/>
  <c r="DS60" i="12"/>
  <c r="DU60" i="12"/>
  <c r="DV60" i="12"/>
  <c r="DW60" i="12"/>
  <c r="DX60" i="12"/>
  <c r="DY60" i="12"/>
  <c r="DZ60" i="12"/>
  <c r="EA60" i="12"/>
  <c r="EB60" i="12"/>
  <c r="EH60" i="12"/>
  <c r="EL59" i="12"/>
  <c r="EC60" i="12"/>
  <c r="ED60" i="12"/>
  <c r="EE60" i="12"/>
  <c r="EF60" i="12"/>
  <c r="DG61" i="12"/>
  <c r="DF61" i="12"/>
  <c r="DH61" i="12"/>
  <c r="DN61" i="12"/>
  <c r="DJ61" i="12"/>
  <c r="DK61" i="12"/>
  <c r="DI61" i="12"/>
  <c r="DO61" i="12"/>
  <c r="DP61" i="12"/>
  <c r="DT61" i="12"/>
  <c r="DQ61" i="12"/>
  <c r="DR61" i="12"/>
  <c r="DS61" i="12"/>
  <c r="DU61" i="12"/>
  <c r="DV61" i="12"/>
  <c r="DW61" i="12"/>
  <c r="DX61" i="12"/>
  <c r="DY61" i="12"/>
  <c r="DZ61" i="12"/>
  <c r="EA61" i="12"/>
  <c r="EB61" i="12"/>
  <c r="EH61" i="12"/>
  <c r="EL60" i="12"/>
  <c r="EC61" i="12"/>
  <c r="ED61" i="12"/>
  <c r="EE61" i="12"/>
  <c r="EF61" i="12"/>
  <c r="DG62" i="12"/>
  <c r="DF62" i="12"/>
  <c r="DH62" i="12"/>
  <c r="DN62" i="12"/>
  <c r="DJ62" i="12"/>
  <c r="DK62" i="12"/>
  <c r="DI62" i="12"/>
  <c r="DO62" i="12"/>
  <c r="DP62" i="12"/>
  <c r="DT62" i="12"/>
  <c r="DQ62" i="12"/>
  <c r="DR62" i="12"/>
  <c r="DS62" i="12"/>
  <c r="DU62" i="12"/>
  <c r="DV62" i="12"/>
  <c r="DW62" i="12"/>
  <c r="DX62" i="12"/>
  <c r="DY62" i="12"/>
  <c r="DZ62" i="12"/>
  <c r="EA62" i="12"/>
  <c r="EB62" i="12"/>
  <c r="EH62" i="12"/>
  <c r="EL61" i="12"/>
  <c r="EC62" i="12"/>
  <c r="ED62" i="12"/>
  <c r="EE62" i="12"/>
  <c r="EF62" i="12"/>
  <c r="DG63" i="12"/>
  <c r="DF63" i="12"/>
  <c r="DH63" i="12"/>
  <c r="DN63" i="12"/>
  <c r="DJ63" i="12"/>
  <c r="DK63" i="12"/>
  <c r="DI63" i="12"/>
  <c r="DO63" i="12"/>
  <c r="DP63" i="12"/>
  <c r="DT63" i="12"/>
  <c r="DQ63" i="12"/>
  <c r="DR63" i="12"/>
  <c r="DS63" i="12"/>
  <c r="DU63" i="12"/>
  <c r="DV63" i="12"/>
  <c r="DW63" i="12"/>
  <c r="DX63" i="12"/>
  <c r="DY63" i="12"/>
  <c r="DZ63" i="12"/>
  <c r="EA63" i="12"/>
  <c r="EB63" i="12"/>
  <c r="EH63" i="12"/>
  <c r="EL62" i="12"/>
  <c r="EC63" i="12"/>
  <c r="ED63" i="12"/>
  <c r="EE63" i="12"/>
  <c r="EF63" i="12"/>
  <c r="DG64" i="12"/>
  <c r="DF64" i="12"/>
  <c r="DH64" i="12"/>
  <c r="DN64" i="12"/>
  <c r="DJ64" i="12"/>
  <c r="DK64" i="12"/>
  <c r="DI64" i="12"/>
  <c r="DO64" i="12"/>
  <c r="DP64" i="12"/>
  <c r="DT64" i="12"/>
  <c r="DQ64" i="12"/>
  <c r="DR64" i="12"/>
  <c r="DS64" i="12"/>
  <c r="DU64" i="12"/>
  <c r="DV64" i="12"/>
  <c r="DW64" i="12"/>
  <c r="DX64" i="12"/>
  <c r="DY64" i="12"/>
  <c r="DZ64" i="12"/>
  <c r="EA64" i="12"/>
  <c r="EB64" i="12"/>
  <c r="EH64" i="12"/>
  <c r="EL63" i="12"/>
  <c r="EC64" i="12"/>
  <c r="ED64" i="12"/>
  <c r="EE64" i="12"/>
  <c r="EF64" i="12"/>
  <c r="DG65" i="12"/>
  <c r="DF65" i="12"/>
  <c r="DH65" i="12"/>
  <c r="DN65" i="12"/>
  <c r="DJ65" i="12"/>
  <c r="DK65" i="12"/>
  <c r="DI65" i="12"/>
  <c r="DO65" i="12"/>
  <c r="DP65" i="12"/>
  <c r="DT65" i="12"/>
  <c r="DQ65" i="12"/>
  <c r="DR65" i="12"/>
  <c r="DS65" i="12"/>
  <c r="DU65" i="12"/>
  <c r="DV65" i="12"/>
  <c r="DW65" i="12"/>
  <c r="DX65" i="12"/>
  <c r="DY65" i="12"/>
  <c r="DZ65" i="12"/>
  <c r="EA65" i="12"/>
  <c r="EB65" i="12"/>
  <c r="EH65" i="12"/>
  <c r="EL64" i="12"/>
  <c r="EC65" i="12"/>
  <c r="ED65" i="12"/>
  <c r="EE65" i="12"/>
  <c r="EF65" i="12"/>
  <c r="DG66" i="12"/>
  <c r="DF66" i="12"/>
  <c r="DH66" i="12"/>
  <c r="DN66" i="12"/>
  <c r="DJ66" i="12"/>
  <c r="DK66" i="12"/>
  <c r="DI66" i="12"/>
  <c r="DO66" i="12"/>
  <c r="DP66" i="12"/>
  <c r="DT66" i="12"/>
  <c r="DQ66" i="12"/>
  <c r="DR66" i="12"/>
  <c r="DS66" i="12"/>
  <c r="DU66" i="12"/>
  <c r="DV66" i="12"/>
  <c r="DW66" i="12"/>
  <c r="DX66" i="12"/>
  <c r="DY66" i="12"/>
  <c r="DZ66" i="12"/>
  <c r="EA66" i="12"/>
  <c r="EB66" i="12"/>
  <c r="EH66" i="12"/>
  <c r="EL65" i="12"/>
  <c r="EC66" i="12"/>
  <c r="ED66" i="12"/>
  <c r="EE66" i="12"/>
  <c r="EF66" i="12"/>
  <c r="DG67" i="12"/>
  <c r="DF67" i="12"/>
  <c r="DH67" i="12"/>
  <c r="DN67" i="12"/>
  <c r="DJ67" i="12"/>
  <c r="DK67" i="12"/>
  <c r="DI67" i="12"/>
  <c r="DO67" i="12"/>
  <c r="DP67" i="12"/>
  <c r="DT67" i="12"/>
  <c r="DQ67" i="12"/>
  <c r="DR67" i="12"/>
  <c r="DS67" i="12"/>
  <c r="DU67" i="12"/>
  <c r="DV67" i="12"/>
  <c r="DW67" i="12"/>
  <c r="DX67" i="12"/>
  <c r="DY67" i="12"/>
  <c r="DZ67" i="12"/>
  <c r="EA67" i="12"/>
  <c r="EB67" i="12"/>
  <c r="EH67" i="12"/>
  <c r="EL66" i="12"/>
  <c r="EC67" i="12"/>
  <c r="ED67" i="12"/>
  <c r="EE67" i="12"/>
  <c r="EF67" i="12"/>
  <c r="DG68" i="12"/>
  <c r="DF68" i="12"/>
  <c r="DH68" i="12"/>
  <c r="DN68" i="12"/>
  <c r="DJ68" i="12"/>
  <c r="DK68" i="12"/>
  <c r="DI68" i="12"/>
  <c r="DO68" i="12"/>
  <c r="DP68" i="12"/>
  <c r="DT68" i="12"/>
  <c r="DQ68" i="12"/>
  <c r="DR68" i="12"/>
  <c r="DS68" i="12"/>
  <c r="DU68" i="12"/>
  <c r="DV68" i="12"/>
  <c r="DW68" i="12"/>
  <c r="DX68" i="12"/>
  <c r="DY68" i="12"/>
  <c r="DZ68" i="12"/>
  <c r="EH68" i="12"/>
  <c r="EL67" i="12"/>
  <c r="EC68" i="12"/>
  <c r="ED68" i="12"/>
  <c r="EE68" i="12"/>
  <c r="EF68" i="12"/>
  <c r="DG69" i="12"/>
  <c r="DF69" i="12"/>
  <c r="DH69" i="12"/>
  <c r="DN69" i="12"/>
  <c r="DK69" i="12"/>
  <c r="DI69" i="12"/>
  <c r="DO69" i="12"/>
  <c r="DP69" i="12"/>
  <c r="DT69" i="12"/>
  <c r="DQ69" i="12"/>
  <c r="DR69" i="12"/>
  <c r="DS69" i="12"/>
  <c r="DU69" i="12"/>
  <c r="DV69" i="12"/>
  <c r="DW69" i="12"/>
  <c r="DX69" i="12"/>
  <c r="DY69" i="12"/>
  <c r="DZ69" i="12"/>
  <c r="EA69" i="12"/>
  <c r="EB69" i="12"/>
  <c r="EH69" i="12"/>
  <c r="EL68" i="12"/>
  <c r="EC69" i="12"/>
  <c r="ED69" i="12"/>
  <c r="EE69" i="12"/>
  <c r="EF69" i="12"/>
  <c r="DG70" i="12"/>
  <c r="DF70" i="12"/>
  <c r="DH70" i="12"/>
  <c r="DN70" i="12"/>
  <c r="DJ70" i="12"/>
  <c r="DK70" i="12"/>
  <c r="DI70" i="12"/>
  <c r="DO70" i="12"/>
  <c r="DP70" i="12"/>
  <c r="DT70" i="12"/>
  <c r="DQ70" i="12"/>
  <c r="DR70" i="12"/>
  <c r="DS70" i="12"/>
  <c r="DU70" i="12"/>
  <c r="DV70" i="12"/>
  <c r="DW70" i="12"/>
  <c r="DX70" i="12"/>
  <c r="DY70" i="12"/>
  <c r="DZ70" i="12"/>
  <c r="EA70" i="12"/>
  <c r="EB70" i="12"/>
  <c r="EH70" i="12"/>
  <c r="EL69" i="12"/>
  <c r="EC70" i="12"/>
  <c r="ED70" i="12"/>
  <c r="EE70" i="12"/>
  <c r="EF70" i="12"/>
  <c r="DG71" i="12"/>
  <c r="DF71" i="12"/>
  <c r="DH71" i="12"/>
  <c r="DN71" i="12"/>
  <c r="DJ71" i="12"/>
  <c r="DK71" i="12"/>
  <c r="DI71" i="12"/>
  <c r="DO71" i="12"/>
  <c r="DP71" i="12"/>
  <c r="DT71" i="12"/>
  <c r="DQ71" i="12"/>
  <c r="DR71" i="12"/>
  <c r="DS71" i="12"/>
  <c r="DU71" i="12"/>
  <c r="DV71" i="12"/>
  <c r="DW71" i="12"/>
  <c r="DX71" i="12"/>
  <c r="DY71" i="12"/>
  <c r="DZ71" i="12"/>
  <c r="EH71" i="12"/>
  <c r="EL70" i="12"/>
  <c r="EC71" i="12"/>
  <c r="ED71" i="12"/>
  <c r="EE71" i="12"/>
  <c r="EF71" i="12"/>
  <c r="DG72" i="12"/>
  <c r="DF72" i="12"/>
  <c r="DH72" i="12"/>
  <c r="DN72" i="12"/>
  <c r="DJ72" i="12"/>
  <c r="DK72" i="12"/>
  <c r="DI72" i="12"/>
  <c r="DO72" i="12"/>
  <c r="DP72" i="12"/>
  <c r="DT72" i="12"/>
  <c r="DQ72" i="12"/>
  <c r="DR72" i="12"/>
  <c r="DS72" i="12"/>
  <c r="DU72" i="12"/>
  <c r="DV72" i="12"/>
  <c r="DW72" i="12"/>
  <c r="DX72" i="12"/>
  <c r="DY72" i="12"/>
  <c r="DZ72" i="12"/>
  <c r="EA72" i="12"/>
  <c r="EB72" i="12"/>
  <c r="EH72" i="12"/>
  <c r="EL71" i="12"/>
  <c r="EC72" i="12"/>
  <c r="ED72" i="12"/>
  <c r="EE72" i="12"/>
  <c r="EF72" i="12"/>
  <c r="DG73" i="12"/>
  <c r="DF73" i="12"/>
  <c r="DH73" i="12"/>
  <c r="DN73" i="12"/>
  <c r="DJ73" i="12"/>
  <c r="DK73" i="12"/>
  <c r="DI73" i="12"/>
  <c r="DO73" i="12"/>
  <c r="DP73" i="12"/>
  <c r="DT73" i="12"/>
  <c r="DQ73" i="12"/>
  <c r="DR73" i="12"/>
  <c r="DS73" i="12"/>
  <c r="DU73" i="12"/>
  <c r="DV73" i="12"/>
  <c r="DW73" i="12"/>
  <c r="DX73" i="12"/>
  <c r="EH73" i="12"/>
  <c r="EL72" i="12"/>
  <c r="EC73" i="12"/>
  <c r="ED73" i="12"/>
  <c r="EE73" i="12"/>
  <c r="EF73" i="12"/>
  <c r="DG74" i="12"/>
  <c r="DF74" i="12"/>
  <c r="DH74" i="12"/>
  <c r="DN74" i="12"/>
  <c r="DJ74" i="12"/>
  <c r="DK74" i="12"/>
  <c r="DI74" i="12"/>
  <c r="DO74" i="12"/>
  <c r="DP74" i="12"/>
  <c r="DT74" i="12"/>
  <c r="DQ74" i="12"/>
  <c r="DR74" i="12"/>
  <c r="DS74" i="12"/>
  <c r="DU74" i="12"/>
  <c r="DV74" i="12"/>
  <c r="DW74" i="12"/>
  <c r="DX74" i="12"/>
  <c r="DY74" i="12"/>
  <c r="DZ74" i="12"/>
  <c r="EA74" i="12"/>
  <c r="EB74" i="12"/>
  <c r="EH74" i="12"/>
  <c r="EL73" i="12"/>
  <c r="EC74" i="12"/>
  <c r="ED74" i="12"/>
  <c r="EE74" i="12"/>
  <c r="EF74" i="12"/>
  <c r="DG75" i="12"/>
  <c r="DF75" i="12"/>
  <c r="DH75" i="12"/>
  <c r="DN75" i="12"/>
  <c r="DJ75" i="12"/>
  <c r="DK75" i="12"/>
  <c r="DI75" i="12"/>
  <c r="DO75" i="12"/>
  <c r="DP75" i="12"/>
  <c r="DT75" i="12"/>
  <c r="DQ75" i="12"/>
  <c r="DR75" i="12"/>
  <c r="DS75" i="12"/>
  <c r="DU75" i="12"/>
  <c r="DV75" i="12"/>
  <c r="DW75" i="12"/>
  <c r="DX75" i="12"/>
  <c r="EH75" i="12"/>
  <c r="EL74" i="12"/>
  <c r="EC75" i="12"/>
  <c r="ED75" i="12"/>
  <c r="EE75" i="12"/>
  <c r="EF75" i="12"/>
  <c r="DG76" i="12"/>
  <c r="DF76" i="12"/>
  <c r="DH76" i="12"/>
  <c r="DN76" i="12"/>
  <c r="DJ76" i="12"/>
  <c r="DK76" i="12"/>
  <c r="DI76" i="12"/>
  <c r="DO76" i="12"/>
  <c r="DP76" i="12"/>
  <c r="DT76" i="12"/>
  <c r="DQ76" i="12"/>
  <c r="DR76" i="12"/>
  <c r="DS76" i="12"/>
  <c r="DU76" i="12"/>
  <c r="DV76" i="12"/>
  <c r="DW76" i="12"/>
  <c r="DX76" i="12"/>
  <c r="EH76" i="12"/>
  <c r="EL75" i="12"/>
  <c r="EC76" i="12"/>
  <c r="ED76" i="12"/>
  <c r="EE76" i="12"/>
  <c r="EF76" i="12"/>
  <c r="DG77" i="12"/>
  <c r="DF77" i="12"/>
  <c r="DH77" i="12"/>
  <c r="DN77" i="12"/>
  <c r="DJ77" i="12"/>
  <c r="DK77" i="12"/>
  <c r="DI77" i="12"/>
  <c r="DO77" i="12"/>
  <c r="DP77" i="12"/>
  <c r="DT77" i="12"/>
  <c r="DQ77" i="12"/>
  <c r="DR77" i="12"/>
  <c r="DS77" i="12"/>
  <c r="DU77" i="12"/>
  <c r="DV77" i="12"/>
  <c r="DW77" i="12"/>
  <c r="DX77" i="12"/>
  <c r="EH77" i="12"/>
  <c r="EL76" i="12"/>
  <c r="EC77" i="12"/>
  <c r="ED77" i="12"/>
  <c r="EE77" i="12"/>
  <c r="EF77" i="12"/>
  <c r="DG78" i="12"/>
  <c r="DF78" i="12"/>
  <c r="DH78" i="12"/>
  <c r="DN78" i="12"/>
  <c r="DJ78" i="12"/>
  <c r="DK78" i="12"/>
  <c r="DI78" i="12"/>
  <c r="DO78" i="12"/>
  <c r="DP78" i="12"/>
  <c r="DT78" i="12"/>
  <c r="DQ78" i="12"/>
  <c r="DR78" i="12"/>
  <c r="DS78" i="12"/>
  <c r="DU78" i="12"/>
  <c r="DV78" i="12"/>
  <c r="DW78" i="12"/>
  <c r="DX78" i="12"/>
  <c r="EH78" i="12"/>
  <c r="EL77" i="12"/>
  <c r="EC78" i="12"/>
  <c r="ED78" i="12"/>
  <c r="EE78" i="12"/>
  <c r="EF78" i="12"/>
  <c r="DG79" i="12"/>
  <c r="DF79" i="12"/>
  <c r="DH79" i="12"/>
  <c r="DN79" i="12"/>
  <c r="DJ79" i="12"/>
  <c r="DK79" i="12"/>
  <c r="DI79" i="12"/>
  <c r="DO79" i="12"/>
  <c r="DP79" i="12"/>
  <c r="DT79" i="12"/>
  <c r="DQ79" i="12"/>
  <c r="DR79" i="12"/>
  <c r="DS79" i="12"/>
  <c r="DU79" i="12"/>
  <c r="DV79" i="12"/>
  <c r="DW79" i="12"/>
  <c r="DX79" i="12"/>
  <c r="EH79" i="12"/>
  <c r="EL78" i="12"/>
  <c r="EC79" i="12"/>
  <c r="ED79" i="12"/>
  <c r="EE79" i="12"/>
  <c r="EF79" i="12"/>
  <c r="DG80" i="12"/>
  <c r="DF80" i="12"/>
  <c r="EH80" i="12"/>
  <c r="EL79" i="12"/>
  <c r="DF81" i="12"/>
  <c r="EH81" i="12"/>
  <c r="EL80" i="12"/>
  <c r="DF82" i="12"/>
  <c r="EH82" i="12"/>
  <c r="EL81" i="12"/>
  <c r="DF83" i="12"/>
  <c r="EH83" i="12"/>
  <c r="EL82" i="12"/>
  <c r="DF84" i="12"/>
  <c r="EH84" i="12"/>
  <c r="EL83" i="12"/>
  <c r="DF85" i="12"/>
  <c r="EH85" i="12"/>
  <c r="EL84" i="12"/>
  <c r="DF86" i="12"/>
  <c r="EH86" i="12"/>
  <c r="EL85" i="12"/>
  <c r="DF87" i="12"/>
  <c r="EH87" i="12"/>
  <c r="EL86" i="12"/>
  <c r="DF88" i="12"/>
  <c r="EH88" i="12"/>
  <c r="EL87" i="12"/>
  <c r="DF89" i="12"/>
  <c r="EH89" i="12"/>
  <c r="EL88" i="12"/>
  <c r="DF90" i="12"/>
  <c r="EH90" i="12"/>
  <c r="EL89" i="12"/>
  <c r="DF91" i="12"/>
  <c r="EH91" i="12"/>
  <c r="EL90" i="12"/>
  <c r="DF92" i="12"/>
  <c r="EH92" i="12"/>
  <c r="EL91" i="12"/>
  <c r="DF93" i="12"/>
  <c r="EH93" i="12"/>
  <c r="EL92" i="12"/>
  <c r="DF94" i="12"/>
  <c r="EH94" i="12"/>
  <c r="EL93" i="12"/>
  <c r="DF95" i="12"/>
  <c r="EH95" i="12"/>
  <c r="EL94" i="12"/>
  <c r="DF96" i="12"/>
  <c r="EH96" i="12"/>
  <c r="EL95" i="12"/>
  <c r="DF97" i="12"/>
  <c r="EH97" i="12"/>
  <c r="EL96" i="12"/>
  <c r="DF98" i="12"/>
  <c r="EH98" i="12"/>
  <c r="EL97" i="12"/>
  <c r="DF99" i="12"/>
  <c r="EH99" i="12"/>
  <c r="EL98" i="12"/>
  <c r="DF100" i="12"/>
  <c r="EH100" i="12"/>
  <c r="EL99" i="12"/>
  <c r="EL100" i="12"/>
  <c r="EH4" i="12"/>
  <c r="K4" i="12"/>
  <c r="W12" i="12"/>
  <c r="X12" i="12"/>
  <c r="AF12" i="12"/>
  <c r="AF13" i="12"/>
  <c r="AJ12" i="12"/>
  <c r="AF14" i="12"/>
  <c r="AJ13" i="12"/>
  <c r="AF15" i="12"/>
  <c r="AJ14" i="12"/>
  <c r="AF16" i="12"/>
  <c r="AJ15" i="12"/>
  <c r="AF17" i="12"/>
  <c r="AJ16" i="12"/>
  <c r="AF18" i="12"/>
  <c r="AJ17" i="12"/>
  <c r="AF19" i="12"/>
  <c r="AJ18" i="12"/>
  <c r="AF20" i="12"/>
  <c r="AJ19" i="12"/>
  <c r="AF21" i="12"/>
  <c r="AJ20" i="12"/>
  <c r="AF22" i="12"/>
  <c r="AJ21" i="12"/>
  <c r="W23" i="12"/>
  <c r="X23" i="12"/>
  <c r="AF23" i="12"/>
  <c r="AJ22" i="12"/>
  <c r="AF24" i="12"/>
  <c r="AJ23" i="12"/>
  <c r="AF25" i="12"/>
  <c r="AJ24" i="12"/>
  <c r="AF26" i="12"/>
  <c r="AJ25" i="12"/>
  <c r="AF27" i="12"/>
  <c r="AJ26" i="12"/>
  <c r="AF28" i="12"/>
  <c r="AJ27" i="12"/>
  <c r="AF29" i="12"/>
  <c r="AJ28" i="12"/>
  <c r="AF30" i="12"/>
  <c r="AJ29" i="12"/>
  <c r="AF31" i="12"/>
  <c r="AJ30" i="12"/>
  <c r="AF32" i="12"/>
  <c r="AJ31" i="12"/>
  <c r="AF33" i="12"/>
  <c r="AJ32" i="12"/>
  <c r="AF34" i="12"/>
  <c r="AJ33" i="12"/>
  <c r="AF35" i="12"/>
  <c r="AJ34" i="12"/>
  <c r="AF36" i="12"/>
  <c r="AJ35" i="12"/>
  <c r="AF37" i="12"/>
  <c r="AJ36" i="12"/>
  <c r="AF38" i="12"/>
  <c r="AJ37" i="12"/>
  <c r="AF39" i="12"/>
  <c r="AJ38" i="12"/>
  <c r="AF40" i="12"/>
  <c r="AJ39" i="12"/>
  <c r="AF41" i="12"/>
  <c r="AJ40" i="12"/>
  <c r="AF42" i="12"/>
  <c r="AJ41" i="12"/>
  <c r="AF43" i="12"/>
  <c r="AJ42" i="12"/>
  <c r="AF44" i="12"/>
  <c r="AJ43" i="12"/>
  <c r="AF45" i="12"/>
  <c r="AJ44" i="12"/>
  <c r="AF46" i="12"/>
  <c r="AJ45" i="12"/>
  <c r="AF47" i="12"/>
  <c r="AJ46" i="12"/>
  <c r="AF48" i="12"/>
  <c r="AJ47" i="12"/>
  <c r="AF49" i="12"/>
  <c r="AJ48" i="12"/>
  <c r="AF50" i="12"/>
  <c r="AJ49" i="12"/>
  <c r="AF51" i="12"/>
  <c r="AJ50" i="12"/>
  <c r="AF52" i="12"/>
  <c r="AJ51" i="12"/>
  <c r="AF53" i="12"/>
  <c r="AJ52" i="12"/>
  <c r="AF54" i="12"/>
  <c r="AJ53" i="12"/>
  <c r="W55" i="12"/>
  <c r="X55" i="12"/>
  <c r="AF55" i="12"/>
  <c r="AJ54" i="12"/>
  <c r="AF56" i="12"/>
  <c r="AJ55" i="12"/>
  <c r="AF57" i="12"/>
  <c r="AJ56" i="12"/>
  <c r="AF58" i="12"/>
  <c r="AJ57" i="12"/>
  <c r="AF59" i="12"/>
  <c r="AJ58" i="12"/>
  <c r="AF60" i="12"/>
  <c r="AJ59" i="12"/>
  <c r="AF61" i="12"/>
  <c r="AJ60" i="12"/>
  <c r="AF62" i="12"/>
  <c r="AJ61" i="12"/>
  <c r="AF63" i="12"/>
  <c r="AJ62" i="12"/>
  <c r="AF64" i="12"/>
  <c r="AJ63" i="12"/>
  <c r="AF65" i="12"/>
  <c r="AJ64" i="12"/>
  <c r="AF66" i="12"/>
  <c r="AJ65" i="12"/>
  <c r="AF67" i="12"/>
  <c r="AJ66" i="12"/>
  <c r="AF68" i="12"/>
  <c r="AJ67" i="12"/>
  <c r="AF69" i="12"/>
  <c r="AJ68" i="12"/>
  <c r="AF70" i="12"/>
  <c r="AJ69" i="12"/>
  <c r="AF71" i="12"/>
  <c r="AJ70" i="12"/>
  <c r="U72" i="12"/>
  <c r="V72" i="12"/>
  <c r="W72" i="12"/>
  <c r="X72" i="12"/>
  <c r="AF72" i="12"/>
  <c r="AJ71" i="12"/>
  <c r="AF73" i="12"/>
  <c r="AJ72" i="12"/>
  <c r="U74" i="12"/>
  <c r="V74" i="12"/>
  <c r="W74" i="12"/>
  <c r="X74" i="12"/>
  <c r="AF74" i="12"/>
  <c r="AJ73" i="12"/>
  <c r="AF75" i="12"/>
  <c r="AJ74" i="12"/>
  <c r="AF76" i="12"/>
  <c r="AJ75" i="12"/>
  <c r="AF77" i="12"/>
  <c r="AJ76" i="12"/>
  <c r="AF78" i="12"/>
  <c r="AJ77" i="12"/>
  <c r="AF79" i="12"/>
  <c r="AJ78" i="12"/>
  <c r="AF80" i="12"/>
  <c r="AJ79" i="12"/>
  <c r="AF81" i="12"/>
  <c r="AJ80" i="12"/>
  <c r="AF82" i="12"/>
  <c r="AJ81" i="12"/>
  <c r="AF83" i="12"/>
  <c r="AJ82" i="12"/>
  <c r="AF84" i="12"/>
  <c r="AJ83" i="12"/>
  <c r="AF85" i="12"/>
  <c r="AJ84" i="12"/>
  <c r="AF86" i="12"/>
  <c r="AJ85" i="12"/>
  <c r="AF87" i="12"/>
  <c r="AJ86" i="12"/>
  <c r="AF88" i="12"/>
  <c r="AJ87" i="12"/>
  <c r="AF89" i="12"/>
  <c r="AJ88" i="12"/>
  <c r="AF90" i="12"/>
  <c r="AJ89" i="12"/>
  <c r="AF91" i="12"/>
  <c r="AJ90" i="12"/>
  <c r="AF92" i="12"/>
  <c r="AJ91" i="12"/>
  <c r="AF93" i="12"/>
  <c r="AJ92" i="12"/>
  <c r="AF94" i="12"/>
  <c r="AJ93" i="12"/>
  <c r="AF95" i="12"/>
  <c r="AJ94" i="12"/>
  <c r="AF96" i="12"/>
  <c r="AJ95" i="12"/>
  <c r="AF97" i="12"/>
  <c r="AJ96" i="12"/>
  <c r="AF98" i="12"/>
  <c r="AJ97" i="12"/>
  <c r="AF99" i="12"/>
  <c r="AJ98" i="12"/>
  <c r="AF100" i="12"/>
  <c r="AJ99" i="12"/>
  <c r="AJ100" i="12"/>
  <c r="AF4" i="12"/>
  <c r="BP12" i="12"/>
  <c r="BP13" i="12"/>
  <c r="BT12" i="12"/>
  <c r="BP14" i="12"/>
  <c r="BT13" i="12"/>
  <c r="BP15" i="12"/>
  <c r="BT14" i="12"/>
  <c r="BP16" i="12"/>
  <c r="BT15" i="12"/>
  <c r="BP17" i="12"/>
  <c r="BT16" i="12"/>
  <c r="BP18" i="12"/>
  <c r="BT17" i="12"/>
  <c r="BP19" i="12"/>
  <c r="BT18" i="12"/>
  <c r="BP20" i="12"/>
  <c r="BT19" i="12"/>
  <c r="BP21" i="12"/>
  <c r="BT20" i="12"/>
  <c r="BP22" i="12"/>
  <c r="BT21" i="12"/>
  <c r="BP23" i="12"/>
  <c r="BT22" i="12"/>
  <c r="BP24" i="12"/>
  <c r="BT23" i="12"/>
  <c r="BP25" i="12"/>
  <c r="BT24" i="12"/>
  <c r="BP26" i="12"/>
  <c r="BT25" i="12"/>
  <c r="BP27" i="12"/>
  <c r="BT26" i="12"/>
  <c r="BP28" i="12"/>
  <c r="BT27" i="12"/>
  <c r="BP29" i="12"/>
  <c r="BT28" i="12"/>
  <c r="BP30" i="12"/>
  <c r="BT29" i="12"/>
  <c r="BP31" i="12"/>
  <c r="BT30" i="12"/>
  <c r="BP32" i="12"/>
  <c r="BT31" i="12"/>
  <c r="BP33" i="12"/>
  <c r="BT32" i="12"/>
  <c r="BP34" i="12"/>
  <c r="BT33" i="12"/>
  <c r="BP35" i="12"/>
  <c r="BT34" i="12"/>
  <c r="BP36" i="12"/>
  <c r="BT35" i="12"/>
  <c r="BP37" i="12"/>
  <c r="BT36" i="12"/>
  <c r="BP38" i="12"/>
  <c r="BT37" i="12"/>
  <c r="BP39" i="12"/>
  <c r="BT38" i="12"/>
  <c r="BP40" i="12"/>
  <c r="BT39" i="12"/>
  <c r="BP41" i="12"/>
  <c r="BT40" i="12"/>
  <c r="BP42" i="12"/>
  <c r="BT41" i="12"/>
  <c r="BP43" i="12"/>
  <c r="BT42" i="12"/>
  <c r="BP44" i="12"/>
  <c r="BT43" i="12"/>
  <c r="BP45" i="12"/>
  <c r="BT44" i="12"/>
  <c r="BP46" i="12"/>
  <c r="BT45" i="12"/>
  <c r="BP47" i="12"/>
  <c r="BT46" i="12"/>
  <c r="BP48" i="12"/>
  <c r="BT47" i="12"/>
  <c r="BP49" i="12"/>
  <c r="BT48" i="12"/>
  <c r="BP50" i="12"/>
  <c r="BT49" i="12"/>
  <c r="BP51" i="12"/>
  <c r="BT50" i="12"/>
  <c r="BP52" i="12"/>
  <c r="BT51" i="12"/>
  <c r="BP53" i="12"/>
  <c r="BT52" i="12"/>
  <c r="BP54" i="12"/>
  <c r="BT53" i="12"/>
  <c r="BP55" i="12"/>
  <c r="BT54" i="12"/>
  <c r="BP56" i="12"/>
  <c r="BT55" i="12"/>
  <c r="BG57" i="12"/>
  <c r="BH57" i="12"/>
  <c r="BP57" i="12"/>
  <c r="BT56" i="12"/>
  <c r="BP58" i="12"/>
  <c r="BT57" i="12"/>
  <c r="BP59" i="12"/>
  <c r="BT58" i="12"/>
  <c r="BP60" i="12"/>
  <c r="BT59" i="12"/>
  <c r="BP61" i="12"/>
  <c r="BT60" i="12"/>
  <c r="BP62" i="12"/>
  <c r="BT61" i="12"/>
  <c r="BP63" i="12"/>
  <c r="BT62" i="12"/>
  <c r="BP64" i="12"/>
  <c r="BT63" i="12"/>
  <c r="BP65" i="12"/>
  <c r="BT64" i="12"/>
  <c r="BP66" i="12"/>
  <c r="BT65" i="12"/>
  <c r="BP67" i="12"/>
  <c r="BT66" i="12"/>
  <c r="BP68" i="12"/>
  <c r="BT67" i="12"/>
  <c r="BP69" i="12"/>
  <c r="BT68" i="12"/>
  <c r="BP70" i="12"/>
  <c r="BT69" i="12"/>
  <c r="BG71" i="12"/>
  <c r="BH71" i="12"/>
  <c r="BP71" i="12"/>
  <c r="BT70" i="12"/>
  <c r="BG72" i="12"/>
  <c r="BH72" i="12"/>
  <c r="BP72" i="12"/>
  <c r="BT71" i="12"/>
  <c r="BP73" i="12"/>
  <c r="BT72" i="12"/>
  <c r="BP74" i="12"/>
  <c r="BT73" i="12"/>
  <c r="BP75" i="12"/>
  <c r="BT74" i="12"/>
  <c r="BP76" i="12"/>
  <c r="BT75" i="12"/>
  <c r="BP77" i="12"/>
  <c r="BT76" i="12"/>
  <c r="BP78" i="12"/>
  <c r="BT77" i="12"/>
  <c r="BP79" i="12"/>
  <c r="BT78" i="12"/>
  <c r="BP80" i="12"/>
  <c r="BT79" i="12"/>
  <c r="BP81" i="12"/>
  <c r="BT80" i="12"/>
  <c r="BP82" i="12"/>
  <c r="BT81" i="12"/>
  <c r="BP83" i="12"/>
  <c r="BT82" i="12"/>
  <c r="BP84" i="12"/>
  <c r="BT83" i="12"/>
  <c r="BP85" i="12"/>
  <c r="BT84" i="12"/>
  <c r="BP86" i="12"/>
  <c r="BT85" i="12"/>
  <c r="BP87" i="12"/>
  <c r="BT86" i="12"/>
  <c r="BP88" i="12"/>
  <c r="BT87" i="12"/>
  <c r="BP89" i="12"/>
  <c r="BT88" i="12"/>
  <c r="BP90" i="12"/>
  <c r="BT89" i="12"/>
  <c r="BP91" i="12"/>
  <c r="BT90" i="12"/>
  <c r="BP92" i="12"/>
  <c r="BT91" i="12"/>
  <c r="BP93" i="12"/>
  <c r="BT92" i="12"/>
  <c r="BP94" i="12"/>
  <c r="BT93" i="12"/>
  <c r="BP95" i="12"/>
  <c r="BT94" i="12"/>
  <c r="BP96" i="12"/>
  <c r="BT95" i="12"/>
  <c r="BP97" i="12"/>
  <c r="BT96" i="12"/>
  <c r="BP98" i="12"/>
  <c r="BT97" i="12"/>
  <c r="BP99" i="12"/>
  <c r="BT98" i="12"/>
  <c r="BP100" i="12"/>
  <c r="BT99" i="12"/>
  <c r="BT100" i="12"/>
  <c r="BP4" i="12"/>
  <c r="CZ12" i="12"/>
  <c r="CZ13" i="12"/>
  <c r="DD12" i="12"/>
  <c r="CZ14" i="12"/>
  <c r="DD13" i="12"/>
  <c r="CZ15" i="12"/>
  <c r="DD14" i="12"/>
  <c r="CZ16" i="12"/>
  <c r="DD15" i="12"/>
  <c r="CZ17" i="12"/>
  <c r="DD16" i="12"/>
  <c r="CZ18" i="12"/>
  <c r="DD17" i="12"/>
  <c r="CZ19" i="12"/>
  <c r="DD18" i="12"/>
  <c r="CZ20" i="12"/>
  <c r="DD19" i="12"/>
  <c r="CZ21" i="12"/>
  <c r="DD20" i="12"/>
  <c r="CZ22" i="12"/>
  <c r="DD21" i="12"/>
  <c r="CZ23" i="12"/>
  <c r="DD22" i="12"/>
  <c r="CZ24" i="12"/>
  <c r="DD23" i="12"/>
  <c r="CZ25" i="12"/>
  <c r="DD24" i="12"/>
  <c r="CZ26" i="12"/>
  <c r="DD25" i="12"/>
  <c r="CZ27" i="12"/>
  <c r="DD26" i="12"/>
  <c r="CZ28" i="12"/>
  <c r="DD27" i="12"/>
  <c r="CZ29" i="12"/>
  <c r="DD28" i="12"/>
  <c r="CZ30" i="12"/>
  <c r="DD29" i="12"/>
  <c r="CZ31" i="12"/>
  <c r="DD30" i="12"/>
  <c r="CZ32" i="12"/>
  <c r="DD31" i="12"/>
  <c r="CZ33" i="12"/>
  <c r="DD32" i="12"/>
  <c r="CZ34" i="12"/>
  <c r="DD33" i="12"/>
  <c r="CZ35" i="12"/>
  <c r="DD34" i="12"/>
  <c r="CZ36" i="12"/>
  <c r="DD35" i="12"/>
  <c r="CZ37" i="12"/>
  <c r="DD36" i="12"/>
  <c r="CZ38" i="12"/>
  <c r="DD37" i="12"/>
  <c r="CZ39" i="12"/>
  <c r="DD38" i="12"/>
  <c r="CZ40" i="12"/>
  <c r="DD39" i="12"/>
  <c r="CZ41" i="12"/>
  <c r="DD40" i="12"/>
  <c r="CZ42" i="12"/>
  <c r="DD41" i="12"/>
  <c r="CZ43" i="12"/>
  <c r="DD42" i="12"/>
  <c r="CZ44" i="12"/>
  <c r="DD43" i="12"/>
  <c r="CZ45" i="12"/>
  <c r="DD44" i="12"/>
  <c r="CZ46" i="12"/>
  <c r="DD45" i="12"/>
  <c r="CZ47" i="12"/>
  <c r="DD46" i="12"/>
  <c r="CZ48" i="12"/>
  <c r="DD47" i="12"/>
  <c r="CZ49" i="12"/>
  <c r="DD48" i="12"/>
  <c r="CZ50" i="12"/>
  <c r="DD49" i="12"/>
  <c r="CZ51" i="12"/>
  <c r="DD50" i="12"/>
  <c r="CZ52" i="12"/>
  <c r="DD51" i="12"/>
  <c r="CZ53" i="12"/>
  <c r="DD52" i="12"/>
  <c r="CZ54" i="12"/>
  <c r="DD53" i="12"/>
  <c r="CZ55" i="12"/>
  <c r="DD54" i="12"/>
  <c r="CZ56" i="12"/>
  <c r="DD55" i="12"/>
  <c r="CZ57" i="12"/>
  <c r="DD56" i="12"/>
  <c r="CZ58" i="12"/>
  <c r="DD57" i="12"/>
  <c r="CZ59" i="12"/>
  <c r="DD58" i="12"/>
  <c r="CZ60" i="12"/>
  <c r="DD59" i="12"/>
  <c r="CZ61" i="12"/>
  <c r="DD60" i="12"/>
  <c r="CZ62" i="12"/>
  <c r="DD61" i="12"/>
  <c r="CZ63" i="12"/>
  <c r="DD62" i="12"/>
  <c r="CZ64" i="12"/>
  <c r="DD63" i="12"/>
  <c r="CZ65" i="12"/>
  <c r="DD64" i="12"/>
  <c r="CQ66" i="12"/>
  <c r="CR66" i="12"/>
  <c r="CZ66" i="12"/>
  <c r="DD65" i="12"/>
  <c r="CZ67" i="12"/>
  <c r="DD66" i="12"/>
  <c r="CZ68" i="12"/>
  <c r="DD67" i="12"/>
  <c r="CZ69" i="12"/>
  <c r="DD68" i="12"/>
  <c r="CZ70" i="12"/>
  <c r="DD69" i="12"/>
  <c r="CZ71" i="12"/>
  <c r="DD70" i="12"/>
  <c r="CZ72" i="12"/>
  <c r="DD71" i="12"/>
  <c r="CZ73" i="12"/>
  <c r="DD72" i="12"/>
  <c r="CZ74" i="12"/>
  <c r="DD73" i="12"/>
  <c r="CZ75" i="12"/>
  <c r="DD74" i="12"/>
  <c r="CZ76" i="12"/>
  <c r="DD75" i="12"/>
  <c r="CZ77" i="12"/>
  <c r="DD76" i="12"/>
  <c r="CZ78" i="12"/>
  <c r="DD77" i="12"/>
  <c r="CZ79" i="12"/>
  <c r="DD78" i="12"/>
  <c r="CZ80" i="12"/>
  <c r="DD79" i="12"/>
  <c r="CZ81" i="12"/>
  <c r="DD80" i="12"/>
  <c r="CZ82" i="12"/>
  <c r="DD81" i="12"/>
  <c r="CZ83" i="12"/>
  <c r="DD82" i="12"/>
  <c r="CZ84" i="12"/>
  <c r="DD83" i="12"/>
  <c r="CZ85" i="12"/>
  <c r="DD84" i="12"/>
  <c r="CZ86" i="12"/>
  <c r="DD85" i="12"/>
  <c r="CZ87" i="12"/>
  <c r="DD86" i="12"/>
  <c r="CZ88" i="12"/>
  <c r="DD87" i="12"/>
  <c r="CZ89" i="12"/>
  <c r="DD88" i="12"/>
  <c r="CZ90" i="12"/>
  <c r="DD89" i="12"/>
  <c r="CZ91" i="12"/>
  <c r="DD90" i="12"/>
  <c r="CZ92" i="12"/>
  <c r="DD91" i="12"/>
  <c r="CZ93" i="12"/>
  <c r="DD92" i="12"/>
  <c r="CZ94" i="12"/>
  <c r="DD93" i="12"/>
  <c r="CZ95" i="12"/>
  <c r="DD94" i="12"/>
  <c r="CZ96" i="12"/>
  <c r="DD95" i="12"/>
  <c r="CZ97" i="12"/>
  <c r="DD96" i="12"/>
  <c r="CZ98" i="12"/>
  <c r="DD97" i="12"/>
  <c r="CZ99" i="12"/>
  <c r="DD98" i="12"/>
  <c r="CZ100" i="12"/>
  <c r="DD99" i="12"/>
  <c r="DD100" i="12"/>
  <c r="CZ4" i="12"/>
  <c r="EJ12" i="12"/>
  <c r="EJ13" i="12"/>
  <c r="EN12" i="12"/>
  <c r="EJ14" i="12"/>
  <c r="EN13" i="12"/>
  <c r="EJ15" i="12"/>
  <c r="EN14" i="12"/>
  <c r="EJ16" i="12"/>
  <c r="EN15" i="12"/>
  <c r="EJ17" i="12"/>
  <c r="EN16" i="12"/>
  <c r="EJ18" i="12"/>
  <c r="EN17" i="12"/>
  <c r="EJ19" i="12"/>
  <c r="EN18" i="12"/>
  <c r="EJ20" i="12"/>
  <c r="EN19" i="12"/>
  <c r="EJ21" i="12"/>
  <c r="EN20" i="12"/>
  <c r="EJ22" i="12"/>
  <c r="EN21" i="12"/>
  <c r="EJ23" i="12"/>
  <c r="EN22" i="12"/>
  <c r="EJ24" i="12"/>
  <c r="EN23" i="12"/>
  <c r="EJ25" i="12"/>
  <c r="EN24" i="12"/>
  <c r="EJ26" i="12"/>
  <c r="EN25" i="12"/>
  <c r="EJ27" i="12"/>
  <c r="EN26" i="12"/>
  <c r="EJ28" i="12"/>
  <c r="EN27" i="12"/>
  <c r="EJ29" i="12"/>
  <c r="EN28" i="12"/>
  <c r="EJ30" i="12"/>
  <c r="EN29" i="12"/>
  <c r="EJ31" i="12"/>
  <c r="EN30" i="12"/>
  <c r="EJ32" i="12"/>
  <c r="EN31" i="12"/>
  <c r="EJ33" i="12"/>
  <c r="EN32" i="12"/>
  <c r="EJ34" i="12"/>
  <c r="EN33" i="12"/>
  <c r="EJ35" i="12"/>
  <c r="EN34" i="12"/>
  <c r="EJ36" i="12"/>
  <c r="EN35" i="12"/>
  <c r="EJ37" i="12"/>
  <c r="EN36" i="12"/>
  <c r="EJ38" i="12"/>
  <c r="EN37" i="12"/>
  <c r="EJ39" i="12"/>
  <c r="EN38" i="12"/>
  <c r="EJ40" i="12"/>
  <c r="EN39" i="12"/>
  <c r="EJ41" i="12"/>
  <c r="EN40" i="12"/>
  <c r="EJ42" i="12"/>
  <c r="EN41" i="12"/>
  <c r="EA43" i="12"/>
  <c r="EB43" i="12"/>
  <c r="EJ43" i="12"/>
  <c r="EN42" i="12"/>
  <c r="EJ44" i="12"/>
  <c r="EN43" i="12"/>
  <c r="EJ45" i="12"/>
  <c r="EN44" i="12"/>
  <c r="EJ46" i="12"/>
  <c r="EN45" i="12"/>
  <c r="EJ47" i="12"/>
  <c r="EN46" i="12"/>
  <c r="EJ48" i="12"/>
  <c r="EN47" i="12"/>
  <c r="EJ49" i="12"/>
  <c r="EN48" i="12"/>
  <c r="EJ50" i="12"/>
  <c r="EN49" i="12"/>
  <c r="EJ51" i="12"/>
  <c r="EN50" i="12"/>
  <c r="EJ52" i="12"/>
  <c r="EN51" i="12"/>
  <c r="EJ53" i="12"/>
  <c r="EN52" i="12"/>
  <c r="EJ54" i="12"/>
  <c r="EN53" i="12"/>
  <c r="EA55" i="12"/>
  <c r="EB55" i="12"/>
  <c r="EJ55" i="12"/>
  <c r="EN54" i="12"/>
  <c r="EJ56" i="12"/>
  <c r="EN55" i="12"/>
  <c r="EJ57" i="12"/>
  <c r="EN56" i="12"/>
  <c r="EJ58" i="12"/>
  <c r="EN57" i="12"/>
  <c r="EJ59" i="12"/>
  <c r="EN58" i="12"/>
  <c r="EJ60" i="12"/>
  <c r="EN59" i="12"/>
  <c r="EJ61" i="12"/>
  <c r="EN60" i="12"/>
  <c r="EJ62" i="12"/>
  <c r="EN61" i="12"/>
  <c r="EJ63" i="12"/>
  <c r="EN62" i="12"/>
  <c r="EJ64" i="12"/>
  <c r="EN63" i="12"/>
  <c r="EJ65" i="12"/>
  <c r="EN64" i="12"/>
  <c r="EJ66" i="12"/>
  <c r="EN65" i="12"/>
  <c r="EJ67" i="12"/>
  <c r="EN66" i="12"/>
  <c r="EA68" i="12"/>
  <c r="EB68" i="12"/>
  <c r="EJ68" i="12"/>
  <c r="EN67" i="12"/>
  <c r="EJ69" i="12"/>
  <c r="EN68" i="12"/>
  <c r="EJ70" i="12"/>
  <c r="EN69" i="12"/>
  <c r="EJ71" i="12"/>
  <c r="EN70" i="12"/>
  <c r="EJ72" i="12"/>
  <c r="EN71" i="12"/>
  <c r="DY73" i="12"/>
  <c r="DZ73" i="12"/>
  <c r="EA73" i="12"/>
  <c r="EB73" i="12"/>
  <c r="EJ73" i="12"/>
  <c r="EN72" i="12"/>
  <c r="EJ74" i="12"/>
  <c r="EN73" i="12"/>
  <c r="EJ75" i="12"/>
  <c r="EN74" i="12"/>
  <c r="EJ76" i="12"/>
  <c r="EN75" i="12"/>
  <c r="EJ77" i="12"/>
  <c r="EN76" i="12"/>
  <c r="EJ78" i="12"/>
  <c r="EN77" i="12"/>
  <c r="EJ79" i="12"/>
  <c r="EN78" i="12"/>
  <c r="EJ80" i="12"/>
  <c r="EN79" i="12"/>
  <c r="EJ81" i="12"/>
  <c r="EN80" i="12"/>
  <c r="EJ82" i="12"/>
  <c r="EN81" i="12"/>
  <c r="EJ83" i="12"/>
  <c r="EN82" i="12"/>
  <c r="EJ84" i="12"/>
  <c r="EN83" i="12"/>
  <c r="EJ85" i="12"/>
  <c r="EN84" i="12"/>
  <c r="EJ86" i="12"/>
  <c r="EN85" i="12"/>
  <c r="EJ87" i="12"/>
  <c r="EN86" i="12"/>
  <c r="EJ88" i="12"/>
  <c r="EN87" i="12"/>
  <c r="EJ89" i="12"/>
  <c r="EN88" i="12"/>
  <c r="EJ90" i="12"/>
  <c r="EN89" i="12"/>
  <c r="EJ91" i="12"/>
  <c r="EN90" i="12"/>
  <c r="EJ92" i="12"/>
  <c r="EN91" i="12"/>
  <c r="EJ93" i="12"/>
  <c r="EN92" i="12"/>
  <c r="EJ94" i="12"/>
  <c r="EN93" i="12"/>
  <c r="EJ95" i="12"/>
  <c r="EN94" i="12"/>
  <c r="EJ96" i="12"/>
  <c r="EN95" i="12"/>
  <c r="EJ97" i="12"/>
  <c r="EN96" i="12"/>
  <c r="EJ98" i="12"/>
  <c r="EN97" i="12"/>
  <c r="EJ99" i="12"/>
  <c r="EN98" i="12"/>
  <c r="EJ100" i="12"/>
  <c r="EN99" i="12"/>
  <c r="EN100" i="12"/>
  <c r="EJ4" i="12"/>
  <c r="M4" i="12"/>
  <c r="O3" i="12"/>
  <c r="P3" i="12"/>
  <c r="C4" i="15"/>
  <c r="C12" i="13"/>
  <c r="B12" i="13"/>
  <c r="D2" i="13"/>
  <c r="C4" i="13"/>
  <c r="H2" i="13"/>
  <c r="D12" i="13"/>
  <c r="J12" i="13"/>
  <c r="F12" i="13"/>
  <c r="G12" i="13"/>
  <c r="C5" i="13"/>
  <c r="E12" i="13"/>
  <c r="K123" i="1"/>
  <c r="K124" i="1"/>
  <c r="K125" i="1"/>
  <c r="K126" i="1"/>
  <c r="K127" i="1"/>
  <c r="J138" i="1"/>
  <c r="K12" i="13"/>
  <c r="L12" i="13"/>
  <c r="P12" i="13"/>
  <c r="M12" i="13"/>
  <c r="N12" i="13"/>
  <c r="O12" i="13"/>
  <c r="F120" i="1"/>
  <c r="Q12" i="13"/>
  <c r="R12" i="13"/>
  <c r="S12" i="13"/>
  <c r="T12" i="13"/>
  <c r="U12" i="13"/>
  <c r="V12" i="13"/>
  <c r="W12" i="13"/>
  <c r="X12" i="13"/>
  <c r="AD12" i="13"/>
  <c r="Y12" i="13"/>
  <c r="Z12" i="13"/>
  <c r="AA12" i="13"/>
  <c r="AB12" i="13"/>
  <c r="C13" i="13"/>
  <c r="B13" i="13"/>
  <c r="D13" i="13"/>
  <c r="J13" i="13"/>
  <c r="F13" i="13"/>
  <c r="G13" i="13"/>
  <c r="E13" i="13"/>
  <c r="K118" i="1"/>
  <c r="K119" i="1"/>
  <c r="K120" i="1"/>
  <c r="K121" i="1"/>
  <c r="K122" i="1"/>
  <c r="I138" i="1"/>
  <c r="K13" i="13"/>
  <c r="L13" i="13"/>
  <c r="P13" i="13"/>
  <c r="M13" i="13"/>
  <c r="N13" i="13"/>
  <c r="O13" i="13"/>
  <c r="Q13" i="13"/>
  <c r="R13" i="13"/>
  <c r="S13" i="13"/>
  <c r="T13" i="13"/>
  <c r="U13" i="13"/>
  <c r="V13" i="13"/>
  <c r="W13" i="13"/>
  <c r="X13" i="13"/>
  <c r="AD13" i="13"/>
  <c r="AH12" i="13"/>
  <c r="Y13" i="13"/>
  <c r="Z13" i="13"/>
  <c r="AA13" i="13"/>
  <c r="AB13" i="13"/>
  <c r="C14" i="13"/>
  <c r="B14" i="13"/>
  <c r="D14" i="13"/>
  <c r="J14" i="13"/>
  <c r="F14" i="13"/>
  <c r="G14" i="13"/>
  <c r="E14" i="13"/>
  <c r="J139" i="1"/>
  <c r="K14" i="13"/>
  <c r="L14" i="13"/>
  <c r="P14" i="13"/>
  <c r="M14" i="13"/>
  <c r="N14" i="13"/>
  <c r="O14" i="13"/>
  <c r="Q14" i="13"/>
  <c r="R14" i="13"/>
  <c r="S14" i="13"/>
  <c r="T14" i="13"/>
  <c r="U14" i="13"/>
  <c r="V14" i="13"/>
  <c r="W14" i="13"/>
  <c r="X14" i="13"/>
  <c r="AD14" i="13"/>
  <c r="AH13" i="13"/>
  <c r="Y14" i="13"/>
  <c r="Z14" i="13"/>
  <c r="AA14" i="13"/>
  <c r="AB14" i="13"/>
  <c r="C15" i="13"/>
  <c r="B15" i="13"/>
  <c r="D15" i="13"/>
  <c r="J15" i="13"/>
  <c r="F15" i="13"/>
  <c r="G15" i="13"/>
  <c r="E15" i="13"/>
  <c r="I136" i="1"/>
  <c r="K15" i="13"/>
  <c r="L15" i="13"/>
  <c r="P15" i="13"/>
  <c r="M15" i="13"/>
  <c r="N15" i="13"/>
  <c r="O15" i="13"/>
  <c r="Q15" i="13"/>
  <c r="R15" i="13"/>
  <c r="S15" i="13"/>
  <c r="T15" i="13"/>
  <c r="U15" i="13"/>
  <c r="V15" i="13"/>
  <c r="W15" i="13"/>
  <c r="X15" i="13"/>
  <c r="AD15" i="13"/>
  <c r="AH14" i="13"/>
  <c r="Y15" i="13"/>
  <c r="Z15" i="13"/>
  <c r="AA15" i="13"/>
  <c r="AB15" i="13"/>
  <c r="C16" i="13"/>
  <c r="B16" i="13"/>
  <c r="D16" i="13"/>
  <c r="J16" i="13"/>
  <c r="F16" i="13"/>
  <c r="G16" i="13"/>
  <c r="E16" i="13"/>
  <c r="J140" i="1"/>
  <c r="K16" i="13"/>
  <c r="L16" i="13"/>
  <c r="P16" i="13"/>
  <c r="M16" i="13"/>
  <c r="N16" i="13"/>
  <c r="O16" i="13"/>
  <c r="Q16" i="13"/>
  <c r="R16" i="13"/>
  <c r="S16" i="13"/>
  <c r="T16" i="13"/>
  <c r="U16" i="13"/>
  <c r="V16" i="13"/>
  <c r="W16" i="13"/>
  <c r="X16" i="13"/>
  <c r="AD16" i="13"/>
  <c r="AH15" i="13"/>
  <c r="Y16" i="13"/>
  <c r="Z16" i="13"/>
  <c r="AA16" i="13"/>
  <c r="AB16" i="13"/>
  <c r="C17" i="13"/>
  <c r="B17" i="13"/>
  <c r="D17" i="13"/>
  <c r="J17" i="13"/>
  <c r="F17" i="13"/>
  <c r="G17" i="13"/>
  <c r="E17" i="13"/>
  <c r="I139" i="1"/>
  <c r="K17" i="13"/>
  <c r="L17" i="13"/>
  <c r="P17" i="13"/>
  <c r="M17" i="13"/>
  <c r="N17" i="13"/>
  <c r="O17" i="13"/>
  <c r="Q17" i="13"/>
  <c r="R17" i="13"/>
  <c r="S17" i="13"/>
  <c r="T17" i="13"/>
  <c r="U17" i="13"/>
  <c r="V17" i="13"/>
  <c r="W17" i="13"/>
  <c r="X17" i="13"/>
  <c r="AD17" i="13"/>
  <c r="AH16" i="13"/>
  <c r="Y17" i="13"/>
  <c r="Z17" i="13"/>
  <c r="AA17" i="13"/>
  <c r="AB17" i="13"/>
  <c r="C18" i="13"/>
  <c r="B18" i="13"/>
  <c r="D18" i="13"/>
  <c r="J18" i="13"/>
  <c r="F18" i="13"/>
  <c r="G18" i="13"/>
  <c r="E18" i="13"/>
  <c r="J136" i="1"/>
  <c r="K18" i="13"/>
  <c r="L18" i="13"/>
  <c r="P18" i="13"/>
  <c r="M18" i="13"/>
  <c r="N18" i="13"/>
  <c r="O18" i="13"/>
  <c r="F118" i="1"/>
  <c r="Q18" i="13"/>
  <c r="R18" i="13"/>
  <c r="S18" i="13"/>
  <c r="T18" i="13"/>
  <c r="U18" i="13"/>
  <c r="V18" i="13"/>
  <c r="W18" i="13"/>
  <c r="X18" i="13"/>
  <c r="AD18" i="13"/>
  <c r="AH17" i="13"/>
  <c r="Y18" i="13"/>
  <c r="Z18" i="13"/>
  <c r="AA18" i="13"/>
  <c r="AB18" i="13"/>
  <c r="C19" i="13"/>
  <c r="B19" i="13"/>
  <c r="D19" i="13"/>
  <c r="J19" i="13"/>
  <c r="F19" i="13"/>
  <c r="G19" i="13"/>
  <c r="E19" i="13"/>
  <c r="K19" i="13"/>
  <c r="L19" i="13"/>
  <c r="P19" i="13"/>
  <c r="M19" i="13"/>
  <c r="N19" i="13"/>
  <c r="O19" i="13"/>
  <c r="Q19" i="13"/>
  <c r="R19" i="13"/>
  <c r="S19" i="13"/>
  <c r="T19" i="13"/>
  <c r="U19" i="13"/>
  <c r="V19" i="13"/>
  <c r="W19" i="13"/>
  <c r="X19" i="13"/>
  <c r="AD19" i="13"/>
  <c r="AH18" i="13"/>
  <c r="Y19" i="13"/>
  <c r="Z19" i="13"/>
  <c r="AA19" i="13"/>
  <c r="AB19" i="13"/>
  <c r="C20" i="13"/>
  <c r="B20" i="13"/>
  <c r="D20" i="13"/>
  <c r="J20" i="13"/>
  <c r="F20" i="13"/>
  <c r="G20" i="13"/>
  <c r="E20" i="13"/>
  <c r="K20" i="13"/>
  <c r="L20" i="13"/>
  <c r="P20" i="13"/>
  <c r="M20" i="13"/>
  <c r="N20" i="13"/>
  <c r="O20" i="13"/>
  <c r="Q20" i="13"/>
  <c r="R20" i="13"/>
  <c r="S20" i="13"/>
  <c r="T20" i="13"/>
  <c r="U20" i="13"/>
  <c r="V20" i="13"/>
  <c r="W20" i="13"/>
  <c r="X20" i="13"/>
  <c r="AD20" i="13"/>
  <c r="AH19" i="13"/>
  <c r="Y20" i="13"/>
  <c r="Z20" i="13"/>
  <c r="AA20" i="13"/>
  <c r="AB20" i="13"/>
  <c r="C21" i="13"/>
  <c r="B21" i="13"/>
  <c r="D21" i="13"/>
  <c r="J21" i="13"/>
  <c r="F21" i="13"/>
  <c r="G21" i="13"/>
  <c r="E21" i="13"/>
  <c r="K21" i="13"/>
  <c r="L21" i="13"/>
  <c r="P21" i="13"/>
  <c r="M21" i="13"/>
  <c r="N21" i="13"/>
  <c r="O21" i="13"/>
  <c r="Q21" i="13"/>
  <c r="R21" i="13"/>
  <c r="S21" i="13"/>
  <c r="T21" i="13"/>
  <c r="U21" i="13"/>
  <c r="V21" i="13"/>
  <c r="W21" i="13"/>
  <c r="X21" i="13"/>
  <c r="AD21" i="13"/>
  <c r="AH20" i="13"/>
  <c r="Y21" i="13"/>
  <c r="Z21" i="13"/>
  <c r="AA21" i="13"/>
  <c r="AB21" i="13"/>
  <c r="C22" i="13"/>
  <c r="B22" i="13"/>
  <c r="D22" i="13"/>
  <c r="J22" i="13"/>
  <c r="F22" i="13"/>
  <c r="G22" i="13"/>
  <c r="E22" i="13"/>
  <c r="K22" i="13"/>
  <c r="L22" i="13"/>
  <c r="P22" i="13"/>
  <c r="M22" i="13"/>
  <c r="N22" i="13"/>
  <c r="O22" i="13"/>
  <c r="Q22" i="13"/>
  <c r="R22" i="13"/>
  <c r="S22" i="13"/>
  <c r="T22" i="13"/>
  <c r="U22" i="13"/>
  <c r="V22" i="13"/>
  <c r="W22" i="13"/>
  <c r="X22" i="13"/>
  <c r="AD22" i="13"/>
  <c r="AH21" i="13"/>
  <c r="Y22" i="13"/>
  <c r="Z22" i="13"/>
  <c r="AA22" i="13"/>
  <c r="AB22" i="13"/>
  <c r="C23" i="13"/>
  <c r="B23" i="13"/>
  <c r="D23" i="13"/>
  <c r="J23" i="13"/>
  <c r="F23" i="13"/>
  <c r="G23" i="13"/>
  <c r="E23" i="13"/>
  <c r="K23" i="13"/>
  <c r="L23" i="13"/>
  <c r="P23" i="13"/>
  <c r="M23" i="13"/>
  <c r="N23" i="13"/>
  <c r="O23" i="13"/>
  <c r="Q23" i="13"/>
  <c r="R23" i="13"/>
  <c r="S23" i="13"/>
  <c r="T23" i="13"/>
  <c r="U23" i="13"/>
  <c r="V23" i="13"/>
  <c r="W23" i="13"/>
  <c r="X23" i="13"/>
  <c r="AD23" i="13"/>
  <c r="AH22" i="13"/>
  <c r="Y23" i="13"/>
  <c r="Z23" i="13"/>
  <c r="AA23" i="13"/>
  <c r="AB23" i="13"/>
  <c r="C24" i="13"/>
  <c r="B24" i="13"/>
  <c r="D24" i="13"/>
  <c r="J24" i="13"/>
  <c r="F24" i="13"/>
  <c r="G24" i="13"/>
  <c r="E24" i="13"/>
  <c r="K24" i="13"/>
  <c r="L24" i="13"/>
  <c r="P24" i="13"/>
  <c r="M24" i="13"/>
  <c r="N24" i="13"/>
  <c r="O24" i="13"/>
  <c r="Q24" i="13"/>
  <c r="R24" i="13"/>
  <c r="S24" i="13"/>
  <c r="T24" i="13"/>
  <c r="U24" i="13"/>
  <c r="V24" i="13"/>
  <c r="W24" i="13"/>
  <c r="X24" i="13"/>
  <c r="AD24" i="13"/>
  <c r="AH23" i="13"/>
  <c r="Y24" i="13"/>
  <c r="Z24" i="13"/>
  <c r="AA24" i="13"/>
  <c r="AB24" i="13"/>
  <c r="C25" i="13"/>
  <c r="B25" i="13"/>
  <c r="D25" i="13"/>
  <c r="J25" i="13"/>
  <c r="F25" i="13"/>
  <c r="G25" i="13"/>
  <c r="E25" i="13"/>
  <c r="K25" i="13"/>
  <c r="L25" i="13"/>
  <c r="P25" i="13"/>
  <c r="M25" i="13"/>
  <c r="N25" i="13"/>
  <c r="O25" i="13"/>
  <c r="Q25" i="13"/>
  <c r="R25" i="13"/>
  <c r="S25" i="13"/>
  <c r="T25" i="13"/>
  <c r="U25" i="13"/>
  <c r="V25" i="13"/>
  <c r="W25" i="13"/>
  <c r="X25" i="13"/>
  <c r="AD25" i="13"/>
  <c r="AH24" i="13"/>
  <c r="Y25" i="13"/>
  <c r="Z25" i="13"/>
  <c r="AA25" i="13"/>
  <c r="AB25" i="13"/>
  <c r="C26" i="13"/>
  <c r="B26" i="13"/>
  <c r="D26" i="13"/>
  <c r="J26" i="13"/>
  <c r="F26" i="13"/>
  <c r="G26" i="13"/>
  <c r="E26" i="13"/>
  <c r="K26" i="13"/>
  <c r="L26" i="13"/>
  <c r="P26" i="13"/>
  <c r="M26" i="13"/>
  <c r="N26" i="13"/>
  <c r="O26" i="13"/>
  <c r="Q26" i="13"/>
  <c r="R26" i="13"/>
  <c r="S26" i="13"/>
  <c r="T26" i="13"/>
  <c r="U26" i="13"/>
  <c r="V26" i="13"/>
  <c r="W26" i="13"/>
  <c r="X26" i="13"/>
  <c r="AD26" i="13"/>
  <c r="AH25" i="13"/>
  <c r="Y26" i="13"/>
  <c r="Z26" i="13"/>
  <c r="AA26" i="13"/>
  <c r="AB26" i="13"/>
  <c r="C27" i="13"/>
  <c r="B27" i="13"/>
  <c r="D27" i="13"/>
  <c r="J27" i="13"/>
  <c r="F27" i="13"/>
  <c r="G27" i="13"/>
  <c r="E27" i="13"/>
  <c r="K27" i="13"/>
  <c r="L27" i="13"/>
  <c r="P27" i="13"/>
  <c r="M27" i="13"/>
  <c r="N27" i="13"/>
  <c r="O27" i="13"/>
  <c r="Q27" i="13"/>
  <c r="R27" i="13"/>
  <c r="S27" i="13"/>
  <c r="T27" i="13"/>
  <c r="U27" i="13"/>
  <c r="V27" i="13"/>
  <c r="W27" i="13"/>
  <c r="X27" i="13"/>
  <c r="AD27" i="13"/>
  <c r="AH26" i="13"/>
  <c r="Y27" i="13"/>
  <c r="Z27" i="13"/>
  <c r="AA27" i="13"/>
  <c r="AB27" i="13"/>
  <c r="C28" i="13"/>
  <c r="B28" i="13"/>
  <c r="D28" i="13"/>
  <c r="J28" i="13"/>
  <c r="F28" i="13"/>
  <c r="G28" i="13"/>
  <c r="E28" i="13"/>
  <c r="K28" i="13"/>
  <c r="L28" i="13"/>
  <c r="P28" i="13"/>
  <c r="M28" i="13"/>
  <c r="N28" i="13"/>
  <c r="O28" i="13"/>
  <c r="F123" i="1"/>
  <c r="Q28" i="13"/>
  <c r="R28" i="13"/>
  <c r="S28" i="13"/>
  <c r="T28" i="13"/>
  <c r="U28" i="13"/>
  <c r="V28" i="13"/>
  <c r="W28" i="13"/>
  <c r="X28" i="13"/>
  <c r="AD28" i="13"/>
  <c r="AH27" i="13"/>
  <c r="Y28" i="13"/>
  <c r="Z28" i="13"/>
  <c r="AA28" i="13"/>
  <c r="AB28" i="13"/>
  <c r="C29" i="13"/>
  <c r="B29" i="13"/>
  <c r="D29" i="13"/>
  <c r="J29" i="13"/>
  <c r="F29" i="13"/>
  <c r="G29" i="13"/>
  <c r="E29" i="13"/>
  <c r="K29" i="13"/>
  <c r="L29" i="13"/>
  <c r="P29" i="13"/>
  <c r="M29" i="13"/>
  <c r="N29" i="13"/>
  <c r="O29" i="13"/>
  <c r="Q29" i="13"/>
  <c r="R29" i="13"/>
  <c r="S29" i="13"/>
  <c r="T29" i="13"/>
  <c r="U29" i="13"/>
  <c r="V29" i="13"/>
  <c r="W29" i="13"/>
  <c r="X29" i="13"/>
  <c r="AD29" i="13"/>
  <c r="AH28" i="13"/>
  <c r="Y29" i="13"/>
  <c r="Z29" i="13"/>
  <c r="AA29" i="13"/>
  <c r="AB29" i="13"/>
  <c r="C30" i="13"/>
  <c r="B30" i="13"/>
  <c r="D30" i="13"/>
  <c r="J30" i="13"/>
  <c r="F30" i="13"/>
  <c r="G30" i="13"/>
  <c r="E30" i="13"/>
  <c r="K30" i="13"/>
  <c r="L30" i="13"/>
  <c r="P30" i="13"/>
  <c r="M30" i="13"/>
  <c r="N30" i="13"/>
  <c r="O30" i="13"/>
  <c r="Q30" i="13"/>
  <c r="R30" i="13"/>
  <c r="S30" i="13"/>
  <c r="T30" i="13"/>
  <c r="U30" i="13"/>
  <c r="V30" i="13"/>
  <c r="W30" i="13"/>
  <c r="X30" i="13"/>
  <c r="AD30" i="13"/>
  <c r="AH29" i="13"/>
  <c r="Y30" i="13"/>
  <c r="Z30" i="13"/>
  <c r="AA30" i="13"/>
  <c r="AB30" i="13"/>
  <c r="C31" i="13"/>
  <c r="B31" i="13"/>
  <c r="D31" i="13"/>
  <c r="J31" i="13"/>
  <c r="F31" i="13"/>
  <c r="G31" i="13"/>
  <c r="E31" i="13"/>
  <c r="K31" i="13"/>
  <c r="L31" i="13"/>
  <c r="P31" i="13"/>
  <c r="M31" i="13"/>
  <c r="N31" i="13"/>
  <c r="O31" i="13"/>
  <c r="Q31" i="13"/>
  <c r="R31" i="13"/>
  <c r="S31" i="13"/>
  <c r="T31" i="13"/>
  <c r="U31" i="13"/>
  <c r="V31" i="13"/>
  <c r="W31" i="13"/>
  <c r="X31" i="13"/>
  <c r="AD31" i="13"/>
  <c r="AH30" i="13"/>
  <c r="Y31" i="13"/>
  <c r="Z31" i="13"/>
  <c r="AA31" i="13"/>
  <c r="AB31" i="13"/>
  <c r="C32" i="13"/>
  <c r="B32" i="13"/>
  <c r="D32" i="13"/>
  <c r="J32" i="13"/>
  <c r="F32" i="13"/>
  <c r="G32" i="13"/>
  <c r="E32" i="13"/>
  <c r="K32" i="13"/>
  <c r="L32" i="13"/>
  <c r="P32" i="13"/>
  <c r="M32" i="13"/>
  <c r="N32" i="13"/>
  <c r="O32" i="13"/>
  <c r="Q32" i="13"/>
  <c r="R32" i="13"/>
  <c r="S32" i="13"/>
  <c r="T32" i="13"/>
  <c r="U32" i="13"/>
  <c r="V32" i="13"/>
  <c r="W32" i="13"/>
  <c r="X32" i="13"/>
  <c r="AD32" i="13"/>
  <c r="AH31" i="13"/>
  <c r="Y32" i="13"/>
  <c r="Z32" i="13"/>
  <c r="AA32" i="13"/>
  <c r="AB32" i="13"/>
  <c r="C33" i="13"/>
  <c r="B33" i="13"/>
  <c r="D33" i="13"/>
  <c r="J33" i="13"/>
  <c r="F33" i="13"/>
  <c r="G33" i="13"/>
  <c r="E33" i="13"/>
  <c r="K33" i="13"/>
  <c r="L33" i="13"/>
  <c r="P33" i="13"/>
  <c r="M33" i="13"/>
  <c r="N33" i="13"/>
  <c r="O33" i="13"/>
  <c r="Q33" i="13"/>
  <c r="R33" i="13"/>
  <c r="S33" i="13"/>
  <c r="T33" i="13"/>
  <c r="U33" i="13"/>
  <c r="V33" i="13"/>
  <c r="W33" i="13"/>
  <c r="X33" i="13"/>
  <c r="AD33" i="13"/>
  <c r="AH32" i="13"/>
  <c r="Y33" i="13"/>
  <c r="Z33" i="13"/>
  <c r="AA33" i="13"/>
  <c r="AB33" i="13"/>
  <c r="C34" i="13"/>
  <c r="B34" i="13"/>
  <c r="D34" i="13"/>
  <c r="J34" i="13"/>
  <c r="F34" i="13"/>
  <c r="G34" i="13"/>
  <c r="E34" i="13"/>
  <c r="K34" i="13"/>
  <c r="L34" i="13"/>
  <c r="P34" i="13"/>
  <c r="M34" i="13"/>
  <c r="N34" i="13"/>
  <c r="O34" i="13"/>
  <c r="Q34" i="13"/>
  <c r="R34" i="13"/>
  <c r="S34" i="13"/>
  <c r="T34" i="13"/>
  <c r="U34" i="13"/>
  <c r="V34" i="13"/>
  <c r="W34" i="13"/>
  <c r="X34" i="13"/>
  <c r="AD34" i="13"/>
  <c r="AH33" i="13"/>
  <c r="Y34" i="13"/>
  <c r="Z34" i="13"/>
  <c r="AA34" i="13"/>
  <c r="AB34" i="13"/>
  <c r="C35" i="13"/>
  <c r="B35" i="13"/>
  <c r="D35" i="13"/>
  <c r="J35" i="13"/>
  <c r="F35" i="13"/>
  <c r="G35" i="13"/>
  <c r="E35" i="13"/>
  <c r="K35" i="13"/>
  <c r="L35" i="13"/>
  <c r="P35" i="13"/>
  <c r="M35" i="13"/>
  <c r="N35" i="13"/>
  <c r="O35" i="13"/>
  <c r="Q35" i="13"/>
  <c r="R35" i="13"/>
  <c r="S35" i="13"/>
  <c r="T35" i="13"/>
  <c r="U35" i="13"/>
  <c r="V35" i="13"/>
  <c r="W35" i="13"/>
  <c r="X35" i="13"/>
  <c r="AD35" i="13"/>
  <c r="AH34" i="13"/>
  <c r="Y35" i="13"/>
  <c r="Z35" i="13"/>
  <c r="AA35" i="13"/>
  <c r="AB35" i="13"/>
  <c r="C36" i="13"/>
  <c r="B36" i="13"/>
  <c r="D36" i="13"/>
  <c r="J36" i="13"/>
  <c r="F36" i="13"/>
  <c r="G36" i="13"/>
  <c r="E36" i="13"/>
  <c r="K36" i="13"/>
  <c r="L36" i="13"/>
  <c r="P36" i="13"/>
  <c r="M36" i="13"/>
  <c r="N36" i="13"/>
  <c r="O36" i="13"/>
  <c r="Q36" i="13"/>
  <c r="R36" i="13"/>
  <c r="S36" i="13"/>
  <c r="T36" i="13"/>
  <c r="U36" i="13"/>
  <c r="V36" i="13"/>
  <c r="W36" i="13"/>
  <c r="X36" i="13"/>
  <c r="AD36" i="13"/>
  <c r="AH35" i="13"/>
  <c r="Y36" i="13"/>
  <c r="Z36" i="13"/>
  <c r="AA36" i="13"/>
  <c r="AB36" i="13"/>
  <c r="C37" i="13"/>
  <c r="B37" i="13"/>
  <c r="D37" i="13"/>
  <c r="J37" i="13"/>
  <c r="F37" i="13"/>
  <c r="G37" i="13"/>
  <c r="E37" i="13"/>
  <c r="J137" i="1"/>
  <c r="K37" i="13"/>
  <c r="L37" i="13"/>
  <c r="P37" i="13"/>
  <c r="M37" i="13"/>
  <c r="N37" i="13"/>
  <c r="O37" i="13"/>
  <c r="Q37" i="13"/>
  <c r="R37" i="13"/>
  <c r="S37" i="13"/>
  <c r="T37" i="13"/>
  <c r="U37" i="13"/>
  <c r="V37" i="13"/>
  <c r="W37" i="13"/>
  <c r="X37" i="13"/>
  <c r="AD37" i="13"/>
  <c r="AH36" i="13"/>
  <c r="Y37" i="13"/>
  <c r="Z37" i="13"/>
  <c r="AA37" i="13"/>
  <c r="AB37" i="13"/>
  <c r="C38" i="13"/>
  <c r="B38" i="13"/>
  <c r="D38" i="13"/>
  <c r="J38" i="13"/>
  <c r="F38" i="13"/>
  <c r="G38" i="13"/>
  <c r="E38" i="13"/>
  <c r="K38" i="13"/>
  <c r="L38" i="13"/>
  <c r="P38" i="13"/>
  <c r="M38" i="13"/>
  <c r="N38" i="13"/>
  <c r="O38" i="13"/>
  <c r="Q38" i="13"/>
  <c r="R38" i="13"/>
  <c r="S38" i="13"/>
  <c r="T38" i="13"/>
  <c r="U38" i="13"/>
  <c r="V38" i="13"/>
  <c r="W38" i="13"/>
  <c r="X38" i="13"/>
  <c r="AD38" i="13"/>
  <c r="AH37" i="13"/>
  <c r="Y38" i="13"/>
  <c r="Z38" i="13"/>
  <c r="AA38" i="13"/>
  <c r="AB38" i="13"/>
  <c r="C39" i="13"/>
  <c r="B39" i="13"/>
  <c r="D39" i="13"/>
  <c r="J39" i="13"/>
  <c r="F39" i="13"/>
  <c r="G39" i="13"/>
  <c r="E39" i="13"/>
  <c r="K39" i="13"/>
  <c r="L39" i="13"/>
  <c r="P39" i="13"/>
  <c r="M39" i="13"/>
  <c r="N39" i="13"/>
  <c r="O39" i="13"/>
  <c r="Q39" i="13"/>
  <c r="R39" i="13"/>
  <c r="S39" i="13"/>
  <c r="T39" i="13"/>
  <c r="U39" i="13"/>
  <c r="V39" i="13"/>
  <c r="W39" i="13"/>
  <c r="X39" i="13"/>
  <c r="AD39" i="13"/>
  <c r="AH38" i="13"/>
  <c r="Y39" i="13"/>
  <c r="Z39" i="13"/>
  <c r="AA39" i="13"/>
  <c r="AB39" i="13"/>
  <c r="C40" i="13"/>
  <c r="B40" i="13"/>
  <c r="D40" i="13"/>
  <c r="J40" i="13"/>
  <c r="F40" i="13"/>
  <c r="G40" i="13"/>
  <c r="E40" i="13"/>
  <c r="K40" i="13"/>
  <c r="L40" i="13"/>
  <c r="P40" i="13"/>
  <c r="M40" i="13"/>
  <c r="N40" i="13"/>
  <c r="O40" i="13"/>
  <c r="Q40" i="13"/>
  <c r="R40" i="13"/>
  <c r="S40" i="13"/>
  <c r="T40" i="13"/>
  <c r="U40" i="13"/>
  <c r="V40" i="13"/>
  <c r="W40" i="13"/>
  <c r="X40" i="13"/>
  <c r="AD40" i="13"/>
  <c r="AH39" i="13"/>
  <c r="Y40" i="13"/>
  <c r="Z40" i="13"/>
  <c r="AA40" i="13"/>
  <c r="AB40" i="13"/>
  <c r="C41" i="13"/>
  <c r="B41" i="13"/>
  <c r="D41" i="13"/>
  <c r="J41" i="13"/>
  <c r="F41" i="13"/>
  <c r="G41" i="13"/>
  <c r="E41" i="13"/>
  <c r="K41" i="13"/>
  <c r="L41" i="13"/>
  <c r="P41" i="13"/>
  <c r="M41" i="13"/>
  <c r="N41" i="13"/>
  <c r="O41" i="13"/>
  <c r="Q41" i="13"/>
  <c r="R41" i="13"/>
  <c r="S41" i="13"/>
  <c r="T41" i="13"/>
  <c r="U41" i="13"/>
  <c r="V41" i="13"/>
  <c r="W41" i="13"/>
  <c r="X41" i="13"/>
  <c r="AD41" i="13"/>
  <c r="AH40" i="13"/>
  <c r="Y41" i="13"/>
  <c r="Z41" i="13"/>
  <c r="AA41" i="13"/>
  <c r="AB41" i="13"/>
  <c r="C42" i="13"/>
  <c r="B42" i="13"/>
  <c r="D42" i="13"/>
  <c r="J42" i="13"/>
  <c r="F42" i="13"/>
  <c r="G42" i="13"/>
  <c r="E42" i="13"/>
  <c r="K42" i="13"/>
  <c r="L42" i="13"/>
  <c r="P42" i="13"/>
  <c r="M42" i="13"/>
  <c r="N42" i="13"/>
  <c r="O42" i="13"/>
  <c r="Q42" i="13"/>
  <c r="R42" i="13"/>
  <c r="S42" i="13"/>
  <c r="T42" i="13"/>
  <c r="U42" i="13"/>
  <c r="V42" i="13"/>
  <c r="W42" i="13"/>
  <c r="X42" i="13"/>
  <c r="AD42" i="13"/>
  <c r="AH41" i="13"/>
  <c r="Y42" i="13"/>
  <c r="Z42" i="13"/>
  <c r="AA42" i="13"/>
  <c r="AB42" i="13"/>
  <c r="C43" i="13"/>
  <c r="B43" i="13"/>
  <c r="D43" i="13"/>
  <c r="J43" i="13"/>
  <c r="F43" i="13"/>
  <c r="G43" i="13"/>
  <c r="E43" i="13"/>
  <c r="K43" i="13"/>
  <c r="L43" i="13"/>
  <c r="P43" i="13"/>
  <c r="M43" i="13"/>
  <c r="N43" i="13"/>
  <c r="O43" i="13"/>
  <c r="Q43" i="13"/>
  <c r="R43" i="13"/>
  <c r="S43" i="13"/>
  <c r="T43" i="13"/>
  <c r="U43" i="13"/>
  <c r="V43" i="13"/>
  <c r="AD43" i="13"/>
  <c r="AH42" i="13"/>
  <c r="Y43" i="13"/>
  <c r="Z43" i="13"/>
  <c r="AA43" i="13"/>
  <c r="AB43" i="13"/>
  <c r="C44" i="13"/>
  <c r="B44" i="13"/>
  <c r="D44" i="13"/>
  <c r="J44" i="13"/>
  <c r="F44" i="13"/>
  <c r="G44" i="13"/>
  <c r="E44" i="13"/>
  <c r="K44" i="13"/>
  <c r="L44" i="13"/>
  <c r="P44" i="13"/>
  <c r="M44" i="13"/>
  <c r="N44" i="13"/>
  <c r="O44" i="13"/>
  <c r="Q44" i="13"/>
  <c r="R44" i="13"/>
  <c r="S44" i="13"/>
  <c r="T44" i="13"/>
  <c r="U44" i="13"/>
  <c r="V44" i="13"/>
  <c r="W44" i="13"/>
  <c r="X44" i="13"/>
  <c r="AD44" i="13"/>
  <c r="AH43" i="13"/>
  <c r="Y44" i="13"/>
  <c r="Z44" i="13"/>
  <c r="AA44" i="13"/>
  <c r="AB44" i="13"/>
  <c r="C45" i="13"/>
  <c r="B45" i="13"/>
  <c r="D45" i="13"/>
  <c r="J45" i="13"/>
  <c r="F45" i="13"/>
  <c r="G45" i="13"/>
  <c r="E45" i="13"/>
  <c r="I137" i="1"/>
  <c r="K45" i="13"/>
  <c r="L45" i="13"/>
  <c r="P45" i="13"/>
  <c r="M45" i="13"/>
  <c r="N45" i="13"/>
  <c r="O45" i="13"/>
  <c r="Q45" i="13"/>
  <c r="R45" i="13"/>
  <c r="S45" i="13"/>
  <c r="T45" i="13"/>
  <c r="U45" i="13"/>
  <c r="V45" i="13"/>
  <c r="W45" i="13"/>
  <c r="X45" i="13"/>
  <c r="AD45" i="13"/>
  <c r="AH44" i="13"/>
  <c r="Y45" i="13"/>
  <c r="Z45" i="13"/>
  <c r="AA45" i="13"/>
  <c r="AB45" i="13"/>
  <c r="C46" i="13"/>
  <c r="B46" i="13"/>
  <c r="D46" i="13"/>
  <c r="J46" i="13"/>
  <c r="F46" i="13"/>
  <c r="G46" i="13"/>
  <c r="E46" i="13"/>
  <c r="K46" i="13"/>
  <c r="L46" i="13"/>
  <c r="P46" i="13"/>
  <c r="M46" i="13"/>
  <c r="N46" i="13"/>
  <c r="O46" i="13"/>
  <c r="Q46" i="13"/>
  <c r="R46" i="13"/>
  <c r="S46" i="13"/>
  <c r="T46" i="13"/>
  <c r="U46" i="13"/>
  <c r="V46" i="13"/>
  <c r="W46" i="13"/>
  <c r="X46" i="13"/>
  <c r="AD46" i="13"/>
  <c r="AH45" i="13"/>
  <c r="Y46" i="13"/>
  <c r="Z46" i="13"/>
  <c r="AA46" i="13"/>
  <c r="AB46" i="13"/>
  <c r="C47" i="13"/>
  <c r="B47" i="13"/>
  <c r="D47" i="13"/>
  <c r="J47" i="13"/>
  <c r="F47" i="13"/>
  <c r="G47" i="13"/>
  <c r="E47" i="13"/>
  <c r="K47" i="13"/>
  <c r="L47" i="13"/>
  <c r="P47" i="13"/>
  <c r="M47" i="13"/>
  <c r="N47" i="13"/>
  <c r="O47" i="13"/>
  <c r="Q47" i="13"/>
  <c r="R47" i="13"/>
  <c r="S47" i="13"/>
  <c r="T47" i="13"/>
  <c r="U47" i="13"/>
  <c r="V47" i="13"/>
  <c r="W47" i="13"/>
  <c r="X47" i="13"/>
  <c r="AD47" i="13"/>
  <c r="AH46" i="13"/>
  <c r="Y47" i="13"/>
  <c r="Z47" i="13"/>
  <c r="AA47" i="13"/>
  <c r="AB47" i="13"/>
  <c r="C48" i="13"/>
  <c r="B48" i="13"/>
  <c r="D48" i="13"/>
  <c r="J48" i="13"/>
  <c r="F48" i="13"/>
  <c r="G48" i="13"/>
  <c r="E48" i="13"/>
  <c r="K48" i="13"/>
  <c r="L48" i="13"/>
  <c r="P48" i="13"/>
  <c r="M48" i="13"/>
  <c r="N48" i="13"/>
  <c r="O48" i="13"/>
  <c r="Q48" i="13"/>
  <c r="R48" i="13"/>
  <c r="S48" i="13"/>
  <c r="T48" i="13"/>
  <c r="U48" i="13"/>
  <c r="V48" i="13"/>
  <c r="W48" i="13"/>
  <c r="X48" i="13"/>
  <c r="AD48" i="13"/>
  <c r="AH47" i="13"/>
  <c r="Y48" i="13"/>
  <c r="Z48" i="13"/>
  <c r="AA48" i="13"/>
  <c r="AB48" i="13"/>
  <c r="C49" i="13"/>
  <c r="B49" i="13"/>
  <c r="D49" i="13"/>
  <c r="J49" i="13"/>
  <c r="F49" i="13"/>
  <c r="G49" i="13"/>
  <c r="E49" i="13"/>
  <c r="K49" i="13"/>
  <c r="L49" i="13"/>
  <c r="P49" i="13"/>
  <c r="M49" i="13"/>
  <c r="N49" i="13"/>
  <c r="O49" i="13"/>
  <c r="Q49" i="13"/>
  <c r="R49" i="13"/>
  <c r="S49" i="13"/>
  <c r="T49" i="13"/>
  <c r="U49" i="13"/>
  <c r="V49" i="13"/>
  <c r="W49" i="13"/>
  <c r="X49" i="13"/>
  <c r="AD49" i="13"/>
  <c r="AH48" i="13"/>
  <c r="Y49" i="13"/>
  <c r="Z49" i="13"/>
  <c r="AA49" i="13"/>
  <c r="AB49" i="13"/>
  <c r="C50" i="13"/>
  <c r="B50" i="13"/>
  <c r="D50" i="13"/>
  <c r="J50" i="13"/>
  <c r="F50" i="13"/>
  <c r="G50" i="13"/>
  <c r="E50" i="13"/>
  <c r="K50" i="13"/>
  <c r="L50" i="13"/>
  <c r="P50" i="13"/>
  <c r="M50" i="13"/>
  <c r="N50" i="13"/>
  <c r="O50" i="13"/>
  <c r="Q50" i="13"/>
  <c r="R50" i="13"/>
  <c r="S50" i="13"/>
  <c r="T50" i="13"/>
  <c r="U50" i="13"/>
  <c r="V50" i="13"/>
  <c r="W50" i="13"/>
  <c r="X50" i="13"/>
  <c r="AD50" i="13"/>
  <c r="AH49" i="13"/>
  <c r="Y50" i="13"/>
  <c r="Z50" i="13"/>
  <c r="AA50" i="13"/>
  <c r="AB50" i="13"/>
  <c r="C51" i="13"/>
  <c r="B51" i="13"/>
  <c r="D51" i="13"/>
  <c r="J51" i="13"/>
  <c r="F51" i="13"/>
  <c r="G51" i="13"/>
  <c r="E51" i="13"/>
  <c r="I140" i="1"/>
  <c r="K51" i="13"/>
  <c r="L51" i="13"/>
  <c r="P51" i="13"/>
  <c r="M51" i="13"/>
  <c r="N51" i="13"/>
  <c r="O51" i="13"/>
  <c r="Q51" i="13"/>
  <c r="R51" i="13"/>
  <c r="S51" i="13"/>
  <c r="T51" i="13"/>
  <c r="U51" i="13"/>
  <c r="V51" i="13"/>
  <c r="W51" i="13"/>
  <c r="X51" i="13"/>
  <c r="AD51" i="13"/>
  <c r="AH50" i="13"/>
  <c r="Y51" i="13"/>
  <c r="Z51" i="13"/>
  <c r="AA51" i="13"/>
  <c r="AB51" i="13"/>
  <c r="C52" i="13"/>
  <c r="B52" i="13"/>
  <c r="D52" i="13"/>
  <c r="J52" i="13"/>
  <c r="F52" i="13"/>
  <c r="G52" i="13"/>
  <c r="E52" i="13"/>
  <c r="K52" i="13"/>
  <c r="L52" i="13"/>
  <c r="P52" i="13"/>
  <c r="M52" i="13"/>
  <c r="N52" i="13"/>
  <c r="O52" i="13"/>
  <c r="Q52" i="13"/>
  <c r="R52" i="13"/>
  <c r="S52" i="13"/>
  <c r="T52" i="13"/>
  <c r="U52" i="13"/>
  <c r="V52" i="13"/>
  <c r="W52" i="13"/>
  <c r="X52" i="13"/>
  <c r="AD52" i="13"/>
  <c r="AH51" i="13"/>
  <c r="Y52" i="13"/>
  <c r="Z52" i="13"/>
  <c r="AA52" i="13"/>
  <c r="AB52" i="13"/>
  <c r="C53" i="13"/>
  <c r="B53" i="13"/>
  <c r="D53" i="13"/>
  <c r="J53" i="13"/>
  <c r="F53" i="13"/>
  <c r="G53" i="13"/>
  <c r="E53" i="13"/>
  <c r="K53" i="13"/>
  <c r="L53" i="13"/>
  <c r="P53" i="13"/>
  <c r="M53" i="13"/>
  <c r="N53" i="13"/>
  <c r="O53" i="13"/>
  <c r="Q53" i="13"/>
  <c r="R53" i="13"/>
  <c r="S53" i="13"/>
  <c r="T53" i="13"/>
  <c r="U53" i="13"/>
  <c r="V53" i="13"/>
  <c r="W53" i="13"/>
  <c r="X53" i="13"/>
  <c r="AD53" i="13"/>
  <c r="AH52" i="13"/>
  <c r="Y53" i="13"/>
  <c r="Z53" i="13"/>
  <c r="AA53" i="13"/>
  <c r="AB53" i="13"/>
  <c r="C54" i="13"/>
  <c r="B54" i="13"/>
  <c r="D54" i="13"/>
  <c r="J54" i="13"/>
  <c r="F54" i="13"/>
  <c r="G54" i="13"/>
  <c r="E54" i="13"/>
  <c r="K54" i="13"/>
  <c r="L54" i="13"/>
  <c r="P54" i="13"/>
  <c r="M54" i="13"/>
  <c r="N54" i="13"/>
  <c r="O54" i="13"/>
  <c r="Q54" i="13"/>
  <c r="R54" i="13"/>
  <c r="S54" i="13"/>
  <c r="T54" i="13"/>
  <c r="U54" i="13"/>
  <c r="V54" i="13"/>
  <c r="W54" i="13"/>
  <c r="X54" i="13"/>
  <c r="AD54" i="13"/>
  <c r="AH53" i="13"/>
  <c r="Y54" i="13"/>
  <c r="Z54" i="13"/>
  <c r="AA54" i="13"/>
  <c r="AB54" i="13"/>
  <c r="C55" i="13"/>
  <c r="B55" i="13"/>
  <c r="D55" i="13"/>
  <c r="J55" i="13"/>
  <c r="F55" i="13"/>
  <c r="G55" i="13"/>
  <c r="E55" i="13"/>
  <c r="K55" i="13"/>
  <c r="L55" i="13"/>
  <c r="P55" i="13"/>
  <c r="M55" i="13"/>
  <c r="N55" i="13"/>
  <c r="O55" i="13"/>
  <c r="Q55" i="13"/>
  <c r="R55" i="13"/>
  <c r="S55" i="13"/>
  <c r="T55" i="13"/>
  <c r="U55" i="13"/>
  <c r="V55" i="13"/>
  <c r="W55" i="13"/>
  <c r="X55" i="13"/>
  <c r="AD55" i="13"/>
  <c r="AH54" i="13"/>
  <c r="Y55" i="13"/>
  <c r="Z55" i="13"/>
  <c r="AA55" i="13"/>
  <c r="AB55" i="13"/>
  <c r="C56" i="13"/>
  <c r="B56" i="13"/>
  <c r="D56" i="13"/>
  <c r="J56" i="13"/>
  <c r="F56" i="13"/>
  <c r="G56" i="13"/>
  <c r="E56" i="13"/>
  <c r="K56" i="13"/>
  <c r="L56" i="13"/>
  <c r="P56" i="13"/>
  <c r="M56" i="13"/>
  <c r="N56" i="13"/>
  <c r="O56" i="13"/>
  <c r="Q56" i="13"/>
  <c r="R56" i="13"/>
  <c r="S56" i="13"/>
  <c r="T56" i="13"/>
  <c r="U56" i="13"/>
  <c r="V56" i="13"/>
  <c r="W56" i="13"/>
  <c r="X56" i="13"/>
  <c r="AD56" i="13"/>
  <c r="AH55" i="13"/>
  <c r="Y56" i="13"/>
  <c r="Z56" i="13"/>
  <c r="AA56" i="13"/>
  <c r="AB56" i="13"/>
  <c r="C57" i="13"/>
  <c r="B57" i="13"/>
  <c r="D57" i="13"/>
  <c r="J57" i="13"/>
  <c r="F57" i="13"/>
  <c r="G57" i="13"/>
  <c r="E57" i="13"/>
  <c r="K57" i="13"/>
  <c r="L57" i="13"/>
  <c r="P57" i="13"/>
  <c r="M57" i="13"/>
  <c r="N57" i="13"/>
  <c r="O57" i="13"/>
  <c r="Q57" i="13"/>
  <c r="R57" i="13"/>
  <c r="S57" i="13"/>
  <c r="T57" i="13"/>
  <c r="U57" i="13"/>
  <c r="V57" i="13"/>
  <c r="W57" i="13"/>
  <c r="X57" i="13"/>
  <c r="AD57" i="13"/>
  <c r="AH56" i="13"/>
  <c r="Y57" i="13"/>
  <c r="Z57" i="13"/>
  <c r="AA57" i="13"/>
  <c r="AB57" i="13"/>
  <c r="C58" i="13"/>
  <c r="B58" i="13"/>
  <c r="D58" i="13"/>
  <c r="J58" i="13"/>
  <c r="F58" i="13"/>
  <c r="G58" i="13"/>
  <c r="E58" i="13"/>
  <c r="K58" i="13"/>
  <c r="L58" i="13"/>
  <c r="P58" i="13"/>
  <c r="M58" i="13"/>
  <c r="N58" i="13"/>
  <c r="O58" i="13"/>
  <c r="Q58" i="13"/>
  <c r="R58" i="13"/>
  <c r="S58" i="13"/>
  <c r="T58" i="13"/>
  <c r="U58" i="13"/>
  <c r="V58" i="13"/>
  <c r="W58" i="13"/>
  <c r="X58" i="13"/>
  <c r="AD58" i="13"/>
  <c r="AH57" i="13"/>
  <c r="Y58" i="13"/>
  <c r="Z58" i="13"/>
  <c r="AA58" i="13"/>
  <c r="AB58" i="13"/>
  <c r="C59" i="13"/>
  <c r="B59" i="13"/>
  <c r="D59" i="13"/>
  <c r="J59" i="13"/>
  <c r="F59" i="13"/>
  <c r="G59" i="13"/>
  <c r="E59" i="13"/>
  <c r="K59" i="13"/>
  <c r="L59" i="13"/>
  <c r="P59" i="13"/>
  <c r="M59" i="13"/>
  <c r="N59" i="13"/>
  <c r="O59" i="13"/>
  <c r="Q59" i="13"/>
  <c r="R59" i="13"/>
  <c r="S59" i="13"/>
  <c r="T59" i="13"/>
  <c r="U59" i="13"/>
  <c r="V59" i="13"/>
  <c r="W59" i="13"/>
  <c r="X59" i="13"/>
  <c r="AD59" i="13"/>
  <c r="AH58" i="13"/>
  <c r="Y59" i="13"/>
  <c r="Z59" i="13"/>
  <c r="AA59" i="13"/>
  <c r="AB59" i="13"/>
  <c r="C60" i="13"/>
  <c r="B60" i="13"/>
  <c r="D60" i="13"/>
  <c r="J60" i="13"/>
  <c r="F60" i="13"/>
  <c r="G60" i="13"/>
  <c r="E60" i="13"/>
  <c r="K60" i="13"/>
  <c r="L60" i="13"/>
  <c r="P60" i="13"/>
  <c r="M60" i="13"/>
  <c r="N60" i="13"/>
  <c r="O60" i="13"/>
  <c r="Q60" i="13"/>
  <c r="R60" i="13"/>
  <c r="S60" i="13"/>
  <c r="T60" i="13"/>
  <c r="U60" i="13"/>
  <c r="V60" i="13"/>
  <c r="W60" i="13"/>
  <c r="X60" i="13"/>
  <c r="AD60" i="13"/>
  <c r="AH59" i="13"/>
  <c r="Y60" i="13"/>
  <c r="Z60" i="13"/>
  <c r="AA60" i="13"/>
  <c r="AB60" i="13"/>
  <c r="C61" i="13"/>
  <c r="B61" i="13"/>
  <c r="D61" i="13"/>
  <c r="J61" i="13"/>
  <c r="F61" i="13"/>
  <c r="G61" i="13"/>
  <c r="E61" i="13"/>
  <c r="K61" i="13"/>
  <c r="L61" i="13"/>
  <c r="P61" i="13"/>
  <c r="M61" i="13"/>
  <c r="N61" i="13"/>
  <c r="O61" i="13"/>
  <c r="Q61" i="13"/>
  <c r="R61" i="13"/>
  <c r="S61" i="13"/>
  <c r="T61" i="13"/>
  <c r="U61" i="13"/>
  <c r="V61" i="13"/>
  <c r="W61" i="13"/>
  <c r="X61" i="13"/>
  <c r="AD61" i="13"/>
  <c r="AH60" i="13"/>
  <c r="Y61" i="13"/>
  <c r="Z61" i="13"/>
  <c r="AA61" i="13"/>
  <c r="AB61" i="13"/>
  <c r="C62" i="13"/>
  <c r="B62" i="13"/>
  <c r="D62" i="13"/>
  <c r="J62" i="13"/>
  <c r="F62" i="13"/>
  <c r="G62" i="13"/>
  <c r="E62" i="13"/>
  <c r="K62" i="13"/>
  <c r="L62" i="13"/>
  <c r="P62" i="13"/>
  <c r="M62" i="13"/>
  <c r="N62" i="13"/>
  <c r="O62" i="13"/>
  <c r="Q62" i="13"/>
  <c r="R62" i="13"/>
  <c r="S62" i="13"/>
  <c r="T62" i="13"/>
  <c r="U62" i="13"/>
  <c r="V62" i="13"/>
  <c r="W62" i="13"/>
  <c r="X62" i="13"/>
  <c r="AD62" i="13"/>
  <c r="AH61" i="13"/>
  <c r="Y62" i="13"/>
  <c r="Z62" i="13"/>
  <c r="AA62" i="13"/>
  <c r="AB62" i="13"/>
  <c r="C63" i="13"/>
  <c r="B63" i="13"/>
  <c r="D63" i="13"/>
  <c r="J63" i="13"/>
  <c r="F63" i="13"/>
  <c r="G63" i="13"/>
  <c r="E63" i="13"/>
  <c r="K63" i="13"/>
  <c r="L63" i="13"/>
  <c r="P63" i="13"/>
  <c r="M63" i="13"/>
  <c r="N63" i="13"/>
  <c r="O63" i="13"/>
  <c r="Q63" i="13"/>
  <c r="R63" i="13"/>
  <c r="S63" i="13"/>
  <c r="T63" i="13"/>
  <c r="U63" i="13"/>
  <c r="V63" i="13"/>
  <c r="W63" i="13"/>
  <c r="X63" i="13"/>
  <c r="AD63" i="13"/>
  <c r="AH62" i="13"/>
  <c r="Y63" i="13"/>
  <c r="Z63" i="13"/>
  <c r="AA63" i="13"/>
  <c r="AB63" i="13"/>
  <c r="C64" i="13"/>
  <c r="B64" i="13"/>
  <c r="D64" i="13"/>
  <c r="J64" i="13"/>
  <c r="F64" i="13"/>
  <c r="G64" i="13"/>
  <c r="E64" i="13"/>
  <c r="K64" i="13"/>
  <c r="L64" i="13"/>
  <c r="P64" i="13"/>
  <c r="M64" i="13"/>
  <c r="N64" i="13"/>
  <c r="O64" i="13"/>
  <c r="Q64" i="13"/>
  <c r="R64" i="13"/>
  <c r="S64" i="13"/>
  <c r="T64" i="13"/>
  <c r="U64" i="13"/>
  <c r="V64" i="13"/>
  <c r="W64" i="13"/>
  <c r="X64" i="13"/>
  <c r="AD64" i="13"/>
  <c r="AH63" i="13"/>
  <c r="Y64" i="13"/>
  <c r="Z64" i="13"/>
  <c r="AA64" i="13"/>
  <c r="AB64" i="13"/>
  <c r="C65" i="13"/>
  <c r="B65" i="13"/>
  <c r="D65" i="13"/>
  <c r="J65" i="13"/>
  <c r="F65" i="13"/>
  <c r="G65" i="13"/>
  <c r="E65" i="13"/>
  <c r="K65" i="13"/>
  <c r="L65" i="13"/>
  <c r="P65" i="13"/>
  <c r="M65" i="13"/>
  <c r="N65" i="13"/>
  <c r="O65" i="13"/>
  <c r="Q65" i="13"/>
  <c r="R65" i="13"/>
  <c r="S65" i="13"/>
  <c r="T65" i="13"/>
  <c r="U65" i="13"/>
  <c r="V65" i="13"/>
  <c r="AD65" i="13"/>
  <c r="AH64" i="13"/>
  <c r="Y65" i="13"/>
  <c r="Z65" i="13"/>
  <c r="AA65" i="13"/>
  <c r="AB65" i="13"/>
  <c r="C66" i="13"/>
  <c r="B66" i="13"/>
  <c r="D66" i="13"/>
  <c r="J66" i="13"/>
  <c r="F66" i="13"/>
  <c r="G66" i="13"/>
  <c r="E66" i="13"/>
  <c r="K66" i="13"/>
  <c r="L66" i="13"/>
  <c r="P66" i="13"/>
  <c r="M66" i="13"/>
  <c r="N66" i="13"/>
  <c r="O66" i="13"/>
  <c r="Q66" i="13"/>
  <c r="R66" i="13"/>
  <c r="S66" i="13"/>
  <c r="T66" i="13"/>
  <c r="U66" i="13"/>
  <c r="V66" i="13"/>
  <c r="W66" i="13"/>
  <c r="X66" i="13"/>
  <c r="AD66" i="13"/>
  <c r="AH65" i="13"/>
  <c r="Y66" i="13"/>
  <c r="Z66" i="13"/>
  <c r="AA66" i="13"/>
  <c r="AB66" i="13"/>
  <c r="C67" i="13"/>
  <c r="B67" i="13"/>
  <c r="D67" i="13"/>
  <c r="J67" i="13"/>
  <c r="F67" i="13"/>
  <c r="G67" i="13"/>
  <c r="E67" i="13"/>
  <c r="K67" i="13"/>
  <c r="L67" i="13"/>
  <c r="P67" i="13"/>
  <c r="M67" i="13"/>
  <c r="N67" i="13"/>
  <c r="O67" i="13"/>
  <c r="Q67" i="13"/>
  <c r="R67" i="13"/>
  <c r="S67" i="13"/>
  <c r="T67" i="13"/>
  <c r="U67" i="13"/>
  <c r="V67" i="13"/>
  <c r="W67" i="13"/>
  <c r="X67" i="13"/>
  <c r="AD67" i="13"/>
  <c r="AH66" i="13"/>
  <c r="Y67" i="13"/>
  <c r="Z67" i="13"/>
  <c r="AA67" i="13"/>
  <c r="AB67" i="13"/>
  <c r="C68" i="13"/>
  <c r="B68" i="13"/>
  <c r="D68" i="13"/>
  <c r="J68" i="13"/>
  <c r="F68" i="13"/>
  <c r="G68" i="13"/>
  <c r="E68" i="13"/>
  <c r="K68" i="13"/>
  <c r="L68" i="13"/>
  <c r="P68" i="13"/>
  <c r="M68" i="13"/>
  <c r="N68" i="13"/>
  <c r="O68" i="13"/>
  <c r="Q68" i="13"/>
  <c r="R68" i="13"/>
  <c r="S68" i="13"/>
  <c r="T68" i="13"/>
  <c r="U68" i="13"/>
  <c r="V68" i="13"/>
  <c r="W68" i="13"/>
  <c r="X68" i="13"/>
  <c r="AD68" i="13"/>
  <c r="AH67" i="13"/>
  <c r="Y68" i="13"/>
  <c r="Z68" i="13"/>
  <c r="AA68" i="13"/>
  <c r="AB68" i="13"/>
  <c r="C69" i="13"/>
  <c r="B69" i="13"/>
  <c r="D69" i="13"/>
  <c r="J69" i="13"/>
  <c r="G69" i="13"/>
  <c r="E69" i="13"/>
  <c r="K69" i="13"/>
  <c r="L69" i="13"/>
  <c r="P69" i="13"/>
  <c r="M69" i="13"/>
  <c r="N69" i="13"/>
  <c r="O69" i="13"/>
  <c r="Q69" i="13"/>
  <c r="R69" i="13"/>
  <c r="S69" i="13"/>
  <c r="T69" i="13"/>
  <c r="U69" i="13"/>
  <c r="V69" i="13"/>
  <c r="W69" i="13"/>
  <c r="X69" i="13"/>
  <c r="AD69" i="13"/>
  <c r="AH68" i="13"/>
  <c r="Y69" i="13"/>
  <c r="Z69" i="13"/>
  <c r="AA69" i="13"/>
  <c r="AB69" i="13"/>
  <c r="C70" i="13"/>
  <c r="B70" i="13"/>
  <c r="D70" i="13"/>
  <c r="J70" i="13"/>
  <c r="F70" i="13"/>
  <c r="G70" i="13"/>
  <c r="E70" i="13"/>
  <c r="K70" i="13"/>
  <c r="L70" i="13"/>
  <c r="P70" i="13"/>
  <c r="M70" i="13"/>
  <c r="N70" i="13"/>
  <c r="O70" i="13"/>
  <c r="Q70" i="13"/>
  <c r="R70" i="13"/>
  <c r="S70" i="13"/>
  <c r="T70" i="13"/>
  <c r="U70" i="13"/>
  <c r="V70" i="13"/>
  <c r="W70" i="13"/>
  <c r="X70" i="13"/>
  <c r="AD70" i="13"/>
  <c r="AH69" i="13"/>
  <c r="Y70" i="13"/>
  <c r="Z70" i="13"/>
  <c r="AA70" i="13"/>
  <c r="AB70" i="13"/>
  <c r="C71" i="13"/>
  <c r="B71" i="13"/>
  <c r="D71" i="13"/>
  <c r="J71" i="13"/>
  <c r="F71" i="13"/>
  <c r="G71" i="13"/>
  <c r="E71" i="13"/>
  <c r="K71" i="13"/>
  <c r="L71" i="13"/>
  <c r="P71" i="13"/>
  <c r="M71" i="13"/>
  <c r="N71" i="13"/>
  <c r="O71" i="13"/>
  <c r="Q71" i="13"/>
  <c r="R71" i="13"/>
  <c r="S71" i="13"/>
  <c r="T71" i="13"/>
  <c r="U71" i="13"/>
  <c r="V71" i="13"/>
  <c r="W71" i="13"/>
  <c r="X71" i="13"/>
  <c r="AD71" i="13"/>
  <c r="AH70" i="13"/>
  <c r="Y71" i="13"/>
  <c r="Z71" i="13"/>
  <c r="AA71" i="13"/>
  <c r="AB71" i="13"/>
  <c r="C72" i="13"/>
  <c r="B72" i="13"/>
  <c r="D72" i="13"/>
  <c r="J72" i="13"/>
  <c r="F72" i="13"/>
  <c r="G72" i="13"/>
  <c r="E72" i="13"/>
  <c r="K72" i="13"/>
  <c r="L72" i="13"/>
  <c r="P72" i="13"/>
  <c r="M72" i="13"/>
  <c r="N72" i="13"/>
  <c r="O72" i="13"/>
  <c r="Q72" i="13"/>
  <c r="R72" i="13"/>
  <c r="S72" i="13"/>
  <c r="T72" i="13"/>
  <c r="AD72" i="13"/>
  <c r="AH71" i="13"/>
  <c r="Y72" i="13"/>
  <c r="Z72" i="13"/>
  <c r="AA72" i="13"/>
  <c r="AB72" i="13"/>
  <c r="C73" i="13"/>
  <c r="B73" i="13"/>
  <c r="D73" i="13"/>
  <c r="J73" i="13"/>
  <c r="F73" i="13"/>
  <c r="G73" i="13"/>
  <c r="E73" i="13"/>
  <c r="K73" i="13"/>
  <c r="L73" i="13"/>
  <c r="P73" i="13"/>
  <c r="M73" i="13"/>
  <c r="N73" i="13"/>
  <c r="O73" i="13"/>
  <c r="Q73" i="13"/>
  <c r="R73" i="13"/>
  <c r="S73" i="13"/>
  <c r="T73" i="13"/>
  <c r="U73" i="13"/>
  <c r="V73" i="13"/>
  <c r="W73" i="13"/>
  <c r="X73" i="13"/>
  <c r="AD73" i="13"/>
  <c r="AH72" i="13"/>
  <c r="Y73" i="13"/>
  <c r="Z73" i="13"/>
  <c r="AA73" i="13"/>
  <c r="AB73" i="13"/>
  <c r="C74" i="13"/>
  <c r="B74" i="13"/>
  <c r="D74" i="13"/>
  <c r="J74" i="13"/>
  <c r="F74" i="13"/>
  <c r="G74" i="13"/>
  <c r="E74" i="13"/>
  <c r="K74" i="13"/>
  <c r="L74" i="13"/>
  <c r="P74" i="13"/>
  <c r="M74" i="13"/>
  <c r="N74" i="13"/>
  <c r="O74" i="13"/>
  <c r="Q74" i="13"/>
  <c r="R74" i="13"/>
  <c r="S74" i="13"/>
  <c r="T74" i="13"/>
  <c r="AD74" i="13"/>
  <c r="AH73" i="13"/>
  <c r="Y74" i="13"/>
  <c r="Z74" i="13"/>
  <c r="AA74" i="13"/>
  <c r="AB74" i="13"/>
  <c r="C75" i="13"/>
  <c r="B75" i="13"/>
  <c r="D75" i="13"/>
  <c r="J75" i="13"/>
  <c r="F75" i="13"/>
  <c r="G75" i="13"/>
  <c r="E75" i="13"/>
  <c r="K75" i="13"/>
  <c r="L75" i="13"/>
  <c r="P75" i="13"/>
  <c r="M75" i="13"/>
  <c r="N75" i="13"/>
  <c r="O75" i="13"/>
  <c r="Q75" i="13"/>
  <c r="R75" i="13"/>
  <c r="S75" i="13"/>
  <c r="T75" i="13"/>
  <c r="U75" i="13"/>
  <c r="V75" i="13"/>
  <c r="AD75" i="13"/>
  <c r="AH74" i="13"/>
  <c r="Y75" i="13"/>
  <c r="Z75" i="13"/>
  <c r="AA75" i="13"/>
  <c r="AB75" i="13"/>
  <c r="C76" i="13"/>
  <c r="B76" i="13"/>
  <c r="D76" i="13"/>
  <c r="J76" i="13"/>
  <c r="F76" i="13"/>
  <c r="G76" i="13"/>
  <c r="E76" i="13"/>
  <c r="K76" i="13"/>
  <c r="L76" i="13"/>
  <c r="P76" i="13"/>
  <c r="M76" i="13"/>
  <c r="N76" i="13"/>
  <c r="O76" i="13"/>
  <c r="Q76" i="13"/>
  <c r="R76" i="13"/>
  <c r="S76" i="13"/>
  <c r="T76" i="13"/>
  <c r="AD76" i="13"/>
  <c r="AH75" i="13"/>
  <c r="Y76" i="13"/>
  <c r="Z76" i="13"/>
  <c r="AA76" i="13"/>
  <c r="AB76" i="13"/>
  <c r="C77" i="13"/>
  <c r="B77" i="13"/>
  <c r="D77" i="13"/>
  <c r="J77" i="13"/>
  <c r="F77" i="13"/>
  <c r="G77" i="13"/>
  <c r="E77" i="13"/>
  <c r="K77" i="13"/>
  <c r="L77" i="13"/>
  <c r="P77" i="13"/>
  <c r="M77" i="13"/>
  <c r="N77" i="13"/>
  <c r="O77" i="13"/>
  <c r="Q77" i="13"/>
  <c r="R77" i="13"/>
  <c r="S77" i="13"/>
  <c r="T77" i="13"/>
  <c r="AD77" i="13"/>
  <c r="AH76" i="13"/>
  <c r="Y77" i="13"/>
  <c r="Z77" i="13"/>
  <c r="AA77" i="13"/>
  <c r="AB77" i="13"/>
  <c r="C78" i="13"/>
  <c r="B78" i="13"/>
  <c r="D78" i="13"/>
  <c r="J78" i="13"/>
  <c r="F78" i="13"/>
  <c r="G78" i="13"/>
  <c r="E78" i="13"/>
  <c r="K78" i="13"/>
  <c r="L78" i="13"/>
  <c r="P78" i="13"/>
  <c r="M78" i="13"/>
  <c r="N78" i="13"/>
  <c r="O78" i="13"/>
  <c r="Q78" i="13"/>
  <c r="R78" i="13"/>
  <c r="S78" i="13"/>
  <c r="T78" i="13"/>
  <c r="AD78" i="13"/>
  <c r="AH77" i="13"/>
  <c r="Y78" i="13"/>
  <c r="Z78" i="13"/>
  <c r="AA78" i="13"/>
  <c r="AB78" i="13"/>
  <c r="C79" i="13"/>
  <c r="B79" i="13"/>
  <c r="D79" i="13"/>
  <c r="AD79" i="13"/>
  <c r="AH78" i="13"/>
  <c r="J79" i="13"/>
  <c r="F79" i="13"/>
  <c r="G79" i="13"/>
  <c r="E79" i="13"/>
  <c r="K79" i="13"/>
  <c r="L79" i="13"/>
  <c r="P79" i="13"/>
  <c r="M79" i="13"/>
  <c r="N79" i="13"/>
  <c r="O79" i="13"/>
  <c r="Q79" i="13"/>
  <c r="R79" i="13"/>
  <c r="S79" i="13"/>
  <c r="T79" i="13"/>
  <c r="Y79" i="13"/>
  <c r="Z79" i="13"/>
  <c r="AA79" i="13"/>
  <c r="AB79" i="13"/>
  <c r="C80" i="13"/>
  <c r="B80" i="13"/>
  <c r="D80" i="13"/>
  <c r="AD80" i="13"/>
  <c r="AH79" i="13"/>
  <c r="J80" i="13"/>
  <c r="F80" i="13"/>
  <c r="G80" i="13"/>
  <c r="E80" i="13"/>
  <c r="K80" i="13"/>
  <c r="L80" i="13"/>
  <c r="P80" i="13"/>
  <c r="M80" i="13"/>
  <c r="N80" i="13"/>
  <c r="O80" i="13"/>
  <c r="Q80" i="13"/>
  <c r="R80" i="13"/>
  <c r="S80" i="13"/>
  <c r="T80" i="13"/>
  <c r="Y80" i="13"/>
  <c r="Z80" i="13"/>
  <c r="AA80" i="13"/>
  <c r="AB80" i="13"/>
  <c r="C81" i="13"/>
  <c r="B81" i="13"/>
  <c r="AD81" i="13"/>
  <c r="AH80" i="13"/>
  <c r="B82" i="13"/>
  <c r="AD82" i="13"/>
  <c r="AH81" i="13"/>
  <c r="B83" i="13"/>
  <c r="AD83" i="13"/>
  <c r="AH82" i="13"/>
  <c r="B84" i="13"/>
  <c r="AD84" i="13"/>
  <c r="AH83" i="13"/>
  <c r="B85" i="13"/>
  <c r="AD85" i="13"/>
  <c r="AH84" i="13"/>
  <c r="B86" i="13"/>
  <c r="AD86" i="13"/>
  <c r="AH85" i="13"/>
  <c r="B87" i="13"/>
  <c r="AD87" i="13"/>
  <c r="AH86" i="13"/>
  <c r="B88" i="13"/>
  <c r="AD88" i="13"/>
  <c r="AH87" i="13"/>
  <c r="B89" i="13"/>
  <c r="AD89" i="13"/>
  <c r="AH88" i="13"/>
  <c r="B90" i="13"/>
  <c r="AD90" i="13"/>
  <c r="AH89" i="13"/>
  <c r="B91" i="13"/>
  <c r="AD91" i="13"/>
  <c r="AH90" i="13"/>
  <c r="B92" i="13"/>
  <c r="AD92" i="13"/>
  <c r="AH91" i="13"/>
  <c r="B93" i="13"/>
  <c r="AD93" i="13"/>
  <c r="AH92" i="13"/>
  <c r="B94" i="13"/>
  <c r="AD94" i="13"/>
  <c r="AH93" i="13"/>
  <c r="B95" i="13"/>
  <c r="AD95" i="13"/>
  <c r="AH94" i="13"/>
  <c r="B96" i="13"/>
  <c r="AD96" i="13"/>
  <c r="AH95" i="13"/>
  <c r="B97" i="13"/>
  <c r="AD97" i="13"/>
  <c r="AH96" i="13"/>
  <c r="B98" i="13"/>
  <c r="AD98" i="13"/>
  <c r="AH97" i="13"/>
  <c r="B99" i="13"/>
  <c r="AD99" i="13"/>
  <c r="AH98" i="13"/>
  <c r="B100" i="13"/>
  <c r="AD100" i="13"/>
  <c r="AH99" i="13"/>
  <c r="AH100" i="13"/>
  <c r="AD4" i="13"/>
  <c r="AM12" i="13"/>
  <c r="AL12" i="13"/>
  <c r="AR2" i="13"/>
  <c r="AN12" i="13"/>
  <c r="AT12" i="13"/>
  <c r="AP12" i="13"/>
  <c r="AQ12" i="13"/>
  <c r="AO12" i="13"/>
  <c r="AU12" i="13"/>
  <c r="AV12" i="13"/>
  <c r="AZ12" i="13"/>
  <c r="AW12" i="13"/>
  <c r="AX12" i="13"/>
  <c r="AY12" i="13"/>
  <c r="BA12" i="13"/>
  <c r="BB12" i="13"/>
  <c r="BC12" i="13"/>
  <c r="BD12" i="13"/>
  <c r="BE12" i="13"/>
  <c r="H124" i="1"/>
  <c r="BF12" i="13"/>
  <c r="BG12" i="13"/>
  <c r="BH12" i="13"/>
  <c r="BN12" i="13"/>
  <c r="BI12" i="13"/>
  <c r="BJ12" i="13"/>
  <c r="BK12" i="13"/>
  <c r="BL12" i="13"/>
  <c r="AM13" i="13"/>
  <c r="AL13" i="13"/>
  <c r="AN13" i="13"/>
  <c r="AT13" i="13"/>
  <c r="AP13" i="13"/>
  <c r="AQ13" i="13"/>
  <c r="AO13" i="13"/>
  <c r="AU13" i="13"/>
  <c r="AV13" i="13"/>
  <c r="AZ13" i="13"/>
  <c r="AW13" i="13"/>
  <c r="AX13" i="13"/>
  <c r="AY13" i="13"/>
  <c r="BA13" i="13"/>
  <c r="BB13" i="13"/>
  <c r="BC13" i="13"/>
  <c r="BD13" i="13"/>
  <c r="BE13" i="13"/>
  <c r="BF13" i="13"/>
  <c r="BN13" i="13"/>
  <c r="BR12" i="13"/>
  <c r="BI13" i="13"/>
  <c r="BJ13" i="13"/>
  <c r="BK13" i="13"/>
  <c r="BL13" i="13"/>
  <c r="AM14" i="13"/>
  <c r="AL14" i="13"/>
  <c r="AN14" i="13"/>
  <c r="AT14" i="13"/>
  <c r="AP14" i="13"/>
  <c r="AQ14" i="13"/>
  <c r="AO14" i="13"/>
  <c r="AU14" i="13"/>
  <c r="AV14" i="13"/>
  <c r="AZ14" i="13"/>
  <c r="AW14" i="13"/>
  <c r="AX14" i="13"/>
  <c r="AY14" i="13"/>
  <c r="F126" i="1"/>
  <c r="BA14" i="13"/>
  <c r="BB14" i="13"/>
  <c r="BC14" i="13"/>
  <c r="BD14" i="13"/>
  <c r="BE14" i="13"/>
  <c r="BF14" i="13"/>
  <c r="BG14" i="13"/>
  <c r="BH14" i="13"/>
  <c r="BN14" i="13"/>
  <c r="BR13" i="13"/>
  <c r="BI14" i="13"/>
  <c r="BJ14" i="13"/>
  <c r="BK14" i="13"/>
  <c r="BL14" i="13"/>
  <c r="AM15" i="13"/>
  <c r="AL15" i="13"/>
  <c r="AN15" i="13"/>
  <c r="AT15" i="13"/>
  <c r="AP15" i="13"/>
  <c r="AQ15" i="13"/>
  <c r="AO15" i="13"/>
  <c r="AU15" i="13"/>
  <c r="AV15" i="13"/>
  <c r="AZ15" i="13"/>
  <c r="AW15" i="13"/>
  <c r="AX15" i="13"/>
  <c r="AY15" i="13"/>
  <c r="BA15" i="13"/>
  <c r="BB15" i="13"/>
  <c r="BC15" i="13"/>
  <c r="BD15" i="13"/>
  <c r="BE15" i="13"/>
  <c r="BF15" i="13"/>
  <c r="BG15" i="13"/>
  <c r="BH15" i="13"/>
  <c r="BN15" i="13"/>
  <c r="BR14" i="13"/>
  <c r="BI15" i="13"/>
  <c r="BJ15" i="13"/>
  <c r="BK15" i="13"/>
  <c r="BL15" i="13"/>
  <c r="AM16" i="13"/>
  <c r="AL16" i="13"/>
  <c r="AN16" i="13"/>
  <c r="AT16" i="13"/>
  <c r="AP16" i="13"/>
  <c r="AQ16" i="13"/>
  <c r="AO16" i="13"/>
  <c r="AU16" i="13"/>
  <c r="AV16" i="13"/>
  <c r="AZ16" i="13"/>
  <c r="AW16" i="13"/>
  <c r="AX16" i="13"/>
  <c r="AY16" i="13"/>
  <c r="BA16" i="13"/>
  <c r="BB16" i="13"/>
  <c r="BC16" i="13"/>
  <c r="BD16" i="13"/>
  <c r="BE16" i="13"/>
  <c r="BF16" i="13"/>
  <c r="BG16" i="13"/>
  <c r="BH16" i="13"/>
  <c r="BN16" i="13"/>
  <c r="BR15" i="13"/>
  <c r="BI16" i="13"/>
  <c r="BJ16" i="13"/>
  <c r="BK16" i="13"/>
  <c r="BL16" i="13"/>
  <c r="AM17" i="13"/>
  <c r="AL17" i="13"/>
  <c r="AN17" i="13"/>
  <c r="AT17" i="13"/>
  <c r="AP17" i="13"/>
  <c r="AQ17" i="13"/>
  <c r="AO17" i="13"/>
  <c r="AU17" i="13"/>
  <c r="AV17" i="13"/>
  <c r="AZ17" i="13"/>
  <c r="AW17" i="13"/>
  <c r="AX17" i="13"/>
  <c r="AY17" i="13"/>
  <c r="BA17" i="13"/>
  <c r="BB17" i="13"/>
  <c r="BC17" i="13"/>
  <c r="BD17" i="13"/>
  <c r="BE17" i="13"/>
  <c r="BF17" i="13"/>
  <c r="BG17" i="13"/>
  <c r="BH17" i="13"/>
  <c r="BN17" i="13"/>
  <c r="BR16" i="13"/>
  <c r="BI17" i="13"/>
  <c r="BJ17" i="13"/>
  <c r="BK17" i="13"/>
  <c r="BL17" i="13"/>
  <c r="AM18" i="13"/>
  <c r="AL18" i="13"/>
  <c r="AN18" i="13"/>
  <c r="AT18" i="13"/>
  <c r="AP18" i="13"/>
  <c r="AQ18" i="13"/>
  <c r="AO18" i="13"/>
  <c r="AU18" i="13"/>
  <c r="AV18" i="13"/>
  <c r="AZ18" i="13"/>
  <c r="AW18" i="13"/>
  <c r="AX18" i="13"/>
  <c r="AY18" i="13"/>
  <c r="BA18" i="13"/>
  <c r="BB18" i="13"/>
  <c r="BC18" i="13"/>
  <c r="BD18" i="13"/>
  <c r="BE18" i="13"/>
  <c r="BF18" i="13"/>
  <c r="BG18" i="13"/>
  <c r="BH18" i="13"/>
  <c r="BN18" i="13"/>
  <c r="BR17" i="13"/>
  <c r="BI18" i="13"/>
  <c r="BJ18" i="13"/>
  <c r="BK18" i="13"/>
  <c r="BL18" i="13"/>
  <c r="AM19" i="13"/>
  <c r="AL19" i="13"/>
  <c r="AN19" i="13"/>
  <c r="AT19" i="13"/>
  <c r="AP19" i="13"/>
  <c r="AQ19" i="13"/>
  <c r="AO19" i="13"/>
  <c r="AU19" i="13"/>
  <c r="AV19" i="13"/>
  <c r="AZ19" i="13"/>
  <c r="AW19" i="13"/>
  <c r="AX19" i="13"/>
  <c r="AY19" i="13"/>
  <c r="BA19" i="13"/>
  <c r="BB19" i="13"/>
  <c r="BC19" i="13"/>
  <c r="BD19" i="13"/>
  <c r="BE19" i="13"/>
  <c r="BF19" i="13"/>
  <c r="BG19" i="13"/>
  <c r="BH19" i="13"/>
  <c r="BN19" i="13"/>
  <c r="BR18" i="13"/>
  <c r="BI19" i="13"/>
  <c r="BJ19" i="13"/>
  <c r="BK19" i="13"/>
  <c r="BL19" i="13"/>
  <c r="AM20" i="13"/>
  <c r="AL20" i="13"/>
  <c r="AN20" i="13"/>
  <c r="AT20" i="13"/>
  <c r="AP20" i="13"/>
  <c r="AQ20" i="13"/>
  <c r="AO20" i="13"/>
  <c r="AU20" i="13"/>
  <c r="AV20" i="13"/>
  <c r="AZ20" i="13"/>
  <c r="AW20" i="13"/>
  <c r="AX20" i="13"/>
  <c r="AY20" i="13"/>
  <c r="BA20" i="13"/>
  <c r="BB20" i="13"/>
  <c r="BC20" i="13"/>
  <c r="BD20" i="13"/>
  <c r="BE20" i="13"/>
  <c r="BF20" i="13"/>
  <c r="BG20" i="13"/>
  <c r="BH20" i="13"/>
  <c r="BN20" i="13"/>
  <c r="BR19" i="13"/>
  <c r="BI20" i="13"/>
  <c r="BJ20" i="13"/>
  <c r="BK20" i="13"/>
  <c r="BL20" i="13"/>
  <c r="AM21" i="13"/>
  <c r="AL21" i="13"/>
  <c r="AN21" i="13"/>
  <c r="AT21" i="13"/>
  <c r="AP21" i="13"/>
  <c r="AQ21" i="13"/>
  <c r="AO21" i="13"/>
  <c r="AU21" i="13"/>
  <c r="AV21" i="13"/>
  <c r="AZ21" i="13"/>
  <c r="AW21" i="13"/>
  <c r="AX21" i="13"/>
  <c r="AY21" i="13"/>
  <c r="BA21" i="13"/>
  <c r="BB21" i="13"/>
  <c r="BC21" i="13"/>
  <c r="BD21" i="13"/>
  <c r="BE21" i="13"/>
  <c r="BF21" i="13"/>
  <c r="BG21" i="13"/>
  <c r="BH21" i="13"/>
  <c r="BN21" i="13"/>
  <c r="BR20" i="13"/>
  <c r="BI21" i="13"/>
  <c r="BJ21" i="13"/>
  <c r="BK21" i="13"/>
  <c r="BL21" i="13"/>
  <c r="AM22" i="13"/>
  <c r="AL22" i="13"/>
  <c r="AN22" i="13"/>
  <c r="AT22" i="13"/>
  <c r="AP22" i="13"/>
  <c r="AQ22" i="13"/>
  <c r="AO22" i="13"/>
  <c r="AU22" i="13"/>
  <c r="AV22" i="13"/>
  <c r="AZ22" i="13"/>
  <c r="AW22" i="13"/>
  <c r="AX22" i="13"/>
  <c r="AY22" i="13"/>
  <c r="BA22" i="13"/>
  <c r="BB22" i="13"/>
  <c r="BC22" i="13"/>
  <c r="BD22" i="13"/>
  <c r="BE22" i="13"/>
  <c r="BF22" i="13"/>
  <c r="BG22" i="13"/>
  <c r="BH22" i="13"/>
  <c r="BN22" i="13"/>
  <c r="BR21" i="13"/>
  <c r="BI22" i="13"/>
  <c r="BJ22" i="13"/>
  <c r="BK22" i="13"/>
  <c r="BL22" i="13"/>
  <c r="AM23" i="13"/>
  <c r="AL23" i="13"/>
  <c r="AN23" i="13"/>
  <c r="AT23" i="13"/>
  <c r="AP23" i="13"/>
  <c r="AQ23" i="13"/>
  <c r="AO23" i="13"/>
  <c r="AU23" i="13"/>
  <c r="AV23" i="13"/>
  <c r="AZ23" i="13"/>
  <c r="AW23" i="13"/>
  <c r="AX23" i="13"/>
  <c r="AY23" i="13"/>
  <c r="BA23" i="13"/>
  <c r="BB23" i="13"/>
  <c r="BC23" i="13"/>
  <c r="BD23" i="13"/>
  <c r="BE23" i="13"/>
  <c r="BF23" i="13"/>
  <c r="BG23" i="13"/>
  <c r="BH23" i="13"/>
  <c r="BN23" i="13"/>
  <c r="BR22" i="13"/>
  <c r="BI23" i="13"/>
  <c r="BJ23" i="13"/>
  <c r="BK23" i="13"/>
  <c r="BL23" i="13"/>
  <c r="AM24" i="13"/>
  <c r="AL24" i="13"/>
  <c r="AN24" i="13"/>
  <c r="AT24" i="13"/>
  <c r="AP24" i="13"/>
  <c r="AQ24" i="13"/>
  <c r="AO24" i="13"/>
  <c r="AU24" i="13"/>
  <c r="AV24" i="13"/>
  <c r="AZ24" i="13"/>
  <c r="AW24" i="13"/>
  <c r="AX24" i="13"/>
  <c r="AY24" i="13"/>
  <c r="BA24" i="13"/>
  <c r="BB24" i="13"/>
  <c r="BC24" i="13"/>
  <c r="BD24" i="13"/>
  <c r="BE24" i="13"/>
  <c r="BF24" i="13"/>
  <c r="BG24" i="13"/>
  <c r="BH24" i="13"/>
  <c r="BN24" i="13"/>
  <c r="BR23" i="13"/>
  <c r="BI24" i="13"/>
  <c r="BJ24" i="13"/>
  <c r="BK24" i="13"/>
  <c r="BL24" i="13"/>
  <c r="AM25" i="13"/>
  <c r="AL25" i="13"/>
  <c r="AN25" i="13"/>
  <c r="AT25" i="13"/>
  <c r="AP25" i="13"/>
  <c r="AQ25" i="13"/>
  <c r="AO25" i="13"/>
  <c r="AU25" i="13"/>
  <c r="AV25" i="13"/>
  <c r="AZ25" i="13"/>
  <c r="AW25" i="13"/>
  <c r="AX25" i="13"/>
  <c r="AY25" i="13"/>
  <c r="BA25" i="13"/>
  <c r="BB25" i="13"/>
  <c r="BC25" i="13"/>
  <c r="BD25" i="13"/>
  <c r="BE25" i="13"/>
  <c r="BF25" i="13"/>
  <c r="BG25" i="13"/>
  <c r="BH25" i="13"/>
  <c r="BN25" i="13"/>
  <c r="BR24" i="13"/>
  <c r="BI25" i="13"/>
  <c r="BJ25" i="13"/>
  <c r="BK25" i="13"/>
  <c r="BL25" i="13"/>
  <c r="AM26" i="13"/>
  <c r="AL26" i="13"/>
  <c r="AN26" i="13"/>
  <c r="AT26" i="13"/>
  <c r="AP26" i="13"/>
  <c r="AQ26" i="13"/>
  <c r="AO26" i="13"/>
  <c r="AU26" i="13"/>
  <c r="AV26" i="13"/>
  <c r="AZ26" i="13"/>
  <c r="AW26" i="13"/>
  <c r="AX26" i="13"/>
  <c r="AY26" i="13"/>
  <c r="BA26" i="13"/>
  <c r="BB26" i="13"/>
  <c r="BC26" i="13"/>
  <c r="BD26" i="13"/>
  <c r="BE26" i="13"/>
  <c r="BF26" i="13"/>
  <c r="BG26" i="13"/>
  <c r="BH26" i="13"/>
  <c r="BN26" i="13"/>
  <c r="BR25" i="13"/>
  <c r="BI26" i="13"/>
  <c r="BJ26" i="13"/>
  <c r="BK26" i="13"/>
  <c r="BL26" i="13"/>
  <c r="AM27" i="13"/>
  <c r="AL27" i="13"/>
  <c r="AN27" i="13"/>
  <c r="AT27" i="13"/>
  <c r="AP27" i="13"/>
  <c r="AQ27" i="13"/>
  <c r="AO27" i="13"/>
  <c r="AU27" i="13"/>
  <c r="AV27" i="13"/>
  <c r="AZ27" i="13"/>
  <c r="AW27" i="13"/>
  <c r="AX27" i="13"/>
  <c r="AY27" i="13"/>
  <c r="BA27" i="13"/>
  <c r="BB27" i="13"/>
  <c r="BC27" i="13"/>
  <c r="BD27" i="13"/>
  <c r="BE27" i="13"/>
  <c r="BF27" i="13"/>
  <c r="BG27" i="13"/>
  <c r="BH27" i="13"/>
  <c r="BN27" i="13"/>
  <c r="BR26" i="13"/>
  <c r="BI27" i="13"/>
  <c r="BJ27" i="13"/>
  <c r="BK27" i="13"/>
  <c r="BL27" i="13"/>
  <c r="AM28" i="13"/>
  <c r="AL28" i="13"/>
  <c r="AN28" i="13"/>
  <c r="AT28" i="13"/>
  <c r="AP28" i="13"/>
  <c r="AQ28" i="13"/>
  <c r="AO28" i="13"/>
  <c r="AU28" i="13"/>
  <c r="AV28" i="13"/>
  <c r="AZ28" i="13"/>
  <c r="AW28" i="13"/>
  <c r="AX28" i="13"/>
  <c r="AY28" i="13"/>
  <c r="F125" i="1"/>
  <c r="BA28" i="13"/>
  <c r="BB28" i="13"/>
  <c r="BC28" i="13"/>
  <c r="BD28" i="13"/>
  <c r="BE28" i="13"/>
  <c r="BF28" i="13"/>
  <c r="BG28" i="13"/>
  <c r="BH28" i="13"/>
  <c r="BN28" i="13"/>
  <c r="BR27" i="13"/>
  <c r="BI28" i="13"/>
  <c r="BJ28" i="13"/>
  <c r="BK28" i="13"/>
  <c r="BL28" i="13"/>
  <c r="AM29" i="13"/>
  <c r="AL29" i="13"/>
  <c r="AN29" i="13"/>
  <c r="AT29" i="13"/>
  <c r="AP29" i="13"/>
  <c r="AQ29" i="13"/>
  <c r="AO29" i="13"/>
  <c r="AU29" i="13"/>
  <c r="AV29" i="13"/>
  <c r="AZ29" i="13"/>
  <c r="AW29" i="13"/>
  <c r="AX29" i="13"/>
  <c r="AY29" i="13"/>
  <c r="BA29" i="13"/>
  <c r="BB29" i="13"/>
  <c r="BC29" i="13"/>
  <c r="BD29" i="13"/>
  <c r="BE29" i="13"/>
  <c r="H119" i="1"/>
  <c r="BF29" i="13"/>
  <c r="BG29" i="13"/>
  <c r="BH29" i="13"/>
  <c r="BN29" i="13"/>
  <c r="BR28" i="13"/>
  <c r="BI29" i="13"/>
  <c r="BJ29" i="13"/>
  <c r="BK29" i="13"/>
  <c r="BL29" i="13"/>
  <c r="AM30" i="13"/>
  <c r="AL30" i="13"/>
  <c r="AN30" i="13"/>
  <c r="AT30" i="13"/>
  <c r="AP30" i="13"/>
  <c r="AQ30" i="13"/>
  <c r="AO30" i="13"/>
  <c r="AU30" i="13"/>
  <c r="AV30" i="13"/>
  <c r="AZ30" i="13"/>
  <c r="AW30" i="13"/>
  <c r="AX30" i="13"/>
  <c r="AY30" i="13"/>
  <c r="BA30" i="13"/>
  <c r="BB30" i="13"/>
  <c r="BC30" i="13"/>
  <c r="BD30" i="13"/>
  <c r="BE30" i="13"/>
  <c r="BF30" i="13"/>
  <c r="BG30" i="13"/>
  <c r="BH30" i="13"/>
  <c r="BN30" i="13"/>
  <c r="BR29" i="13"/>
  <c r="BI30" i="13"/>
  <c r="BJ30" i="13"/>
  <c r="BK30" i="13"/>
  <c r="BL30" i="13"/>
  <c r="AM31" i="13"/>
  <c r="AL31" i="13"/>
  <c r="AN31" i="13"/>
  <c r="AT31" i="13"/>
  <c r="AP31" i="13"/>
  <c r="AQ31" i="13"/>
  <c r="AO31" i="13"/>
  <c r="AU31" i="13"/>
  <c r="AV31" i="13"/>
  <c r="AZ31" i="13"/>
  <c r="AW31" i="13"/>
  <c r="AX31" i="13"/>
  <c r="AY31" i="13"/>
  <c r="BA31" i="13"/>
  <c r="BB31" i="13"/>
  <c r="BC31" i="13"/>
  <c r="BD31" i="13"/>
  <c r="BE31" i="13"/>
  <c r="BF31" i="13"/>
  <c r="BG31" i="13"/>
  <c r="BH31" i="13"/>
  <c r="BN31" i="13"/>
  <c r="BR30" i="13"/>
  <c r="BI31" i="13"/>
  <c r="BJ31" i="13"/>
  <c r="BK31" i="13"/>
  <c r="BL31" i="13"/>
  <c r="AM32" i="13"/>
  <c r="AL32" i="13"/>
  <c r="AN32" i="13"/>
  <c r="AT32" i="13"/>
  <c r="AP32" i="13"/>
  <c r="AQ32" i="13"/>
  <c r="AO32" i="13"/>
  <c r="AU32" i="13"/>
  <c r="AV32" i="13"/>
  <c r="AZ32" i="13"/>
  <c r="AW32" i="13"/>
  <c r="AX32" i="13"/>
  <c r="AY32" i="13"/>
  <c r="BA32" i="13"/>
  <c r="BB32" i="13"/>
  <c r="BC32" i="13"/>
  <c r="BD32" i="13"/>
  <c r="BE32" i="13"/>
  <c r="BF32" i="13"/>
  <c r="BG32" i="13"/>
  <c r="BH32" i="13"/>
  <c r="BN32" i="13"/>
  <c r="BR31" i="13"/>
  <c r="BI32" i="13"/>
  <c r="BJ32" i="13"/>
  <c r="BK32" i="13"/>
  <c r="BL32" i="13"/>
  <c r="AM33" i="13"/>
  <c r="AL33" i="13"/>
  <c r="AN33" i="13"/>
  <c r="AT33" i="13"/>
  <c r="AP33" i="13"/>
  <c r="AQ33" i="13"/>
  <c r="AO33" i="13"/>
  <c r="AU33" i="13"/>
  <c r="AV33" i="13"/>
  <c r="AZ33" i="13"/>
  <c r="AW33" i="13"/>
  <c r="AX33" i="13"/>
  <c r="AY33" i="13"/>
  <c r="BA33" i="13"/>
  <c r="BB33" i="13"/>
  <c r="BC33" i="13"/>
  <c r="BD33" i="13"/>
  <c r="BE33" i="13"/>
  <c r="BF33" i="13"/>
  <c r="BG33" i="13"/>
  <c r="BH33" i="13"/>
  <c r="BN33" i="13"/>
  <c r="BR32" i="13"/>
  <c r="BI33" i="13"/>
  <c r="BJ33" i="13"/>
  <c r="BK33" i="13"/>
  <c r="BL33" i="13"/>
  <c r="AM34" i="13"/>
  <c r="AL34" i="13"/>
  <c r="AN34" i="13"/>
  <c r="AT34" i="13"/>
  <c r="AP34" i="13"/>
  <c r="AQ34" i="13"/>
  <c r="AO34" i="13"/>
  <c r="AU34" i="13"/>
  <c r="AV34" i="13"/>
  <c r="AZ34" i="13"/>
  <c r="AW34" i="13"/>
  <c r="AX34" i="13"/>
  <c r="AY34" i="13"/>
  <c r="BA34" i="13"/>
  <c r="BB34" i="13"/>
  <c r="BC34" i="13"/>
  <c r="BD34" i="13"/>
  <c r="BE34" i="13"/>
  <c r="BF34" i="13"/>
  <c r="BG34" i="13"/>
  <c r="BH34" i="13"/>
  <c r="BN34" i="13"/>
  <c r="BR33" i="13"/>
  <c r="BI34" i="13"/>
  <c r="BJ34" i="13"/>
  <c r="BK34" i="13"/>
  <c r="BL34" i="13"/>
  <c r="AM35" i="13"/>
  <c r="AL35" i="13"/>
  <c r="AN35" i="13"/>
  <c r="AT35" i="13"/>
  <c r="AP35" i="13"/>
  <c r="AQ35" i="13"/>
  <c r="AO35" i="13"/>
  <c r="AU35" i="13"/>
  <c r="AV35" i="13"/>
  <c r="AZ35" i="13"/>
  <c r="AW35" i="13"/>
  <c r="AX35" i="13"/>
  <c r="AY35" i="13"/>
  <c r="BA35" i="13"/>
  <c r="BB35" i="13"/>
  <c r="BC35" i="13"/>
  <c r="BD35" i="13"/>
  <c r="BE35" i="13"/>
  <c r="BF35" i="13"/>
  <c r="BG35" i="13"/>
  <c r="BH35" i="13"/>
  <c r="BN35" i="13"/>
  <c r="BR34" i="13"/>
  <c r="BI35" i="13"/>
  <c r="BJ35" i="13"/>
  <c r="BK35" i="13"/>
  <c r="BL35" i="13"/>
  <c r="AM36" i="13"/>
  <c r="AL36" i="13"/>
  <c r="AN36" i="13"/>
  <c r="AT36" i="13"/>
  <c r="AP36" i="13"/>
  <c r="AQ36" i="13"/>
  <c r="AO36" i="13"/>
  <c r="AU36" i="13"/>
  <c r="AV36" i="13"/>
  <c r="AZ36" i="13"/>
  <c r="AW36" i="13"/>
  <c r="AX36" i="13"/>
  <c r="AY36" i="13"/>
  <c r="BA36" i="13"/>
  <c r="BB36" i="13"/>
  <c r="BC36" i="13"/>
  <c r="BD36" i="13"/>
  <c r="BE36" i="13"/>
  <c r="BF36" i="13"/>
  <c r="BG36" i="13"/>
  <c r="BH36" i="13"/>
  <c r="BN36" i="13"/>
  <c r="BR35" i="13"/>
  <c r="BI36" i="13"/>
  <c r="BJ36" i="13"/>
  <c r="BK36" i="13"/>
  <c r="BL36" i="13"/>
  <c r="AM37" i="13"/>
  <c r="AL37" i="13"/>
  <c r="AN37" i="13"/>
  <c r="AT37" i="13"/>
  <c r="AP37" i="13"/>
  <c r="AQ37" i="13"/>
  <c r="AO37" i="13"/>
  <c r="AU37" i="13"/>
  <c r="AV37" i="13"/>
  <c r="AZ37" i="13"/>
  <c r="AW37" i="13"/>
  <c r="AX37" i="13"/>
  <c r="AY37" i="13"/>
  <c r="BA37" i="13"/>
  <c r="BB37" i="13"/>
  <c r="BC37" i="13"/>
  <c r="BD37" i="13"/>
  <c r="BE37" i="13"/>
  <c r="BF37" i="13"/>
  <c r="BG37" i="13"/>
  <c r="BH37" i="13"/>
  <c r="BN37" i="13"/>
  <c r="BR36" i="13"/>
  <c r="BI37" i="13"/>
  <c r="BJ37" i="13"/>
  <c r="BK37" i="13"/>
  <c r="BL37" i="13"/>
  <c r="AM38" i="13"/>
  <c r="AL38" i="13"/>
  <c r="AN38" i="13"/>
  <c r="AT38" i="13"/>
  <c r="AP38" i="13"/>
  <c r="AQ38" i="13"/>
  <c r="AO38" i="13"/>
  <c r="AU38" i="13"/>
  <c r="AV38" i="13"/>
  <c r="AZ38" i="13"/>
  <c r="AW38" i="13"/>
  <c r="AX38" i="13"/>
  <c r="AY38" i="13"/>
  <c r="BA38" i="13"/>
  <c r="BB38" i="13"/>
  <c r="BC38" i="13"/>
  <c r="BD38" i="13"/>
  <c r="BE38" i="13"/>
  <c r="BF38" i="13"/>
  <c r="BG38" i="13"/>
  <c r="BH38" i="13"/>
  <c r="BN38" i="13"/>
  <c r="BR37" i="13"/>
  <c r="BI38" i="13"/>
  <c r="BJ38" i="13"/>
  <c r="BK38" i="13"/>
  <c r="BL38" i="13"/>
  <c r="AM39" i="13"/>
  <c r="AL39" i="13"/>
  <c r="AN39" i="13"/>
  <c r="AT39" i="13"/>
  <c r="AP39" i="13"/>
  <c r="AQ39" i="13"/>
  <c r="AO39" i="13"/>
  <c r="AU39" i="13"/>
  <c r="AV39" i="13"/>
  <c r="AZ39" i="13"/>
  <c r="AW39" i="13"/>
  <c r="AX39" i="13"/>
  <c r="AY39" i="13"/>
  <c r="BA39" i="13"/>
  <c r="BB39" i="13"/>
  <c r="BC39" i="13"/>
  <c r="BD39" i="13"/>
  <c r="BE39" i="13"/>
  <c r="BF39" i="13"/>
  <c r="BG39" i="13"/>
  <c r="BH39" i="13"/>
  <c r="BN39" i="13"/>
  <c r="BR38" i="13"/>
  <c r="BI39" i="13"/>
  <c r="BJ39" i="13"/>
  <c r="BK39" i="13"/>
  <c r="BL39" i="13"/>
  <c r="AM40" i="13"/>
  <c r="AL40" i="13"/>
  <c r="AN40" i="13"/>
  <c r="AT40" i="13"/>
  <c r="AP40" i="13"/>
  <c r="AQ40" i="13"/>
  <c r="AO40" i="13"/>
  <c r="AU40" i="13"/>
  <c r="AV40" i="13"/>
  <c r="AZ40" i="13"/>
  <c r="AW40" i="13"/>
  <c r="AX40" i="13"/>
  <c r="AY40" i="13"/>
  <c r="BA40" i="13"/>
  <c r="BB40" i="13"/>
  <c r="BC40" i="13"/>
  <c r="BD40" i="13"/>
  <c r="BE40" i="13"/>
  <c r="BF40" i="13"/>
  <c r="BG40" i="13"/>
  <c r="BH40" i="13"/>
  <c r="BN40" i="13"/>
  <c r="BR39" i="13"/>
  <c r="BI40" i="13"/>
  <c r="BJ40" i="13"/>
  <c r="BK40" i="13"/>
  <c r="BL40" i="13"/>
  <c r="AM41" i="13"/>
  <c r="AL41" i="13"/>
  <c r="AN41" i="13"/>
  <c r="AT41" i="13"/>
  <c r="AP41" i="13"/>
  <c r="AQ41" i="13"/>
  <c r="AO41" i="13"/>
  <c r="AU41" i="13"/>
  <c r="AV41" i="13"/>
  <c r="AZ41" i="13"/>
  <c r="AW41" i="13"/>
  <c r="AX41" i="13"/>
  <c r="AY41" i="13"/>
  <c r="BA41" i="13"/>
  <c r="BB41" i="13"/>
  <c r="BC41" i="13"/>
  <c r="BD41" i="13"/>
  <c r="BE41" i="13"/>
  <c r="BF41" i="13"/>
  <c r="BG41" i="13"/>
  <c r="BH41" i="13"/>
  <c r="BN41" i="13"/>
  <c r="BR40" i="13"/>
  <c r="BI41" i="13"/>
  <c r="BJ41" i="13"/>
  <c r="BK41" i="13"/>
  <c r="BL41" i="13"/>
  <c r="AM42" i="13"/>
  <c r="AL42" i="13"/>
  <c r="AN42" i="13"/>
  <c r="AT42" i="13"/>
  <c r="AP42" i="13"/>
  <c r="AQ42" i="13"/>
  <c r="AO42" i="13"/>
  <c r="AU42" i="13"/>
  <c r="AV42" i="13"/>
  <c r="AZ42" i="13"/>
  <c r="AW42" i="13"/>
  <c r="AX42" i="13"/>
  <c r="AY42" i="13"/>
  <c r="BA42" i="13"/>
  <c r="BB42" i="13"/>
  <c r="BC42" i="13"/>
  <c r="BD42" i="13"/>
  <c r="BE42" i="13"/>
  <c r="BF42" i="13"/>
  <c r="BG42" i="13"/>
  <c r="BH42" i="13"/>
  <c r="BN42" i="13"/>
  <c r="BR41" i="13"/>
  <c r="BI42" i="13"/>
  <c r="BJ42" i="13"/>
  <c r="BK42" i="13"/>
  <c r="BL42" i="13"/>
  <c r="AM43" i="13"/>
  <c r="AL43" i="13"/>
  <c r="AN43" i="13"/>
  <c r="AT43" i="13"/>
  <c r="AP43" i="13"/>
  <c r="AQ43" i="13"/>
  <c r="AO43" i="13"/>
  <c r="AU43" i="13"/>
  <c r="AV43" i="13"/>
  <c r="AZ43" i="13"/>
  <c r="AW43" i="13"/>
  <c r="AX43" i="13"/>
  <c r="AY43" i="13"/>
  <c r="BA43" i="13"/>
  <c r="BB43" i="13"/>
  <c r="BC43" i="13"/>
  <c r="BD43" i="13"/>
  <c r="BE43" i="13"/>
  <c r="BF43" i="13"/>
  <c r="BG43" i="13"/>
  <c r="BH43" i="13"/>
  <c r="BN43" i="13"/>
  <c r="BR42" i="13"/>
  <c r="BI43" i="13"/>
  <c r="BJ43" i="13"/>
  <c r="BK43" i="13"/>
  <c r="BL43" i="13"/>
  <c r="AM44" i="13"/>
  <c r="AL44" i="13"/>
  <c r="AN44" i="13"/>
  <c r="AT44" i="13"/>
  <c r="AP44" i="13"/>
  <c r="AQ44" i="13"/>
  <c r="AO44" i="13"/>
  <c r="AU44" i="13"/>
  <c r="AV44" i="13"/>
  <c r="AZ44" i="13"/>
  <c r="AW44" i="13"/>
  <c r="AX44" i="13"/>
  <c r="AY44" i="13"/>
  <c r="BA44" i="13"/>
  <c r="BB44" i="13"/>
  <c r="BC44" i="13"/>
  <c r="BD44" i="13"/>
  <c r="BE44" i="13"/>
  <c r="BF44" i="13"/>
  <c r="BG44" i="13"/>
  <c r="BH44" i="13"/>
  <c r="BN44" i="13"/>
  <c r="BR43" i="13"/>
  <c r="BI44" i="13"/>
  <c r="BJ44" i="13"/>
  <c r="BK44" i="13"/>
  <c r="BL44" i="13"/>
  <c r="AM45" i="13"/>
  <c r="AL45" i="13"/>
  <c r="AN45" i="13"/>
  <c r="AT45" i="13"/>
  <c r="AP45" i="13"/>
  <c r="AQ45" i="13"/>
  <c r="AO45" i="13"/>
  <c r="AU45" i="13"/>
  <c r="AV45" i="13"/>
  <c r="AZ45" i="13"/>
  <c r="AW45" i="13"/>
  <c r="AX45" i="13"/>
  <c r="AY45" i="13"/>
  <c r="BA45" i="13"/>
  <c r="BB45" i="13"/>
  <c r="BC45" i="13"/>
  <c r="BD45" i="13"/>
  <c r="BE45" i="13"/>
  <c r="BF45" i="13"/>
  <c r="BG45" i="13"/>
  <c r="BH45" i="13"/>
  <c r="BN45" i="13"/>
  <c r="BR44" i="13"/>
  <c r="BI45" i="13"/>
  <c r="BJ45" i="13"/>
  <c r="BK45" i="13"/>
  <c r="BL45" i="13"/>
  <c r="AM46" i="13"/>
  <c r="AL46" i="13"/>
  <c r="AN46" i="13"/>
  <c r="AT46" i="13"/>
  <c r="AP46" i="13"/>
  <c r="AQ46" i="13"/>
  <c r="AO46" i="13"/>
  <c r="AU46" i="13"/>
  <c r="AV46" i="13"/>
  <c r="AZ46" i="13"/>
  <c r="AW46" i="13"/>
  <c r="AX46" i="13"/>
  <c r="AY46" i="13"/>
  <c r="BA46" i="13"/>
  <c r="BB46" i="13"/>
  <c r="BC46" i="13"/>
  <c r="BD46" i="13"/>
  <c r="BE46" i="13"/>
  <c r="BF46" i="13"/>
  <c r="BG46" i="13"/>
  <c r="BH46" i="13"/>
  <c r="BN46" i="13"/>
  <c r="BR45" i="13"/>
  <c r="BI46" i="13"/>
  <c r="BJ46" i="13"/>
  <c r="BK46" i="13"/>
  <c r="BL46" i="13"/>
  <c r="AM47" i="13"/>
  <c r="AL47" i="13"/>
  <c r="AN47" i="13"/>
  <c r="AT47" i="13"/>
  <c r="AP47" i="13"/>
  <c r="AQ47" i="13"/>
  <c r="AO47" i="13"/>
  <c r="AU47" i="13"/>
  <c r="AV47" i="13"/>
  <c r="AZ47" i="13"/>
  <c r="AW47" i="13"/>
  <c r="AX47" i="13"/>
  <c r="AY47" i="13"/>
  <c r="BA47" i="13"/>
  <c r="BB47" i="13"/>
  <c r="BC47" i="13"/>
  <c r="BD47" i="13"/>
  <c r="BE47" i="13"/>
  <c r="BF47" i="13"/>
  <c r="BG47" i="13"/>
  <c r="BH47" i="13"/>
  <c r="BN47" i="13"/>
  <c r="BR46" i="13"/>
  <c r="BI47" i="13"/>
  <c r="BJ47" i="13"/>
  <c r="BK47" i="13"/>
  <c r="BL47" i="13"/>
  <c r="AM48" i="13"/>
  <c r="AL48" i="13"/>
  <c r="AN48" i="13"/>
  <c r="AT48" i="13"/>
  <c r="AP48" i="13"/>
  <c r="AQ48" i="13"/>
  <c r="AO48" i="13"/>
  <c r="AU48" i="13"/>
  <c r="AV48" i="13"/>
  <c r="AZ48" i="13"/>
  <c r="AW48" i="13"/>
  <c r="AX48" i="13"/>
  <c r="AY48" i="13"/>
  <c r="BA48" i="13"/>
  <c r="BB48" i="13"/>
  <c r="BC48" i="13"/>
  <c r="BD48" i="13"/>
  <c r="BE48" i="13"/>
  <c r="BF48" i="13"/>
  <c r="BG48" i="13"/>
  <c r="BH48" i="13"/>
  <c r="BN48" i="13"/>
  <c r="BR47" i="13"/>
  <c r="BI48" i="13"/>
  <c r="BJ48" i="13"/>
  <c r="BK48" i="13"/>
  <c r="BL48" i="13"/>
  <c r="AM49" i="13"/>
  <c r="AL49" i="13"/>
  <c r="AN49" i="13"/>
  <c r="AT49" i="13"/>
  <c r="AP49" i="13"/>
  <c r="AQ49" i="13"/>
  <c r="AO49" i="13"/>
  <c r="AU49" i="13"/>
  <c r="AV49" i="13"/>
  <c r="AZ49" i="13"/>
  <c r="AW49" i="13"/>
  <c r="AX49" i="13"/>
  <c r="AY49" i="13"/>
  <c r="BA49" i="13"/>
  <c r="BB49" i="13"/>
  <c r="BC49" i="13"/>
  <c r="BD49" i="13"/>
  <c r="BE49" i="13"/>
  <c r="BF49" i="13"/>
  <c r="BG49" i="13"/>
  <c r="BH49" i="13"/>
  <c r="BN49" i="13"/>
  <c r="BR48" i="13"/>
  <c r="BI49" i="13"/>
  <c r="BJ49" i="13"/>
  <c r="BK49" i="13"/>
  <c r="BL49" i="13"/>
  <c r="AM50" i="13"/>
  <c r="AL50" i="13"/>
  <c r="AN50" i="13"/>
  <c r="AT50" i="13"/>
  <c r="AP50" i="13"/>
  <c r="AQ50" i="13"/>
  <c r="AO50" i="13"/>
  <c r="AU50" i="13"/>
  <c r="AV50" i="13"/>
  <c r="AZ50" i="13"/>
  <c r="AW50" i="13"/>
  <c r="AX50" i="13"/>
  <c r="AY50" i="13"/>
  <c r="BA50" i="13"/>
  <c r="BB50" i="13"/>
  <c r="BC50" i="13"/>
  <c r="BD50" i="13"/>
  <c r="BE50" i="13"/>
  <c r="BF50" i="13"/>
  <c r="BG50" i="13"/>
  <c r="BH50" i="13"/>
  <c r="BN50" i="13"/>
  <c r="BR49" i="13"/>
  <c r="BI50" i="13"/>
  <c r="BJ50" i="13"/>
  <c r="BK50" i="13"/>
  <c r="BL50" i="13"/>
  <c r="AM51" i="13"/>
  <c r="AL51" i="13"/>
  <c r="AN51" i="13"/>
  <c r="AT51" i="13"/>
  <c r="AP51" i="13"/>
  <c r="AQ51" i="13"/>
  <c r="AO51" i="13"/>
  <c r="AU51" i="13"/>
  <c r="AV51" i="13"/>
  <c r="AZ51" i="13"/>
  <c r="AW51" i="13"/>
  <c r="AX51" i="13"/>
  <c r="AY51" i="13"/>
  <c r="BA51" i="13"/>
  <c r="BB51" i="13"/>
  <c r="BC51" i="13"/>
  <c r="BD51" i="13"/>
  <c r="BE51" i="13"/>
  <c r="BF51" i="13"/>
  <c r="BG51" i="13"/>
  <c r="BH51" i="13"/>
  <c r="BN51" i="13"/>
  <c r="BR50" i="13"/>
  <c r="BI51" i="13"/>
  <c r="BJ51" i="13"/>
  <c r="BK51" i="13"/>
  <c r="BL51" i="13"/>
  <c r="AM52" i="13"/>
  <c r="AL52" i="13"/>
  <c r="AN52" i="13"/>
  <c r="AT52" i="13"/>
  <c r="AP52" i="13"/>
  <c r="AQ52" i="13"/>
  <c r="AO52" i="13"/>
  <c r="AU52" i="13"/>
  <c r="AV52" i="13"/>
  <c r="AZ52" i="13"/>
  <c r="AW52" i="13"/>
  <c r="AX52" i="13"/>
  <c r="AY52" i="13"/>
  <c r="BA52" i="13"/>
  <c r="BB52" i="13"/>
  <c r="BC52" i="13"/>
  <c r="BD52" i="13"/>
  <c r="BE52" i="13"/>
  <c r="BF52" i="13"/>
  <c r="BG52" i="13"/>
  <c r="BH52" i="13"/>
  <c r="BN52" i="13"/>
  <c r="BR51" i="13"/>
  <c r="BI52" i="13"/>
  <c r="BJ52" i="13"/>
  <c r="BK52" i="13"/>
  <c r="BL52" i="13"/>
  <c r="AM53" i="13"/>
  <c r="AL53" i="13"/>
  <c r="AN53" i="13"/>
  <c r="AT53" i="13"/>
  <c r="AP53" i="13"/>
  <c r="AQ53" i="13"/>
  <c r="AO53" i="13"/>
  <c r="AU53" i="13"/>
  <c r="AV53" i="13"/>
  <c r="AZ53" i="13"/>
  <c r="AW53" i="13"/>
  <c r="AX53" i="13"/>
  <c r="AY53" i="13"/>
  <c r="BA53" i="13"/>
  <c r="BB53" i="13"/>
  <c r="BC53" i="13"/>
  <c r="BD53" i="13"/>
  <c r="BE53" i="13"/>
  <c r="BF53" i="13"/>
  <c r="BG53" i="13"/>
  <c r="BH53" i="13"/>
  <c r="BN53" i="13"/>
  <c r="BR52" i="13"/>
  <c r="BI53" i="13"/>
  <c r="BJ53" i="13"/>
  <c r="BK53" i="13"/>
  <c r="BL53" i="13"/>
  <c r="AM54" i="13"/>
  <c r="AL54" i="13"/>
  <c r="AN54" i="13"/>
  <c r="AT54" i="13"/>
  <c r="AP54" i="13"/>
  <c r="AQ54" i="13"/>
  <c r="AO54" i="13"/>
  <c r="AU54" i="13"/>
  <c r="AV54" i="13"/>
  <c r="AZ54" i="13"/>
  <c r="AW54" i="13"/>
  <c r="AX54" i="13"/>
  <c r="AY54" i="13"/>
  <c r="BA54" i="13"/>
  <c r="BB54" i="13"/>
  <c r="BC54" i="13"/>
  <c r="BD54" i="13"/>
  <c r="BE54" i="13"/>
  <c r="BF54" i="13"/>
  <c r="BG54" i="13"/>
  <c r="BH54" i="13"/>
  <c r="BN54" i="13"/>
  <c r="BR53" i="13"/>
  <c r="BI54" i="13"/>
  <c r="BJ54" i="13"/>
  <c r="BK54" i="13"/>
  <c r="BL54" i="13"/>
  <c r="AM55" i="13"/>
  <c r="AL55" i="13"/>
  <c r="AN55" i="13"/>
  <c r="AT55" i="13"/>
  <c r="AP55" i="13"/>
  <c r="AQ55" i="13"/>
  <c r="AO55" i="13"/>
  <c r="AU55" i="13"/>
  <c r="AV55" i="13"/>
  <c r="AZ55" i="13"/>
  <c r="AW55" i="13"/>
  <c r="AX55" i="13"/>
  <c r="AY55" i="13"/>
  <c r="BA55" i="13"/>
  <c r="BB55" i="13"/>
  <c r="BC55" i="13"/>
  <c r="BD55" i="13"/>
  <c r="BE55" i="13"/>
  <c r="BF55" i="13"/>
  <c r="BG55" i="13"/>
  <c r="BH55" i="13"/>
  <c r="BN55" i="13"/>
  <c r="BR54" i="13"/>
  <c r="BI55" i="13"/>
  <c r="BJ55" i="13"/>
  <c r="BK55" i="13"/>
  <c r="BL55" i="13"/>
  <c r="AM56" i="13"/>
  <c r="AL56" i="13"/>
  <c r="AN56" i="13"/>
  <c r="AT56" i="13"/>
  <c r="AP56" i="13"/>
  <c r="AQ56" i="13"/>
  <c r="AO56" i="13"/>
  <c r="AU56" i="13"/>
  <c r="AV56" i="13"/>
  <c r="AZ56" i="13"/>
  <c r="AW56" i="13"/>
  <c r="AX56" i="13"/>
  <c r="AY56" i="13"/>
  <c r="BA56" i="13"/>
  <c r="BB56" i="13"/>
  <c r="BC56" i="13"/>
  <c r="BD56" i="13"/>
  <c r="BE56" i="13"/>
  <c r="BF56" i="13"/>
  <c r="BG56" i="13"/>
  <c r="BH56" i="13"/>
  <c r="BN56" i="13"/>
  <c r="BR55" i="13"/>
  <c r="BI56" i="13"/>
  <c r="BJ56" i="13"/>
  <c r="BK56" i="13"/>
  <c r="BL56" i="13"/>
  <c r="AM57" i="13"/>
  <c r="AL57" i="13"/>
  <c r="AN57" i="13"/>
  <c r="AT57" i="13"/>
  <c r="AP57" i="13"/>
  <c r="AQ57" i="13"/>
  <c r="AO57" i="13"/>
  <c r="AU57" i="13"/>
  <c r="AV57" i="13"/>
  <c r="AZ57" i="13"/>
  <c r="AW57" i="13"/>
  <c r="AX57" i="13"/>
  <c r="AY57" i="13"/>
  <c r="BA57" i="13"/>
  <c r="BB57" i="13"/>
  <c r="BC57" i="13"/>
  <c r="BD57" i="13"/>
  <c r="BE57" i="13"/>
  <c r="BF57" i="13"/>
  <c r="BG57" i="13"/>
  <c r="BH57" i="13"/>
  <c r="BN57" i="13"/>
  <c r="BR56" i="13"/>
  <c r="BI57" i="13"/>
  <c r="BJ57" i="13"/>
  <c r="BK57" i="13"/>
  <c r="BL57" i="13"/>
  <c r="AM58" i="13"/>
  <c r="AL58" i="13"/>
  <c r="AN58" i="13"/>
  <c r="AT58" i="13"/>
  <c r="AP58" i="13"/>
  <c r="AQ58" i="13"/>
  <c r="AO58" i="13"/>
  <c r="AU58" i="13"/>
  <c r="AV58" i="13"/>
  <c r="AZ58" i="13"/>
  <c r="AW58" i="13"/>
  <c r="AX58" i="13"/>
  <c r="AY58" i="13"/>
  <c r="BA58" i="13"/>
  <c r="BB58" i="13"/>
  <c r="BC58" i="13"/>
  <c r="BD58" i="13"/>
  <c r="BE58" i="13"/>
  <c r="BF58" i="13"/>
  <c r="BG58" i="13"/>
  <c r="BH58" i="13"/>
  <c r="BN58" i="13"/>
  <c r="BR57" i="13"/>
  <c r="BI58" i="13"/>
  <c r="BJ58" i="13"/>
  <c r="BK58" i="13"/>
  <c r="BL58" i="13"/>
  <c r="AM59" i="13"/>
  <c r="AL59" i="13"/>
  <c r="AN59" i="13"/>
  <c r="AT59" i="13"/>
  <c r="AP59" i="13"/>
  <c r="AQ59" i="13"/>
  <c r="AO59" i="13"/>
  <c r="AU59" i="13"/>
  <c r="AV59" i="13"/>
  <c r="AZ59" i="13"/>
  <c r="AW59" i="13"/>
  <c r="AX59" i="13"/>
  <c r="AY59" i="13"/>
  <c r="BA59" i="13"/>
  <c r="BB59" i="13"/>
  <c r="BC59" i="13"/>
  <c r="BD59" i="13"/>
  <c r="BE59" i="13"/>
  <c r="BF59" i="13"/>
  <c r="BG59" i="13"/>
  <c r="BH59" i="13"/>
  <c r="BN59" i="13"/>
  <c r="BR58" i="13"/>
  <c r="BI59" i="13"/>
  <c r="BJ59" i="13"/>
  <c r="BK59" i="13"/>
  <c r="BL59" i="13"/>
  <c r="AM60" i="13"/>
  <c r="AL60" i="13"/>
  <c r="AN60" i="13"/>
  <c r="AT60" i="13"/>
  <c r="AP60" i="13"/>
  <c r="AQ60" i="13"/>
  <c r="AO60" i="13"/>
  <c r="AU60" i="13"/>
  <c r="AV60" i="13"/>
  <c r="AZ60" i="13"/>
  <c r="AW60" i="13"/>
  <c r="AX60" i="13"/>
  <c r="AY60" i="13"/>
  <c r="BA60" i="13"/>
  <c r="BB60" i="13"/>
  <c r="BC60" i="13"/>
  <c r="BD60" i="13"/>
  <c r="BE60" i="13"/>
  <c r="BF60" i="13"/>
  <c r="BG60" i="13"/>
  <c r="BH60" i="13"/>
  <c r="BN60" i="13"/>
  <c r="BR59" i="13"/>
  <c r="BI60" i="13"/>
  <c r="BJ60" i="13"/>
  <c r="BK60" i="13"/>
  <c r="BL60" i="13"/>
  <c r="AM61" i="13"/>
  <c r="AL61" i="13"/>
  <c r="AN61" i="13"/>
  <c r="AT61" i="13"/>
  <c r="AP61" i="13"/>
  <c r="AQ61" i="13"/>
  <c r="AO61" i="13"/>
  <c r="AU61" i="13"/>
  <c r="AV61" i="13"/>
  <c r="AZ61" i="13"/>
  <c r="AW61" i="13"/>
  <c r="AX61" i="13"/>
  <c r="AY61" i="13"/>
  <c r="BA61" i="13"/>
  <c r="BB61" i="13"/>
  <c r="BC61" i="13"/>
  <c r="BD61" i="13"/>
  <c r="BE61" i="13"/>
  <c r="BF61" i="13"/>
  <c r="BG61" i="13"/>
  <c r="BH61" i="13"/>
  <c r="BN61" i="13"/>
  <c r="BR60" i="13"/>
  <c r="BI61" i="13"/>
  <c r="BJ61" i="13"/>
  <c r="BK61" i="13"/>
  <c r="BL61" i="13"/>
  <c r="AM62" i="13"/>
  <c r="AL62" i="13"/>
  <c r="AN62" i="13"/>
  <c r="AT62" i="13"/>
  <c r="AP62" i="13"/>
  <c r="AQ62" i="13"/>
  <c r="AO62" i="13"/>
  <c r="AU62" i="13"/>
  <c r="AV62" i="13"/>
  <c r="AZ62" i="13"/>
  <c r="AW62" i="13"/>
  <c r="AX62" i="13"/>
  <c r="AY62" i="13"/>
  <c r="BA62" i="13"/>
  <c r="BB62" i="13"/>
  <c r="BC62" i="13"/>
  <c r="BD62" i="13"/>
  <c r="BE62" i="13"/>
  <c r="BF62" i="13"/>
  <c r="BG62" i="13"/>
  <c r="BH62" i="13"/>
  <c r="BN62" i="13"/>
  <c r="BR61" i="13"/>
  <c r="BI62" i="13"/>
  <c r="BJ62" i="13"/>
  <c r="BK62" i="13"/>
  <c r="BL62" i="13"/>
  <c r="AM63" i="13"/>
  <c r="AL63" i="13"/>
  <c r="AN63" i="13"/>
  <c r="AT63" i="13"/>
  <c r="AP63" i="13"/>
  <c r="AQ63" i="13"/>
  <c r="AO63" i="13"/>
  <c r="AU63" i="13"/>
  <c r="AV63" i="13"/>
  <c r="AZ63" i="13"/>
  <c r="AW63" i="13"/>
  <c r="AX63" i="13"/>
  <c r="AY63" i="13"/>
  <c r="BA63" i="13"/>
  <c r="BB63" i="13"/>
  <c r="BC63" i="13"/>
  <c r="BD63" i="13"/>
  <c r="BE63" i="13"/>
  <c r="BF63" i="13"/>
  <c r="BG63" i="13"/>
  <c r="BH63" i="13"/>
  <c r="BN63" i="13"/>
  <c r="BR62" i="13"/>
  <c r="BI63" i="13"/>
  <c r="BJ63" i="13"/>
  <c r="BK63" i="13"/>
  <c r="BL63" i="13"/>
  <c r="AM64" i="13"/>
  <c r="AL64" i="13"/>
  <c r="AN64" i="13"/>
  <c r="AT64" i="13"/>
  <c r="AP64" i="13"/>
  <c r="AQ64" i="13"/>
  <c r="AO64" i="13"/>
  <c r="AU64" i="13"/>
  <c r="AV64" i="13"/>
  <c r="AZ64" i="13"/>
  <c r="AW64" i="13"/>
  <c r="AX64" i="13"/>
  <c r="AY64" i="13"/>
  <c r="BA64" i="13"/>
  <c r="BB64" i="13"/>
  <c r="BC64" i="13"/>
  <c r="BD64" i="13"/>
  <c r="BE64" i="13"/>
  <c r="BF64" i="13"/>
  <c r="BG64" i="13"/>
  <c r="BH64" i="13"/>
  <c r="BN64" i="13"/>
  <c r="BR63" i="13"/>
  <c r="BI64" i="13"/>
  <c r="BJ64" i="13"/>
  <c r="BK64" i="13"/>
  <c r="BL64" i="13"/>
  <c r="AM65" i="13"/>
  <c r="AL65" i="13"/>
  <c r="AN65" i="13"/>
  <c r="AT65" i="13"/>
  <c r="AP65" i="13"/>
  <c r="AQ65" i="13"/>
  <c r="AO65" i="13"/>
  <c r="AU65" i="13"/>
  <c r="AV65" i="13"/>
  <c r="AZ65" i="13"/>
  <c r="AW65" i="13"/>
  <c r="AX65" i="13"/>
  <c r="AY65" i="13"/>
  <c r="BA65" i="13"/>
  <c r="BB65" i="13"/>
  <c r="BC65" i="13"/>
  <c r="BD65" i="13"/>
  <c r="BE65" i="13"/>
  <c r="BF65" i="13"/>
  <c r="BG65" i="13"/>
  <c r="BH65" i="13"/>
  <c r="BN65" i="13"/>
  <c r="BR64" i="13"/>
  <c r="BI65" i="13"/>
  <c r="BJ65" i="13"/>
  <c r="BK65" i="13"/>
  <c r="BL65" i="13"/>
  <c r="AM66" i="13"/>
  <c r="AL66" i="13"/>
  <c r="AN66" i="13"/>
  <c r="AT66" i="13"/>
  <c r="AP66" i="13"/>
  <c r="AQ66" i="13"/>
  <c r="AO66" i="13"/>
  <c r="AU66" i="13"/>
  <c r="AV66" i="13"/>
  <c r="AZ66" i="13"/>
  <c r="AW66" i="13"/>
  <c r="AX66" i="13"/>
  <c r="AY66" i="13"/>
  <c r="BA66" i="13"/>
  <c r="BB66" i="13"/>
  <c r="BC66" i="13"/>
  <c r="BD66" i="13"/>
  <c r="BE66" i="13"/>
  <c r="BF66" i="13"/>
  <c r="BN66" i="13"/>
  <c r="BR65" i="13"/>
  <c r="BI66" i="13"/>
  <c r="BJ66" i="13"/>
  <c r="BK66" i="13"/>
  <c r="BL66" i="13"/>
  <c r="AM67" i="13"/>
  <c r="AL67" i="13"/>
  <c r="AN67" i="13"/>
  <c r="AT67" i="13"/>
  <c r="AP67" i="13"/>
  <c r="AQ67" i="13"/>
  <c r="AO67" i="13"/>
  <c r="AU67" i="13"/>
  <c r="AV67" i="13"/>
  <c r="AZ67" i="13"/>
  <c r="AW67" i="13"/>
  <c r="AX67" i="13"/>
  <c r="AY67" i="13"/>
  <c r="BA67" i="13"/>
  <c r="BB67" i="13"/>
  <c r="BC67" i="13"/>
  <c r="BD67" i="13"/>
  <c r="BE67" i="13"/>
  <c r="BF67" i="13"/>
  <c r="BG67" i="13"/>
  <c r="BH67" i="13"/>
  <c r="BN67" i="13"/>
  <c r="BR66" i="13"/>
  <c r="BI67" i="13"/>
  <c r="BJ67" i="13"/>
  <c r="BK67" i="13"/>
  <c r="BL67" i="13"/>
  <c r="AM68" i="13"/>
  <c r="AL68" i="13"/>
  <c r="AN68" i="13"/>
  <c r="AT68" i="13"/>
  <c r="AP68" i="13"/>
  <c r="AQ68" i="13"/>
  <c r="AO68" i="13"/>
  <c r="AU68" i="13"/>
  <c r="AV68" i="13"/>
  <c r="AZ68" i="13"/>
  <c r="AW68" i="13"/>
  <c r="AX68" i="13"/>
  <c r="AY68" i="13"/>
  <c r="BA68" i="13"/>
  <c r="BB68" i="13"/>
  <c r="BC68" i="13"/>
  <c r="BD68" i="13"/>
  <c r="BE68" i="13"/>
  <c r="BF68" i="13"/>
  <c r="BG68" i="13"/>
  <c r="BH68" i="13"/>
  <c r="BN68" i="13"/>
  <c r="BR67" i="13"/>
  <c r="BI68" i="13"/>
  <c r="BJ68" i="13"/>
  <c r="BK68" i="13"/>
  <c r="BL68" i="13"/>
  <c r="AM69" i="13"/>
  <c r="AL69" i="13"/>
  <c r="AN69" i="13"/>
  <c r="AT69" i="13"/>
  <c r="AQ69" i="13"/>
  <c r="AO69" i="13"/>
  <c r="AU69" i="13"/>
  <c r="AV69" i="13"/>
  <c r="AZ69" i="13"/>
  <c r="AW69" i="13"/>
  <c r="AX69" i="13"/>
  <c r="AY69" i="13"/>
  <c r="BA69" i="13"/>
  <c r="BB69" i="13"/>
  <c r="BC69" i="13"/>
  <c r="BD69" i="13"/>
  <c r="BE69" i="13"/>
  <c r="BF69" i="13"/>
  <c r="BG69" i="13"/>
  <c r="BH69" i="13"/>
  <c r="BN69" i="13"/>
  <c r="BR68" i="13"/>
  <c r="BI69" i="13"/>
  <c r="BJ69" i="13"/>
  <c r="BK69" i="13"/>
  <c r="BL69" i="13"/>
  <c r="AM70" i="13"/>
  <c r="AL70" i="13"/>
  <c r="AN70" i="13"/>
  <c r="AT70" i="13"/>
  <c r="AP70" i="13"/>
  <c r="AQ70" i="13"/>
  <c r="AO70" i="13"/>
  <c r="AU70" i="13"/>
  <c r="AV70" i="13"/>
  <c r="AZ70" i="13"/>
  <c r="AW70" i="13"/>
  <c r="AX70" i="13"/>
  <c r="AY70" i="13"/>
  <c r="BA70" i="13"/>
  <c r="BB70" i="13"/>
  <c r="BC70" i="13"/>
  <c r="BD70" i="13"/>
  <c r="BE70" i="13"/>
  <c r="BF70" i="13"/>
  <c r="BG70" i="13"/>
  <c r="BH70" i="13"/>
  <c r="BN70" i="13"/>
  <c r="BR69" i="13"/>
  <c r="BI70" i="13"/>
  <c r="BJ70" i="13"/>
  <c r="BK70" i="13"/>
  <c r="BL70" i="13"/>
  <c r="AM71" i="13"/>
  <c r="AL71" i="13"/>
  <c r="AN71" i="13"/>
  <c r="AT71" i="13"/>
  <c r="AP71" i="13"/>
  <c r="AQ71" i="13"/>
  <c r="AO71" i="13"/>
  <c r="AU71" i="13"/>
  <c r="AV71" i="13"/>
  <c r="AZ71" i="13"/>
  <c r="AW71" i="13"/>
  <c r="AX71" i="13"/>
  <c r="AY71" i="13"/>
  <c r="BA71" i="13"/>
  <c r="BB71" i="13"/>
  <c r="BC71" i="13"/>
  <c r="BD71" i="13"/>
  <c r="BE71" i="13"/>
  <c r="BF71" i="13"/>
  <c r="BG71" i="13"/>
  <c r="BH71" i="13"/>
  <c r="BN71" i="13"/>
  <c r="BR70" i="13"/>
  <c r="BI71" i="13"/>
  <c r="BJ71" i="13"/>
  <c r="BK71" i="13"/>
  <c r="BL71" i="13"/>
  <c r="AM72" i="13"/>
  <c r="AL72" i="13"/>
  <c r="AN72" i="13"/>
  <c r="AT72" i="13"/>
  <c r="AP72" i="13"/>
  <c r="AQ72" i="13"/>
  <c r="AO72" i="13"/>
  <c r="AU72" i="13"/>
  <c r="AV72" i="13"/>
  <c r="AZ72" i="13"/>
  <c r="AW72" i="13"/>
  <c r="AX72" i="13"/>
  <c r="AY72" i="13"/>
  <c r="BA72" i="13"/>
  <c r="BB72" i="13"/>
  <c r="BC72" i="13"/>
  <c r="BD72" i="13"/>
  <c r="BN72" i="13"/>
  <c r="BR71" i="13"/>
  <c r="BI72" i="13"/>
  <c r="BJ72" i="13"/>
  <c r="BK72" i="13"/>
  <c r="BL72" i="13"/>
  <c r="AM73" i="13"/>
  <c r="AL73" i="13"/>
  <c r="AN73" i="13"/>
  <c r="AT73" i="13"/>
  <c r="AP73" i="13"/>
  <c r="AQ73" i="13"/>
  <c r="AO73" i="13"/>
  <c r="AU73" i="13"/>
  <c r="AV73" i="13"/>
  <c r="AZ73" i="13"/>
  <c r="AW73" i="13"/>
  <c r="AX73" i="13"/>
  <c r="AY73" i="13"/>
  <c r="BA73" i="13"/>
  <c r="BB73" i="13"/>
  <c r="BC73" i="13"/>
  <c r="BD73" i="13"/>
  <c r="BE73" i="13"/>
  <c r="BF73" i="13"/>
  <c r="BG73" i="13"/>
  <c r="BH73" i="13"/>
  <c r="BN73" i="13"/>
  <c r="BR72" i="13"/>
  <c r="BI73" i="13"/>
  <c r="BJ73" i="13"/>
  <c r="BK73" i="13"/>
  <c r="BL73" i="13"/>
  <c r="AM74" i="13"/>
  <c r="AL74" i="13"/>
  <c r="AN74" i="13"/>
  <c r="AT74" i="13"/>
  <c r="AP74" i="13"/>
  <c r="AQ74" i="13"/>
  <c r="AO74" i="13"/>
  <c r="AU74" i="13"/>
  <c r="AV74" i="13"/>
  <c r="AZ74" i="13"/>
  <c r="AW74" i="13"/>
  <c r="AX74" i="13"/>
  <c r="AY74" i="13"/>
  <c r="BA74" i="13"/>
  <c r="BB74" i="13"/>
  <c r="BC74" i="13"/>
  <c r="BD74" i="13"/>
  <c r="BN74" i="13"/>
  <c r="BR73" i="13"/>
  <c r="BI74" i="13"/>
  <c r="BJ74" i="13"/>
  <c r="BK74" i="13"/>
  <c r="BL74" i="13"/>
  <c r="AM75" i="13"/>
  <c r="AL75" i="13"/>
  <c r="AN75" i="13"/>
  <c r="AT75" i="13"/>
  <c r="AP75" i="13"/>
  <c r="AQ75" i="13"/>
  <c r="AO75" i="13"/>
  <c r="AU75" i="13"/>
  <c r="AV75" i="13"/>
  <c r="AZ75" i="13"/>
  <c r="AW75" i="13"/>
  <c r="AX75" i="13"/>
  <c r="AY75" i="13"/>
  <c r="BA75" i="13"/>
  <c r="BB75" i="13"/>
  <c r="BC75" i="13"/>
  <c r="BD75" i="13"/>
  <c r="BN75" i="13"/>
  <c r="BR74" i="13"/>
  <c r="BI75" i="13"/>
  <c r="BJ75" i="13"/>
  <c r="BK75" i="13"/>
  <c r="BL75" i="13"/>
  <c r="AM76" i="13"/>
  <c r="AL76" i="13"/>
  <c r="AN76" i="13"/>
  <c r="AT76" i="13"/>
  <c r="AP76" i="13"/>
  <c r="AQ76" i="13"/>
  <c r="AO76" i="13"/>
  <c r="AU76" i="13"/>
  <c r="AV76" i="13"/>
  <c r="AZ76" i="13"/>
  <c r="AW76" i="13"/>
  <c r="AX76" i="13"/>
  <c r="AY76" i="13"/>
  <c r="BA76" i="13"/>
  <c r="BB76" i="13"/>
  <c r="BC76" i="13"/>
  <c r="BD76" i="13"/>
  <c r="BN76" i="13"/>
  <c r="BR75" i="13"/>
  <c r="BI76" i="13"/>
  <c r="BJ76" i="13"/>
  <c r="BK76" i="13"/>
  <c r="BL76" i="13"/>
  <c r="AM77" i="13"/>
  <c r="AL77" i="13"/>
  <c r="AN77" i="13"/>
  <c r="AT77" i="13"/>
  <c r="AP77" i="13"/>
  <c r="AQ77" i="13"/>
  <c r="AO77" i="13"/>
  <c r="AU77" i="13"/>
  <c r="AV77" i="13"/>
  <c r="AZ77" i="13"/>
  <c r="AW77" i="13"/>
  <c r="AX77" i="13"/>
  <c r="AY77" i="13"/>
  <c r="BA77" i="13"/>
  <c r="BB77" i="13"/>
  <c r="BC77" i="13"/>
  <c r="BD77" i="13"/>
  <c r="BN77" i="13"/>
  <c r="BR76" i="13"/>
  <c r="BI77" i="13"/>
  <c r="BJ77" i="13"/>
  <c r="BK77" i="13"/>
  <c r="BL77" i="13"/>
  <c r="AM78" i="13"/>
  <c r="AL78" i="13"/>
  <c r="BN78" i="13"/>
  <c r="BR77" i="13"/>
  <c r="AL79" i="13"/>
  <c r="BN79" i="13"/>
  <c r="BR78" i="13"/>
  <c r="AL80" i="13"/>
  <c r="BN80" i="13"/>
  <c r="BR79" i="13"/>
  <c r="AL81" i="13"/>
  <c r="BN81" i="13"/>
  <c r="BR80" i="13"/>
  <c r="AL82" i="13"/>
  <c r="BN82" i="13"/>
  <c r="BR81" i="13"/>
  <c r="AL83" i="13"/>
  <c r="BN83" i="13"/>
  <c r="BR82" i="13"/>
  <c r="AL84" i="13"/>
  <c r="BN84" i="13"/>
  <c r="BR83" i="13"/>
  <c r="AL85" i="13"/>
  <c r="BN85" i="13"/>
  <c r="BR84" i="13"/>
  <c r="AL86" i="13"/>
  <c r="BN86" i="13"/>
  <c r="BR85" i="13"/>
  <c r="AL87" i="13"/>
  <c r="BN87" i="13"/>
  <c r="BR86" i="13"/>
  <c r="AL88" i="13"/>
  <c r="BN88" i="13"/>
  <c r="BR87" i="13"/>
  <c r="AL89" i="13"/>
  <c r="BN89" i="13"/>
  <c r="BR88" i="13"/>
  <c r="AL90" i="13"/>
  <c r="BN90" i="13"/>
  <c r="BR89" i="13"/>
  <c r="AL91" i="13"/>
  <c r="BN91" i="13"/>
  <c r="BR90" i="13"/>
  <c r="AL92" i="13"/>
  <c r="BN92" i="13"/>
  <c r="BR91" i="13"/>
  <c r="AL93" i="13"/>
  <c r="BN93" i="13"/>
  <c r="BR92" i="13"/>
  <c r="AL94" i="13"/>
  <c r="BN94" i="13"/>
  <c r="BR93" i="13"/>
  <c r="AL95" i="13"/>
  <c r="BN95" i="13"/>
  <c r="BR94" i="13"/>
  <c r="AL96" i="13"/>
  <c r="BN96" i="13"/>
  <c r="BR95" i="13"/>
  <c r="AL97" i="13"/>
  <c r="BN97" i="13"/>
  <c r="BR96" i="13"/>
  <c r="AL98" i="13"/>
  <c r="BN98" i="13"/>
  <c r="BR97" i="13"/>
  <c r="AL99" i="13"/>
  <c r="BN99" i="13"/>
  <c r="BR98" i="13"/>
  <c r="AL100" i="13"/>
  <c r="BN100" i="13"/>
  <c r="BR99" i="13"/>
  <c r="BR100" i="13"/>
  <c r="BN4" i="13"/>
  <c r="BW12" i="13"/>
  <c r="BV12" i="13"/>
  <c r="CB2" i="13"/>
  <c r="BX12" i="13"/>
  <c r="CD12" i="13"/>
  <c r="BZ12" i="13"/>
  <c r="CA12" i="13"/>
  <c r="BY12" i="13"/>
  <c r="CE12" i="13"/>
  <c r="CF12" i="13"/>
  <c r="CJ12" i="13"/>
  <c r="CG12" i="13"/>
  <c r="CH12" i="13"/>
  <c r="CI12" i="13"/>
  <c r="CK12" i="13"/>
  <c r="CL12" i="13"/>
  <c r="CM12" i="13"/>
  <c r="CN12" i="13"/>
  <c r="CO12" i="13"/>
  <c r="CP12" i="13"/>
  <c r="CX12" i="13"/>
  <c r="CS12" i="13"/>
  <c r="CT12" i="13"/>
  <c r="CU12" i="13"/>
  <c r="CV12" i="13"/>
  <c r="BW13" i="13"/>
  <c r="BV13" i="13"/>
  <c r="BX13" i="13"/>
  <c r="CD13" i="13"/>
  <c r="BZ13" i="13"/>
  <c r="CA13" i="13"/>
  <c r="BY13" i="13"/>
  <c r="CE13" i="13"/>
  <c r="CF13" i="13"/>
  <c r="CJ13" i="13"/>
  <c r="CG13" i="13"/>
  <c r="CH13" i="13"/>
  <c r="CI13" i="13"/>
  <c r="CK13" i="13"/>
  <c r="CL13" i="13"/>
  <c r="CM13" i="13"/>
  <c r="CN13" i="13"/>
  <c r="CO13" i="13"/>
  <c r="CP13" i="13"/>
  <c r="CQ13" i="13"/>
  <c r="CR13" i="13"/>
  <c r="CX13" i="13"/>
  <c r="DB12" i="13"/>
  <c r="CS13" i="13"/>
  <c r="CT13" i="13"/>
  <c r="CU13" i="13"/>
  <c r="CV13" i="13"/>
  <c r="BW14" i="13"/>
  <c r="BV14" i="13"/>
  <c r="BX14" i="13"/>
  <c r="CD14" i="13"/>
  <c r="BZ14" i="13"/>
  <c r="CA14" i="13"/>
  <c r="BY14" i="13"/>
  <c r="CE14" i="13"/>
  <c r="CF14" i="13"/>
  <c r="CJ14" i="13"/>
  <c r="CG14" i="13"/>
  <c r="CH14" i="13"/>
  <c r="CI14" i="13"/>
  <c r="CK14" i="13"/>
  <c r="CL14" i="13"/>
  <c r="CM14" i="13"/>
  <c r="CN14" i="13"/>
  <c r="CO14" i="13"/>
  <c r="CP14" i="13"/>
  <c r="CQ14" i="13"/>
  <c r="CR14" i="13"/>
  <c r="CX14" i="13"/>
  <c r="DB13" i="13"/>
  <c r="CS14" i="13"/>
  <c r="CT14" i="13"/>
  <c r="CU14" i="13"/>
  <c r="CV14" i="13"/>
  <c r="BW15" i="13"/>
  <c r="BV15" i="13"/>
  <c r="BX15" i="13"/>
  <c r="CD15" i="13"/>
  <c r="BZ15" i="13"/>
  <c r="CA15" i="13"/>
  <c r="BY15" i="13"/>
  <c r="CE15" i="13"/>
  <c r="CF15" i="13"/>
  <c r="CJ15" i="13"/>
  <c r="CG15" i="13"/>
  <c r="CH15" i="13"/>
  <c r="CI15" i="13"/>
  <c r="CK15" i="13"/>
  <c r="CL15" i="13"/>
  <c r="CM15" i="13"/>
  <c r="CN15" i="13"/>
  <c r="CO15" i="13"/>
  <c r="CP15" i="13"/>
  <c r="CQ15" i="13"/>
  <c r="CR15" i="13"/>
  <c r="CX15" i="13"/>
  <c r="DB14" i="13"/>
  <c r="CS15" i="13"/>
  <c r="CT15" i="13"/>
  <c r="CU15" i="13"/>
  <c r="CV15" i="13"/>
  <c r="BW16" i="13"/>
  <c r="BV16" i="13"/>
  <c r="BX16" i="13"/>
  <c r="CD16" i="13"/>
  <c r="BZ16" i="13"/>
  <c r="CA16" i="13"/>
  <c r="BY16" i="13"/>
  <c r="CE16" i="13"/>
  <c r="CF16" i="13"/>
  <c r="CJ16" i="13"/>
  <c r="CG16" i="13"/>
  <c r="CH16" i="13"/>
  <c r="CI16" i="13"/>
  <c r="CK16" i="13"/>
  <c r="CL16" i="13"/>
  <c r="CM16" i="13"/>
  <c r="CN16" i="13"/>
  <c r="CO16" i="13"/>
  <c r="CP16" i="13"/>
  <c r="CQ16" i="13"/>
  <c r="CR16" i="13"/>
  <c r="CX16" i="13"/>
  <c r="DB15" i="13"/>
  <c r="CS16" i="13"/>
  <c r="CT16" i="13"/>
  <c r="CU16" i="13"/>
  <c r="CV16" i="13"/>
  <c r="BW17" i="13"/>
  <c r="BV17" i="13"/>
  <c r="BX17" i="13"/>
  <c r="CD17" i="13"/>
  <c r="BZ17" i="13"/>
  <c r="CA17" i="13"/>
  <c r="BY17" i="13"/>
  <c r="CE17" i="13"/>
  <c r="CF17" i="13"/>
  <c r="CJ17" i="13"/>
  <c r="CG17" i="13"/>
  <c r="CH17" i="13"/>
  <c r="CI17" i="13"/>
  <c r="CK17" i="13"/>
  <c r="CL17" i="13"/>
  <c r="CM17" i="13"/>
  <c r="CN17" i="13"/>
  <c r="CO17" i="13"/>
  <c r="CP17" i="13"/>
  <c r="CX17" i="13"/>
  <c r="DB16" i="13"/>
  <c r="CS17" i="13"/>
  <c r="CT17" i="13"/>
  <c r="CU17" i="13"/>
  <c r="CV17" i="13"/>
  <c r="BW18" i="13"/>
  <c r="BV18" i="13"/>
  <c r="BX18" i="13"/>
  <c r="CD18" i="13"/>
  <c r="BZ18" i="13"/>
  <c r="CA18" i="13"/>
  <c r="BY18" i="13"/>
  <c r="CE18" i="13"/>
  <c r="CF18" i="13"/>
  <c r="CJ18" i="13"/>
  <c r="CG18" i="13"/>
  <c r="CH18" i="13"/>
  <c r="CI18" i="13"/>
  <c r="CK18" i="13"/>
  <c r="CL18" i="13"/>
  <c r="CM18" i="13"/>
  <c r="CN18" i="13"/>
  <c r="CO18" i="13"/>
  <c r="CP18" i="13"/>
  <c r="CQ18" i="13"/>
  <c r="CR18" i="13"/>
  <c r="CX18" i="13"/>
  <c r="DB17" i="13"/>
  <c r="CS18" i="13"/>
  <c r="CT18" i="13"/>
  <c r="CU18" i="13"/>
  <c r="CV18" i="13"/>
  <c r="BW19" i="13"/>
  <c r="BV19" i="13"/>
  <c r="BX19" i="13"/>
  <c r="CD19" i="13"/>
  <c r="BZ19" i="13"/>
  <c r="CA19" i="13"/>
  <c r="BY19" i="13"/>
  <c r="CE19" i="13"/>
  <c r="CF19" i="13"/>
  <c r="CJ19" i="13"/>
  <c r="CG19" i="13"/>
  <c r="CH19" i="13"/>
  <c r="CI19" i="13"/>
  <c r="CK19" i="13"/>
  <c r="CL19" i="13"/>
  <c r="CM19" i="13"/>
  <c r="CN19" i="13"/>
  <c r="CO19" i="13"/>
  <c r="CP19" i="13"/>
  <c r="CQ19" i="13"/>
  <c r="CR19" i="13"/>
  <c r="CX19" i="13"/>
  <c r="DB18" i="13"/>
  <c r="CS19" i="13"/>
  <c r="CT19" i="13"/>
  <c r="CU19" i="13"/>
  <c r="CV19" i="13"/>
  <c r="BW20" i="13"/>
  <c r="BV20" i="13"/>
  <c r="BX20" i="13"/>
  <c r="CD20" i="13"/>
  <c r="BZ20" i="13"/>
  <c r="CA20" i="13"/>
  <c r="BY20" i="13"/>
  <c r="CE20" i="13"/>
  <c r="CF20" i="13"/>
  <c r="CJ20" i="13"/>
  <c r="CG20" i="13"/>
  <c r="CH20" i="13"/>
  <c r="CI20" i="13"/>
  <c r="CK20" i="13"/>
  <c r="CL20" i="13"/>
  <c r="CM20" i="13"/>
  <c r="CN20" i="13"/>
  <c r="CO20" i="13"/>
  <c r="CP20" i="13"/>
  <c r="CQ20" i="13"/>
  <c r="CR20" i="13"/>
  <c r="CX20" i="13"/>
  <c r="DB19" i="13"/>
  <c r="CS20" i="13"/>
  <c r="CT20" i="13"/>
  <c r="CU20" i="13"/>
  <c r="CV20" i="13"/>
  <c r="BW21" i="13"/>
  <c r="BV21" i="13"/>
  <c r="BX21" i="13"/>
  <c r="CD21" i="13"/>
  <c r="BZ21" i="13"/>
  <c r="CA21" i="13"/>
  <c r="BY21" i="13"/>
  <c r="CE21" i="13"/>
  <c r="CF21" i="13"/>
  <c r="CJ21" i="13"/>
  <c r="CG21" i="13"/>
  <c r="CH21" i="13"/>
  <c r="CI21" i="13"/>
  <c r="CK21" i="13"/>
  <c r="CL21" i="13"/>
  <c r="CM21" i="13"/>
  <c r="CN21" i="13"/>
  <c r="CO21" i="13"/>
  <c r="CP21" i="13"/>
  <c r="CQ21" i="13"/>
  <c r="CR21" i="13"/>
  <c r="CX21" i="13"/>
  <c r="DB20" i="13"/>
  <c r="CS21" i="13"/>
  <c r="CT21" i="13"/>
  <c r="CU21" i="13"/>
  <c r="CV21" i="13"/>
  <c r="BW22" i="13"/>
  <c r="BV22" i="13"/>
  <c r="BX22" i="13"/>
  <c r="CD22" i="13"/>
  <c r="BZ22" i="13"/>
  <c r="CA22" i="13"/>
  <c r="BY22" i="13"/>
  <c r="CE22" i="13"/>
  <c r="CF22" i="13"/>
  <c r="CJ22" i="13"/>
  <c r="CG22" i="13"/>
  <c r="CH22" i="13"/>
  <c r="CI22" i="13"/>
  <c r="CK22" i="13"/>
  <c r="CL22" i="13"/>
  <c r="CM22" i="13"/>
  <c r="CN22" i="13"/>
  <c r="CO22" i="13"/>
  <c r="CP22" i="13"/>
  <c r="CQ22" i="13"/>
  <c r="CR22" i="13"/>
  <c r="CX22" i="13"/>
  <c r="DB21" i="13"/>
  <c r="CS22" i="13"/>
  <c r="CT22" i="13"/>
  <c r="CU22" i="13"/>
  <c r="CV22" i="13"/>
  <c r="BW23" i="13"/>
  <c r="BV23" i="13"/>
  <c r="BX23" i="13"/>
  <c r="CD23" i="13"/>
  <c r="BZ23" i="13"/>
  <c r="CA23" i="13"/>
  <c r="BY23" i="13"/>
  <c r="CE23" i="13"/>
  <c r="CF23" i="13"/>
  <c r="CJ23" i="13"/>
  <c r="CG23" i="13"/>
  <c r="CH23" i="13"/>
  <c r="CI23" i="13"/>
  <c r="CK23" i="13"/>
  <c r="CL23" i="13"/>
  <c r="CM23" i="13"/>
  <c r="CN23" i="13"/>
  <c r="CO23" i="13"/>
  <c r="CP23" i="13"/>
  <c r="CQ23" i="13"/>
  <c r="CR23" i="13"/>
  <c r="CX23" i="13"/>
  <c r="DB22" i="13"/>
  <c r="CS23" i="13"/>
  <c r="CT23" i="13"/>
  <c r="CU23" i="13"/>
  <c r="CV23" i="13"/>
  <c r="BW24" i="13"/>
  <c r="BV24" i="13"/>
  <c r="BX24" i="13"/>
  <c r="CD24" i="13"/>
  <c r="BZ24" i="13"/>
  <c r="CA24" i="13"/>
  <c r="BY24" i="13"/>
  <c r="CE24" i="13"/>
  <c r="CF24" i="13"/>
  <c r="CJ24" i="13"/>
  <c r="CG24" i="13"/>
  <c r="CH24" i="13"/>
  <c r="CI24" i="13"/>
  <c r="CK24" i="13"/>
  <c r="CL24" i="13"/>
  <c r="CM24" i="13"/>
  <c r="CN24" i="13"/>
  <c r="CO24" i="13"/>
  <c r="CP24" i="13"/>
  <c r="CQ24" i="13"/>
  <c r="CR24" i="13"/>
  <c r="CX24" i="13"/>
  <c r="DB23" i="13"/>
  <c r="CS24" i="13"/>
  <c r="CT24" i="13"/>
  <c r="CU24" i="13"/>
  <c r="CV24" i="13"/>
  <c r="BW25" i="13"/>
  <c r="BV25" i="13"/>
  <c r="BX25" i="13"/>
  <c r="CD25" i="13"/>
  <c r="BZ25" i="13"/>
  <c r="CA25" i="13"/>
  <c r="BY25" i="13"/>
  <c r="CE25" i="13"/>
  <c r="CF25" i="13"/>
  <c r="CJ25" i="13"/>
  <c r="CG25" i="13"/>
  <c r="CH25" i="13"/>
  <c r="CI25" i="13"/>
  <c r="CK25" i="13"/>
  <c r="CL25" i="13"/>
  <c r="CM25" i="13"/>
  <c r="CN25" i="13"/>
  <c r="CO25" i="13"/>
  <c r="CP25" i="13"/>
  <c r="CQ25" i="13"/>
  <c r="CR25" i="13"/>
  <c r="CX25" i="13"/>
  <c r="DB24" i="13"/>
  <c r="CS25" i="13"/>
  <c r="CT25" i="13"/>
  <c r="CU25" i="13"/>
  <c r="CV25" i="13"/>
  <c r="BW26" i="13"/>
  <c r="BV26" i="13"/>
  <c r="BX26" i="13"/>
  <c r="CD26" i="13"/>
  <c r="BZ26" i="13"/>
  <c r="CA26" i="13"/>
  <c r="BY26" i="13"/>
  <c r="CE26" i="13"/>
  <c r="CF26" i="13"/>
  <c r="CJ26" i="13"/>
  <c r="CG26" i="13"/>
  <c r="CH26" i="13"/>
  <c r="CI26" i="13"/>
  <c r="CK26" i="13"/>
  <c r="CL26" i="13"/>
  <c r="CM26" i="13"/>
  <c r="CN26" i="13"/>
  <c r="CO26" i="13"/>
  <c r="CP26" i="13"/>
  <c r="CQ26" i="13"/>
  <c r="CR26" i="13"/>
  <c r="CX26" i="13"/>
  <c r="DB25" i="13"/>
  <c r="CS26" i="13"/>
  <c r="CT26" i="13"/>
  <c r="CU26" i="13"/>
  <c r="CV26" i="13"/>
  <c r="BW27" i="13"/>
  <c r="BV27" i="13"/>
  <c r="BX27" i="13"/>
  <c r="CD27" i="13"/>
  <c r="BZ27" i="13"/>
  <c r="CA27" i="13"/>
  <c r="BY27" i="13"/>
  <c r="CE27" i="13"/>
  <c r="CF27" i="13"/>
  <c r="CJ27" i="13"/>
  <c r="CG27" i="13"/>
  <c r="CH27" i="13"/>
  <c r="CI27" i="13"/>
  <c r="CK27" i="13"/>
  <c r="CL27" i="13"/>
  <c r="CM27" i="13"/>
  <c r="CN27" i="13"/>
  <c r="CO27" i="13"/>
  <c r="CP27" i="13"/>
  <c r="CQ27" i="13"/>
  <c r="CR27" i="13"/>
  <c r="CX27" i="13"/>
  <c r="DB26" i="13"/>
  <c r="CS27" i="13"/>
  <c r="CT27" i="13"/>
  <c r="CU27" i="13"/>
  <c r="CV27" i="13"/>
  <c r="BW28" i="13"/>
  <c r="BV28" i="13"/>
  <c r="BX28" i="13"/>
  <c r="CD28" i="13"/>
  <c r="BZ28" i="13"/>
  <c r="CA28" i="13"/>
  <c r="BY28" i="13"/>
  <c r="CE28" i="13"/>
  <c r="CF28" i="13"/>
  <c r="CJ28" i="13"/>
  <c r="CG28" i="13"/>
  <c r="CH28" i="13"/>
  <c r="CI28" i="13"/>
  <c r="CK28" i="13"/>
  <c r="CL28" i="13"/>
  <c r="CM28" i="13"/>
  <c r="CN28" i="13"/>
  <c r="CO28" i="13"/>
  <c r="CP28" i="13"/>
  <c r="CQ28" i="13"/>
  <c r="CR28" i="13"/>
  <c r="CX28" i="13"/>
  <c r="DB27" i="13"/>
  <c r="CS28" i="13"/>
  <c r="CT28" i="13"/>
  <c r="CU28" i="13"/>
  <c r="CV28" i="13"/>
  <c r="BW29" i="13"/>
  <c r="BV29" i="13"/>
  <c r="BX29" i="13"/>
  <c r="CD29" i="13"/>
  <c r="BZ29" i="13"/>
  <c r="CA29" i="13"/>
  <c r="BY29" i="13"/>
  <c r="CE29" i="13"/>
  <c r="CF29" i="13"/>
  <c r="CJ29" i="13"/>
  <c r="CG29" i="13"/>
  <c r="CH29" i="13"/>
  <c r="CI29" i="13"/>
  <c r="CK29" i="13"/>
  <c r="CL29" i="13"/>
  <c r="CM29" i="13"/>
  <c r="CN29" i="13"/>
  <c r="CO29" i="13"/>
  <c r="CP29" i="13"/>
  <c r="CQ29" i="13"/>
  <c r="CR29" i="13"/>
  <c r="CX29" i="13"/>
  <c r="DB28" i="13"/>
  <c r="CS29" i="13"/>
  <c r="CT29" i="13"/>
  <c r="CU29" i="13"/>
  <c r="CV29" i="13"/>
  <c r="BW30" i="13"/>
  <c r="BV30" i="13"/>
  <c r="BX30" i="13"/>
  <c r="CD30" i="13"/>
  <c r="BZ30" i="13"/>
  <c r="CA30" i="13"/>
  <c r="BY30" i="13"/>
  <c r="CE30" i="13"/>
  <c r="CF30" i="13"/>
  <c r="CJ30" i="13"/>
  <c r="CG30" i="13"/>
  <c r="CH30" i="13"/>
  <c r="CI30" i="13"/>
  <c r="CK30" i="13"/>
  <c r="CL30" i="13"/>
  <c r="CM30" i="13"/>
  <c r="CN30" i="13"/>
  <c r="CO30" i="13"/>
  <c r="CP30" i="13"/>
  <c r="CQ30" i="13"/>
  <c r="CR30" i="13"/>
  <c r="CX30" i="13"/>
  <c r="DB29" i="13"/>
  <c r="CS30" i="13"/>
  <c r="CT30" i="13"/>
  <c r="CU30" i="13"/>
  <c r="CV30" i="13"/>
  <c r="BW31" i="13"/>
  <c r="BV31" i="13"/>
  <c r="BX31" i="13"/>
  <c r="CD31" i="13"/>
  <c r="BZ31" i="13"/>
  <c r="CA31" i="13"/>
  <c r="BY31" i="13"/>
  <c r="CE31" i="13"/>
  <c r="CF31" i="13"/>
  <c r="CJ31" i="13"/>
  <c r="CG31" i="13"/>
  <c r="CH31" i="13"/>
  <c r="CI31" i="13"/>
  <c r="CK31" i="13"/>
  <c r="CL31" i="13"/>
  <c r="CM31" i="13"/>
  <c r="CN31" i="13"/>
  <c r="CO31" i="13"/>
  <c r="CP31" i="13"/>
  <c r="CQ31" i="13"/>
  <c r="CR31" i="13"/>
  <c r="CX31" i="13"/>
  <c r="DB30" i="13"/>
  <c r="CS31" i="13"/>
  <c r="CT31" i="13"/>
  <c r="CU31" i="13"/>
  <c r="CV31" i="13"/>
  <c r="BW32" i="13"/>
  <c r="BV32" i="13"/>
  <c r="BX32" i="13"/>
  <c r="CD32" i="13"/>
  <c r="BZ32" i="13"/>
  <c r="CA32" i="13"/>
  <c r="BY32" i="13"/>
  <c r="CE32" i="13"/>
  <c r="CF32" i="13"/>
  <c r="CJ32" i="13"/>
  <c r="CG32" i="13"/>
  <c r="CH32" i="13"/>
  <c r="CI32" i="13"/>
  <c r="CK32" i="13"/>
  <c r="CL32" i="13"/>
  <c r="CM32" i="13"/>
  <c r="CN32" i="13"/>
  <c r="CO32" i="13"/>
  <c r="CP32" i="13"/>
  <c r="CQ32" i="13"/>
  <c r="CR32" i="13"/>
  <c r="CX32" i="13"/>
  <c r="DB31" i="13"/>
  <c r="CS32" i="13"/>
  <c r="CT32" i="13"/>
  <c r="CU32" i="13"/>
  <c r="CV32" i="13"/>
  <c r="BW33" i="13"/>
  <c r="BV33" i="13"/>
  <c r="BX33" i="13"/>
  <c r="CD33" i="13"/>
  <c r="BZ33" i="13"/>
  <c r="CA33" i="13"/>
  <c r="BY33" i="13"/>
  <c r="CE33" i="13"/>
  <c r="CF33" i="13"/>
  <c r="CJ33" i="13"/>
  <c r="CG33" i="13"/>
  <c r="CH33" i="13"/>
  <c r="CI33" i="13"/>
  <c r="CK33" i="13"/>
  <c r="CL33" i="13"/>
  <c r="CM33" i="13"/>
  <c r="CN33" i="13"/>
  <c r="CO33" i="13"/>
  <c r="CP33" i="13"/>
  <c r="CQ33" i="13"/>
  <c r="CR33" i="13"/>
  <c r="CX33" i="13"/>
  <c r="DB32" i="13"/>
  <c r="CS33" i="13"/>
  <c r="CT33" i="13"/>
  <c r="CU33" i="13"/>
  <c r="CV33" i="13"/>
  <c r="BW34" i="13"/>
  <c r="BV34" i="13"/>
  <c r="BX34" i="13"/>
  <c r="CD34" i="13"/>
  <c r="BZ34" i="13"/>
  <c r="CA34" i="13"/>
  <c r="BY34" i="13"/>
  <c r="CE34" i="13"/>
  <c r="CF34" i="13"/>
  <c r="CJ34" i="13"/>
  <c r="CG34" i="13"/>
  <c r="CH34" i="13"/>
  <c r="CI34" i="13"/>
  <c r="CK34" i="13"/>
  <c r="CL34" i="13"/>
  <c r="CM34" i="13"/>
  <c r="CN34" i="13"/>
  <c r="CO34" i="13"/>
  <c r="CP34" i="13"/>
  <c r="CQ34" i="13"/>
  <c r="CR34" i="13"/>
  <c r="CX34" i="13"/>
  <c r="DB33" i="13"/>
  <c r="CS34" i="13"/>
  <c r="CT34" i="13"/>
  <c r="CU34" i="13"/>
  <c r="CV34" i="13"/>
  <c r="BW35" i="13"/>
  <c r="BV35" i="13"/>
  <c r="BX35" i="13"/>
  <c r="CD35" i="13"/>
  <c r="BZ35" i="13"/>
  <c r="CA35" i="13"/>
  <c r="BY35" i="13"/>
  <c r="CE35" i="13"/>
  <c r="CF35" i="13"/>
  <c r="CJ35" i="13"/>
  <c r="CG35" i="13"/>
  <c r="CH35" i="13"/>
  <c r="CI35" i="13"/>
  <c r="CK35" i="13"/>
  <c r="CL35" i="13"/>
  <c r="CM35" i="13"/>
  <c r="CN35" i="13"/>
  <c r="CO35" i="13"/>
  <c r="CP35" i="13"/>
  <c r="CQ35" i="13"/>
  <c r="CR35" i="13"/>
  <c r="CX35" i="13"/>
  <c r="DB34" i="13"/>
  <c r="CS35" i="13"/>
  <c r="CT35" i="13"/>
  <c r="CU35" i="13"/>
  <c r="CV35" i="13"/>
  <c r="BW36" i="13"/>
  <c r="BV36" i="13"/>
  <c r="BX36" i="13"/>
  <c r="CD36" i="13"/>
  <c r="BZ36" i="13"/>
  <c r="CA36" i="13"/>
  <c r="BY36" i="13"/>
  <c r="CE36" i="13"/>
  <c r="CF36" i="13"/>
  <c r="CJ36" i="13"/>
  <c r="CG36" i="13"/>
  <c r="CH36" i="13"/>
  <c r="CI36" i="13"/>
  <c r="CK36" i="13"/>
  <c r="CL36" i="13"/>
  <c r="CM36" i="13"/>
  <c r="CN36" i="13"/>
  <c r="CO36" i="13"/>
  <c r="CP36" i="13"/>
  <c r="CQ36" i="13"/>
  <c r="CR36" i="13"/>
  <c r="CX36" i="13"/>
  <c r="DB35" i="13"/>
  <c r="CS36" i="13"/>
  <c r="CT36" i="13"/>
  <c r="CU36" i="13"/>
  <c r="CV36" i="13"/>
  <c r="BW37" i="13"/>
  <c r="BV37" i="13"/>
  <c r="BX37" i="13"/>
  <c r="CD37" i="13"/>
  <c r="BZ37" i="13"/>
  <c r="CA37" i="13"/>
  <c r="BY37" i="13"/>
  <c r="CE37" i="13"/>
  <c r="CF37" i="13"/>
  <c r="CJ37" i="13"/>
  <c r="CG37" i="13"/>
  <c r="CH37" i="13"/>
  <c r="CI37" i="13"/>
  <c r="CK37" i="13"/>
  <c r="CL37" i="13"/>
  <c r="CM37" i="13"/>
  <c r="CN37" i="13"/>
  <c r="CO37" i="13"/>
  <c r="CP37" i="13"/>
  <c r="CQ37" i="13"/>
  <c r="CR37" i="13"/>
  <c r="CX37" i="13"/>
  <c r="DB36" i="13"/>
  <c r="CS37" i="13"/>
  <c r="CT37" i="13"/>
  <c r="CU37" i="13"/>
  <c r="CV37" i="13"/>
  <c r="BW38" i="13"/>
  <c r="BV38" i="13"/>
  <c r="BX38" i="13"/>
  <c r="CD38" i="13"/>
  <c r="BZ38" i="13"/>
  <c r="CA38" i="13"/>
  <c r="BY38" i="13"/>
  <c r="CE38" i="13"/>
  <c r="CF38" i="13"/>
  <c r="CJ38" i="13"/>
  <c r="CG38" i="13"/>
  <c r="CH38" i="13"/>
  <c r="CI38" i="13"/>
  <c r="CK38" i="13"/>
  <c r="CL38" i="13"/>
  <c r="CM38" i="13"/>
  <c r="CN38" i="13"/>
  <c r="CO38" i="13"/>
  <c r="CP38" i="13"/>
  <c r="CQ38" i="13"/>
  <c r="CR38" i="13"/>
  <c r="CX38" i="13"/>
  <c r="DB37" i="13"/>
  <c r="CS38" i="13"/>
  <c r="CT38" i="13"/>
  <c r="CU38" i="13"/>
  <c r="CV38" i="13"/>
  <c r="BW39" i="13"/>
  <c r="BV39" i="13"/>
  <c r="BX39" i="13"/>
  <c r="CD39" i="13"/>
  <c r="BZ39" i="13"/>
  <c r="CA39" i="13"/>
  <c r="BY39" i="13"/>
  <c r="CE39" i="13"/>
  <c r="CF39" i="13"/>
  <c r="CJ39" i="13"/>
  <c r="CG39" i="13"/>
  <c r="CH39" i="13"/>
  <c r="CI39" i="13"/>
  <c r="CK39" i="13"/>
  <c r="CL39" i="13"/>
  <c r="CM39" i="13"/>
  <c r="CN39" i="13"/>
  <c r="CO39" i="13"/>
  <c r="CP39" i="13"/>
  <c r="CQ39" i="13"/>
  <c r="CR39" i="13"/>
  <c r="CX39" i="13"/>
  <c r="DB38" i="13"/>
  <c r="CS39" i="13"/>
  <c r="CT39" i="13"/>
  <c r="CU39" i="13"/>
  <c r="CV39" i="13"/>
  <c r="BW40" i="13"/>
  <c r="BV40" i="13"/>
  <c r="BX40" i="13"/>
  <c r="CD40" i="13"/>
  <c r="BZ40" i="13"/>
  <c r="CA40" i="13"/>
  <c r="BY40" i="13"/>
  <c r="CE40" i="13"/>
  <c r="CF40" i="13"/>
  <c r="CJ40" i="13"/>
  <c r="CG40" i="13"/>
  <c r="CH40" i="13"/>
  <c r="CI40" i="13"/>
  <c r="CK40" i="13"/>
  <c r="CL40" i="13"/>
  <c r="CM40" i="13"/>
  <c r="CN40" i="13"/>
  <c r="CO40" i="13"/>
  <c r="CP40" i="13"/>
  <c r="CQ40" i="13"/>
  <c r="CR40" i="13"/>
  <c r="CX40" i="13"/>
  <c r="DB39" i="13"/>
  <c r="CS40" i="13"/>
  <c r="CT40" i="13"/>
  <c r="CU40" i="13"/>
  <c r="CV40" i="13"/>
  <c r="BW41" i="13"/>
  <c r="BV41" i="13"/>
  <c r="BX41" i="13"/>
  <c r="CD41" i="13"/>
  <c r="BZ41" i="13"/>
  <c r="CA41" i="13"/>
  <c r="BY41" i="13"/>
  <c r="CE41" i="13"/>
  <c r="CF41" i="13"/>
  <c r="CJ41" i="13"/>
  <c r="CG41" i="13"/>
  <c r="CH41" i="13"/>
  <c r="CI41" i="13"/>
  <c r="CK41" i="13"/>
  <c r="CL41" i="13"/>
  <c r="CM41" i="13"/>
  <c r="CN41" i="13"/>
  <c r="CO41" i="13"/>
  <c r="CP41" i="13"/>
  <c r="CQ41" i="13"/>
  <c r="CR41" i="13"/>
  <c r="CX41" i="13"/>
  <c r="DB40" i="13"/>
  <c r="CS41" i="13"/>
  <c r="CT41" i="13"/>
  <c r="CU41" i="13"/>
  <c r="CV41" i="13"/>
  <c r="BW42" i="13"/>
  <c r="BV42" i="13"/>
  <c r="BX42" i="13"/>
  <c r="CD42" i="13"/>
  <c r="BZ42" i="13"/>
  <c r="CA42" i="13"/>
  <c r="BY42" i="13"/>
  <c r="CE42" i="13"/>
  <c r="CF42" i="13"/>
  <c r="CJ42" i="13"/>
  <c r="CG42" i="13"/>
  <c r="CH42" i="13"/>
  <c r="CI42" i="13"/>
  <c r="CK42" i="13"/>
  <c r="CL42" i="13"/>
  <c r="CM42" i="13"/>
  <c r="CN42" i="13"/>
  <c r="CO42" i="13"/>
  <c r="CP42" i="13"/>
  <c r="CQ42" i="13"/>
  <c r="CR42" i="13"/>
  <c r="CX42" i="13"/>
  <c r="DB41" i="13"/>
  <c r="CS42" i="13"/>
  <c r="CT42" i="13"/>
  <c r="CU42" i="13"/>
  <c r="CV42" i="13"/>
  <c r="BW43" i="13"/>
  <c r="BV43" i="13"/>
  <c r="BX43" i="13"/>
  <c r="CD43" i="13"/>
  <c r="BZ43" i="13"/>
  <c r="CA43" i="13"/>
  <c r="BY43" i="13"/>
  <c r="CE43" i="13"/>
  <c r="CF43" i="13"/>
  <c r="CJ43" i="13"/>
  <c r="CG43" i="13"/>
  <c r="CH43" i="13"/>
  <c r="CI43" i="13"/>
  <c r="CK43" i="13"/>
  <c r="CL43" i="13"/>
  <c r="CM43" i="13"/>
  <c r="CN43" i="13"/>
  <c r="CO43" i="13"/>
  <c r="CP43" i="13"/>
  <c r="CQ43" i="13"/>
  <c r="CR43" i="13"/>
  <c r="CX43" i="13"/>
  <c r="DB42" i="13"/>
  <c r="CS43" i="13"/>
  <c r="CT43" i="13"/>
  <c r="CU43" i="13"/>
  <c r="CV43" i="13"/>
  <c r="BW44" i="13"/>
  <c r="BV44" i="13"/>
  <c r="BX44" i="13"/>
  <c r="CD44" i="13"/>
  <c r="BZ44" i="13"/>
  <c r="CA44" i="13"/>
  <c r="BY44" i="13"/>
  <c r="CE44" i="13"/>
  <c r="CF44" i="13"/>
  <c r="CJ44" i="13"/>
  <c r="CG44" i="13"/>
  <c r="CH44" i="13"/>
  <c r="CI44" i="13"/>
  <c r="CK44" i="13"/>
  <c r="CL44" i="13"/>
  <c r="CM44" i="13"/>
  <c r="CN44" i="13"/>
  <c r="CO44" i="13"/>
  <c r="CP44" i="13"/>
  <c r="CQ44" i="13"/>
  <c r="CR44" i="13"/>
  <c r="CX44" i="13"/>
  <c r="DB43" i="13"/>
  <c r="CS44" i="13"/>
  <c r="CT44" i="13"/>
  <c r="CU44" i="13"/>
  <c r="CV44" i="13"/>
  <c r="BW45" i="13"/>
  <c r="BV45" i="13"/>
  <c r="BX45" i="13"/>
  <c r="CD45" i="13"/>
  <c r="BZ45" i="13"/>
  <c r="CA45" i="13"/>
  <c r="BY45" i="13"/>
  <c r="CE45" i="13"/>
  <c r="CF45" i="13"/>
  <c r="CJ45" i="13"/>
  <c r="CG45" i="13"/>
  <c r="CH45" i="13"/>
  <c r="CI45" i="13"/>
  <c r="CK45" i="13"/>
  <c r="CL45" i="13"/>
  <c r="CM45" i="13"/>
  <c r="CN45" i="13"/>
  <c r="CO45" i="13"/>
  <c r="CP45" i="13"/>
  <c r="CQ45" i="13"/>
  <c r="CR45" i="13"/>
  <c r="CX45" i="13"/>
  <c r="DB44" i="13"/>
  <c r="CS45" i="13"/>
  <c r="CT45" i="13"/>
  <c r="CU45" i="13"/>
  <c r="CV45" i="13"/>
  <c r="BW46" i="13"/>
  <c r="BV46" i="13"/>
  <c r="BX46" i="13"/>
  <c r="CD46" i="13"/>
  <c r="BZ46" i="13"/>
  <c r="CA46" i="13"/>
  <c r="BY46" i="13"/>
  <c r="CE46" i="13"/>
  <c r="CF46" i="13"/>
  <c r="CJ46" i="13"/>
  <c r="CG46" i="13"/>
  <c r="CH46" i="13"/>
  <c r="CI46" i="13"/>
  <c r="CK46" i="13"/>
  <c r="CL46" i="13"/>
  <c r="CM46" i="13"/>
  <c r="CN46" i="13"/>
  <c r="CO46" i="13"/>
  <c r="CP46" i="13"/>
  <c r="CQ46" i="13"/>
  <c r="CR46" i="13"/>
  <c r="CX46" i="13"/>
  <c r="DB45" i="13"/>
  <c r="CS46" i="13"/>
  <c r="CT46" i="13"/>
  <c r="CU46" i="13"/>
  <c r="CV46" i="13"/>
  <c r="BW47" i="13"/>
  <c r="BV47" i="13"/>
  <c r="BX47" i="13"/>
  <c r="CD47" i="13"/>
  <c r="BZ47" i="13"/>
  <c r="CA47" i="13"/>
  <c r="BY47" i="13"/>
  <c r="CE47" i="13"/>
  <c r="CF47" i="13"/>
  <c r="CJ47" i="13"/>
  <c r="CG47" i="13"/>
  <c r="CH47" i="13"/>
  <c r="CI47" i="13"/>
  <c r="CK47" i="13"/>
  <c r="CL47" i="13"/>
  <c r="CM47" i="13"/>
  <c r="CN47" i="13"/>
  <c r="CO47" i="13"/>
  <c r="CP47" i="13"/>
  <c r="CX47" i="13"/>
  <c r="DB46" i="13"/>
  <c r="CS47" i="13"/>
  <c r="CT47" i="13"/>
  <c r="CU47" i="13"/>
  <c r="CV47" i="13"/>
  <c r="BW48" i="13"/>
  <c r="BV48" i="13"/>
  <c r="BX48" i="13"/>
  <c r="CD48" i="13"/>
  <c r="BZ48" i="13"/>
  <c r="CA48" i="13"/>
  <c r="BY48" i="13"/>
  <c r="CE48" i="13"/>
  <c r="CF48" i="13"/>
  <c r="CJ48" i="13"/>
  <c r="CG48" i="13"/>
  <c r="CH48" i="13"/>
  <c r="CI48" i="13"/>
  <c r="CK48" i="13"/>
  <c r="CL48" i="13"/>
  <c r="CM48" i="13"/>
  <c r="CN48" i="13"/>
  <c r="CO48" i="13"/>
  <c r="CP48" i="13"/>
  <c r="CQ48" i="13"/>
  <c r="CR48" i="13"/>
  <c r="CX48" i="13"/>
  <c r="DB47" i="13"/>
  <c r="CS48" i="13"/>
  <c r="CT48" i="13"/>
  <c r="CU48" i="13"/>
  <c r="CV48" i="13"/>
  <c r="BW49" i="13"/>
  <c r="BV49" i="13"/>
  <c r="BX49" i="13"/>
  <c r="CD49" i="13"/>
  <c r="BZ49" i="13"/>
  <c r="CA49" i="13"/>
  <c r="BY49" i="13"/>
  <c r="CE49" i="13"/>
  <c r="CF49" i="13"/>
  <c r="CJ49" i="13"/>
  <c r="CG49" i="13"/>
  <c r="CH49" i="13"/>
  <c r="CI49" i="13"/>
  <c r="CK49" i="13"/>
  <c r="CL49" i="13"/>
  <c r="CM49" i="13"/>
  <c r="CN49" i="13"/>
  <c r="CO49" i="13"/>
  <c r="CP49" i="13"/>
  <c r="CQ49" i="13"/>
  <c r="CR49" i="13"/>
  <c r="CX49" i="13"/>
  <c r="DB48" i="13"/>
  <c r="CS49" i="13"/>
  <c r="CT49" i="13"/>
  <c r="CU49" i="13"/>
  <c r="CV49" i="13"/>
  <c r="BW50" i="13"/>
  <c r="BV50" i="13"/>
  <c r="BX50" i="13"/>
  <c r="CD50" i="13"/>
  <c r="BZ50" i="13"/>
  <c r="CA50" i="13"/>
  <c r="BY50" i="13"/>
  <c r="CE50" i="13"/>
  <c r="CF50" i="13"/>
  <c r="CJ50" i="13"/>
  <c r="CG50" i="13"/>
  <c r="CH50" i="13"/>
  <c r="CI50" i="13"/>
  <c r="CK50" i="13"/>
  <c r="CL50" i="13"/>
  <c r="CM50" i="13"/>
  <c r="CN50" i="13"/>
  <c r="CO50" i="13"/>
  <c r="CP50" i="13"/>
  <c r="CQ50" i="13"/>
  <c r="CR50" i="13"/>
  <c r="CX50" i="13"/>
  <c r="DB49" i="13"/>
  <c r="CS50" i="13"/>
  <c r="CT50" i="13"/>
  <c r="CU50" i="13"/>
  <c r="CV50" i="13"/>
  <c r="BW51" i="13"/>
  <c r="BV51" i="13"/>
  <c r="BX51" i="13"/>
  <c r="CD51" i="13"/>
  <c r="BZ51" i="13"/>
  <c r="CA51" i="13"/>
  <c r="BY51" i="13"/>
  <c r="CE51" i="13"/>
  <c r="CF51" i="13"/>
  <c r="CJ51" i="13"/>
  <c r="CG51" i="13"/>
  <c r="CH51" i="13"/>
  <c r="CI51" i="13"/>
  <c r="CK51" i="13"/>
  <c r="CL51" i="13"/>
  <c r="CM51" i="13"/>
  <c r="CN51" i="13"/>
  <c r="CO51" i="13"/>
  <c r="CP51" i="13"/>
  <c r="CQ51" i="13"/>
  <c r="CR51" i="13"/>
  <c r="CX51" i="13"/>
  <c r="DB50" i="13"/>
  <c r="CS51" i="13"/>
  <c r="CT51" i="13"/>
  <c r="CU51" i="13"/>
  <c r="CV51" i="13"/>
  <c r="BW52" i="13"/>
  <c r="BV52" i="13"/>
  <c r="BX52" i="13"/>
  <c r="CD52" i="13"/>
  <c r="BZ52" i="13"/>
  <c r="CA52" i="13"/>
  <c r="BY52" i="13"/>
  <c r="CE52" i="13"/>
  <c r="CF52" i="13"/>
  <c r="CJ52" i="13"/>
  <c r="CG52" i="13"/>
  <c r="CH52" i="13"/>
  <c r="CI52" i="13"/>
  <c r="CK52" i="13"/>
  <c r="CL52" i="13"/>
  <c r="CM52" i="13"/>
  <c r="CN52" i="13"/>
  <c r="CO52" i="13"/>
  <c r="CP52" i="13"/>
  <c r="CQ52" i="13"/>
  <c r="CR52" i="13"/>
  <c r="CX52" i="13"/>
  <c r="DB51" i="13"/>
  <c r="CS52" i="13"/>
  <c r="CT52" i="13"/>
  <c r="CU52" i="13"/>
  <c r="CV52" i="13"/>
  <c r="BW53" i="13"/>
  <c r="BV53" i="13"/>
  <c r="BX53" i="13"/>
  <c r="CD53" i="13"/>
  <c r="BZ53" i="13"/>
  <c r="CA53" i="13"/>
  <c r="BY53" i="13"/>
  <c r="CE53" i="13"/>
  <c r="CF53" i="13"/>
  <c r="CJ53" i="13"/>
  <c r="CG53" i="13"/>
  <c r="CH53" i="13"/>
  <c r="CI53" i="13"/>
  <c r="CK53" i="13"/>
  <c r="CL53" i="13"/>
  <c r="CM53" i="13"/>
  <c r="CN53" i="13"/>
  <c r="CO53" i="13"/>
  <c r="CP53" i="13"/>
  <c r="CQ53" i="13"/>
  <c r="CR53" i="13"/>
  <c r="CX53" i="13"/>
  <c r="DB52" i="13"/>
  <c r="CS53" i="13"/>
  <c r="CT53" i="13"/>
  <c r="CU53" i="13"/>
  <c r="CV53" i="13"/>
  <c r="BW54" i="13"/>
  <c r="BV54" i="13"/>
  <c r="BX54" i="13"/>
  <c r="CD54" i="13"/>
  <c r="BZ54" i="13"/>
  <c r="CA54" i="13"/>
  <c r="BY54" i="13"/>
  <c r="CE54" i="13"/>
  <c r="CF54" i="13"/>
  <c r="CJ54" i="13"/>
  <c r="CG54" i="13"/>
  <c r="CH54" i="13"/>
  <c r="CI54" i="13"/>
  <c r="CK54" i="13"/>
  <c r="CL54" i="13"/>
  <c r="CM54" i="13"/>
  <c r="CN54" i="13"/>
  <c r="CO54" i="13"/>
  <c r="CP54" i="13"/>
  <c r="CQ54" i="13"/>
  <c r="CR54" i="13"/>
  <c r="CX54" i="13"/>
  <c r="DB53" i="13"/>
  <c r="CS54" i="13"/>
  <c r="CT54" i="13"/>
  <c r="CU54" i="13"/>
  <c r="CV54" i="13"/>
  <c r="BW55" i="13"/>
  <c r="BV55" i="13"/>
  <c r="BX55" i="13"/>
  <c r="CD55" i="13"/>
  <c r="BZ55" i="13"/>
  <c r="CA55" i="13"/>
  <c r="BY55" i="13"/>
  <c r="CE55" i="13"/>
  <c r="CF55" i="13"/>
  <c r="CJ55" i="13"/>
  <c r="CG55" i="13"/>
  <c r="CH55" i="13"/>
  <c r="CI55" i="13"/>
  <c r="CK55" i="13"/>
  <c r="CL55" i="13"/>
  <c r="CM55" i="13"/>
  <c r="CN55" i="13"/>
  <c r="CO55" i="13"/>
  <c r="CP55" i="13"/>
  <c r="CQ55" i="13"/>
  <c r="CR55" i="13"/>
  <c r="CX55" i="13"/>
  <c r="DB54" i="13"/>
  <c r="CS55" i="13"/>
  <c r="CT55" i="13"/>
  <c r="CU55" i="13"/>
  <c r="CV55" i="13"/>
  <c r="BW56" i="13"/>
  <c r="BV56" i="13"/>
  <c r="BX56" i="13"/>
  <c r="CD56" i="13"/>
  <c r="BZ56" i="13"/>
  <c r="CA56" i="13"/>
  <c r="BY56" i="13"/>
  <c r="CE56" i="13"/>
  <c r="CF56" i="13"/>
  <c r="CJ56" i="13"/>
  <c r="CG56" i="13"/>
  <c r="CH56" i="13"/>
  <c r="CI56" i="13"/>
  <c r="CK56" i="13"/>
  <c r="CL56" i="13"/>
  <c r="CM56" i="13"/>
  <c r="CN56" i="13"/>
  <c r="CO56" i="13"/>
  <c r="CP56" i="13"/>
  <c r="CQ56" i="13"/>
  <c r="CR56" i="13"/>
  <c r="CX56" i="13"/>
  <c r="DB55" i="13"/>
  <c r="CS56" i="13"/>
  <c r="CT56" i="13"/>
  <c r="CU56" i="13"/>
  <c r="CV56" i="13"/>
  <c r="BW57" i="13"/>
  <c r="BV57" i="13"/>
  <c r="BX57" i="13"/>
  <c r="CD57" i="13"/>
  <c r="BZ57" i="13"/>
  <c r="CA57" i="13"/>
  <c r="BY57" i="13"/>
  <c r="CE57" i="13"/>
  <c r="CF57" i="13"/>
  <c r="CJ57" i="13"/>
  <c r="CG57" i="13"/>
  <c r="CH57" i="13"/>
  <c r="CI57" i="13"/>
  <c r="CK57" i="13"/>
  <c r="CL57" i="13"/>
  <c r="CM57" i="13"/>
  <c r="CN57" i="13"/>
  <c r="CO57" i="13"/>
  <c r="CP57" i="13"/>
  <c r="CQ57" i="13"/>
  <c r="CR57" i="13"/>
  <c r="CX57" i="13"/>
  <c r="DB56" i="13"/>
  <c r="CS57" i="13"/>
  <c r="CT57" i="13"/>
  <c r="CU57" i="13"/>
  <c r="CV57" i="13"/>
  <c r="BW58" i="13"/>
  <c r="BV58" i="13"/>
  <c r="BX58" i="13"/>
  <c r="CD58" i="13"/>
  <c r="BZ58" i="13"/>
  <c r="CA58" i="13"/>
  <c r="BY58" i="13"/>
  <c r="CE58" i="13"/>
  <c r="CF58" i="13"/>
  <c r="CJ58" i="13"/>
  <c r="CG58" i="13"/>
  <c r="CH58" i="13"/>
  <c r="CI58" i="13"/>
  <c r="CK58" i="13"/>
  <c r="CL58" i="13"/>
  <c r="CM58" i="13"/>
  <c r="CN58" i="13"/>
  <c r="CO58" i="13"/>
  <c r="CP58" i="13"/>
  <c r="CQ58" i="13"/>
  <c r="CR58" i="13"/>
  <c r="CX58" i="13"/>
  <c r="DB57" i="13"/>
  <c r="CS58" i="13"/>
  <c r="CT58" i="13"/>
  <c r="CU58" i="13"/>
  <c r="CV58" i="13"/>
  <c r="BW59" i="13"/>
  <c r="BV59" i="13"/>
  <c r="BX59" i="13"/>
  <c r="CD59" i="13"/>
  <c r="BZ59" i="13"/>
  <c r="CA59" i="13"/>
  <c r="BY59" i="13"/>
  <c r="CE59" i="13"/>
  <c r="CF59" i="13"/>
  <c r="CJ59" i="13"/>
  <c r="CG59" i="13"/>
  <c r="CH59" i="13"/>
  <c r="CI59" i="13"/>
  <c r="CK59" i="13"/>
  <c r="CL59" i="13"/>
  <c r="CM59" i="13"/>
  <c r="CN59" i="13"/>
  <c r="CO59" i="13"/>
  <c r="CP59" i="13"/>
  <c r="CQ59" i="13"/>
  <c r="CR59" i="13"/>
  <c r="CX59" i="13"/>
  <c r="DB58" i="13"/>
  <c r="CS59" i="13"/>
  <c r="CT59" i="13"/>
  <c r="CU59" i="13"/>
  <c r="CV59" i="13"/>
  <c r="BW60" i="13"/>
  <c r="BV60" i="13"/>
  <c r="BX60" i="13"/>
  <c r="CD60" i="13"/>
  <c r="BZ60" i="13"/>
  <c r="CA60" i="13"/>
  <c r="BY60" i="13"/>
  <c r="CE60" i="13"/>
  <c r="CF60" i="13"/>
  <c r="CJ60" i="13"/>
  <c r="CG60" i="13"/>
  <c r="CH60" i="13"/>
  <c r="CI60" i="13"/>
  <c r="CK60" i="13"/>
  <c r="CL60" i="13"/>
  <c r="CM60" i="13"/>
  <c r="CN60" i="13"/>
  <c r="CO60" i="13"/>
  <c r="CP60" i="13"/>
  <c r="CQ60" i="13"/>
  <c r="CR60" i="13"/>
  <c r="CX60" i="13"/>
  <c r="DB59" i="13"/>
  <c r="CS60" i="13"/>
  <c r="CT60" i="13"/>
  <c r="CU60" i="13"/>
  <c r="CV60" i="13"/>
  <c r="BW61" i="13"/>
  <c r="BV61" i="13"/>
  <c r="BX61" i="13"/>
  <c r="CD61" i="13"/>
  <c r="BZ61" i="13"/>
  <c r="CA61" i="13"/>
  <c r="BY61" i="13"/>
  <c r="CE61" i="13"/>
  <c r="CF61" i="13"/>
  <c r="CJ61" i="13"/>
  <c r="CG61" i="13"/>
  <c r="CH61" i="13"/>
  <c r="CI61" i="13"/>
  <c r="CK61" i="13"/>
  <c r="CL61" i="13"/>
  <c r="CM61" i="13"/>
  <c r="CN61" i="13"/>
  <c r="CO61" i="13"/>
  <c r="CP61" i="13"/>
  <c r="CQ61" i="13"/>
  <c r="CR61" i="13"/>
  <c r="CX61" i="13"/>
  <c r="DB60" i="13"/>
  <c r="CS61" i="13"/>
  <c r="CT61" i="13"/>
  <c r="CU61" i="13"/>
  <c r="CV61" i="13"/>
  <c r="BW62" i="13"/>
  <c r="BV62" i="13"/>
  <c r="BX62" i="13"/>
  <c r="CD62" i="13"/>
  <c r="BZ62" i="13"/>
  <c r="CA62" i="13"/>
  <c r="BY62" i="13"/>
  <c r="CE62" i="13"/>
  <c r="CF62" i="13"/>
  <c r="CJ62" i="13"/>
  <c r="CG62" i="13"/>
  <c r="CH62" i="13"/>
  <c r="CI62" i="13"/>
  <c r="CK62" i="13"/>
  <c r="CL62" i="13"/>
  <c r="CM62" i="13"/>
  <c r="CN62" i="13"/>
  <c r="CO62" i="13"/>
  <c r="CP62" i="13"/>
  <c r="CQ62" i="13"/>
  <c r="CR62" i="13"/>
  <c r="CX62" i="13"/>
  <c r="DB61" i="13"/>
  <c r="CS62" i="13"/>
  <c r="CT62" i="13"/>
  <c r="CU62" i="13"/>
  <c r="CV62" i="13"/>
  <c r="BW63" i="13"/>
  <c r="BV63" i="13"/>
  <c r="BX63" i="13"/>
  <c r="CD63" i="13"/>
  <c r="BZ63" i="13"/>
  <c r="CA63" i="13"/>
  <c r="BY63" i="13"/>
  <c r="CE63" i="13"/>
  <c r="CF63" i="13"/>
  <c r="CJ63" i="13"/>
  <c r="CG63" i="13"/>
  <c r="CH63" i="13"/>
  <c r="CI63" i="13"/>
  <c r="CK63" i="13"/>
  <c r="CL63" i="13"/>
  <c r="CM63" i="13"/>
  <c r="CN63" i="13"/>
  <c r="CO63" i="13"/>
  <c r="CP63" i="13"/>
  <c r="CQ63" i="13"/>
  <c r="CR63" i="13"/>
  <c r="CX63" i="13"/>
  <c r="DB62" i="13"/>
  <c r="CS63" i="13"/>
  <c r="CT63" i="13"/>
  <c r="CU63" i="13"/>
  <c r="CV63" i="13"/>
  <c r="BW64" i="13"/>
  <c r="BV64" i="13"/>
  <c r="BX64" i="13"/>
  <c r="CD64" i="13"/>
  <c r="BZ64" i="13"/>
  <c r="CA64" i="13"/>
  <c r="BY64" i="13"/>
  <c r="CE64" i="13"/>
  <c r="CF64" i="13"/>
  <c r="CJ64" i="13"/>
  <c r="CG64" i="13"/>
  <c r="CH64" i="13"/>
  <c r="CI64" i="13"/>
  <c r="CK64" i="13"/>
  <c r="CL64" i="13"/>
  <c r="CM64" i="13"/>
  <c r="CN64" i="13"/>
  <c r="CO64" i="13"/>
  <c r="CP64" i="13"/>
  <c r="CQ64" i="13"/>
  <c r="CR64" i="13"/>
  <c r="CX64" i="13"/>
  <c r="DB63" i="13"/>
  <c r="CS64" i="13"/>
  <c r="CT64" i="13"/>
  <c r="CU64" i="13"/>
  <c r="CV64" i="13"/>
  <c r="BW65" i="13"/>
  <c r="BV65" i="13"/>
  <c r="BX65" i="13"/>
  <c r="CD65" i="13"/>
  <c r="BZ65" i="13"/>
  <c r="CA65" i="13"/>
  <c r="BY65" i="13"/>
  <c r="CE65" i="13"/>
  <c r="CF65" i="13"/>
  <c r="CJ65" i="13"/>
  <c r="CG65" i="13"/>
  <c r="CH65" i="13"/>
  <c r="CI65" i="13"/>
  <c r="CK65" i="13"/>
  <c r="CL65" i="13"/>
  <c r="CM65" i="13"/>
  <c r="CN65" i="13"/>
  <c r="CO65" i="13"/>
  <c r="CP65" i="13"/>
  <c r="CQ65" i="13"/>
  <c r="CR65" i="13"/>
  <c r="CX65" i="13"/>
  <c r="DB64" i="13"/>
  <c r="CS65" i="13"/>
  <c r="CT65" i="13"/>
  <c r="CU65" i="13"/>
  <c r="CV65" i="13"/>
  <c r="BW66" i="13"/>
  <c r="BV66" i="13"/>
  <c r="BX66" i="13"/>
  <c r="CD66" i="13"/>
  <c r="BZ66" i="13"/>
  <c r="CA66" i="13"/>
  <c r="BY66" i="13"/>
  <c r="CE66" i="13"/>
  <c r="CF66" i="13"/>
  <c r="CJ66" i="13"/>
  <c r="CG66" i="13"/>
  <c r="CH66" i="13"/>
  <c r="CI66" i="13"/>
  <c r="CK66" i="13"/>
  <c r="CL66" i="13"/>
  <c r="CM66" i="13"/>
  <c r="CN66" i="13"/>
  <c r="CO66" i="13"/>
  <c r="CP66" i="13"/>
  <c r="CQ66" i="13"/>
  <c r="CR66" i="13"/>
  <c r="CX66" i="13"/>
  <c r="DB65" i="13"/>
  <c r="CS66" i="13"/>
  <c r="CT66" i="13"/>
  <c r="CU66" i="13"/>
  <c r="CV66" i="13"/>
  <c r="BW67" i="13"/>
  <c r="BV67" i="13"/>
  <c r="BX67" i="13"/>
  <c r="CD67" i="13"/>
  <c r="BZ67" i="13"/>
  <c r="CA67" i="13"/>
  <c r="BY67" i="13"/>
  <c r="CE67" i="13"/>
  <c r="CF67" i="13"/>
  <c r="CJ67" i="13"/>
  <c r="CG67" i="13"/>
  <c r="CH67" i="13"/>
  <c r="CI67" i="13"/>
  <c r="CK67" i="13"/>
  <c r="CL67" i="13"/>
  <c r="CM67" i="13"/>
  <c r="CN67" i="13"/>
  <c r="CO67" i="13"/>
  <c r="CP67" i="13"/>
  <c r="CQ67" i="13"/>
  <c r="CR67" i="13"/>
  <c r="CX67" i="13"/>
  <c r="DB66" i="13"/>
  <c r="CS67" i="13"/>
  <c r="CT67" i="13"/>
  <c r="CU67" i="13"/>
  <c r="CV67" i="13"/>
  <c r="BW68" i="13"/>
  <c r="BV68" i="13"/>
  <c r="BX68" i="13"/>
  <c r="CD68" i="13"/>
  <c r="BZ68" i="13"/>
  <c r="CA68" i="13"/>
  <c r="BY68" i="13"/>
  <c r="CE68" i="13"/>
  <c r="CF68" i="13"/>
  <c r="CJ68" i="13"/>
  <c r="CG68" i="13"/>
  <c r="CH68" i="13"/>
  <c r="CI68" i="13"/>
  <c r="CK68" i="13"/>
  <c r="CL68" i="13"/>
  <c r="CM68" i="13"/>
  <c r="CN68" i="13"/>
  <c r="CO68" i="13"/>
  <c r="CP68" i="13"/>
  <c r="CQ68" i="13"/>
  <c r="CR68" i="13"/>
  <c r="CX68" i="13"/>
  <c r="DB67" i="13"/>
  <c r="CS68" i="13"/>
  <c r="CT68" i="13"/>
  <c r="CU68" i="13"/>
  <c r="CV68" i="13"/>
  <c r="BW69" i="13"/>
  <c r="BV69" i="13"/>
  <c r="BX69" i="13"/>
  <c r="CD69" i="13"/>
  <c r="CA69" i="13"/>
  <c r="BY69" i="13"/>
  <c r="CE69" i="13"/>
  <c r="CF69" i="13"/>
  <c r="CJ69" i="13"/>
  <c r="CG69" i="13"/>
  <c r="CH69" i="13"/>
  <c r="CI69" i="13"/>
  <c r="CK69" i="13"/>
  <c r="CL69" i="13"/>
  <c r="CM69" i="13"/>
  <c r="CN69" i="13"/>
  <c r="CO69" i="13"/>
  <c r="CP69" i="13"/>
  <c r="CQ69" i="13"/>
  <c r="CR69" i="13"/>
  <c r="CX69" i="13"/>
  <c r="DB68" i="13"/>
  <c r="CS69" i="13"/>
  <c r="CT69" i="13"/>
  <c r="CU69" i="13"/>
  <c r="CV69" i="13"/>
  <c r="BW70" i="13"/>
  <c r="BV70" i="13"/>
  <c r="BX70" i="13"/>
  <c r="CD70" i="13"/>
  <c r="BZ70" i="13"/>
  <c r="CA70" i="13"/>
  <c r="BY70" i="13"/>
  <c r="CE70" i="13"/>
  <c r="CF70" i="13"/>
  <c r="CJ70" i="13"/>
  <c r="CG70" i="13"/>
  <c r="CH70" i="13"/>
  <c r="CI70" i="13"/>
  <c r="CK70" i="13"/>
  <c r="CL70" i="13"/>
  <c r="CM70" i="13"/>
  <c r="CN70" i="13"/>
  <c r="CO70" i="13"/>
  <c r="CP70" i="13"/>
  <c r="CX70" i="13"/>
  <c r="DB69" i="13"/>
  <c r="CS70" i="13"/>
  <c r="CT70" i="13"/>
  <c r="CU70" i="13"/>
  <c r="CV70" i="13"/>
  <c r="BW71" i="13"/>
  <c r="BV71" i="13"/>
  <c r="BX71" i="13"/>
  <c r="CD71" i="13"/>
  <c r="BZ71" i="13"/>
  <c r="CA71" i="13"/>
  <c r="BY71" i="13"/>
  <c r="CE71" i="13"/>
  <c r="CF71" i="13"/>
  <c r="CJ71" i="13"/>
  <c r="CG71" i="13"/>
  <c r="CH71" i="13"/>
  <c r="CI71" i="13"/>
  <c r="CK71" i="13"/>
  <c r="CL71" i="13"/>
  <c r="CM71" i="13"/>
  <c r="CN71" i="13"/>
  <c r="CO71" i="13"/>
  <c r="CP71" i="13"/>
  <c r="CX71" i="13"/>
  <c r="DB70" i="13"/>
  <c r="CS71" i="13"/>
  <c r="CT71" i="13"/>
  <c r="CU71" i="13"/>
  <c r="CV71" i="13"/>
  <c r="BW72" i="13"/>
  <c r="BV72" i="13"/>
  <c r="BX72" i="13"/>
  <c r="CD72" i="13"/>
  <c r="BZ72" i="13"/>
  <c r="CA72" i="13"/>
  <c r="BY72" i="13"/>
  <c r="CE72" i="13"/>
  <c r="CF72" i="13"/>
  <c r="CJ72" i="13"/>
  <c r="CG72" i="13"/>
  <c r="CH72" i="13"/>
  <c r="CI72" i="13"/>
  <c r="CK72" i="13"/>
  <c r="CL72" i="13"/>
  <c r="CM72" i="13"/>
  <c r="CN72" i="13"/>
  <c r="CX72" i="13"/>
  <c r="DB71" i="13"/>
  <c r="CS72" i="13"/>
  <c r="CT72" i="13"/>
  <c r="CU72" i="13"/>
  <c r="CV72" i="13"/>
  <c r="BW73" i="13"/>
  <c r="BV73" i="13"/>
  <c r="BX73" i="13"/>
  <c r="CD73" i="13"/>
  <c r="BZ73" i="13"/>
  <c r="CA73" i="13"/>
  <c r="BY73" i="13"/>
  <c r="CE73" i="13"/>
  <c r="CF73" i="13"/>
  <c r="CJ73" i="13"/>
  <c r="CG73" i="13"/>
  <c r="CH73" i="13"/>
  <c r="CI73" i="13"/>
  <c r="CK73" i="13"/>
  <c r="CL73" i="13"/>
  <c r="CM73" i="13"/>
  <c r="CN73" i="13"/>
  <c r="CX73" i="13"/>
  <c r="DB72" i="13"/>
  <c r="CS73" i="13"/>
  <c r="CT73" i="13"/>
  <c r="CU73" i="13"/>
  <c r="CV73" i="13"/>
  <c r="BW74" i="13"/>
  <c r="BV74" i="13"/>
  <c r="BX74" i="13"/>
  <c r="CD74" i="13"/>
  <c r="BZ74" i="13"/>
  <c r="CA74" i="13"/>
  <c r="BY74" i="13"/>
  <c r="CE74" i="13"/>
  <c r="CF74" i="13"/>
  <c r="CJ74" i="13"/>
  <c r="CG74" i="13"/>
  <c r="CH74" i="13"/>
  <c r="CI74" i="13"/>
  <c r="CK74" i="13"/>
  <c r="CL74" i="13"/>
  <c r="CM74" i="13"/>
  <c r="CN74" i="13"/>
  <c r="CX74" i="13"/>
  <c r="DB73" i="13"/>
  <c r="CS74" i="13"/>
  <c r="CT74" i="13"/>
  <c r="CU74" i="13"/>
  <c r="CV74" i="13"/>
  <c r="BW75" i="13"/>
  <c r="BV75" i="13"/>
  <c r="BX75" i="13"/>
  <c r="CD75" i="13"/>
  <c r="BZ75" i="13"/>
  <c r="CA75" i="13"/>
  <c r="BY75" i="13"/>
  <c r="CE75" i="13"/>
  <c r="CF75" i="13"/>
  <c r="CJ75" i="13"/>
  <c r="CG75" i="13"/>
  <c r="CH75" i="13"/>
  <c r="CI75" i="13"/>
  <c r="CK75" i="13"/>
  <c r="CL75" i="13"/>
  <c r="CM75" i="13"/>
  <c r="CN75" i="13"/>
  <c r="CX75" i="13"/>
  <c r="DB74" i="13"/>
  <c r="CS75" i="13"/>
  <c r="CT75" i="13"/>
  <c r="CU75" i="13"/>
  <c r="CV75" i="13"/>
  <c r="BW76" i="13"/>
  <c r="BV76" i="13"/>
  <c r="BX76" i="13"/>
  <c r="CD76" i="13"/>
  <c r="BZ76" i="13"/>
  <c r="CA76" i="13"/>
  <c r="BY76" i="13"/>
  <c r="CE76" i="13"/>
  <c r="CF76" i="13"/>
  <c r="CJ76" i="13"/>
  <c r="CG76" i="13"/>
  <c r="CH76" i="13"/>
  <c r="CI76" i="13"/>
  <c r="CK76" i="13"/>
  <c r="CL76" i="13"/>
  <c r="CM76" i="13"/>
  <c r="CN76" i="13"/>
  <c r="CX76" i="13"/>
  <c r="DB75" i="13"/>
  <c r="CS76" i="13"/>
  <c r="CT76" i="13"/>
  <c r="CU76" i="13"/>
  <c r="CV76" i="13"/>
  <c r="BW77" i="13"/>
  <c r="BV77" i="13"/>
  <c r="BX77" i="13"/>
  <c r="CD77" i="13"/>
  <c r="BZ77" i="13"/>
  <c r="CA77" i="13"/>
  <c r="BY77" i="13"/>
  <c r="CE77" i="13"/>
  <c r="CF77" i="13"/>
  <c r="CJ77" i="13"/>
  <c r="CG77" i="13"/>
  <c r="CH77" i="13"/>
  <c r="CI77" i="13"/>
  <c r="CK77" i="13"/>
  <c r="CL77" i="13"/>
  <c r="CM77" i="13"/>
  <c r="CN77" i="13"/>
  <c r="CX77" i="13"/>
  <c r="DB76" i="13"/>
  <c r="CS77" i="13"/>
  <c r="CT77" i="13"/>
  <c r="CU77" i="13"/>
  <c r="CV77" i="13"/>
  <c r="BW78" i="13"/>
  <c r="BV78" i="13"/>
  <c r="BX78" i="13"/>
  <c r="CX78" i="13"/>
  <c r="DB77" i="13"/>
  <c r="CD78" i="13"/>
  <c r="BZ78" i="13"/>
  <c r="CA78" i="13"/>
  <c r="BY78" i="13"/>
  <c r="CE78" i="13"/>
  <c r="CF78" i="13"/>
  <c r="CJ78" i="13"/>
  <c r="CG78" i="13"/>
  <c r="CH78" i="13"/>
  <c r="CI78" i="13"/>
  <c r="CK78" i="13"/>
  <c r="CL78" i="13"/>
  <c r="CM78" i="13"/>
  <c r="CN78" i="13"/>
  <c r="CS78" i="13"/>
  <c r="CT78" i="13"/>
  <c r="CU78" i="13"/>
  <c r="CV78" i="13"/>
  <c r="BW79" i="13"/>
  <c r="BV79" i="13"/>
  <c r="CX79" i="13"/>
  <c r="DB78" i="13"/>
  <c r="BV80" i="13"/>
  <c r="CX80" i="13"/>
  <c r="DB79" i="13"/>
  <c r="BV81" i="13"/>
  <c r="CX81" i="13"/>
  <c r="DB80" i="13"/>
  <c r="BV82" i="13"/>
  <c r="CX82" i="13"/>
  <c r="DB81" i="13"/>
  <c r="BV83" i="13"/>
  <c r="CX83" i="13"/>
  <c r="DB82" i="13"/>
  <c r="BV84" i="13"/>
  <c r="CX84" i="13"/>
  <c r="DB83" i="13"/>
  <c r="BV85" i="13"/>
  <c r="CX85" i="13"/>
  <c r="DB84" i="13"/>
  <c r="BV86" i="13"/>
  <c r="CX86" i="13"/>
  <c r="DB85" i="13"/>
  <c r="BV87" i="13"/>
  <c r="CX87" i="13"/>
  <c r="DB86" i="13"/>
  <c r="BV88" i="13"/>
  <c r="CX88" i="13"/>
  <c r="DB87" i="13"/>
  <c r="BV89" i="13"/>
  <c r="CX89" i="13"/>
  <c r="DB88" i="13"/>
  <c r="BV90" i="13"/>
  <c r="CX90" i="13"/>
  <c r="DB89" i="13"/>
  <c r="BV91" i="13"/>
  <c r="CX91" i="13"/>
  <c r="DB90" i="13"/>
  <c r="BV92" i="13"/>
  <c r="CX92" i="13"/>
  <c r="DB91" i="13"/>
  <c r="BV93" i="13"/>
  <c r="CX93" i="13"/>
  <c r="DB92" i="13"/>
  <c r="BV94" i="13"/>
  <c r="CX94" i="13"/>
  <c r="DB93" i="13"/>
  <c r="BV95" i="13"/>
  <c r="CX95" i="13"/>
  <c r="DB94" i="13"/>
  <c r="BV96" i="13"/>
  <c r="CX96" i="13"/>
  <c r="DB95" i="13"/>
  <c r="BV97" i="13"/>
  <c r="CX97" i="13"/>
  <c r="DB96" i="13"/>
  <c r="BV98" i="13"/>
  <c r="CX98" i="13"/>
  <c r="DB97" i="13"/>
  <c r="BV99" i="13"/>
  <c r="CX99" i="13"/>
  <c r="DB98" i="13"/>
  <c r="BV100" i="13"/>
  <c r="CX100" i="13"/>
  <c r="DB99" i="13"/>
  <c r="DB100" i="13"/>
  <c r="CX4" i="13"/>
  <c r="DG12" i="13"/>
  <c r="DF12" i="13"/>
  <c r="DL2" i="13"/>
  <c r="DH12" i="13"/>
  <c r="DN12" i="13"/>
  <c r="DJ12" i="13"/>
  <c r="DK12" i="13"/>
  <c r="DI12" i="13"/>
  <c r="DO12" i="13"/>
  <c r="DP12" i="13"/>
  <c r="DT12" i="13"/>
  <c r="DQ12" i="13"/>
  <c r="DR12" i="13"/>
  <c r="DS12" i="13"/>
  <c r="DU12" i="13"/>
  <c r="DV12" i="13"/>
  <c r="DW12" i="13"/>
  <c r="DX12" i="13"/>
  <c r="DY12" i="13"/>
  <c r="DZ12" i="13"/>
  <c r="EA12" i="13"/>
  <c r="EB12" i="13"/>
  <c r="EH12" i="13"/>
  <c r="EC12" i="13"/>
  <c r="ED12" i="13"/>
  <c r="EE12" i="13"/>
  <c r="EF12" i="13"/>
  <c r="DG13" i="13"/>
  <c r="DF13" i="13"/>
  <c r="DH13" i="13"/>
  <c r="DN13" i="13"/>
  <c r="DJ13" i="13"/>
  <c r="DK13" i="13"/>
  <c r="DI13" i="13"/>
  <c r="DO13" i="13"/>
  <c r="DP13" i="13"/>
  <c r="DT13" i="13"/>
  <c r="DQ13" i="13"/>
  <c r="DR13" i="13"/>
  <c r="DS13" i="13"/>
  <c r="DU13" i="13"/>
  <c r="DV13" i="13"/>
  <c r="DW13" i="13"/>
  <c r="DX13" i="13"/>
  <c r="DY13" i="13"/>
  <c r="DZ13" i="13"/>
  <c r="EA13" i="13"/>
  <c r="EB13" i="13"/>
  <c r="EH13" i="13"/>
  <c r="EL12" i="13"/>
  <c r="EC13" i="13"/>
  <c r="ED13" i="13"/>
  <c r="EE13" i="13"/>
  <c r="EF13" i="13"/>
  <c r="DG14" i="13"/>
  <c r="DF14" i="13"/>
  <c r="DH14" i="13"/>
  <c r="DN14" i="13"/>
  <c r="DJ14" i="13"/>
  <c r="DK14" i="13"/>
  <c r="DI14" i="13"/>
  <c r="DO14" i="13"/>
  <c r="DP14" i="13"/>
  <c r="DT14" i="13"/>
  <c r="DQ14" i="13"/>
  <c r="DR14" i="13"/>
  <c r="DS14" i="13"/>
  <c r="DU14" i="13"/>
  <c r="DV14" i="13"/>
  <c r="DW14" i="13"/>
  <c r="DX14" i="13"/>
  <c r="DY14" i="13"/>
  <c r="DZ14" i="13"/>
  <c r="EA14" i="13"/>
  <c r="EB14" i="13"/>
  <c r="EH14" i="13"/>
  <c r="EL13" i="13"/>
  <c r="EC14" i="13"/>
  <c r="ED14" i="13"/>
  <c r="EE14" i="13"/>
  <c r="EF14" i="13"/>
  <c r="DG15" i="13"/>
  <c r="DF15" i="13"/>
  <c r="DH15" i="13"/>
  <c r="DN15" i="13"/>
  <c r="DJ15" i="13"/>
  <c r="DK15" i="13"/>
  <c r="DI15" i="13"/>
  <c r="DO15" i="13"/>
  <c r="DP15" i="13"/>
  <c r="DT15" i="13"/>
  <c r="DQ15" i="13"/>
  <c r="DR15" i="13"/>
  <c r="DS15" i="13"/>
  <c r="DU15" i="13"/>
  <c r="DV15" i="13"/>
  <c r="DW15" i="13"/>
  <c r="DX15" i="13"/>
  <c r="DY15" i="13"/>
  <c r="DZ15" i="13"/>
  <c r="EA15" i="13"/>
  <c r="EB15" i="13"/>
  <c r="EH15" i="13"/>
  <c r="EL14" i="13"/>
  <c r="EC15" i="13"/>
  <c r="ED15" i="13"/>
  <c r="EE15" i="13"/>
  <c r="EF15" i="13"/>
  <c r="DG16" i="13"/>
  <c r="DF16" i="13"/>
  <c r="DH16" i="13"/>
  <c r="DN16" i="13"/>
  <c r="DJ16" i="13"/>
  <c r="DK16" i="13"/>
  <c r="DI16" i="13"/>
  <c r="DO16" i="13"/>
  <c r="DP16" i="13"/>
  <c r="DT16" i="13"/>
  <c r="DQ16" i="13"/>
  <c r="DR16" i="13"/>
  <c r="DS16" i="13"/>
  <c r="DU16" i="13"/>
  <c r="DV16" i="13"/>
  <c r="DW16" i="13"/>
  <c r="DX16" i="13"/>
  <c r="DY16" i="13"/>
  <c r="DZ16" i="13"/>
  <c r="EA16" i="13"/>
  <c r="EB16" i="13"/>
  <c r="EH16" i="13"/>
  <c r="EL15" i="13"/>
  <c r="EC16" i="13"/>
  <c r="ED16" i="13"/>
  <c r="EE16" i="13"/>
  <c r="EF16" i="13"/>
  <c r="DG17" i="13"/>
  <c r="DF17" i="13"/>
  <c r="DH17" i="13"/>
  <c r="DN17" i="13"/>
  <c r="DJ17" i="13"/>
  <c r="DK17" i="13"/>
  <c r="DI17" i="13"/>
  <c r="DO17" i="13"/>
  <c r="DP17" i="13"/>
  <c r="DT17" i="13"/>
  <c r="DQ17" i="13"/>
  <c r="DR17" i="13"/>
  <c r="DS17" i="13"/>
  <c r="DU17" i="13"/>
  <c r="DV17" i="13"/>
  <c r="DW17" i="13"/>
  <c r="DX17" i="13"/>
  <c r="DY17" i="13"/>
  <c r="DZ17" i="13"/>
  <c r="EA17" i="13"/>
  <c r="EB17" i="13"/>
  <c r="EH17" i="13"/>
  <c r="EL16" i="13"/>
  <c r="EC17" i="13"/>
  <c r="ED17" i="13"/>
  <c r="EE17" i="13"/>
  <c r="EF17" i="13"/>
  <c r="DG18" i="13"/>
  <c r="DF18" i="13"/>
  <c r="DH18" i="13"/>
  <c r="DN18" i="13"/>
  <c r="DJ18" i="13"/>
  <c r="DK18" i="13"/>
  <c r="DI18" i="13"/>
  <c r="DO18" i="13"/>
  <c r="DP18" i="13"/>
  <c r="DT18" i="13"/>
  <c r="DQ18" i="13"/>
  <c r="DR18" i="13"/>
  <c r="DS18" i="13"/>
  <c r="DU18" i="13"/>
  <c r="DV18" i="13"/>
  <c r="DW18" i="13"/>
  <c r="DX18" i="13"/>
  <c r="DY18" i="13"/>
  <c r="DZ18" i="13"/>
  <c r="EA18" i="13"/>
  <c r="EB18" i="13"/>
  <c r="EH18" i="13"/>
  <c r="EL17" i="13"/>
  <c r="EC18" i="13"/>
  <c r="ED18" i="13"/>
  <c r="EE18" i="13"/>
  <c r="EF18" i="13"/>
  <c r="DG19" i="13"/>
  <c r="DF19" i="13"/>
  <c r="DH19" i="13"/>
  <c r="DN19" i="13"/>
  <c r="DJ19" i="13"/>
  <c r="DK19" i="13"/>
  <c r="DI19" i="13"/>
  <c r="DO19" i="13"/>
  <c r="DP19" i="13"/>
  <c r="DT19" i="13"/>
  <c r="DQ19" i="13"/>
  <c r="DR19" i="13"/>
  <c r="DS19" i="13"/>
  <c r="DU19" i="13"/>
  <c r="DV19" i="13"/>
  <c r="DW19" i="13"/>
  <c r="DX19" i="13"/>
  <c r="DY19" i="13"/>
  <c r="DZ19" i="13"/>
  <c r="EA19" i="13"/>
  <c r="EB19" i="13"/>
  <c r="EH19" i="13"/>
  <c r="EL18" i="13"/>
  <c r="EC19" i="13"/>
  <c r="ED19" i="13"/>
  <c r="EE19" i="13"/>
  <c r="EF19" i="13"/>
  <c r="DG20" i="13"/>
  <c r="DF20" i="13"/>
  <c r="DH20" i="13"/>
  <c r="DN20" i="13"/>
  <c r="DJ20" i="13"/>
  <c r="DK20" i="13"/>
  <c r="DI20" i="13"/>
  <c r="DO20" i="13"/>
  <c r="DP20" i="13"/>
  <c r="DT20" i="13"/>
  <c r="DQ20" i="13"/>
  <c r="DR20" i="13"/>
  <c r="DS20" i="13"/>
  <c r="DU20" i="13"/>
  <c r="DV20" i="13"/>
  <c r="DW20" i="13"/>
  <c r="DX20" i="13"/>
  <c r="DY20" i="13"/>
  <c r="DZ20" i="13"/>
  <c r="EA20" i="13"/>
  <c r="EB20" i="13"/>
  <c r="EH20" i="13"/>
  <c r="EL19" i="13"/>
  <c r="EC20" i="13"/>
  <c r="ED20" i="13"/>
  <c r="EE20" i="13"/>
  <c r="EF20" i="13"/>
  <c r="DG21" i="13"/>
  <c r="DF21" i="13"/>
  <c r="DH21" i="13"/>
  <c r="DN21" i="13"/>
  <c r="DJ21" i="13"/>
  <c r="DK21" i="13"/>
  <c r="DI21" i="13"/>
  <c r="DO21" i="13"/>
  <c r="DP21" i="13"/>
  <c r="DT21" i="13"/>
  <c r="DQ21" i="13"/>
  <c r="DR21" i="13"/>
  <c r="DS21" i="13"/>
  <c r="DU21" i="13"/>
  <c r="DV21" i="13"/>
  <c r="DW21" i="13"/>
  <c r="DX21" i="13"/>
  <c r="DY21" i="13"/>
  <c r="DZ21" i="13"/>
  <c r="EA21" i="13"/>
  <c r="EB21" i="13"/>
  <c r="EH21" i="13"/>
  <c r="EL20" i="13"/>
  <c r="EC21" i="13"/>
  <c r="ED21" i="13"/>
  <c r="EE21" i="13"/>
  <c r="EF21" i="13"/>
  <c r="DG22" i="13"/>
  <c r="DF22" i="13"/>
  <c r="DH22" i="13"/>
  <c r="DN22" i="13"/>
  <c r="DJ22" i="13"/>
  <c r="DK22" i="13"/>
  <c r="DI22" i="13"/>
  <c r="DO22" i="13"/>
  <c r="DP22" i="13"/>
  <c r="DT22" i="13"/>
  <c r="DQ22" i="13"/>
  <c r="DR22" i="13"/>
  <c r="DS22" i="13"/>
  <c r="DU22" i="13"/>
  <c r="DV22" i="13"/>
  <c r="DW22" i="13"/>
  <c r="DX22" i="13"/>
  <c r="DY22" i="13"/>
  <c r="DZ22" i="13"/>
  <c r="EA22" i="13"/>
  <c r="EB22" i="13"/>
  <c r="EH22" i="13"/>
  <c r="EL21" i="13"/>
  <c r="EC22" i="13"/>
  <c r="ED22" i="13"/>
  <c r="EE22" i="13"/>
  <c r="EF22" i="13"/>
  <c r="DG23" i="13"/>
  <c r="DF23" i="13"/>
  <c r="DH23" i="13"/>
  <c r="DN23" i="13"/>
  <c r="DJ23" i="13"/>
  <c r="DK23" i="13"/>
  <c r="DI23" i="13"/>
  <c r="DO23" i="13"/>
  <c r="DP23" i="13"/>
  <c r="DT23" i="13"/>
  <c r="DQ23" i="13"/>
  <c r="DR23" i="13"/>
  <c r="DS23" i="13"/>
  <c r="DU23" i="13"/>
  <c r="DV23" i="13"/>
  <c r="DW23" i="13"/>
  <c r="DX23" i="13"/>
  <c r="DY23" i="13"/>
  <c r="DZ23" i="13"/>
  <c r="EA23" i="13"/>
  <c r="EB23" i="13"/>
  <c r="EH23" i="13"/>
  <c r="EL22" i="13"/>
  <c r="EC23" i="13"/>
  <c r="ED23" i="13"/>
  <c r="EE23" i="13"/>
  <c r="EF23" i="13"/>
  <c r="DG24" i="13"/>
  <c r="DF24" i="13"/>
  <c r="DH24" i="13"/>
  <c r="DN24" i="13"/>
  <c r="DJ24" i="13"/>
  <c r="DK24" i="13"/>
  <c r="DI24" i="13"/>
  <c r="DO24" i="13"/>
  <c r="DP24" i="13"/>
  <c r="DT24" i="13"/>
  <c r="DQ24" i="13"/>
  <c r="DR24" i="13"/>
  <c r="DS24" i="13"/>
  <c r="DU24" i="13"/>
  <c r="DV24" i="13"/>
  <c r="DW24" i="13"/>
  <c r="DX24" i="13"/>
  <c r="DY24" i="13"/>
  <c r="DZ24" i="13"/>
  <c r="EA24" i="13"/>
  <c r="EB24" i="13"/>
  <c r="EH24" i="13"/>
  <c r="EL23" i="13"/>
  <c r="EC24" i="13"/>
  <c r="ED24" i="13"/>
  <c r="EE24" i="13"/>
  <c r="EF24" i="13"/>
  <c r="DG25" i="13"/>
  <c r="DF25" i="13"/>
  <c r="DH25" i="13"/>
  <c r="DN25" i="13"/>
  <c r="DJ25" i="13"/>
  <c r="DK25" i="13"/>
  <c r="DI25" i="13"/>
  <c r="DO25" i="13"/>
  <c r="DP25" i="13"/>
  <c r="DT25" i="13"/>
  <c r="DQ25" i="13"/>
  <c r="DR25" i="13"/>
  <c r="DS25" i="13"/>
  <c r="DU25" i="13"/>
  <c r="DV25" i="13"/>
  <c r="DW25" i="13"/>
  <c r="DX25" i="13"/>
  <c r="DY25" i="13"/>
  <c r="DZ25" i="13"/>
  <c r="EA25" i="13"/>
  <c r="EB25" i="13"/>
  <c r="EH25" i="13"/>
  <c r="EL24" i="13"/>
  <c r="EC25" i="13"/>
  <c r="ED25" i="13"/>
  <c r="EE25" i="13"/>
  <c r="EF25" i="13"/>
  <c r="DG26" i="13"/>
  <c r="DF26" i="13"/>
  <c r="DH26" i="13"/>
  <c r="DN26" i="13"/>
  <c r="DJ26" i="13"/>
  <c r="DK26" i="13"/>
  <c r="DI26" i="13"/>
  <c r="DO26" i="13"/>
  <c r="DP26" i="13"/>
  <c r="DT26" i="13"/>
  <c r="DQ26" i="13"/>
  <c r="DR26" i="13"/>
  <c r="DS26" i="13"/>
  <c r="DU26" i="13"/>
  <c r="DV26" i="13"/>
  <c r="DW26" i="13"/>
  <c r="DX26" i="13"/>
  <c r="DY26" i="13"/>
  <c r="DZ26" i="13"/>
  <c r="EA26" i="13"/>
  <c r="EB26" i="13"/>
  <c r="EH26" i="13"/>
  <c r="EL25" i="13"/>
  <c r="EC26" i="13"/>
  <c r="ED26" i="13"/>
  <c r="EE26" i="13"/>
  <c r="EF26" i="13"/>
  <c r="DG27" i="13"/>
  <c r="DF27" i="13"/>
  <c r="DH27" i="13"/>
  <c r="DN27" i="13"/>
  <c r="DJ27" i="13"/>
  <c r="DK27" i="13"/>
  <c r="DI27" i="13"/>
  <c r="DO27" i="13"/>
  <c r="DP27" i="13"/>
  <c r="DT27" i="13"/>
  <c r="DQ27" i="13"/>
  <c r="DR27" i="13"/>
  <c r="DS27" i="13"/>
  <c r="DU27" i="13"/>
  <c r="DV27" i="13"/>
  <c r="DW27" i="13"/>
  <c r="DX27" i="13"/>
  <c r="DY27" i="13"/>
  <c r="DZ27" i="13"/>
  <c r="EA27" i="13"/>
  <c r="EB27" i="13"/>
  <c r="EH27" i="13"/>
  <c r="EL26" i="13"/>
  <c r="EC27" i="13"/>
  <c r="ED27" i="13"/>
  <c r="EE27" i="13"/>
  <c r="EF27" i="13"/>
  <c r="DG28" i="13"/>
  <c r="DF28" i="13"/>
  <c r="DH28" i="13"/>
  <c r="DN28" i="13"/>
  <c r="DJ28" i="13"/>
  <c r="DK28" i="13"/>
  <c r="DI28" i="13"/>
  <c r="DO28" i="13"/>
  <c r="DP28" i="13"/>
  <c r="DT28" i="13"/>
  <c r="DQ28" i="13"/>
  <c r="DR28" i="13"/>
  <c r="DS28" i="13"/>
  <c r="DU28" i="13"/>
  <c r="DV28" i="13"/>
  <c r="DW28" i="13"/>
  <c r="DX28" i="13"/>
  <c r="DY28" i="13"/>
  <c r="DZ28" i="13"/>
  <c r="EA28" i="13"/>
  <c r="EB28" i="13"/>
  <c r="EH28" i="13"/>
  <c r="EL27" i="13"/>
  <c r="EC28" i="13"/>
  <c r="ED28" i="13"/>
  <c r="EE28" i="13"/>
  <c r="EF28" i="13"/>
  <c r="DG29" i="13"/>
  <c r="DF29" i="13"/>
  <c r="DH29" i="13"/>
  <c r="DN29" i="13"/>
  <c r="DJ29" i="13"/>
  <c r="DK29" i="13"/>
  <c r="DI29" i="13"/>
  <c r="DO29" i="13"/>
  <c r="DP29" i="13"/>
  <c r="DT29" i="13"/>
  <c r="DQ29" i="13"/>
  <c r="DR29" i="13"/>
  <c r="DS29" i="13"/>
  <c r="DU29" i="13"/>
  <c r="DV29" i="13"/>
  <c r="DW29" i="13"/>
  <c r="DX29" i="13"/>
  <c r="DY29" i="13"/>
  <c r="DZ29" i="13"/>
  <c r="EA29" i="13"/>
  <c r="EB29" i="13"/>
  <c r="EH29" i="13"/>
  <c r="EL28" i="13"/>
  <c r="EC29" i="13"/>
  <c r="ED29" i="13"/>
  <c r="EE29" i="13"/>
  <c r="EF29" i="13"/>
  <c r="DG30" i="13"/>
  <c r="DF30" i="13"/>
  <c r="DH30" i="13"/>
  <c r="DN30" i="13"/>
  <c r="DJ30" i="13"/>
  <c r="DK30" i="13"/>
  <c r="DI30" i="13"/>
  <c r="DO30" i="13"/>
  <c r="DP30" i="13"/>
  <c r="DT30" i="13"/>
  <c r="DQ30" i="13"/>
  <c r="DR30" i="13"/>
  <c r="DS30" i="13"/>
  <c r="DU30" i="13"/>
  <c r="DV30" i="13"/>
  <c r="DW30" i="13"/>
  <c r="DX30" i="13"/>
  <c r="DY30" i="13"/>
  <c r="DZ30" i="13"/>
  <c r="EA30" i="13"/>
  <c r="EB30" i="13"/>
  <c r="EH30" i="13"/>
  <c r="EL29" i="13"/>
  <c r="EC30" i="13"/>
  <c r="ED30" i="13"/>
  <c r="EE30" i="13"/>
  <c r="EF30" i="13"/>
  <c r="DG31" i="13"/>
  <c r="DF31" i="13"/>
  <c r="DH31" i="13"/>
  <c r="DN31" i="13"/>
  <c r="DJ31" i="13"/>
  <c r="DK31" i="13"/>
  <c r="DI31" i="13"/>
  <c r="DO31" i="13"/>
  <c r="DP31" i="13"/>
  <c r="DT31" i="13"/>
  <c r="DQ31" i="13"/>
  <c r="DR31" i="13"/>
  <c r="DS31" i="13"/>
  <c r="DU31" i="13"/>
  <c r="DV31" i="13"/>
  <c r="DW31" i="13"/>
  <c r="DX31" i="13"/>
  <c r="DY31" i="13"/>
  <c r="DZ31" i="13"/>
  <c r="EA31" i="13"/>
  <c r="EB31" i="13"/>
  <c r="EH31" i="13"/>
  <c r="EL30" i="13"/>
  <c r="EC31" i="13"/>
  <c r="ED31" i="13"/>
  <c r="EE31" i="13"/>
  <c r="EF31" i="13"/>
  <c r="DG32" i="13"/>
  <c r="DF32" i="13"/>
  <c r="DH32" i="13"/>
  <c r="DN32" i="13"/>
  <c r="DJ32" i="13"/>
  <c r="DK32" i="13"/>
  <c r="DI32" i="13"/>
  <c r="DO32" i="13"/>
  <c r="DP32" i="13"/>
  <c r="DT32" i="13"/>
  <c r="DQ32" i="13"/>
  <c r="DR32" i="13"/>
  <c r="DS32" i="13"/>
  <c r="DU32" i="13"/>
  <c r="DV32" i="13"/>
  <c r="DW32" i="13"/>
  <c r="DX32" i="13"/>
  <c r="DY32" i="13"/>
  <c r="DZ32" i="13"/>
  <c r="EA32" i="13"/>
  <c r="EB32" i="13"/>
  <c r="EH32" i="13"/>
  <c r="EL31" i="13"/>
  <c r="EC32" i="13"/>
  <c r="ED32" i="13"/>
  <c r="EE32" i="13"/>
  <c r="EF32" i="13"/>
  <c r="DG33" i="13"/>
  <c r="DF33" i="13"/>
  <c r="DH33" i="13"/>
  <c r="DN33" i="13"/>
  <c r="DJ33" i="13"/>
  <c r="DK33" i="13"/>
  <c r="DI33" i="13"/>
  <c r="DO33" i="13"/>
  <c r="DP33" i="13"/>
  <c r="DT33" i="13"/>
  <c r="DQ33" i="13"/>
  <c r="DR33" i="13"/>
  <c r="DS33" i="13"/>
  <c r="DU33" i="13"/>
  <c r="DV33" i="13"/>
  <c r="DW33" i="13"/>
  <c r="DX33" i="13"/>
  <c r="DY33" i="13"/>
  <c r="DZ33" i="13"/>
  <c r="EA33" i="13"/>
  <c r="EB33" i="13"/>
  <c r="EH33" i="13"/>
  <c r="EL32" i="13"/>
  <c r="EC33" i="13"/>
  <c r="ED33" i="13"/>
  <c r="EE33" i="13"/>
  <c r="EF33" i="13"/>
  <c r="DG34" i="13"/>
  <c r="DF34" i="13"/>
  <c r="DH34" i="13"/>
  <c r="DN34" i="13"/>
  <c r="DJ34" i="13"/>
  <c r="DK34" i="13"/>
  <c r="DI34" i="13"/>
  <c r="DO34" i="13"/>
  <c r="DP34" i="13"/>
  <c r="DT34" i="13"/>
  <c r="DQ34" i="13"/>
  <c r="DR34" i="13"/>
  <c r="DS34" i="13"/>
  <c r="DU34" i="13"/>
  <c r="DV34" i="13"/>
  <c r="DW34" i="13"/>
  <c r="DX34" i="13"/>
  <c r="DY34" i="13"/>
  <c r="DZ34" i="13"/>
  <c r="EA34" i="13"/>
  <c r="EB34" i="13"/>
  <c r="EH34" i="13"/>
  <c r="EL33" i="13"/>
  <c r="EC34" i="13"/>
  <c r="ED34" i="13"/>
  <c r="EE34" i="13"/>
  <c r="EF34" i="13"/>
  <c r="DG35" i="13"/>
  <c r="DF35" i="13"/>
  <c r="DH35" i="13"/>
  <c r="DN35" i="13"/>
  <c r="DJ35" i="13"/>
  <c r="DK35" i="13"/>
  <c r="DI35" i="13"/>
  <c r="DO35" i="13"/>
  <c r="DP35" i="13"/>
  <c r="DT35" i="13"/>
  <c r="DQ35" i="13"/>
  <c r="DR35" i="13"/>
  <c r="DS35" i="13"/>
  <c r="DU35" i="13"/>
  <c r="DV35" i="13"/>
  <c r="DW35" i="13"/>
  <c r="DX35" i="13"/>
  <c r="DY35" i="13"/>
  <c r="DZ35" i="13"/>
  <c r="EA35" i="13"/>
  <c r="EB35" i="13"/>
  <c r="EH35" i="13"/>
  <c r="EL34" i="13"/>
  <c r="EC35" i="13"/>
  <c r="ED35" i="13"/>
  <c r="EE35" i="13"/>
  <c r="EF35" i="13"/>
  <c r="DG36" i="13"/>
  <c r="DF36" i="13"/>
  <c r="DH36" i="13"/>
  <c r="DN36" i="13"/>
  <c r="DJ36" i="13"/>
  <c r="DK36" i="13"/>
  <c r="DI36" i="13"/>
  <c r="DO36" i="13"/>
  <c r="DP36" i="13"/>
  <c r="DT36" i="13"/>
  <c r="DQ36" i="13"/>
  <c r="DR36" i="13"/>
  <c r="DS36" i="13"/>
  <c r="DU36" i="13"/>
  <c r="DV36" i="13"/>
  <c r="DW36" i="13"/>
  <c r="DX36" i="13"/>
  <c r="DY36" i="13"/>
  <c r="DZ36" i="13"/>
  <c r="EA36" i="13"/>
  <c r="EB36" i="13"/>
  <c r="EH36" i="13"/>
  <c r="EL35" i="13"/>
  <c r="EC36" i="13"/>
  <c r="ED36" i="13"/>
  <c r="EE36" i="13"/>
  <c r="EF36" i="13"/>
  <c r="DG37" i="13"/>
  <c r="DF37" i="13"/>
  <c r="DH37" i="13"/>
  <c r="DN37" i="13"/>
  <c r="DJ37" i="13"/>
  <c r="DK37" i="13"/>
  <c r="DI37" i="13"/>
  <c r="DO37" i="13"/>
  <c r="DP37" i="13"/>
  <c r="DT37" i="13"/>
  <c r="DQ37" i="13"/>
  <c r="DR37" i="13"/>
  <c r="DS37" i="13"/>
  <c r="DU37" i="13"/>
  <c r="DV37" i="13"/>
  <c r="DW37" i="13"/>
  <c r="DX37" i="13"/>
  <c r="DY37" i="13"/>
  <c r="DZ37" i="13"/>
  <c r="EA37" i="13"/>
  <c r="EB37" i="13"/>
  <c r="EH37" i="13"/>
  <c r="EL36" i="13"/>
  <c r="EC37" i="13"/>
  <c r="ED37" i="13"/>
  <c r="EE37" i="13"/>
  <c r="EF37" i="13"/>
  <c r="DG38" i="13"/>
  <c r="DF38" i="13"/>
  <c r="DH38" i="13"/>
  <c r="DN38" i="13"/>
  <c r="DJ38" i="13"/>
  <c r="DK38" i="13"/>
  <c r="DI38" i="13"/>
  <c r="DO38" i="13"/>
  <c r="DP38" i="13"/>
  <c r="DT38" i="13"/>
  <c r="DQ38" i="13"/>
  <c r="DR38" i="13"/>
  <c r="DS38" i="13"/>
  <c r="DU38" i="13"/>
  <c r="DV38" i="13"/>
  <c r="DW38" i="13"/>
  <c r="DX38" i="13"/>
  <c r="DY38" i="13"/>
  <c r="DZ38" i="13"/>
  <c r="EA38" i="13"/>
  <c r="EB38" i="13"/>
  <c r="EH38" i="13"/>
  <c r="EL37" i="13"/>
  <c r="EC38" i="13"/>
  <c r="ED38" i="13"/>
  <c r="EE38" i="13"/>
  <c r="EF38" i="13"/>
  <c r="DG39" i="13"/>
  <c r="DF39" i="13"/>
  <c r="DH39" i="13"/>
  <c r="DN39" i="13"/>
  <c r="DJ39" i="13"/>
  <c r="DK39" i="13"/>
  <c r="DI39" i="13"/>
  <c r="DO39" i="13"/>
  <c r="DP39" i="13"/>
  <c r="DT39" i="13"/>
  <c r="DQ39" i="13"/>
  <c r="DR39" i="13"/>
  <c r="DS39" i="13"/>
  <c r="DU39" i="13"/>
  <c r="DV39" i="13"/>
  <c r="DW39" i="13"/>
  <c r="DX39" i="13"/>
  <c r="DY39" i="13"/>
  <c r="DZ39" i="13"/>
  <c r="EA39" i="13"/>
  <c r="EB39" i="13"/>
  <c r="EH39" i="13"/>
  <c r="EL38" i="13"/>
  <c r="EC39" i="13"/>
  <c r="ED39" i="13"/>
  <c r="EE39" i="13"/>
  <c r="EF39" i="13"/>
  <c r="DG40" i="13"/>
  <c r="DF40" i="13"/>
  <c r="DH40" i="13"/>
  <c r="DN40" i="13"/>
  <c r="DJ40" i="13"/>
  <c r="DK40" i="13"/>
  <c r="DI40" i="13"/>
  <c r="DO40" i="13"/>
  <c r="DP40" i="13"/>
  <c r="DT40" i="13"/>
  <c r="DQ40" i="13"/>
  <c r="DR40" i="13"/>
  <c r="DS40" i="13"/>
  <c r="DU40" i="13"/>
  <c r="DV40" i="13"/>
  <c r="DW40" i="13"/>
  <c r="DX40" i="13"/>
  <c r="DY40" i="13"/>
  <c r="DZ40" i="13"/>
  <c r="EA40" i="13"/>
  <c r="EB40" i="13"/>
  <c r="EH40" i="13"/>
  <c r="EL39" i="13"/>
  <c r="EC40" i="13"/>
  <c r="ED40" i="13"/>
  <c r="EE40" i="13"/>
  <c r="EF40" i="13"/>
  <c r="DG41" i="13"/>
  <c r="DF41" i="13"/>
  <c r="DH41" i="13"/>
  <c r="DN41" i="13"/>
  <c r="DJ41" i="13"/>
  <c r="DK41" i="13"/>
  <c r="DI41" i="13"/>
  <c r="DO41" i="13"/>
  <c r="DP41" i="13"/>
  <c r="DT41" i="13"/>
  <c r="DQ41" i="13"/>
  <c r="DR41" i="13"/>
  <c r="DS41" i="13"/>
  <c r="DU41" i="13"/>
  <c r="DV41" i="13"/>
  <c r="DW41" i="13"/>
  <c r="DX41" i="13"/>
  <c r="DY41" i="13"/>
  <c r="DZ41" i="13"/>
  <c r="EA41" i="13"/>
  <c r="EB41" i="13"/>
  <c r="EH41" i="13"/>
  <c r="EL40" i="13"/>
  <c r="EC41" i="13"/>
  <c r="ED41" i="13"/>
  <c r="EE41" i="13"/>
  <c r="EF41" i="13"/>
  <c r="DG42" i="13"/>
  <c r="DF42" i="13"/>
  <c r="DH42" i="13"/>
  <c r="DN42" i="13"/>
  <c r="DJ42" i="13"/>
  <c r="DK42" i="13"/>
  <c r="DI42" i="13"/>
  <c r="DO42" i="13"/>
  <c r="DP42" i="13"/>
  <c r="DT42" i="13"/>
  <c r="DQ42" i="13"/>
  <c r="DR42" i="13"/>
  <c r="DS42" i="13"/>
  <c r="DU42" i="13"/>
  <c r="DV42" i="13"/>
  <c r="DW42" i="13"/>
  <c r="DX42" i="13"/>
  <c r="DY42" i="13"/>
  <c r="DZ42" i="13"/>
  <c r="EA42" i="13"/>
  <c r="EB42" i="13"/>
  <c r="EH42" i="13"/>
  <c r="EL41" i="13"/>
  <c r="EC42" i="13"/>
  <c r="ED42" i="13"/>
  <c r="EE42" i="13"/>
  <c r="EF42" i="13"/>
  <c r="DG43" i="13"/>
  <c r="DF43" i="13"/>
  <c r="DH43" i="13"/>
  <c r="DN43" i="13"/>
  <c r="DJ43" i="13"/>
  <c r="DK43" i="13"/>
  <c r="DI43" i="13"/>
  <c r="DO43" i="13"/>
  <c r="DP43" i="13"/>
  <c r="DT43" i="13"/>
  <c r="DQ43" i="13"/>
  <c r="DR43" i="13"/>
  <c r="DS43" i="13"/>
  <c r="DU43" i="13"/>
  <c r="DV43" i="13"/>
  <c r="DW43" i="13"/>
  <c r="DX43" i="13"/>
  <c r="DY43" i="13"/>
  <c r="DZ43" i="13"/>
  <c r="EA43" i="13"/>
  <c r="EB43" i="13"/>
  <c r="EH43" i="13"/>
  <c r="EL42" i="13"/>
  <c r="EC43" i="13"/>
  <c r="ED43" i="13"/>
  <c r="EE43" i="13"/>
  <c r="EF43" i="13"/>
  <c r="DG44" i="13"/>
  <c r="DF44" i="13"/>
  <c r="DH44" i="13"/>
  <c r="DN44" i="13"/>
  <c r="DJ44" i="13"/>
  <c r="DK44" i="13"/>
  <c r="DI44" i="13"/>
  <c r="DO44" i="13"/>
  <c r="DP44" i="13"/>
  <c r="DT44" i="13"/>
  <c r="DQ44" i="13"/>
  <c r="DR44" i="13"/>
  <c r="DS44" i="13"/>
  <c r="DU44" i="13"/>
  <c r="DV44" i="13"/>
  <c r="DW44" i="13"/>
  <c r="DX44" i="13"/>
  <c r="DY44" i="13"/>
  <c r="DZ44" i="13"/>
  <c r="EA44" i="13"/>
  <c r="EB44" i="13"/>
  <c r="EH44" i="13"/>
  <c r="EL43" i="13"/>
  <c r="EC44" i="13"/>
  <c r="ED44" i="13"/>
  <c r="EE44" i="13"/>
  <c r="EF44" i="13"/>
  <c r="DG45" i="13"/>
  <c r="DF45" i="13"/>
  <c r="DH45" i="13"/>
  <c r="DN45" i="13"/>
  <c r="DJ45" i="13"/>
  <c r="DK45" i="13"/>
  <c r="DI45" i="13"/>
  <c r="DO45" i="13"/>
  <c r="DP45" i="13"/>
  <c r="DT45" i="13"/>
  <c r="DQ45" i="13"/>
  <c r="DR45" i="13"/>
  <c r="DS45" i="13"/>
  <c r="DU45" i="13"/>
  <c r="DV45" i="13"/>
  <c r="DW45" i="13"/>
  <c r="DX45" i="13"/>
  <c r="DY45" i="13"/>
  <c r="DZ45" i="13"/>
  <c r="EA45" i="13"/>
  <c r="EB45" i="13"/>
  <c r="EH45" i="13"/>
  <c r="EL44" i="13"/>
  <c r="EC45" i="13"/>
  <c r="ED45" i="13"/>
  <c r="EE45" i="13"/>
  <c r="EF45" i="13"/>
  <c r="DG46" i="13"/>
  <c r="DF46" i="13"/>
  <c r="DH46" i="13"/>
  <c r="DN46" i="13"/>
  <c r="DJ46" i="13"/>
  <c r="DK46" i="13"/>
  <c r="DI46" i="13"/>
  <c r="DO46" i="13"/>
  <c r="DP46" i="13"/>
  <c r="DT46" i="13"/>
  <c r="DQ46" i="13"/>
  <c r="DR46" i="13"/>
  <c r="DS46" i="13"/>
  <c r="DU46" i="13"/>
  <c r="DV46" i="13"/>
  <c r="DW46" i="13"/>
  <c r="DX46" i="13"/>
  <c r="DY46" i="13"/>
  <c r="DZ46" i="13"/>
  <c r="EA46" i="13"/>
  <c r="EB46" i="13"/>
  <c r="EH46" i="13"/>
  <c r="EL45" i="13"/>
  <c r="EC46" i="13"/>
  <c r="ED46" i="13"/>
  <c r="EE46" i="13"/>
  <c r="EF46" i="13"/>
  <c r="DG47" i="13"/>
  <c r="DF47" i="13"/>
  <c r="DH47" i="13"/>
  <c r="DN47" i="13"/>
  <c r="DJ47" i="13"/>
  <c r="DK47" i="13"/>
  <c r="DI47" i="13"/>
  <c r="DO47" i="13"/>
  <c r="DP47" i="13"/>
  <c r="DT47" i="13"/>
  <c r="DQ47" i="13"/>
  <c r="DR47" i="13"/>
  <c r="DS47" i="13"/>
  <c r="DU47" i="13"/>
  <c r="DV47" i="13"/>
  <c r="DW47" i="13"/>
  <c r="DX47" i="13"/>
  <c r="DY47" i="13"/>
  <c r="DZ47" i="13"/>
  <c r="EA47" i="13"/>
  <c r="EB47" i="13"/>
  <c r="EH47" i="13"/>
  <c r="EL46" i="13"/>
  <c r="EC47" i="13"/>
  <c r="ED47" i="13"/>
  <c r="EE47" i="13"/>
  <c r="EF47" i="13"/>
  <c r="DG48" i="13"/>
  <c r="DF48" i="13"/>
  <c r="DH48" i="13"/>
  <c r="DN48" i="13"/>
  <c r="DJ48" i="13"/>
  <c r="DK48" i="13"/>
  <c r="DI48" i="13"/>
  <c r="DO48" i="13"/>
  <c r="DP48" i="13"/>
  <c r="DT48" i="13"/>
  <c r="DQ48" i="13"/>
  <c r="DR48" i="13"/>
  <c r="DS48" i="13"/>
  <c r="DU48" i="13"/>
  <c r="DV48" i="13"/>
  <c r="DW48" i="13"/>
  <c r="DX48" i="13"/>
  <c r="DY48" i="13"/>
  <c r="DZ48" i="13"/>
  <c r="EA48" i="13"/>
  <c r="EB48" i="13"/>
  <c r="EH48" i="13"/>
  <c r="EL47" i="13"/>
  <c r="EC48" i="13"/>
  <c r="ED48" i="13"/>
  <c r="EE48" i="13"/>
  <c r="EF48" i="13"/>
  <c r="DG49" i="13"/>
  <c r="DF49" i="13"/>
  <c r="DH49" i="13"/>
  <c r="DN49" i="13"/>
  <c r="DJ49" i="13"/>
  <c r="DK49" i="13"/>
  <c r="DI49" i="13"/>
  <c r="DO49" i="13"/>
  <c r="DP49" i="13"/>
  <c r="DT49" i="13"/>
  <c r="DQ49" i="13"/>
  <c r="DR49" i="13"/>
  <c r="DS49" i="13"/>
  <c r="DU49" i="13"/>
  <c r="DV49" i="13"/>
  <c r="DW49" i="13"/>
  <c r="DX49" i="13"/>
  <c r="DY49" i="13"/>
  <c r="DZ49" i="13"/>
  <c r="EA49" i="13"/>
  <c r="EB49" i="13"/>
  <c r="EH49" i="13"/>
  <c r="EL48" i="13"/>
  <c r="EC49" i="13"/>
  <c r="ED49" i="13"/>
  <c r="EE49" i="13"/>
  <c r="EF49" i="13"/>
  <c r="DG50" i="13"/>
  <c r="DF50" i="13"/>
  <c r="DH50" i="13"/>
  <c r="DN50" i="13"/>
  <c r="DJ50" i="13"/>
  <c r="DK50" i="13"/>
  <c r="DI50" i="13"/>
  <c r="DO50" i="13"/>
  <c r="DP50" i="13"/>
  <c r="DT50" i="13"/>
  <c r="DQ50" i="13"/>
  <c r="DR50" i="13"/>
  <c r="DS50" i="13"/>
  <c r="DU50" i="13"/>
  <c r="DV50" i="13"/>
  <c r="DW50" i="13"/>
  <c r="DX50" i="13"/>
  <c r="DY50" i="13"/>
  <c r="DZ50" i="13"/>
  <c r="EA50" i="13"/>
  <c r="EB50" i="13"/>
  <c r="EH50" i="13"/>
  <c r="EL49" i="13"/>
  <c r="EC50" i="13"/>
  <c r="ED50" i="13"/>
  <c r="EE50" i="13"/>
  <c r="EF50" i="13"/>
  <c r="DG51" i="13"/>
  <c r="DF51" i="13"/>
  <c r="DH51" i="13"/>
  <c r="DN51" i="13"/>
  <c r="DJ51" i="13"/>
  <c r="DK51" i="13"/>
  <c r="DI51" i="13"/>
  <c r="DO51" i="13"/>
  <c r="DP51" i="13"/>
  <c r="DT51" i="13"/>
  <c r="DQ51" i="13"/>
  <c r="DR51" i="13"/>
  <c r="DS51" i="13"/>
  <c r="DU51" i="13"/>
  <c r="DV51" i="13"/>
  <c r="DW51" i="13"/>
  <c r="DX51" i="13"/>
  <c r="DY51" i="13"/>
  <c r="DZ51" i="13"/>
  <c r="EA51" i="13"/>
  <c r="EB51" i="13"/>
  <c r="EH51" i="13"/>
  <c r="EL50" i="13"/>
  <c r="EC51" i="13"/>
  <c r="ED51" i="13"/>
  <c r="EE51" i="13"/>
  <c r="EF51" i="13"/>
  <c r="DG52" i="13"/>
  <c r="DF52" i="13"/>
  <c r="DH52" i="13"/>
  <c r="DN52" i="13"/>
  <c r="DJ52" i="13"/>
  <c r="DK52" i="13"/>
  <c r="DI52" i="13"/>
  <c r="DO52" i="13"/>
  <c r="DP52" i="13"/>
  <c r="DT52" i="13"/>
  <c r="DQ52" i="13"/>
  <c r="DR52" i="13"/>
  <c r="DS52" i="13"/>
  <c r="DU52" i="13"/>
  <c r="DV52" i="13"/>
  <c r="DW52" i="13"/>
  <c r="DX52" i="13"/>
  <c r="DY52" i="13"/>
  <c r="DZ52" i="13"/>
  <c r="EA52" i="13"/>
  <c r="EB52" i="13"/>
  <c r="EH52" i="13"/>
  <c r="EL51" i="13"/>
  <c r="EC52" i="13"/>
  <c r="ED52" i="13"/>
  <c r="EE52" i="13"/>
  <c r="EF52" i="13"/>
  <c r="DG53" i="13"/>
  <c r="DF53" i="13"/>
  <c r="DH53" i="13"/>
  <c r="DN53" i="13"/>
  <c r="DJ53" i="13"/>
  <c r="DK53" i="13"/>
  <c r="DI53" i="13"/>
  <c r="DO53" i="13"/>
  <c r="DP53" i="13"/>
  <c r="DT53" i="13"/>
  <c r="DQ53" i="13"/>
  <c r="DR53" i="13"/>
  <c r="DS53" i="13"/>
  <c r="DU53" i="13"/>
  <c r="DV53" i="13"/>
  <c r="DW53" i="13"/>
  <c r="DX53" i="13"/>
  <c r="DY53" i="13"/>
  <c r="DZ53" i="13"/>
  <c r="EA53" i="13"/>
  <c r="EB53" i="13"/>
  <c r="EH53" i="13"/>
  <c r="EL52" i="13"/>
  <c r="EC53" i="13"/>
  <c r="ED53" i="13"/>
  <c r="EE53" i="13"/>
  <c r="EF53" i="13"/>
  <c r="DG54" i="13"/>
  <c r="DF54" i="13"/>
  <c r="DH54" i="13"/>
  <c r="DN54" i="13"/>
  <c r="DJ54" i="13"/>
  <c r="DK54" i="13"/>
  <c r="DI54" i="13"/>
  <c r="DO54" i="13"/>
  <c r="DP54" i="13"/>
  <c r="DT54" i="13"/>
  <c r="DQ54" i="13"/>
  <c r="DR54" i="13"/>
  <c r="DS54" i="13"/>
  <c r="DU54" i="13"/>
  <c r="DV54" i="13"/>
  <c r="DW54" i="13"/>
  <c r="DX54" i="13"/>
  <c r="DY54" i="13"/>
  <c r="DZ54" i="13"/>
  <c r="EA54" i="13"/>
  <c r="EB54" i="13"/>
  <c r="EH54" i="13"/>
  <c r="EL53" i="13"/>
  <c r="EC54" i="13"/>
  <c r="ED54" i="13"/>
  <c r="EE54" i="13"/>
  <c r="EF54" i="13"/>
  <c r="DG55" i="13"/>
  <c r="DF55" i="13"/>
  <c r="DH55" i="13"/>
  <c r="DN55" i="13"/>
  <c r="DJ55" i="13"/>
  <c r="DK55" i="13"/>
  <c r="DI55" i="13"/>
  <c r="DO55" i="13"/>
  <c r="DP55" i="13"/>
  <c r="DT55" i="13"/>
  <c r="DQ55" i="13"/>
  <c r="DR55" i="13"/>
  <c r="DS55" i="13"/>
  <c r="DU55" i="13"/>
  <c r="DV55" i="13"/>
  <c r="DW55" i="13"/>
  <c r="DX55" i="13"/>
  <c r="DY55" i="13"/>
  <c r="DZ55" i="13"/>
  <c r="EA55" i="13"/>
  <c r="EB55" i="13"/>
  <c r="EH55" i="13"/>
  <c r="EL54" i="13"/>
  <c r="EC55" i="13"/>
  <c r="ED55" i="13"/>
  <c r="EE55" i="13"/>
  <c r="EF55" i="13"/>
  <c r="DG56" i="13"/>
  <c r="DF56" i="13"/>
  <c r="DH56" i="13"/>
  <c r="DN56" i="13"/>
  <c r="DJ56" i="13"/>
  <c r="DK56" i="13"/>
  <c r="DI56" i="13"/>
  <c r="DO56" i="13"/>
  <c r="DP56" i="13"/>
  <c r="DT56" i="13"/>
  <c r="DQ56" i="13"/>
  <c r="DR56" i="13"/>
  <c r="DS56" i="13"/>
  <c r="DU56" i="13"/>
  <c r="DV56" i="13"/>
  <c r="DW56" i="13"/>
  <c r="DX56" i="13"/>
  <c r="DY56" i="13"/>
  <c r="DZ56" i="13"/>
  <c r="EA56" i="13"/>
  <c r="EB56" i="13"/>
  <c r="EH56" i="13"/>
  <c r="EL55" i="13"/>
  <c r="EC56" i="13"/>
  <c r="ED56" i="13"/>
  <c r="EE56" i="13"/>
  <c r="EF56" i="13"/>
  <c r="DG57" i="13"/>
  <c r="DF57" i="13"/>
  <c r="DH57" i="13"/>
  <c r="DN57" i="13"/>
  <c r="DJ57" i="13"/>
  <c r="DK57" i="13"/>
  <c r="DI57" i="13"/>
  <c r="DO57" i="13"/>
  <c r="DP57" i="13"/>
  <c r="DT57" i="13"/>
  <c r="DQ57" i="13"/>
  <c r="DR57" i="13"/>
  <c r="DS57" i="13"/>
  <c r="DU57" i="13"/>
  <c r="DV57" i="13"/>
  <c r="DW57" i="13"/>
  <c r="DX57" i="13"/>
  <c r="DY57" i="13"/>
  <c r="DZ57" i="13"/>
  <c r="EA57" i="13"/>
  <c r="EB57" i="13"/>
  <c r="EH57" i="13"/>
  <c r="EL56" i="13"/>
  <c r="EC57" i="13"/>
  <c r="ED57" i="13"/>
  <c r="EE57" i="13"/>
  <c r="EF57" i="13"/>
  <c r="DG58" i="13"/>
  <c r="DF58" i="13"/>
  <c r="DH58" i="13"/>
  <c r="DN58" i="13"/>
  <c r="DJ58" i="13"/>
  <c r="DK58" i="13"/>
  <c r="DI58" i="13"/>
  <c r="DO58" i="13"/>
  <c r="DP58" i="13"/>
  <c r="DT58" i="13"/>
  <c r="DQ58" i="13"/>
  <c r="DR58" i="13"/>
  <c r="DS58" i="13"/>
  <c r="DU58" i="13"/>
  <c r="DV58" i="13"/>
  <c r="DW58" i="13"/>
  <c r="DX58" i="13"/>
  <c r="DY58" i="13"/>
  <c r="DZ58" i="13"/>
  <c r="EA58" i="13"/>
  <c r="EB58" i="13"/>
  <c r="EH58" i="13"/>
  <c r="EL57" i="13"/>
  <c r="EC58" i="13"/>
  <c r="ED58" i="13"/>
  <c r="EE58" i="13"/>
  <c r="EF58" i="13"/>
  <c r="DG59" i="13"/>
  <c r="DF59" i="13"/>
  <c r="DH59" i="13"/>
  <c r="DN59" i="13"/>
  <c r="DJ59" i="13"/>
  <c r="DK59" i="13"/>
  <c r="DI59" i="13"/>
  <c r="DO59" i="13"/>
  <c r="DP59" i="13"/>
  <c r="DT59" i="13"/>
  <c r="DQ59" i="13"/>
  <c r="DR59" i="13"/>
  <c r="DS59" i="13"/>
  <c r="DU59" i="13"/>
  <c r="DV59" i="13"/>
  <c r="DW59" i="13"/>
  <c r="DX59" i="13"/>
  <c r="DY59" i="13"/>
  <c r="DZ59" i="13"/>
  <c r="EA59" i="13"/>
  <c r="EB59" i="13"/>
  <c r="EH59" i="13"/>
  <c r="EL58" i="13"/>
  <c r="EC59" i="13"/>
  <c r="ED59" i="13"/>
  <c r="EE59" i="13"/>
  <c r="EF59" i="13"/>
  <c r="DG60" i="13"/>
  <c r="DF60" i="13"/>
  <c r="DH60" i="13"/>
  <c r="DN60" i="13"/>
  <c r="DJ60" i="13"/>
  <c r="DK60" i="13"/>
  <c r="DI60" i="13"/>
  <c r="DO60" i="13"/>
  <c r="DP60" i="13"/>
  <c r="DT60" i="13"/>
  <c r="DQ60" i="13"/>
  <c r="DR60" i="13"/>
  <c r="DS60" i="13"/>
  <c r="DU60" i="13"/>
  <c r="DV60" i="13"/>
  <c r="DW60" i="13"/>
  <c r="DX60" i="13"/>
  <c r="DY60" i="13"/>
  <c r="DZ60" i="13"/>
  <c r="EA60" i="13"/>
  <c r="EB60" i="13"/>
  <c r="EH60" i="13"/>
  <c r="EL59" i="13"/>
  <c r="EC60" i="13"/>
  <c r="ED60" i="13"/>
  <c r="EE60" i="13"/>
  <c r="EF60" i="13"/>
  <c r="DG61" i="13"/>
  <c r="DF61" i="13"/>
  <c r="DH61" i="13"/>
  <c r="DN61" i="13"/>
  <c r="DJ61" i="13"/>
  <c r="DK61" i="13"/>
  <c r="DI61" i="13"/>
  <c r="DO61" i="13"/>
  <c r="DP61" i="13"/>
  <c r="DT61" i="13"/>
  <c r="DQ61" i="13"/>
  <c r="DR61" i="13"/>
  <c r="DS61" i="13"/>
  <c r="DU61" i="13"/>
  <c r="DV61" i="13"/>
  <c r="DW61" i="13"/>
  <c r="DX61" i="13"/>
  <c r="DY61" i="13"/>
  <c r="DZ61" i="13"/>
  <c r="EA61" i="13"/>
  <c r="EB61" i="13"/>
  <c r="EH61" i="13"/>
  <c r="EL60" i="13"/>
  <c r="EC61" i="13"/>
  <c r="ED61" i="13"/>
  <c r="EE61" i="13"/>
  <c r="EF61" i="13"/>
  <c r="DG62" i="13"/>
  <c r="DF62" i="13"/>
  <c r="DH62" i="13"/>
  <c r="DN62" i="13"/>
  <c r="DJ62" i="13"/>
  <c r="DK62" i="13"/>
  <c r="DI62" i="13"/>
  <c r="DO62" i="13"/>
  <c r="DP62" i="13"/>
  <c r="DT62" i="13"/>
  <c r="DQ62" i="13"/>
  <c r="DR62" i="13"/>
  <c r="DS62" i="13"/>
  <c r="DU62" i="13"/>
  <c r="DV62" i="13"/>
  <c r="DW62" i="13"/>
  <c r="DX62" i="13"/>
  <c r="DY62" i="13"/>
  <c r="DZ62" i="13"/>
  <c r="EA62" i="13"/>
  <c r="EB62" i="13"/>
  <c r="EH62" i="13"/>
  <c r="EL61" i="13"/>
  <c r="EC62" i="13"/>
  <c r="ED62" i="13"/>
  <c r="EE62" i="13"/>
  <c r="EF62" i="13"/>
  <c r="DG63" i="13"/>
  <c r="DF63" i="13"/>
  <c r="DH63" i="13"/>
  <c r="DN63" i="13"/>
  <c r="DJ63" i="13"/>
  <c r="DK63" i="13"/>
  <c r="DI63" i="13"/>
  <c r="DO63" i="13"/>
  <c r="DP63" i="13"/>
  <c r="DT63" i="13"/>
  <c r="DQ63" i="13"/>
  <c r="DR63" i="13"/>
  <c r="DS63" i="13"/>
  <c r="DU63" i="13"/>
  <c r="DV63" i="13"/>
  <c r="DW63" i="13"/>
  <c r="DX63" i="13"/>
  <c r="DY63" i="13"/>
  <c r="DZ63" i="13"/>
  <c r="EA63" i="13"/>
  <c r="EB63" i="13"/>
  <c r="EH63" i="13"/>
  <c r="EL62" i="13"/>
  <c r="EC63" i="13"/>
  <c r="ED63" i="13"/>
  <c r="EE63" i="13"/>
  <c r="EF63" i="13"/>
  <c r="DG64" i="13"/>
  <c r="DF64" i="13"/>
  <c r="DH64" i="13"/>
  <c r="DN64" i="13"/>
  <c r="DJ64" i="13"/>
  <c r="DK64" i="13"/>
  <c r="DI64" i="13"/>
  <c r="DO64" i="13"/>
  <c r="DP64" i="13"/>
  <c r="DT64" i="13"/>
  <c r="DQ64" i="13"/>
  <c r="DR64" i="13"/>
  <c r="DS64" i="13"/>
  <c r="DU64" i="13"/>
  <c r="DV64" i="13"/>
  <c r="DW64" i="13"/>
  <c r="DX64" i="13"/>
  <c r="DY64" i="13"/>
  <c r="DZ64" i="13"/>
  <c r="EA64" i="13"/>
  <c r="EB64" i="13"/>
  <c r="EH64" i="13"/>
  <c r="EL63" i="13"/>
  <c r="EC64" i="13"/>
  <c r="ED64" i="13"/>
  <c r="EE64" i="13"/>
  <c r="EF64" i="13"/>
  <c r="DG65" i="13"/>
  <c r="DF65" i="13"/>
  <c r="DH65" i="13"/>
  <c r="DN65" i="13"/>
  <c r="DJ65" i="13"/>
  <c r="DK65" i="13"/>
  <c r="DI65" i="13"/>
  <c r="DO65" i="13"/>
  <c r="DP65" i="13"/>
  <c r="DT65" i="13"/>
  <c r="DQ65" i="13"/>
  <c r="DR65" i="13"/>
  <c r="DS65" i="13"/>
  <c r="DU65" i="13"/>
  <c r="DV65" i="13"/>
  <c r="DW65" i="13"/>
  <c r="DX65" i="13"/>
  <c r="DY65" i="13"/>
  <c r="DZ65" i="13"/>
  <c r="EA65" i="13"/>
  <c r="EB65" i="13"/>
  <c r="EH65" i="13"/>
  <c r="EL64" i="13"/>
  <c r="EC65" i="13"/>
  <c r="ED65" i="13"/>
  <c r="EE65" i="13"/>
  <c r="EF65" i="13"/>
  <c r="DG66" i="13"/>
  <c r="DF66" i="13"/>
  <c r="DH66" i="13"/>
  <c r="DN66" i="13"/>
  <c r="DJ66" i="13"/>
  <c r="DK66" i="13"/>
  <c r="DI66" i="13"/>
  <c r="DO66" i="13"/>
  <c r="DP66" i="13"/>
  <c r="DT66" i="13"/>
  <c r="DQ66" i="13"/>
  <c r="DR66" i="13"/>
  <c r="DS66" i="13"/>
  <c r="DU66" i="13"/>
  <c r="DV66" i="13"/>
  <c r="DW66" i="13"/>
  <c r="DX66" i="13"/>
  <c r="DY66" i="13"/>
  <c r="H126" i="1"/>
  <c r="DZ66" i="13"/>
  <c r="EA66" i="13"/>
  <c r="EB66" i="13"/>
  <c r="EH66" i="13"/>
  <c r="EL65" i="13"/>
  <c r="EC66" i="13"/>
  <c r="ED66" i="13"/>
  <c r="EE66" i="13"/>
  <c r="EF66" i="13"/>
  <c r="DG67" i="13"/>
  <c r="DF67" i="13"/>
  <c r="DH67" i="13"/>
  <c r="DN67" i="13"/>
  <c r="DJ67" i="13"/>
  <c r="DK67" i="13"/>
  <c r="DI67" i="13"/>
  <c r="DO67" i="13"/>
  <c r="DP67" i="13"/>
  <c r="DT67" i="13"/>
  <c r="DQ67" i="13"/>
  <c r="DR67" i="13"/>
  <c r="DS67" i="13"/>
  <c r="DU67" i="13"/>
  <c r="DV67" i="13"/>
  <c r="DW67" i="13"/>
  <c r="DX67" i="13"/>
  <c r="DY67" i="13"/>
  <c r="DZ67" i="13"/>
  <c r="EA67" i="13"/>
  <c r="EB67" i="13"/>
  <c r="EH67" i="13"/>
  <c r="EL66" i="13"/>
  <c r="EC67" i="13"/>
  <c r="ED67" i="13"/>
  <c r="EE67" i="13"/>
  <c r="EF67" i="13"/>
  <c r="DG68" i="13"/>
  <c r="DF68" i="13"/>
  <c r="DH68" i="13"/>
  <c r="DN68" i="13"/>
  <c r="DJ68" i="13"/>
  <c r="DK68" i="13"/>
  <c r="DI68" i="13"/>
  <c r="DO68" i="13"/>
  <c r="DP68" i="13"/>
  <c r="DT68" i="13"/>
  <c r="DQ68" i="13"/>
  <c r="DR68" i="13"/>
  <c r="DS68" i="13"/>
  <c r="DU68" i="13"/>
  <c r="DV68" i="13"/>
  <c r="DW68" i="13"/>
  <c r="DX68" i="13"/>
  <c r="DY68" i="13"/>
  <c r="DZ68" i="13"/>
  <c r="EA68" i="13"/>
  <c r="EB68" i="13"/>
  <c r="EH68" i="13"/>
  <c r="EL67" i="13"/>
  <c r="EC68" i="13"/>
  <c r="ED68" i="13"/>
  <c r="EE68" i="13"/>
  <c r="EF68" i="13"/>
  <c r="DG69" i="13"/>
  <c r="DF69" i="13"/>
  <c r="DH69" i="13"/>
  <c r="DN69" i="13"/>
  <c r="DK69" i="13"/>
  <c r="DI69" i="13"/>
  <c r="DO69" i="13"/>
  <c r="DP69" i="13"/>
  <c r="DT69" i="13"/>
  <c r="DQ69" i="13"/>
  <c r="DR69" i="13"/>
  <c r="DS69" i="13"/>
  <c r="DU69" i="13"/>
  <c r="DV69" i="13"/>
  <c r="DW69" i="13"/>
  <c r="DX69" i="13"/>
  <c r="DY69" i="13"/>
  <c r="DZ69" i="13"/>
  <c r="EA69" i="13"/>
  <c r="EB69" i="13"/>
  <c r="EH69" i="13"/>
  <c r="EL68" i="13"/>
  <c r="EC69" i="13"/>
  <c r="ED69" i="13"/>
  <c r="EE69" i="13"/>
  <c r="EF69" i="13"/>
  <c r="DG70" i="13"/>
  <c r="DF70" i="13"/>
  <c r="DH70" i="13"/>
  <c r="DN70" i="13"/>
  <c r="DJ70" i="13"/>
  <c r="DK70" i="13"/>
  <c r="DI70" i="13"/>
  <c r="DO70" i="13"/>
  <c r="DP70" i="13"/>
  <c r="DT70" i="13"/>
  <c r="DQ70" i="13"/>
  <c r="DR70" i="13"/>
  <c r="DS70" i="13"/>
  <c r="DU70" i="13"/>
  <c r="DV70" i="13"/>
  <c r="DW70" i="13"/>
  <c r="DX70" i="13"/>
  <c r="DY70" i="13"/>
  <c r="DZ70" i="13"/>
  <c r="EA70" i="13"/>
  <c r="EB70" i="13"/>
  <c r="EH70" i="13"/>
  <c r="EL69" i="13"/>
  <c r="EC70" i="13"/>
  <c r="ED70" i="13"/>
  <c r="EE70" i="13"/>
  <c r="EF70" i="13"/>
  <c r="DG71" i="13"/>
  <c r="DF71" i="13"/>
  <c r="DH71" i="13"/>
  <c r="DN71" i="13"/>
  <c r="DJ71" i="13"/>
  <c r="DK71" i="13"/>
  <c r="DI71" i="13"/>
  <c r="DO71" i="13"/>
  <c r="DP71" i="13"/>
  <c r="DT71" i="13"/>
  <c r="DQ71" i="13"/>
  <c r="DR71" i="13"/>
  <c r="DS71" i="13"/>
  <c r="DU71" i="13"/>
  <c r="DV71" i="13"/>
  <c r="DW71" i="13"/>
  <c r="DX71" i="13"/>
  <c r="EH71" i="13"/>
  <c r="EL70" i="13"/>
  <c r="EC71" i="13"/>
  <c r="ED71" i="13"/>
  <c r="EE71" i="13"/>
  <c r="EF71" i="13"/>
  <c r="DG72" i="13"/>
  <c r="DF72" i="13"/>
  <c r="DH72" i="13"/>
  <c r="DN72" i="13"/>
  <c r="DJ72" i="13"/>
  <c r="DK72" i="13"/>
  <c r="DI72" i="13"/>
  <c r="DO72" i="13"/>
  <c r="DP72" i="13"/>
  <c r="DT72" i="13"/>
  <c r="DQ72" i="13"/>
  <c r="DR72" i="13"/>
  <c r="DS72" i="13"/>
  <c r="DU72" i="13"/>
  <c r="DV72" i="13"/>
  <c r="DW72" i="13"/>
  <c r="DX72" i="13"/>
  <c r="DY72" i="13"/>
  <c r="DZ72" i="13"/>
  <c r="EH72" i="13"/>
  <c r="EL71" i="13"/>
  <c r="EC72" i="13"/>
  <c r="ED72" i="13"/>
  <c r="EE72" i="13"/>
  <c r="EF72" i="13"/>
  <c r="DG73" i="13"/>
  <c r="DF73" i="13"/>
  <c r="DH73" i="13"/>
  <c r="DN73" i="13"/>
  <c r="DJ73" i="13"/>
  <c r="DK73" i="13"/>
  <c r="DI73" i="13"/>
  <c r="DO73" i="13"/>
  <c r="DP73" i="13"/>
  <c r="DT73" i="13"/>
  <c r="DQ73" i="13"/>
  <c r="DR73" i="13"/>
  <c r="DS73" i="13"/>
  <c r="DU73" i="13"/>
  <c r="DV73" i="13"/>
  <c r="DW73" i="13"/>
  <c r="DX73" i="13"/>
  <c r="DY73" i="13"/>
  <c r="DZ73" i="13"/>
  <c r="EA73" i="13"/>
  <c r="EB73" i="13"/>
  <c r="EH73" i="13"/>
  <c r="EL72" i="13"/>
  <c r="EC73" i="13"/>
  <c r="ED73" i="13"/>
  <c r="EE73" i="13"/>
  <c r="EF73" i="13"/>
  <c r="DG74" i="13"/>
  <c r="DF74" i="13"/>
  <c r="DH74" i="13"/>
  <c r="DN74" i="13"/>
  <c r="DJ74" i="13"/>
  <c r="DK74" i="13"/>
  <c r="DI74" i="13"/>
  <c r="DO74" i="13"/>
  <c r="DP74" i="13"/>
  <c r="DT74" i="13"/>
  <c r="DQ74" i="13"/>
  <c r="DR74" i="13"/>
  <c r="DS74" i="13"/>
  <c r="DU74" i="13"/>
  <c r="DV74" i="13"/>
  <c r="DW74" i="13"/>
  <c r="DX74" i="13"/>
  <c r="DY74" i="13"/>
  <c r="DZ74" i="13"/>
  <c r="EA74" i="13"/>
  <c r="EB74" i="13"/>
  <c r="EH74" i="13"/>
  <c r="EL73" i="13"/>
  <c r="EC74" i="13"/>
  <c r="ED74" i="13"/>
  <c r="EE74" i="13"/>
  <c r="EF74" i="13"/>
  <c r="DG75" i="13"/>
  <c r="DF75" i="13"/>
  <c r="DH75" i="13"/>
  <c r="DN75" i="13"/>
  <c r="DJ75" i="13"/>
  <c r="DK75" i="13"/>
  <c r="DI75" i="13"/>
  <c r="DO75" i="13"/>
  <c r="DP75" i="13"/>
  <c r="DT75" i="13"/>
  <c r="DQ75" i="13"/>
  <c r="DR75" i="13"/>
  <c r="DS75" i="13"/>
  <c r="DU75" i="13"/>
  <c r="DV75" i="13"/>
  <c r="DW75" i="13"/>
  <c r="DX75" i="13"/>
  <c r="EH75" i="13"/>
  <c r="EL74" i="13"/>
  <c r="EC75" i="13"/>
  <c r="ED75" i="13"/>
  <c r="EE75" i="13"/>
  <c r="EF75" i="13"/>
  <c r="DG76" i="13"/>
  <c r="DF76" i="13"/>
  <c r="DH76" i="13"/>
  <c r="DN76" i="13"/>
  <c r="DJ76" i="13"/>
  <c r="DK76" i="13"/>
  <c r="DI76" i="13"/>
  <c r="DO76" i="13"/>
  <c r="DP76" i="13"/>
  <c r="DT76" i="13"/>
  <c r="DQ76" i="13"/>
  <c r="DR76" i="13"/>
  <c r="DS76" i="13"/>
  <c r="DU76" i="13"/>
  <c r="DV76" i="13"/>
  <c r="DW76" i="13"/>
  <c r="DX76" i="13"/>
  <c r="DY76" i="13"/>
  <c r="DZ76" i="13"/>
  <c r="EH76" i="13"/>
  <c r="EL75" i="13"/>
  <c r="EC76" i="13"/>
  <c r="ED76" i="13"/>
  <c r="EE76" i="13"/>
  <c r="EF76" i="13"/>
  <c r="DG77" i="13"/>
  <c r="DF77" i="13"/>
  <c r="DH77" i="13"/>
  <c r="DN77" i="13"/>
  <c r="DJ77" i="13"/>
  <c r="DK77" i="13"/>
  <c r="DI77" i="13"/>
  <c r="DO77" i="13"/>
  <c r="DP77" i="13"/>
  <c r="DT77" i="13"/>
  <c r="DQ77" i="13"/>
  <c r="DR77" i="13"/>
  <c r="DS77" i="13"/>
  <c r="DU77" i="13"/>
  <c r="DV77" i="13"/>
  <c r="DW77" i="13"/>
  <c r="DX77" i="13"/>
  <c r="EH77" i="13"/>
  <c r="EL76" i="13"/>
  <c r="EC77" i="13"/>
  <c r="ED77" i="13"/>
  <c r="EE77" i="13"/>
  <c r="EF77" i="13"/>
  <c r="DG78" i="13"/>
  <c r="DF78" i="13"/>
  <c r="DH78" i="13"/>
  <c r="DN78" i="13"/>
  <c r="DJ78" i="13"/>
  <c r="DK78" i="13"/>
  <c r="DI78" i="13"/>
  <c r="DO78" i="13"/>
  <c r="DP78" i="13"/>
  <c r="EH78" i="13"/>
  <c r="EL77" i="13"/>
  <c r="DT78" i="13"/>
  <c r="DQ78" i="13"/>
  <c r="DR78" i="13"/>
  <c r="DS78" i="13"/>
  <c r="DU78" i="13"/>
  <c r="DV78" i="13"/>
  <c r="DW78" i="13"/>
  <c r="DX78" i="13"/>
  <c r="EC78" i="13"/>
  <c r="ED78" i="13"/>
  <c r="EE78" i="13"/>
  <c r="EF78" i="13"/>
  <c r="DG79" i="13"/>
  <c r="DF79" i="13"/>
  <c r="DH79" i="13"/>
  <c r="EH79" i="13"/>
  <c r="EL78" i="13"/>
  <c r="DN79" i="13"/>
  <c r="DJ79" i="13"/>
  <c r="DK79" i="13"/>
  <c r="DI79" i="13"/>
  <c r="DO79" i="13"/>
  <c r="DP79" i="13"/>
  <c r="DT79" i="13"/>
  <c r="DQ79" i="13"/>
  <c r="DR79" i="13"/>
  <c r="DS79" i="13"/>
  <c r="DU79" i="13"/>
  <c r="DV79" i="13"/>
  <c r="DW79" i="13"/>
  <c r="DX79" i="13"/>
  <c r="EC79" i="13"/>
  <c r="ED79" i="13"/>
  <c r="EF79" i="13"/>
  <c r="DG80" i="13"/>
  <c r="DF80" i="13"/>
  <c r="DH80" i="13"/>
  <c r="DN80" i="13"/>
  <c r="DJ80" i="13"/>
  <c r="DK80" i="13"/>
  <c r="DI80" i="13"/>
  <c r="DO80" i="13"/>
  <c r="DP80" i="13"/>
  <c r="EH80" i="13"/>
  <c r="EL79" i="13"/>
  <c r="DV80" i="13"/>
  <c r="DW80" i="13"/>
  <c r="DX80" i="13"/>
  <c r="EC80" i="13"/>
  <c r="ED80" i="13"/>
  <c r="EF80" i="13"/>
  <c r="DG81" i="13"/>
  <c r="DF81" i="13"/>
  <c r="EH81" i="13"/>
  <c r="EL80" i="13"/>
  <c r="DF82" i="13"/>
  <c r="EH82" i="13"/>
  <c r="EL81" i="13"/>
  <c r="DF83" i="13"/>
  <c r="EH83" i="13"/>
  <c r="EL82" i="13"/>
  <c r="DF84" i="13"/>
  <c r="EH84" i="13"/>
  <c r="EL83" i="13"/>
  <c r="DF85" i="13"/>
  <c r="EH85" i="13"/>
  <c r="EL84" i="13"/>
  <c r="DF86" i="13"/>
  <c r="EH86" i="13"/>
  <c r="EL85" i="13"/>
  <c r="DF87" i="13"/>
  <c r="EH87" i="13"/>
  <c r="EL86" i="13"/>
  <c r="DF88" i="13"/>
  <c r="EH88" i="13"/>
  <c r="EL87" i="13"/>
  <c r="DF89" i="13"/>
  <c r="EH89" i="13"/>
  <c r="EL88" i="13"/>
  <c r="DF90" i="13"/>
  <c r="EH90" i="13"/>
  <c r="EL89" i="13"/>
  <c r="DF91" i="13"/>
  <c r="EH91" i="13"/>
  <c r="EL90" i="13"/>
  <c r="DF92" i="13"/>
  <c r="EH92" i="13"/>
  <c r="EL91" i="13"/>
  <c r="DF93" i="13"/>
  <c r="EH93" i="13"/>
  <c r="EL92" i="13"/>
  <c r="DF94" i="13"/>
  <c r="EH94" i="13"/>
  <c r="EL93" i="13"/>
  <c r="DF95" i="13"/>
  <c r="EH95" i="13"/>
  <c r="EL94" i="13"/>
  <c r="DF96" i="13"/>
  <c r="EH96" i="13"/>
  <c r="EL95" i="13"/>
  <c r="DF97" i="13"/>
  <c r="EH97" i="13"/>
  <c r="EL96" i="13"/>
  <c r="DF98" i="13"/>
  <c r="EH98" i="13"/>
  <c r="EL97" i="13"/>
  <c r="DF99" i="13"/>
  <c r="EH99" i="13"/>
  <c r="EL98" i="13"/>
  <c r="DF100" i="13"/>
  <c r="EH100" i="13"/>
  <c r="EL99" i="13"/>
  <c r="EL100" i="13"/>
  <c r="EH4" i="13"/>
  <c r="K4" i="13"/>
  <c r="AF12" i="13"/>
  <c r="AF13" i="13"/>
  <c r="AJ12" i="13"/>
  <c r="AF14" i="13"/>
  <c r="AJ13" i="13"/>
  <c r="AF15" i="13"/>
  <c r="AJ14" i="13"/>
  <c r="AF16" i="13"/>
  <c r="AJ15" i="13"/>
  <c r="AF17" i="13"/>
  <c r="AJ16" i="13"/>
  <c r="AF18" i="13"/>
  <c r="AJ17" i="13"/>
  <c r="AF19" i="13"/>
  <c r="AJ18" i="13"/>
  <c r="AF20" i="13"/>
  <c r="AJ19" i="13"/>
  <c r="AF21" i="13"/>
  <c r="AJ20" i="13"/>
  <c r="AF22" i="13"/>
  <c r="AJ21" i="13"/>
  <c r="AF23" i="13"/>
  <c r="AJ22" i="13"/>
  <c r="AF24" i="13"/>
  <c r="AJ23" i="13"/>
  <c r="AF25" i="13"/>
  <c r="AJ24" i="13"/>
  <c r="AF26" i="13"/>
  <c r="AJ25" i="13"/>
  <c r="AF27" i="13"/>
  <c r="AJ26" i="13"/>
  <c r="AF28" i="13"/>
  <c r="AJ27" i="13"/>
  <c r="AF29" i="13"/>
  <c r="AJ28" i="13"/>
  <c r="AF30" i="13"/>
  <c r="AJ29" i="13"/>
  <c r="AF31" i="13"/>
  <c r="AJ30" i="13"/>
  <c r="AF32" i="13"/>
  <c r="AJ31" i="13"/>
  <c r="AF33" i="13"/>
  <c r="AJ32" i="13"/>
  <c r="AF34" i="13"/>
  <c r="AJ33" i="13"/>
  <c r="AF35" i="13"/>
  <c r="AJ34" i="13"/>
  <c r="AF36" i="13"/>
  <c r="AJ35" i="13"/>
  <c r="AF37" i="13"/>
  <c r="AJ36" i="13"/>
  <c r="AF38" i="13"/>
  <c r="AJ37" i="13"/>
  <c r="AF39" i="13"/>
  <c r="AJ38" i="13"/>
  <c r="AF40" i="13"/>
  <c r="AJ39" i="13"/>
  <c r="AF41" i="13"/>
  <c r="AJ40" i="13"/>
  <c r="AF42" i="13"/>
  <c r="AJ41" i="13"/>
  <c r="W43" i="13"/>
  <c r="X43" i="13"/>
  <c r="AF43" i="13"/>
  <c r="AJ42" i="13"/>
  <c r="AF44" i="13"/>
  <c r="AJ43" i="13"/>
  <c r="AF45" i="13"/>
  <c r="AJ44" i="13"/>
  <c r="AF46" i="13"/>
  <c r="AJ45" i="13"/>
  <c r="AF47" i="13"/>
  <c r="AJ46" i="13"/>
  <c r="AF48" i="13"/>
  <c r="AJ47" i="13"/>
  <c r="AF49" i="13"/>
  <c r="AJ48" i="13"/>
  <c r="AF50" i="13"/>
  <c r="AJ49" i="13"/>
  <c r="AF51" i="13"/>
  <c r="AJ50" i="13"/>
  <c r="AF52" i="13"/>
  <c r="AJ51" i="13"/>
  <c r="AF53" i="13"/>
  <c r="AJ52" i="13"/>
  <c r="AF54" i="13"/>
  <c r="AJ53" i="13"/>
  <c r="AF55" i="13"/>
  <c r="AJ54" i="13"/>
  <c r="AF56" i="13"/>
  <c r="AJ55" i="13"/>
  <c r="AF57" i="13"/>
  <c r="AJ56" i="13"/>
  <c r="AF58" i="13"/>
  <c r="AJ57" i="13"/>
  <c r="AF59" i="13"/>
  <c r="AJ58" i="13"/>
  <c r="AF60" i="13"/>
  <c r="AJ59" i="13"/>
  <c r="AF61" i="13"/>
  <c r="AJ60" i="13"/>
  <c r="AF62" i="13"/>
  <c r="AJ61" i="13"/>
  <c r="AF63" i="13"/>
  <c r="AJ62" i="13"/>
  <c r="AF64" i="13"/>
  <c r="AJ63" i="13"/>
  <c r="W65" i="13"/>
  <c r="X65" i="13"/>
  <c r="AF65" i="13"/>
  <c r="AJ64" i="13"/>
  <c r="AF66" i="13"/>
  <c r="AJ65" i="13"/>
  <c r="AF67" i="13"/>
  <c r="AJ66" i="13"/>
  <c r="AF68" i="13"/>
  <c r="AJ67" i="13"/>
  <c r="AF69" i="13"/>
  <c r="AJ68" i="13"/>
  <c r="AF70" i="13"/>
  <c r="AJ69" i="13"/>
  <c r="AF71" i="13"/>
  <c r="AJ70" i="13"/>
  <c r="AF72" i="13"/>
  <c r="AJ71" i="13"/>
  <c r="AF73" i="13"/>
  <c r="AJ72" i="13"/>
  <c r="AF74" i="13"/>
  <c r="AJ73" i="13"/>
  <c r="AF75" i="13"/>
  <c r="AJ74" i="13"/>
  <c r="AF76" i="13"/>
  <c r="AJ75" i="13"/>
  <c r="AF77" i="13"/>
  <c r="AJ76" i="13"/>
  <c r="AF78" i="13"/>
  <c r="AJ77" i="13"/>
  <c r="AF79" i="13"/>
  <c r="AJ78" i="13"/>
  <c r="AF80" i="13"/>
  <c r="AJ79" i="13"/>
  <c r="AF81" i="13"/>
  <c r="AJ80" i="13"/>
  <c r="AF82" i="13"/>
  <c r="AJ81" i="13"/>
  <c r="AF83" i="13"/>
  <c r="AJ82" i="13"/>
  <c r="AF84" i="13"/>
  <c r="AJ83" i="13"/>
  <c r="AF85" i="13"/>
  <c r="AJ84" i="13"/>
  <c r="AF86" i="13"/>
  <c r="AJ85" i="13"/>
  <c r="AF87" i="13"/>
  <c r="AJ86" i="13"/>
  <c r="AF88" i="13"/>
  <c r="AJ87" i="13"/>
  <c r="AF89" i="13"/>
  <c r="AJ88" i="13"/>
  <c r="AF90" i="13"/>
  <c r="AJ89" i="13"/>
  <c r="AF91" i="13"/>
  <c r="AJ90" i="13"/>
  <c r="AF92" i="13"/>
  <c r="AJ91" i="13"/>
  <c r="AF93" i="13"/>
  <c r="AJ92" i="13"/>
  <c r="AF94" i="13"/>
  <c r="AJ93" i="13"/>
  <c r="AF95" i="13"/>
  <c r="AJ94" i="13"/>
  <c r="AF96" i="13"/>
  <c r="AJ95" i="13"/>
  <c r="AF97" i="13"/>
  <c r="AJ96" i="13"/>
  <c r="AF98" i="13"/>
  <c r="AJ97" i="13"/>
  <c r="AF99" i="13"/>
  <c r="AJ98" i="13"/>
  <c r="AF100" i="13"/>
  <c r="AJ99" i="13"/>
  <c r="AJ100" i="13"/>
  <c r="AF4" i="13"/>
  <c r="BP12" i="13"/>
  <c r="BG13" i="13"/>
  <c r="BH13" i="13"/>
  <c r="BP13" i="13"/>
  <c r="BT12" i="13"/>
  <c r="BP14" i="13"/>
  <c r="BT13" i="13"/>
  <c r="BP15" i="13"/>
  <c r="BT14" i="13"/>
  <c r="BP16" i="13"/>
  <c r="BT15" i="13"/>
  <c r="BP17" i="13"/>
  <c r="BT16" i="13"/>
  <c r="BP18" i="13"/>
  <c r="BT17" i="13"/>
  <c r="BP19" i="13"/>
  <c r="BT18" i="13"/>
  <c r="BP20" i="13"/>
  <c r="BT19" i="13"/>
  <c r="BP21" i="13"/>
  <c r="BT20" i="13"/>
  <c r="BP22" i="13"/>
  <c r="BT21" i="13"/>
  <c r="BP23" i="13"/>
  <c r="BT22" i="13"/>
  <c r="BP24" i="13"/>
  <c r="BT23" i="13"/>
  <c r="BP25" i="13"/>
  <c r="BT24" i="13"/>
  <c r="BP26" i="13"/>
  <c r="BT25" i="13"/>
  <c r="BP27" i="13"/>
  <c r="BT26" i="13"/>
  <c r="BP28" i="13"/>
  <c r="BT27" i="13"/>
  <c r="BP29" i="13"/>
  <c r="BT28" i="13"/>
  <c r="BP30" i="13"/>
  <c r="BT29" i="13"/>
  <c r="BP31" i="13"/>
  <c r="BT30" i="13"/>
  <c r="BP32" i="13"/>
  <c r="BT31" i="13"/>
  <c r="BP33" i="13"/>
  <c r="BT32" i="13"/>
  <c r="BP34" i="13"/>
  <c r="BT33" i="13"/>
  <c r="BP35" i="13"/>
  <c r="BT34" i="13"/>
  <c r="BP36" i="13"/>
  <c r="BT35" i="13"/>
  <c r="BP37" i="13"/>
  <c r="BT36" i="13"/>
  <c r="BP38" i="13"/>
  <c r="BT37" i="13"/>
  <c r="BP39" i="13"/>
  <c r="BT38" i="13"/>
  <c r="BP40" i="13"/>
  <c r="BT39" i="13"/>
  <c r="BP41" i="13"/>
  <c r="BT40" i="13"/>
  <c r="BP42" i="13"/>
  <c r="BT41" i="13"/>
  <c r="BP43" i="13"/>
  <c r="BT42" i="13"/>
  <c r="BP44" i="13"/>
  <c r="BT43" i="13"/>
  <c r="BP45" i="13"/>
  <c r="BT44" i="13"/>
  <c r="BP46" i="13"/>
  <c r="BT45" i="13"/>
  <c r="BP47" i="13"/>
  <c r="BT46" i="13"/>
  <c r="BP48" i="13"/>
  <c r="BT47" i="13"/>
  <c r="BP49" i="13"/>
  <c r="BT48" i="13"/>
  <c r="BP50" i="13"/>
  <c r="BT49" i="13"/>
  <c r="BP51" i="13"/>
  <c r="BT50" i="13"/>
  <c r="BP52" i="13"/>
  <c r="BT51" i="13"/>
  <c r="BP53" i="13"/>
  <c r="BT52" i="13"/>
  <c r="BP54" i="13"/>
  <c r="BT53" i="13"/>
  <c r="BP55" i="13"/>
  <c r="BT54" i="13"/>
  <c r="BP56" i="13"/>
  <c r="BT55" i="13"/>
  <c r="BP57" i="13"/>
  <c r="BT56" i="13"/>
  <c r="BP58" i="13"/>
  <c r="BT57" i="13"/>
  <c r="BP59" i="13"/>
  <c r="BT58" i="13"/>
  <c r="BP60" i="13"/>
  <c r="BT59" i="13"/>
  <c r="BP61" i="13"/>
  <c r="BT60" i="13"/>
  <c r="BP62" i="13"/>
  <c r="BT61" i="13"/>
  <c r="BP63" i="13"/>
  <c r="BT62" i="13"/>
  <c r="BP64" i="13"/>
  <c r="BT63" i="13"/>
  <c r="BP65" i="13"/>
  <c r="BT64" i="13"/>
  <c r="BG66" i="13"/>
  <c r="BH66" i="13"/>
  <c r="BP66" i="13"/>
  <c r="BT65" i="13"/>
  <c r="BP67" i="13"/>
  <c r="BT66" i="13"/>
  <c r="BP68" i="13"/>
  <c r="BT67" i="13"/>
  <c r="BP69" i="13"/>
  <c r="BT68" i="13"/>
  <c r="BP70" i="13"/>
  <c r="BT69" i="13"/>
  <c r="BP71" i="13"/>
  <c r="BT70" i="13"/>
  <c r="BE72" i="13"/>
  <c r="BF72" i="13"/>
  <c r="BG72" i="13"/>
  <c r="BH72" i="13"/>
  <c r="BP72" i="13"/>
  <c r="BT71" i="13"/>
  <c r="BP73" i="13"/>
  <c r="BT72" i="13"/>
  <c r="BP74" i="13"/>
  <c r="BT73" i="13"/>
  <c r="BP75" i="13"/>
  <c r="BT74" i="13"/>
  <c r="BP76" i="13"/>
  <c r="BT75" i="13"/>
  <c r="BP77" i="13"/>
  <c r="BT76" i="13"/>
  <c r="BP78" i="13"/>
  <c r="BT77" i="13"/>
  <c r="BP79" i="13"/>
  <c r="BT78" i="13"/>
  <c r="BP80" i="13"/>
  <c r="BT79" i="13"/>
  <c r="BP81" i="13"/>
  <c r="BT80" i="13"/>
  <c r="BP82" i="13"/>
  <c r="BT81" i="13"/>
  <c r="BP83" i="13"/>
  <c r="BT82" i="13"/>
  <c r="BP84" i="13"/>
  <c r="BT83" i="13"/>
  <c r="BP85" i="13"/>
  <c r="BT84" i="13"/>
  <c r="BP86" i="13"/>
  <c r="BT85" i="13"/>
  <c r="BP87" i="13"/>
  <c r="BT86" i="13"/>
  <c r="BP88" i="13"/>
  <c r="BT87" i="13"/>
  <c r="BP89" i="13"/>
  <c r="BT88" i="13"/>
  <c r="BP90" i="13"/>
  <c r="BT89" i="13"/>
  <c r="BP91" i="13"/>
  <c r="BT90" i="13"/>
  <c r="BP92" i="13"/>
  <c r="BT91" i="13"/>
  <c r="BP93" i="13"/>
  <c r="BT92" i="13"/>
  <c r="BP94" i="13"/>
  <c r="BT93" i="13"/>
  <c r="BP95" i="13"/>
  <c r="BT94" i="13"/>
  <c r="BP96" i="13"/>
  <c r="BT95" i="13"/>
  <c r="BP97" i="13"/>
  <c r="BT96" i="13"/>
  <c r="BP98" i="13"/>
  <c r="BT97" i="13"/>
  <c r="BP99" i="13"/>
  <c r="BT98" i="13"/>
  <c r="BP100" i="13"/>
  <c r="BT99" i="13"/>
  <c r="BT100" i="13"/>
  <c r="BP4" i="13"/>
  <c r="CQ12" i="13"/>
  <c r="CR12" i="13"/>
  <c r="CZ12" i="13"/>
  <c r="CZ13" i="13"/>
  <c r="DD12" i="13"/>
  <c r="CZ14" i="13"/>
  <c r="DD13" i="13"/>
  <c r="CZ15" i="13"/>
  <c r="DD14" i="13"/>
  <c r="CZ16" i="13"/>
  <c r="DD15" i="13"/>
  <c r="CQ17" i="13"/>
  <c r="CR17" i="13"/>
  <c r="CZ17" i="13"/>
  <c r="DD16" i="13"/>
  <c r="CZ18" i="13"/>
  <c r="DD17" i="13"/>
  <c r="CZ19" i="13"/>
  <c r="DD18" i="13"/>
  <c r="CZ20" i="13"/>
  <c r="DD19" i="13"/>
  <c r="CZ21" i="13"/>
  <c r="DD20" i="13"/>
  <c r="CZ22" i="13"/>
  <c r="DD21" i="13"/>
  <c r="CZ23" i="13"/>
  <c r="DD22" i="13"/>
  <c r="CZ24" i="13"/>
  <c r="DD23" i="13"/>
  <c r="CZ25" i="13"/>
  <c r="DD24" i="13"/>
  <c r="CZ26" i="13"/>
  <c r="DD25" i="13"/>
  <c r="CZ27" i="13"/>
  <c r="DD26" i="13"/>
  <c r="CZ28" i="13"/>
  <c r="DD27" i="13"/>
  <c r="CZ29" i="13"/>
  <c r="DD28" i="13"/>
  <c r="CZ30" i="13"/>
  <c r="DD29" i="13"/>
  <c r="CZ31" i="13"/>
  <c r="DD30" i="13"/>
  <c r="CZ32" i="13"/>
  <c r="DD31" i="13"/>
  <c r="CZ33" i="13"/>
  <c r="DD32" i="13"/>
  <c r="CZ34" i="13"/>
  <c r="DD33" i="13"/>
  <c r="CZ35" i="13"/>
  <c r="DD34" i="13"/>
  <c r="CZ36" i="13"/>
  <c r="DD35" i="13"/>
  <c r="CZ37" i="13"/>
  <c r="DD36" i="13"/>
  <c r="CZ38" i="13"/>
  <c r="DD37" i="13"/>
  <c r="CZ39" i="13"/>
  <c r="DD38" i="13"/>
  <c r="CZ40" i="13"/>
  <c r="DD39" i="13"/>
  <c r="CZ41" i="13"/>
  <c r="DD40" i="13"/>
  <c r="CZ42" i="13"/>
  <c r="DD41" i="13"/>
  <c r="CZ43" i="13"/>
  <c r="DD42" i="13"/>
  <c r="CZ44" i="13"/>
  <c r="DD43" i="13"/>
  <c r="CZ45" i="13"/>
  <c r="DD44" i="13"/>
  <c r="CZ46" i="13"/>
  <c r="DD45" i="13"/>
  <c r="CZ47" i="13"/>
  <c r="DD46" i="13"/>
  <c r="CZ48" i="13"/>
  <c r="DD47" i="13"/>
  <c r="CZ49" i="13"/>
  <c r="DD48" i="13"/>
  <c r="CZ50" i="13"/>
  <c r="DD49" i="13"/>
  <c r="CZ51" i="13"/>
  <c r="DD50" i="13"/>
  <c r="CZ52" i="13"/>
  <c r="DD51" i="13"/>
  <c r="CZ53" i="13"/>
  <c r="DD52" i="13"/>
  <c r="CZ54" i="13"/>
  <c r="DD53" i="13"/>
  <c r="CZ55" i="13"/>
  <c r="DD54" i="13"/>
  <c r="CZ56" i="13"/>
  <c r="DD55" i="13"/>
  <c r="CZ57" i="13"/>
  <c r="DD56" i="13"/>
  <c r="CZ58" i="13"/>
  <c r="DD57" i="13"/>
  <c r="CZ59" i="13"/>
  <c r="DD58" i="13"/>
  <c r="CZ60" i="13"/>
  <c r="DD59" i="13"/>
  <c r="CZ61" i="13"/>
  <c r="DD60" i="13"/>
  <c r="CZ62" i="13"/>
  <c r="DD61" i="13"/>
  <c r="CZ63" i="13"/>
  <c r="DD62" i="13"/>
  <c r="CZ64" i="13"/>
  <c r="DD63" i="13"/>
  <c r="CZ65" i="13"/>
  <c r="DD64" i="13"/>
  <c r="CZ66" i="13"/>
  <c r="DD65" i="13"/>
  <c r="CZ67" i="13"/>
  <c r="DD66" i="13"/>
  <c r="CZ68" i="13"/>
  <c r="DD67" i="13"/>
  <c r="CZ69" i="13"/>
  <c r="DD68" i="13"/>
  <c r="CQ70" i="13"/>
  <c r="CR70" i="13"/>
  <c r="CZ70" i="13"/>
  <c r="DD69" i="13"/>
  <c r="CZ71" i="13"/>
  <c r="DD70" i="13"/>
  <c r="CO72" i="13"/>
  <c r="CP72" i="13"/>
  <c r="CZ72" i="13"/>
  <c r="DD71" i="13"/>
  <c r="CZ73" i="13"/>
  <c r="DD72" i="13"/>
  <c r="CZ74" i="13"/>
  <c r="DD73" i="13"/>
  <c r="CZ75" i="13"/>
  <c r="DD74" i="13"/>
  <c r="CZ76" i="13"/>
  <c r="DD75" i="13"/>
  <c r="CZ77" i="13"/>
  <c r="DD76" i="13"/>
  <c r="CZ78" i="13"/>
  <c r="DD77" i="13"/>
  <c r="CZ79" i="13"/>
  <c r="DD78" i="13"/>
  <c r="CZ80" i="13"/>
  <c r="DD79" i="13"/>
  <c r="CZ81" i="13"/>
  <c r="DD80" i="13"/>
  <c r="CZ82" i="13"/>
  <c r="DD81" i="13"/>
  <c r="CZ83" i="13"/>
  <c r="DD82" i="13"/>
  <c r="CZ84" i="13"/>
  <c r="DD83" i="13"/>
  <c r="CZ85" i="13"/>
  <c r="DD84" i="13"/>
  <c r="CZ86" i="13"/>
  <c r="DD85" i="13"/>
  <c r="CZ87" i="13"/>
  <c r="DD86" i="13"/>
  <c r="CZ88" i="13"/>
  <c r="DD87" i="13"/>
  <c r="CZ89" i="13"/>
  <c r="DD88" i="13"/>
  <c r="CZ90" i="13"/>
  <c r="DD89" i="13"/>
  <c r="CZ91" i="13"/>
  <c r="DD90" i="13"/>
  <c r="CZ92" i="13"/>
  <c r="DD91" i="13"/>
  <c r="CZ93" i="13"/>
  <c r="DD92" i="13"/>
  <c r="CZ94" i="13"/>
  <c r="DD93" i="13"/>
  <c r="CZ95" i="13"/>
  <c r="DD94" i="13"/>
  <c r="CZ96" i="13"/>
  <c r="DD95" i="13"/>
  <c r="CZ97" i="13"/>
  <c r="DD96" i="13"/>
  <c r="CZ98" i="13"/>
  <c r="DD97" i="13"/>
  <c r="CZ99" i="13"/>
  <c r="DD98" i="13"/>
  <c r="CZ100" i="13"/>
  <c r="DD99" i="13"/>
  <c r="DD100" i="13"/>
  <c r="CZ4" i="13"/>
  <c r="EJ12" i="13"/>
  <c r="EJ13" i="13"/>
  <c r="EN12" i="13"/>
  <c r="EJ14" i="13"/>
  <c r="EN13" i="13"/>
  <c r="EJ15" i="13"/>
  <c r="EN14" i="13"/>
  <c r="EJ16" i="13"/>
  <c r="EN15" i="13"/>
  <c r="EJ17" i="13"/>
  <c r="EN16" i="13"/>
  <c r="EJ18" i="13"/>
  <c r="EN17" i="13"/>
  <c r="EJ19" i="13"/>
  <c r="EN18" i="13"/>
  <c r="EJ20" i="13"/>
  <c r="EN19" i="13"/>
  <c r="EJ21" i="13"/>
  <c r="EN20" i="13"/>
  <c r="EJ22" i="13"/>
  <c r="EN21" i="13"/>
  <c r="EJ23" i="13"/>
  <c r="EN22" i="13"/>
  <c r="EJ24" i="13"/>
  <c r="EN23" i="13"/>
  <c r="EJ25" i="13"/>
  <c r="EN24" i="13"/>
  <c r="EJ26" i="13"/>
  <c r="EN25" i="13"/>
  <c r="EJ27" i="13"/>
  <c r="EN26" i="13"/>
  <c r="EJ28" i="13"/>
  <c r="EN27" i="13"/>
  <c r="EJ29" i="13"/>
  <c r="EN28" i="13"/>
  <c r="EJ30" i="13"/>
  <c r="EN29" i="13"/>
  <c r="EJ31" i="13"/>
  <c r="EN30" i="13"/>
  <c r="EJ32" i="13"/>
  <c r="EN31" i="13"/>
  <c r="EJ33" i="13"/>
  <c r="EN32" i="13"/>
  <c r="EJ34" i="13"/>
  <c r="EN33" i="13"/>
  <c r="EJ35" i="13"/>
  <c r="EN34" i="13"/>
  <c r="EJ36" i="13"/>
  <c r="EN35" i="13"/>
  <c r="EJ37" i="13"/>
  <c r="EN36" i="13"/>
  <c r="EJ38" i="13"/>
  <c r="EN37" i="13"/>
  <c r="EJ39" i="13"/>
  <c r="EN38" i="13"/>
  <c r="EJ40" i="13"/>
  <c r="EN39" i="13"/>
  <c r="EJ41" i="13"/>
  <c r="EN40" i="13"/>
  <c r="EJ42" i="13"/>
  <c r="EN41" i="13"/>
  <c r="EJ43" i="13"/>
  <c r="EN42" i="13"/>
  <c r="EJ44" i="13"/>
  <c r="EN43" i="13"/>
  <c r="EJ45" i="13"/>
  <c r="EN44" i="13"/>
  <c r="EJ46" i="13"/>
  <c r="EN45" i="13"/>
  <c r="EJ47" i="13"/>
  <c r="EN46" i="13"/>
  <c r="EJ48" i="13"/>
  <c r="EN47" i="13"/>
  <c r="EJ49" i="13"/>
  <c r="EN48" i="13"/>
  <c r="EJ50" i="13"/>
  <c r="EN49" i="13"/>
  <c r="EJ51" i="13"/>
  <c r="EN50" i="13"/>
  <c r="EJ52" i="13"/>
  <c r="EN51" i="13"/>
  <c r="EJ53" i="13"/>
  <c r="EN52" i="13"/>
  <c r="EJ54" i="13"/>
  <c r="EN53" i="13"/>
  <c r="EJ55" i="13"/>
  <c r="EN54" i="13"/>
  <c r="EJ56" i="13"/>
  <c r="EN55" i="13"/>
  <c r="EJ57" i="13"/>
  <c r="EN56" i="13"/>
  <c r="EJ58" i="13"/>
  <c r="EN57" i="13"/>
  <c r="EJ59" i="13"/>
  <c r="EN58" i="13"/>
  <c r="EJ60" i="13"/>
  <c r="EN59" i="13"/>
  <c r="EJ61" i="13"/>
  <c r="EN60" i="13"/>
  <c r="EJ62" i="13"/>
  <c r="EN61" i="13"/>
  <c r="EJ63" i="13"/>
  <c r="EN62" i="13"/>
  <c r="EJ64" i="13"/>
  <c r="EN63" i="13"/>
  <c r="EJ65" i="13"/>
  <c r="EN64" i="13"/>
  <c r="EJ66" i="13"/>
  <c r="EN65" i="13"/>
  <c r="EJ67" i="13"/>
  <c r="EN66" i="13"/>
  <c r="EJ68" i="13"/>
  <c r="EN67" i="13"/>
  <c r="EJ69" i="13"/>
  <c r="EN68" i="13"/>
  <c r="EJ70" i="13"/>
  <c r="EN69" i="13"/>
  <c r="DY71" i="13"/>
  <c r="DZ71" i="13"/>
  <c r="EJ71" i="13"/>
  <c r="EN70" i="13"/>
  <c r="EJ72" i="13"/>
  <c r="EN71" i="13"/>
  <c r="EJ73" i="13"/>
  <c r="EN72" i="13"/>
  <c r="EJ74" i="13"/>
  <c r="EN73" i="13"/>
  <c r="EJ75" i="13"/>
  <c r="EN74" i="13"/>
  <c r="EJ76" i="13"/>
  <c r="EN75" i="13"/>
  <c r="EJ77" i="13"/>
  <c r="EN76" i="13"/>
  <c r="EJ78" i="13"/>
  <c r="EN77" i="13"/>
  <c r="EJ79" i="13"/>
  <c r="EN78" i="13"/>
  <c r="EJ80" i="13"/>
  <c r="EN79" i="13"/>
  <c r="EJ81" i="13"/>
  <c r="EN80" i="13"/>
  <c r="EJ82" i="13"/>
  <c r="EN81" i="13"/>
  <c r="EJ83" i="13"/>
  <c r="EN82" i="13"/>
  <c r="EJ84" i="13"/>
  <c r="EN83" i="13"/>
  <c r="EJ85" i="13"/>
  <c r="EN84" i="13"/>
  <c r="EJ86" i="13"/>
  <c r="EN85" i="13"/>
  <c r="EJ87" i="13"/>
  <c r="EN86" i="13"/>
  <c r="EJ88" i="13"/>
  <c r="EN87" i="13"/>
  <c r="EJ89" i="13"/>
  <c r="EN88" i="13"/>
  <c r="EJ90" i="13"/>
  <c r="EN89" i="13"/>
  <c r="EJ91" i="13"/>
  <c r="EN90" i="13"/>
  <c r="EJ92" i="13"/>
  <c r="EN91" i="13"/>
  <c r="EJ93" i="13"/>
  <c r="EN92" i="13"/>
  <c r="EJ94" i="13"/>
  <c r="EN93" i="13"/>
  <c r="EJ95" i="13"/>
  <c r="EN94" i="13"/>
  <c r="EJ96" i="13"/>
  <c r="EN95" i="13"/>
  <c r="EJ97" i="13"/>
  <c r="EN96" i="13"/>
  <c r="EJ98" i="13"/>
  <c r="EN97" i="13"/>
  <c r="EJ99" i="13"/>
  <c r="EN98" i="13"/>
  <c r="EJ100" i="13"/>
  <c r="EN99" i="13"/>
  <c r="EN100" i="13"/>
  <c r="EJ4" i="13"/>
  <c r="M4" i="13"/>
  <c r="O3" i="13"/>
  <c r="P3" i="13"/>
  <c r="C5" i="15"/>
  <c r="H2" i="15"/>
  <c r="D12" i="15"/>
  <c r="J12" i="15"/>
  <c r="F12" i="15"/>
  <c r="G12" i="15"/>
  <c r="U74" i="13"/>
  <c r="V74" i="13"/>
  <c r="E12" i="15"/>
  <c r="K12" i="15"/>
  <c r="L12" i="15"/>
  <c r="P12" i="15"/>
  <c r="M12" i="15"/>
  <c r="N12" i="15"/>
  <c r="O12" i="15"/>
  <c r="Q12" i="15"/>
  <c r="R12" i="15"/>
  <c r="S12" i="15"/>
  <c r="T12" i="15"/>
  <c r="U12" i="15"/>
  <c r="V12" i="15"/>
  <c r="W12" i="15"/>
  <c r="X12" i="15"/>
  <c r="AD12" i="15"/>
  <c r="Y12" i="15"/>
  <c r="Z12" i="15"/>
  <c r="AA12" i="15"/>
  <c r="AB12" i="15"/>
  <c r="C13" i="15"/>
  <c r="B13" i="15"/>
  <c r="D13" i="15"/>
  <c r="J13" i="15"/>
  <c r="F13" i="15"/>
  <c r="G13" i="15"/>
  <c r="E13" i="15"/>
  <c r="K13" i="15"/>
  <c r="L13" i="15"/>
  <c r="P13" i="15"/>
  <c r="M13" i="15"/>
  <c r="N13" i="15"/>
  <c r="O13" i="15"/>
  <c r="Q13" i="15"/>
  <c r="R13" i="15"/>
  <c r="S13" i="15"/>
  <c r="T13" i="15"/>
  <c r="U13" i="15"/>
  <c r="V13" i="15"/>
  <c r="W13" i="15"/>
  <c r="X13" i="15"/>
  <c r="AD13" i="15"/>
  <c r="AH12" i="15"/>
  <c r="Y13" i="15"/>
  <c r="Z13" i="15"/>
  <c r="AA13" i="15"/>
  <c r="AB13" i="15"/>
  <c r="C14" i="15"/>
  <c r="B14" i="15"/>
  <c r="D14" i="15"/>
  <c r="J14" i="15"/>
  <c r="F14" i="15"/>
  <c r="G14" i="15"/>
  <c r="E14" i="15"/>
  <c r="K14" i="15"/>
  <c r="L14" i="15"/>
  <c r="P14" i="15"/>
  <c r="M14" i="15"/>
  <c r="N14" i="15"/>
  <c r="O14" i="15"/>
  <c r="Q14" i="15"/>
  <c r="R14" i="15"/>
  <c r="S14" i="15"/>
  <c r="T14" i="15"/>
  <c r="U14" i="15"/>
  <c r="V14" i="15"/>
  <c r="W14" i="15"/>
  <c r="X14" i="15"/>
  <c r="AD14" i="15"/>
  <c r="AH13" i="15"/>
  <c r="Y14" i="15"/>
  <c r="Z14" i="15"/>
  <c r="AA14" i="15"/>
  <c r="AB14" i="15"/>
  <c r="C15" i="15"/>
  <c r="B15" i="15"/>
  <c r="D15" i="15"/>
  <c r="J15" i="15"/>
  <c r="F15" i="15"/>
  <c r="G15" i="15"/>
  <c r="E15" i="15"/>
  <c r="K15" i="15"/>
  <c r="L15" i="15"/>
  <c r="P15" i="15"/>
  <c r="M15" i="15"/>
  <c r="N15" i="15"/>
  <c r="O15" i="15"/>
  <c r="Q15" i="15"/>
  <c r="R15" i="15"/>
  <c r="S15" i="15"/>
  <c r="T15" i="15"/>
  <c r="U15" i="15"/>
  <c r="V15" i="15"/>
  <c r="W15" i="15"/>
  <c r="X15" i="15"/>
  <c r="AD15" i="15"/>
  <c r="AH14" i="15"/>
  <c r="Y15" i="15"/>
  <c r="Z15" i="15"/>
  <c r="AA15" i="15"/>
  <c r="AB15" i="15"/>
  <c r="C16" i="15"/>
  <c r="B16" i="15"/>
  <c r="D16" i="15"/>
  <c r="J16" i="15"/>
  <c r="F16" i="15"/>
  <c r="G16" i="15"/>
  <c r="E16" i="15"/>
  <c r="K16" i="15"/>
  <c r="L16" i="15"/>
  <c r="P16" i="15"/>
  <c r="M16" i="15"/>
  <c r="N16" i="15"/>
  <c r="O16" i="15"/>
  <c r="Q16" i="15"/>
  <c r="R16" i="15"/>
  <c r="S16" i="15"/>
  <c r="T16" i="15"/>
  <c r="U16" i="15"/>
  <c r="V16" i="15"/>
  <c r="W16" i="15"/>
  <c r="X16" i="15"/>
  <c r="AD16" i="15"/>
  <c r="AH15" i="15"/>
  <c r="Y16" i="15"/>
  <c r="Z16" i="15"/>
  <c r="AA16" i="15"/>
  <c r="AB16" i="15"/>
  <c r="C17" i="15"/>
  <c r="B17" i="15"/>
  <c r="D17" i="15"/>
  <c r="J17" i="15"/>
  <c r="F17" i="15"/>
  <c r="G17" i="15"/>
  <c r="E17" i="15"/>
  <c r="K17" i="15"/>
  <c r="L17" i="15"/>
  <c r="P17" i="15"/>
  <c r="M17" i="15"/>
  <c r="N17" i="15"/>
  <c r="O17" i="15"/>
  <c r="Q17" i="15"/>
  <c r="R17" i="15"/>
  <c r="S17" i="15"/>
  <c r="T17" i="15"/>
  <c r="U17" i="15"/>
  <c r="V17" i="15"/>
  <c r="W17" i="15"/>
  <c r="X17" i="15"/>
  <c r="AD17" i="15"/>
  <c r="AH16" i="15"/>
  <c r="Y17" i="15"/>
  <c r="Z17" i="15"/>
  <c r="AA17" i="15"/>
  <c r="AB17" i="15"/>
  <c r="C18" i="15"/>
  <c r="B18" i="15"/>
  <c r="D18" i="15"/>
  <c r="J18" i="15"/>
  <c r="F18" i="15"/>
  <c r="G18" i="15"/>
  <c r="E18" i="15"/>
  <c r="K18" i="15"/>
  <c r="L18" i="15"/>
  <c r="P18" i="15"/>
  <c r="M18" i="15"/>
  <c r="N18" i="15"/>
  <c r="O18" i="15"/>
  <c r="Q18" i="15"/>
  <c r="R18" i="15"/>
  <c r="S18" i="15"/>
  <c r="T18" i="15"/>
  <c r="U18" i="15"/>
  <c r="V18" i="15"/>
  <c r="W18" i="15"/>
  <c r="X18" i="15"/>
  <c r="AD18" i="15"/>
  <c r="AH17" i="15"/>
  <c r="Y18" i="15"/>
  <c r="Z18" i="15"/>
  <c r="AA18" i="15"/>
  <c r="AB18" i="15"/>
  <c r="C19" i="15"/>
  <c r="B19" i="15"/>
  <c r="D19" i="15"/>
  <c r="J19" i="15"/>
  <c r="F19" i="15"/>
  <c r="G19" i="15"/>
  <c r="E19" i="15"/>
  <c r="K19" i="15"/>
  <c r="L19" i="15"/>
  <c r="P19" i="15"/>
  <c r="M19" i="15"/>
  <c r="N19" i="15"/>
  <c r="O19" i="15"/>
  <c r="Q19" i="15"/>
  <c r="R19" i="15"/>
  <c r="S19" i="15"/>
  <c r="T19" i="15"/>
  <c r="U19" i="15"/>
  <c r="V19" i="15"/>
  <c r="W19" i="15"/>
  <c r="X19" i="15"/>
  <c r="AD19" i="15"/>
  <c r="AH18" i="15"/>
  <c r="Y19" i="15"/>
  <c r="Z19" i="15"/>
  <c r="AA19" i="15"/>
  <c r="AB19" i="15"/>
  <c r="C20" i="15"/>
  <c r="B20" i="15"/>
  <c r="D20" i="15"/>
  <c r="J20" i="15"/>
  <c r="F20" i="15"/>
  <c r="G20" i="15"/>
  <c r="E20" i="15"/>
  <c r="K20" i="15"/>
  <c r="L20" i="15"/>
  <c r="P20" i="15"/>
  <c r="M20" i="15"/>
  <c r="N20" i="15"/>
  <c r="O20" i="15"/>
  <c r="Q20" i="15"/>
  <c r="R20" i="15"/>
  <c r="S20" i="15"/>
  <c r="T20" i="15"/>
  <c r="U20" i="15"/>
  <c r="V20" i="15"/>
  <c r="W20" i="15"/>
  <c r="X20" i="15"/>
  <c r="AD20" i="15"/>
  <c r="AH19" i="15"/>
  <c r="Y20" i="15"/>
  <c r="Z20" i="15"/>
  <c r="AA20" i="15"/>
  <c r="AB20" i="15"/>
  <c r="C21" i="15"/>
  <c r="B21" i="15"/>
  <c r="D21" i="15"/>
  <c r="J21" i="15"/>
  <c r="F21" i="15"/>
  <c r="G21" i="15"/>
  <c r="E21" i="15"/>
  <c r="K21" i="15"/>
  <c r="L21" i="15"/>
  <c r="P21" i="15"/>
  <c r="M21" i="15"/>
  <c r="N21" i="15"/>
  <c r="O21" i="15"/>
  <c r="Q21" i="15"/>
  <c r="R21" i="15"/>
  <c r="S21" i="15"/>
  <c r="T21" i="15"/>
  <c r="U21" i="15"/>
  <c r="V21" i="15"/>
  <c r="W21" i="15"/>
  <c r="X21" i="15"/>
  <c r="AD21" i="15"/>
  <c r="AH20" i="15"/>
  <c r="Y21" i="15"/>
  <c r="Z21" i="15"/>
  <c r="AA21" i="15"/>
  <c r="AB21" i="15"/>
  <c r="C22" i="15"/>
  <c r="B22" i="15"/>
  <c r="D22" i="15"/>
  <c r="J22" i="15"/>
  <c r="F22" i="15"/>
  <c r="G22" i="15"/>
  <c r="E22" i="15"/>
  <c r="K22" i="15"/>
  <c r="L22" i="15"/>
  <c r="P22" i="15"/>
  <c r="M22" i="15"/>
  <c r="N22" i="15"/>
  <c r="O22" i="15"/>
  <c r="F111" i="1"/>
  <c r="Q22" i="15"/>
  <c r="R22" i="15"/>
  <c r="S22" i="15"/>
  <c r="T22" i="15"/>
  <c r="U22" i="15"/>
  <c r="V22" i="15"/>
  <c r="W22" i="15"/>
  <c r="X22" i="15"/>
  <c r="AD22" i="15"/>
  <c r="AH21" i="15"/>
  <c r="Y22" i="15"/>
  <c r="Z22" i="15"/>
  <c r="AA22" i="15"/>
  <c r="AB22" i="15"/>
  <c r="C23" i="15"/>
  <c r="B23" i="15"/>
  <c r="D23" i="15"/>
  <c r="J23" i="15"/>
  <c r="F23" i="15"/>
  <c r="G23" i="15"/>
  <c r="E23" i="15"/>
  <c r="K23" i="15"/>
  <c r="L23" i="15"/>
  <c r="P23" i="15"/>
  <c r="M23" i="15"/>
  <c r="N23" i="15"/>
  <c r="O23" i="15"/>
  <c r="Q23" i="15"/>
  <c r="R23" i="15"/>
  <c r="S23" i="15"/>
  <c r="T23" i="15"/>
  <c r="U23" i="15"/>
  <c r="V23" i="15"/>
  <c r="W23" i="15"/>
  <c r="X23" i="15"/>
  <c r="AD23" i="15"/>
  <c r="AH22" i="15"/>
  <c r="Y23" i="15"/>
  <c r="Z23" i="15"/>
  <c r="AA23" i="15"/>
  <c r="AB23" i="15"/>
  <c r="C24" i="15"/>
  <c r="B24" i="15"/>
  <c r="D24" i="15"/>
  <c r="J24" i="15"/>
  <c r="F24" i="15"/>
  <c r="G24" i="15"/>
  <c r="E24" i="15"/>
  <c r="K24" i="15"/>
  <c r="L24" i="15"/>
  <c r="P24" i="15"/>
  <c r="M24" i="15"/>
  <c r="N24" i="15"/>
  <c r="O24" i="15"/>
  <c r="Q24" i="15"/>
  <c r="R24" i="15"/>
  <c r="S24" i="15"/>
  <c r="T24" i="15"/>
  <c r="U24" i="15"/>
  <c r="V24" i="15"/>
  <c r="W24" i="15"/>
  <c r="X24" i="15"/>
  <c r="AD24" i="15"/>
  <c r="AH23" i="15"/>
  <c r="Y24" i="15"/>
  <c r="Z24" i="15"/>
  <c r="AA24" i="15"/>
  <c r="AB24" i="15"/>
  <c r="C25" i="15"/>
  <c r="B25" i="15"/>
  <c r="D25" i="15"/>
  <c r="J25" i="15"/>
  <c r="F25" i="15"/>
  <c r="G25" i="15"/>
  <c r="E25" i="15"/>
  <c r="K25" i="15"/>
  <c r="L25" i="15"/>
  <c r="P25" i="15"/>
  <c r="M25" i="15"/>
  <c r="N25" i="15"/>
  <c r="O25" i="15"/>
  <c r="Q25" i="15"/>
  <c r="R25" i="15"/>
  <c r="S25" i="15"/>
  <c r="T25" i="15"/>
  <c r="U25" i="15"/>
  <c r="V25" i="15"/>
  <c r="W25" i="15"/>
  <c r="X25" i="15"/>
  <c r="AD25" i="15"/>
  <c r="AH24" i="15"/>
  <c r="Y25" i="15"/>
  <c r="Z25" i="15"/>
  <c r="AA25" i="15"/>
  <c r="AB25" i="15"/>
  <c r="C26" i="15"/>
  <c r="B26" i="15"/>
  <c r="D26" i="15"/>
  <c r="J26" i="15"/>
  <c r="F26" i="15"/>
  <c r="G26" i="15"/>
  <c r="E26" i="15"/>
  <c r="K26" i="15"/>
  <c r="L26" i="15"/>
  <c r="P26" i="15"/>
  <c r="M26" i="15"/>
  <c r="N26" i="15"/>
  <c r="O26" i="15"/>
  <c r="Q26" i="15"/>
  <c r="R26" i="15"/>
  <c r="S26" i="15"/>
  <c r="T26" i="15"/>
  <c r="U26" i="15"/>
  <c r="V26" i="15"/>
  <c r="W26" i="15"/>
  <c r="X26" i="15"/>
  <c r="AD26" i="15"/>
  <c r="AH25" i="15"/>
  <c r="Y26" i="15"/>
  <c r="Z26" i="15"/>
  <c r="AA26" i="15"/>
  <c r="AB26" i="15"/>
  <c r="C27" i="15"/>
  <c r="B27" i="15"/>
  <c r="D27" i="15"/>
  <c r="J27" i="15"/>
  <c r="F27" i="15"/>
  <c r="G27" i="15"/>
  <c r="E27" i="15"/>
  <c r="K27" i="15"/>
  <c r="L27" i="15"/>
  <c r="P27" i="15"/>
  <c r="M27" i="15"/>
  <c r="N27" i="15"/>
  <c r="O27" i="15"/>
  <c r="Q27" i="15"/>
  <c r="R27" i="15"/>
  <c r="S27" i="15"/>
  <c r="T27" i="15"/>
  <c r="U27" i="15"/>
  <c r="V27" i="15"/>
  <c r="W27" i="15"/>
  <c r="X27" i="15"/>
  <c r="AD27" i="15"/>
  <c r="AH26" i="15"/>
  <c r="Y27" i="15"/>
  <c r="Z27" i="15"/>
  <c r="AA27" i="15"/>
  <c r="AB27" i="15"/>
  <c r="C28" i="15"/>
  <c r="B28" i="15"/>
  <c r="D28" i="15"/>
  <c r="J28" i="15"/>
  <c r="F28" i="15"/>
  <c r="G28" i="15"/>
  <c r="E28" i="15"/>
  <c r="K28" i="15"/>
  <c r="L28" i="15"/>
  <c r="P28" i="15"/>
  <c r="M28" i="15"/>
  <c r="N28" i="15"/>
  <c r="O28" i="15"/>
  <c r="Q28" i="15"/>
  <c r="R28" i="15"/>
  <c r="S28" i="15"/>
  <c r="T28" i="15"/>
  <c r="U28" i="15"/>
  <c r="V28" i="15"/>
  <c r="W28" i="15"/>
  <c r="X28" i="15"/>
  <c r="AD28" i="15"/>
  <c r="AH27" i="15"/>
  <c r="Y28" i="15"/>
  <c r="Z28" i="15"/>
  <c r="AA28" i="15"/>
  <c r="AB28" i="15"/>
  <c r="C29" i="15"/>
  <c r="B29" i="15"/>
  <c r="D29" i="15"/>
  <c r="J29" i="15"/>
  <c r="F29" i="15"/>
  <c r="G29" i="15"/>
  <c r="E29" i="15"/>
  <c r="K29" i="15"/>
  <c r="L29" i="15"/>
  <c r="P29" i="15"/>
  <c r="M29" i="15"/>
  <c r="N29" i="15"/>
  <c r="O29" i="15"/>
  <c r="Q29" i="15"/>
  <c r="R29" i="15"/>
  <c r="S29" i="15"/>
  <c r="T29" i="15"/>
  <c r="U29" i="15"/>
  <c r="V29" i="15"/>
  <c r="W29" i="15"/>
  <c r="X29" i="15"/>
  <c r="AD29" i="15"/>
  <c r="AH28" i="15"/>
  <c r="Y29" i="15"/>
  <c r="Z29" i="15"/>
  <c r="AA29" i="15"/>
  <c r="AB29" i="15"/>
  <c r="C30" i="15"/>
  <c r="B30" i="15"/>
  <c r="D30" i="15"/>
  <c r="J30" i="15"/>
  <c r="F30" i="15"/>
  <c r="G30" i="15"/>
  <c r="E30" i="15"/>
  <c r="K30" i="15"/>
  <c r="L30" i="15"/>
  <c r="P30" i="15"/>
  <c r="M30" i="15"/>
  <c r="N30" i="15"/>
  <c r="O30" i="15"/>
  <c r="Q30" i="15"/>
  <c r="R30" i="15"/>
  <c r="S30" i="15"/>
  <c r="T30" i="15"/>
  <c r="U30" i="15"/>
  <c r="V30" i="15"/>
  <c r="W30" i="15"/>
  <c r="X30" i="15"/>
  <c r="AD30" i="15"/>
  <c r="AH29" i="15"/>
  <c r="Y30" i="15"/>
  <c r="Z30" i="15"/>
  <c r="AA30" i="15"/>
  <c r="AB30" i="15"/>
  <c r="C31" i="15"/>
  <c r="B31" i="15"/>
  <c r="D31" i="15"/>
  <c r="J31" i="15"/>
  <c r="F31" i="15"/>
  <c r="G31" i="15"/>
  <c r="E31" i="15"/>
  <c r="K31" i="15"/>
  <c r="L31" i="15"/>
  <c r="P31" i="15"/>
  <c r="M31" i="15"/>
  <c r="N31" i="15"/>
  <c r="O31" i="15"/>
  <c r="Q31" i="15"/>
  <c r="R31" i="15"/>
  <c r="S31" i="15"/>
  <c r="T31" i="15"/>
  <c r="U31" i="15"/>
  <c r="V31" i="15"/>
  <c r="AD31" i="15"/>
  <c r="AH30" i="15"/>
  <c r="Y31" i="15"/>
  <c r="Z31" i="15"/>
  <c r="AA31" i="15"/>
  <c r="AB31" i="15"/>
  <c r="C32" i="15"/>
  <c r="B32" i="15"/>
  <c r="D32" i="15"/>
  <c r="J32" i="15"/>
  <c r="F32" i="15"/>
  <c r="G32" i="15"/>
  <c r="E32" i="15"/>
  <c r="K32" i="15"/>
  <c r="L32" i="15"/>
  <c r="P32" i="15"/>
  <c r="M32" i="15"/>
  <c r="N32" i="15"/>
  <c r="O32" i="15"/>
  <c r="Q32" i="15"/>
  <c r="R32" i="15"/>
  <c r="S32" i="15"/>
  <c r="T32" i="15"/>
  <c r="U32" i="15"/>
  <c r="V32" i="15"/>
  <c r="W32" i="15"/>
  <c r="X32" i="15"/>
  <c r="AD32" i="15"/>
  <c r="AH31" i="15"/>
  <c r="Y32" i="15"/>
  <c r="Z32" i="15"/>
  <c r="AA32" i="15"/>
  <c r="AB32" i="15"/>
  <c r="C33" i="15"/>
  <c r="B33" i="15"/>
  <c r="D33" i="15"/>
  <c r="J33" i="15"/>
  <c r="F33" i="15"/>
  <c r="G33" i="15"/>
  <c r="E33" i="15"/>
  <c r="K33" i="15"/>
  <c r="L33" i="15"/>
  <c r="P33" i="15"/>
  <c r="M33" i="15"/>
  <c r="N33" i="15"/>
  <c r="O33" i="15"/>
  <c r="Q33" i="15"/>
  <c r="R33" i="15"/>
  <c r="S33" i="15"/>
  <c r="T33" i="15"/>
  <c r="U33" i="15"/>
  <c r="V33" i="15"/>
  <c r="W33" i="15"/>
  <c r="X33" i="15"/>
  <c r="AD33" i="15"/>
  <c r="AH32" i="15"/>
  <c r="Y33" i="15"/>
  <c r="Z33" i="15"/>
  <c r="AA33" i="15"/>
  <c r="AB33" i="15"/>
  <c r="C34" i="15"/>
  <c r="B34" i="15"/>
  <c r="D34" i="15"/>
  <c r="J34" i="15"/>
  <c r="F34" i="15"/>
  <c r="G34" i="15"/>
  <c r="E34" i="15"/>
  <c r="K34" i="15"/>
  <c r="L34" i="15"/>
  <c r="P34" i="15"/>
  <c r="M34" i="15"/>
  <c r="N34" i="15"/>
  <c r="O34" i="15"/>
  <c r="Q34" i="15"/>
  <c r="R34" i="15"/>
  <c r="S34" i="15"/>
  <c r="T34" i="15"/>
  <c r="U34" i="15"/>
  <c r="V34" i="15"/>
  <c r="W34" i="15"/>
  <c r="X34" i="15"/>
  <c r="AD34" i="15"/>
  <c r="AH33" i="15"/>
  <c r="Y34" i="15"/>
  <c r="Z34" i="15"/>
  <c r="AA34" i="15"/>
  <c r="AB34" i="15"/>
  <c r="C35" i="15"/>
  <c r="B35" i="15"/>
  <c r="D35" i="15"/>
  <c r="J35" i="15"/>
  <c r="F35" i="15"/>
  <c r="G35" i="15"/>
  <c r="E35" i="15"/>
  <c r="K35" i="15"/>
  <c r="L35" i="15"/>
  <c r="P35" i="15"/>
  <c r="M35" i="15"/>
  <c r="N35" i="15"/>
  <c r="O35" i="15"/>
  <c r="Q35" i="15"/>
  <c r="R35" i="15"/>
  <c r="S35" i="15"/>
  <c r="T35" i="15"/>
  <c r="U35" i="15"/>
  <c r="V35" i="15"/>
  <c r="W35" i="15"/>
  <c r="X35" i="15"/>
  <c r="AD35" i="15"/>
  <c r="AH34" i="15"/>
  <c r="Y35" i="15"/>
  <c r="Z35" i="15"/>
  <c r="AA35" i="15"/>
  <c r="AB35" i="15"/>
  <c r="C36" i="15"/>
  <c r="B36" i="15"/>
  <c r="D36" i="15"/>
  <c r="J36" i="15"/>
  <c r="F36" i="15"/>
  <c r="G36" i="15"/>
  <c r="E36" i="15"/>
  <c r="K36" i="15"/>
  <c r="L36" i="15"/>
  <c r="P36" i="15"/>
  <c r="M36" i="15"/>
  <c r="N36" i="15"/>
  <c r="O36" i="15"/>
  <c r="Q36" i="15"/>
  <c r="R36" i="15"/>
  <c r="S36" i="15"/>
  <c r="T36" i="15"/>
  <c r="U36" i="15"/>
  <c r="V36" i="15"/>
  <c r="W36" i="15"/>
  <c r="X36" i="15"/>
  <c r="AD36" i="15"/>
  <c r="AH35" i="15"/>
  <c r="Y36" i="15"/>
  <c r="Z36" i="15"/>
  <c r="AA36" i="15"/>
  <c r="AB36" i="15"/>
  <c r="C37" i="15"/>
  <c r="B37" i="15"/>
  <c r="D37" i="15"/>
  <c r="J37" i="15"/>
  <c r="F37" i="15"/>
  <c r="G37" i="15"/>
  <c r="E37" i="15"/>
  <c r="K37" i="15"/>
  <c r="L37" i="15"/>
  <c r="P37" i="15"/>
  <c r="M37" i="15"/>
  <c r="N37" i="15"/>
  <c r="O37" i="15"/>
  <c r="Q37" i="15"/>
  <c r="R37" i="15"/>
  <c r="S37" i="15"/>
  <c r="T37" i="15"/>
  <c r="U37" i="15"/>
  <c r="V37" i="15"/>
  <c r="W37" i="15"/>
  <c r="X37" i="15"/>
  <c r="AD37" i="15"/>
  <c r="AH36" i="15"/>
  <c r="Y37" i="15"/>
  <c r="Z37" i="15"/>
  <c r="AA37" i="15"/>
  <c r="AB37" i="15"/>
  <c r="C38" i="15"/>
  <c r="B38" i="15"/>
  <c r="D38" i="15"/>
  <c r="J38" i="15"/>
  <c r="F38" i="15"/>
  <c r="G38" i="15"/>
  <c r="E38" i="15"/>
  <c r="K38" i="15"/>
  <c r="L38" i="15"/>
  <c r="P38" i="15"/>
  <c r="M38" i="15"/>
  <c r="N38" i="15"/>
  <c r="O38" i="15"/>
  <c r="Q38" i="15"/>
  <c r="R38" i="15"/>
  <c r="S38" i="15"/>
  <c r="T38" i="15"/>
  <c r="U38" i="15"/>
  <c r="V38" i="15"/>
  <c r="W38" i="15"/>
  <c r="X38" i="15"/>
  <c r="AD38" i="15"/>
  <c r="AH37" i="15"/>
  <c r="Y38" i="15"/>
  <c r="Z38" i="15"/>
  <c r="AA38" i="15"/>
  <c r="AB38" i="15"/>
  <c r="C39" i="15"/>
  <c r="B39" i="15"/>
  <c r="D39" i="15"/>
  <c r="J39" i="15"/>
  <c r="F39" i="15"/>
  <c r="G39" i="15"/>
  <c r="E39" i="15"/>
  <c r="K39" i="15"/>
  <c r="L39" i="15"/>
  <c r="P39" i="15"/>
  <c r="M39" i="15"/>
  <c r="N39" i="15"/>
  <c r="O39" i="15"/>
  <c r="Q39" i="15"/>
  <c r="R39" i="15"/>
  <c r="S39" i="15"/>
  <c r="T39" i="15"/>
  <c r="U39" i="15"/>
  <c r="V39" i="15"/>
  <c r="W39" i="15"/>
  <c r="X39" i="15"/>
  <c r="AD39" i="15"/>
  <c r="AH38" i="15"/>
  <c r="Y39" i="15"/>
  <c r="Z39" i="15"/>
  <c r="AA39" i="15"/>
  <c r="AB39" i="15"/>
  <c r="C40" i="15"/>
  <c r="B40" i="15"/>
  <c r="D40" i="15"/>
  <c r="J40" i="15"/>
  <c r="F40" i="15"/>
  <c r="G40" i="15"/>
  <c r="E40" i="15"/>
  <c r="K40" i="15"/>
  <c r="L40" i="15"/>
  <c r="P40" i="15"/>
  <c r="M40" i="15"/>
  <c r="N40" i="15"/>
  <c r="O40" i="15"/>
  <c r="Q40" i="15"/>
  <c r="R40" i="15"/>
  <c r="S40" i="15"/>
  <c r="T40" i="15"/>
  <c r="U40" i="15"/>
  <c r="V40" i="15"/>
  <c r="W40" i="15"/>
  <c r="X40" i="15"/>
  <c r="AD40" i="15"/>
  <c r="AH39" i="15"/>
  <c r="Y40" i="15"/>
  <c r="Z40" i="15"/>
  <c r="AA40" i="15"/>
  <c r="AB40" i="15"/>
  <c r="C41" i="15"/>
  <c r="B41" i="15"/>
  <c r="D41" i="15"/>
  <c r="J41" i="15"/>
  <c r="F41" i="15"/>
  <c r="G41" i="15"/>
  <c r="E41" i="15"/>
  <c r="K41" i="15"/>
  <c r="L41" i="15"/>
  <c r="P41" i="15"/>
  <c r="M41" i="15"/>
  <c r="N41" i="15"/>
  <c r="O41" i="15"/>
  <c r="Q41" i="15"/>
  <c r="R41" i="15"/>
  <c r="S41" i="15"/>
  <c r="T41" i="15"/>
  <c r="U41" i="15"/>
  <c r="V41" i="15"/>
  <c r="W41" i="15"/>
  <c r="X41" i="15"/>
  <c r="AD41" i="15"/>
  <c r="AH40" i="15"/>
  <c r="Y41" i="15"/>
  <c r="Z41" i="15"/>
  <c r="AA41" i="15"/>
  <c r="AB41" i="15"/>
  <c r="C42" i="15"/>
  <c r="B42" i="15"/>
  <c r="D42" i="15"/>
  <c r="J42" i="15"/>
  <c r="F42" i="15"/>
  <c r="G42" i="15"/>
  <c r="E42" i="15"/>
  <c r="K42" i="15"/>
  <c r="L42" i="15"/>
  <c r="P42" i="15"/>
  <c r="M42" i="15"/>
  <c r="N42" i="15"/>
  <c r="O42" i="15"/>
  <c r="Q42" i="15"/>
  <c r="R42" i="15"/>
  <c r="S42" i="15"/>
  <c r="T42" i="15"/>
  <c r="U42" i="15"/>
  <c r="V42" i="15"/>
  <c r="W42" i="15"/>
  <c r="X42" i="15"/>
  <c r="AD42" i="15"/>
  <c r="AH41" i="15"/>
  <c r="Y42" i="15"/>
  <c r="Z42" i="15"/>
  <c r="AA42" i="15"/>
  <c r="AB42" i="15"/>
  <c r="C43" i="15"/>
  <c r="B43" i="15"/>
  <c r="D43" i="15"/>
  <c r="J43" i="15"/>
  <c r="F43" i="15"/>
  <c r="G43" i="15"/>
  <c r="E43" i="15"/>
  <c r="K43" i="15"/>
  <c r="L43" i="15"/>
  <c r="P43" i="15"/>
  <c r="M43" i="15"/>
  <c r="N43" i="15"/>
  <c r="O43" i="15"/>
  <c r="Q43" i="15"/>
  <c r="R43" i="15"/>
  <c r="S43" i="15"/>
  <c r="T43" i="15"/>
  <c r="U43" i="15"/>
  <c r="V43" i="15"/>
  <c r="W43" i="15"/>
  <c r="X43" i="15"/>
  <c r="AD43" i="15"/>
  <c r="AH42" i="15"/>
  <c r="Y43" i="15"/>
  <c r="Z43" i="15"/>
  <c r="AA43" i="15"/>
  <c r="AB43" i="15"/>
  <c r="C44" i="15"/>
  <c r="B44" i="15"/>
  <c r="D44" i="15"/>
  <c r="J44" i="15"/>
  <c r="F44" i="15"/>
  <c r="G44" i="15"/>
  <c r="E44" i="15"/>
  <c r="K44" i="15"/>
  <c r="L44" i="15"/>
  <c r="P44" i="15"/>
  <c r="M44" i="15"/>
  <c r="N44" i="15"/>
  <c r="O44" i="15"/>
  <c r="Q44" i="15"/>
  <c r="R44" i="15"/>
  <c r="S44" i="15"/>
  <c r="T44" i="15"/>
  <c r="U44" i="15"/>
  <c r="V44" i="15"/>
  <c r="W44" i="15"/>
  <c r="X44" i="15"/>
  <c r="AD44" i="15"/>
  <c r="AH43" i="15"/>
  <c r="Y44" i="15"/>
  <c r="Z44" i="15"/>
  <c r="AA44" i="15"/>
  <c r="AB44" i="15"/>
  <c r="C45" i="15"/>
  <c r="B45" i="15"/>
  <c r="D45" i="15"/>
  <c r="J45" i="15"/>
  <c r="F45" i="15"/>
  <c r="G45" i="15"/>
  <c r="E45" i="15"/>
  <c r="K45" i="15"/>
  <c r="L45" i="15"/>
  <c r="P45" i="15"/>
  <c r="M45" i="15"/>
  <c r="N45" i="15"/>
  <c r="O45" i="15"/>
  <c r="Q45" i="15"/>
  <c r="R45" i="15"/>
  <c r="S45" i="15"/>
  <c r="T45" i="15"/>
  <c r="U45" i="15"/>
  <c r="V45" i="15"/>
  <c r="AD45" i="15"/>
  <c r="AH44" i="15"/>
  <c r="Y45" i="15"/>
  <c r="Z45" i="15"/>
  <c r="AA45" i="15"/>
  <c r="AB45" i="15"/>
  <c r="C46" i="15"/>
  <c r="B46" i="15"/>
  <c r="D46" i="15"/>
  <c r="J46" i="15"/>
  <c r="F46" i="15"/>
  <c r="G46" i="15"/>
  <c r="E46" i="15"/>
  <c r="K46" i="15"/>
  <c r="L46" i="15"/>
  <c r="P46" i="15"/>
  <c r="M46" i="15"/>
  <c r="N46" i="15"/>
  <c r="O46" i="15"/>
  <c r="Q46" i="15"/>
  <c r="R46" i="15"/>
  <c r="S46" i="15"/>
  <c r="T46" i="15"/>
  <c r="U46" i="15"/>
  <c r="V46" i="15"/>
  <c r="W46" i="15"/>
  <c r="X46" i="15"/>
  <c r="AD46" i="15"/>
  <c r="AH45" i="15"/>
  <c r="Y46" i="15"/>
  <c r="Z46" i="15"/>
  <c r="AA46" i="15"/>
  <c r="AB46" i="15"/>
  <c r="C47" i="15"/>
  <c r="B47" i="15"/>
  <c r="D47" i="15"/>
  <c r="J47" i="15"/>
  <c r="F47" i="15"/>
  <c r="G47" i="15"/>
  <c r="E47" i="15"/>
  <c r="K47" i="15"/>
  <c r="L47" i="15"/>
  <c r="P47" i="15"/>
  <c r="M47" i="15"/>
  <c r="N47" i="15"/>
  <c r="O47" i="15"/>
  <c r="Q47" i="15"/>
  <c r="R47" i="15"/>
  <c r="S47" i="15"/>
  <c r="T47" i="15"/>
  <c r="U47" i="15"/>
  <c r="V47" i="15"/>
  <c r="W47" i="15"/>
  <c r="X47" i="15"/>
  <c r="AD47" i="15"/>
  <c r="AH46" i="15"/>
  <c r="Y47" i="15"/>
  <c r="Z47" i="15"/>
  <c r="AA47" i="15"/>
  <c r="AB47" i="15"/>
  <c r="C48" i="15"/>
  <c r="B48" i="15"/>
  <c r="D48" i="15"/>
  <c r="J48" i="15"/>
  <c r="F48" i="15"/>
  <c r="G48" i="15"/>
  <c r="E48" i="15"/>
  <c r="K48" i="15"/>
  <c r="L48" i="15"/>
  <c r="P48" i="15"/>
  <c r="M48" i="15"/>
  <c r="N48" i="15"/>
  <c r="O48" i="15"/>
  <c r="Q48" i="15"/>
  <c r="R48" i="15"/>
  <c r="S48" i="15"/>
  <c r="T48" i="15"/>
  <c r="U48" i="15"/>
  <c r="V48" i="15"/>
  <c r="W48" i="15"/>
  <c r="X48" i="15"/>
  <c r="AD48" i="15"/>
  <c r="AH47" i="15"/>
  <c r="Y48" i="15"/>
  <c r="Z48" i="15"/>
  <c r="AA48" i="15"/>
  <c r="AB48" i="15"/>
  <c r="C49" i="15"/>
  <c r="B49" i="15"/>
  <c r="D49" i="15"/>
  <c r="J49" i="15"/>
  <c r="F49" i="15"/>
  <c r="G49" i="15"/>
  <c r="E49" i="15"/>
  <c r="K49" i="15"/>
  <c r="L49" i="15"/>
  <c r="P49" i="15"/>
  <c r="M49" i="15"/>
  <c r="N49" i="15"/>
  <c r="O49" i="15"/>
  <c r="Q49" i="15"/>
  <c r="R49" i="15"/>
  <c r="S49" i="15"/>
  <c r="T49" i="15"/>
  <c r="U49" i="15"/>
  <c r="V49" i="15"/>
  <c r="W49" i="15"/>
  <c r="X49" i="15"/>
  <c r="AD49" i="15"/>
  <c r="AH48" i="15"/>
  <c r="Y49" i="15"/>
  <c r="Z49" i="15"/>
  <c r="AA49" i="15"/>
  <c r="AB49" i="15"/>
  <c r="C50" i="15"/>
  <c r="B50" i="15"/>
  <c r="D50" i="15"/>
  <c r="J50" i="15"/>
  <c r="F50" i="15"/>
  <c r="G50" i="15"/>
  <c r="E50" i="15"/>
  <c r="K50" i="15"/>
  <c r="L50" i="15"/>
  <c r="P50" i="15"/>
  <c r="M50" i="15"/>
  <c r="N50" i="15"/>
  <c r="O50" i="15"/>
  <c r="Q50" i="15"/>
  <c r="R50" i="15"/>
  <c r="S50" i="15"/>
  <c r="T50" i="15"/>
  <c r="U50" i="15"/>
  <c r="V50" i="15"/>
  <c r="W50" i="15"/>
  <c r="X50" i="15"/>
  <c r="AD50" i="15"/>
  <c r="AH49" i="15"/>
  <c r="Y50" i="15"/>
  <c r="Z50" i="15"/>
  <c r="AA50" i="15"/>
  <c r="AB50" i="15"/>
  <c r="C51" i="15"/>
  <c r="B51" i="15"/>
  <c r="D51" i="15"/>
  <c r="J51" i="15"/>
  <c r="F51" i="15"/>
  <c r="G51" i="15"/>
  <c r="E51" i="15"/>
  <c r="K51" i="15"/>
  <c r="L51" i="15"/>
  <c r="P51" i="15"/>
  <c r="M51" i="15"/>
  <c r="N51" i="15"/>
  <c r="O51" i="15"/>
  <c r="Q51" i="15"/>
  <c r="R51" i="15"/>
  <c r="S51" i="15"/>
  <c r="T51" i="15"/>
  <c r="U51" i="15"/>
  <c r="V51" i="15"/>
  <c r="W51" i="15"/>
  <c r="X51" i="15"/>
  <c r="AD51" i="15"/>
  <c r="AH50" i="15"/>
  <c r="Y51" i="15"/>
  <c r="Z51" i="15"/>
  <c r="AA51" i="15"/>
  <c r="AB51" i="15"/>
  <c r="C52" i="15"/>
  <c r="B52" i="15"/>
  <c r="D52" i="15"/>
  <c r="J52" i="15"/>
  <c r="F52" i="15"/>
  <c r="G52" i="15"/>
  <c r="E52" i="15"/>
  <c r="K52" i="15"/>
  <c r="L52" i="15"/>
  <c r="P52" i="15"/>
  <c r="M52" i="15"/>
  <c r="N52" i="15"/>
  <c r="O52" i="15"/>
  <c r="Q52" i="15"/>
  <c r="R52" i="15"/>
  <c r="S52" i="15"/>
  <c r="T52" i="15"/>
  <c r="U52" i="15"/>
  <c r="V52" i="15"/>
  <c r="W52" i="15"/>
  <c r="X52" i="15"/>
  <c r="AD52" i="15"/>
  <c r="AH51" i="15"/>
  <c r="Y52" i="15"/>
  <c r="Z52" i="15"/>
  <c r="AA52" i="15"/>
  <c r="AB52" i="15"/>
  <c r="C53" i="15"/>
  <c r="B53" i="15"/>
  <c r="D53" i="15"/>
  <c r="J53" i="15"/>
  <c r="F53" i="15"/>
  <c r="G53" i="15"/>
  <c r="E53" i="15"/>
  <c r="K53" i="15"/>
  <c r="L53" i="15"/>
  <c r="P53" i="15"/>
  <c r="M53" i="15"/>
  <c r="N53" i="15"/>
  <c r="O53" i="15"/>
  <c r="Q53" i="15"/>
  <c r="R53" i="15"/>
  <c r="S53" i="15"/>
  <c r="T53" i="15"/>
  <c r="U53" i="15"/>
  <c r="V53" i="15"/>
  <c r="W53" i="15"/>
  <c r="X53" i="15"/>
  <c r="AD53" i="15"/>
  <c r="AH52" i="15"/>
  <c r="Y53" i="15"/>
  <c r="Z53" i="15"/>
  <c r="AA53" i="15"/>
  <c r="AB53" i="15"/>
  <c r="C54" i="15"/>
  <c r="B54" i="15"/>
  <c r="D54" i="15"/>
  <c r="J54" i="15"/>
  <c r="F54" i="15"/>
  <c r="G54" i="15"/>
  <c r="E54" i="15"/>
  <c r="K54" i="15"/>
  <c r="L54" i="15"/>
  <c r="P54" i="15"/>
  <c r="M54" i="15"/>
  <c r="N54" i="15"/>
  <c r="O54" i="15"/>
  <c r="Q54" i="15"/>
  <c r="R54" i="15"/>
  <c r="S54" i="15"/>
  <c r="T54" i="15"/>
  <c r="U54" i="15"/>
  <c r="V54" i="15"/>
  <c r="W54" i="15"/>
  <c r="X54" i="15"/>
  <c r="AD54" i="15"/>
  <c r="AH53" i="15"/>
  <c r="Y54" i="15"/>
  <c r="Z54" i="15"/>
  <c r="AA54" i="15"/>
  <c r="AB54" i="15"/>
  <c r="C55" i="15"/>
  <c r="B55" i="15"/>
  <c r="D55" i="15"/>
  <c r="J55" i="15"/>
  <c r="F55" i="15"/>
  <c r="G55" i="15"/>
  <c r="E55" i="15"/>
  <c r="K55" i="15"/>
  <c r="L55" i="15"/>
  <c r="P55" i="15"/>
  <c r="M55" i="15"/>
  <c r="N55" i="15"/>
  <c r="O55" i="15"/>
  <c r="Q55" i="15"/>
  <c r="R55" i="15"/>
  <c r="S55" i="15"/>
  <c r="T55" i="15"/>
  <c r="U55" i="15"/>
  <c r="V55" i="15"/>
  <c r="W55" i="15"/>
  <c r="X55" i="15"/>
  <c r="AD55" i="15"/>
  <c r="AH54" i="15"/>
  <c r="Y55" i="15"/>
  <c r="Z55" i="15"/>
  <c r="AA55" i="15"/>
  <c r="AB55" i="15"/>
  <c r="C56" i="15"/>
  <c r="B56" i="15"/>
  <c r="D56" i="15"/>
  <c r="J56" i="15"/>
  <c r="F56" i="15"/>
  <c r="G56" i="15"/>
  <c r="E56" i="15"/>
  <c r="K56" i="15"/>
  <c r="L56" i="15"/>
  <c r="P56" i="15"/>
  <c r="M56" i="15"/>
  <c r="N56" i="15"/>
  <c r="O56" i="15"/>
  <c r="Q56" i="15"/>
  <c r="R56" i="15"/>
  <c r="S56" i="15"/>
  <c r="T56" i="15"/>
  <c r="U56" i="15"/>
  <c r="V56" i="15"/>
  <c r="W56" i="15"/>
  <c r="X56" i="15"/>
  <c r="AD56" i="15"/>
  <c r="AH55" i="15"/>
  <c r="Y56" i="15"/>
  <c r="Z56" i="15"/>
  <c r="AA56" i="15"/>
  <c r="AB56" i="15"/>
  <c r="C57" i="15"/>
  <c r="B57" i="15"/>
  <c r="D57" i="15"/>
  <c r="J57" i="15"/>
  <c r="F57" i="15"/>
  <c r="G57" i="15"/>
  <c r="E57" i="15"/>
  <c r="K57" i="15"/>
  <c r="L57" i="15"/>
  <c r="P57" i="15"/>
  <c r="M57" i="15"/>
  <c r="N57" i="15"/>
  <c r="O57" i="15"/>
  <c r="Q57" i="15"/>
  <c r="R57" i="15"/>
  <c r="S57" i="15"/>
  <c r="T57" i="15"/>
  <c r="U57" i="15"/>
  <c r="V57" i="15"/>
  <c r="W57" i="15"/>
  <c r="X57" i="15"/>
  <c r="AD57" i="15"/>
  <c r="AH56" i="15"/>
  <c r="Y57" i="15"/>
  <c r="Z57" i="15"/>
  <c r="AA57" i="15"/>
  <c r="AB57" i="15"/>
  <c r="C58" i="15"/>
  <c r="B58" i="15"/>
  <c r="D58" i="15"/>
  <c r="J58" i="15"/>
  <c r="F58" i="15"/>
  <c r="G58" i="15"/>
  <c r="E58" i="15"/>
  <c r="K58" i="15"/>
  <c r="L58" i="15"/>
  <c r="P58" i="15"/>
  <c r="M58" i="15"/>
  <c r="N58" i="15"/>
  <c r="O58" i="15"/>
  <c r="Q58" i="15"/>
  <c r="R58" i="15"/>
  <c r="S58" i="15"/>
  <c r="T58" i="15"/>
  <c r="U58" i="15"/>
  <c r="V58" i="15"/>
  <c r="W58" i="15"/>
  <c r="X58" i="15"/>
  <c r="AD58" i="15"/>
  <c r="AH57" i="15"/>
  <c r="Y58" i="15"/>
  <c r="Z58" i="15"/>
  <c r="AA58" i="15"/>
  <c r="AB58" i="15"/>
  <c r="C59" i="15"/>
  <c r="B59" i="15"/>
  <c r="D59" i="15"/>
  <c r="J59" i="15"/>
  <c r="F59" i="15"/>
  <c r="G59" i="15"/>
  <c r="E59" i="15"/>
  <c r="K59" i="15"/>
  <c r="L59" i="15"/>
  <c r="P59" i="15"/>
  <c r="M59" i="15"/>
  <c r="N59" i="15"/>
  <c r="O59" i="15"/>
  <c r="Q59" i="15"/>
  <c r="R59" i="15"/>
  <c r="S59" i="15"/>
  <c r="T59" i="15"/>
  <c r="U59" i="15"/>
  <c r="V59" i="15"/>
  <c r="W59" i="15"/>
  <c r="X59" i="15"/>
  <c r="AD59" i="15"/>
  <c r="AH58" i="15"/>
  <c r="Y59" i="15"/>
  <c r="Z59" i="15"/>
  <c r="AA59" i="15"/>
  <c r="AB59" i="15"/>
  <c r="C60" i="15"/>
  <c r="B60" i="15"/>
  <c r="D60" i="15"/>
  <c r="J60" i="15"/>
  <c r="F60" i="15"/>
  <c r="G60" i="15"/>
  <c r="E60" i="15"/>
  <c r="K60" i="15"/>
  <c r="L60" i="15"/>
  <c r="P60" i="15"/>
  <c r="M60" i="15"/>
  <c r="N60" i="15"/>
  <c r="O60" i="15"/>
  <c r="Q60" i="15"/>
  <c r="R60" i="15"/>
  <c r="S60" i="15"/>
  <c r="T60" i="15"/>
  <c r="U60" i="15"/>
  <c r="V60" i="15"/>
  <c r="W60" i="15"/>
  <c r="X60" i="15"/>
  <c r="AD60" i="15"/>
  <c r="AH59" i="15"/>
  <c r="Y60" i="15"/>
  <c r="Z60" i="15"/>
  <c r="AA60" i="15"/>
  <c r="AB60" i="15"/>
  <c r="C61" i="15"/>
  <c r="B61" i="15"/>
  <c r="D61" i="15"/>
  <c r="J61" i="15"/>
  <c r="F61" i="15"/>
  <c r="G61" i="15"/>
  <c r="E61" i="15"/>
  <c r="K61" i="15"/>
  <c r="L61" i="15"/>
  <c r="P61" i="15"/>
  <c r="M61" i="15"/>
  <c r="N61" i="15"/>
  <c r="O61" i="15"/>
  <c r="Q61" i="15"/>
  <c r="R61" i="15"/>
  <c r="S61" i="15"/>
  <c r="T61" i="15"/>
  <c r="U61" i="15"/>
  <c r="V61" i="15"/>
  <c r="W61" i="15"/>
  <c r="X61" i="15"/>
  <c r="AD61" i="15"/>
  <c r="AH60" i="15"/>
  <c r="Y61" i="15"/>
  <c r="Z61" i="15"/>
  <c r="AA61" i="15"/>
  <c r="AB61" i="15"/>
  <c r="C62" i="15"/>
  <c r="B62" i="15"/>
  <c r="D62" i="15"/>
  <c r="J62" i="15"/>
  <c r="F62" i="15"/>
  <c r="G62" i="15"/>
  <c r="E62" i="15"/>
  <c r="K62" i="15"/>
  <c r="L62" i="15"/>
  <c r="P62" i="15"/>
  <c r="M62" i="15"/>
  <c r="N62" i="15"/>
  <c r="O62" i="15"/>
  <c r="Q62" i="15"/>
  <c r="R62" i="15"/>
  <c r="S62" i="15"/>
  <c r="T62" i="15"/>
  <c r="U62" i="15"/>
  <c r="V62" i="15"/>
  <c r="W62" i="15"/>
  <c r="X62" i="15"/>
  <c r="AD62" i="15"/>
  <c r="AH61" i="15"/>
  <c r="Y62" i="15"/>
  <c r="Z62" i="15"/>
  <c r="AA62" i="15"/>
  <c r="AB62" i="15"/>
  <c r="C63" i="15"/>
  <c r="B63" i="15"/>
  <c r="D63" i="15"/>
  <c r="J63" i="15"/>
  <c r="F63" i="15"/>
  <c r="G63" i="15"/>
  <c r="E63" i="15"/>
  <c r="K63" i="15"/>
  <c r="L63" i="15"/>
  <c r="P63" i="15"/>
  <c r="M63" i="15"/>
  <c r="N63" i="15"/>
  <c r="O63" i="15"/>
  <c r="Q63" i="15"/>
  <c r="R63" i="15"/>
  <c r="S63" i="15"/>
  <c r="T63" i="15"/>
  <c r="U63" i="15"/>
  <c r="V63" i="15"/>
  <c r="W63" i="15"/>
  <c r="X63" i="15"/>
  <c r="AD63" i="15"/>
  <c r="AH62" i="15"/>
  <c r="Y63" i="15"/>
  <c r="Z63" i="15"/>
  <c r="AA63" i="15"/>
  <c r="AB63" i="15"/>
  <c r="C64" i="15"/>
  <c r="B64" i="15"/>
  <c r="D64" i="15"/>
  <c r="J64" i="15"/>
  <c r="F64" i="15"/>
  <c r="G64" i="15"/>
  <c r="E64" i="15"/>
  <c r="K64" i="15"/>
  <c r="L64" i="15"/>
  <c r="P64" i="15"/>
  <c r="M64" i="15"/>
  <c r="N64" i="15"/>
  <c r="O64" i="15"/>
  <c r="Q64" i="15"/>
  <c r="R64" i="15"/>
  <c r="S64" i="15"/>
  <c r="T64" i="15"/>
  <c r="U64" i="15"/>
  <c r="V64" i="15"/>
  <c r="W64" i="15"/>
  <c r="X64" i="15"/>
  <c r="AD64" i="15"/>
  <c r="AH63" i="15"/>
  <c r="Y64" i="15"/>
  <c r="Z64" i="15"/>
  <c r="AA64" i="15"/>
  <c r="AB64" i="15"/>
  <c r="C65" i="15"/>
  <c r="B65" i="15"/>
  <c r="D65" i="15"/>
  <c r="J65" i="15"/>
  <c r="F65" i="15"/>
  <c r="G65" i="15"/>
  <c r="E65" i="15"/>
  <c r="K65" i="15"/>
  <c r="L65" i="15"/>
  <c r="P65" i="15"/>
  <c r="M65" i="15"/>
  <c r="N65" i="15"/>
  <c r="O65" i="15"/>
  <c r="Q65" i="15"/>
  <c r="R65" i="15"/>
  <c r="S65" i="15"/>
  <c r="T65" i="15"/>
  <c r="U65" i="15"/>
  <c r="V65" i="15"/>
  <c r="W65" i="15"/>
  <c r="X65" i="15"/>
  <c r="AD65" i="15"/>
  <c r="AH64" i="15"/>
  <c r="Y65" i="15"/>
  <c r="Z65" i="15"/>
  <c r="AA65" i="15"/>
  <c r="AB65" i="15"/>
  <c r="C66" i="15"/>
  <c r="B66" i="15"/>
  <c r="D66" i="15"/>
  <c r="J66" i="15"/>
  <c r="F66" i="15"/>
  <c r="G66" i="15"/>
  <c r="E66" i="15"/>
  <c r="K66" i="15"/>
  <c r="L66" i="15"/>
  <c r="P66" i="15"/>
  <c r="M66" i="15"/>
  <c r="N66" i="15"/>
  <c r="O66" i="15"/>
  <c r="Q66" i="15"/>
  <c r="R66" i="15"/>
  <c r="S66" i="15"/>
  <c r="T66" i="15"/>
  <c r="U66" i="15"/>
  <c r="V66" i="15"/>
  <c r="W66" i="15"/>
  <c r="X66" i="15"/>
  <c r="AD66" i="15"/>
  <c r="AH65" i="15"/>
  <c r="Y66" i="15"/>
  <c r="Z66" i="15"/>
  <c r="AA66" i="15"/>
  <c r="AB66" i="15"/>
  <c r="C67" i="15"/>
  <c r="B67" i="15"/>
  <c r="D67" i="15"/>
  <c r="J67" i="15"/>
  <c r="F67" i="15"/>
  <c r="G67" i="15"/>
  <c r="E67" i="15"/>
  <c r="K67" i="15"/>
  <c r="L67" i="15"/>
  <c r="P67" i="15"/>
  <c r="M67" i="15"/>
  <c r="N67" i="15"/>
  <c r="O67" i="15"/>
  <c r="Q67" i="15"/>
  <c r="R67" i="15"/>
  <c r="S67" i="15"/>
  <c r="T67" i="15"/>
  <c r="U67" i="15"/>
  <c r="V67" i="15"/>
  <c r="W67" i="15"/>
  <c r="X67" i="15"/>
  <c r="AD67" i="15"/>
  <c r="AH66" i="15"/>
  <c r="Y67" i="15"/>
  <c r="Z67" i="15"/>
  <c r="AA67" i="15"/>
  <c r="AB67" i="15"/>
  <c r="C68" i="15"/>
  <c r="B68" i="15"/>
  <c r="D68" i="15"/>
  <c r="J68" i="15"/>
  <c r="F68" i="15"/>
  <c r="G68" i="15"/>
  <c r="E68" i="15"/>
  <c r="K68" i="15"/>
  <c r="L68" i="15"/>
  <c r="P68" i="15"/>
  <c r="M68" i="15"/>
  <c r="N68" i="15"/>
  <c r="O68" i="15"/>
  <c r="Q68" i="15"/>
  <c r="R68" i="15"/>
  <c r="S68" i="15"/>
  <c r="T68" i="15"/>
  <c r="U68" i="15"/>
  <c r="V68" i="15"/>
  <c r="W68" i="15"/>
  <c r="X68" i="15"/>
  <c r="AD68" i="15"/>
  <c r="AH67" i="15"/>
  <c r="Y68" i="15"/>
  <c r="Z68" i="15"/>
  <c r="AA68" i="15"/>
  <c r="AB68" i="15"/>
  <c r="C69" i="15"/>
  <c r="B69" i="15"/>
  <c r="D69" i="15"/>
  <c r="J69" i="15"/>
  <c r="G69" i="15"/>
  <c r="E69" i="15"/>
  <c r="K69" i="15"/>
  <c r="L69" i="15"/>
  <c r="P69" i="15"/>
  <c r="M69" i="15"/>
  <c r="N69" i="15"/>
  <c r="O69" i="15"/>
  <c r="Q69" i="15"/>
  <c r="R69" i="15"/>
  <c r="S69" i="15"/>
  <c r="T69" i="15"/>
  <c r="U69" i="15"/>
  <c r="V69" i="15"/>
  <c r="W69" i="15"/>
  <c r="X69" i="15"/>
  <c r="AD69" i="15"/>
  <c r="AH68" i="15"/>
  <c r="Y69" i="15"/>
  <c r="Z69" i="15"/>
  <c r="AA69" i="15"/>
  <c r="AB69" i="15"/>
  <c r="C70" i="15"/>
  <c r="B70" i="15"/>
  <c r="D70" i="15"/>
  <c r="J70" i="15"/>
  <c r="F70" i="15"/>
  <c r="G70" i="15"/>
  <c r="E70" i="15"/>
  <c r="K70" i="15"/>
  <c r="L70" i="15"/>
  <c r="P70" i="15"/>
  <c r="M70" i="15"/>
  <c r="N70" i="15"/>
  <c r="O70" i="15"/>
  <c r="Q70" i="15"/>
  <c r="R70" i="15"/>
  <c r="S70" i="15"/>
  <c r="T70" i="15"/>
  <c r="U70" i="15"/>
  <c r="V70" i="15"/>
  <c r="W70" i="15"/>
  <c r="X70" i="15"/>
  <c r="AD70" i="15"/>
  <c r="AH69" i="15"/>
  <c r="Y70" i="15"/>
  <c r="Z70" i="15"/>
  <c r="AA70" i="15"/>
  <c r="AB70" i="15"/>
  <c r="C71" i="15"/>
  <c r="B71" i="15"/>
  <c r="D71" i="15"/>
  <c r="J71" i="15"/>
  <c r="F71" i="15"/>
  <c r="G71" i="15"/>
  <c r="E71" i="15"/>
  <c r="K71" i="15"/>
  <c r="L71" i="15"/>
  <c r="P71" i="15"/>
  <c r="M71" i="15"/>
  <c r="N71" i="15"/>
  <c r="O71" i="15"/>
  <c r="Q71" i="15"/>
  <c r="R71" i="15"/>
  <c r="S71" i="15"/>
  <c r="T71" i="15"/>
  <c r="U71" i="15"/>
  <c r="V71" i="15"/>
  <c r="AD71" i="15"/>
  <c r="AH70" i="15"/>
  <c r="Y71" i="15"/>
  <c r="Z71" i="15"/>
  <c r="AA71" i="15"/>
  <c r="AB71" i="15"/>
  <c r="C72" i="15"/>
  <c r="B72" i="15"/>
  <c r="D72" i="15"/>
  <c r="J72" i="15"/>
  <c r="F72" i="15"/>
  <c r="G72" i="15"/>
  <c r="E72" i="15"/>
  <c r="K72" i="15"/>
  <c r="L72" i="15"/>
  <c r="P72" i="15"/>
  <c r="M72" i="15"/>
  <c r="N72" i="15"/>
  <c r="O72" i="15"/>
  <c r="Q72" i="15"/>
  <c r="R72" i="15"/>
  <c r="S72" i="15"/>
  <c r="T72" i="15"/>
  <c r="U72" i="15"/>
  <c r="V72" i="15"/>
  <c r="AD72" i="15"/>
  <c r="AH71" i="15"/>
  <c r="Y72" i="15"/>
  <c r="Z72" i="15"/>
  <c r="AA72" i="15"/>
  <c r="AB72" i="15"/>
  <c r="C73" i="15"/>
  <c r="B73" i="15"/>
  <c r="D73" i="15"/>
  <c r="J73" i="15"/>
  <c r="F73" i="15"/>
  <c r="G73" i="15"/>
  <c r="E73" i="15"/>
  <c r="K73" i="15"/>
  <c r="L73" i="15"/>
  <c r="P73" i="15"/>
  <c r="M73" i="15"/>
  <c r="N73" i="15"/>
  <c r="O73" i="15"/>
  <c r="Q73" i="15"/>
  <c r="R73" i="15"/>
  <c r="S73" i="15"/>
  <c r="T73" i="15"/>
  <c r="U73" i="15"/>
  <c r="V73" i="15"/>
  <c r="W73" i="15"/>
  <c r="X73" i="15"/>
  <c r="AD73" i="15"/>
  <c r="AH72" i="15"/>
  <c r="Y73" i="15"/>
  <c r="Z73" i="15"/>
  <c r="AA73" i="15"/>
  <c r="AB73" i="15"/>
  <c r="C74" i="15"/>
  <c r="B74" i="15"/>
  <c r="D74" i="15"/>
  <c r="J74" i="15"/>
  <c r="F74" i="15"/>
  <c r="G74" i="15"/>
  <c r="E74" i="15"/>
  <c r="K74" i="15"/>
  <c r="L74" i="15"/>
  <c r="P74" i="15"/>
  <c r="M74" i="15"/>
  <c r="N74" i="15"/>
  <c r="O74" i="15"/>
  <c r="Q74" i="15"/>
  <c r="R74" i="15"/>
  <c r="S74" i="15"/>
  <c r="T74" i="15"/>
  <c r="U74" i="15"/>
  <c r="V74" i="15"/>
  <c r="W74" i="15"/>
  <c r="X74" i="15"/>
  <c r="AD74" i="15"/>
  <c r="AH73" i="15"/>
  <c r="Y74" i="15"/>
  <c r="Z74" i="15"/>
  <c r="AA74" i="15"/>
  <c r="AB74" i="15"/>
  <c r="C75" i="15"/>
  <c r="B75" i="15"/>
  <c r="D75" i="15"/>
  <c r="J75" i="15"/>
  <c r="F75" i="15"/>
  <c r="G75" i="15"/>
  <c r="E75" i="15"/>
  <c r="K75" i="15"/>
  <c r="L75" i="15"/>
  <c r="P75" i="15"/>
  <c r="M75" i="15"/>
  <c r="N75" i="15"/>
  <c r="O75" i="15"/>
  <c r="Q75" i="15"/>
  <c r="R75" i="15"/>
  <c r="S75" i="15"/>
  <c r="T75" i="15"/>
  <c r="AD75" i="15"/>
  <c r="AH74" i="15"/>
  <c r="Y75" i="15"/>
  <c r="Z75" i="15"/>
  <c r="AA75" i="15"/>
  <c r="AB75" i="15"/>
  <c r="C76" i="15"/>
  <c r="B76" i="15"/>
  <c r="D76" i="15"/>
  <c r="J76" i="15"/>
  <c r="F76" i="15"/>
  <c r="G76" i="15"/>
  <c r="E76" i="15"/>
  <c r="K76" i="15"/>
  <c r="L76" i="15"/>
  <c r="P76" i="15"/>
  <c r="M76" i="15"/>
  <c r="N76" i="15"/>
  <c r="O76" i="15"/>
  <c r="Q76" i="15"/>
  <c r="R76" i="15"/>
  <c r="S76" i="15"/>
  <c r="T76" i="15"/>
  <c r="AD76" i="15"/>
  <c r="AH75" i="15"/>
  <c r="Y76" i="15"/>
  <c r="Z76" i="15"/>
  <c r="AA76" i="15"/>
  <c r="AB76" i="15"/>
  <c r="C77" i="15"/>
  <c r="B77" i="15"/>
  <c r="D77" i="15"/>
  <c r="J77" i="15"/>
  <c r="F77" i="15"/>
  <c r="G77" i="15"/>
  <c r="E77" i="15"/>
  <c r="K77" i="15"/>
  <c r="L77" i="15"/>
  <c r="P77" i="15"/>
  <c r="M77" i="15"/>
  <c r="N77" i="15"/>
  <c r="O77" i="15"/>
  <c r="Q77" i="15"/>
  <c r="R77" i="15"/>
  <c r="S77" i="15"/>
  <c r="T77" i="15"/>
  <c r="AD77" i="15"/>
  <c r="AH76" i="15"/>
  <c r="Y77" i="15"/>
  <c r="Z77" i="15"/>
  <c r="AA77" i="15"/>
  <c r="AB77" i="15"/>
  <c r="C78" i="15"/>
  <c r="B78" i="15"/>
  <c r="D78" i="15"/>
  <c r="J78" i="15"/>
  <c r="F78" i="15"/>
  <c r="G78" i="15"/>
  <c r="E78" i="15"/>
  <c r="K78" i="15"/>
  <c r="L78" i="15"/>
  <c r="P78" i="15"/>
  <c r="M78" i="15"/>
  <c r="N78" i="15"/>
  <c r="O78" i="15"/>
  <c r="Q78" i="15"/>
  <c r="R78" i="15"/>
  <c r="S78" i="15"/>
  <c r="T78" i="15"/>
  <c r="AD78" i="15"/>
  <c r="AH77" i="15"/>
  <c r="Y78" i="15"/>
  <c r="Z78" i="15"/>
  <c r="AB78" i="15"/>
  <c r="C79" i="15"/>
  <c r="B79" i="15"/>
  <c r="D79" i="15"/>
  <c r="AD79" i="15"/>
  <c r="AH78" i="15"/>
  <c r="J79" i="15"/>
  <c r="F79" i="15"/>
  <c r="G79" i="15"/>
  <c r="E79" i="15"/>
  <c r="K79" i="15"/>
  <c r="L79" i="15"/>
  <c r="P79" i="15"/>
  <c r="M79" i="15"/>
  <c r="N79" i="15"/>
  <c r="O79" i="15"/>
  <c r="Q79" i="15"/>
  <c r="R79" i="15"/>
  <c r="S79" i="15"/>
  <c r="T79" i="15"/>
  <c r="Y79" i="15"/>
  <c r="Z79" i="15"/>
  <c r="AB79" i="15"/>
  <c r="C80" i="15"/>
  <c r="B80" i="15"/>
  <c r="AD80" i="15"/>
  <c r="AH79" i="15"/>
  <c r="B81" i="15"/>
  <c r="AD81" i="15"/>
  <c r="AH80" i="15"/>
  <c r="B82" i="15"/>
  <c r="AD82" i="15"/>
  <c r="AH81" i="15"/>
  <c r="B83" i="15"/>
  <c r="AD83" i="15"/>
  <c r="AH82" i="15"/>
  <c r="B84" i="15"/>
  <c r="AD84" i="15"/>
  <c r="AH83" i="15"/>
  <c r="B85" i="15"/>
  <c r="AD85" i="15"/>
  <c r="AH84" i="15"/>
  <c r="B86" i="15"/>
  <c r="AD86" i="15"/>
  <c r="AH85" i="15"/>
  <c r="B87" i="15"/>
  <c r="AD87" i="15"/>
  <c r="AH86" i="15"/>
  <c r="B88" i="15"/>
  <c r="AD88" i="15"/>
  <c r="AH87" i="15"/>
  <c r="B89" i="15"/>
  <c r="AD89" i="15"/>
  <c r="AH88" i="15"/>
  <c r="B90" i="15"/>
  <c r="AD90" i="15"/>
  <c r="AH89" i="15"/>
  <c r="B91" i="15"/>
  <c r="AD91" i="15"/>
  <c r="AH90" i="15"/>
  <c r="B92" i="15"/>
  <c r="AD92" i="15"/>
  <c r="AH91" i="15"/>
  <c r="B93" i="15"/>
  <c r="AD93" i="15"/>
  <c r="AH92" i="15"/>
  <c r="B94" i="15"/>
  <c r="AD94" i="15"/>
  <c r="AH93" i="15"/>
  <c r="B95" i="15"/>
  <c r="AD95" i="15"/>
  <c r="AH94" i="15"/>
  <c r="B96" i="15"/>
  <c r="AD96" i="15"/>
  <c r="AH95" i="15"/>
  <c r="B97" i="15"/>
  <c r="AD97" i="15"/>
  <c r="AH96" i="15"/>
  <c r="B98" i="15"/>
  <c r="AD98" i="15"/>
  <c r="AH97" i="15"/>
  <c r="B99" i="15"/>
  <c r="AD99" i="15"/>
  <c r="AH98" i="15"/>
  <c r="B100" i="15"/>
  <c r="AD100" i="15"/>
  <c r="AH99" i="15"/>
  <c r="AH100" i="15"/>
  <c r="AD4" i="15"/>
  <c r="AM12" i="15"/>
  <c r="AL12" i="15"/>
  <c r="AR2" i="15"/>
  <c r="AN12" i="15"/>
  <c r="AT12" i="15"/>
  <c r="AP12" i="15"/>
  <c r="AQ12" i="15"/>
  <c r="AO12" i="15"/>
  <c r="AU12" i="15"/>
  <c r="AV12" i="15"/>
  <c r="AZ12" i="15"/>
  <c r="AW12" i="15"/>
  <c r="AX12" i="15"/>
  <c r="AY12" i="15"/>
  <c r="BA12" i="15"/>
  <c r="BB12" i="15"/>
  <c r="BC12" i="15"/>
  <c r="BD12" i="15"/>
  <c r="BE12" i="15"/>
  <c r="BF12" i="15"/>
  <c r="BG12" i="15"/>
  <c r="BH12" i="15"/>
  <c r="BN12" i="15"/>
  <c r="BI12" i="15"/>
  <c r="BJ12" i="15"/>
  <c r="BK12" i="15"/>
  <c r="BL12" i="15"/>
  <c r="AM13" i="15"/>
  <c r="AL13" i="15"/>
  <c r="AN13" i="15"/>
  <c r="AT13" i="15"/>
  <c r="AP13" i="15"/>
  <c r="AQ13" i="15"/>
  <c r="AO13" i="15"/>
  <c r="AU13" i="15"/>
  <c r="AV13" i="15"/>
  <c r="AZ13" i="15"/>
  <c r="AW13" i="15"/>
  <c r="AX13" i="15"/>
  <c r="AY13" i="15"/>
  <c r="BA13" i="15"/>
  <c r="BB13" i="15"/>
  <c r="BC13" i="15"/>
  <c r="BD13" i="15"/>
  <c r="BE13" i="15"/>
  <c r="BF13" i="15"/>
  <c r="BG13" i="15"/>
  <c r="BH13" i="15"/>
  <c r="BN13" i="15"/>
  <c r="BR12" i="15"/>
  <c r="BI13" i="15"/>
  <c r="BJ13" i="15"/>
  <c r="BK13" i="15"/>
  <c r="BL13" i="15"/>
  <c r="AM14" i="15"/>
  <c r="AL14" i="15"/>
  <c r="AN14" i="15"/>
  <c r="AT14" i="15"/>
  <c r="AP14" i="15"/>
  <c r="AQ14" i="15"/>
  <c r="AO14" i="15"/>
  <c r="AU14" i="15"/>
  <c r="AV14" i="15"/>
  <c r="AZ14" i="15"/>
  <c r="AW14" i="15"/>
  <c r="AX14" i="15"/>
  <c r="AY14" i="15"/>
  <c r="BA14" i="15"/>
  <c r="BB14" i="15"/>
  <c r="BC14" i="15"/>
  <c r="BD14" i="15"/>
  <c r="BE14" i="15"/>
  <c r="BF14" i="15"/>
  <c r="BG14" i="15"/>
  <c r="BH14" i="15"/>
  <c r="BN14" i="15"/>
  <c r="BR13" i="15"/>
  <c r="BI14" i="15"/>
  <c r="BJ14" i="15"/>
  <c r="BK14" i="15"/>
  <c r="BL14" i="15"/>
  <c r="AM15" i="15"/>
  <c r="AL15" i="15"/>
  <c r="AN15" i="15"/>
  <c r="AT15" i="15"/>
  <c r="AP15" i="15"/>
  <c r="AQ15" i="15"/>
  <c r="AO15" i="15"/>
  <c r="AU15" i="15"/>
  <c r="AV15" i="15"/>
  <c r="AZ15" i="15"/>
  <c r="AW15" i="15"/>
  <c r="AX15" i="15"/>
  <c r="AY15" i="15"/>
  <c r="BA15" i="15"/>
  <c r="BB15" i="15"/>
  <c r="BC15" i="15"/>
  <c r="BD15" i="15"/>
  <c r="BE15" i="15"/>
  <c r="BF15" i="15"/>
  <c r="BG15" i="15"/>
  <c r="BH15" i="15"/>
  <c r="BN15" i="15"/>
  <c r="BR14" i="15"/>
  <c r="BI15" i="15"/>
  <c r="BJ15" i="15"/>
  <c r="BK15" i="15"/>
  <c r="BL15" i="15"/>
  <c r="AM16" i="15"/>
  <c r="AL16" i="15"/>
  <c r="AN16" i="15"/>
  <c r="AT16" i="15"/>
  <c r="AP16" i="15"/>
  <c r="AQ16" i="15"/>
  <c r="AO16" i="15"/>
  <c r="AU16" i="15"/>
  <c r="AV16" i="15"/>
  <c r="AZ16" i="15"/>
  <c r="AW16" i="15"/>
  <c r="AX16" i="15"/>
  <c r="AY16" i="15"/>
  <c r="BA16" i="15"/>
  <c r="BB16" i="15"/>
  <c r="BC16" i="15"/>
  <c r="BD16" i="15"/>
  <c r="BE16" i="15"/>
  <c r="BF16" i="15"/>
  <c r="BG16" i="15"/>
  <c r="BH16" i="15"/>
  <c r="BN16" i="15"/>
  <c r="BR15" i="15"/>
  <c r="BI16" i="15"/>
  <c r="BJ16" i="15"/>
  <c r="BK16" i="15"/>
  <c r="BL16" i="15"/>
  <c r="AM17" i="15"/>
  <c r="AL17" i="15"/>
  <c r="AN17" i="15"/>
  <c r="AT17" i="15"/>
  <c r="AP17" i="15"/>
  <c r="AQ17" i="15"/>
  <c r="AO17" i="15"/>
  <c r="AU17" i="15"/>
  <c r="AV17" i="15"/>
  <c r="AZ17" i="15"/>
  <c r="AW17" i="15"/>
  <c r="AX17" i="15"/>
  <c r="AY17" i="15"/>
  <c r="BA17" i="15"/>
  <c r="BB17" i="15"/>
  <c r="BC17" i="15"/>
  <c r="BD17" i="15"/>
  <c r="BE17" i="15"/>
  <c r="BF17" i="15"/>
  <c r="BG17" i="15"/>
  <c r="BH17" i="15"/>
  <c r="BN17" i="15"/>
  <c r="BR16" i="15"/>
  <c r="BI17" i="15"/>
  <c r="BJ17" i="15"/>
  <c r="BK17" i="15"/>
  <c r="BL17" i="15"/>
  <c r="AM18" i="15"/>
  <c r="AL18" i="15"/>
  <c r="AN18" i="15"/>
  <c r="AT18" i="15"/>
  <c r="AP18" i="15"/>
  <c r="AQ18" i="15"/>
  <c r="AO18" i="15"/>
  <c r="AU18" i="15"/>
  <c r="AV18" i="15"/>
  <c r="AZ18" i="15"/>
  <c r="AW18" i="15"/>
  <c r="AX18" i="15"/>
  <c r="AY18" i="15"/>
  <c r="BA18" i="15"/>
  <c r="BB18" i="15"/>
  <c r="BC18" i="15"/>
  <c r="BD18" i="15"/>
  <c r="BE18" i="15"/>
  <c r="BF18" i="15"/>
  <c r="BG18" i="15"/>
  <c r="BH18" i="15"/>
  <c r="BN18" i="15"/>
  <c r="BR17" i="15"/>
  <c r="BI18" i="15"/>
  <c r="BJ18" i="15"/>
  <c r="BK18" i="15"/>
  <c r="BL18" i="15"/>
  <c r="AM19" i="15"/>
  <c r="AL19" i="15"/>
  <c r="AN19" i="15"/>
  <c r="AT19" i="15"/>
  <c r="AP19" i="15"/>
  <c r="AQ19" i="15"/>
  <c r="AO19" i="15"/>
  <c r="AU19" i="15"/>
  <c r="AV19" i="15"/>
  <c r="AZ19" i="15"/>
  <c r="AW19" i="15"/>
  <c r="AX19" i="15"/>
  <c r="AY19" i="15"/>
  <c r="BA19" i="15"/>
  <c r="BB19" i="15"/>
  <c r="BC19" i="15"/>
  <c r="BD19" i="15"/>
  <c r="BE19" i="15"/>
  <c r="BF19" i="15"/>
  <c r="BG19" i="15"/>
  <c r="BH19" i="15"/>
  <c r="BN19" i="15"/>
  <c r="BR18" i="15"/>
  <c r="BI19" i="15"/>
  <c r="BJ19" i="15"/>
  <c r="BK19" i="15"/>
  <c r="BL19" i="15"/>
  <c r="AM20" i="15"/>
  <c r="AL20" i="15"/>
  <c r="AN20" i="15"/>
  <c r="AT20" i="15"/>
  <c r="AP20" i="15"/>
  <c r="AQ20" i="15"/>
  <c r="AO20" i="15"/>
  <c r="AU20" i="15"/>
  <c r="AV20" i="15"/>
  <c r="AZ20" i="15"/>
  <c r="AW20" i="15"/>
  <c r="AX20" i="15"/>
  <c r="AY20" i="15"/>
  <c r="BA20" i="15"/>
  <c r="BB20" i="15"/>
  <c r="BC20" i="15"/>
  <c r="BD20" i="15"/>
  <c r="BE20" i="15"/>
  <c r="BF20" i="15"/>
  <c r="BG20" i="15"/>
  <c r="BH20" i="15"/>
  <c r="BN20" i="15"/>
  <c r="BR19" i="15"/>
  <c r="BI20" i="15"/>
  <c r="BJ20" i="15"/>
  <c r="BK20" i="15"/>
  <c r="BL20" i="15"/>
  <c r="AM21" i="15"/>
  <c r="AL21" i="15"/>
  <c r="AN21" i="15"/>
  <c r="AT21" i="15"/>
  <c r="AP21" i="15"/>
  <c r="AQ21" i="15"/>
  <c r="AO21" i="15"/>
  <c r="AU21" i="15"/>
  <c r="AV21" i="15"/>
  <c r="AZ21" i="15"/>
  <c r="AW21" i="15"/>
  <c r="AX21" i="15"/>
  <c r="AY21" i="15"/>
  <c r="BA21" i="15"/>
  <c r="BB21" i="15"/>
  <c r="BC21" i="15"/>
  <c r="BD21" i="15"/>
  <c r="BE21" i="15"/>
  <c r="BF21" i="15"/>
  <c r="BG21" i="15"/>
  <c r="BH21" i="15"/>
  <c r="BN21" i="15"/>
  <c r="BR20" i="15"/>
  <c r="BI21" i="15"/>
  <c r="BJ21" i="15"/>
  <c r="BK21" i="15"/>
  <c r="BL21" i="15"/>
  <c r="AM22" i="15"/>
  <c r="AL22" i="15"/>
  <c r="AN22" i="15"/>
  <c r="AT22" i="15"/>
  <c r="AP22" i="15"/>
  <c r="AQ22" i="15"/>
  <c r="AO22" i="15"/>
  <c r="AU22" i="15"/>
  <c r="AV22" i="15"/>
  <c r="AZ22" i="15"/>
  <c r="AW22" i="15"/>
  <c r="AX22" i="15"/>
  <c r="AY22" i="15"/>
  <c r="BA22" i="15"/>
  <c r="BB22" i="15"/>
  <c r="BC22" i="15"/>
  <c r="BD22" i="15"/>
  <c r="BE22" i="15"/>
  <c r="BF22" i="15"/>
  <c r="BG22" i="15"/>
  <c r="BH22" i="15"/>
  <c r="BN22" i="15"/>
  <c r="BR21" i="15"/>
  <c r="BI22" i="15"/>
  <c r="BJ22" i="15"/>
  <c r="BK22" i="15"/>
  <c r="BL22" i="15"/>
  <c r="AM23" i="15"/>
  <c r="AL23" i="15"/>
  <c r="AN23" i="15"/>
  <c r="AT23" i="15"/>
  <c r="AP23" i="15"/>
  <c r="AQ23" i="15"/>
  <c r="AO23" i="15"/>
  <c r="AU23" i="15"/>
  <c r="AV23" i="15"/>
  <c r="AZ23" i="15"/>
  <c r="AW23" i="15"/>
  <c r="AX23" i="15"/>
  <c r="AY23" i="15"/>
  <c r="BA23" i="15"/>
  <c r="BB23" i="15"/>
  <c r="BC23" i="15"/>
  <c r="BD23" i="15"/>
  <c r="BE23" i="15"/>
  <c r="BF23" i="15"/>
  <c r="BG23" i="15"/>
  <c r="BH23" i="15"/>
  <c r="BN23" i="15"/>
  <c r="BR22" i="15"/>
  <c r="BI23" i="15"/>
  <c r="BJ23" i="15"/>
  <c r="BK23" i="15"/>
  <c r="BL23" i="15"/>
  <c r="AM24" i="15"/>
  <c r="AL24" i="15"/>
  <c r="AN24" i="15"/>
  <c r="AT24" i="15"/>
  <c r="AP24" i="15"/>
  <c r="AQ24" i="15"/>
  <c r="AO24" i="15"/>
  <c r="AU24" i="15"/>
  <c r="AV24" i="15"/>
  <c r="AZ24" i="15"/>
  <c r="AW24" i="15"/>
  <c r="AX24" i="15"/>
  <c r="AY24" i="15"/>
  <c r="BA24" i="15"/>
  <c r="BB24" i="15"/>
  <c r="BC24" i="15"/>
  <c r="BD24" i="15"/>
  <c r="BE24" i="15"/>
  <c r="BF24" i="15"/>
  <c r="BG24" i="15"/>
  <c r="BH24" i="15"/>
  <c r="BN24" i="15"/>
  <c r="BR23" i="15"/>
  <c r="BI24" i="15"/>
  <c r="BJ24" i="15"/>
  <c r="BK24" i="15"/>
  <c r="BL24" i="15"/>
  <c r="AM25" i="15"/>
  <c r="AL25" i="15"/>
  <c r="AN25" i="15"/>
  <c r="AT25" i="15"/>
  <c r="AP25" i="15"/>
  <c r="AQ25" i="15"/>
  <c r="AO25" i="15"/>
  <c r="AU25" i="15"/>
  <c r="AV25" i="15"/>
  <c r="AZ25" i="15"/>
  <c r="AW25" i="15"/>
  <c r="AX25" i="15"/>
  <c r="AY25" i="15"/>
  <c r="BA25" i="15"/>
  <c r="BB25" i="15"/>
  <c r="BC25" i="15"/>
  <c r="BD25" i="15"/>
  <c r="BE25" i="15"/>
  <c r="BF25" i="15"/>
  <c r="BG25" i="15"/>
  <c r="BH25" i="15"/>
  <c r="BN25" i="15"/>
  <c r="BR24" i="15"/>
  <c r="BI25" i="15"/>
  <c r="BJ25" i="15"/>
  <c r="BK25" i="15"/>
  <c r="BL25" i="15"/>
  <c r="AM26" i="15"/>
  <c r="AL26" i="15"/>
  <c r="AN26" i="15"/>
  <c r="AT26" i="15"/>
  <c r="AP26" i="15"/>
  <c r="AQ26" i="15"/>
  <c r="AO26" i="15"/>
  <c r="AU26" i="15"/>
  <c r="AV26" i="15"/>
  <c r="AZ26" i="15"/>
  <c r="AW26" i="15"/>
  <c r="AX26" i="15"/>
  <c r="AY26" i="15"/>
  <c r="BA26" i="15"/>
  <c r="BB26" i="15"/>
  <c r="BC26" i="15"/>
  <c r="BD26" i="15"/>
  <c r="BE26" i="15"/>
  <c r="BF26" i="15"/>
  <c r="BG26" i="15"/>
  <c r="BH26" i="15"/>
  <c r="BN26" i="15"/>
  <c r="BR25" i="15"/>
  <c r="BI26" i="15"/>
  <c r="BJ26" i="15"/>
  <c r="BK26" i="15"/>
  <c r="BL26" i="15"/>
  <c r="AM27" i="15"/>
  <c r="AL27" i="15"/>
  <c r="AN27" i="15"/>
  <c r="AT27" i="15"/>
  <c r="AP27" i="15"/>
  <c r="AQ27" i="15"/>
  <c r="AO27" i="15"/>
  <c r="AU27" i="15"/>
  <c r="AV27" i="15"/>
  <c r="AZ27" i="15"/>
  <c r="AW27" i="15"/>
  <c r="AX27" i="15"/>
  <c r="AY27" i="15"/>
  <c r="BA27" i="15"/>
  <c r="BB27" i="15"/>
  <c r="BC27" i="15"/>
  <c r="BD27" i="15"/>
  <c r="BE27" i="15"/>
  <c r="BF27" i="15"/>
  <c r="BG27" i="15"/>
  <c r="BH27" i="15"/>
  <c r="BN27" i="15"/>
  <c r="BR26" i="15"/>
  <c r="BI27" i="15"/>
  <c r="BJ27" i="15"/>
  <c r="BK27" i="15"/>
  <c r="BL27" i="15"/>
  <c r="AM28" i="15"/>
  <c r="AL28" i="15"/>
  <c r="AN28" i="15"/>
  <c r="AT28" i="15"/>
  <c r="AP28" i="15"/>
  <c r="AQ28" i="15"/>
  <c r="AO28" i="15"/>
  <c r="AU28" i="15"/>
  <c r="AV28" i="15"/>
  <c r="AZ28" i="15"/>
  <c r="AW28" i="15"/>
  <c r="AX28" i="15"/>
  <c r="AY28" i="15"/>
  <c r="BA28" i="15"/>
  <c r="BB28" i="15"/>
  <c r="BC28" i="15"/>
  <c r="BD28" i="15"/>
  <c r="BE28" i="15"/>
  <c r="BF28" i="15"/>
  <c r="BG28" i="15"/>
  <c r="BH28" i="15"/>
  <c r="BN28" i="15"/>
  <c r="BR27" i="15"/>
  <c r="BI28" i="15"/>
  <c r="BJ28" i="15"/>
  <c r="BK28" i="15"/>
  <c r="BL28" i="15"/>
  <c r="AM29" i="15"/>
  <c r="AL29" i="15"/>
  <c r="AN29" i="15"/>
  <c r="AT29" i="15"/>
  <c r="AP29" i="15"/>
  <c r="AQ29" i="15"/>
  <c r="AO29" i="15"/>
  <c r="AU29" i="15"/>
  <c r="AV29" i="15"/>
  <c r="AZ29" i="15"/>
  <c r="AW29" i="15"/>
  <c r="AX29" i="15"/>
  <c r="AY29" i="15"/>
  <c r="BA29" i="15"/>
  <c r="BB29" i="15"/>
  <c r="BC29" i="15"/>
  <c r="BD29" i="15"/>
  <c r="BE29" i="15"/>
  <c r="BF29" i="15"/>
  <c r="BG29" i="15"/>
  <c r="BH29" i="15"/>
  <c r="BN29" i="15"/>
  <c r="BR28" i="15"/>
  <c r="BI29" i="15"/>
  <c r="BJ29" i="15"/>
  <c r="BK29" i="15"/>
  <c r="BL29" i="15"/>
  <c r="AM30" i="15"/>
  <c r="AL30" i="15"/>
  <c r="AN30" i="15"/>
  <c r="AT30" i="15"/>
  <c r="AP30" i="15"/>
  <c r="AQ30" i="15"/>
  <c r="AO30" i="15"/>
  <c r="AU30" i="15"/>
  <c r="AV30" i="15"/>
  <c r="AZ30" i="15"/>
  <c r="AW30" i="15"/>
  <c r="AX30" i="15"/>
  <c r="AY30" i="15"/>
  <c r="BA30" i="15"/>
  <c r="BB30" i="15"/>
  <c r="BC30" i="15"/>
  <c r="BD30" i="15"/>
  <c r="BE30" i="15"/>
  <c r="BF30" i="15"/>
  <c r="BG30" i="15"/>
  <c r="BH30" i="15"/>
  <c r="BN30" i="15"/>
  <c r="BR29" i="15"/>
  <c r="BI30" i="15"/>
  <c r="BJ30" i="15"/>
  <c r="BK30" i="15"/>
  <c r="BL30" i="15"/>
  <c r="AM31" i="15"/>
  <c r="AL31" i="15"/>
  <c r="AN31" i="15"/>
  <c r="AT31" i="15"/>
  <c r="AP31" i="15"/>
  <c r="AQ31" i="15"/>
  <c r="AO31" i="15"/>
  <c r="AU31" i="15"/>
  <c r="AV31" i="15"/>
  <c r="AZ31" i="15"/>
  <c r="AW31" i="15"/>
  <c r="AX31" i="15"/>
  <c r="AY31" i="15"/>
  <c r="BA31" i="15"/>
  <c r="BB31" i="15"/>
  <c r="BC31" i="15"/>
  <c r="BD31" i="15"/>
  <c r="BE31" i="15"/>
  <c r="BF31" i="15"/>
  <c r="BG31" i="15"/>
  <c r="BH31" i="15"/>
  <c r="BN31" i="15"/>
  <c r="BR30" i="15"/>
  <c r="BI31" i="15"/>
  <c r="BJ31" i="15"/>
  <c r="BK31" i="15"/>
  <c r="BL31" i="15"/>
  <c r="AM32" i="15"/>
  <c r="AL32" i="15"/>
  <c r="AN32" i="15"/>
  <c r="AT32" i="15"/>
  <c r="AP32" i="15"/>
  <c r="AQ32" i="15"/>
  <c r="AO32" i="15"/>
  <c r="AU32" i="15"/>
  <c r="AV32" i="15"/>
  <c r="AZ32" i="15"/>
  <c r="AW32" i="15"/>
  <c r="AX32" i="15"/>
  <c r="AY32" i="15"/>
  <c r="BA32" i="15"/>
  <c r="BB32" i="15"/>
  <c r="BC32" i="15"/>
  <c r="BD32" i="15"/>
  <c r="BE32" i="15"/>
  <c r="BF32" i="15"/>
  <c r="BG32" i="15"/>
  <c r="BH32" i="15"/>
  <c r="BN32" i="15"/>
  <c r="BR31" i="15"/>
  <c r="BI32" i="15"/>
  <c r="BJ32" i="15"/>
  <c r="BK32" i="15"/>
  <c r="BL32" i="15"/>
  <c r="AM33" i="15"/>
  <c r="AL33" i="15"/>
  <c r="AN33" i="15"/>
  <c r="AT33" i="15"/>
  <c r="AP33" i="15"/>
  <c r="AQ33" i="15"/>
  <c r="AO33" i="15"/>
  <c r="AU33" i="15"/>
  <c r="AV33" i="15"/>
  <c r="AZ33" i="15"/>
  <c r="AW33" i="15"/>
  <c r="AX33" i="15"/>
  <c r="AY33" i="15"/>
  <c r="BA33" i="15"/>
  <c r="BB33" i="15"/>
  <c r="BC33" i="15"/>
  <c r="BD33" i="15"/>
  <c r="BE33" i="15"/>
  <c r="BF33" i="15"/>
  <c r="BG33" i="15"/>
  <c r="BH33" i="15"/>
  <c r="BN33" i="15"/>
  <c r="BR32" i="15"/>
  <c r="BI33" i="15"/>
  <c r="BJ33" i="15"/>
  <c r="BK33" i="15"/>
  <c r="BL33" i="15"/>
  <c r="AM34" i="15"/>
  <c r="AL34" i="15"/>
  <c r="AN34" i="15"/>
  <c r="AT34" i="15"/>
  <c r="AP34" i="15"/>
  <c r="AQ34" i="15"/>
  <c r="AO34" i="15"/>
  <c r="AU34" i="15"/>
  <c r="AV34" i="15"/>
  <c r="AZ34" i="15"/>
  <c r="AW34" i="15"/>
  <c r="AX34" i="15"/>
  <c r="AY34" i="15"/>
  <c r="BA34" i="15"/>
  <c r="BB34" i="15"/>
  <c r="BC34" i="15"/>
  <c r="BD34" i="15"/>
  <c r="BE34" i="15"/>
  <c r="BF34" i="15"/>
  <c r="BG34" i="15"/>
  <c r="BH34" i="15"/>
  <c r="BN34" i="15"/>
  <c r="BR33" i="15"/>
  <c r="BI34" i="15"/>
  <c r="BJ34" i="15"/>
  <c r="BK34" i="15"/>
  <c r="BL34" i="15"/>
  <c r="AM35" i="15"/>
  <c r="AL35" i="15"/>
  <c r="AN35" i="15"/>
  <c r="AT35" i="15"/>
  <c r="AP35" i="15"/>
  <c r="AQ35" i="15"/>
  <c r="AO35" i="15"/>
  <c r="AU35" i="15"/>
  <c r="AV35" i="15"/>
  <c r="AZ35" i="15"/>
  <c r="AW35" i="15"/>
  <c r="AX35" i="15"/>
  <c r="AY35" i="15"/>
  <c r="BA35" i="15"/>
  <c r="BB35" i="15"/>
  <c r="BC35" i="15"/>
  <c r="BD35" i="15"/>
  <c r="BE35" i="15"/>
  <c r="BF35" i="15"/>
  <c r="BG35" i="15"/>
  <c r="BH35" i="15"/>
  <c r="BN35" i="15"/>
  <c r="BR34" i="15"/>
  <c r="BI35" i="15"/>
  <c r="BJ35" i="15"/>
  <c r="BK35" i="15"/>
  <c r="BL35" i="15"/>
  <c r="AM36" i="15"/>
  <c r="AL36" i="15"/>
  <c r="AN36" i="15"/>
  <c r="AT36" i="15"/>
  <c r="AP36" i="15"/>
  <c r="AQ36" i="15"/>
  <c r="AO36" i="15"/>
  <c r="AU36" i="15"/>
  <c r="AV36" i="15"/>
  <c r="AZ36" i="15"/>
  <c r="AW36" i="15"/>
  <c r="AX36" i="15"/>
  <c r="AY36" i="15"/>
  <c r="BA36" i="15"/>
  <c r="BB36" i="15"/>
  <c r="BC36" i="15"/>
  <c r="BD36" i="15"/>
  <c r="BE36" i="15"/>
  <c r="BF36" i="15"/>
  <c r="BG36" i="15"/>
  <c r="BH36" i="15"/>
  <c r="BN36" i="15"/>
  <c r="BR35" i="15"/>
  <c r="BI36" i="15"/>
  <c r="BJ36" i="15"/>
  <c r="BK36" i="15"/>
  <c r="BL36" i="15"/>
  <c r="AM37" i="15"/>
  <c r="AL37" i="15"/>
  <c r="AN37" i="15"/>
  <c r="AT37" i="15"/>
  <c r="AP37" i="15"/>
  <c r="AQ37" i="15"/>
  <c r="AO37" i="15"/>
  <c r="AU37" i="15"/>
  <c r="AV37" i="15"/>
  <c r="AZ37" i="15"/>
  <c r="AW37" i="15"/>
  <c r="AX37" i="15"/>
  <c r="AY37" i="15"/>
  <c r="BA37" i="15"/>
  <c r="BB37" i="15"/>
  <c r="BC37" i="15"/>
  <c r="BD37" i="15"/>
  <c r="BE37" i="15"/>
  <c r="BF37" i="15"/>
  <c r="BG37" i="15"/>
  <c r="BH37" i="15"/>
  <c r="BN37" i="15"/>
  <c r="BR36" i="15"/>
  <c r="BI37" i="15"/>
  <c r="BJ37" i="15"/>
  <c r="BK37" i="15"/>
  <c r="BL37" i="15"/>
  <c r="AM38" i="15"/>
  <c r="AL38" i="15"/>
  <c r="AN38" i="15"/>
  <c r="AT38" i="15"/>
  <c r="AP38" i="15"/>
  <c r="AQ38" i="15"/>
  <c r="AO38" i="15"/>
  <c r="AU38" i="15"/>
  <c r="AV38" i="15"/>
  <c r="AZ38" i="15"/>
  <c r="AW38" i="15"/>
  <c r="AX38" i="15"/>
  <c r="AY38" i="15"/>
  <c r="BA38" i="15"/>
  <c r="BB38" i="15"/>
  <c r="BC38" i="15"/>
  <c r="BD38" i="15"/>
  <c r="BE38" i="15"/>
  <c r="BF38" i="15"/>
  <c r="BG38" i="15"/>
  <c r="BH38" i="15"/>
  <c r="BN38" i="15"/>
  <c r="BR37" i="15"/>
  <c r="BI38" i="15"/>
  <c r="BJ38" i="15"/>
  <c r="BK38" i="15"/>
  <c r="BL38" i="15"/>
  <c r="AM39" i="15"/>
  <c r="AL39" i="15"/>
  <c r="AN39" i="15"/>
  <c r="AT39" i="15"/>
  <c r="AP39" i="15"/>
  <c r="AQ39" i="15"/>
  <c r="AO39" i="15"/>
  <c r="AU39" i="15"/>
  <c r="AV39" i="15"/>
  <c r="AZ39" i="15"/>
  <c r="AW39" i="15"/>
  <c r="AX39" i="15"/>
  <c r="AY39" i="15"/>
  <c r="BA39" i="15"/>
  <c r="BB39" i="15"/>
  <c r="BC39" i="15"/>
  <c r="BD39" i="15"/>
  <c r="BE39" i="15"/>
  <c r="BF39" i="15"/>
  <c r="BG39" i="15"/>
  <c r="BH39" i="15"/>
  <c r="BN39" i="15"/>
  <c r="BR38" i="15"/>
  <c r="BI39" i="15"/>
  <c r="BJ39" i="15"/>
  <c r="BK39" i="15"/>
  <c r="BL39" i="15"/>
  <c r="AM40" i="15"/>
  <c r="AL40" i="15"/>
  <c r="AN40" i="15"/>
  <c r="AT40" i="15"/>
  <c r="AP40" i="15"/>
  <c r="AQ40" i="15"/>
  <c r="AO40" i="15"/>
  <c r="AU40" i="15"/>
  <c r="AV40" i="15"/>
  <c r="AZ40" i="15"/>
  <c r="AW40" i="15"/>
  <c r="AX40" i="15"/>
  <c r="AY40" i="15"/>
  <c r="BA40" i="15"/>
  <c r="BB40" i="15"/>
  <c r="BC40" i="15"/>
  <c r="BD40" i="15"/>
  <c r="BE40" i="15"/>
  <c r="BF40" i="15"/>
  <c r="BG40" i="15"/>
  <c r="BH40" i="15"/>
  <c r="BN40" i="15"/>
  <c r="BR39" i="15"/>
  <c r="BI40" i="15"/>
  <c r="BJ40" i="15"/>
  <c r="BK40" i="15"/>
  <c r="BL40" i="15"/>
  <c r="AM41" i="15"/>
  <c r="AL41" i="15"/>
  <c r="AN41" i="15"/>
  <c r="AT41" i="15"/>
  <c r="AP41" i="15"/>
  <c r="AQ41" i="15"/>
  <c r="AO41" i="15"/>
  <c r="AU41" i="15"/>
  <c r="AV41" i="15"/>
  <c r="AZ41" i="15"/>
  <c r="AW41" i="15"/>
  <c r="AX41" i="15"/>
  <c r="AY41" i="15"/>
  <c r="BA41" i="15"/>
  <c r="BB41" i="15"/>
  <c r="BC41" i="15"/>
  <c r="BD41" i="15"/>
  <c r="BE41" i="15"/>
  <c r="BF41" i="15"/>
  <c r="BG41" i="15"/>
  <c r="BH41" i="15"/>
  <c r="BN41" i="15"/>
  <c r="BR40" i="15"/>
  <c r="BI41" i="15"/>
  <c r="BJ41" i="15"/>
  <c r="BK41" i="15"/>
  <c r="BL41" i="15"/>
  <c r="AM42" i="15"/>
  <c r="AL42" i="15"/>
  <c r="AN42" i="15"/>
  <c r="AT42" i="15"/>
  <c r="AP42" i="15"/>
  <c r="AQ42" i="15"/>
  <c r="AO42" i="15"/>
  <c r="AU42" i="15"/>
  <c r="AV42" i="15"/>
  <c r="AZ42" i="15"/>
  <c r="AW42" i="15"/>
  <c r="AX42" i="15"/>
  <c r="AY42" i="15"/>
  <c r="BA42" i="15"/>
  <c r="BB42" i="15"/>
  <c r="BC42" i="15"/>
  <c r="BD42" i="15"/>
  <c r="BE42" i="15"/>
  <c r="BF42" i="15"/>
  <c r="BG42" i="15"/>
  <c r="BH42" i="15"/>
  <c r="BN42" i="15"/>
  <c r="BR41" i="15"/>
  <c r="BI42" i="15"/>
  <c r="BJ42" i="15"/>
  <c r="BK42" i="15"/>
  <c r="BL42" i="15"/>
  <c r="AM43" i="15"/>
  <c r="AL43" i="15"/>
  <c r="AN43" i="15"/>
  <c r="AT43" i="15"/>
  <c r="AP43" i="15"/>
  <c r="AQ43" i="15"/>
  <c r="AO43" i="15"/>
  <c r="AU43" i="15"/>
  <c r="AV43" i="15"/>
  <c r="AZ43" i="15"/>
  <c r="AW43" i="15"/>
  <c r="AX43" i="15"/>
  <c r="AY43" i="15"/>
  <c r="BA43" i="15"/>
  <c r="BB43" i="15"/>
  <c r="BC43" i="15"/>
  <c r="BD43" i="15"/>
  <c r="BE43" i="15"/>
  <c r="BF43" i="15"/>
  <c r="BG43" i="15"/>
  <c r="BH43" i="15"/>
  <c r="BN43" i="15"/>
  <c r="BR42" i="15"/>
  <c r="BI43" i="15"/>
  <c r="BJ43" i="15"/>
  <c r="BK43" i="15"/>
  <c r="BL43" i="15"/>
  <c r="AM44" i="15"/>
  <c r="AL44" i="15"/>
  <c r="AN44" i="15"/>
  <c r="AT44" i="15"/>
  <c r="AP44" i="15"/>
  <c r="AQ44" i="15"/>
  <c r="AO44" i="15"/>
  <c r="AU44" i="15"/>
  <c r="AV44" i="15"/>
  <c r="AZ44" i="15"/>
  <c r="AW44" i="15"/>
  <c r="AX44" i="15"/>
  <c r="AY44" i="15"/>
  <c r="BA44" i="15"/>
  <c r="BB44" i="15"/>
  <c r="BC44" i="15"/>
  <c r="BD44" i="15"/>
  <c r="BE44" i="15"/>
  <c r="BF44" i="15"/>
  <c r="BG44" i="15"/>
  <c r="BH44" i="15"/>
  <c r="BN44" i="15"/>
  <c r="BR43" i="15"/>
  <c r="BI44" i="15"/>
  <c r="BJ44" i="15"/>
  <c r="BK44" i="15"/>
  <c r="BL44" i="15"/>
  <c r="AM45" i="15"/>
  <c r="AL45" i="15"/>
  <c r="AN45" i="15"/>
  <c r="AT45" i="15"/>
  <c r="AP45" i="15"/>
  <c r="AQ45" i="15"/>
  <c r="AO45" i="15"/>
  <c r="AU45" i="15"/>
  <c r="AV45" i="15"/>
  <c r="AZ45" i="15"/>
  <c r="AW45" i="15"/>
  <c r="AX45" i="15"/>
  <c r="AY45" i="15"/>
  <c r="BA45" i="15"/>
  <c r="BB45" i="15"/>
  <c r="BC45" i="15"/>
  <c r="BD45" i="15"/>
  <c r="BE45" i="15"/>
  <c r="BF45" i="15"/>
  <c r="BG45" i="15"/>
  <c r="BH45" i="15"/>
  <c r="BN45" i="15"/>
  <c r="BR44" i="15"/>
  <c r="BI45" i="15"/>
  <c r="BJ45" i="15"/>
  <c r="BK45" i="15"/>
  <c r="BL45" i="15"/>
  <c r="AM46" i="15"/>
  <c r="AL46" i="15"/>
  <c r="AN46" i="15"/>
  <c r="AT46" i="15"/>
  <c r="AP46" i="15"/>
  <c r="AQ46" i="15"/>
  <c r="AO46" i="15"/>
  <c r="AU46" i="15"/>
  <c r="AV46" i="15"/>
  <c r="AZ46" i="15"/>
  <c r="AW46" i="15"/>
  <c r="AX46" i="15"/>
  <c r="AY46" i="15"/>
  <c r="BA46" i="15"/>
  <c r="BB46" i="15"/>
  <c r="BC46" i="15"/>
  <c r="BD46" i="15"/>
  <c r="BE46" i="15"/>
  <c r="BF46" i="15"/>
  <c r="BG46" i="15"/>
  <c r="BH46" i="15"/>
  <c r="BN46" i="15"/>
  <c r="BR45" i="15"/>
  <c r="BI46" i="15"/>
  <c r="BJ46" i="15"/>
  <c r="BK46" i="15"/>
  <c r="BL46" i="15"/>
  <c r="AM47" i="15"/>
  <c r="AL47" i="15"/>
  <c r="AN47" i="15"/>
  <c r="AT47" i="15"/>
  <c r="AP47" i="15"/>
  <c r="AQ47" i="15"/>
  <c r="AO47" i="15"/>
  <c r="AU47" i="15"/>
  <c r="AV47" i="15"/>
  <c r="AZ47" i="15"/>
  <c r="AW47" i="15"/>
  <c r="AX47" i="15"/>
  <c r="AY47" i="15"/>
  <c r="BA47" i="15"/>
  <c r="BB47" i="15"/>
  <c r="BC47" i="15"/>
  <c r="BD47" i="15"/>
  <c r="BE47" i="15"/>
  <c r="BF47" i="15"/>
  <c r="BG47" i="15"/>
  <c r="BH47" i="15"/>
  <c r="BN47" i="15"/>
  <c r="BR46" i="15"/>
  <c r="BI47" i="15"/>
  <c r="BJ47" i="15"/>
  <c r="BK47" i="15"/>
  <c r="BL47" i="15"/>
  <c r="AM48" i="15"/>
  <c r="AL48" i="15"/>
  <c r="AN48" i="15"/>
  <c r="AT48" i="15"/>
  <c r="AP48" i="15"/>
  <c r="AQ48" i="15"/>
  <c r="AO48" i="15"/>
  <c r="AU48" i="15"/>
  <c r="AV48" i="15"/>
  <c r="AZ48" i="15"/>
  <c r="AW48" i="15"/>
  <c r="AX48" i="15"/>
  <c r="AY48" i="15"/>
  <c r="BA48" i="15"/>
  <c r="BB48" i="15"/>
  <c r="BC48" i="15"/>
  <c r="BD48" i="15"/>
  <c r="BE48" i="15"/>
  <c r="BF48" i="15"/>
  <c r="BG48" i="15"/>
  <c r="BH48" i="15"/>
  <c r="BN48" i="15"/>
  <c r="BR47" i="15"/>
  <c r="BI48" i="15"/>
  <c r="BJ48" i="15"/>
  <c r="BK48" i="15"/>
  <c r="BL48" i="15"/>
  <c r="AM49" i="15"/>
  <c r="AL49" i="15"/>
  <c r="AN49" i="15"/>
  <c r="AT49" i="15"/>
  <c r="AP49" i="15"/>
  <c r="AQ49" i="15"/>
  <c r="AO49" i="15"/>
  <c r="AU49" i="15"/>
  <c r="AV49" i="15"/>
  <c r="AZ49" i="15"/>
  <c r="AW49" i="15"/>
  <c r="AX49" i="15"/>
  <c r="AY49" i="15"/>
  <c r="BA49" i="15"/>
  <c r="BB49" i="15"/>
  <c r="BC49" i="15"/>
  <c r="BD49" i="15"/>
  <c r="BE49" i="15"/>
  <c r="BF49" i="15"/>
  <c r="BG49" i="15"/>
  <c r="BH49" i="15"/>
  <c r="BN49" i="15"/>
  <c r="BR48" i="15"/>
  <c r="BI49" i="15"/>
  <c r="BJ49" i="15"/>
  <c r="BK49" i="15"/>
  <c r="BL49" i="15"/>
  <c r="AM50" i="15"/>
  <c r="AL50" i="15"/>
  <c r="AN50" i="15"/>
  <c r="AT50" i="15"/>
  <c r="AP50" i="15"/>
  <c r="AQ50" i="15"/>
  <c r="AO50" i="15"/>
  <c r="AU50" i="15"/>
  <c r="AV50" i="15"/>
  <c r="AZ50" i="15"/>
  <c r="AW50" i="15"/>
  <c r="AX50" i="15"/>
  <c r="AY50" i="15"/>
  <c r="BA50" i="15"/>
  <c r="BB50" i="15"/>
  <c r="BC50" i="15"/>
  <c r="BD50" i="15"/>
  <c r="BE50" i="15"/>
  <c r="BF50" i="15"/>
  <c r="BG50" i="15"/>
  <c r="BH50" i="15"/>
  <c r="BN50" i="15"/>
  <c r="BR49" i="15"/>
  <c r="BI50" i="15"/>
  <c r="BJ50" i="15"/>
  <c r="BK50" i="15"/>
  <c r="BL50" i="15"/>
  <c r="AM51" i="15"/>
  <c r="AL51" i="15"/>
  <c r="AN51" i="15"/>
  <c r="AT51" i="15"/>
  <c r="AP51" i="15"/>
  <c r="AQ51" i="15"/>
  <c r="AO51" i="15"/>
  <c r="AU51" i="15"/>
  <c r="AV51" i="15"/>
  <c r="AZ51" i="15"/>
  <c r="AW51" i="15"/>
  <c r="AX51" i="15"/>
  <c r="AY51" i="15"/>
  <c r="BA51" i="15"/>
  <c r="BB51" i="15"/>
  <c r="BC51" i="15"/>
  <c r="BD51" i="15"/>
  <c r="BE51" i="15"/>
  <c r="BF51" i="15"/>
  <c r="BG51" i="15"/>
  <c r="BH51" i="15"/>
  <c r="BN51" i="15"/>
  <c r="BR50" i="15"/>
  <c r="BI51" i="15"/>
  <c r="BJ51" i="15"/>
  <c r="BK51" i="15"/>
  <c r="BL51" i="15"/>
  <c r="AM52" i="15"/>
  <c r="AL52" i="15"/>
  <c r="AN52" i="15"/>
  <c r="AT52" i="15"/>
  <c r="AP52" i="15"/>
  <c r="AQ52" i="15"/>
  <c r="AO52" i="15"/>
  <c r="AU52" i="15"/>
  <c r="AV52" i="15"/>
  <c r="AZ52" i="15"/>
  <c r="AW52" i="15"/>
  <c r="AX52" i="15"/>
  <c r="AY52" i="15"/>
  <c r="BA52" i="15"/>
  <c r="BB52" i="15"/>
  <c r="BC52" i="15"/>
  <c r="BD52" i="15"/>
  <c r="BE52" i="15"/>
  <c r="BF52" i="15"/>
  <c r="BG52" i="15"/>
  <c r="BH52" i="15"/>
  <c r="BN52" i="15"/>
  <c r="BR51" i="15"/>
  <c r="BI52" i="15"/>
  <c r="BJ52" i="15"/>
  <c r="BK52" i="15"/>
  <c r="BL52" i="15"/>
  <c r="AM53" i="15"/>
  <c r="AL53" i="15"/>
  <c r="AN53" i="15"/>
  <c r="AT53" i="15"/>
  <c r="AP53" i="15"/>
  <c r="AQ53" i="15"/>
  <c r="AO53" i="15"/>
  <c r="AU53" i="15"/>
  <c r="AV53" i="15"/>
  <c r="AZ53" i="15"/>
  <c r="AW53" i="15"/>
  <c r="AX53" i="15"/>
  <c r="AY53" i="15"/>
  <c r="BA53" i="15"/>
  <c r="BB53" i="15"/>
  <c r="BC53" i="15"/>
  <c r="BD53" i="15"/>
  <c r="BE53" i="15"/>
  <c r="BF53" i="15"/>
  <c r="BG53" i="15"/>
  <c r="BH53" i="15"/>
  <c r="BN53" i="15"/>
  <c r="BR52" i="15"/>
  <c r="BI53" i="15"/>
  <c r="BJ53" i="15"/>
  <c r="BK53" i="15"/>
  <c r="BL53" i="15"/>
  <c r="AM54" i="15"/>
  <c r="AL54" i="15"/>
  <c r="AN54" i="15"/>
  <c r="AT54" i="15"/>
  <c r="AP54" i="15"/>
  <c r="AQ54" i="15"/>
  <c r="AO54" i="15"/>
  <c r="AU54" i="15"/>
  <c r="AV54" i="15"/>
  <c r="AZ54" i="15"/>
  <c r="AW54" i="15"/>
  <c r="AX54" i="15"/>
  <c r="AY54" i="15"/>
  <c r="BA54" i="15"/>
  <c r="BB54" i="15"/>
  <c r="BC54" i="15"/>
  <c r="BD54" i="15"/>
  <c r="BE54" i="15"/>
  <c r="BF54" i="15"/>
  <c r="BG54" i="15"/>
  <c r="BH54" i="15"/>
  <c r="BN54" i="15"/>
  <c r="BR53" i="15"/>
  <c r="BI54" i="15"/>
  <c r="BJ54" i="15"/>
  <c r="BK54" i="15"/>
  <c r="BL54" i="15"/>
  <c r="AM55" i="15"/>
  <c r="AL55" i="15"/>
  <c r="AN55" i="15"/>
  <c r="AT55" i="15"/>
  <c r="AP55" i="15"/>
  <c r="AQ55" i="15"/>
  <c r="AO55" i="15"/>
  <c r="AU55" i="15"/>
  <c r="AV55" i="15"/>
  <c r="AZ55" i="15"/>
  <c r="AW55" i="15"/>
  <c r="AX55" i="15"/>
  <c r="AY55" i="15"/>
  <c r="BA55" i="15"/>
  <c r="BB55" i="15"/>
  <c r="BC55" i="15"/>
  <c r="BD55" i="15"/>
  <c r="BE55" i="15"/>
  <c r="BF55" i="15"/>
  <c r="BG55" i="15"/>
  <c r="BH55" i="15"/>
  <c r="BN55" i="15"/>
  <c r="BR54" i="15"/>
  <c r="BI55" i="15"/>
  <c r="BJ55" i="15"/>
  <c r="BK55" i="15"/>
  <c r="BL55" i="15"/>
  <c r="AM56" i="15"/>
  <c r="AL56" i="15"/>
  <c r="AN56" i="15"/>
  <c r="AT56" i="15"/>
  <c r="AP56" i="15"/>
  <c r="AQ56" i="15"/>
  <c r="AO56" i="15"/>
  <c r="AU56" i="15"/>
  <c r="AV56" i="15"/>
  <c r="AZ56" i="15"/>
  <c r="AW56" i="15"/>
  <c r="AX56" i="15"/>
  <c r="AY56" i="15"/>
  <c r="BA56" i="15"/>
  <c r="BB56" i="15"/>
  <c r="BC56" i="15"/>
  <c r="BD56" i="15"/>
  <c r="BE56" i="15"/>
  <c r="BF56" i="15"/>
  <c r="BG56" i="15"/>
  <c r="BH56" i="15"/>
  <c r="BN56" i="15"/>
  <c r="BR55" i="15"/>
  <c r="BI56" i="15"/>
  <c r="BJ56" i="15"/>
  <c r="BK56" i="15"/>
  <c r="BL56" i="15"/>
  <c r="AM57" i="15"/>
  <c r="AL57" i="15"/>
  <c r="AN57" i="15"/>
  <c r="AT57" i="15"/>
  <c r="AP57" i="15"/>
  <c r="AQ57" i="15"/>
  <c r="AO57" i="15"/>
  <c r="AU57" i="15"/>
  <c r="AV57" i="15"/>
  <c r="AZ57" i="15"/>
  <c r="AW57" i="15"/>
  <c r="AX57" i="15"/>
  <c r="AY57" i="15"/>
  <c r="BA57" i="15"/>
  <c r="BB57" i="15"/>
  <c r="BC57" i="15"/>
  <c r="BD57" i="15"/>
  <c r="BE57" i="15"/>
  <c r="BF57" i="15"/>
  <c r="BG57" i="15"/>
  <c r="BH57" i="15"/>
  <c r="BN57" i="15"/>
  <c r="BR56" i="15"/>
  <c r="BI57" i="15"/>
  <c r="BJ57" i="15"/>
  <c r="BK57" i="15"/>
  <c r="BL57" i="15"/>
  <c r="AM58" i="15"/>
  <c r="AL58" i="15"/>
  <c r="AN58" i="15"/>
  <c r="AT58" i="15"/>
  <c r="AP58" i="15"/>
  <c r="AQ58" i="15"/>
  <c r="AO58" i="15"/>
  <c r="AU58" i="15"/>
  <c r="AV58" i="15"/>
  <c r="AZ58" i="15"/>
  <c r="AW58" i="15"/>
  <c r="AX58" i="15"/>
  <c r="AY58" i="15"/>
  <c r="BA58" i="15"/>
  <c r="BB58" i="15"/>
  <c r="BC58" i="15"/>
  <c r="BD58" i="15"/>
  <c r="BE58" i="15"/>
  <c r="BF58" i="15"/>
  <c r="BG58" i="15"/>
  <c r="BH58" i="15"/>
  <c r="BN58" i="15"/>
  <c r="BR57" i="15"/>
  <c r="BI58" i="15"/>
  <c r="BJ58" i="15"/>
  <c r="BK58" i="15"/>
  <c r="BL58" i="15"/>
  <c r="AM59" i="15"/>
  <c r="AL59" i="15"/>
  <c r="AN59" i="15"/>
  <c r="AT59" i="15"/>
  <c r="AP59" i="15"/>
  <c r="AQ59" i="15"/>
  <c r="AO59" i="15"/>
  <c r="AU59" i="15"/>
  <c r="AV59" i="15"/>
  <c r="AZ59" i="15"/>
  <c r="AW59" i="15"/>
  <c r="AX59" i="15"/>
  <c r="AY59" i="15"/>
  <c r="BA59" i="15"/>
  <c r="BB59" i="15"/>
  <c r="BC59" i="15"/>
  <c r="BD59" i="15"/>
  <c r="BE59" i="15"/>
  <c r="BF59" i="15"/>
  <c r="BG59" i="15"/>
  <c r="BH59" i="15"/>
  <c r="BN59" i="15"/>
  <c r="BR58" i="15"/>
  <c r="BI59" i="15"/>
  <c r="BJ59" i="15"/>
  <c r="BK59" i="15"/>
  <c r="BL59" i="15"/>
  <c r="AM60" i="15"/>
  <c r="AL60" i="15"/>
  <c r="AN60" i="15"/>
  <c r="AT60" i="15"/>
  <c r="AP60" i="15"/>
  <c r="AQ60" i="15"/>
  <c r="AO60" i="15"/>
  <c r="AU60" i="15"/>
  <c r="AV60" i="15"/>
  <c r="AZ60" i="15"/>
  <c r="AW60" i="15"/>
  <c r="AX60" i="15"/>
  <c r="AY60" i="15"/>
  <c r="BA60" i="15"/>
  <c r="BB60" i="15"/>
  <c r="BC60" i="15"/>
  <c r="BD60" i="15"/>
  <c r="BE60" i="15"/>
  <c r="BF60" i="15"/>
  <c r="BN60" i="15"/>
  <c r="BR59" i="15"/>
  <c r="BI60" i="15"/>
  <c r="BJ60" i="15"/>
  <c r="BK60" i="15"/>
  <c r="BL60" i="15"/>
  <c r="AM61" i="15"/>
  <c r="AL61" i="15"/>
  <c r="AN61" i="15"/>
  <c r="AT61" i="15"/>
  <c r="AP61" i="15"/>
  <c r="AQ61" i="15"/>
  <c r="AO61" i="15"/>
  <c r="AU61" i="15"/>
  <c r="AV61" i="15"/>
  <c r="AZ61" i="15"/>
  <c r="AW61" i="15"/>
  <c r="AX61" i="15"/>
  <c r="AY61" i="15"/>
  <c r="BA61" i="15"/>
  <c r="BB61" i="15"/>
  <c r="BC61" i="15"/>
  <c r="BD61" i="15"/>
  <c r="BE61" i="15"/>
  <c r="BF61" i="15"/>
  <c r="BG61" i="15"/>
  <c r="BH61" i="15"/>
  <c r="BN61" i="15"/>
  <c r="BR60" i="15"/>
  <c r="BI61" i="15"/>
  <c r="BJ61" i="15"/>
  <c r="BK61" i="15"/>
  <c r="BL61" i="15"/>
  <c r="AM62" i="15"/>
  <c r="AL62" i="15"/>
  <c r="AN62" i="15"/>
  <c r="AT62" i="15"/>
  <c r="AP62" i="15"/>
  <c r="AQ62" i="15"/>
  <c r="AO62" i="15"/>
  <c r="AU62" i="15"/>
  <c r="AV62" i="15"/>
  <c r="AZ62" i="15"/>
  <c r="AW62" i="15"/>
  <c r="AX62" i="15"/>
  <c r="AY62" i="15"/>
  <c r="BA62" i="15"/>
  <c r="BB62" i="15"/>
  <c r="BC62" i="15"/>
  <c r="BD62" i="15"/>
  <c r="BE62" i="15"/>
  <c r="BF62" i="15"/>
  <c r="BG62" i="15"/>
  <c r="BH62" i="15"/>
  <c r="BN62" i="15"/>
  <c r="BR61" i="15"/>
  <c r="BI62" i="15"/>
  <c r="BJ62" i="15"/>
  <c r="BK62" i="15"/>
  <c r="BL62" i="15"/>
  <c r="AM63" i="15"/>
  <c r="AL63" i="15"/>
  <c r="AN63" i="15"/>
  <c r="AT63" i="15"/>
  <c r="AP63" i="15"/>
  <c r="AQ63" i="15"/>
  <c r="AO63" i="15"/>
  <c r="AU63" i="15"/>
  <c r="AV63" i="15"/>
  <c r="AZ63" i="15"/>
  <c r="AW63" i="15"/>
  <c r="AX63" i="15"/>
  <c r="AY63" i="15"/>
  <c r="BA63" i="15"/>
  <c r="BB63" i="15"/>
  <c r="BC63" i="15"/>
  <c r="BD63" i="15"/>
  <c r="BE63" i="15"/>
  <c r="BF63" i="15"/>
  <c r="BG63" i="15"/>
  <c r="BH63" i="15"/>
  <c r="BN63" i="15"/>
  <c r="BR62" i="15"/>
  <c r="BI63" i="15"/>
  <c r="BJ63" i="15"/>
  <c r="BK63" i="15"/>
  <c r="BL63" i="15"/>
  <c r="AM64" i="15"/>
  <c r="AL64" i="15"/>
  <c r="AN64" i="15"/>
  <c r="AT64" i="15"/>
  <c r="AP64" i="15"/>
  <c r="AQ64" i="15"/>
  <c r="AO64" i="15"/>
  <c r="AU64" i="15"/>
  <c r="AV64" i="15"/>
  <c r="AZ64" i="15"/>
  <c r="AW64" i="15"/>
  <c r="AX64" i="15"/>
  <c r="AY64" i="15"/>
  <c r="BA64" i="15"/>
  <c r="BB64" i="15"/>
  <c r="BC64" i="15"/>
  <c r="BD64" i="15"/>
  <c r="BN64" i="15"/>
  <c r="BR63" i="15"/>
  <c r="BI64" i="15"/>
  <c r="BJ64" i="15"/>
  <c r="BK64" i="15"/>
  <c r="BL64" i="15"/>
  <c r="AM65" i="15"/>
  <c r="AL65" i="15"/>
  <c r="AN65" i="15"/>
  <c r="AT65" i="15"/>
  <c r="AP65" i="15"/>
  <c r="AQ65" i="15"/>
  <c r="AO65" i="15"/>
  <c r="AU65" i="15"/>
  <c r="AV65" i="15"/>
  <c r="AZ65" i="15"/>
  <c r="AW65" i="15"/>
  <c r="AX65" i="15"/>
  <c r="AY65" i="15"/>
  <c r="BA65" i="15"/>
  <c r="BB65" i="15"/>
  <c r="BC65" i="15"/>
  <c r="BD65" i="15"/>
  <c r="BE65" i="15"/>
  <c r="BF65" i="15"/>
  <c r="BG65" i="15"/>
  <c r="BH65" i="15"/>
  <c r="BN65" i="15"/>
  <c r="BR64" i="15"/>
  <c r="BI65" i="15"/>
  <c r="BJ65" i="15"/>
  <c r="BK65" i="15"/>
  <c r="BL65" i="15"/>
  <c r="AM66" i="15"/>
  <c r="AL66" i="15"/>
  <c r="AN66" i="15"/>
  <c r="AT66" i="15"/>
  <c r="AP66" i="15"/>
  <c r="AQ66" i="15"/>
  <c r="AO66" i="15"/>
  <c r="AU66" i="15"/>
  <c r="AV66" i="15"/>
  <c r="AZ66" i="15"/>
  <c r="AW66" i="15"/>
  <c r="AX66" i="15"/>
  <c r="AY66" i="15"/>
  <c r="BA66" i="15"/>
  <c r="BB66" i="15"/>
  <c r="BC66" i="15"/>
  <c r="BD66" i="15"/>
  <c r="BE66" i="15"/>
  <c r="BF66" i="15"/>
  <c r="BG66" i="15"/>
  <c r="BH66" i="15"/>
  <c r="BN66" i="15"/>
  <c r="BR65" i="15"/>
  <c r="BI66" i="15"/>
  <c r="BJ66" i="15"/>
  <c r="BK66" i="15"/>
  <c r="BL66" i="15"/>
  <c r="AM67" i="15"/>
  <c r="AL67" i="15"/>
  <c r="AN67" i="15"/>
  <c r="AT67" i="15"/>
  <c r="AP67" i="15"/>
  <c r="AQ67" i="15"/>
  <c r="AO67" i="15"/>
  <c r="AU67" i="15"/>
  <c r="AV67" i="15"/>
  <c r="AZ67" i="15"/>
  <c r="AW67" i="15"/>
  <c r="AX67" i="15"/>
  <c r="AY67" i="15"/>
  <c r="BA67" i="15"/>
  <c r="BB67" i="15"/>
  <c r="BC67" i="15"/>
  <c r="BD67" i="15"/>
  <c r="BE67" i="15"/>
  <c r="BF67" i="15"/>
  <c r="BG67" i="15"/>
  <c r="BH67" i="15"/>
  <c r="BN67" i="15"/>
  <c r="BR66" i="15"/>
  <c r="BI67" i="15"/>
  <c r="BJ67" i="15"/>
  <c r="BK67" i="15"/>
  <c r="BL67" i="15"/>
  <c r="AM68" i="15"/>
  <c r="AL68" i="15"/>
  <c r="AN68" i="15"/>
  <c r="AT68" i="15"/>
  <c r="AP68" i="15"/>
  <c r="AQ68" i="15"/>
  <c r="AO68" i="15"/>
  <c r="AU68" i="15"/>
  <c r="AV68" i="15"/>
  <c r="AZ68" i="15"/>
  <c r="AW68" i="15"/>
  <c r="AX68" i="15"/>
  <c r="AY68" i="15"/>
  <c r="BA68" i="15"/>
  <c r="BB68" i="15"/>
  <c r="BC68" i="15"/>
  <c r="BD68" i="15"/>
  <c r="BE68" i="15"/>
  <c r="BF68" i="15"/>
  <c r="BG68" i="15"/>
  <c r="BH68" i="15"/>
  <c r="BN68" i="15"/>
  <c r="BR67" i="15"/>
  <c r="BI68" i="15"/>
  <c r="BJ68" i="15"/>
  <c r="BK68" i="15"/>
  <c r="BL68" i="15"/>
  <c r="AM69" i="15"/>
  <c r="AL69" i="15"/>
  <c r="AN69" i="15"/>
  <c r="AT69" i="15"/>
  <c r="AQ69" i="15"/>
  <c r="AO69" i="15"/>
  <c r="AU69" i="15"/>
  <c r="AV69" i="15"/>
  <c r="AZ69" i="15"/>
  <c r="AW69" i="15"/>
  <c r="AX69" i="15"/>
  <c r="AY69" i="15"/>
  <c r="BA69" i="15"/>
  <c r="BB69" i="15"/>
  <c r="BC69" i="15"/>
  <c r="BD69" i="15"/>
  <c r="BE69" i="15"/>
  <c r="BF69" i="15"/>
  <c r="BG69" i="15"/>
  <c r="BH69" i="15"/>
  <c r="BN69" i="15"/>
  <c r="BR68" i="15"/>
  <c r="BI69" i="15"/>
  <c r="BJ69" i="15"/>
  <c r="BK69" i="15"/>
  <c r="BL69" i="15"/>
  <c r="AM70" i="15"/>
  <c r="AL70" i="15"/>
  <c r="AN70" i="15"/>
  <c r="AT70" i="15"/>
  <c r="AP70" i="15"/>
  <c r="AQ70" i="15"/>
  <c r="AO70" i="15"/>
  <c r="AU70" i="15"/>
  <c r="AV70" i="15"/>
  <c r="AZ70" i="15"/>
  <c r="AW70" i="15"/>
  <c r="AX70" i="15"/>
  <c r="AY70" i="15"/>
  <c r="BA70" i="15"/>
  <c r="BB70" i="15"/>
  <c r="BC70" i="15"/>
  <c r="BD70" i="15"/>
  <c r="BE70" i="15"/>
  <c r="BF70" i="15"/>
  <c r="BG70" i="15"/>
  <c r="BH70" i="15"/>
  <c r="BN70" i="15"/>
  <c r="BR69" i="15"/>
  <c r="BI70" i="15"/>
  <c r="BJ70" i="15"/>
  <c r="BK70" i="15"/>
  <c r="BL70" i="15"/>
  <c r="AM71" i="15"/>
  <c r="AL71" i="15"/>
  <c r="AN71" i="15"/>
  <c r="AT71" i="15"/>
  <c r="AP71" i="15"/>
  <c r="AQ71" i="15"/>
  <c r="AO71" i="15"/>
  <c r="AU71" i="15"/>
  <c r="AV71" i="15"/>
  <c r="AZ71" i="15"/>
  <c r="AW71" i="15"/>
  <c r="AX71" i="15"/>
  <c r="AY71" i="15"/>
  <c r="BA71" i="15"/>
  <c r="BB71" i="15"/>
  <c r="BC71" i="15"/>
  <c r="BD71" i="15"/>
  <c r="BE71" i="15"/>
  <c r="BF71" i="15"/>
  <c r="BG71" i="15"/>
  <c r="BH71" i="15"/>
  <c r="BN71" i="15"/>
  <c r="BR70" i="15"/>
  <c r="BI71" i="15"/>
  <c r="BJ71" i="15"/>
  <c r="BK71" i="15"/>
  <c r="BL71" i="15"/>
  <c r="AM72" i="15"/>
  <c r="AL72" i="15"/>
  <c r="AN72" i="15"/>
  <c r="AT72" i="15"/>
  <c r="AP72" i="15"/>
  <c r="AQ72" i="15"/>
  <c r="AO72" i="15"/>
  <c r="AU72" i="15"/>
  <c r="AV72" i="15"/>
  <c r="AZ72" i="15"/>
  <c r="AW72" i="15"/>
  <c r="AX72" i="15"/>
  <c r="AY72" i="15"/>
  <c r="BA72" i="15"/>
  <c r="BB72" i="15"/>
  <c r="BC72" i="15"/>
  <c r="BD72" i="15"/>
  <c r="BE72" i="15"/>
  <c r="BF72" i="15"/>
  <c r="BN72" i="15"/>
  <c r="BR71" i="15"/>
  <c r="BI72" i="15"/>
  <c r="BJ72" i="15"/>
  <c r="BK72" i="15"/>
  <c r="BL72" i="15"/>
  <c r="AM73" i="15"/>
  <c r="AL73" i="15"/>
  <c r="AN73" i="15"/>
  <c r="AT73" i="15"/>
  <c r="AP73" i="15"/>
  <c r="AQ73" i="15"/>
  <c r="AO73" i="15"/>
  <c r="AU73" i="15"/>
  <c r="AV73" i="15"/>
  <c r="AZ73" i="15"/>
  <c r="AW73" i="15"/>
  <c r="AX73" i="15"/>
  <c r="AY73" i="15"/>
  <c r="BA73" i="15"/>
  <c r="BB73" i="15"/>
  <c r="BC73" i="15"/>
  <c r="BD73" i="15"/>
  <c r="BE73" i="15"/>
  <c r="BF73" i="15"/>
  <c r="BG73" i="15"/>
  <c r="BH73" i="15"/>
  <c r="BN73" i="15"/>
  <c r="BR72" i="15"/>
  <c r="BI73" i="15"/>
  <c r="BJ73" i="15"/>
  <c r="BK73" i="15"/>
  <c r="BL73" i="15"/>
  <c r="AM74" i="15"/>
  <c r="AL74" i="15"/>
  <c r="AN74" i="15"/>
  <c r="AT74" i="15"/>
  <c r="AP74" i="15"/>
  <c r="AQ74" i="15"/>
  <c r="AO74" i="15"/>
  <c r="AU74" i="15"/>
  <c r="AV74" i="15"/>
  <c r="AZ74" i="15"/>
  <c r="AW74" i="15"/>
  <c r="AX74" i="15"/>
  <c r="AY74" i="15"/>
  <c r="BA74" i="15"/>
  <c r="BB74" i="15"/>
  <c r="BC74" i="15"/>
  <c r="BD74" i="15"/>
  <c r="BN74" i="15"/>
  <c r="BR73" i="15"/>
  <c r="BI74" i="15"/>
  <c r="BJ74" i="15"/>
  <c r="BK74" i="15"/>
  <c r="BL74" i="15"/>
  <c r="AM75" i="15"/>
  <c r="AL75" i="15"/>
  <c r="AN75" i="15"/>
  <c r="AT75" i="15"/>
  <c r="AP75" i="15"/>
  <c r="AQ75" i="15"/>
  <c r="AO75" i="15"/>
  <c r="AU75" i="15"/>
  <c r="AV75" i="15"/>
  <c r="AZ75" i="15"/>
  <c r="AW75" i="15"/>
  <c r="AX75" i="15"/>
  <c r="AY75" i="15"/>
  <c r="BA75" i="15"/>
  <c r="BB75" i="15"/>
  <c r="BC75" i="15"/>
  <c r="BD75" i="15"/>
  <c r="BN75" i="15"/>
  <c r="BR74" i="15"/>
  <c r="BI75" i="15"/>
  <c r="BJ75" i="15"/>
  <c r="BK75" i="15"/>
  <c r="BL75" i="15"/>
  <c r="AM76" i="15"/>
  <c r="AL76" i="15"/>
  <c r="AN76" i="15"/>
  <c r="AT76" i="15"/>
  <c r="AP76" i="15"/>
  <c r="AQ76" i="15"/>
  <c r="AO76" i="15"/>
  <c r="AU76" i="15"/>
  <c r="AV76" i="15"/>
  <c r="AZ76" i="15"/>
  <c r="AW76" i="15"/>
  <c r="AX76" i="15"/>
  <c r="AY76" i="15"/>
  <c r="BA76" i="15"/>
  <c r="BB76" i="15"/>
  <c r="BC76" i="15"/>
  <c r="BD76" i="15"/>
  <c r="BN76" i="15"/>
  <c r="BR75" i="15"/>
  <c r="BI76" i="15"/>
  <c r="BJ76" i="15"/>
  <c r="BK76" i="15"/>
  <c r="BL76" i="15"/>
  <c r="AM77" i="15"/>
  <c r="AL77" i="15"/>
  <c r="AN77" i="15"/>
  <c r="BN77" i="15"/>
  <c r="BR76" i="15"/>
  <c r="AT77" i="15"/>
  <c r="AP77" i="15"/>
  <c r="AQ77" i="15"/>
  <c r="AO77" i="15"/>
  <c r="AU77" i="15"/>
  <c r="AV77" i="15"/>
  <c r="AZ77" i="15"/>
  <c r="AW77" i="15"/>
  <c r="AX77" i="15"/>
  <c r="AY77" i="15"/>
  <c r="BA77" i="15"/>
  <c r="BB77" i="15"/>
  <c r="BC77" i="15"/>
  <c r="BD77" i="15"/>
  <c r="BI77" i="15"/>
  <c r="BJ77" i="15"/>
  <c r="BK77" i="15"/>
  <c r="BL77" i="15"/>
  <c r="AM78" i="15"/>
  <c r="AL78" i="15"/>
  <c r="AN78" i="15"/>
  <c r="AT78" i="15"/>
  <c r="AP78" i="15"/>
  <c r="AQ78" i="15"/>
  <c r="AO78" i="15"/>
  <c r="AU78" i="15"/>
  <c r="AV78" i="15"/>
  <c r="AZ78" i="15"/>
  <c r="AW78" i="15"/>
  <c r="AX78" i="15"/>
  <c r="AY78" i="15"/>
  <c r="BA78" i="15"/>
  <c r="BB78" i="15"/>
  <c r="BC78" i="15"/>
  <c r="BD78" i="15"/>
  <c r="BN78" i="15"/>
  <c r="BR77" i="15"/>
  <c r="BI78" i="15"/>
  <c r="BJ78" i="15"/>
  <c r="BL78" i="15"/>
  <c r="AM79" i="15"/>
  <c r="AL79" i="15"/>
  <c r="AN79" i="15"/>
  <c r="BN79" i="15"/>
  <c r="BR78" i="15"/>
  <c r="AT79" i="15"/>
  <c r="AP79" i="15"/>
  <c r="AQ79" i="15"/>
  <c r="AO79" i="15"/>
  <c r="AU79" i="15"/>
  <c r="AV79" i="15"/>
  <c r="AZ79" i="15"/>
  <c r="AW79" i="15"/>
  <c r="AX79" i="15"/>
  <c r="AY79" i="15"/>
  <c r="BA79" i="15"/>
  <c r="BB79" i="15"/>
  <c r="BC79" i="15"/>
  <c r="BD79" i="15"/>
  <c r="BI79" i="15"/>
  <c r="BJ79" i="15"/>
  <c r="BL79" i="15"/>
  <c r="AM80" i="15"/>
  <c r="AL80" i="15"/>
  <c r="BN80" i="15"/>
  <c r="BR79" i="15"/>
  <c r="AL81" i="15"/>
  <c r="BN81" i="15"/>
  <c r="BR80" i="15"/>
  <c r="AL82" i="15"/>
  <c r="BN82" i="15"/>
  <c r="BR81" i="15"/>
  <c r="AL83" i="15"/>
  <c r="BN83" i="15"/>
  <c r="BR82" i="15"/>
  <c r="AL84" i="15"/>
  <c r="BN84" i="15"/>
  <c r="BR83" i="15"/>
  <c r="AL85" i="15"/>
  <c r="BN85" i="15"/>
  <c r="BR84" i="15"/>
  <c r="AL86" i="15"/>
  <c r="BN86" i="15"/>
  <c r="BR85" i="15"/>
  <c r="AL87" i="15"/>
  <c r="BN87" i="15"/>
  <c r="BR86" i="15"/>
  <c r="AL88" i="15"/>
  <c r="BN88" i="15"/>
  <c r="BR87" i="15"/>
  <c r="AL89" i="15"/>
  <c r="BN89" i="15"/>
  <c r="BR88" i="15"/>
  <c r="AL90" i="15"/>
  <c r="BN90" i="15"/>
  <c r="BR89" i="15"/>
  <c r="AL91" i="15"/>
  <c r="BN91" i="15"/>
  <c r="BR90" i="15"/>
  <c r="AL92" i="15"/>
  <c r="BN92" i="15"/>
  <c r="BR91" i="15"/>
  <c r="AL93" i="15"/>
  <c r="BN93" i="15"/>
  <c r="BR92" i="15"/>
  <c r="AL94" i="15"/>
  <c r="BN94" i="15"/>
  <c r="BR93" i="15"/>
  <c r="AL95" i="15"/>
  <c r="BN95" i="15"/>
  <c r="BR94" i="15"/>
  <c r="AL96" i="15"/>
  <c r="BN96" i="15"/>
  <c r="BR95" i="15"/>
  <c r="AL97" i="15"/>
  <c r="BN97" i="15"/>
  <c r="BR96" i="15"/>
  <c r="AL98" i="15"/>
  <c r="BN98" i="15"/>
  <c r="BR97" i="15"/>
  <c r="AL99" i="15"/>
  <c r="BN99" i="15"/>
  <c r="BR98" i="15"/>
  <c r="AL100" i="15"/>
  <c r="BN100" i="15"/>
  <c r="BR99" i="15"/>
  <c r="BR100" i="15"/>
  <c r="BN4" i="15"/>
  <c r="BW12" i="15"/>
  <c r="BV12" i="15"/>
  <c r="CB2" i="15"/>
  <c r="BX12" i="15"/>
  <c r="CD12" i="15"/>
  <c r="BZ12" i="15"/>
  <c r="CA12" i="15"/>
  <c r="BY12" i="15"/>
  <c r="CE12" i="15"/>
  <c r="CF12" i="15"/>
  <c r="CJ12" i="15"/>
  <c r="CG12" i="15"/>
  <c r="CH12" i="15"/>
  <c r="CI12" i="15"/>
  <c r="CK12" i="15"/>
  <c r="CL12" i="15"/>
  <c r="CM12" i="15"/>
  <c r="CN12" i="15"/>
  <c r="CO12" i="15"/>
  <c r="CP12" i="15"/>
  <c r="CQ12" i="15"/>
  <c r="CR12" i="15"/>
  <c r="CX12" i="15"/>
  <c r="CS12" i="15"/>
  <c r="CT12" i="15"/>
  <c r="CU12" i="15"/>
  <c r="CV12" i="15"/>
  <c r="BW13" i="15"/>
  <c r="BV13" i="15"/>
  <c r="BX13" i="15"/>
  <c r="CD13" i="15"/>
  <c r="BZ13" i="15"/>
  <c r="CA13" i="15"/>
  <c r="BY13" i="15"/>
  <c r="CE13" i="15"/>
  <c r="CF13" i="15"/>
  <c r="CJ13" i="15"/>
  <c r="CG13" i="15"/>
  <c r="CH13" i="15"/>
  <c r="CI13" i="15"/>
  <c r="CK13" i="15"/>
  <c r="CL13" i="15"/>
  <c r="CM13" i="15"/>
  <c r="CN13" i="15"/>
  <c r="CO13" i="15"/>
  <c r="CP13" i="15"/>
  <c r="CQ13" i="15"/>
  <c r="CR13" i="15"/>
  <c r="CX13" i="15"/>
  <c r="DB12" i="15"/>
  <c r="CS13" i="15"/>
  <c r="CT13" i="15"/>
  <c r="CU13" i="15"/>
  <c r="CV13" i="15"/>
  <c r="BW14" i="15"/>
  <c r="BV14" i="15"/>
  <c r="BX14" i="15"/>
  <c r="CD14" i="15"/>
  <c r="BZ14" i="15"/>
  <c r="CA14" i="15"/>
  <c r="BY14" i="15"/>
  <c r="CE14" i="15"/>
  <c r="CF14" i="15"/>
  <c r="CJ14" i="15"/>
  <c r="CG14" i="15"/>
  <c r="CH14" i="15"/>
  <c r="CI14" i="15"/>
  <c r="CK14" i="15"/>
  <c r="CL14" i="15"/>
  <c r="CM14" i="15"/>
  <c r="CN14" i="15"/>
  <c r="CO14" i="15"/>
  <c r="CP14" i="15"/>
  <c r="CQ14" i="15"/>
  <c r="CR14" i="15"/>
  <c r="CX14" i="15"/>
  <c r="DB13" i="15"/>
  <c r="CS14" i="15"/>
  <c r="CT14" i="15"/>
  <c r="CU14" i="15"/>
  <c r="CV14" i="15"/>
  <c r="BW15" i="15"/>
  <c r="BV15" i="15"/>
  <c r="BX15" i="15"/>
  <c r="CD15" i="15"/>
  <c r="BZ15" i="15"/>
  <c r="CA15" i="15"/>
  <c r="BY15" i="15"/>
  <c r="CE15" i="15"/>
  <c r="CF15" i="15"/>
  <c r="CJ15" i="15"/>
  <c r="CG15" i="15"/>
  <c r="CH15" i="15"/>
  <c r="CI15" i="15"/>
  <c r="CK15" i="15"/>
  <c r="CL15" i="15"/>
  <c r="CM15" i="15"/>
  <c r="CN15" i="15"/>
  <c r="CO15" i="15"/>
  <c r="CP15" i="15"/>
  <c r="CQ15" i="15"/>
  <c r="CR15" i="15"/>
  <c r="CX15" i="15"/>
  <c r="DB14" i="15"/>
  <c r="CS15" i="15"/>
  <c r="CT15" i="15"/>
  <c r="CU15" i="15"/>
  <c r="CV15" i="15"/>
  <c r="BW16" i="15"/>
  <c r="BV16" i="15"/>
  <c r="BX16" i="15"/>
  <c r="CD16" i="15"/>
  <c r="BZ16" i="15"/>
  <c r="CA16" i="15"/>
  <c r="BY16" i="15"/>
  <c r="CE16" i="15"/>
  <c r="CF16" i="15"/>
  <c r="CJ16" i="15"/>
  <c r="CG16" i="15"/>
  <c r="CH16" i="15"/>
  <c r="CI16" i="15"/>
  <c r="CK16" i="15"/>
  <c r="CL16" i="15"/>
  <c r="CM16" i="15"/>
  <c r="CN16" i="15"/>
  <c r="CO16" i="15"/>
  <c r="CP16" i="15"/>
  <c r="CQ16" i="15"/>
  <c r="CR16" i="15"/>
  <c r="CX16" i="15"/>
  <c r="DB15" i="15"/>
  <c r="CS16" i="15"/>
  <c r="CT16" i="15"/>
  <c r="CU16" i="15"/>
  <c r="CV16" i="15"/>
  <c r="BW17" i="15"/>
  <c r="BV17" i="15"/>
  <c r="BX17" i="15"/>
  <c r="CD17" i="15"/>
  <c r="BZ17" i="15"/>
  <c r="CA17" i="15"/>
  <c r="BY17" i="15"/>
  <c r="CE17" i="15"/>
  <c r="CF17" i="15"/>
  <c r="CJ17" i="15"/>
  <c r="CG17" i="15"/>
  <c r="CH17" i="15"/>
  <c r="CI17" i="15"/>
  <c r="CK17" i="15"/>
  <c r="CL17" i="15"/>
  <c r="CM17" i="15"/>
  <c r="CN17" i="15"/>
  <c r="CO17" i="15"/>
  <c r="CP17" i="15"/>
  <c r="CQ17" i="15"/>
  <c r="CR17" i="15"/>
  <c r="CX17" i="15"/>
  <c r="DB16" i="15"/>
  <c r="CS17" i="15"/>
  <c r="CT17" i="15"/>
  <c r="CU17" i="15"/>
  <c r="CV17" i="15"/>
  <c r="BW18" i="15"/>
  <c r="BV18" i="15"/>
  <c r="BX18" i="15"/>
  <c r="CD18" i="15"/>
  <c r="BZ18" i="15"/>
  <c r="CA18" i="15"/>
  <c r="BY18" i="15"/>
  <c r="CE18" i="15"/>
  <c r="CF18" i="15"/>
  <c r="CJ18" i="15"/>
  <c r="CG18" i="15"/>
  <c r="CH18" i="15"/>
  <c r="CI18" i="15"/>
  <c r="CK18" i="15"/>
  <c r="CL18" i="15"/>
  <c r="CM18" i="15"/>
  <c r="CN18" i="15"/>
  <c r="CO18" i="15"/>
  <c r="CP18" i="15"/>
  <c r="CQ18" i="15"/>
  <c r="CR18" i="15"/>
  <c r="CX18" i="15"/>
  <c r="DB17" i="15"/>
  <c r="CS18" i="15"/>
  <c r="CT18" i="15"/>
  <c r="CU18" i="15"/>
  <c r="CV18" i="15"/>
  <c r="BW19" i="15"/>
  <c r="BV19" i="15"/>
  <c r="BX19" i="15"/>
  <c r="CD19" i="15"/>
  <c r="BZ19" i="15"/>
  <c r="CA19" i="15"/>
  <c r="BY19" i="15"/>
  <c r="CE19" i="15"/>
  <c r="CF19" i="15"/>
  <c r="CJ19" i="15"/>
  <c r="CG19" i="15"/>
  <c r="CH19" i="15"/>
  <c r="CI19" i="15"/>
  <c r="CK19" i="15"/>
  <c r="CL19" i="15"/>
  <c r="CM19" i="15"/>
  <c r="CN19" i="15"/>
  <c r="CO19" i="15"/>
  <c r="CP19" i="15"/>
  <c r="CQ19" i="15"/>
  <c r="CR19" i="15"/>
  <c r="CX19" i="15"/>
  <c r="DB18" i="15"/>
  <c r="CS19" i="15"/>
  <c r="CT19" i="15"/>
  <c r="CU19" i="15"/>
  <c r="CV19" i="15"/>
  <c r="BW20" i="15"/>
  <c r="BV20" i="15"/>
  <c r="BX20" i="15"/>
  <c r="CD20" i="15"/>
  <c r="BZ20" i="15"/>
  <c r="CA20" i="15"/>
  <c r="BY20" i="15"/>
  <c r="CE20" i="15"/>
  <c r="CF20" i="15"/>
  <c r="CJ20" i="15"/>
  <c r="CG20" i="15"/>
  <c r="CH20" i="15"/>
  <c r="CI20" i="15"/>
  <c r="CK20" i="15"/>
  <c r="CL20" i="15"/>
  <c r="CM20" i="15"/>
  <c r="CN20" i="15"/>
  <c r="CO20" i="15"/>
  <c r="CP20" i="15"/>
  <c r="CQ20" i="15"/>
  <c r="CR20" i="15"/>
  <c r="CX20" i="15"/>
  <c r="DB19" i="15"/>
  <c r="CS20" i="15"/>
  <c r="CT20" i="15"/>
  <c r="CU20" i="15"/>
  <c r="CV20" i="15"/>
  <c r="BW21" i="15"/>
  <c r="BV21" i="15"/>
  <c r="BX21" i="15"/>
  <c r="CD21" i="15"/>
  <c r="BZ21" i="15"/>
  <c r="CA21" i="15"/>
  <c r="BY21" i="15"/>
  <c r="CE21" i="15"/>
  <c r="CF21" i="15"/>
  <c r="CJ21" i="15"/>
  <c r="CG21" i="15"/>
  <c r="CH21" i="15"/>
  <c r="CI21" i="15"/>
  <c r="CK21" i="15"/>
  <c r="CL21" i="15"/>
  <c r="CM21" i="15"/>
  <c r="CN21" i="15"/>
  <c r="CO21" i="15"/>
  <c r="CP21" i="15"/>
  <c r="CX21" i="15"/>
  <c r="DB20" i="15"/>
  <c r="CS21" i="15"/>
  <c r="CT21" i="15"/>
  <c r="CU21" i="15"/>
  <c r="CV21" i="15"/>
  <c r="BW22" i="15"/>
  <c r="BV22" i="15"/>
  <c r="BX22" i="15"/>
  <c r="CD22" i="15"/>
  <c r="BZ22" i="15"/>
  <c r="CA22" i="15"/>
  <c r="BY22" i="15"/>
  <c r="CE22" i="15"/>
  <c r="CF22" i="15"/>
  <c r="CJ22" i="15"/>
  <c r="CG22" i="15"/>
  <c r="CH22" i="15"/>
  <c r="CI22" i="15"/>
  <c r="CK22" i="15"/>
  <c r="CL22" i="15"/>
  <c r="CM22" i="15"/>
  <c r="CN22" i="15"/>
  <c r="CO22" i="15"/>
  <c r="CP22" i="15"/>
  <c r="CQ22" i="15"/>
  <c r="CR22" i="15"/>
  <c r="CX22" i="15"/>
  <c r="DB21" i="15"/>
  <c r="CS22" i="15"/>
  <c r="CT22" i="15"/>
  <c r="CU22" i="15"/>
  <c r="CV22" i="15"/>
  <c r="BW23" i="15"/>
  <c r="BV23" i="15"/>
  <c r="BX23" i="15"/>
  <c r="CD23" i="15"/>
  <c r="BZ23" i="15"/>
  <c r="CA23" i="15"/>
  <c r="BY23" i="15"/>
  <c r="CE23" i="15"/>
  <c r="CF23" i="15"/>
  <c r="CJ23" i="15"/>
  <c r="CG23" i="15"/>
  <c r="CH23" i="15"/>
  <c r="CI23" i="15"/>
  <c r="CK23" i="15"/>
  <c r="CL23" i="15"/>
  <c r="CM23" i="15"/>
  <c r="CN23" i="15"/>
  <c r="CO23" i="15"/>
  <c r="CP23" i="15"/>
  <c r="CQ23" i="15"/>
  <c r="CR23" i="15"/>
  <c r="CX23" i="15"/>
  <c r="DB22" i="15"/>
  <c r="CS23" i="15"/>
  <c r="CT23" i="15"/>
  <c r="CU23" i="15"/>
  <c r="CV23" i="15"/>
  <c r="BW24" i="15"/>
  <c r="BV24" i="15"/>
  <c r="BX24" i="15"/>
  <c r="CD24" i="15"/>
  <c r="BZ24" i="15"/>
  <c r="CA24" i="15"/>
  <c r="BY24" i="15"/>
  <c r="CE24" i="15"/>
  <c r="CF24" i="15"/>
  <c r="CJ24" i="15"/>
  <c r="CG24" i="15"/>
  <c r="CH24" i="15"/>
  <c r="CI24" i="15"/>
  <c r="CK24" i="15"/>
  <c r="CL24" i="15"/>
  <c r="CM24" i="15"/>
  <c r="CN24" i="15"/>
  <c r="CO24" i="15"/>
  <c r="CP24" i="15"/>
  <c r="CQ24" i="15"/>
  <c r="CR24" i="15"/>
  <c r="CX24" i="15"/>
  <c r="DB23" i="15"/>
  <c r="CS24" i="15"/>
  <c r="CT24" i="15"/>
  <c r="CU24" i="15"/>
  <c r="CV24" i="15"/>
  <c r="BW25" i="15"/>
  <c r="BV25" i="15"/>
  <c r="BX25" i="15"/>
  <c r="CD25" i="15"/>
  <c r="BZ25" i="15"/>
  <c r="CA25" i="15"/>
  <c r="BY25" i="15"/>
  <c r="CE25" i="15"/>
  <c r="CF25" i="15"/>
  <c r="CJ25" i="15"/>
  <c r="CG25" i="15"/>
  <c r="CH25" i="15"/>
  <c r="CI25" i="15"/>
  <c r="CK25" i="15"/>
  <c r="CL25" i="15"/>
  <c r="CM25" i="15"/>
  <c r="CN25" i="15"/>
  <c r="CO25" i="15"/>
  <c r="CP25" i="15"/>
  <c r="CQ25" i="15"/>
  <c r="CR25" i="15"/>
  <c r="CX25" i="15"/>
  <c r="DB24" i="15"/>
  <c r="CS25" i="15"/>
  <c r="CT25" i="15"/>
  <c r="CU25" i="15"/>
  <c r="CV25" i="15"/>
  <c r="BW26" i="15"/>
  <c r="BV26" i="15"/>
  <c r="BX26" i="15"/>
  <c r="CD26" i="15"/>
  <c r="BZ26" i="15"/>
  <c r="CA26" i="15"/>
  <c r="BY26" i="15"/>
  <c r="CE26" i="15"/>
  <c r="CF26" i="15"/>
  <c r="CJ26" i="15"/>
  <c r="CG26" i="15"/>
  <c r="CH26" i="15"/>
  <c r="CI26" i="15"/>
  <c r="CK26" i="15"/>
  <c r="CL26" i="15"/>
  <c r="CM26" i="15"/>
  <c r="CN26" i="15"/>
  <c r="CO26" i="15"/>
  <c r="CP26" i="15"/>
  <c r="CQ26" i="15"/>
  <c r="CR26" i="15"/>
  <c r="CX26" i="15"/>
  <c r="DB25" i="15"/>
  <c r="CS26" i="15"/>
  <c r="CT26" i="15"/>
  <c r="CU26" i="15"/>
  <c r="CV26" i="15"/>
  <c r="BW27" i="15"/>
  <c r="BV27" i="15"/>
  <c r="BX27" i="15"/>
  <c r="CD27" i="15"/>
  <c r="BZ27" i="15"/>
  <c r="CA27" i="15"/>
  <c r="BY27" i="15"/>
  <c r="CE27" i="15"/>
  <c r="CF27" i="15"/>
  <c r="CJ27" i="15"/>
  <c r="CG27" i="15"/>
  <c r="CH27" i="15"/>
  <c r="CI27" i="15"/>
  <c r="CK27" i="15"/>
  <c r="CL27" i="15"/>
  <c r="CM27" i="15"/>
  <c r="CN27" i="15"/>
  <c r="CO27" i="15"/>
  <c r="CP27" i="15"/>
  <c r="CQ27" i="15"/>
  <c r="CR27" i="15"/>
  <c r="CX27" i="15"/>
  <c r="DB26" i="15"/>
  <c r="CS27" i="15"/>
  <c r="CT27" i="15"/>
  <c r="CU27" i="15"/>
  <c r="CV27" i="15"/>
  <c r="BW28" i="15"/>
  <c r="BV28" i="15"/>
  <c r="BX28" i="15"/>
  <c r="CD28" i="15"/>
  <c r="BZ28" i="15"/>
  <c r="CA28" i="15"/>
  <c r="BY28" i="15"/>
  <c r="CE28" i="15"/>
  <c r="CF28" i="15"/>
  <c r="CJ28" i="15"/>
  <c r="CG28" i="15"/>
  <c r="CH28" i="15"/>
  <c r="CI28" i="15"/>
  <c r="CK28" i="15"/>
  <c r="CL28" i="15"/>
  <c r="CM28" i="15"/>
  <c r="CN28" i="15"/>
  <c r="CO28" i="15"/>
  <c r="CP28" i="15"/>
  <c r="CQ28" i="15"/>
  <c r="CR28" i="15"/>
  <c r="CX28" i="15"/>
  <c r="DB27" i="15"/>
  <c r="CS28" i="15"/>
  <c r="CT28" i="15"/>
  <c r="CU28" i="15"/>
  <c r="CV28" i="15"/>
  <c r="BW29" i="15"/>
  <c r="BV29" i="15"/>
  <c r="BX29" i="15"/>
  <c r="CD29" i="15"/>
  <c r="BZ29" i="15"/>
  <c r="CA29" i="15"/>
  <c r="BY29" i="15"/>
  <c r="CE29" i="15"/>
  <c r="CF29" i="15"/>
  <c r="CJ29" i="15"/>
  <c r="CG29" i="15"/>
  <c r="CH29" i="15"/>
  <c r="CI29" i="15"/>
  <c r="CK29" i="15"/>
  <c r="CL29" i="15"/>
  <c r="CM29" i="15"/>
  <c r="CN29" i="15"/>
  <c r="CO29" i="15"/>
  <c r="CP29" i="15"/>
  <c r="CQ29" i="15"/>
  <c r="CR29" i="15"/>
  <c r="CX29" i="15"/>
  <c r="DB28" i="15"/>
  <c r="CS29" i="15"/>
  <c r="CT29" i="15"/>
  <c r="CU29" i="15"/>
  <c r="CV29" i="15"/>
  <c r="BW30" i="15"/>
  <c r="BV30" i="15"/>
  <c r="BX30" i="15"/>
  <c r="CD30" i="15"/>
  <c r="BZ30" i="15"/>
  <c r="CA30" i="15"/>
  <c r="BY30" i="15"/>
  <c r="CE30" i="15"/>
  <c r="CF30" i="15"/>
  <c r="CJ30" i="15"/>
  <c r="CG30" i="15"/>
  <c r="CH30" i="15"/>
  <c r="CI30" i="15"/>
  <c r="CK30" i="15"/>
  <c r="CL30" i="15"/>
  <c r="CM30" i="15"/>
  <c r="CN30" i="15"/>
  <c r="CO30" i="15"/>
  <c r="CP30" i="15"/>
  <c r="CQ30" i="15"/>
  <c r="CR30" i="15"/>
  <c r="CX30" i="15"/>
  <c r="DB29" i="15"/>
  <c r="CS30" i="15"/>
  <c r="CT30" i="15"/>
  <c r="CU30" i="15"/>
  <c r="CV30" i="15"/>
  <c r="BW31" i="15"/>
  <c r="BV31" i="15"/>
  <c r="BX31" i="15"/>
  <c r="CD31" i="15"/>
  <c r="BZ31" i="15"/>
  <c r="CA31" i="15"/>
  <c r="BY31" i="15"/>
  <c r="CE31" i="15"/>
  <c r="CF31" i="15"/>
  <c r="CJ31" i="15"/>
  <c r="CG31" i="15"/>
  <c r="CH31" i="15"/>
  <c r="CI31" i="15"/>
  <c r="CK31" i="15"/>
  <c r="CL31" i="15"/>
  <c r="CM31" i="15"/>
  <c r="CN31" i="15"/>
  <c r="CO31" i="15"/>
  <c r="CP31" i="15"/>
  <c r="CQ31" i="15"/>
  <c r="CR31" i="15"/>
  <c r="CX31" i="15"/>
  <c r="DB30" i="15"/>
  <c r="CS31" i="15"/>
  <c r="CT31" i="15"/>
  <c r="CU31" i="15"/>
  <c r="CV31" i="15"/>
  <c r="BW32" i="15"/>
  <c r="BV32" i="15"/>
  <c r="BX32" i="15"/>
  <c r="CD32" i="15"/>
  <c r="BZ32" i="15"/>
  <c r="CA32" i="15"/>
  <c r="BY32" i="15"/>
  <c r="CE32" i="15"/>
  <c r="CF32" i="15"/>
  <c r="CJ32" i="15"/>
  <c r="CG32" i="15"/>
  <c r="CH32" i="15"/>
  <c r="CI32" i="15"/>
  <c r="CK32" i="15"/>
  <c r="CL32" i="15"/>
  <c r="CM32" i="15"/>
  <c r="CN32" i="15"/>
  <c r="CO32" i="15"/>
  <c r="CP32" i="15"/>
  <c r="CQ32" i="15"/>
  <c r="CR32" i="15"/>
  <c r="CX32" i="15"/>
  <c r="DB31" i="15"/>
  <c r="CS32" i="15"/>
  <c r="CT32" i="15"/>
  <c r="CU32" i="15"/>
  <c r="CV32" i="15"/>
  <c r="BW33" i="15"/>
  <c r="BV33" i="15"/>
  <c r="BX33" i="15"/>
  <c r="CD33" i="15"/>
  <c r="BZ33" i="15"/>
  <c r="CA33" i="15"/>
  <c r="BY33" i="15"/>
  <c r="CE33" i="15"/>
  <c r="CF33" i="15"/>
  <c r="CJ33" i="15"/>
  <c r="CG33" i="15"/>
  <c r="CH33" i="15"/>
  <c r="CI33" i="15"/>
  <c r="CK33" i="15"/>
  <c r="CL33" i="15"/>
  <c r="CM33" i="15"/>
  <c r="CN33" i="15"/>
  <c r="CO33" i="15"/>
  <c r="CP33" i="15"/>
  <c r="CQ33" i="15"/>
  <c r="CR33" i="15"/>
  <c r="CX33" i="15"/>
  <c r="DB32" i="15"/>
  <c r="CS33" i="15"/>
  <c r="CT33" i="15"/>
  <c r="CU33" i="15"/>
  <c r="CV33" i="15"/>
  <c r="BW34" i="15"/>
  <c r="BV34" i="15"/>
  <c r="BX34" i="15"/>
  <c r="CD34" i="15"/>
  <c r="BZ34" i="15"/>
  <c r="CA34" i="15"/>
  <c r="BY34" i="15"/>
  <c r="CE34" i="15"/>
  <c r="CF34" i="15"/>
  <c r="CJ34" i="15"/>
  <c r="CG34" i="15"/>
  <c r="CH34" i="15"/>
  <c r="CI34" i="15"/>
  <c r="CK34" i="15"/>
  <c r="CL34" i="15"/>
  <c r="CM34" i="15"/>
  <c r="CN34" i="15"/>
  <c r="CO34" i="15"/>
  <c r="CP34" i="15"/>
  <c r="CQ34" i="15"/>
  <c r="CR34" i="15"/>
  <c r="CX34" i="15"/>
  <c r="DB33" i="15"/>
  <c r="CS34" i="15"/>
  <c r="CT34" i="15"/>
  <c r="CU34" i="15"/>
  <c r="CV34" i="15"/>
  <c r="BW35" i="15"/>
  <c r="BV35" i="15"/>
  <c r="BX35" i="15"/>
  <c r="CD35" i="15"/>
  <c r="BZ35" i="15"/>
  <c r="CA35" i="15"/>
  <c r="BY35" i="15"/>
  <c r="CE35" i="15"/>
  <c r="CF35" i="15"/>
  <c r="CJ35" i="15"/>
  <c r="CG35" i="15"/>
  <c r="CH35" i="15"/>
  <c r="CI35" i="15"/>
  <c r="CK35" i="15"/>
  <c r="CL35" i="15"/>
  <c r="CM35" i="15"/>
  <c r="CN35" i="15"/>
  <c r="CO35" i="15"/>
  <c r="CP35" i="15"/>
  <c r="CQ35" i="15"/>
  <c r="CR35" i="15"/>
  <c r="CX35" i="15"/>
  <c r="DB34" i="15"/>
  <c r="CS35" i="15"/>
  <c r="CT35" i="15"/>
  <c r="CU35" i="15"/>
  <c r="CV35" i="15"/>
  <c r="BW36" i="15"/>
  <c r="BV36" i="15"/>
  <c r="BX36" i="15"/>
  <c r="CD36" i="15"/>
  <c r="BZ36" i="15"/>
  <c r="CA36" i="15"/>
  <c r="BY36" i="15"/>
  <c r="CE36" i="15"/>
  <c r="CF36" i="15"/>
  <c r="CJ36" i="15"/>
  <c r="CG36" i="15"/>
  <c r="CH36" i="15"/>
  <c r="CI36" i="15"/>
  <c r="CK36" i="15"/>
  <c r="CL36" i="15"/>
  <c r="CM36" i="15"/>
  <c r="CN36" i="15"/>
  <c r="CO36" i="15"/>
  <c r="CP36" i="15"/>
  <c r="CQ36" i="15"/>
  <c r="CR36" i="15"/>
  <c r="CX36" i="15"/>
  <c r="DB35" i="15"/>
  <c r="CS36" i="15"/>
  <c r="CT36" i="15"/>
  <c r="CU36" i="15"/>
  <c r="CV36" i="15"/>
  <c r="BW37" i="15"/>
  <c r="BV37" i="15"/>
  <c r="BX37" i="15"/>
  <c r="CD37" i="15"/>
  <c r="BZ37" i="15"/>
  <c r="CA37" i="15"/>
  <c r="BY37" i="15"/>
  <c r="CE37" i="15"/>
  <c r="CF37" i="15"/>
  <c r="CJ37" i="15"/>
  <c r="CG37" i="15"/>
  <c r="CH37" i="15"/>
  <c r="CI37" i="15"/>
  <c r="CK37" i="15"/>
  <c r="CL37" i="15"/>
  <c r="CM37" i="15"/>
  <c r="CN37" i="15"/>
  <c r="CO37" i="15"/>
  <c r="CP37" i="15"/>
  <c r="CQ37" i="15"/>
  <c r="CR37" i="15"/>
  <c r="CX37" i="15"/>
  <c r="DB36" i="15"/>
  <c r="CS37" i="15"/>
  <c r="CT37" i="15"/>
  <c r="CU37" i="15"/>
  <c r="CV37" i="15"/>
  <c r="BW38" i="15"/>
  <c r="BV38" i="15"/>
  <c r="BX38" i="15"/>
  <c r="CD38" i="15"/>
  <c r="BZ38" i="15"/>
  <c r="CA38" i="15"/>
  <c r="BY38" i="15"/>
  <c r="CE38" i="15"/>
  <c r="CF38" i="15"/>
  <c r="CJ38" i="15"/>
  <c r="CG38" i="15"/>
  <c r="CH38" i="15"/>
  <c r="CI38" i="15"/>
  <c r="CK38" i="15"/>
  <c r="CL38" i="15"/>
  <c r="CM38" i="15"/>
  <c r="CN38" i="15"/>
  <c r="CO38" i="15"/>
  <c r="CP38" i="15"/>
  <c r="CQ38" i="15"/>
  <c r="CR38" i="15"/>
  <c r="CX38" i="15"/>
  <c r="DB37" i="15"/>
  <c r="CS38" i="15"/>
  <c r="CT38" i="15"/>
  <c r="CU38" i="15"/>
  <c r="CV38" i="15"/>
  <c r="BW39" i="15"/>
  <c r="BV39" i="15"/>
  <c r="BX39" i="15"/>
  <c r="CD39" i="15"/>
  <c r="BZ39" i="15"/>
  <c r="CA39" i="15"/>
  <c r="BY39" i="15"/>
  <c r="CE39" i="15"/>
  <c r="CF39" i="15"/>
  <c r="CJ39" i="15"/>
  <c r="CG39" i="15"/>
  <c r="CH39" i="15"/>
  <c r="CI39" i="15"/>
  <c r="CK39" i="15"/>
  <c r="CL39" i="15"/>
  <c r="CM39" i="15"/>
  <c r="CN39" i="15"/>
  <c r="CO39" i="15"/>
  <c r="CP39" i="15"/>
  <c r="CQ39" i="15"/>
  <c r="CR39" i="15"/>
  <c r="CX39" i="15"/>
  <c r="DB38" i="15"/>
  <c r="CS39" i="15"/>
  <c r="CT39" i="15"/>
  <c r="CU39" i="15"/>
  <c r="CV39" i="15"/>
  <c r="BW40" i="15"/>
  <c r="BV40" i="15"/>
  <c r="BX40" i="15"/>
  <c r="CD40" i="15"/>
  <c r="BZ40" i="15"/>
  <c r="CA40" i="15"/>
  <c r="BY40" i="15"/>
  <c r="CE40" i="15"/>
  <c r="CF40" i="15"/>
  <c r="CJ40" i="15"/>
  <c r="CG40" i="15"/>
  <c r="CH40" i="15"/>
  <c r="CI40" i="15"/>
  <c r="CK40" i="15"/>
  <c r="CL40" i="15"/>
  <c r="CM40" i="15"/>
  <c r="CN40" i="15"/>
  <c r="CO40" i="15"/>
  <c r="CP40" i="15"/>
  <c r="CQ40" i="15"/>
  <c r="CR40" i="15"/>
  <c r="CX40" i="15"/>
  <c r="DB39" i="15"/>
  <c r="CS40" i="15"/>
  <c r="CT40" i="15"/>
  <c r="CU40" i="15"/>
  <c r="CV40" i="15"/>
  <c r="BW41" i="15"/>
  <c r="BV41" i="15"/>
  <c r="BX41" i="15"/>
  <c r="CD41" i="15"/>
  <c r="BZ41" i="15"/>
  <c r="CA41" i="15"/>
  <c r="BY41" i="15"/>
  <c r="CE41" i="15"/>
  <c r="CF41" i="15"/>
  <c r="CJ41" i="15"/>
  <c r="CG41" i="15"/>
  <c r="CH41" i="15"/>
  <c r="CI41" i="15"/>
  <c r="CK41" i="15"/>
  <c r="CL41" i="15"/>
  <c r="CM41" i="15"/>
  <c r="CN41" i="15"/>
  <c r="CO41" i="15"/>
  <c r="CP41" i="15"/>
  <c r="CQ41" i="15"/>
  <c r="CR41" i="15"/>
  <c r="CX41" i="15"/>
  <c r="DB40" i="15"/>
  <c r="CS41" i="15"/>
  <c r="CT41" i="15"/>
  <c r="CU41" i="15"/>
  <c r="CV41" i="15"/>
  <c r="BW42" i="15"/>
  <c r="BV42" i="15"/>
  <c r="BX42" i="15"/>
  <c r="CD42" i="15"/>
  <c r="BZ42" i="15"/>
  <c r="CA42" i="15"/>
  <c r="BY42" i="15"/>
  <c r="CE42" i="15"/>
  <c r="CF42" i="15"/>
  <c r="CJ42" i="15"/>
  <c r="CG42" i="15"/>
  <c r="CH42" i="15"/>
  <c r="CI42" i="15"/>
  <c r="CK42" i="15"/>
  <c r="CL42" i="15"/>
  <c r="CM42" i="15"/>
  <c r="CN42" i="15"/>
  <c r="CO42" i="15"/>
  <c r="CP42" i="15"/>
  <c r="CQ42" i="15"/>
  <c r="CR42" i="15"/>
  <c r="CX42" i="15"/>
  <c r="DB41" i="15"/>
  <c r="CS42" i="15"/>
  <c r="CT42" i="15"/>
  <c r="CU42" i="15"/>
  <c r="CV42" i="15"/>
  <c r="BW43" i="15"/>
  <c r="BV43" i="15"/>
  <c r="BX43" i="15"/>
  <c r="CD43" i="15"/>
  <c r="BZ43" i="15"/>
  <c r="CA43" i="15"/>
  <c r="BY43" i="15"/>
  <c r="CE43" i="15"/>
  <c r="CF43" i="15"/>
  <c r="CJ43" i="15"/>
  <c r="CG43" i="15"/>
  <c r="CH43" i="15"/>
  <c r="CI43" i="15"/>
  <c r="CK43" i="15"/>
  <c r="CL43" i="15"/>
  <c r="CM43" i="15"/>
  <c r="CN43" i="15"/>
  <c r="CO43" i="15"/>
  <c r="CP43" i="15"/>
  <c r="CQ43" i="15"/>
  <c r="CR43" i="15"/>
  <c r="CX43" i="15"/>
  <c r="DB42" i="15"/>
  <c r="CS43" i="15"/>
  <c r="CT43" i="15"/>
  <c r="CU43" i="15"/>
  <c r="CV43" i="15"/>
  <c r="BW44" i="15"/>
  <c r="BV44" i="15"/>
  <c r="BX44" i="15"/>
  <c r="CD44" i="15"/>
  <c r="BZ44" i="15"/>
  <c r="CA44" i="15"/>
  <c r="BY44" i="15"/>
  <c r="CE44" i="15"/>
  <c r="CF44" i="15"/>
  <c r="CJ44" i="15"/>
  <c r="CG44" i="15"/>
  <c r="CH44" i="15"/>
  <c r="CI44" i="15"/>
  <c r="CK44" i="15"/>
  <c r="CL44" i="15"/>
  <c r="CM44" i="15"/>
  <c r="CN44" i="15"/>
  <c r="CO44" i="15"/>
  <c r="CP44" i="15"/>
  <c r="CQ44" i="15"/>
  <c r="CR44" i="15"/>
  <c r="CX44" i="15"/>
  <c r="DB43" i="15"/>
  <c r="CS44" i="15"/>
  <c r="CT44" i="15"/>
  <c r="CU44" i="15"/>
  <c r="CV44" i="15"/>
  <c r="BW45" i="15"/>
  <c r="BV45" i="15"/>
  <c r="BX45" i="15"/>
  <c r="CD45" i="15"/>
  <c r="BZ45" i="15"/>
  <c r="CA45" i="15"/>
  <c r="BY45" i="15"/>
  <c r="CE45" i="15"/>
  <c r="CF45" i="15"/>
  <c r="CJ45" i="15"/>
  <c r="CG45" i="15"/>
  <c r="CH45" i="15"/>
  <c r="CI45" i="15"/>
  <c r="CK45" i="15"/>
  <c r="CL45" i="15"/>
  <c r="CM45" i="15"/>
  <c r="CN45" i="15"/>
  <c r="CO45" i="15"/>
  <c r="CP45" i="15"/>
  <c r="CQ45" i="15"/>
  <c r="CR45" i="15"/>
  <c r="CX45" i="15"/>
  <c r="DB44" i="15"/>
  <c r="CS45" i="15"/>
  <c r="CT45" i="15"/>
  <c r="CU45" i="15"/>
  <c r="CV45" i="15"/>
  <c r="BW46" i="15"/>
  <c r="BV46" i="15"/>
  <c r="BX46" i="15"/>
  <c r="CD46" i="15"/>
  <c r="BZ46" i="15"/>
  <c r="CA46" i="15"/>
  <c r="BY46" i="15"/>
  <c r="CE46" i="15"/>
  <c r="CF46" i="15"/>
  <c r="CJ46" i="15"/>
  <c r="CG46" i="15"/>
  <c r="CH46" i="15"/>
  <c r="CI46" i="15"/>
  <c r="CK46" i="15"/>
  <c r="CL46" i="15"/>
  <c r="CM46" i="15"/>
  <c r="CN46" i="15"/>
  <c r="CO46" i="15"/>
  <c r="CP46" i="15"/>
  <c r="CQ46" i="15"/>
  <c r="CR46" i="15"/>
  <c r="CX46" i="15"/>
  <c r="DB45" i="15"/>
  <c r="CS46" i="15"/>
  <c r="CT46" i="15"/>
  <c r="CU46" i="15"/>
  <c r="CV46" i="15"/>
  <c r="BW47" i="15"/>
  <c r="BV47" i="15"/>
  <c r="BX47" i="15"/>
  <c r="CD47" i="15"/>
  <c r="BZ47" i="15"/>
  <c r="CA47" i="15"/>
  <c r="BY47" i="15"/>
  <c r="CE47" i="15"/>
  <c r="CF47" i="15"/>
  <c r="CJ47" i="15"/>
  <c r="CG47" i="15"/>
  <c r="CH47" i="15"/>
  <c r="CI47" i="15"/>
  <c r="CK47" i="15"/>
  <c r="CL47" i="15"/>
  <c r="CM47" i="15"/>
  <c r="CN47" i="15"/>
  <c r="CO47" i="15"/>
  <c r="CP47" i="15"/>
  <c r="CQ47" i="15"/>
  <c r="CR47" i="15"/>
  <c r="CX47" i="15"/>
  <c r="DB46" i="15"/>
  <c r="CS47" i="15"/>
  <c r="CT47" i="15"/>
  <c r="CU47" i="15"/>
  <c r="CV47" i="15"/>
  <c r="BW48" i="15"/>
  <c r="BV48" i="15"/>
  <c r="BX48" i="15"/>
  <c r="CD48" i="15"/>
  <c r="BZ48" i="15"/>
  <c r="CA48" i="15"/>
  <c r="BY48" i="15"/>
  <c r="CE48" i="15"/>
  <c r="CF48" i="15"/>
  <c r="CJ48" i="15"/>
  <c r="CG48" i="15"/>
  <c r="CH48" i="15"/>
  <c r="CI48" i="15"/>
  <c r="CK48" i="15"/>
  <c r="CL48" i="15"/>
  <c r="CM48" i="15"/>
  <c r="CN48" i="15"/>
  <c r="CO48" i="15"/>
  <c r="CP48" i="15"/>
  <c r="CQ48" i="15"/>
  <c r="CR48" i="15"/>
  <c r="CX48" i="15"/>
  <c r="DB47" i="15"/>
  <c r="CS48" i="15"/>
  <c r="CT48" i="15"/>
  <c r="CU48" i="15"/>
  <c r="CV48" i="15"/>
  <c r="BW49" i="15"/>
  <c r="BV49" i="15"/>
  <c r="BX49" i="15"/>
  <c r="CD49" i="15"/>
  <c r="BZ49" i="15"/>
  <c r="CA49" i="15"/>
  <c r="BY49" i="15"/>
  <c r="CE49" i="15"/>
  <c r="CF49" i="15"/>
  <c r="CJ49" i="15"/>
  <c r="CG49" i="15"/>
  <c r="CH49" i="15"/>
  <c r="CI49" i="15"/>
  <c r="CK49" i="15"/>
  <c r="CL49" i="15"/>
  <c r="CM49" i="15"/>
  <c r="CN49" i="15"/>
  <c r="CO49" i="15"/>
  <c r="CP49" i="15"/>
  <c r="CQ49" i="15"/>
  <c r="CR49" i="15"/>
  <c r="CX49" i="15"/>
  <c r="DB48" i="15"/>
  <c r="CS49" i="15"/>
  <c r="CT49" i="15"/>
  <c r="CU49" i="15"/>
  <c r="CV49" i="15"/>
  <c r="BW50" i="15"/>
  <c r="BV50" i="15"/>
  <c r="BX50" i="15"/>
  <c r="CD50" i="15"/>
  <c r="BZ50" i="15"/>
  <c r="CA50" i="15"/>
  <c r="BY50" i="15"/>
  <c r="CE50" i="15"/>
  <c r="CF50" i="15"/>
  <c r="CJ50" i="15"/>
  <c r="CG50" i="15"/>
  <c r="CH50" i="15"/>
  <c r="CI50" i="15"/>
  <c r="CK50" i="15"/>
  <c r="CL50" i="15"/>
  <c r="CM50" i="15"/>
  <c r="CN50" i="15"/>
  <c r="CO50" i="15"/>
  <c r="CP50" i="15"/>
  <c r="CQ50" i="15"/>
  <c r="CR50" i="15"/>
  <c r="CX50" i="15"/>
  <c r="DB49" i="15"/>
  <c r="CS50" i="15"/>
  <c r="CT50" i="15"/>
  <c r="CU50" i="15"/>
  <c r="CV50" i="15"/>
  <c r="BW51" i="15"/>
  <c r="BV51" i="15"/>
  <c r="BX51" i="15"/>
  <c r="CD51" i="15"/>
  <c r="BZ51" i="15"/>
  <c r="CA51" i="15"/>
  <c r="BY51" i="15"/>
  <c r="CE51" i="15"/>
  <c r="CF51" i="15"/>
  <c r="CJ51" i="15"/>
  <c r="CG51" i="15"/>
  <c r="CH51" i="15"/>
  <c r="CI51" i="15"/>
  <c r="CK51" i="15"/>
  <c r="CL51" i="15"/>
  <c r="CM51" i="15"/>
  <c r="CN51" i="15"/>
  <c r="CO51" i="15"/>
  <c r="CP51" i="15"/>
  <c r="CQ51" i="15"/>
  <c r="CR51" i="15"/>
  <c r="CX51" i="15"/>
  <c r="DB50" i="15"/>
  <c r="CS51" i="15"/>
  <c r="CT51" i="15"/>
  <c r="CU51" i="15"/>
  <c r="CV51" i="15"/>
  <c r="BW52" i="15"/>
  <c r="BV52" i="15"/>
  <c r="BX52" i="15"/>
  <c r="CD52" i="15"/>
  <c r="BZ52" i="15"/>
  <c r="CA52" i="15"/>
  <c r="BY52" i="15"/>
  <c r="CE52" i="15"/>
  <c r="CF52" i="15"/>
  <c r="CJ52" i="15"/>
  <c r="CG52" i="15"/>
  <c r="CH52" i="15"/>
  <c r="CI52" i="15"/>
  <c r="CK52" i="15"/>
  <c r="CL52" i="15"/>
  <c r="CM52" i="15"/>
  <c r="CN52" i="15"/>
  <c r="CO52" i="15"/>
  <c r="CP52" i="15"/>
  <c r="CQ52" i="15"/>
  <c r="CR52" i="15"/>
  <c r="CX52" i="15"/>
  <c r="DB51" i="15"/>
  <c r="CS52" i="15"/>
  <c r="CT52" i="15"/>
  <c r="CU52" i="15"/>
  <c r="CV52" i="15"/>
  <c r="BW53" i="15"/>
  <c r="BV53" i="15"/>
  <c r="BX53" i="15"/>
  <c r="CD53" i="15"/>
  <c r="BZ53" i="15"/>
  <c r="CA53" i="15"/>
  <c r="BY53" i="15"/>
  <c r="CE53" i="15"/>
  <c r="CF53" i="15"/>
  <c r="CJ53" i="15"/>
  <c r="CG53" i="15"/>
  <c r="CH53" i="15"/>
  <c r="CI53" i="15"/>
  <c r="CK53" i="15"/>
  <c r="CL53" i="15"/>
  <c r="CM53" i="15"/>
  <c r="CN53" i="15"/>
  <c r="CO53" i="15"/>
  <c r="CP53" i="15"/>
  <c r="CQ53" i="15"/>
  <c r="CR53" i="15"/>
  <c r="CX53" i="15"/>
  <c r="DB52" i="15"/>
  <c r="CS53" i="15"/>
  <c r="CT53" i="15"/>
  <c r="CU53" i="15"/>
  <c r="CV53" i="15"/>
  <c r="BW54" i="15"/>
  <c r="BV54" i="15"/>
  <c r="BX54" i="15"/>
  <c r="CD54" i="15"/>
  <c r="BZ54" i="15"/>
  <c r="CA54" i="15"/>
  <c r="BY54" i="15"/>
  <c r="CE54" i="15"/>
  <c r="CF54" i="15"/>
  <c r="CJ54" i="15"/>
  <c r="CG54" i="15"/>
  <c r="CH54" i="15"/>
  <c r="CI54" i="15"/>
  <c r="CK54" i="15"/>
  <c r="CL54" i="15"/>
  <c r="CM54" i="15"/>
  <c r="CN54" i="15"/>
  <c r="CO54" i="15"/>
  <c r="CP54" i="15"/>
  <c r="CQ54" i="15"/>
  <c r="CR54" i="15"/>
  <c r="CX54" i="15"/>
  <c r="DB53" i="15"/>
  <c r="CS54" i="15"/>
  <c r="CT54" i="15"/>
  <c r="CU54" i="15"/>
  <c r="CV54" i="15"/>
  <c r="BW55" i="15"/>
  <c r="BV55" i="15"/>
  <c r="BX55" i="15"/>
  <c r="CD55" i="15"/>
  <c r="BZ55" i="15"/>
  <c r="CA55" i="15"/>
  <c r="BY55" i="15"/>
  <c r="CE55" i="15"/>
  <c r="CF55" i="15"/>
  <c r="CJ55" i="15"/>
  <c r="CG55" i="15"/>
  <c r="CH55" i="15"/>
  <c r="CI55" i="15"/>
  <c r="CK55" i="15"/>
  <c r="CL55" i="15"/>
  <c r="CM55" i="15"/>
  <c r="CN55" i="15"/>
  <c r="CO55" i="15"/>
  <c r="CP55" i="15"/>
  <c r="CQ55" i="15"/>
  <c r="CR55" i="15"/>
  <c r="CX55" i="15"/>
  <c r="DB54" i="15"/>
  <c r="CS55" i="15"/>
  <c r="CT55" i="15"/>
  <c r="CU55" i="15"/>
  <c r="CV55" i="15"/>
  <c r="BW56" i="15"/>
  <c r="BV56" i="15"/>
  <c r="BX56" i="15"/>
  <c r="CD56" i="15"/>
  <c r="BZ56" i="15"/>
  <c r="CA56" i="15"/>
  <c r="BY56" i="15"/>
  <c r="CE56" i="15"/>
  <c r="CF56" i="15"/>
  <c r="CJ56" i="15"/>
  <c r="CG56" i="15"/>
  <c r="CH56" i="15"/>
  <c r="CI56" i="15"/>
  <c r="CK56" i="15"/>
  <c r="CL56" i="15"/>
  <c r="CM56" i="15"/>
  <c r="CN56" i="15"/>
  <c r="CO56" i="15"/>
  <c r="CP56" i="15"/>
  <c r="CQ56" i="15"/>
  <c r="CR56" i="15"/>
  <c r="CX56" i="15"/>
  <c r="DB55" i="15"/>
  <c r="CS56" i="15"/>
  <c r="CT56" i="15"/>
  <c r="CU56" i="15"/>
  <c r="CV56" i="15"/>
  <c r="BW57" i="15"/>
  <c r="BV57" i="15"/>
  <c r="BX57" i="15"/>
  <c r="CD57" i="15"/>
  <c r="BZ57" i="15"/>
  <c r="CA57" i="15"/>
  <c r="BY57" i="15"/>
  <c r="CE57" i="15"/>
  <c r="CF57" i="15"/>
  <c r="CJ57" i="15"/>
  <c r="CG57" i="15"/>
  <c r="CH57" i="15"/>
  <c r="CI57" i="15"/>
  <c r="CK57" i="15"/>
  <c r="CL57" i="15"/>
  <c r="CM57" i="15"/>
  <c r="CN57" i="15"/>
  <c r="CO57" i="15"/>
  <c r="CP57" i="15"/>
  <c r="CQ57" i="15"/>
  <c r="CR57" i="15"/>
  <c r="CX57" i="15"/>
  <c r="DB56" i="15"/>
  <c r="CS57" i="15"/>
  <c r="CT57" i="15"/>
  <c r="CU57" i="15"/>
  <c r="CV57" i="15"/>
  <c r="BW58" i="15"/>
  <c r="BV58" i="15"/>
  <c r="BX58" i="15"/>
  <c r="CD58" i="15"/>
  <c r="BZ58" i="15"/>
  <c r="CA58" i="15"/>
  <c r="BY58" i="15"/>
  <c r="CE58" i="15"/>
  <c r="CF58" i="15"/>
  <c r="CJ58" i="15"/>
  <c r="CG58" i="15"/>
  <c r="CH58" i="15"/>
  <c r="CI58" i="15"/>
  <c r="CK58" i="15"/>
  <c r="CL58" i="15"/>
  <c r="CM58" i="15"/>
  <c r="CN58" i="15"/>
  <c r="CO58" i="15"/>
  <c r="CP58" i="15"/>
  <c r="CQ58" i="15"/>
  <c r="CR58" i="15"/>
  <c r="CX58" i="15"/>
  <c r="DB57" i="15"/>
  <c r="CS58" i="15"/>
  <c r="CT58" i="15"/>
  <c r="CU58" i="15"/>
  <c r="CV58" i="15"/>
  <c r="BW59" i="15"/>
  <c r="BV59" i="15"/>
  <c r="BX59" i="15"/>
  <c r="CD59" i="15"/>
  <c r="BZ59" i="15"/>
  <c r="CA59" i="15"/>
  <c r="BY59" i="15"/>
  <c r="CE59" i="15"/>
  <c r="CF59" i="15"/>
  <c r="CJ59" i="15"/>
  <c r="CG59" i="15"/>
  <c r="CH59" i="15"/>
  <c r="CI59" i="15"/>
  <c r="CK59" i="15"/>
  <c r="CL59" i="15"/>
  <c r="CM59" i="15"/>
  <c r="CN59" i="15"/>
  <c r="CO59" i="15"/>
  <c r="CP59" i="15"/>
  <c r="CQ59" i="15"/>
  <c r="CR59" i="15"/>
  <c r="CX59" i="15"/>
  <c r="DB58" i="15"/>
  <c r="CS59" i="15"/>
  <c r="CT59" i="15"/>
  <c r="CU59" i="15"/>
  <c r="CV59" i="15"/>
  <c r="BW60" i="15"/>
  <c r="BV60" i="15"/>
  <c r="BX60" i="15"/>
  <c r="CD60" i="15"/>
  <c r="BZ60" i="15"/>
  <c r="CA60" i="15"/>
  <c r="BY60" i="15"/>
  <c r="CE60" i="15"/>
  <c r="CF60" i="15"/>
  <c r="CJ60" i="15"/>
  <c r="CG60" i="15"/>
  <c r="CH60" i="15"/>
  <c r="CI60" i="15"/>
  <c r="CK60" i="15"/>
  <c r="CL60" i="15"/>
  <c r="CM60" i="15"/>
  <c r="CN60" i="15"/>
  <c r="CO60" i="15"/>
  <c r="CP60" i="15"/>
  <c r="CQ60" i="15"/>
  <c r="CR60" i="15"/>
  <c r="CX60" i="15"/>
  <c r="DB59" i="15"/>
  <c r="CS60" i="15"/>
  <c r="CT60" i="15"/>
  <c r="CU60" i="15"/>
  <c r="CV60" i="15"/>
  <c r="BW61" i="15"/>
  <c r="BV61" i="15"/>
  <c r="BX61" i="15"/>
  <c r="CD61" i="15"/>
  <c r="BZ61" i="15"/>
  <c r="CA61" i="15"/>
  <c r="BY61" i="15"/>
  <c r="CE61" i="15"/>
  <c r="CF61" i="15"/>
  <c r="CJ61" i="15"/>
  <c r="CG61" i="15"/>
  <c r="CH61" i="15"/>
  <c r="CI61" i="15"/>
  <c r="CK61" i="15"/>
  <c r="CL61" i="15"/>
  <c r="CM61" i="15"/>
  <c r="CN61" i="15"/>
  <c r="CO61" i="15"/>
  <c r="CP61" i="15"/>
  <c r="CQ61" i="15"/>
  <c r="CR61" i="15"/>
  <c r="CX61" i="15"/>
  <c r="DB60" i="15"/>
  <c r="CS61" i="15"/>
  <c r="CT61" i="15"/>
  <c r="CU61" i="15"/>
  <c r="CV61" i="15"/>
  <c r="BW62" i="15"/>
  <c r="BV62" i="15"/>
  <c r="BX62" i="15"/>
  <c r="CD62" i="15"/>
  <c r="BZ62" i="15"/>
  <c r="CA62" i="15"/>
  <c r="BY62" i="15"/>
  <c r="CE62" i="15"/>
  <c r="CF62" i="15"/>
  <c r="CJ62" i="15"/>
  <c r="CG62" i="15"/>
  <c r="CH62" i="15"/>
  <c r="CI62" i="15"/>
  <c r="CK62" i="15"/>
  <c r="CL62" i="15"/>
  <c r="CM62" i="15"/>
  <c r="CN62" i="15"/>
  <c r="CO62" i="15"/>
  <c r="CP62" i="15"/>
  <c r="CQ62" i="15"/>
  <c r="CR62" i="15"/>
  <c r="CX62" i="15"/>
  <c r="DB61" i="15"/>
  <c r="CS62" i="15"/>
  <c r="CT62" i="15"/>
  <c r="CU62" i="15"/>
  <c r="CV62" i="15"/>
  <c r="BW63" i="15"/>
  <c r="BV63" i="15"/>
  <c r="BX63" i="15"/>
  <c r="CD63" i="15"/>
  <c r="BZ63" i="15"/>
  <c r="CA63" i="15"/>
  <c r="BY63" i="15"/>
  <c r="CE63" i="15"/>
  <c r="CF63" i="15"/>
  <c r="CJ63" i="15"/>
  <c r="CG63" i="15"/>
  <c r="CH63" i="15"/>
  <c r="CI63" i="15"/>
  <c r="CK63" i="15"/>
  <c r="CL63" i="15"/>
  <c r="CM63" i="15"/>
  <c r="CN63" i="15"/>
  <c r="CO63" i="15"/>
  <c r="CP63" i="15"/>
  <c r="CQ63" i="15"/>
  <c r="CR63" i="15"/>
  <c r="CX63" i="15"/>
  <c r="DB62" i="15"/>
  <c r="CS63" i="15"/>
  <c r="CT63" i="15"/>
  <c r="CU63" i="15"/>
  <c r="CV63" i="15"/>
  <c r="BW64" i="15"/>
  <c r="BV64" i="15"/>
  <c r="BX64" i="15"/>
  <c r="CD64" i="15"/>
  <c r="BZ64" i="15"/>
  <c r="CA64" i="15"/>
  <c r="BY64" i="15"/>
  <c r="CE64" i="15"/>
  <c r="CF64" i="15"/>
  <c r="CJ64" i="15"/>
  <c r="CG64" i="15"/>
  <c r="CH64" i="15"/>
  <c r="CI64" i="15"/>
  <c r="CK64" i="15"/>
  <c r="CL64" i="15"/>
  <c r="CM64" i="15"/>
  <c r="CN64" i="15"/>
  <c r="CO64" i="15"/>
  <c r="CP64" i="15"/>
  <c r="CQ64" i="15"/>
  <c r="CR64" i="15"/>
  <c r="CX64" i="15"/>
  <c r="DB63" i="15"/>
  <c r="CS64" i="15"/>
  <c r="CT64" i="15"/>
  <c r="CU64" i="15"/>
  <c r="CV64" i="15"/>
  <c r="BW65" i="15"/>
  <c r="BV65" i="15"/>
  <c r="BX65" i="15"/>
  <c r="CD65" i="15"/>
  <c r="BZ65" i="15"/>
  <c r="CA65" i="15"/>
  <c r="BY65" i="15"/>
  <c r="CE65" i="15"/>
  <c r="CF65" i="15"/>
  <c r="CJ65" i="15"/>
  <c r="CG65" i="15"/>
  <c r="CH65" i="15"/>
  <c r="CI65" i="15"/>
  <c r="CK65" i="15"/>
  <c r="CL65" i="15"/>
  <c r="CM65" i="15"/>
  <c r="CN65" i="15"/>
  <c r="CO65" i="15"/>
  <c r="CP65" i="15"/>
  <c r="CQ65" i="15"/>
  <c r="CR65" i="15"/>
  <c r="CX65" i="15"/>
  <c r="DB64" i="15"/>
  <c r="CS65" i="15"/>
  <c r="CT65" i="15"/>
  <c r="CU65" i="15"/>
  <c r="CV65" i="15"/>
  <c r="BW66" i="15"/>
  <c r="BV66" i="15"/>
  <c r="BX66" i="15"/>
  <c r="CD66" i="15"/>
  <c r="BZ66" i="15"/>
  <c r="CA66" i="15"/>
  <c r="BY66" i="15"/>
  <c r="CE66" i="15"/>
  <c r="CF66" i="15"/>
  <c r="CJ66" i="15"/>
  <c r="CG66" i="15"/>
  <c r="CH66" i="15"/>
  <c r="CI66" i="15"/>
  <c r="CK66" i="15"/>
  <c r="CL66" i="15"/>
  <c r="CM66" i="15"/>
  <c r="CN66" i="15"/>
  <c r="CO66" i="15"/>
  <c r="CP66" i="15"/>
  <c r="CQ66" i="15"/>
  <c r="CR66" i="15"/>
  <c r="CX66" i="15"/>
  <c r="DB65" i="15"/>
  <c r="CS66" i="15"/>
  <c r="CT66" i="15"/>
  <c r="CU66" i="15"/>
  <c r="CV66" i="15"/>
  <c r="BW67" i="15"/>
  <c r="BV67" i="15"/>
  <c r="BX67" i="15"/>
  <c r="CD67" i="15"/>
  <c r="BZ67" i="15"/>
  <c r="CA67" i="15"/>
  <c r="BY67" i="15"/>
  <c r="CE67" i="15"/>
  <c r="CF67" i="15"/>
  <c r="CJ67" i="15"/>
  <c r="CG67" i="15"/>
  <c r="CH67" i="15"/>
  <c r="CI67" i="15"/>
  <c r="CK67" i="15"/>
  <c r="CL67" i="15"/>
  <c r="CM67" i="15"/>
  <c r="CN67" i="15"/>
  <c r="CO67" i="15"/>
  <c r="CP67" i="15"/>
  <c r="CQ67" i="15"/>
  <c r="CR67" i="15"/>
  <c r="CX67" i="15"/>
  <c r="DB66" i="15"/>
  <c r="CS67" i="15"/>
  <c r="CT67" i="15"/>
  <c r="CU67" i="15"/>
  <c r="CV67" i="15"/>
  <c r="BW68" i="15"/>
  <c r="BV68" i="15"/>
  <c r="BX68" i="15"/>
  <c r="CD68" i="15"/>
  <c r="BZ68" i="15"/>
  <c r="CA68" i="15"/>
  <c r="BY68" i="15"/>
  <c r="CE68" i="15"/>
  <c r="CF68" i="15"/>
  <c r="CJ68" i="15"/>
  <c r="CG68" i="15"/>
  <c r="CH68" i="15"/>
  <c r="CI68" i="15"/>
  <c r="CK68" i="15"/>
  <c r="CL68" i="15"/>
  <c r="CM68" i="15"/>
  <c r="CN68" i="15"/>
  <c r="CO68" i="15"/>
  <c r="CP68" i="15"/>
  <c r="CQ68" i="15"/>
  <c r="CR68" i="15"/>
  <c r="CX68" i="15"/>
  <c r="DB67" i="15"/>
  <c r="CS68" i="15"/>
  <c r="CT68" i="15"/>
  <c r="CU68" i="15"/>
  <c r="CV68" i="15"/>
  <c r="BW69" i="15"/>
  <c r="BV69" i="15"/>
  <c r="BX69" i="15"/>
  <c r="CD69" i="15"/>
  <c r="CA69" i="15"/>
  <c r="BY69" i="15"/>
  <c r="CE69" i="15"/>
  <c r="CF69" i="15"/>
  <c r="CJ69" i="15"/>
  <c r="CG69" i="15"/>
  <c r="CH69" i="15"/>
  <c r="CI69" i="15"/>
  <c r="CK69" i="15"/>
  <c r="CL69" i="15"/>
  <c r="CM69" i="15"/>
  <c r="CN69" i="15"/>
  <c r="CO69" i="15"/>
  <c r="CP69" i="15"/>
  <c r="CQ69" i="15"/>
  <c r="CR69" i="15"/>
  <c r="CX69" i="15"/>
  <c r="DB68" i="15"/>
  <c r="CS69" i="15"/>
  <c r="CT69" i="15"/>
  <c r="CU69" i="15"/>
  <c r="CV69" i="15"/>
  <c r="BW70" i="15"/>
  <c r="BV70" i="15"/>
  <c r="BX70" i="15"/>
  <c r="CD70" i="15"/>
  <c r="BZ70" i="15"/>
  <c r="CA70" i="15"/>
  <c r="BY70" i="15"/>
  <c r="CE70" i="15"/>
  <c r="CF70" i="15"/>
  <c r="CJ70" i="15"/>
  <c r="CG70" i="15"/>
  <c r="CH70" i="15"/>
  <c r="CI70" i="15"/>
  <c r="CK70" i="15"/>
  <c r="CL70" i="15"/>
  <c r="CM70" i="15"/>
  <c r="CN70" i="15"/>
  <c r="CO70" i="15"/>
  <c r="CP70" i="15"/>
  <c r="CQ70" i="15"/>
  <c r="CR70" i="15"/>
  <c r="CX70" i="15"/>
  <c r="DB69" i="15"/>
  <c r="CS70" i="15"/>
  <c r="CT70" i="15"/>
  <c r="CU70" i="15"/>
  <c r="CV70" i="15"/>
  <c r="BW71" i="15"/>
  <c r="BV71" i="15"/>
  <c r="BX71" i="15"/>
  <c r="CD71" i="15"/>
  <c r="BZ71" i="15"/>
  <c r="CA71" i="15"/>
  <c r="BY71" i="15"/>
  <c r="CE71" i="15"/>
  <c r="CF71" i="15"/>
  <c r="CJ71" i="15"/>
  <c r="CG71" i="15"/>
  <c r="CH71" i="15"/>
  <c r="CI71" i="15"/>
  <c r="CK71" i="15"/>
  <c r="CL71" i="15"/>
  <c r="CM71" i="15"/>
  <c r="CN71" i="15"/>
  <c r="CO71" i="15"/>
  <c r="CP71" i="15"/>
  <c r="CX71" i="15"/>
  <c r="DB70" i="15"/>
  <c r="CS71" i="15"/>
  <c r="CT71" i="15"/>
  <c r="CU71" i="15"/>
  <c r="CV71" i="15"/>
  <c r="BW72" i="15"/>
  <c r="BV72" i="15"/>
  <c r="BX72" i="15"/>
  <c r="CD72" i="15"/>
  <c r="BZ72" i="15"/>
  <c r="CA72" i="15"/>
  <c r="BY72" i="15"/>
  <c r="CE72" i="15"/>
  <c r="CF72" i="15"/>
  <c r="CJ72" i="15"/>
  <c r="CG72" i="15"/>
  <c r="CH72" i="15"/>
  <c r="CI72" i="15"/>
  <c r="CK72" i="15"/>
  <c r="CL72" i="15"/>
  <c r="CM72" i="15"/>
  <c r="CN72" i="15"/>
  <c r="CO72" i="15"/>
  <c r="CP72" i="15"/>
  <c r="CQ72" i="15"/>
  <c r="CR72" i="15"/>
  <c r="CX72" i="15"/>
  <c r="DB71" i="15"/>
  <c r="CS72" i="15"/>
  <c r="CT72" i="15"/>
  <c r="CU72" i="15"/>
  <c r="CV72" i="15"/>
  <c r="BW73" i="15"/>
  <c r="BV73" i="15"/>
  <c r="BX73" i="15"/>
  <c r="CD73" i="15"/>
  <c r="BZ73" i="15"/>
  <c r="CA73" i="15"/>
  <c r="BY73" i="15"/>
  <c r="CE73" i="15"/>
  <c r="CF73" i="15"/>
  <c r="CJ73" i="15"/>
  <c r="CG73" i="15"/>
  <c r="CH73" i="15"/>
  <c r="CI73" i="15"/>
  <c r="CK73" i="15"/>
  <c r="CL73" i="15"/>
  <c r="CM73" i="15"/>
  <c r="CN73" i="15"/>
  <c r="CO73" i="15"/>
  <c r="CP73" i="15"/>
  <c r="CQ73" i="15"/>
  <c r="CR73" i="15"/>
  <c r="CX73" i="15"/>
  <c r="DB72" i="15"/>
  <c r="CS73" i="15"/>
  <c r="CT73" i="15"/>
  <c r="CU73" i="15"/>
  <c r="CV73" i="15"/>
  <c r="BW74" i="15"/>
  <c r="BV74" i="15"/>
  <c r="BX74" i="15"/>
  <c r="CD74" i="15"/>
  <c r="BZ74" i="15"/>
  <c r="CA74" i="15"/>
  <c r="BY74" i="15"/>
  <c r="CE74" i="15"/>
  <c r="CF74" i="15"/>
  <c r="CJ74" i="15"/>
  <c r="CG74" i="15"/>
  <c r="CH74" i="15"/>
  <c r="CI74" i="15"/>
  <c r="CK74" i="15"/>
  <c r="CL74" i="15"/>
  <c r="CM74" i="15"/>
  <c r="CN74" i="15"/>
  <c r="CX74" i="15"/>
  <c r="DB73" i="15"/>
  <c r="CS74" i="15"/>
  <c r="CT74" i="15"/>
  <c r="CU74" i="15"/>
  <c r="CV74" i="15"/>
  <c r="BW75" i="15"/>
  <c r="BV75" i="15"/>
  <c r="BX75" i="15"/>
  <c r="CD75" i="15"/>
  <c r="BZ75" i="15"/>
  <c r="CA75" i="15"/>
  <c r="BY75" i="15"/>
  <c r="CE75" i="15"/>
  <c r="CF75" i="15"/>
  <c r="CJ75" i="15"/>
  <c r="CG75" i="15"/>
  <c r="CH75" i="15"/>
  <c r="CI75" i="15"/>
  <c r="CK75" i="15"/>
  <c r="CL75" i="15"/>
  <c r="CM75" i="15"/>
  <c r="CN75" i="15"/>
  <c r="CX75" i="15"/>
  <c r="DB74" i="15"/>
  <c r="CS75" i="15"/>
  <c r="CT75" i="15"/>
  <c r="CU75" i="15"/>
  <c r="CV75" i="15"/>
  <c r="BW76" i="15"/>
  <c r="BV76" i="15"/>
  <c r="BX76" i="15"/>
  <c r="CD76" i="15"/>
  <c r="BZ76" i="15"/>
  <c r="CA76" i="15"/>
  <c r="BY76" i="15"/>
  <c r="CE76" i="15"/>
  <c r="CF76" i="15"/>
  <c r="CJ76" i="15"/>
  <c r="CG76" i="15"/>
  <c r="CH76" i="15"/>
  <c r="CI76" i="15"/>
  <c r="CK76" i="15"/>
  <c r="CL76" i="15"/>
  <c r="CM76" i="15"/>
  <c r="CN76" i="15"/>
  <c r="CO76" i="15"/>
  <c r="CP76" i="15"/>
  <c r="CX76" i="15"/>
  <c r="DB75" i="15"/>
  <c r="CS76" i="15"/>
  <c r="CT76" i="15"/>
  <c r="CU76" i="15"/>
  <c r="CV76" i="15"/>
  <c r="BW77" i="15"/>
  <c r="BV77" i="15"/>
  <c r="BX77" i="15"/>
  <c r="CD77" i="15"/>
  <c r="BZ77" i="15"/>
  <c r="CA77" i="15"/>
  <c r="BY77" i="15"/>
  <c r="CE77" i="15"/>
  <c r="CF77" i="15"/>
  <c r="CX77" i="15"/>
  <c r="DB76" i="15"/>
  <c r="CL77" i="15"/>
  <c r="CM77" i="15"/>
  <c r="CN77" i="15"/>
  <c r="CS77" i="15"/>
  <c r="CT77" i="15"/>
  <c r="CV77" i="15"/>
  <c r="BW78" i="15"/>
  <c r="BV78" i="15"/>
  <c r="CX78" i="15"/>
  <c r="DB77" i="15"/>
  <c r="BV79" i="15"/>
  <c r="CX79" i="15"/>
  <c r="DB78" i="15"/>
  <c r="BV80" i="15"/>
  <c r="CX80" i="15"/>
  <c r="DB79" i="15"/>
  <c r="BV81" i="15"/>
  <c r="CX81" i="15"/>
  <c r="DB80" i="15"/>
  <c r="BV82" i="15"/>
  <c r="CX82" i="15"/>
  <c r="DB81" i="15"/>
  <c r="BV83" i="15"/>
  <c r="CX83" i="15"/>
  <c r="DB82" i="15"/>
  <c r="BV84" i="15"/>
  <c r="CX84" i="15"/>
  <c r="DB83" i="15"/>
  <c r="BV85" i="15"/>
  <c r="CX85" i="15"/>
  <c r="DB84" i="15"/>
  <c r="BV86" i="15"/>
  <c r="CX86" i="15"/>
  <c r="DB85" i="15"/>
  <c r="BV87" i="15"/>
  <c r="CX87" i="15"/>
  <c r="DB86" i="15"/>
  <c r="BV88" i="15"/>
  <c r="CX88" i="15"/>
  <c r="DB87" i="15"/>
  <c r="BV89" i="15"/>
  <c r="CX89" i="15"/>
  <c r="DB88" i="15"/>
  <c r="BV90" i="15"/>
  <c r="CX90" i="15"/>
  <c r="DB89" i="15"/>
  <c r="BV91" i="15"/>
  <c r="CX91" i="15"/>
  <c r="DB90" i="15"/>
  <c r="BV92" i="15"/>
  <c r="CX92" i="15"/>
  <c r="DB91" i="15"/>
  <c r="BV93" i="15"/>
  <c r="CX93" i="15"/>
  <c r="DB92" i="15"/>
  <c r="BV94" i="15"/>
  <c r="CX94" i="15"/>
  <c r="DB93" i="15"/>
  <c r="BV95" i="15"/>
  <c r="CX95" i="15"/>
  <c r="DB94" i="15"/>
  <c r="BV96" i="15"/>
  <c r="CX96" i="15"/>
  <c r="DB95" i="15"/>
  <c r="BV97" i="15"/>
  <c r="CX97" i="15"/>
  <c r="DB96" i="15"/>
  <c r="BV98" i="15"/>
  <c r="CX98" i="15"/>
  <c r="DB97" i="15"/>
  <c r="BV99" i="15"/>
  <c r="CX99" i="15"/>
  <c r="DB98" i="15"/>
  <c r="BV100" i="15"/>
  <c r="CX100" i="15"/>
  <c r="DB99" i="15"/>
  <c r="DB100" i="15"/>
  <c r="CX4" i="15"/>
  <c r="DG12" i="15"/>
  <c r="DF12" i="15"/>
  <c r="DL2" i="15"/>
  <c r="DH12" i="15"/>
  <c r="DN12" i="15"/>
  <c r="DJ12" i="15"/>
  <c r="DK12" i="15"/>
  <c r="DI12" i="15"/>
  <c r="DO12" i="15"/>
  <c r="DP12" i="15"/>
  <c r="DT12" i="15"/>
  <c r="DQ12" i="15"/>
  <c r="DR12" i="15"/>
  <c r="DS12" i="15"/>
  <c r="DU12" i="15"/>
  <c r="DV12" i="15"/>
  <c r="DW12" i="15"/>
  <c r="DX12" i="15"/>
  <c r="DY12" i="15"/>
  <c r="DZ12" i="15"/>
  <c r="EA12" i="15"/>
  <c r="EB12" i="15"/>
  <c r="EH12" i="15"/>
  <c r="EC12" i="15"/>
  <c r="ED12" i="15"/>
  <c r="EE12" i="15"/>
  <c r="EF12" i="15"/>
  <c r="DG13" i="15"/>
  <c r="DF13" i="15"/>
  <c r="DH13" i="15"/>
  <c r="DN13" i="15"/>
  <c r="DJ13" i="15"/>
  <c r="DK13" i="15"/>
  <c r="DI13" i="15"/>
  <c r="DO13" i="15"/>
  <c r="DP13" i="15"/>
  <c r="DT13" i="15"/>
  <c r="DQ13" i="15"/>
  <c r="DR13" i="15"/>
  <c r="DS13" i="15"/>
  <c r="DU13" i="15"/>
  <c r="DV13" i="15"/>
  <c r="DW13" i="15"/>
  <c r="DX13" i="15"/>
  <c r="DY13" i="15"/>
  <c r="DZ13" i="15"/>
  <c r="EA13" i="15"/>
  <c r="EB13" i="15"/>
  <c r="EH13" i="15"/>
  <c r="EL12" i="15"/>
  <c r="EC13" i="15"/>
  <c r="ED13" i="15"/>
  <c r="EE13" i="15"/>
  <c r="EF13" i="15"/>
  <c r="DG14" i="15"/>
  <c r="DF14" i="15"/>
  <c r="DH14" i="15"/>
  <c r="DN14" i="15"/>
  <c r="DJ14" i="15"/>
  <c r="DK14" i="15"/>
  <c r="DI14" i="15"/>
  <c r="DO14" i="15"/>
  <c r="DP14" i="15"/>
  <c r="DT14" i="15"/>
  <c r="DQ14" i="15"/>
  <c r="DR14" i="15"/>
  <c r="DS14" i="15"/>
  <c r="DU14" i="15"/>
  <c r="DV14" i="15"/>
  <c r="DW14" i="15"/>
  <c r="DX14" i="15"/>
  <c r="DY14" i="15"/>
  <c r="DZ14" i="15"/>
  <c r="EA14" i="15"/>
  <c r="EB14" i="15"/>
  <c r="EH14" i="15"/>
  <c r="EL13" i="15"/>
  <c r="EC14" i="15"/>
  <c r="ED14" i="15"/>
  <c r="EE14" i="15"/>
  <c r="EF14" i="15"/>
  <c r="DG15" i="15"/>
  <c r="DF15" i="15"/>
  <c r="DH15" i="15"/>
  <c r="DN15" i="15"/>
  <c r="DJ15" i="15"/>
  <c r="DK15" i="15"/>
  <c r="DI15" i="15"/>
  <c r="DO15" i="15"/>
  <c r="DP15" i="15"/>
  <c r="DT15" i="15"/>
  <c r="DQ15" i="15"/>
  <c r="DR15" i="15"/>
  <c r="DS15" i="15"/>
  <c r="DU15" i="15"/>
  <c r="DV15" i="15"/>
  <c r="DW15" i="15"/>
  <c r="DX15" i="15"/>
  <c r="DY15" i="15"/>
  <c r="DZ15" i="15"/>
  <c r="EA15" i="15"/>
  <c r="EB15" i="15"/>
  <c r="EH15" i="15"/>
  <c r="EL14" i="15"/>
  <c r="EC15" i="15"/>
  <c r="ED15" i="15"/>
  <c r="EE15" i="15"/>
  <c r="EF15" i="15"/>
  <c r="DG16" i="15"/>
  <c r="DF16" i="15"/>
  <c r="DH16" i="15"/>
  <c r="DN16" i="15"/>
  <c r="DJ16" i="15"/>
  <c r="DK16" i="15"/>
  <c r="DI16" i="15"/>
  <c r="DO16" i="15"/>
  <c r="DP16" i="15"/>
  <c r="DT16" i="15"/>
  <c r="DQ16" i="15"/>
  <c r="DR16" i="15"/>
  <c r="DS16" i="15"/>
  <c r="DU16" i="15"/>
  <c r="DV16" i="15"/>
  <c r="DW16" i="15"/>
  <c r="DX16" i="15"/>
  <c r="DY16" i="15"/>
  <c r="DZ16" i="15"/>
  <c r="EA16" i="15"/>
  <c r="EB16" i="15"/>
  <c r="EH16" i="15"/>
  <c r="EL15" i="15"/>
  <c r="EC16" i="15"/>
  <c r="ED16" i="15"/>
  <c r="EE16" i="15"/>
  <c r="EF16" i="15"/>
  <c r="DG17" i="15"/>
  <c r="DF17" i="15"/>
  <c r="DH17" i="15"/>
  <c r="DN17" i="15"/>
  <c r="DJ17" i="15"/>
  <c r="DK17" i="15"/>
  <c r="DI17" i="15"/>
  <c r="DO17" i="15"/>
  <c r="DP17" i="15"/>
  <c r="DT17" i="15"/>
  <c r="DQ17" i="15"/>
  <c r="DR17" i="15"/>
  <c r="DS17" i="15"/>
  <c r="DU17" i="15"/>
  <c r="DV17" i="15"/>
  <c r="DW17" i="15"/>
  <c r="DX17" i="15"/>
  <c r="DY17" i="15"/>
  <c r="DZ17" i="15"/>
  <c r="EA17" i="15"/>
  <c r="EB17" i="15"/>
  <c r="EH17" i="15"/>
  <c r="EL16" i="15"/>
  <c r="EC17" i="15"/>
  <c r="ED17" i="15"/>
  <c r="EE17" i="15"/>
  <c r="EF17" i="15"/>
  <c r="DG18" i="15"/>
  <c r="DF18" i="15"/>
  <c r="DH18" i="15"/>
  <c r="DN18" i="15"/>
  <c r="DJ18" i="15"/>
  <c r="DK18" i="15"/>
  <c r="DI18" i="15"/>
  <c r="DO18" i="15"/>
  <c r="DP18" i="15"/>
  <c r="DT18" i="15"/>
  <c r="DQ18" i="15"/>
  <c r="DR18" i="15"/>
  <c r="DS18" i="15"/>
  <c r="DU18" i="15"/>
  <c r="DV18" i="15"/>
  <c r="DW18" i="15"/>
  <c r="DX18" i="15"/>
  <c r="DY18" i="15"/>
  <c r="DZ18" i="15"/>
  <c r="EA18" i="15"/>
  <c r="EB18" i="15"/>
  <c r="EH18" i="15"/>
  <c r="EL17" i="15"/>
  <c r="EC18" i="15"/>
  <c r="ED18" i="15"/>
  <c r="EE18" i="15"/>
  <c r="EF18" i="15"/>
  <c r="DG19" i="15"/>
  <c r="DF19" i="15"/>
  <c r="DH19" i="15"/>
  <c r="DN19" i="15"/>
  <c r="DJ19" i="15"/>
  <c r="DK19" i="15"/>
  <c r="DI19" i="15"/>
  <c r="DO19" i="15"/>
  <c r="DP19" i="15"/>
  <c r="DT19" i="15"/>
  <c r="DQ19" i="15"/>
  <c r="DR19" i="15"/>
  <c r="DS19" i="15"/>
  <c r="DU19" i="15"/>
  <c r="DV19" i="15"/>
  <c r="DW19" i="15"/>
  <c r="DX19" i="15"/>
  <c r="DY19" i="15"/>
  <c r="DZ19" i="15"/>
  <c r="EA19" i="15"/>
  <c r="EB19" i="15"/>
  <c r="EH19" i="15"/>
  <c r="EL18" i="15"/>
  <c r="EC19" i="15"/>
  <c r="ED19" i="15"/>
  <c r="EE19" i="15"/>
  <c r="EF19" i="15"/>
  <c r="DG20" i="15"/>
  <c r="DF20" i="15"/>
  <c r="DH20" i="15"/>
  <c r="DN20" i="15"/>
  <c r="DJ20" i="15"/>
  <c r="DK20" i="15"/>
  <c r="DI20" i="15"/>
  <c r="DO20" i="15"/>
  <c r="DP20" i="15"/>
  <c r="DT20" i="15"/>
  <c r="DQ20" i="15"/>
  <c r="DR20" i="15"/>
  <c r="DS20" i="15"/>
  <c r="DU20" i="15"/>
  <c r="DV20" i="15"/>
  <c r="DW20" i="15"/>
  <c r="DX20" i="15"/>
  <c r="DY20" i="15"/>
  <c r="DZ20" i="15"/>
  <c r="EA20" i="15"/>
  <c r="EB20" i="15"/>
  <c r="EH20" i="15"/>
  <c r="EL19" i="15"/>
  <c r="EC20" i="15"/>
  <c r="ED20" i="15"/>
  <c r="EE20" i="15"/>
  <c r="EF20" i="15"/>
  <c r="DG21" i="15"/>
  <c r="DF21" i="15"/>
  <c r="DH21" i="15"/>
  <c r="DN21" i="15"/>
  <c r="DJ21" i="15"/>
  <c r="DK21" i="15"/>
  <c r="DI21" i="15"/>
  <c r="DO21" i="15"/>
  <c r="DP21" i="15"/>
  <c r="DT21" i="15"/>
  <c r="DQ21" i="15"/>
  <c r="DR21" i="15"/>
  <c r="DS21" i="15"/>
  <c r="DU21" i="15"/>
  <c r="DV21" i="15"/>
  <c r="DW21" i="15"/>
  <c r="DX21" i="15"/>
  <c r="DY21" i="15"/>
  <c r="DZ21" i="15"/>
  <c r="EA21" i="15"/>
  <c r="EB21" i="15"/>
  <c r="EH21" i="15"/>
  <c r="EL20" i="15"/>
  <c r="EC21" i="15"/>
  <c r="ED21" i="15"/>
  <c r="EE21" i="15"/>
  <c r="EF21" i="15"/>
  <c r="DG22" i="15"/>
  <c r="DF22" i="15"/>
  <c r="DH22" i="15"/>
  <c r="DN22" i="15"/>
  <c r="DJ22" i="15"/>
  <c r="DK22" i="15"/>
  <c r="DI22" i="15"/>
  <c r="DO22" i="15"/>
  <c r="DP22" i="15"/>
  <c r="DT22" i="15"/>
  <c r="DQ22" i="15"/>
  <c r="DR22" i="15"/>
  <c r="DS22" i="15"/>
  <c r="DU22" i="15"/>
  <c r="DV22" i="15"/>
  <c r="DW22" i="15"/>
  <c r="DX22" i="15"/>
  <c r="DY22" i="15"/>
  <c r="DZ22" i="15"/>
  <c r="EA22" i="15"/>
  <c r="EB22" i="15"/>
  <c r="EH22" i="15"/>
  <c r="EL21" i="15"/>
  <c r="EC22" i="15"/>
  <c r="ED22" i="15"/>
  <c r="EE22" i="15"/>
  <c r="EF22" i="15"/>
  <c r="DG23" i="15"/>
  <c r="DF23" i="15"/>
  <c r="DH23" i="15"/>
  <c r="DN23" i="15"/>
  <c r="DJ23" i="15"/>
  <c r="DK23" i="15"/>
  <c r="DI23" i="15"/>
  <c r="DO23" i="15"/>
  <c r="DP23" i="15"/>
  <c r="DT23" i="15"/>
  <c r="DQ23" i="15"/>
  <c r="DR23" i="15"/>
  <c r="DS23" i="15"/>
  <c r="DU23" i="15"/>
  <c r="DV23" i="15"/>
  <c r="DW23" i="15"/>
  <c r="DX23" i="15"/>
  <c r="DY23" i="15"/>
  <c r="DZ23" i="15"/>
  <c r="EA23" i="15"/>
  <c r="EB23" i="15"/>
  <c r="EH23" i="15"/>
  <c r="EL22" i="15"/>
  <c r="EC23" i="15"/>
  <c r="ED23" i="15"/>
  <c r="EE23" i="15"/>
  <c r="EF23" i="15"/>
  <c r="DG24" i="15"/>
  <c r="DF24" i="15"/>
  <c r="DH24" i="15"/>
  <c r="DN24" i="15"/>
  <c r="DJ24" i="15"/>
  <c r="DK24" i="15"/>
  <c r="DI24" i="15"/>
  <c r="DO24" i="15"/>
  <c r="DP24" i="15"/>
  <c r="DT24" i="15"/>
  <c r="DQ24" i="15"/>
  <c r="DR24" i="15"/>
  <c r="DS24" i="15"/>
  <c r="DU24" i="15"/>
  <c r="DV24" i="15"/>
  <c r="DW24" i="15"/>
  <c r="DX24" i="15"/>
  <c r="DY24" i="15"/>
  <c r="DZ24" i="15"/>
  <c r="EA24" i="15"/>
  <c r="EB24" i="15"/>
  <c r="EH24" i="15"/>
  <c r="EL23" i="15"/>
  <c r="EC24" i="15"/>
  <c r="ED24" i="15"/>
  <c r="EE24" i="15"/>
  <c r="EF24" i="15"/>
  <c r="DG25" i="15"/>
  <c r="DF25" i="15"/>
  <c r="DH25" i="15"/>
  <c r="DN25" i="15"/>
  <c r="DJ25" i="15"/>
  <c r="DK25" i="15"/>
  <c r="DI25" i="15"/>
  <c r="DO25" i="15"/>
  <c r="DP25" i="15"/>
  <c r="DT25" i="15"/>
  <c r="DQ25" i="15"/>
  <c r="DR25" i="15"/>
  <c r="DS25" i="15"/>
  <c r="DU25" i="15"/>
  <c r="DV25" i="15"/>
  <c r="DW25" i="15"/>
  <c r="DX25" i="15"/>
  <c r="DY25" i="15"/>
  <c r="DZ25" i="15"/>
  <c r="EA25" i="15"/>
  <c r="EB25" i="15"/>
  <c r="EH25" i="15"/>
  <c r="EL24" i="15"/>
  <c r="EC25" i="15"/>
  <c r="ED25" i="15"/>
  <c r="EE25" i="15"/>
  <c r="EF25" i="15"/>
  <c r="DG26" i="15"/>
  <c r="DF26" i="15"/>
  <c r="DH26" i="15"/>
  <c r="DN26" i="15"/>
  <c r="DJ26" i="15"/>
  <c r="DK26" i="15"/>
  <c r="DI26" i="15"/>
  <c r="DO26" i="15"/>
  <c r="DP26" i="15"/>
  <c r="DT26" i="15"/>
  <c r="DQ26" i="15"/>
  <c r="DR26" i="15"/>
  <c r="DS26" i="15"/>
  <c r="DU26" i="15"/>
  <c r="DV26" i="15"/>
  <c r="DW26" i="15"/>
  <c r="DX26" i="15"/>
  <c r="DY26" i="15"/>
  <c r="DZ26" i="15"/>
  <c r="EA26" i="15"/>
  <c r="EB26" i="15"/>
  <c r="EH26" i="15"/>
  <c r="EL25" i="15"/>
  <c r="EC26" i="15"/>
  <c r="ED26" i="15"/>
  <c r="EE26" i="15"/>
  <c r="EF26" i="15"/>
  <c r="DG27" i="15"/>
  <c r="DF27" i="15"/>
  <c r="DH27" i="15"/>
  <c r="DN27" i="15"/>
  <c r="DJ27" i="15"/>
  <c r="DK27" i="15"/>
  <c r="DI27" i="15"/>
  <c r="DO27" i="15"/>
  <c r="DP27" i="15"/>
  <c r="DT27" i="15"/>
  <c r="DQ27" i="15"/>
  <c r="DR27" i="15"/>
  <c r="DS27" i="15"/>
  <c r="DU27" i="15"/>
  <c r="DV27" i="15"/>
  <c r="DW27" i="15"/>
  <c r="DX27" i="15"/>
  <c r="DY27" i="15"/>
  <c r="DZ27" i="15"/>
  <c r="EA27" i="15"/>
  <c r="EB27" i="15"/>
  <c r="EH27" i="15"/>
  <c r="EL26" i="15"/>
  <c r="EC27" i="15"/>
  <c r="ED27" i="15"/>
  <c r="EE27" i="15"/>
  <c r="EF27" i="15"/>
  <c r="DG28" i="15"/>
  <c r="DF28" i="15"/>
  <c r="DH28" i="15"/>
  <c r="DN28" i="15"/>
  <c r="DJ28" i="15"/>
  <c r="DK28" i="15"/>
  <c r="DI28" i="15"/>
  <c r="DO28" i="15"/>
  <c r="DP28" i="15"/>
  <c r="DT28" i="15"/>
  <c r="DQ28" i="15"/>
  <c r="DR28" i="15"/>
  <c r="DS28" i="15"/>
  <c r="DU28" i="15"/>
  <c r="DV28" i="15"/>
  <c r="DW28" i="15"/>
  <c r="DX28" i="15"/>
  <c r="DY28" i="15"/>
  <c r="DZ28" i="15"/>
  <c r="EA28" i="15"/>
  <c r="EB28" i="15"/>
  <c r="EH28" i="15"/>
  <c r="EL27" i="15"/>
  <c r="EC28" i="15"/>
  <c r="ED28" i="15"/>
  <c r="EE28" i="15"/>
  <c r="EF28" i="15"/>
  <c r="DG29" i="15"/>
  <c r="DF29" i="15"/>
  <c r="DH29" i="15"/>
  <c r="DN29" i="15"/>
  <c r="DJ29" i="15"/>
  <c r="DK29" i="15"/>
  <c r="DI29" i="15"/>
  <c r="DO29" i="15"/>
  <c r="DP29" i="15"/>
  <c r="DT29" i="15"/>
  <c r="DQ29" i="15"/>
  <c r="DR29" i="15"/>
  <c r="DS29" i="15"/>
  <c r="DU29" i="15"/>
  <c r="DV29" i="15"/>
  <c r="DW29" i="15"/>
  <c r="DX29" i="15"/>
  <c r="DY29" i="15"/>
  <c r="DZ29" i="15"/>
  <c r="EA29" i="15"/>
  <c r="EB29" i="15"/>
  <c r="EH29" i="15"/>
  <c r="EL28" i="15"/>
  <c r="EC29" i="15"/>
  <c r="ED29" i="15"/>
  <c r="EE29" i="15"/>
  <c r="EF29" i="15"/>
  <c r="DG30" i="15"/>
  <c r="DF30" i="15"/>
  <c r="DH30" i="15"/>
  <c r="DN30" i="15"/>
  <c r="DJ30" i="15"/>
  <c r="DK30" i="15"/>
  <c r="DI30" i="15"/>
  <c r="DO30" i="15"/>
  <c r="DP30" i="15"/>
  <c r="DT30" i="15"/>
  <c r="DQ30" i="15"/>
  <c r="DR30" i="15"/>
  <c r="DS30" i="15"/>
  <c r="DU30" i="15"/>
  <c r="DV30" i="15"/>
  <c r="DW30" i="15"/>
  <c r="DX30" i="15"/>
  <c r="DY30" i="15"/>
  <c r="DZ30" i="15"/>
  <c r="EA30" i="15"/>
  <c r="EB30" i="15"/>
  <c r="EH30" i="15"/>
  <c r="EL29" i="15"/>
  <c r="EC30" i="15"/>
  <c r="ED30" i="15"/>
  <c r="EE30" i="15"/>
  <c r="EF30" i="15"/>
  <c r="DG31" i="15"/>
  <c r="DF31" i="15"/>
  <c r="DH31" i="15"/>
  <c r="DN31" i="15"/>
  <c r="DJ31" i="15"/>
  <c r="DK31" i="15"/>
  <c r="DI31" i="15"/>
  <c r="DO31" i="15"/>
  <c r="DP31" i="15"/>
  <c r="DT31" i="15"/>
  <c r="DQ31" i="15"/>
  <c r="DR31" i="15"/>
  <c r="DS31" i="15"/>
  <c r="DU31" i="15"/>
  <c r="DV31" i="15"/>
  <c r="DW31" i="15"/>
  <c r="DX31" i="15"/>
  <c r="DY31" i="15"/>
  <c r="DZ31" i="15"/>
  <c r="EA31" i="15"/>
  <c r="EB31" i="15"/>
  <c r="EH31" i="15"/>
  <c r="EL30" i="15"/>
  <c r="EC31" i="15"/>
  <c r="ED31" i="15"/>
  <c r="EE31" i="15"/>
  <c r="EF31" i="15"/>
  <c r="DG32" i="15"/>
  <c r="DF32" i="15"/>
  <c r="DH32" i="15"/>
  <c r="DN32" i="15"/>
  <c r="DJ32" i="15"/>
  <c r="DK32" i="15"/>
  <c r="DI32" i="15"/>
  <c r="DO32" i="15"/>
  <c r="DP32" i="15"/>
  <c r="DT32" i="15"/>
  <c r="DQ32" i="15"/>
  <c r="DR32" i="15"/>
  <c r="DS32" i="15"/>
  <c r="DU32" i="15"/>
  <c r="DV32" i="15"/>
  <c r="DW32" i="15"/>
  <c r="DX32" i="15"/>
  <c r="DY32" i="15"/>
  <c r="DZ32" i="15"/>
  <c r="EA32" i="15"/>
  <c r="EB32" i="15"/>
  <c r="EH32" i="15"/>
  <c r="EL31" i="15"/>
  <c r="EC32" i="15"/>
  <c r="ED32" i="15"/>
  <c r="EE32" i="15"/>
  <c r="EF32" i="15"/>
  <c r="DG33" i="15"/>
  <c r="DF33" i="15"/>
  <c r="DH33" i="15"/>
  <c r="DN33" i="15"/>
  <c r="DJ33" i="15"/>
  <c r="DK33" i="15"/>
  <c r="DI33" i="15"/>
  <c r="DO33" i="15"/>
  <c r="DP33" i="15"/>
  <c r="DT33" i="15"/>
  <c r="DQ33" i="15"/>
  <c r="DR33" i="15"/>
  <c r="DS33" i="15"/>
  <c r="DU33" i="15"/>
  <c r="DV33" i="15"/>
  <c r="DW33" i="15"/>
  <c r="DX33" i="15"/>
  <c r="DY33" i="15"/>
  <c r="DZ33" i="15"/>
  <c r="EA33" i="15"/>
  <c r="EB33" i="15"/>
  <c r="EH33" i="15"/>
  <c r="EL32" i="15"/>
  <c r="EC33" i="15"/>
  <c r="ED33" i="15"/>
  <c r="EE33" i="15"/>
  <c r="EF33" i="15"/>
  <c r="DG34" i="15"/>
  <c r="DF34" i="15"/>
  <c r="DH34" i="15"/>
  <c r="DN34" i="15"/>
  <c r="DJ34" i="15"/>
  <c r="DK34" i="15"/>
  <c r="DI34" i="15"/>
  <c r="DO34" i="15"/>
  <c r="DP34" i="15"/>
  <c r="DT34" i="15"/>
  <c r="DQ34" i="15"/>
  <c r="DR34" i="15"/>
  <c r="DS34" i="15"/>
  <c r="DU34" i="15"/>
  <c r="DV34" i="15"/>
  <c r="DW34" i="15"/>
  <c r="DX34" i="15"/>
  <c r="DY34" i="15"/>
  <c r="DZ34" i="15"/>
  <c r="EA34" i="15"/>
  <c r="EB34" i="15"/>
  <c r="EH34" i="15"/>
  <c r="EL33" i="15"/>
  <c r="EC34" i="15"/>
  <c r="ED34" i="15"/>
  <c r="EE34" i="15"/>
  <c r="EF34" i="15"/>
  <c r="DG35" i="15"/>
  <c r="DF35" i="15"/>
  <c r="DH35" i="15"/>
  <c r="DN35" i="15"/>
  <c r="DJ35" i="15"/>
  <c r="DK35" i="15"/>
  <c r="DI35" i="15"/>
  <c r="DO35" i="15"/>
  <c r="DP35" i="15"/>
  <c r="DT35" i="15"/>
  <c r="DQ35" i="15"/>
  <c r="DR35" i="15"/>
  <c r="DS35" i="15"/>
  <c r="DU35" i="15"/>
  <c r="DV35" i="15"/>
  <c r="DW35" i="15"/>
  <c r="DX35" i="15"/>
  <c r="DY35" i="15"/>
  <c r="DZ35" i="15"/>
  <c r="EA35" i="15"/>
  <c r="EB35" i="15"/>
  <c r="EH35" i="15"/>
  <c r="EL34" i="15"/>
  <c r="EC35" i="15"/>
  <c r="ED35" i="15"/>
  <c r="EE35" i="15"/>
  <c r="EF35" i="15"/>
  <c r="DG36" i="15"/>
  <c r="DF36" i="15"/>
  <c r="DH36" i="15"/>
  <c r="DN36" i="15"/>
  <c r="DJ36" i="15"/>
  <c r="DK36" i="15"/>
  <c r="DI36" i="15"/>
  <c r="DO36" i="15"/>
  <c r="DP36" i="15"/>
  <c r="DT36" i="15"/>
  <c r="DQ36" i="15"/>
  <c r="DR36" i="15"/>
  <c r="DS36" i="15"/>
  <c r="DU36" i="15"/>
  <c r="DV36" i="15"/>
  <c r="DW36" i="15"/>
  <c r="DX36" i="15"/>
  <c r="DY36" i="15"/>
  <c r="DZ36" i="15"/>
  <c r="EA36" i="15"/>
  <c r="EB36" i="15"/>
  <c r="EH36" i="15"/>
  <c r="EL35" i="15"/>
  <c r="EC36" i="15"/>
  <c r="ED36" i="15"/>
  <c r="EE36" i="15"/>
  <c r="EF36" i="15"/>
  <c r="DG37" i="15"/>
  <c r="DF37" i="15"/>
  <c r="DH37" i="15"/>
  <c r="DN37" i="15"/>
  <c r="DJ37" i="15"/>
  <c r="DK37" i="15"/>
  <c r="DI37" i="15"/>
  <c r="DO37" i="15"/>
  <c r="DP37" i="15"/>
  <c r="DT37" i="15"/>
  <c r="DQ37" i="15"/>
  <c r="DR37" i="15"/>
  <c r="DS37" i="15"/>
  <c r="DU37" i="15"/>
  <c r="DV37" i="15"/>
  <c r="DW37" i="15"/>
  <c r="DX37" i="15"/>
  <c r="DY37" i="15"/>
  <c r="DZ37" i="15"/>
  <c r="EA37" i="15"/>
  <c r="EB37" i="15"/>
  <c r="EH37" i="15"/>
  <c r="EL36" i="15"/>
  <c r="EC37" i="15"/>
  <c r="ED37" i="15"/>
  <c r="EE37" i="15"/>
  <c r="EF37" i="15"/>
  <c r="DG38" i="15"/>
  <c r="DF38" i="15"/>
  <c r="DH38" i="15"/>
  <c r="DN38" i="15"/>
  <c r="DJ38" i="15"/>
  <c r="DK38" i="15"/>
  <c r="DI38" i="15"/>
  <c r="DO38" i="15"/>
  <c r="DP38" i="15"/>
  <c r="DT38" i="15"/>
  <c r="DQ38" i="15"/>
  <c r="DR38" i="15"/>
  <c r="DS38" i="15"/>
  <c r="DU38" i="15"/>
  <c r="DV38" i="15"/>
  <c r="DW38" i="15"/>
  <c r="DX38" i="15"/>
  <c r="DY38" i="15"/>
  <c r="DZ38" i="15"/>
  <c r="EA38" i="15"/>
  <c r="EB38" i="15"/>
  <c r="EH38" i="15"/>
  <c r="EL37" i="15"/>
  <c r="EC38" i="15"/>
  <c r="ED38" i="15"/>
  <c r="EE38" i="15"/>
  <c r="EF38" i="15"/>
  <c r="DG39" i="15"/>
  <c r="DF39" i="15"/>
  <c r="DH39" i="15"/>
  <c r="DN39" i="15"/>
  <c r="DJ39" i="15"/>
  <c r="DK39" i="15"/>
  <c r="DI39" i="15"/>
  <c r="DO39" i="15"/>
  <c r="DP39" i="15"/>
  <c r="DT39" i="15"/>
  <c r="DQ39" i="15"/>
  <c r="DR39" i="15"/>
  <c r="DS39" i="15"/>
  <c r="DU39" i="15"/>
  <c r="DV39" i="15"/>
  <c r="DW39" i="15"/>
  <c r="DX39" i="15"/>
  <c r="DY39" i="15"/>
  <c r="DZ39" i="15"/>
  <c r="EA39" i="15"/>
  <c r="EB39" i="15"/>
  <c r="EH39" i="15"/>
  <c r="EL38" i="15"/>
  <c r="EC39" i="15"/>
  <c r="ED39" i="15"/>
  <c r="EE39" i="15"/>
  <c r="EF39" i="15"/>
  <c r="DG40" i="15"/>
  <c r="DF40" i="15"/>
  <c r="DH40" i="15"/>
  <c r="DN40" i="15"/>
  <c r="DJ40" i="15"/>
  <c r="DK40" i="15"/>
  <c r="DI40" i="15"/>
  <c r="DO40" i="15"/>
  <c r="DP40" i="15"/>
  <c r="DT40" i="15"/>
  <c r="DQ40" i="15"/>
  <c r="DR40" i="15"/>
  <c r="DS40" i="15"/>
  <c r="DU40" i="15"/>
  <c r="DV40" i="15"/>
  <c r="DW40" i="15"/>
  <c r="DX40" i="15"/>
  <c r="DY40" i="15"/>
  <c r="DZ40" i="15"/>
  <c r="EA40" i="15"/>
  <c r="EB40" i="15"/>
  <c r="EH40" i="15"/>
  <c r="EL39" i="15"/>
  <c r="EC40" i="15"/>
  <c r="ED40" i="15"/>
  <c r="EE40" i="15"/>
  <c r="EF40" i="15"/>
  <c r="DG41" i="15"/>
  <c r="DF41" i="15"/>
  <c r="DH41" i="15"/>
  <c r="DN41" i="15"/>
  <c r="DJ41" i="15"/>
  <c r="DK41" i="15"/>
  <c r="DI41" i="15"/>
  <c r="DO41" i="15"/>
  <c r="DP41" i="15"/>
  <c r="DT41" i="15"/>
  <c r="DQ41" i="15"/>
  <c r="DR41" i="15"/>
  <c r="DS41" i="15"/>
  <c r="DU41" i="15"/>
  <c r="DV41" i="15"/>
  <c r="DW41" i="15"/>
  <c r="DX41" i="15"/>
  <c r="DY41" i="15"/>
  <c r="DZ41" i="15"/>
  <c r="EA41" i="15"/>
  <c r="EB41" i="15"/>
  <c r="EH41" i="15"/>
  <c r="EL40" i="15"/>
  <c r="EC41" i="15"/>
  <c r="ED41" i="15"/>
  <c r="EE41" i="15"/>
  <c r="EF41" i="15"/>
  <c r="DG42" i="15"/>
  <c r="DF42" i="15"/>
  <c r="DH42" i="15"/>
  <c r="DN42" i="15"/>
  <c r="DJ42" i="15"/>
  <c r="DK42" i="15"/>
  <c r="DI42" i="15"/>
  <c r="DO42" i="15"/>
  <c r="DP42" i="15"/>
  <c r="DT42" i="15"/>
  <c r="DQ42" i="15"/>
  <c r="DR42" i="15"/>
  <c r="DS42" i="15"/>
  <c r="DU42" i="15"/>
  <c r="DV42" i="15"/>
  <c r="DW42" i="15"/>
  <c r="DX42" i="15"/>
  <c r="DY42" i="15"/>
  <c r="DZ42" i="15"/>
  <c r="EA42" i="15"/>
  <c r="EB42" i="15"/>
  <c r="EH42" i="15"/>
  <c r="EL41" i="15"/>
  <c r="EC42" i="15"/>
  <c r="ED42" i="15"/>
  <c r="EE42" i="15"/>
  <c r="EF42" i="15"/>
  <c r="DG43" i="15"/>
  <c r="DF43" i="15"/>
  <c r="DH43" i="15"/>
  <c r="DN43" i="15"/>
  <c r="DJ43" i="15"/>
  <c r="DK43" i="15"/>
  <c r="DI43" i="15"/>
  <c r="DO43" i="15"/>
  <c r="DP43" i="15"/>
  <c r="DT43" i="15"/>
  <c r="DQ43" i="15"/>
  <c r="DR43" i="15"/>
  <c r="DS43" i="15"/>
  <c r="DU43" i="15"/>
  <c r="DV43" i="15"/>
  <c r="DW43" i="15"/>
  <c r="DX43" i="15"/>
  <c r="DY43" i="15"/>
  <c r="DZ43" i="15"/>
  <c r="EA43" i="15"/>
  <c r="EB43" i="15"/>
  <c r="EH43" i="15"/>
  <c r="EL42" i="15"/>
  <c r="EC43" i="15"/>
  <c r="ED43" i="15"/>
  <c r="EE43" i="15"/>
  <c r="EF43" i="15"/>
  <c r="DG44" i="15"/>
  <c r="DF44" i="15"/>
  <c r="DH44" i="15"/>
  <c r="DN44" i="15"/>
  <c r="DJ44" i="15"/>
  <c r="DK44" i="15"/>
  <c r="DI44" i="15"/>
  <c r="DO44" i="15"/>
  <c r="DP44" i="15"/>
  <c r="DT44" i="15"/>
  <c r="DQ44" i="15"/>
  <c r="DR44" i="15"/>
  <c r="DS44" i="15"/>
  <c r="DU44" i="15"/>
  <c r="DV44" i="15"/>
  <c r="DW44" i="15"/>
  <c r="DX44" i="15"/>
  <c r="DY44" i="15"/>
  <c r="DZ44" i="15"/>
  <c r="EA44" i="15"/>
  <c r="EB44" i="15"/>
  <c r="EH44" i="15"/>
  <c r="EL43" i="15"/>
  <c r="EC44" i="15"/>
  <c r="ED44" i="15"/>
  <c r="EE44" i="15"/>
  <c r="EF44" i="15"/>
  <c r="DG45" i="15"/>
  <c r="DF45" i="15"/>
  <c r="DH45" i="15"/>
  <c r="DN45" i="15"/>
  <c r="DJ45" i="15"/>
  <c r="DK45" i="15"/>
  <c r="DI45" i="15"/>
  <c r="DO45" i="15"/>
  <c r="DP45" i="15"/>
  <c r="DT45" i="15"/>
  <c r="DQ45" i="15"/>
  <c r="DR45" i="15"/>
  <c r="DS45" i="15"/>
  <c r="DU45" i="15"/>
  <c r="DV45" i="15"/>
  <c r="DW45" i="15"/>
  <c r="DX45" i="15"/>
  <c r="DY45" i="15"/>
  <c r="DZ45" i="15"/>
  <c r="EA45" i="15"/>
  <c r="EB45" i="15"/>
  <c r="EH45" i="15"/>
  <c r="EL44" i="15"/>
  <c r="EC45" i="15"/>
  <c r="ED45" i="15"/>
  <c r="EE45" i="15"/>
  <c r="EF45" i="15"/>
  <c r="DG46" i="15"/>
  <c r="DF46" i="15"/>
  <c r="DH46" i="15"/>
  <c r="DN46" i="15"/>
  <c r="DJ46" i="15"/>
  <c r="DK46" i="15"/>
  <c r="DI46" i="15"/>
  <c r="DO46" i="15"/>
  <c r="DP46" i="15"/>
  <c r="DT46" i="15"/>
  <c r="DQ46" i="15"/>
  <c r="DR46" i="15"/>
  <c r="DS46" i="15"/>
  <c r="DU46" i="15"/>
  <c r="DV46" i="15"/>
  <c r="DW46" i="15"/>
  <c r="DX46" i="15"/>
  <c r="DY46" i="15"/>
  <c r="DZ46" i="15"/>
  <c r="EA46" i="15"/>
  <c r="EB46" i="15"/>
  <c r="EH46" i="15"/>
  <c r="EL45" i="15"/>
  <c r="EC46" i="15"/>
  <c r="ED46" i="15"/>
  <c r="EE46" i="15"/>
  <c r="EF46" i="15"/>
  <c r="DG47" i="15"/>
  <c r="DF47" i="15"/>
  <c r="DH47" i="15"/>
  <c r="DN47" i="15"/>
  <c r="DJ47" i="15"/>
  <c r="DK47" i="15"/>
  <c r="DI47" i="15"/>
  <c r="DO47" i="15"/>
  <c r="DP47" i="15"/>
  <c r="DT47" i="15"/>
  <c r="DQ47" i="15"/>
  <c r="DR47" i="15"/>
  <c r="DS47" i="15"/>
  <c r="DU47" i="15"/>
  <c r="DV47" i="15"/>
  <c r="DW47" i="15"/>
  <c r="DX47" i="15"/>
  <c r="DY47" i="15"/>
  <c r="DZ47" i="15"/>
  <c r="EA47" i="15"/>
  <c r="EB47" i="15"/>
  <c r="EH47" i="15"/>
  <c r="EL46" i="15"/>
  <c r="EC47" i="15"/>
  <c r="ED47" i="15"/>
  <c r="EE47" i="15"/>
  <c r="EF47" i="15"/>
  <c r="DG48" i="15"/>
  <c r="DF48" i="15"/>
  <c r="DH48" i="15"/>
  <c r="DN48" i="15"/>
  <c r="DJ48" i="15"/>
  <c r="DK48" i="15"/>
  <c r="DI48" i="15"/>
  <c r="DO48" i="15"/>
  <c r="DP48" i="15"/>
  <c r="DT48" i="15"/>
  <c r="DQ48" i="15"/>
  <c r="DR48" i="15"/>
  <c r="DS48" i="15"/>
  <c r="DU48" i="15"/>
  <c r="DV48" i="15"/>
  <c r="DW48" i="15"/>
  <c r="DX48" i="15"/>
  <c r="DY48" i="15"/>
  <c r="DZ48" i="15"/>
  <c r="EA48" i="15"/>
  <c r="EB48" i="15"/>
  <c r="EH48" i="15"/>
  <c r="EL47" i="15"/>
  <c r="EC48" i="15"/>
  <c r="ED48" i="15"/>
  <c r="EE48" i="15"/>
  <c r="EF48" i="15"/>
  <c r="DG49" i="15"/>
  <c r="DF49" i="15"/>
  <c r="DH49" i="15"/>
  <c r="DN49" i="15"/>
  <c r="DJ49" i="15"/>
  <c r="DK49" i="15"/>
  <c r="DI49" i="15"/>
  <c r="DO49" i="15"/>
  <c r="DP49" i="15"/>
  <c r="DT49" i="15"/>
  <c r="DQ49" i="15"/>
  <c r="DR49" i="15"/>
  <c r="DS49" i="15"/>
  <c r="DU49" i="15"/>
  <c r="DV49" i="15"/>
  <c r="DW49" i="15"/>
  <c r="DX49" i="15"/>
  <c r="DY49" i="15"/>
  <c r="DZ49" i="15"/>
  <c r="EA49" i="15"/>
  <c r="EB49" i="15"/>
  <c r="EH49" i="15"/>
  <c r="EL48" i="15"/>
  <c r="EC49" i="15"/>
  <c r="ED49" i="15"/>
  <c r="EE49" i="15"/>
  <c r="EF49" i="15"/>
  <c r="DG50" i="15"/>
  <c r="DF50" i="15"/>
  <c r="DH50" i="15"/>
  <c r="DN50" i="15"/>
  <c r="DJ50" i="15"/>
  <c r="DK50" i="15"/>
  <c r="DI50" i="15"/>
  <c r="DO50" i="15"/>
  <c r="DP50" i="15"/>
  <c r="DT50" i="15"/>
  <c r="DQ50" i="15"/>
  <c r="DR50" i="15"/>
  <c r="DS50" i="15"/>
  <c r="DU50" i="15"/>
  <c r="DV50" i="15"/>
  <c r="DW50" i="15"/>
  <c r="DX50" i="15"/>
  <c r="DY50" i="15"/>
  <c r="DZ50" i="15"/>
  <c r="EA50" i="15"/>
  <c r="EB50" i="15"/>
  <c r="EH50" i="15"/>
  <c r="EL49" i="15"/>
  <c r="EC50" i="15"/>
  <c r="ED50" i="15"/>
  <c r="EE50" i="15"/>
  <c r="EF50" i="15"/>
  <c r="DG51" i="15"/>
  <c r="DF51" i="15"/>
  <c r="DH51" i="15"/>
  <c r="DN51" i="15"/>
  <c r="DJ51" i="15"/>
  <c r="DK51" i="15"/>
  <c r="DI51" i="15"/>
  <c r="DO51" i="15"/>
  <c r="DP51" i="15"/>
  <c r="DT51" i="15"/>
  <c r="DQ51" i="15"/>
  <c r="DR51" i="15"/>
  <c r="DS51" i="15"/>
  <c r="DU51" i="15"/>
  <c r="DV51" i="15"/>
  <c r="DW51" i="15"/>
  <c r="DX51" i="15"/>
  <c r="DY51" i="15"/>
  <c r="DZ51" i="15"/>
  <c r="EA51" i="15"/>
  <c r="EB51" i="15"/>
  <c r="EH51" i="15"/>
  <c r="EL50" i="15"/>
  <c r="EC51" i="15"/>
  <c r="ED51" i="15"/>
  <c r="EE51" i="15"/>
  <c r="EF51" i="15"/>
  <c r="DG52" i="15"/>
  <c r="DF52" i="15"/>
  <c r="DH52" i="15"/>
  <c r="DN52" i="15"/>
  <c r="DJ52" i="15"/>
  <c r="DK52" i="15"/>
  <c r="DI52" i="15"/>
  <c r="DO52" i="15"/>
  <c r="DP52" i="15"/>
  <c r="DT52" i="15"/>
  <c r="DQ52" i="15"/>
  <c r="DR52" i="15"/>
  <c r="DS52" i="15"/>
  <c r="DU52" i="15"/>
  <c r="DV52" i="15"/>
  <c r="DW52" i="15"/>
  <c r="DX52" i="15"/>
  <c r="DY52" i="15"/>
  <c r="DZ52" i="15"/>
  <c r="EA52" i="15"/>
  <c r="EB52" i="15"/>
  <c r="EH52" i="15"/>
  <c r="EL51" i="15"/>
  <c r="EC52" i="15"/>
  <c r="ED52" i="15"/>
  <c r="EE52" i="15"/>
  <c r="EF52" i="15"/>
  <c r="DG53" i="15"/>
  <c r="DF53" i="15"/>
  <c r="DH53" i="15"/>
  <c r="DN53" i="15"/>
  <c r="DJ53" i="15"/>
  <c r="DK53" i="15"/>
  <c r="DI53" i="15"/>
  <c r="DO53" i="15"/>
  <c r="DP53" i="15"/>
  <c r="DT53" i="15"/>
  <c r="DQ53" i="15"/>
  <c r="DR53" i="15"/>
  <c r="DS53" i="15"/>
  <c r="DU53" i="15"/>
  <c r="DV53" i="15"/>
  <c r="DW53" i="15"/>
  <c r="DX53" i="15"/>
  <c r="DY53" i="15"/>
  <c r="DZ53" i="15"/>
  <c r="EA53" i="15"/>
  <c r="EB53" i="15"/>
  <c r="EH53" i="15"/>
  <c r="EL52" i="15"/>
  <c r="EC53" i="15"/>
  <c r="ED53" i="15"/>
  <c r="EE53" i="15"/>
  <c r="EF53" i="15"/>
  <c r="DG54" i="15"/>
  <c r="DF54" i="15"/>
  <c r="DH54" i="15"/>
  <c r="DN54" i="15"/>
  <c r="DJ54" i="15"/>
  <c r="DK54" i="15"/>
  <c r="DI54" i="15"/>
  <c r="DO54" i="15"/>
  <c r="DP54" i="15"/>
  <c r="DT54" i="15"/>
  <c r="DQ54" i="15"/>
  <c r="DR54" i="15"/>
  <c r="DS54" i="15"/>
  <c r="DU54" i="15"/>
  <c r="DV54" i="15"/>
  <c r="DW54" i="15"/>
  <c r="DX54" i="15"/>
  <c r="DY54" i="15"/>
  <c r="DZ54" i="15"/>
  <c r="EA54" i="15"/>
  <c r="EB54" i="15"/>
  <c r="EH54" i="15"/>
  <c r="EL53" i="15"/>
  <c r="EC54" i="15"/>
  <c r="ED54" i="15"/>
  <c r="EE54" i="15"/>
  <c r="EF54" i="15"/>
  <c r="DG55" i="15"/>
  <c r="DF55" i="15"/>
  <c r="DH55" i="15"/>
  <c r="DN55" i="15"/>
  <c r="DJ55" i="15"/>
  <c r="DK55" i="15"/>
  <c r="DI55" i="15"/>
  <c r="DO55" i="15"/>
  <c r="DP55" i="15"/>
  <c r="DT55" i="15"/>
  <c r="DQ55" i="15"/>
  <c r="DR55" i="15"/>
  <c r="DS55" i="15"/>
  <c r="DU55" i="15"/>
  <c r="DV55" i="15"/>
  <c r="DW55" i="15"/>
  <c r="DX55" i="15"/>
  <c r="DY55" i="15"/>
  <c r="DZ55" i="15"/>
  <c r="EA55" i="15"/>
  <c r="EB55" i="15"/>
  <c r="EH55" i="15"/>
  <c r="EL54" i="15"/>
  <c r="EC55" i="15"/>
  <c r="ED55" i="15"/>
  <c r="EE55" i="15"/>
  <c r="EF55" i="15"/>
  <c r="DG56" i="15"/>
  <c r="DF56" i="15"/>
  <c r="DH56" i="15"/>
  <c r="DN56" i="15"/>
  <c r="DJ56" i="15"/>
  <c r="DK56" i="15"/>
  <c r="DI56" i="15"/>
  <c r="DO56" i="15"/>
  <c r="DP56" i="15"/>
  <c r="DT56" i="15"/>
  <c r="DQ56" i="15"/>
  <c r="DR56" i="15"/>
  <c r="DS56" i="15"/>
  <c r="DU56" i="15"/>
  <c r="DV56" i="15"/>
  <c r="DW56" i="15"/>
  <c r="DX56" i="15"/>
  <c r="DY56" i="15"/>
  <c r="DZ56" i="15"/>
  <c r="EA56" i="15"/>
  <c r="EB56" i="15"/>
  <c r="EH56" i="15"/>
  <c r="EL55" i="15"/>
  <c r="EC56" i="15"/>
  <c r="ED56" i="15"/>
  <c r="EE56" i="15"/>
  <c r="EF56" i="15"/>
  <c r="DG57" i="15"/>
  <c r="DF57" i="15"/>
  <c r="DH57" i="15"/>
  <c r="DN57" i="15"/>
  <c r="DJ57" i="15"/>
  <c r="DK57" i="15"/>
  <c r="DI57" i="15"/>
  <c r="DO57" i="15"/>
  <c r="DP57" i="15"/>
  <c r="DT57" i="15"/>
  <c r="DQ57" i="15"/>
  <c r="DR57" i="15"/>
  <c r="DS57" i="15"/>
  <c r="DU57" i="15"/>
  <c r="DV57" i="15"/>
  <c r="DW57" i="15"/>
  <c r="DX57" i="15"/>
  <c r="DY57" i="15"/>
  <c r="DZ57" i="15"/>
  <c r="EA57" i="15"/>
  <c r="EB57" i="15"/>
  <c r="EH57" i="15"/>
  <c r="EL56" i="15"/>
  <c r="EC57" i="15"/>
  <c r="ED57" i="15"/>
  <c r="EE57" i="15"/>
  <c r="EF57" i="15"/>
  <c r="DG58" i="15"/>
  <c r="DF58" i="15"/>
  <c r="DH58" i="15"/>
  <c r="DN58" i="15"/>
  <c r="DJ58" i="15"/>
  <c r="DK58" i="15"/>
  <c r="DI58" i="15"/>
  <c r="DO58" i="15"/>
  <c r="DP58" i="15"/>
  <c r="DT58" i="15"/>
  <c r="DQ58" i="15"/>
  <c r="DR58" i="15"/>
  <c r="DS58" i="15"/>
  <c r="DU58" i="15"/>
  <c r="DV58" i="15"/>
  <c r="DW58" i="15"/>
  <c r="DX58" i="15"/>
  <c r="DY58" i="15"/>
  <c r="DZ58" i="15"/>
  <c r="EA58" i="15"/>
  <c r="EB58" i="15"/>
  <c r="EH58" i="15"/>
  <c r="EL57" i="15"/>
  <c r="EC58" i="15"/>
  <c r="ED58" i="15"/>
  <c r="EE58" i="15"/>
  <c r="EF58" i="15"/>
  <c r="DG59" i="15"/>
  <c r="DF59" i="15"/>
  <c r="DH59" i="15"/>
  <c r="DN59" i="15"/>
  <c r="DJ59" i="15"/>
  <c r="DK59" i="15"/>
  <c r="DI59" i="15"/>
  <c r="DO59" i="15"/>
  <c r="DP59" i="15"/>
  <c r="DT59" i="15"/>
  <c r="DQ59" i="15"/>
  <c r="DR59" i="15"/>
  <c r="DS59" i="15"/>
  <c r="DU59" i="15"/>
  <c r="DV59" i="15"/>
  <c r="DW59" i="15"/>
  <c r="DX59" i="15"/>
  <c r="DY59" i="15"/>
  <c r="DZ59" i="15"/>
  <c r="EA59" i="15"/>
  <c r="EB59" i="15"/>
  <c r="EH59" i="15"/>
  <c r="EL58" i="15"/>
  <c r="EC59" i="15"/>
  <c r="ED59" i="15"/>
  <c r="EE59" i="15"/>
  <c r="EF59" i="15"/>
  <c r="DG60" i="15"/>
  <c r="DF60" i="15"/>
  <c r="DH60" i="15"/>
  <c r="DN60" i="15"/>
  <c r="DJ60" i="15"/>
  <c r="DK60" i="15"/>
  <c r="DI60" i="15"/>
  <c r="DO60" i="15"/>
  <c r="DP60" i="15"/>
  <c r="DT60" i="15"/>
  <c r="DQ60" i="15"/>
  <c r="DR60" i="15"/>
  <c r="DS60" i="15"/>
  <c r="DU60" i="15"/>
  <c r="DV60" i="15"/>
  <c r="DW60" i="15"/>
  <c r="DX60" i="15"/>
  <c r="DY60" i="15"/>
  <c r="DZ60" i="15"/>
  <c r="EA60" i="15"/>
  <c r="EB60" i="15"/>
  <c r="EH60" i="15"/>
  <c r="EL59" i="15"/>
  <c r="EC60" i="15"/>
  <c r="ED60" i="15"/>
  <c r="EE60" i="15"/>
  <c r="EF60" i="15"/>
  <c r="DG61" i="15"/>
  <c r="DF61" i="15"/>
  <c r="DH61" i="15"/>
  <c r="DN61" i="15"/>
  <c r="DJ61" i="15"/>
  <c r="DK61" i="15"/>
  <c r="DI61" i="15"/>
  <c r="DO61" i="15"/>
  <c r="DP61" i="15"/>
  <c r="DT61" i="15"/>
  <c r="DQ61" i="15"/>
  <c r="DR61" i="15"/>
  <c r="DS61" i="15"/>
  <c r="DU61" i="15"/>
  <c r="DV61" i="15"/>
  <c r="DW61" i="15"/>
  <c r="DX61" i="15"/>
  <c r="DY61" i="15"/>
  <c r="DZ61" i="15"/>
  <c r="EA61" i="15"/>
  <c r="EB61" i="15"/>
  <c r="EH61" i="15"/>
  <c r="EL60" i="15"/>
  <c r="EC61" i="15"/>
  <c r="ED61" i="15"/>
  <c r="EE61" i="15"/>
  <c r="EF61" i="15"/>
  <c r="DG62" i="15"/>
  <c r="DF62" i="15"/>
  <c r="DH62" i="15"/>
  <c r="DN62" i="15"/>
  <c r="DJ62" i="15"/>
  <c r="DK62" i="15"/>
  <c r="DI62" i="15"/>
  <c r="DO62" i="15"/>
  <c r="DP62" i="15"/>
  <c r="DT62" i="15"/>
  <c r="DQ62" i="15"/>
  <c r="DR62" i="15"/>
  <c r="DS62" i="15"/>
  <c r="DU62" i="15"/>
  <c r="DV62" i="15"/>
  <c r="DW62" i="15"/>
  <c r="DX62" i="15"/>
  <c r="DY62" i="15"/>
  <c r="DZ62" i="15"/>
  <c r="EA62" i="15"/>
  <c r="EB62" i="15"/>
  <c r="EH62" i="15"/>
  <c r="EL61" i="15"/>
  <c r="EC62" i="15"/>
  <c r="ED62" i="15"/>
  <c r="EE62" i="15"/>
  <c r="EF62" i="15"/>
  <c r="DG63" i="15"/>
  <c r="DF63" i="15"/>
  <c r="DH63" i="15"/>
  <c r="DN63" i="15"/>
  <c r="DJ63" i="15"/>
  <c r="DK63" i="15"/>
  <c r="DI63" i="15"/>
  <c r="DO63" i="15"/>
  <c r="DP63" i="15"/>
  <c r="DT63" i="15"/>
  <c r="DQ63" i="15"/>
  <c r="DR63" i="15"/>
  <c r="DS63" i="15"/>
  <c r="DU63" i="15"/>
  <c r="DV63" i="15"/>
  <c r="DW63" i="15"/>
  <c r="DX63" i="15"/>
  <c r="DY63" i="15"/>
  <c r="DZ63" i="15"/>
  <c r="EA63" i="15"/>
  <c r="EB63" i="15"/>
  <c r="EH63" i="15"/>
  <c r="EL62" i="15"/>
  <c r="EC63" i="15"/>
  <c r="ED63" i="15"/>
  <c r="EE63" i="15"/>
  <c r="EF63" i="15"/>
  <c r="DG64" i="15"/>
  <c r="DF64" i="15"/>
  <c r="DH64" i="15"/>
  <c r="DN64" i="15"/>
  <c r="DJ64" i="15"/>
  <c r="DK64" i="15"/>
  <c r="DI64" i="15"/>
  <c r="DO64" i="15"/>
  <c r="DP64" i="15"/>
  <c r="DT64" i="15"/>
  <c r="DQ64" i="15"/>
  <c r="DR64" i="15"/>
  <c r="DS64" i="15"/>
  <c r="DU64" i="15"/>
  <c r="DV64" i="15"/>
  <c r="DW64" i="15"/>
  <c r="DX64" i="15"/>
  <c r="DY64" i="15"/>
  <c r="DZ64" i="15"/>
  <c r="EA64" i="15"/>
  <c r="EB64" i="15"/>
  <c r="EH64" i="15"/>
  <c r="EL63" i="15"/>
  <c r="EC64" i="15"/>
  <c r="ED64" i="15"/>
  <c r="EE64" i="15"/>
  <c r="EF64" i="15"/>
  <c r="DG65" i="15"/>
  <c r="DF65" i="15"/>
  <c r="DH65" i="15"/>
  <c r="DN65" i="15"/>
  <c r="DJ65" i="15"/>
  <c r="DK65" i="15"/>
  <c r="DI65" i="15"/>
  <c r="DO65" i="15"/>
  <c r="DP65" i="15"/>
  <c r="DT65" i="15"/>
  <c r="DQ65" i="15"/>
  <c r="DR65" i="15"/>
  <c r="DS65" i="15"/>
  <c r="DU65" i="15"/>
  <c r="DV65" i="15"/>
  <c r="DW65" i="15"/>
  <c r="DX65" i="15"/>
  <c r="DY65" i="15"/>
  <c r="DZ65" i="15"/>
  <c r="EA65" i="15"/>
  <c r="EB65" i="15"/>
  <c r="EH65" i="15"/>
  <c r="EL64" i="15"/>
  <c r="EC65" i="15"/>
  <c r="ED65" i="15"/>
  <c r="EE65" i="15"/>
  <c r="EF65" i="15"/>
  <c r="DG66" i="15"/>
  <c r="DF66" i="15"/>
  <c r="DH66" i="15"/>
  <c r="DN66" i="15"/>
  <c r="DJ66" i="15"/>
  <c r="DK66" i="15"/>
  <c r="DI66" i="15"/>
  <c r="DO66" i="15"/>
  <c r="DP66" i="15"/>
  <c r="DT66" i="15"/>
  <c r="DQ66" i="15"/>
  <c r="DR66" i="15"/>
  <c r="DS66" i="15"/>
  <c r="DU66" i="15"/>
  <c r="DV66" i="15"/>
  <c r="DW66" i="15"/>
  <c r="DX66" i="15"/>
  <c r="DY66" i="15"/>
  <c r="DZ66" i="15"/>
  <c r="EA66" i="15"/>
  <c r="EB66" i="15"/>
  <c r="EH66" i="15"/>
  <c r="EL65" i="15"/>
  <c r="EC66" i="15"/>
  <c r="ED66" i="15"/>
  <c r="EE66" i="15"/>
  <c r="EF66" i="15"/>
  <c r="DG67" i="15"/>
  <c r="DF67" i="15"/>
  <c r="DH67" i="15"/>
  <c r="DN67" i="15"/>
  <c r="DJ67" i="15"/>
  <c r="DK67" i="15"/>
  <c r="DI67" i="15"/>
  <c r="DO67" i="15"/>
  <c r="DP67" i="15"/>
  <c r="DT67" i="15"/>
  <c r="DQ67" i="15"/>
  <c r="DR67" i="15"/>
  <c r="DS67" i="15"/>
  <c r="DU67" i="15"/>
  <c r="DV67" i="15"/>
  <c r="DW67" i="15"/>
  <c r="DX67" i="15"/>
  <c r="DY67" i="15"/>
  <c r="DZ67" i="15"/>
  <c r="EA67" i="15"/>
  <c r="EB67" i="15"/>
  <c r="EH67" i="15"/>
  <c r="EL66" i="15"/>
  <c r="EC67" i="15"/>
  <c r="ED67" i="15"/>
  <c r="EE67" i="15"/>
  <c r="EF67" i="15"/>
  <c r="DG68" i="15"/>
  <c r="DF68" i="15"/>
  <c r="DH68" i="15"/>
  <c r="DN68" i="15"/>
  <c r="DJ68" i="15"/>
  <c r="DK68" i="15"/>
  <c r="DI68" i="15"/>
  <c r="DO68" i="15"/>
  <c r="DP68" i="15"/>
  <c r="DT68" i="15"/>
  <c r="DQ68" i="15"/>
  <c r="DR68" i="15"/>
  <c r="DS68" i="15"/>
  <c r="DU68" i="15"/>
  <c r="DV68" i="15"/>
  <c r="DW68" i="15"/>
  <c r="DX68" i="15"/>
  <c r="DY68" i="15"/>
  <c r="DZ68" i="15"/>
  <c r="EA68" i="15"/>
  <c r="EB68" i="15"/>
  <c r="EH68" i="15"/>
  <c r="EL67" i="15"/>
  <c r="EC68" i="15"/>
  <c r="ED68" i="15"/>
  <c r="EE68" i="15"/>
  <c r="EF68" i="15"/>
  <c r="DG69" i="15"/>
  <c r="DF69" i="15"/>
  <c r="DH69" i="15"/>
  <c r="DN69" i="15"/>
  <c r="DK69" i="15"/>
  <c r="DI69" i="15"/>
  <c r="DO69" i="15"/>
  <c r="DP69" i="15"/>
  <c r="DT69" i="15"/>
  <c r="DQ69" i="15"/>
  <c r="DR69" i="15"/>
  <c r="DS69" i="15"/>
  <c r="DU69" i="15"/>
  <c r="DV69" i="15"/>
  <c r="DW69" i="15"/>
  <c r="DX69" i="15"/>
  <c r="DY69" i="15"/>
  <c r="DZ69" i="15"/>
  <c r="EA69" i="15"/>
  <c r="EB69" i="15"/>
  <c r="EH69" i="15"/>
  <c r="EL68" i="15"/>
  <c r="EC69" i="15"/>
  <c r="ED69" i="15"/>
  <c r="EE69" i="15"/>
  <c r="EF69" i="15"/>
  <c r="DG70" i="15"/>
  <c r="DF70" i="15"/>
  <c r="DH70" i="15"/>
  <c r="DN70" i="15"/>
  <c r="DJ70" i="15"/>
  <c r="DK70" i="15"/>
  <c r="DI70" i="15"/>
  <c r="DO70" i="15"/>
  <c r="DP70" i="15"/>
  <c r="DT70" i="15"/>
  <c r="DQ70" i="15"/>
  <c r="DR70" i="15"/>
  <c r="DS70" i="15"/>
  <c r="DU70" i="15"/>
  <c r="DV70" i="15"/>
  <c r="DW70" i="15"/>
  <c r="DX70" i="15"/>
  <c r="DY70" i="15"/>
  <c r="DZ70" i="15"/>
  <c r="EH70" i="15"/>
  <c r="EL69" i="15"/>
  <c r="EC70" i="15"/>
  <c r="ED70" i="15"/>
  <c r="EE70" i="15"/>
  <c r="EF70" i="15"/>
  <c r="DG71" i="15"/>
  <c r="DF71" i="15"/>
  <c r="DH71" i="15"/>
  <c r="DN71" i="15"/>
  <c r="DJ71" i="15"/>
  <c r="DK71" i="15"/>
  <c r="DI71" i="15"/>
  <c r="DO71" i="15"/>
  <c r="DP71" i="15"/>
  <c r="DT71" i="15"/>
  <c r="DQ71" i="15"/>
  <c r="DR71" i="15"/>
  <c r="DS71" i="15"/>
  <c r="DU71" i="15"/>
  <c r="DV71" i="15"/>
  <c r="DW71" i="15"/>
  <c r="DX71" i="15"/>
  <c r="DY71" i="15"/>
  <c r="DZ71" i="15"/>
  <c r="EH71" i="15"/>
  <c r="EL70" i="15"/>
  <c r="EC71" i="15"/>
  <c r="ED71" i="15"/>
  <c r="EE71" i="15"/>
  <c r="EF71" i="15"/>
  <c r="DG72" i="15"/>
  <c r="DF72" i="15"/>
  <c r="DH72" i="15"/>
  <c r="DN72" i="15"/>
  <c r="DJ72" i="15"/>
  <c r="DK72" i="15"/>
  <c r="DI72" i="15"/>
  <c r="DO72" i="15"/>
  <c r="DP72" i="15"/>
  <c r="DT72" i="15"/>
  <c r="DQ72" i="15"/>
  <c r="DR72" i="15"/>
  <c r="DS72" i="15"/>
  <c r="DU72" i="15"/>
  <c r="DV72" i="15"/>
  <c r="DW72" i="15"/>
  <c r="DX72" i="15"/>
  <c r="DY72" i="15"/>
  <c r="DZ72" i="15"/>
  <c r="EA72" i="15"/>
  <c r="EB72" i="15"/>
  <c r="EH72" i="15"/>
  <c r="EL71" i="15"/>
  <c r="EC72" i="15"/>
  <c r="ED72" i="15"/>
  <c r="EE72" i="15"/>
  <c r="EF72" i="15"/>
  <c r="DG73" i="15"/>
  <c r="DF73" i="15"/>
  <c r="DH73" i="15"/>
  <c r="DN73" i="15"/>
  <c r="DJ73" i="15"/>
  <c r="DK73" i="15"/>
  <c r="DI73" i="15"/>
  <c r="DO73" i="15"/>
  <c r="DP73" i="15"/>
  <c r="DT73" i="15"/>
  <c r="DQ73" i="15"/>
  <c r="DR73" i="15"/>
  <c r="DS73" i="15"/>
  <c r="DU73" i="15"/>
  <c r="DV73" i="15"/>
  <c r="DW73" i="15"/>
  <c r="DX73" i="15"/>
  <c r="EH73" i="15"/>
  <c r="EL72" i="15"/>
  <c r="EC73" i="15"/>
  <c r="ED73" i="15"/>
  <c r="EE73" i="15"/>
  <c r="EF73" i="15"/>
  <c r="DG74" i="15"/>
  <c r="DF74" i="15"/>
  <c r="DH74" i="15"/>
  <c r="DN74" i="15"/>
  <c r="DJ74" i="15"/>
  <c r="DK74" i="15"/>
  <c r="DI74" i="15"/>
  <c r="DO74" i="15"/>
  <c r="DP74" i="15"/>
  <c r="DT74" i="15"/>
  <c r="DQ74" i="15"/>
  <c r="DR74" i="15"/>
  <c r="DS74" i="15"/>
  <c r="DU74" i="15"/>
  <c r="DV74" i="15"/>
  <c r="DW74" i="15"/>
  <c r="DX74" i="15"/>
  <c r="DY74" i="15"/>
  <c r="DZ74" i="15"/>
  <c r="EA74" i="15"/>
  <c r="EB74" i="15"/>
  <c r="EH74" i="15"/>
  <c r="EL73" i="15"/>
  <c r="EC74" i="15"/>
  <c r="ED74" i="15"/>
  <c r="EE74" i="15"/>
  <c r="EF74" i="15"/>
  <c r="DG75" i="15"/>
  <c r="DF75" i="15"/>
  <c r="DH75" i="15"/>
  <c r="DN75" i="15"/>
  <c r="DJ75" i="15"/>
  <c r="DK75" i="15"/>
  <c r="DI75" i="15"/>
  <c r="DO75" i="15"/>
  <c r="DP75" i="15"/>
  <c r="DT75" i="15"/>
  <c r="DQ75" i="15"/>
  <c r="DR75" i="15"/>
  <c r="DS75" i="15"/>
  <c r="DU75" i="15"/>
  <c r="DV75" i="15"/>
  <c r="DW75" i="15"/>
  <c r="DX75" i="15"/>
  <c r="DY75" i="15"/>
  <c r="DZ75" i="15"/>
  <c r="EH75" i="15"/>
  <c r="EL74" i="15"/>
  <c r="EC75" i="15"/>
  <c r="ED75" i="15"/>
  <c r="EE75" i="15"/>
  <c r="EF75" i="15"/>
  <c r="DG76" i="15"/>
  <c r="DF76" i="15"/>
  <c r="DH76" i="15"/>
  <c r="DN76" i="15"/>
  <c r="DJ76" i="15"/>
  <c r="DK76" i="15"/>
  <c r="DI76" i="15"/>
  <c r="DO76" i="15"/>
  <c r="DP76" i="15"/>
  <c r="DT76" i="15"/>
  <c r="DQ76" i="15"/>
  <c r="DR76" i="15"/>
  <c r="DS76" i="15"/>
  <c r="DU76" i="15"/>
  <c r="DV76" i="15"/>
  <c r="DW76" i="15"/>
  <c r="DX76" i="15"/>
  <c r="EH76" i="15"/>
  <c r="EL75" i="15"/>
  <c r="EC76" i="15"/>
  <c r="ED76" i="15"/>
  <c r="EE76" i="15"/>
  <c r="EF76" i="15"/>
  <c r="DG77" i="15"/>
  <c r="DF77" i="15"/>
  <c r="DH77" i="15"/>
  <c r="EH77" i="15"/>
  <c r="EL76" i="15"/>
  <c r="DN77" i="15"/>
  <c r="DJ77" i="15"/>
  <c r="DK77" i="15"/>
  <c r="DI77" i="15"/>
  <c r="DO77" i="15"/>
  <c r="DP77" i="15"/>
  <c r="DT77" i="15"/>
  <c r="DQ77" i="15"/>
  <c r="DR77" i="15"/>
  <c r="DS77" i="15"/>
  <c r="DU77" i="15"/>
  <c r="DV77" i="15"/>
  <c r="DW77" i="15"/>
  <c r="DX77" i="15"/>
  <c r="EC77" i="15"/>
  <c r="ED77" i="15"/>
  <c r="EE77" i="15"/>
  <c r="EF77" i="15"/>
  <c r="DG78" i="15"/>
  <c r="DF78" i="15"/>
  <c r="DH78" i="15"/>
  <c r="DN78" i="15"/>
  <c r="DJ78" i="15"/>
  <c r="DK78" i="15"/>
  <c r="DI78" i="15"/>
  <c r="DO78" i="15"/>
  <c r="DP78" i="15"/>
  <c r="DT78" i="15"/>
  <c r="DQ78" i="15"/>
  <c r="DR78" i="15"/>
  <c r="DS78" i="15"/>
  <c r="DU78" i="15"/>
  <c r="DV78" i="15"/>
  <c r="DW78" i="15"/>
  <c r="DX78" i="15"/>
  <c r="EH78" i="15"/>
  <c r="EL77" i="15"/>
  <c r="EC78" i="15"/>
  <c r="ED78" i="15"/>
  <c r="EE78" i="15"/>
  <c r="EF78" i="15"/>
  <c r="DG79" i="15"/>
  <c r="DF79" i="15"/>
  <c r="DH79" i="15"/>
  <c r="EH79" i="15"/>
  <c r="EL78" i="15"/>
  <c r="DN79" i="15"/>
  <c r="DJ79" i="15"/>
  <c r="DK79" i="15"/>
  <c r="DI79" i="15"/>
  <c r="DO79" i="15"/>
  <c r="DP79" i="15"/>
  <c r="DT79" i="15"/>
  <c r="DQ79" i="15"/>
  <c r="DR79" i="15"/>
  <c r="DS79" i="15"/>
  <c r="DU79" i="15"/>
  <c r="DV79" i="15"/>
  <c r="DW79" i="15"/>
  <c r="DX79" i="15"/>
  <c r="EC79" i="15"/>
  <c r="ED79" i="15"/>
  <c r="EF79" i="15"/>
  <c r="DG80" i="15"/>
  <c r="DF80" i="15"/>
  <c r="DH80" i="15"/>
  <c r="DN80" i="15"/>
  <c r="DJ80" i="15"/>
  <c r="DK80" i="15"/>
  <c r="DI80" i="15"/>
  <c r="DO80" i="15"/>
  <c r="DP80" i="15"/>
  <c r="DT80" i="15"/>
  <c r="DQ80" i="15"/>
  <c r="DR80" i="15"/>
  <c r="DS80" i="15"/>
  <c r="DU80" i="15"/>
  <c r="DV80" i="15"/>
  <c r="DW80" i="15"/>
  <c r="DX80" i="15"/>
  <c r="EH80" i="15"/>
  <c r="EL79" i="15"/>
  <c r="EC80" i="15"/>
  <c r="ED80" i="15"/>
  <c r="EF80" i="15"/>
  <c r="DG81" i="15"/>
  <c r="DF81" i="15"/>
  <c r="DH81" i="15"/>
  <c r="EH81" i="15"/>
  <c r="EL80" i="15"/>
  <c r="DN81" i="15"/>
  <c r="DJ81" i="15"/>
  <c r="DK81" i="15"/>
  <c r="DI81" i="15"/>
  <c r="DO81" i="15"/>
  <c r="DP81" i="15"/>
  <c r="DT81" i="15"/>
  <c r="DQ81" i="15"/>
  <c r="DR81" i="15"/>
  <c r="DS81" i="15"/>
  <c r="DU81" i="15"/>
  <c r="DV81" i="15"/>
  <c r="DW81" i="15"/>
  <c r="DX81" i="15"/>
  <c r="EC81" i="15"/>
  <c r="ED81" i="15"/>
  <c r="EE81" i="15"/>
  <c r="EF81" i="15"/>
  <c r="DG82" i="15"/>
  <c r="DF82" i="15"/>
  <c r="DH82" i="15"/>
  <c r="DN82" i="15"/>
  <c r="DJ82" i="15"/>
  <c r="DK82" i="15"/>
  <c r="DI82" i="15"/>
  <c r="DO82" i="15"/>
  <c r="DP82" i="15"/>
  <c r="DT82" i="15"/>
  <c r="DQ82" i="15"/>
  <c r="DR82" i="15"/>
  <c r="DS82" i="15"/>
  <c r="DU82" i="15"/>
  <c r="DV82" i="15"/>
  <c r="DW82" i="15"/>
  <c r="DX82" i="15"/>
  <c r="EH82" i="15"/>
  <c r="EL81" i="15"/>
  <c r="EC82" i="15"/>
  <c r="ED82" i="15"/>
  <c r="EF82" i="15"/>
  <c r="DG83" i="15"/>
  <c r="DF83" i="15"/>
  <c r="DH83" i="15"/>
  <c r="EH83" i="15"/>
  <c r="EL82" i="15"/>
  <c r="DN83" i="15"/>
  <c r="DJ83" i="15"/>
  <c r="DK83" i="15"/>
  <c r="DI83" i="15"/>
  <c r="DO83" i="15"/>
  <c r="DP83" i="15"/>
  <c r="DT83" i="15"/>
  <c r="DQ83" i="15"/>
  <c r="DR83" i="15"/>
  <c r="DS83" i="15"/>
  <c r="DU83" i="15"/>
  <c r="DV83" i="15"/>
  <c r="DW83" i="15"/>
  <c r="DX83" i="15"/>
  <c r="EC83" i="15"/>
  <c r="ED83" i="15"/>
  <c r="EF83" i="15"/>
  <c r="DG84" i="15"/>
  <c r="DF84" i="15"/>
  <c r="EH84" i="15"/>
  <c r="EL83" i="15"/>
  <c r="DF85" i="15"/>
  <c r="EH85" i="15"/>
  <c r="EL84" i="15"/>
  <c r="DF86" i="15"/>
  <c r="EH86" i="15"/>
  <c r="EL85" i="15"/>
  <c r="DF87" i="15"/>
  <c r="EH87" i="15"/>
  <c r="EL86" i="15"/>
  <c r="DF88" i="15"/>
  <c r="EH88" i="15"/>
  <c r="EL87" i="15"/>
  <c r="DF89" i="15"/>
  <c r="EH89" i="15"/>
  <c r="EL88" i="15"/>
  <c r="DF90" i="15"/>
  <c r="EH90" i="15"/>
  <c r="EL89" i="15"/>
  <c r="DF91" i="15"/>
  <c r="EH91" i="15"/>
  <c r="EL90" i="15"/>
  <c r="DF92" i="15"/>
  <c r="EH92" i="15"/>
  <c r="EL91" i="15"/>
  <c r="DF93" i="15"/>
  <c r="EH93" i="15"/>
  <c r="EL92" i="15"/>
  <c r="DF94" i="15"/>
  <c r="EH94" i="15"/>
  <c r="EL93" i="15"/>
  <c r="DF95" i="15"/>
  <c r="EH95" i="15"/>
  <c r="EL94" i="15"/>
  <c r="DF96" i="15"/>
  <c r="EH96" i="15"/>
  <c r="EL95" i="15"/>
  <c r="DF97" i="15"/>
  <c r="EH97" i="15"/>
  <c r="EL96" i="15"/>
  <c r="DF98" i="15"/>
  <c r="EH98" i="15"/>
  <c r="EL97" i="15"/>
  <c r="DF99" i="15"/>
  <c r="EH99" i="15"/>
  <c r="EL98" i="15"/>
  <c r="DF100" i="15"/>
  <c r="EH100" i="15"/>
  <c r="EL99" i="15"/>
  <c r="EL100" i="15"/>
  <c r="EH4" i="15"/>
  <c r="K4" i="15"/>
  <c r="AF12" i="15"/>
  <c r="AF13" i="15"/>
  <c r="AJ12" i="15"/>
  <c r="AF14" i="15"/>
  <c r="AJ13" i="15"/>
  <c r="AF15" i="15"/>
  <c r="AJ14" i="15"/>
  <c r="AF16" i="15"/>
  <c r="AJ15" i="15"/>
  <c r="AF17" i="15"/>
  <c r="AJ16" i="15"/>
  <c r="AF18" i="15"/>
  <c r="AJ17" i="15"/>
  <c r="AF19" i="15"/>
  <c r="AJ18" i="15"/>
  <c r="AF20" i="15"/>
  <c r="AJ19" i="15"/>
  <c r="AF21" i="15"/>
  <c r="AJ20" i="15"/>
  <c r="AF22" i="15"/>
  <c r="AJ21" i="15"/>
  <c r="AF23" i="15"/>
  <c r="AJ22" i="15"/>
  <c r="AF24" i="15"/>
  <c r="AJ23" i="15"/>
  <c r="AF25" i="15"/>
  <c r="AJ24" i="15"/>
  <c r="AF26" i="15"/>
  <c r="AJ25" i="15"/>
  <c r="AF27" i="15"/>
  <c r="AJ26" i="15"/>
  <c r="AF28" i="15"/>
  <c r="AJ27" i="15"/>
  <c r="AF29" i="15"/>
  <c r="AJ28" i="15"/>
  <c r="AF30" i="15"/>
  <c r="AJ29" i="15"/>
  <c r="W31" i="15"/>
  <c r="X31" i="15"/>
  <c r="AF31" i="15"/>
  <c r="AJ30" i="15"/>
  <c r="AF32" i="15"/>
  <c r="AJ31" i="15"/>
  <c r="AF33" i="15"/>
  <c r="AJ32" i="15"/>
  <c r="AF34" i="15"/>
  <c r="AJ33" i="15"/>
  <c r="AF35" i="15"/>
  <c r="AJ34" i="15"/>
  <c r="AF36" i="15"/>
  <c r="AJ35" i="15"/>
  <c r="AF37" i="15"/>
  <c r="AJ36" i="15"/>
  <c r="AF38" i="15"/>
  <c r="AJ37" i="15"/>
  <c r="AF39" i="15"/>
  <c r="AJ38" i="15"/>
  <c r="AF40" i="15"/>
  <c r="AJ39" i="15"/>
  <c r="AF41" i="15"/>
  <c r="AJ40" i="15"/>
  <c r="AF42" i="15"/>
  <c r="AJ41" i="15"/>
  <c r="AF43" i="15"/>
  <c r="AJ42" i="15"/>
  <c r="AF44" i="15"/>
  <c r="AJ43" i="15"/>
  <c r="W45" i="15"/>
  <c r="X45" i="15"/>
  <c r="AF45" i="15"/>
  <c r="AJ44" i="15"/>
  <c r="AF46" i="15"/>
  <c r="AJ45" i="15"/>
  <c r="AF47" i="15"/>
  <c r="AJ46" i="15"/>
  <c r="AF48" i="15"/>
  <c r="AJ47" i="15"/>
  <c r="AF49" i="15"/>
  <c r="AJ48" i="15"/>
  <c r="AF50" i="15"/>
  <c r="AJ49" i="15"/>
  <c r="AF51" i="15"/>
  <c r="AJ50" i="15"/>
  <c r="AF52" i="15"/>
  <c r="AJ51" i="15"/>
  <c r="AF53" i="15"/>
  <c r="AJ52" i="15"/>
  <c r="AF54" i="15"/>
  <c r="AJ53" i="15"/>
  <c r="AF55" i="15"/>
  <c r="AJ54" i="15"/>
  <c r="AF56" i="15"/>
  <c r="AJ55" i="15"/>
  <c r="AF57" i="15"/>
  <c r="AJ56" i="15"/>
  <c r="AF58" i="15"/>
  <c r="AJ57" i="15"/>
  <c r="AF59" i="15"/>
  <c r="AJ58" i="15"/>
  <c r="AF60" i="15"/>
  <c r="AJ59" i="15"/>
  <c r="AF61" i="15"/>
  <c r="AJ60" i="15"/>
  <c r="AF62" i="15"/>
  <c r="AJ61" i="15"/>
  <c r="AF63" i="15"/>
  <c r="AJ62" i="15"/>
  <c r="AF64" i="15"/>
  <c r="AJ63" i="15"/>
  <c r="AF65" i="15"/>
  <c r="AJ64" i="15"/>
  <c r="AF66" i="15"/>
  <c r="AJ65" i="15"/>
  <c r="AF67" i="15"/>
  <c r="AJ66" i="15"/>
  <c r="AF68" i="15"/>
  <c r="AJ67" i="15"/>
  <c r="AF69" i="15"/>
  <c r="AJ68" i="15"/>
  <c r="AF70" i="15"/>
  <c r="AJ69" i="15"/>
  <c r="W71" i="15"/>
  <c r="X71" i="15"/>
  <c r="AF71" i="15"/>
  <c r="AJ70" i="15"/>
  <c r="W72" i="15"/>
  <c r="X72" i="15"/>
  <c r="AF72" i="15"/>
  <c r="AJ71" i="15"/>
  <c r="AF73" i="15"/>
  <c r="AJ72" i="15"/>
  <c r="AF74" i="15"/>
  <c r="AJ73" i="15"/>
  <c r="AF75" i="15"/>
  <c r="AJ74" i="15"/>
  <c r="U76" i="15"/>
  <c r="V76" i="15"/>
  <c r="AF76" i="15"/>
  <c r="AJ75" i="15"/>
  <c r="AF77" i="15"/>
  <c r="AJ76" i="15"/>
  <c r="AF78" i="15"/>
  <c r="AJ77" i="15"/>
  <c r="AF79" i="15"/>
  <c r="AJ78" i="15"/>
  <c r="AF80" i="15"/>
  <c r="AJ79" i="15"/>
  <c r="AF81" i="15"/>
  <c r="AJ80" i="15"/>
  <c r="AF82" i="15"/>
  <c r="AJ81" i="15"/>
  <c r="AF83" i="15"/>
  <c r="AJ82" i="15"/>
  <c r="AF84" i="15"/>
  <c r="AJ83" i="15"/>
  <c r="AF85" i="15"/>
  <c r="AJ84" i="15"/>
  <c r="AF86" i="15"/>
  <c r="AJ85" i="15"/>
  <c r="AF87" i="15"/>
  <c r="AJ86" i="15"/>
  <c r="AF88" i="15"/>
  <c r="AJ87" i="15"/>
  <c r="AF89" i="15"/>
  <c r="AJ88" i="15"/>
  <c r="AF90" i="15"/>
  <c r="AJ89" i="15"/>
  <c r="AF91" i="15"/>
  <c r="AJ90" i="15"/>
  <c r="AF92" i="15"/>
  <c r="AJ91" i="15"/>
  <c r="AF93" i="15"/>
  <c r="AJ92" i="15"/>
  <c r="AF94" i="15"/>
  <c r="AJ93" i="15"/>
  <c r="AF95" i="15"/>
  <c r="AJ94" i="15"/>
  <c r="AF96" i="15"/>
  <c r="AJ95" i="15"/>
  <c r="AF97" i="15"/>
  <c r="AJ96" i="15"/>
  <c r="AF98" i="15"/>
  <c r="AJ97" i="15"/>
  <c r="AF99" i="15"/>
  <c r="AJ98" i="15"/>
  <c r="AF100" i="15"/>
  <c r="AJ99" i="15"/>
  <c r="AJ100" i="15"/>
  <c r="AF4" i="15"/>
  <c r="BP12" i="15"/>
  <c r="BP13" i="15"/>
  <c r="BT12" i="15"/>
  <c r="BP14" i="15"/>
  <c r="BT13" i="15"/>
  <c r="BP15" i="15"/>
  <c r="BT14" i="15"/>
  <c r="BP16" i="15"/>
  <c r="BT15" i="15"/>
  <c r="BP17" i="15"/>
  <c r="BT16" i="15"/>
  <c r="BP18" i="15"/>
  <c r="BT17" i="15"/>
  <c r="BP19" i="15"/>
  <c r="BT18" i="15"/>
  <c r="BP20" i="15"/>
  <c r="BT19" i="15"/>
  <c r="BP21" i="15"/>
  <c r="BT20" i="15"/>
  <c r="BP22" i="15"/>
  <c r="BT21" i="15"/>
  <c r="BP23" i="15"/>
  <c r="BT22" i="15"/>
  <c r="BP24" i="15"/>
  <c r="BT23" i="15"/>
  <c r="BP25" i="15"/>
  <c r="BT24" i="15"/>
  <c r="BP26" i="15"/>
  <c r="BT25" i="15"/>
  <c r="BP27" i="15"/>
  <c r="BT26" i="15"/>
  <c r="BP28" i="15"/>
  <c r="BT27" i="15"/>
  <c r="BP29" i="15"/>
  <c r="BT28" i="15"/>
  <c r="BP30" i="15"/>
  <c r="BT29" i="15"/>
  <c r="BP31" i="15"/>
  <c r="BT30" i="15"/>
  <c r="BP32" i="15"/>
  <c r="BT31" i="15"/>
  <c r="BP33" i="15"/>
  <c r="BT32" i="15"/>
  <c r="BP34" i="15"/>
  <c r="BT33" i="15"/>
  <c r="BP35" i="15"/>
  <c r="BT34" i="15"/>
  <c r="BP36" i="15"/>
  <c r="BT35" i="15"/>
  <c r="BP37" i="15"/>
  <c r="BT36" i="15"/>
  <c r="BP38" i="15"/>
  <c r="BT37" i="15"/>
  <c r="BP39" i="15"/>
  <c r="BT38" i="15"/>
  <c r="BP40" i="15"/>
  <c r="BT39" i="15"/>
  <c r="BP41" i="15"/>
  <c r="BT40" i="15"/>
  <c r="BP42" i="15"/>
  <c r="BT41" i="15"/>
  <c r="BP43" i="15"/>
  <c r="BT42" i="15"/>
  <c r="BP44" i="15"/>
  <c r="BT43" i="15"/>
  <c r="BP45" i="15"/>
  <c r="BT44" i="15"/>
  <c r="BP46" i="15"/>
  <c r="BT45" i="15"/>
  <c r="BP47" i="15"/>
  <c r="BT46" i="15"/>
  <c r="BP48" i="15"/>
  <c r="BT47" i="15"/>
  <c r="BP49" i="15"/>
  <c r="BT48" i="15"/>
  <c r="BP50" i="15"/>
  <c r="BT49" i="15"/>
  <c r="BP51" i="15"/>
  <c r="BT50" i="15"/>
  <c r="BP52" i="15"/>
  <c r="BT51" i="15"/>
  <c r="BP53" i="15"/>
  <c r="BT52" i="15"/>
  <c r="BP54" i="15"/>
  <c r="BT53" i="15"/>
  <c r="BP55" i="15"/>
  <c r="BT54" i="15"/>
  <c r="BP56" i="15"/>
  <c r="BT55" i="15"/>
  <c r="BP57" i="15"/>
  <c r="BT56" i="15"/>
  <c r="BP58" i="15"/>
  <c r="BT57" i="15"/>
  <c r="BP59" i="15"/>
  <c r="BT58" i="15"/>
  <c r="BG60" i="15"/>
  <c r="BH60" i="15"/>
  <c r="BP60" i="15"/>
  <c r="BT59" i="15"/>
  <c r="BP61" i="15"/>
  <c r="BT60" i="15"/>
  <c r="BP62" i="15"/>
  <c r="BT61" i="15"/>
  <c r="BP63" i="15"/>
  <c r="BT62" i="15"/>
  <c r="BE64" i="15"/>
  <c r="BF64" i="15"/>
  <c r="BG64" i="15"/>
  <c r="BH64" i="15"/>
  <c r="BP64" i="15"/>
  <c r="BT63" i="15"/>
  <c r="BP65" i="15"/>
  <c r="BT64" i="15"/>
  <c r="BP66" i="15"/>
  <c r="BT65" i="15"/>
  <c r="BP67" i="15"/>
  <c r="BT66" i="15"/>
  <c r="BP68" i="15"/>
  <c r="BT67" i="15"/>
  <c r="BP69" i="15"/>
  <c r="BT68" i="15"/>
  <c r="BP70" i="15"/>
  <c r="BT69" i="15"/>
  <c r="BP71" i="15"/>
  <c r="BT70" i="15"/>
  <c r="BP72" i="15"/>
  <c r="BT71" i="15"/>
  <c r="BP73" i="15"/>
  <c r="BT72" i="15"/>
  <c r="BP74" i="15"/>
  <c r="BT73" i="15"/>
  <c r="BP75" i="15"/>
  <c r="BT74" i="15"/>
  <c r="BP76" i="15"/>
  <c r="BT75" i="15"/>
  <c r="BP77" i="15"/>
  <c r="BT76" i="15"/>
  <c r="BP78" i="15"/>
  <c r="BT77" i="15"/>
  <c r="BP79" i="15"/>
  <c r="BT78" i="15"/>
  <c r="BP80" i="15"/>
  <c r="BT79" i="15"/>
  <c r="BP81" i="15"/>
  <c r="BT80" i="15"/>
  <c r="BP82" i="15"/>
  <c r="BT81" i="15"/>
  <c r="BP83" i="15"/>
  <c r="BT82" i="15"/>
  <c r="BP84" i="15"/>
  <c r="BT83" i="15"/>
  <c r="BP85" i="15"/>
  <c r="BT84" i="15"/>
  <c r="BP86" i="15"/>
  <c r="BT85" i="15"/>
  <c r="BP87" i="15"/>
  <c r="BT86" i="15"/>
  <c r="BP88" i="15"/>
  <c r="BT87" i="15"/>
  <c r="BP89" i="15"/>
  <c r="BT88" i="15"/>
  <c r="BP90" i="15"/>
  <c r="BT89" i="15"/>
  <c r="BP91" i="15"/>
  <c r="BT90" i="15"/>
  <c r="BP92" i="15"/>
  <c r="BT91" i="15"/>
  <c r="BP93" i="15"/>
  <c r="BT92" i="15"/>
  <c r="BP94" i="15"/>
  <c r="BT93" i="15"/>
  <c r="BP95" i="15"/>
  <c r="BT94" i="15"/>
  <c r="BP96" i="15"/>
  <c r="BT95" i="15"/>
  <c r="BP97" i="15"/>
  <c r="BT96" i="15"/>
  <c r="BP98" i="15"/>
  <c r="BT97" i="15"/>
  <c r="BP99" i="15"/>
  <c r="BT98" i="15"/>
  <c r="BP100" i="15"/>
  <c r="BT99" i="15"/>
  <c r="BT100" i="15"/>
  <c r="BP4" i="15"/>
  <c r="CZ12" i="15"/>
  <c r="CZ13" i="15"/>
  <c r="DD12" i="15"/>
  <c r="CZ14" i="15"/>
  <c r="DD13" i="15"/>
  <c r="CZ15" i="15"/>
  <c r="DD14" i="15"/>
  <c r="CZ16" i="15"/>
  <c r="DD15" i="15"/>
  <c r="CZ17" i="15"/>
  <c r="DD16" i="15"/>
  <c r="CZ18" i="15"/>
  <c r="DD17" i="15"/>
  <c r="CZ19" i="15"/>
  <c r="DD18" i="15"/>
  <c r="CZ20" i="15"/>
  <c r="DD19" i="15"/>
  <c r="CQ21" i="15"/>
  <c r="CR21" i="15"/>
  <c r="CZ21" i="15"/>
  <c r="DD20" i="15"/>
  <c r="CZ22" i="15"/>
  <c r="DD21" i="15"/>
  <c r="CZ23" i="15"/>
  <c r="DD22" i="15"/>
  <c r="CZ24" i="15"/>
  <c r="DD23" i="15"/>
  <c r="CZ25" i="15"/>
  <c r="DD24" i="15"/>
  <c r="CZ26" i="15"/>
  <c r="DD25" i="15"/>
  <c r="CZ27" i="15"/>
  <c r="DD26" i="15"/>
  <c r="CZ28" i="15"/>
  <c r="DD27" i="15"/>
  <c r="CZ29" i="15"/>
  <c r="DD28" i="15"/>
  <c r="CZ30" i="15"/>
  <c r="DD29" i="15"/>
  <c r="CZ31" i="15"/>
  <c r="DD30" i="15"/>
  <c r="CZ32" i="15"/>
  <c r="DD31" i="15"/>
  <c r="CZ33" i="15"/>
  <c r="DD32" i="15"/>
  <c r="CZ34" i="15"/>
  <c r="DD33" i="15"/>
  <c r="CZ35" i="15"/>
  <c r="DD34" i="15"/>
  <c r="CZ36" i="15"/>
  <c r="DD35" i="15"/>
  <c r="CZ37" i="15"/>
  <c r="DD36" i="15"/>
  <c r="CZ38" i="15"/>
  <c r="DD37" i="15"/>
  <c r="CZ39" i="15"/>
  <c r="DD38" i="15"/>
  <c r="CZ40" i="15"/>
  <c r="DD39" i="15"/>
  <c r="CZ41" i="15"/>
  <c r="DD40" i="15"/>
  <c r="CZ42" i="15"/>
  <c r="DD41" i="15"/>
  <c r="CZ43" i="15"/>
  <c r="DD42" i="15"/>
  <c r="CZ44" i="15"/>
  <c r="DD43" i="15"/>
  <c r="CZ45" i="15"/>
  <c r="DD44" i="15"/>
  <c r="CZ46" i="15"/>
  <c r="DD45" i="15"/>
  <c r="CZ47" i="15"/>
  <c r="DD46" i="15"/>
  <c r="CZ48" i="15"/>
  <c r="DD47" i="15"/>
  <c r="CZ49" i="15"/>
  <c r="DD48" i="15"/>
  <c r="CZ50" i="15"/>
  <c r="DD49" i="15"/>
  <c r="CZ51" i="15"/>
  <c r="DD50" i="15"/>
  <c r="CZ52" i="15"/>
  <c r="DD51" i="15"/>
  <c r="CZ53" i="15"/>
  <c r="DD52" i="15"/>
  <c r="CZ54" i="15"/>
  <c r="DD53" i="15"/>
  <c r="CZ55" i="15"/>
  <c r="DD54" i="15"/>
  <c r="CZ56" i="15"/>
  <c r="DD55" i="15"/>
  <c r="CZ57" i="15"/>
  <c r="DD56" i="15"/>
  <c r="CZ58" i="15"/>
  <c r="DD57" i="15"/>
  <c r="CZ59" i="15"/>
  <c r="DD58" i="15"/>
  <c r="CZ60" i="15"/>
  <c r="DD59" i="15"/>
  <c r="CZ61" i="15"/>
  <c r="DD60" i="15"/>
  <c r="CZ62" i="15"/>
  <c r="DD61" i="15"/>
  <c r="CZ63" i="15"/>
  <c r="DD62" i="15"/>
  <c r="CZ64" i="15"/>
  <c r="DD63" i="15"/>
  <c r="CZ65" i="15"/>
  <c r="DD64" i="15"/>
  <c r="CZ66" i="15"/>
  <c r="DD65" i="15"/>
  <c r="CZ67" i="15"/>
  <c r="DD66" i="15"/>
  <c r="CZ68" i="15"/>
  <c r="DD67" i="15"/>
  <c r="CZ69" i="15"/>
  <c r="DD68" i="15"/>
  <c r="CZ70" i="15"/>
  <c r="DD69" i="15"/>
  <c r="CQ71" i="15"/>
  <c r="CR71" i="15"/>
  <c r="CZ71" i="15"/>
  <c r="DD70" i="15"/>
  <c r="CZ72" i="15"/>
  <c r="DD71" i="15"/>
  <c r="CZ73" i="15"/>
  <c r="DD72" i="15"/>
  <c r="CZ74" i="15"/>
  <c r="DD73" i="15"/>
  <c r="CZ75" i="15"/>
  <c r="DD74" i="15"/>
  <c r="CZ76" i="15"/>
  <c r="DD75" i="15"/>
  <c r="CZ77" i="15"/>
  <c r="DD76" i="15"/>
  <c r="CZ78" i="15"/>
  <c r="DD77" i="15"/>
  <c r="CZ79" i="15"/>
  <c r="DD78" i="15"/>
  <c r="CZ80" i="15"/>
  <c r="DD79" i="15"/>
  <c r="CZ81" i="15"/>
  <c r="DD80" i="15"/>
  <c r="CZ82" i="15"/>
  <c r="DD81" i="15"/>
  <c r="CZ83" i="15"/>
  <c r="DD82" i="15"/>
  <c r="CZ84" i="15"/>
  <c r="DD83" i="15"/>
  <c r="CZ85" i="15"/>
  <c r="DD84" i="15"/>
  <c r="CZ86" i="15"/>
  <c r="DD85" i="15"/>
  <c r="CZ87" i="15"/>
  <c r="DD86" i="15"/>
  <c r="CZ88" i="15"/>
  <c r="DD87" i="15"/>
  <c r="CZ89" i="15"/>
  <c r="DD88" i="15"/>
  <c r="CZ90" i="15"/>
  <c r="DD89" i="15"/>
  <c r="CZ91" i="15"/>
  <c r="DD90" i="15"/>
  <c r="CZ92" i="15"/>
  <c r="DD91" i="15"/>
  <c r="CZ93" i="15"/>
  <c r="DD92" i="15"/>
  <c r="CZ94" i="15"/>
  <c r="DD93" i="15"/>
  <c r="CZ95" i="15"/>
  <c r="DD94" i="15"/>
  <c r="CZ96" i="15"/>
  <c r="DD95" i="15"/>
  <c r="CZ97" i="15"/>
  <c r="DD96" i="15"/>
  <c r="CZ98" i="15"/>
  <c r="DD97" i="15"/>
  <c r="CZ99" i="15"/>
  <c r="DD98" i="15"/>
  <c r="CZ100" i="15"/>
  <c r="DD99" i="15"/>
  <c r="DD100" i="15"/>
  <c r="CZ4" i="15"/>
  <c r="EJ12" i="15"/>
  <c r="EJ13" i="15"/>
  <c r="EN12" i="15"/>
  <c r="EJ14" i="15"/>
  <c r="EN13" i="15"/>
  <c r="EJ15" i="15"/>
  <c r="EN14" i="15"/>
  <c r="EJ16" i="15"/>
  <c r="EN15" i="15"/>
  <c r="EJ17" i="15"/>
  <c r="EN16" i="15"/>
  <c r="EJ18" i="15"/>
  <c r="EN17" i="15"/>
  <c r="EJ19" i="15"/>
  <c r="EN18" i="15"/>
  <c r="EJ20" i="15"/>
  <c r="EN19" i="15"/>
  <c r="EJ21" i="15"/>
  <c r="EN20" i="15"/>
  <c r="EJ22" i="15"/>
  <c r="EN21" i="15"/>
  <c r="EJ23" i="15"/>
  <c r="EN22" i="15"/>
  <c r="EJ24" i="15"/>
  <c r="EN23" i="15"/>
  <c r="EJ25" i="15"/>
  <c r="EN24" i="15"/>
  <c r="EJ26" i="15"/>
  <c r="EN25" i="15"/>
  <c r="EJ27" i="15"/>
  <c r="EN26" i="15"/>
  <c r="EJ28" i="15"/>
  <c r="EN27" i="15"/>
  <c r="EJ29" i="15"/>
  <c r="EN28" i="15"/>
  <c r="EJ30" i="15"/>
  <c r="EN29" i="15"/>
  <c r="EJ31" i="15"/>
  <c r="EN30" i="15"/>
  <c r="EJ32" i="15"/>
  <c r="EN31" i="15"/>
  <c r="EJ33" i="15"/>
  <c r="EN32" i="15"/>
  <c r="EJ34" i="15"/>
  <c r="EN33" i="15"/>
  <c r="EJ35" i="15"/>
  <c r="EN34" i="15"/>
  <c r="EJ36" i="15"/>
  <c r="EN35" i="15"/>
  <c r="EJ37" i="15"/>
  <c r="EN36" i="15"/>
  <c r="EJ38" i="15"/>
  <c r="EN37" i="15"/>
  <c r="EJ39" i="15"/>
  <c r="EN38" i="15"/>
  <c r="EJ40" i="15"/>
  <c r="EN39" i="15"/>
  <c r="EJ41" i="15"/>
  <c r="EN40" i="15"/>
  <c r="EJ42" i="15"/>
  <c r="EN41" i="15"/>
  <c r="EJ43" i="15"/>
  <c r="EN42" i="15"/>
  <c r="EJ44" i="15"/>
  <c r="EN43" i="15"/>
  <c r="EJ45" i="15"/>
  <c r="EN44" i="15"/>
  <c r="EJ46" i="15"/>
  <c r="EN45" i="15"/>
  <c r="EJ47" i="15"/>
  <c r="EN46" i="15"/>
  <c r="EJ48" i="15"/>
  <c r="EN47" i="15"/>
  <c r="EJ49" i="15"/>
  <c r="EN48" i="15"/>
  <c r="EJ50" i="15"/>
  <c r="EN49" i="15"/>
  <c r="EJ51" i="15"/>
  <c r="EN50" i="15"/>
  <c r="EJ52" i="15"/>
  <c r="EN51" i="15"/>
  <c r="EJ53" i="15"/>
  <c r="EN52" i="15"/>
  <c r="EJ54" i="15"/>
  <c r="EN53" i="15"/>
  <c r="EJ55" i="15"/>
  <c r="EN54" i="15"/>
  <c r="EJ56" i="15"/>
  <c r="EN55" i="15"/>
  <c r="EJ57" i="15"/>
  <c r="EN56" i="15"/>
  <c r="EJ58" i="15"/>
  <c r="EN57" i="15"/>
  <c r="EJ59" i="15"/>
  <c r="EN58" i="15"/>
  <c r="EJ60" i="15"/>
  <c r="EN59" i="15"/>
  <c r="EJ61" i="15"/>
  <c r="EN60" i="15"/>
  <c r="EJ62" i="15"/>
  <c r="EN61" i="15"/>
  <c r="EJ63" i="15"/>
  <c r="EN62" i="15"/>
  <c r="EJ64" i="15"/>
  <c r="EN63" i="15"/>
  <c r="EJ65" i="15"/>
  <c r="EN64" i="15"/>
  <c r="EJ66" i="15"/>
  <c r="EN65" i="15"/>
  <c r="EJ67" i="15"/>
  <c r="EN66" i="15"/>
  <c r="EJ68" i="15"/>
  <c r="EN67" i="15"/>
  <c r="EJ69" i="15"/>
  <c r="EN68" i="15"/>
  <c r="EA70" i="15"/>
  <c r="EB70" i="15"/>
  <c r="EJ70" i="15"/>
  <c r="EN69" i="15"/>
  <c r="EA71" i="15"/>
  <c r="EB71" i="15"/>
  <c r="EJ71" i="15"/>
  <c r="EN70" i="15"/>
  <c r="EJ72" i="15"/>
  <c r="EN71" i="15"/>
  <c r="EJ73" i="15"/>
  <c r="EN72" i="15"/>
  <c r="EJ74" i="15"/>
  <c r="EN73" i="15"/>
  <c r="EJ75" i="15"/>
  <c r="EN74" i="15"/>
  <c r="EJ76" i="15"/>
  <c r="EN75" i="15"/>
  <c r="EJ77" i="15"/>
  <c r="EN76" i="15"/>
  <c r="EJ78" i="15"/>
  <c r="EN77" i="15"/>
  <c r="EJ79" i="15"/>
  <c r="EN78" i="15"/>
  <c r="EJ80" i="15"/>
  <c r="EN79" i="15"/>
  <c r="EJ81" i="15"/>
  <c r="EN80" i="15"/>
  <c r="EJ82" i="15"/>
  <c r="EN81" i="15"/>
  <c r="EJ83" i="15"/>
  <c r="EN82" i="15"/>
  <c r="EJ84" i="15"/>
  <c r="EN83" i="15"/>
  <c r="EJ85" i="15"/>
  <c r="EN84" i="15"/>
  <c r="EJ86" i="15"/>
  <c r="EN85" i="15"/>
  <c r="EJ87" i="15"/>
  <c r="EN86" i="15"/>
  <c r="EJ88" i="15"/>
  <c r="EN87" i="15"/>
  <c r="EJ89" i="15"/>
  <c r="EN88" i="15"/>
  <c r="EJ90" i="15"/>
  <c r="EN89" i="15"/>
  <c r="EJ91" i="15"/>
  <c r="EN90" i="15"/>
  <c r="EJ92" i="15"/>
  <c r="EN91" i="15"/>
  <c r="EJ93" i="15"/>
  <c r="EN92" i="15"/>
  <c r="EJ94" i="15"/>
  <c r="EN93" i="15"/>
  <c r="EJ95" i="15"/>
  <c r="EN94" i="15"/>
  <c r="EJ96" i="15"/>
  <c r="EN95" i="15"/>
  <c r="EJ97" i="15"/>
  <c r="EN96" i="15"/>
  <c r="EJ98" i="15"/>
  <c r="EN97" i="15"/>
  <c r="EJ99" i="15"/>
  <c r="EN98" i="15"/>
  <c r="EJ100" i="15"/>
  <c r="EN99" i="15"/>
  <c r="EN100" i="15"/>
  <c r="EJ4" i="15"/>
  <c r="M4" i="15"/>
  <c r="O3" i="15"/>
  <c r="P3" i="15"/>
  <c r="C5" i="16"/>
  <c r="L23" i="9"/>
  <c r="L18" i="9"/>
  <c r="D5" i="16"/>
  <c r="C12" i="14"/>
  <c r="B12" i="14"/>
  <c r="D2" i="14"/>
  <c r="C12" i="11"/>
  <c r="B12" i="11"/>
  <c r="D2" i="11"/>
  <c r="C5" i="11"/>
  <c r="H2" i="11"/>
  <c r="D12" i="11"/>
  <c r="J12" i="11"/>
  <c r="F12" i="11"/>
  <c r="G12" i="11"/>
  <c r="C4" i="11"/>
  <c r="E12" i="11"/>
  <c r="K98" i="1"/>
  <c r="K99" i="1"/>
  <c r="K100" i="1"/>
  <c r="K101" i="1"/>
  <c r="K102" i="1"/>
  <c r="E138" i="1"/>
  <c r="K12" i="11"/>
  <c r="L12" i="11"/>
  <c r="P12" i="11"/>
  <c r="M12" i="11"/>
  <c r="N12" i="11"/>
  <c r="O12" i="11"/>
  <c r="F105" i="1"/>
  <c r="Q12" i="11"/>
  <c r="R12" i="11"/>
  <c r="S12" i="11"/>
  <c r="T12" i="11"/>
  <c r="U12" i="11"/>
  <c r="V12" i="11"/>
  <c r="W12" i="11"/>
  <c r="X12" i="11"/>
  <c r="AD12" i="11"/>
  <c r="Y12" i="11"/>
  <c r="Z12" i="11"/>
  <c r="AA12" i="11"/>
  <c r="AB12" i="11"/>
  <c r="C13" i="11"/>
  <c r="B13" i="11"/>
  <c r="D13" i="11"/>
  <c r="J13" i="11"/>
  <c r="F13" i="11"/>
  <c r="G13" i="11"/>
  <c r="E13" i="11"/>
  <c r="K103" i="1"/>
  <c r="K104" i="1"/>
  <c r="K105" i="1"/>
  <c r="K106" i="1"/>
  <c r="K107" i="1"/>
  <c r="F136" i="1"/>
  <c r="K13" i="11"/>
  <c r="L13" i="11"/>
  <c r="P13" i="11"/>
  <c r="M13" i="11"/>
  <c r="N13" i="11"/>
  <c r="O13" i="11"/>
  <c r="Q13" i="11"/>
  <c r="R13" i="11"/>
  <c r="S13" i="11"/>
  <c r="T13" i="11"/>
  <c r="U13" i="11"/>
  <c r="V13" i="11"/>
  <c r="W13" i="11"/>
  <c r="X13" i="11"/>
  <c r="AD13" i="11"/>
  <c r="AH12" i="11"/>
  <c r="Y13" i="11"/>
  <c r="Z13" i="11"/>
  <c r="AA13" i="11"/>
  <c r="AB13" i="11"/>
  <c r="C14" i="11"/>
  <c r="B14" i="11"/>
  <c r="D14" i="11"/>
  <c r="J14" i="11"/>
  <c r="F14" i="11"/>
  <c r="G14" i="11"/>
  <c r="E14" i="11"/>
  <c r="F137" i="1"/>
  <c r="K14" i="11"/>
  <c r="L14" i="11"/>
  <c r="P14" i="11"/>
  <c r="M14" i="11"/>
  <c r="N14" i="11"/>
  <c r="O14" i="11"/>
  <c r="Q14" i="11"/>
  <c r="R14" i="11"/>
  <c r="S14" i="11"/>
  <c r="T14" i="11"/>
  <c r="U14" i="11"/>
  <c r="V14" i="11"/>
  <c r="W14" i="11"/>
  <c r="X14" i="11"/>
  <c r="AD14" i="11"/>
  <c r="AH13" i="11"/>
  <c r="Y14" i="11"/>
  <c r="Z14" i="11"/>
  <c r="AA14" i="11"/>
  <c r="AB14" i="11"/>
  <c r="C15" i="11"/>
  <c r="B15" i="11"/>
  <c r="D15" i="11"/>
  <c r="J15" i="11"/>
  <c r="F15" i="11"/>
  <c r="G15" i="11"/>
  <c r="E15" i="11"/>
  <c r="E137" i="1"/>
  <c r="K15" i="11"/>
  <c r="L15" i="11"/>
  <c r="P15" i="11"/>
  <c r="M15" i="11"/>
  <c r="N15" i="11"/>
  <c r="O15" i="11"/>
  <c r="Q15" i="11"/>
  <c r="R15" i="11"/>
  <c r="S15" i="11"/>
  <c r="T15" i="11"/>
  <c r="U15" i="11"/>
  <c r="V15" i="11"/>
  <c r="W15" i="11"/>
  <c r="X15" i="11"/>
  <c r="AD15" i="11"/>
  <c r="AH14" i="11"/>
  <c r="Y15" i="11"/>
  <c r="Z15" i="11"/>
  <c r="AA15" i="11"/>
  <c r="AB15" i="11"/>
  <c r="C16" i="11"/>
  <c r="B16" i="11"/>
  <c r="D16" i="11"/>
  <c r="J16" i="11"/>
  <c r="F16" i="11"/>
  <c r="G16" i="11"/>
  <c r="E16" i="11"/>
  <c r="F139" i="1"/>
  <c r="K16" i="11"/>
  <c r="L16" i="11"/>
  <c r="P16" i="11"/>
  <c r="M16" i="11"/>
  <c r="N16" i="11"/>
  <c r="O16" i="11"/>
  <c r="Q16" i="11"/>
  <c r="R16" i="11"/>
  <c r="S16" i="11"/>
  <c r="T16" i="11"/>
  <c r="U16" i="11"/>
  <c r="V16" i="11"/>
  <c r="W16" i="11"/>
  <c r="X16" i="11"/>
  <c r="AD16" i="11"/>
  <c r="AH15" i="11"/>
  <c r="Y16" i="11"/>
  <c r="Z16" i="11"/>
  <c r="AA16" i="11"/>
  <c r="AB16" i="11"/>
  <c r="C17" i="11"/>
  <c r="B17" i="11"/>
  <c r="D17" i="11"/>
  <c r="J17" i="11"/>
  <c r="F17" i="11"/>
  <c r="G17" i="11"/>
  <c r="E17" i="11"/>
  <c r="E136" i="1"/>
  <c r="K17" i="11"/>
  <c r="L17" i="11"/>
  <c r="P17" i="11"/>
  <c r="M17" i="11"/>
  <c r="N17" i="11"/>
  <c r="O17" i="11"/>
  <c r="Q17" i="11"/>
  <c r="R17" i="11"/>
  <c r="S17" i="11"/>
  <c r="T17" i="11"/>
  <c r="U17" i="11"/>
  <c r="V17" i="11"/>
  <c r="W17" i="11"/>
  <c r="X17" i="11"/>
  <c r="AD17" i="11"/>
  <c r="AH16" i="11"/>
  <c r="Y17" i="11"/>
  <c r="Z17" i="11"/>
  <c r="AA17" i="11"/>
  <c r="AB17" i="11"/>
  <c r="C18" i="11"/>
  <c r="B18" i="11"/>
  <c r="D18" i="11"/>
  <c r="J18" i="11"/>
  <c r="F18" i="11"/>
  <c r="G18" i="11"/>
  <c r="E18" i="11"/>
  <c r="K18" i="11"/>
  <c r="L18" i="11"/>
  <c r="P18" i="11"/>
  <c r="M18" i="11"/>
  <c r="N18" i="11"/>
  <c r="O18" i="11"/>
  <c r="Q18" i="11"/>
  <c r="R18" i="11"/>
  <c r="S18" i="11"/>
  <c r="T18" i="11"/>
  <c r="U18" i="11"/>
  <c r="V18" i="11"/>
  <c r="W18" i="11"/>
  <c r="X18" i="11"/>
  <c r="AD18" i="11"/>
  <c r="AH17" i="11"/>
  <c r="Y18" i="11"/>
  <c r="Z18" i="11"/>
  <c r="AA18" i="11"/>
  <c r="AB18" i="11"/>
  <c r="C19" i="11"/>
  <c r="B19" i="11"/>
  <c r="D19" i="11"/>
  <c r="J19" i="11"/>
  <c r="F19" i="11"/>
  <c r="G19" i="11"/>
  <c r="E19" i="11"/>
  <c r="F140" i="1"/>
  <c r="K19" i="11"/>
  <c r="L19" i="11"/>
  <c r="P19" i="11"/>
  <c r="M19" i="11"/>
  <c r="N19" i="11"/>
  <c r="O19" i="11"/>
  <c r="Q19" i="11"/>
  <c r="R19" i="11"/>
  <c r="S19" i="11"/>
  <c r="T19" i="11"/>
  <c r="U19" i="11"/>
  <c r="V19" i="11"/>
  <c r="W19" i="11"/>
  <c r="X19" i="11"/>
  <c r="AD19" i="11"/>
  <c r="AH18" i="11"/>
  <c r="Y19" i="11"/>
  <c r="Z19" i="11"/>
  <c r="AA19" i="11"/>
  <c r="AB19" i="11"/>
  <c r="C20" i="11"/>
  <c r="B20" i="11"/>
  <c r="D20" i="11"/>
  <c r="J20" i="11"/>
  <c r="F20" i="11"/>
  <c r="G20" i="11"/>
  <c r="E20" i="11"/>
  <c r="K20" i="11"/>
  <c r="L20" i="11"/>
  <c r="P20" i="11"/>
  <c r="M20" i="11"/>
  <c r="N20" i="11"/>
  <c r="O20" i="11"/>
  <c r="Q20" i="11"/>
  <c r="R20" i="11"/>
  <c r="S20" i="11"/>
  <c r="T20" i="11"/>
  <c r="U20" i="11"/>
  <c r="V20" i="11"/>
  <c r="W20" i="11"/>
  <c r="X20" i="11"/>
  <c r="AD20" i="11"/>
  <c r="AH19" i="11"/>
  <c r="Y20" i="11"/>
  <c r="Z20" i="11"/>
  <c r="AA20" i="11"/>
  <c r="AB20" i="11"/>
  <c r="C21" i="11"/>
  <c r="B21" i="11"/>
  <c r="D21" i="11"/>
  <c r="J21" i="11"/>
  <c r="F21" i="11"/>
  <c r="G21" i="11"/>
  <c r="E21" i="11"/>
  <c r="K21" i="11"/>
  <c r="L21" i="11"/>
  <c r="P21" i="11"/>
  <c r="M21" i="11"/>
  <c r="N21" i="11"/>
  <c r="O21" i="11"/>
  <c r="Q21" i="11"/>
  <c r="R21" i="11"/>
  <c r="S21" i="11"/>
  <c r="T21" i="11"/>
  <c r="U21" i="11"/>
  <c r="V21" i="11"/>
  <c r="W21" i="11"/>
  <c r="X21" i="11"/>
  <c r="AD21" i="11"/>
  <c r="AH20" i="11"/>
  <c r="Y21" i="11"/>
  <c r="Z21" i="11"/>
  <c r="AA21" i="11"/>
  <c r="AB21" i="11"/>
  <c r="C22" i="11"/>
  <c r="B22" i="11"/>
  <c r="D22" i="11"/>
  <c r="J22" i="11"/>
  <c r="F22" i="11"/>
  <c r="G22" i="11"/>
  <c r="E22" i="11"/>
  <c r="K22" i="11"/>
  <c r="L22" i="11"/>
  <c r="P22" i="11"/>
  <c r="M22" i="11"/>
  <c r="N22" i="11"/>
  <c r="O22" i="11"/>
  <c r="Q22" i="11"/>
  <c r="R22" i="11"/>
  <c r="S22" i="11"/>
  <c r="T22" i="11"/>
  <c r="U22" i="11"/>
  <c r="V22" i="11"/>
  <c r="W22" i="11"/>
  <c r="X22" i="11"/>
  <c r="AD22" i="11"/>
  <c r="AH21" i="11"/>
  <c r="Y22" i="11"/>
  <c r="Z22" i="11"/>
  <c r="AA22" i="11"/>
  <c r="AB22" i="11"/>
  <c r="C23" i="11"/>
  <c r="B23" i="11"/>
  <c r="D23" i="11"/>
  <c r="J23" i="11"/>
  <c r="F23" i="11"/>
  <c r="G23" i="11"/>
  <c r="E23" i="11"/>
  <c r="K23" i="11"/>
  <c r="L23" i="11"/>
  <c r="P23" i="11"/>
  <c r="M23" i="11"/>
  <c r="N23" i="11"/>
  <c r="O23" i="11"/>
  <c r="Q23" i="11"/>
  <c r="R23" i="11"/>
  <c r="S23" i="11"/>
  <c r="T23" i="11"/>
  <c r="U23" i="11"/>
  <c r="V23" i="11"/>
  <c r="W23" i="11"/>
  <c r="X23" i="11"/>
  <c r="AD23" i="11"/>
  <c r="AH22" i="11"/>
  <c r="Y23" i="11"/>
  <c r="Z23" i="11"/>
  <c r="AA23" i="11"/>
  <c r="AB23" i="11"/>
  <c r="C24" i="11"/>
  <c r="B24" i="11"/>
  <c r="D24" i="11"/>
  <c r="J24" i="11"/>
  <c r="F24" i="11"/>
  <c r="G24" i="11"/>
  <c r="E24" i="11"/>
  <c r="E139" i="1"/>
  <c r="K24" i="11"/>
  <c r="L24" i="11"/>
  <c r="P24" i="11"/>
  <c r="M24" i="11"/>
  <c r="N24" i="11"/>
  <c r="O24" i="11"/>
  <c r="Q24" i="11"/>
  <c r="R24" i="11"/>
  <c r="S24" i="11"/>
  <c r="T24" i="11"/>
  <c r="U24" i="11"/>
  <c r="V24" i="11"/>
  <c r="W24" i="11"/>
  <c r="X24" i="11"/>
  <c r="AD24" i="11"/>
  <c r="AH23" i="11"/>
  <c r="Y24" i="11"/>
  <c r="Z24" i="11"/>
  <c r="AA24" i="11"/>
  <c r="AB24" i="11"/>
  <c r="C25" i="11"/>
  <c r="B25" i="11"/>
  <c r="D25" i="11"/>
  <c r="J25" i="11"/>
  <c r="F25" i="11"/>
  <c r="G25" i="11"/>
  <c r="E25" i="11"/>
  <c r="K25" i="11"/>
  <c r="L25" i="11"/>
  <c r="P25" i="11"/>
  <c r="M25" i="11"/>
  <c r="N25" i="11"/>
  <c r="O25" i="11"/>
  <c r="Q25" i="11"/>
  <c r="R25" i="11"/>
  <c r="S25" i="11"/>
  <c r="T25" i="11"/>
  <c r="U25" i="11"/>
  <c r="V25" i="11"/>
  <c r="W25" i="11"/>
  <c r="X25" i="11"/>
  <c r="AD25" i="11"/>
  <c r="AH24" i="11"/>
  <c r="Y25" i="11"/>
  <c r="Z25" i="11"/>
  <c r="AA25" i="11"/>
  <c r="AB25" i="11"/>
  <c r="C26" i="11"/>
  <c r="B26" i="11"/>
  <c r="D26" i="11"/>
  <c r="J26" i="11"/>
  <c r="F26" i="11"/>
  <c r="G26" i="11"/>
  <c r="E26" i="11"/>
  <c r="K26" i="11"/>
  <c r="L26" i="11"/>
  <c r="P26" i="11"/>
  <c r="M26" i="11"/>
  <c r="N26" i="11"/>
  <c r="O26" i="11"/>
  <c r="Q26" i="11"/>
  <c r="R26" i="11"/>
  <c r="S26" i="11"/>
  <c r="T26" i="11"/>
  <c r="U26" i="11"/>
  <c r="V26" i="11"/>
  <c r="W26" i="11"/>
  <c r="X26" i="11"/>
  <c r="AD26" i="11"/>
  <c r="AH25" i="11"/>
  <c r="Y26" i="11"/>
  <c r="Z26" i="11"/>
  <c r="AA26" i="11"/>
  <c r="AB26" i="11"/>
  <c r="C27" i="11"/>
  <c r="B27" i="11"/>
  <c r="D27" i="11"/>
  <c r="J27" i="11"/>
  <c r="F27" i="11"/>
  <c r="G27" i="11"/>
  <c r="E27" i="11"/>
  <c r="K27" i="11"/>
  <c r="L27" i="11"/>
  <c r="P27" i="11"/>
  <c r="M27" i="11"/>
  <c r="N27" i="11"/>
  <c r="O27" i="11"/>
  <c r="Q27" i="11"/>
  <c r="R27" i="11"/>
  <c r="S27" i="11"/>
  <c r="T27" i="11"/>
  <c r="U27" i="11"/>
  <c r="V27" i="11"/>
  <c r="W27" i="11"/>
  <c r="X27" i="11"/>
  <c r="AD27" i="11"/>
  <c r="AH26" i="11"/>
  <c r="Y27" i="11"/>
  <c r="Z27" i="11"/>
  <c r="AA27" i="11"/>
  <c r="AB27" i="11"/>
  <c r="C28" i="11"/>
  <c r="B28" i="11"/>
  <c r="D28" i="11"/>
  <c r="J28" i="11"/>
  <c r="F28" i="11"/>
  <c r="G28" i="11"/>
  <c r="E28" i="11"/>
  <c r="F138" i="1"/>
  <c r="K28" i="11"/>
  <c r="L28" i="11"/>
  <c r="P28" i="11"/>
  <c r="M28" i="11"/>
  <c r="N28" i="11"/>
  <c r="O28" i="11"/>
  <c r="Q28" i="11"/>
  <c r="R28" i="11"/>
  <c r="S28" i="11"/>
  <c r="T28" i="11"/>
  <c r="U28" i="11"/>
  <c r="V28" i="11"/>
  <c r="W28" i="11"/>
  <c r="X28" i="11"/>
  <c r="AD28" i="11"/>
  <c r="AH27" i="11"/>
  <c r="Y28" i="11"/>
  <c r="Z28" i="11"/>
  <c r="AA28" i="11"/>
  <c r="AB28" i="11"/>
  <c r="C29" i="11"/>
  <c r="B29" i="11"/>
  <c r="D29" i="11"/>
  <c r="J29" i="11"/>
  <c r="F29" i="11"/>
  <c r="G29" i="11"/>
  <c r="E29" i="11"/>
  <c r="K29" i="11"/>
  <c r="L29" i="11"/>
  <c r="P29" i="11"/>
  <c r="M29" i="11"/>
  <c r="N29" i="11"/>
  <c r="O29" i="11"/>
  <c r="Q29" i="11"/>
  <c r="R29" i="11"/>
  <c r="S29" i="11"/>
  <c r="T29" i="11"/>
  <c r="U29" i="11"/>
  <c r="V29" i="11"/>
  <c r="W29" i="11"/>
  <c r="X29" i="11"/>
  <c r="AD29" i="11"/>
  <c r="AH28" i="11"/>
  <c r="Y29" i="11"/>
  <c r="Z29" i="11"/>
  <c r="AA29" i="11"/>
  <c r="AB29" i="11"/>
  <c r="C30" i="11"/>
  <c r="B30" i="11"/>
  <c r="D30" i="11"/>
  <c r="J30" i="11"/>
  <c r="F30" i="11"/>
  <c r="G30" i="11"/>
  <c r="E30" i="11"/>
  <c r="K30" i="11"/>
  <c r="L30" i="11"/>
  <c r="P30" i="11"/>
  <c r="M30" i="11"/>
  <c r="N30" i="11"/>
  <c r="O30" i="11"/>
  <c r="Q30" i="11"/>
  <c r="R30" i="11"/>
  <c r="S30" i="11"/>
  <c r="T30" i="11"/>
  <c r="U30" i="11"/>
  <c r="V30" i="11"/>
  <c r="W30" i="11"/>
  <c r="X30" i="11"/>
  <c r="AD30" i="11"/>
  <c r="AH29" i="11"/>
  <c r="Y30" i="11"/>
  <c r="Z30" i="11"/>
  <c r="AA30" i="11"/>
  <c r="AB30" i="11"/>
  <c r="C31" i="11"/>
  <c r="B31" i="11"/>
  <c r="D31" i="11"/>
  <c r="J31" i="11"/>
  <c r="F31" i="11"/>
  <c r="G31" i="11"/>
  <c r="E31" i="11"/>
  <c r="E140" i="1"/>
  <c r="K31" i="11"/>
  <c r="L31" i="11"/>
  <c r="P31" i="11"/>
  <c r="M31" i="11"/>
  <c r="N31" i="11"/>
  <c r="O31" i="11"/>
  <c r="Q31" i="11"/>
  <c r="R31" i="11"/>
  <c r="S31" i="11"/>
  <c r="T31" i="11"/>
  <c r="U31" i="11"/>
  <c r="V31" i="11"/>
  <c r="W31" i="11"/>
  <c r="X31" i="11"/>
  <c r="AD31" i="11"/>
  <c r="AH30" i="11"/>
  <c r="Y31" i="11"/>
  <c r="Z31" i="11"/>
  <c r="AA31" i="11"/>
  <c r="AB31" i="11"/>
  <c r="C32" i="11"/>
  <c r="B32" i="11"/>
  <c r="D32" i="11"/>
  <c r="J32" i="11"/>
  <c r="F32" i="11"/>
  <c r="G32" i="11"/>
  <c r="E32" i="11"/>
  <c r="K32" i="11"/>
  <c r="L32" i="11"/>
  <c r="P32" i="11"/>
  <c r="M32" i="11"/>
  <c r="N32" i="11"/>
  <c r="O32" i="11"/>
  <c r="Q32" i="11"/>
  <c r="R32" i="11"/>
  <c r="S32" i="11"/>
  <c r="T32" i="11"/>
  <c r="U32" i="11"/>
  <c r="V32" i="11"/>
  <c r="W32" i="11"/>
  <c r="X32" i="11"/>
  <c r="AD32" i="11"/>
  <c r="AH31" i="11"/>
  <c r="Y32" i="11"/>
  <c r="Z32" i="11"/>
  <c r="AA32" i="11"/>
  <c r="AB32" i="11"/>
  <c r="C33" i="11"/>
  <c r="B33" i="11"/>
  <c r="D33" i="11"/>
  <c r="J33" i="11"/>
  <c r="F33" i="11"/>
  <c r="G33" i="11"/>
  <c r="E33" i="11"/>
  <c r="K33" i="11"/>
  <c r="L33" i="11"/>
  <c r="P33" i="11"/>
  <c r="M33" i="11"/>
  <c r="N33" i="11"/>
  <c r="O33" i="11"/>
  <c r="Q33" i="11"/>
  <c r="R33" i="11"/>
  <c r="S33" i="11"/>
  <c r="T33" i="11"/>
  <c r="U33" i="11"/>
  <c r="V33" i="11"/>
  <c r="W33" i="11"/>
  <c r="X33" i="11"/>
  <c r="AD33" i="11"/>
  <c r="AH32" i="11"/>
  <c r="Y33" i="11"/>
  <c r="Z33" i="11"/>
  <c r="AA33" i="11"/>
  <c r="AB33" i="11"/>
  <c r="C34" i="11"/>
  <c r="B34" i="11"/>
  <c r="D34" i="11"/>
  <c r="J34" i="11"/>
  <c r="F34" i="11"/>
  <c r="G34" i="11"/>
  <c r="E34" i="11"/>
  <c r="K34" i="11"/>
  <c r="L34" i="11"/>
  <c r="P34" i="11"/>
  <c r="M34" i="11"/>
  <c r="N34" i="11"/>
  <c r="O34" i="11"/>
  <c r="Q34" i="11"/>
  <c r="R34" i="11"/>
  <c r="S34" i="11"/>
  <c r="T34" i="11"/>
  <c r="U34" i="11"/>
  <c r="V34" i="11"/>
  <c r="W34" i="11"/>
  <c r="X34" i="11"/>
  <c r="AD34" i="11"/>
  <c r="AH33" i="11"/>
  <c r="Y34" i="11"/>
  <c r="Z34" i="11"/>
  <c r="AA34" i="11"/>
  <c r="AB34" i="11"/>
  <c r="C35" i="11"/>
  <c r="B35" i="11"/>
  <c r="D35" i="11"/>
  <c r="J35" i="11"/>
  <c r="F35" i="11"/>
  <c r="G35" i="11"/>
  <c r="E35" i="11"/>
  <c r="K35" i="11"/>
  <c r="L35" i="11"/>
  <c r="P35" i="11"/>
  <c r="M35" i="11"/>
  <c r="N35" i="11"/>
  <c r="O35" i="11"/>
  <c r="F103" i="1"/>
  <c r="Q35" i="11"/>
  <c r="R35" i="11"/>
  <c r="S35" i="11"/>
  <c r="T35" i="11"/>
  <c r="U35" i="11"/>
  <c r="V35" i="11"/>
  <c r="W35" i="11"/>
  <c r="X35" i="11"/>
  <c r="AD35" i="11"/>
  <c r="AH34" i="11"/>
  <c r="Y35" i="11"/>
  <c r="Z35" i="11"/>
  <c r="AA35" i="11"/>
  <c r="AB35" i="11"/>
  <c r="C36" i="11"/>
  <c r="B36" i="11"/>
  <c r="D36" i="11"/>
  <c r="J36" i="11"/>
  <c r="F36" i="11"/>
  <c r="G36" i="11"/>
  <c r="E36" i="11"/>
  <c r="K36" i="11"/>
  <c r="L36" i="11"/>
  <c r="P36" i="11"/>
  <c r="M36" i="11"/>
  <c r="N36" i="11"/>
  <c r="O36" i="11"/>
  <c r="Q36" i="11"/>
  <c r="R36" i="11"/>
  <c r="S36" i="11"/>
  <c r="T36" i="11"/>
  <c r="U36" i="11"/>
  <c r="V36" i="11"/>
  <c r="W36" i="11"/>
  <c r="X36" i="11"/>
  <c r="AD36" i="11"/>
  <c r="AH35" i="11"/>
  <c r="Y36" i="11"/>
  <c r="Z36" i="11"/>
  <c r="AA36" i="11"/>
  <c r="AB36" i="11"/>
  <c r="C37" i="11"/>
  <c r="B37" i="11"/>
  <c r="D37" i="11"/>
  <c r="J37" i="11"/>
  <c r="F37" i="11"/>
  <c r="G37" i="11"/>
  <c r="E37" i="11"/>
  <c r="K37" i="11"/>
  <c r="L37" i="11"/>
  <c r="P37" i="11"/>
  <c r="M37" i="11"/>
  <c r="N37" i="11"/>
  <c r="O37" i="11"/>
  <c r="Q37" i="11"/>
  <c r="R37" i="11"/>
  <c r="S37" i="11"/>
  <c r="T37" i="11"/>
  <c r="U37" i="11"/>
  <c r="V37" i="11"/>
  <c r="W37" i="11"/>
  <c r="X37" i="11"/>
  <c r="AD37" i="11"/>
  <c r="AH36" i="11"/>
  <c r="Y37" i="11"/>
  <c r="Z37" i="11"/>
  <c r="AA37" i="11"/>
  <c r="AB37" i="11"/>
  <c r="C38" i="11"/>
  <c r="B38" i="11"/>
  <c r="D38" i="11"/>
  <c r="J38" i="11"/>
  <c r="F38" i="11"/>
  <c r="G38" i="11"/>
  <c r="E38" i="11"/>
  <c r="K38" i="11"/>
  <c r="L38" i="11"/>
  <c r="P38" i="11"/>
  <c r="M38" i="11"/>
  <c r="N38" i="11"/>
  <c r="O38" i="11"/>
  <c r="F99" i="1"/>
  <c r="Q38" i="11"/>
  <c r="R38" i="11"/>
  <c r="S38" i="11"/>
  <c r="T38" i="11"/>
  <c r="U38" i="11"/>
  <c r="V38" i="11"/>
  <c r="W38" i="11"/>
  <c r="X38" i="11"/>
  <c r="AD38" i="11"/>
  <c r="AH37" i="11"/>
  <c r="Y38" i="11"/>
  <c r="Z38" i="11"/>
  <c r="AA38" i="11"/>
  <c r="AB38" i="11"/>
  <c r="C39" i="11"/>
  <c r="B39" i="11"/>
  <c r="D39" i="11"/>
  <c r="J39" i="11"/>
  <c r="F39" i="11"/>
  <c r="G39" i="11"/>
  <c r="E39" i="11"/>
  <c r="K39" i="11"/>
  <c r="L39" i="11"/>
  <c r="P39" i="11"/>
  <c r="M39" i="11"/>
  <c r="N39" i="11"/>
  <c r="O39" i="11"/>
  <c r="Q39" i="11"/>
  <c r="R39" i="11"/>
  <c r="S39" i="11"/>
  <c r="T39" i="11"/>
  <c r="U39" i="11"/>
  <c r="V39" i="11"/>
  <c r="W39" i="11"/>
  <c r="X39" i="11"/>
  <c r="AD39" i="11"/>
  <c r="AH38" i="11"/>
  <c r="Y39" i="11"/>
  <c r="Z39" i="11"/>
  <c r="AA39" i="11"/>
  <c r="AB39" i="11"/>
  <c r="C40" i="11"/>
  <c r="B40" i="11"/>
  <c r="D40" i="11"/>
  <c r="J40" i="11"/>
  <c r="F40" i="11"/>
  <c r="G40" i="11"/>
  <c r="E40" i="11"/>
  <c r="K40" i="11"/>
  <c r="L40" i="11"/>
  <c r="P40" i="11"/>
  <c r="M40" i="11"/>
  <c r="N40" i="11"/>
  <c r="O40" i="11"/>
  <c r="Q40" i="11"/>
  <c r="R40" i="11"/>
  <c r="S40" i="11"/>
  <c r="T40" i="11"/>
  <c r="U40" i="11"/>
  <c r="V40" i="11"/>
  <c r="W40" i="11"/>
  <c r="X40" i="11"/>
  <c r="AD40" i="11"/>
  <c r="AH39" i="11"/>
  <c r="Y40" i="11"/>
  <c r="Z40" i="11"/>
  <c r="AA40" i="11"/>
  <c r="AB40" i="11"/>
  <c r="C41" i="11"/>
  <c r="B41" i="11"/>
  <c r="D41" i="11"/>
  <c r="J41" i="11"/>
  <c r="F41" i="11"/>
  <c r="G41" i="11"/>
  <c r="E41" i="11"/>
  <c r="K41" i="11"/>
  <c r="L41" i="11"/>
  <c r="P41" i="11"/>
  <c r="M41" i="11"/>
  <c r="N41" i="11"/>
  <c r="O41" i="11"/>
  <c r="Q41" i="11"/>
  <c r="R41" i="11"/>
  <c r="S41" i="11"/>
  <c r="T41" i="11"/>
  <c r="U41" i="11"/>
  <c r="V41" i="11"/>
  <c r="W41" i="11"/>
  <c r="X41" i="11"/>
  <c r="AD41" i="11"/>
  <c r="AH40" i="11"/>
  <c r="Y41" i="11"/>
  <c r="Z41" i="11"/>
  <c r="AA41" i="11"/>
  <c r="AB41" i="11"/>
  <c r="C42" i="11"/>
  <c r="B42" i="11"/>
  <c r="D42" i="11"/>
  <c r="J42" i="11"/>
  <c r="F42" i="11"/>
  <c r="G42" i="11"/>
  <c r="E42" i="11"/>
  <c r="K42" i="11"/>
  <c r="L42" i="11"/>
  <c r="P42" i="11"/>
  <c r="M42" i="11"/>
  <c r="N42" i="11"/>
  <c r="O42" i="11"/>
  <c r="Q42" i="11"/>
  <c r="R42" i="11"/>
  <c r="S42" i="11"/>
  <c r="T42" i="11"/>
  <c r="U42" i="11"/>
  <c r="V42" i="11"/>
  <c r="W42" i="11"/>
  <c r="X42" i="11"/>
  <c r="AD42" i="11"/>
  <c r="AH41" i="11"/>
  <c r="Y42" i="11"/>
  <c r="Z42" i="11"/>
  <c r="AA42" i="11"/>
  <c r="AB42" i="11"/>
  <c r="C43" i="11"/>
  <c r="B43" i="11"/>
  <c r="D43" i="11"/>
  <c r="J43" i="11"/>
  <c r="F43" i="11"/>
  <c r="G43" i="11"/>
  <c r="E43" i="11"/>
  <c r="K43" i="11"/>
  <c r="L43" i="11"/>
  <c r="P43" i="11"/>
  <c r="M43" i="11"/>
  <c r="N43" i="11"/>
  <c r="O43" i="11"/>
  <c r="Q43" i="11"/>
  <c r="R43" i="11"/>
  <c r="S43" i="11"/>
  <c r="T43" i="11"/>
  <c r="U43" i="11"/>
  <c r="V43" i="11"/>
  <c r="W43" i="11"/>
  <c r="X43" i="11"/>
  <c r="AD43" i="11"/>
  <c r="AH42" i="11"/>
  <c r="Y43" i="11"/>
  <c r="Z43" i="11"/>
  <c r="AA43" i="11"/>
  <c r="AB43" i="11"/>
  <c r="C44" i="11"/>
  <c r="B44" i="11"/>
  <c r="D44" i="11"/>
  <c r="J44" i="11"/>
  <c r="F44" i="11"/>
  <c r="G44" i="11"/>
  <c r="E44" i="11"/>
  <c r="K44" i="11"/>
  <c r="L44" i="11"/>
  <c r="P44" i="11"/>
  <c r="M44" i="11"/>
  <c r="N44" i="11"/>
  <c r="O44" i="11"/>
  <c r="Q44" i="11"/>
  <c r="R44" i="11"/>
  <c r="S44" i="11"/>
  <c r="T44" i="11"/>
  <c r="U44" i="11"/>
  <c r="V44" i="11"/>
  <c r="W44" i="11"/>
  <c r="X44" i="11"/>
  <c r="AD44" i="11"/>
  <c r="AH43" i="11"/>
  <c r="Y44" i="11"/>
  <c r="Z44" i="11"/>
  <c r="AA44" i="11"/>
  <c r="AB44" i="11"/>
  <c r="C45" i="11"/>
  <c r="B45" i="11"/>
  <c r="D45" i="11"/>
  <c r="J45" i="11"/>
  <c r="F45" i="11"/>
  <c r="G45" i="11"/>
  <c r="E45" i="11"/>
  <c r="K45" i="11"/>
  <c r="L45" i="11"/>
  <c r="P45" i="11"/>
  <c r="M45" i="11"/>
  <c r="N45" i="11"/>
  <c r="O45" i="11"/>
  <c r="F104" i="1"/>
  <c r="Q45" i="11"/>
  <c r="R45" i="11"/>
  <c r="S45" i="11"/>
  <c r="T45" i="11"/>
  <c r="U45" i="11"/>
  <c r="V45" i="11"/>
  <c r="W45" i="11"/>
  <c r="X45" i="11"/>
  <c r="AD45" i="11"/>
  <c r="AH44" i="11"/>
  <c r="Y45" i="11"/>
  <c r="Z45" i="11"/>
  <c r="AA45" i="11"/>
  <c r="AB45" i="11"/>
  <c r="C46" i="11"/>
  <c r="B46" i="11"/>
  <c r="D46" i="11"/>
  <c r="J46" i="11"/>
  <c r="F46" i="11"/>
  <c r="G46" i="11"/>
  <c r="E46" i="11"/>
  <c r="K46" i="11"/>
  <c r="L46" i="11"/>
  <c r="P46" i="11"/>
  <c r="M46" i="11"/>
  <c r="N46" i="11"/>
  <c r="O46" i="11"/>
  <c r="Q46" i="11"/>
  <c r="R46" i="11"/>
  <c r="S46" i="11"/>
  <c r="T46" i="11"/>
  <c r="U46" i="11"/>
  <c r="V46" i="11"/>
  <c r="W46" i="11"/>
  <c r="X46" i="11"/>
  <c r="AD46" i="11"/>
  <c r="AH45" i="11"/>
  <c r="Y46" i="11"/>
  <c r="Z46" i="11"/>
  <c r="AA46" i="11"/>
  <c r="AB46" i="11"/>
  <c r="C47" i="11"/>
  <c r="B47" i="11"/>
  <c r="D47" i="11"/>
  <c r="J47" i="11"/>
  <c r="F47" i="11"/>
  <c r="G47" i="11"/>
  <c r="E47" i="11"/>
  <c r="K47" i="11"/>
  <c r="L47" i="11"/>
  <c r="P47" i="11"/>
  <c r="M47" i="11"/>
  <c r="N47" i="11"/>
  <c r="O47" i="11"/>
  <c r="Q47" i="11"/>
  <c r="R47" i="11"/>
  <c r="S47" i="11"/>
  <c r="T47" i="11"/>
  <c r="U47" i="11"/>
  <c r="V47" i="11"/>
  <c r="W47" i="11"/>
  <c r="X47" i="11"/>
  <c r="AD47" i="11"/>
  <c r="AH46" i="11"/>
  <c r="Y47" i="11"/>
  <c r="Z47" i="11"/>
  <c r="AA47" i="11"/>
  <c r="AB47" i="11"/>
  <c r="C48" i="11"/>
  <c r="B48" i="11"/>
  <c r="D48" i="11"/>
  <c r="J48" i="11"/>
  <c r="F48" i="11"/>
  <c r="G48" i="11"/>
  <c r="E48" i="11"/>
  <c r="K48" i="11"/>
  <c r="L48" i="11"/>
  <c r="P48" i="11"/>
  <c r="M48" i="11"/>
  <c r="N48" i="11"/>
  <c r="O48" i="11"/>
  <c r="Q48" i="11"/>
  <c r="R48" i="11"/>
  <c r="S48" i="11"/>
  <c r="T48" i="11"/>
  <c r="U48" i="11"/>
  <c r="V48" i="11"/>
  <c r="W48" i="11"/>
  <c r="X48" i="11"/>
  <c r="AD48" i="11"/>
  <c r="AH47" i="11"/>
  <c r="Y48" i="11"/>
  <c r="Z48" i="11"/>
  <c r="AA48" i="11"/>
  <c r="AB48" i="11"/>
  <c r="C49" i="11"/>
  <c r="B49" i="11"/>
  <c r="D49" i="11"/>
  <c r="J49" i="11"/>
  <c r="F49" i="11"/>
  <c r="G49" i="11"/>
  <c r="E49" i="11"/>
  <c r="K49" i="11"/>
  <c r="L49" i="11"/>
  <c r="P49" i="11"/>
  <c r="M49" i="11"/>
  <c r="N49" i="11"/>
  <c r="O49" i="11"/>
  <c r="Q49" i="11"/>
  <c r="R49" i="11"/>
  <c r="S49" i="11"/>
  <c r="T49" i="11"/>
  <c r="U49" i="11"/>
  <c r="V49" i="11"/>
  <c r="W49" i="11"/>
  <c r="X49" i="11"/>
  <c r="AD49" i="11"/>
  <c r="AH48" i="11"/>
  <c r="Y49" i="11"/>
  <c r="Z49" i="11"/>
  <c r="AA49" i="11"/>
  <c r="AB49" i="11"/>
  <c r="C50" i="11"/>
  <c r="B50" i="11"/>
  <c r="D50" i="11"/>
  <c r="J50" i="11"/>
  <c r="F50" i="11"/>
  <c r="G50" i="11"/>
  <c r="E50" i="11"/>
  <c r="K50" i="11"/>
  <c r="L50" i="11"/>
  <c r="P50" i="11"/>
  <c r="M50" i="11"/>
  <c r="N50" i="11"/>
  <c r="O50" i="11"/>
  <c r="Q50" i="11"/>
  <c r="R50" i="11"/>
  <c r="S50" i="11"/>
  <c r="T50" i="11"/>
  <c r="U50" i="11"/>
  <c r="V50" i="11"/>
  <c r="W50" i="11"/>
  <c r="X50" i="11"/>
  <c r="AD50" i="11"/>
  <c r="AH49" i="11"/>
  <c r="Y50" i="11"/>
  <c r="Z50" i="11"/>
  <c r="AA50" i="11"/>
  <c r="AB50" i="11"/>
  <c r="C51" i="11"/>
  <c r="B51" i="11"/>
  <c r="D51" i="11"/>
  <c r="J51" i="11"/>
  <c r="F51" i="11"/>
  <c r="G51" i="11"/>
  <c r="E51" i="11"/>
  <c r="K51" i="11"/>
  <c r="L51" i="11"/>
  <c r="P51" i="11"/>
  <c r="M51" i="11"/>
  <c r="N51" i="11"/>
  <c r="O51" i="11"/>
  <c r="Q51" i="11"/>
  <c r="R51" i="11"/>
  <c r="S51" i="11"/>
  <c r="T51" i="11"/>
  <c r="U51" i="11"/>
  <c r="V51" i="11"/>
  <c r="W51" i="11"/>
  <c r="X51" i="11"/>
  <c r="AD51" i="11"/>
  <c r="AH50" i="11"/>
  <c r="Y51" i="11"/>
  <c r="Z51" i="11"/>
  <c r="AA51" i="11"/>
  <c r="AB51" i="11"/>
  <c r="C52" i="11"/>
  <c r="B52" i="11"/>
  <c r="D52" i="11"/>
  <c r="J52" i="11"/>
  <c r="F52" i="11"/>
  <c r="G52" i="11"/>
  <c r="E52" i="11"/>
  <c r="K52" i="11"/>
  <c r="L52" i="11"/>
  <c r="P52" i="11"/>
  <c r="M52" i="11"/>
  <c r="N52" i="11"/>
  <c r="O52" i="11"/>
  <c r="Q52" i="11"/>
  <c r="R52" i="11"/>
  <c r="S52" i="11"/>
  <c r="T52" i="11"/>
  <c r="U52" i="11"/>
  <c r="V52" i="11"/>
  <c r="W52" i="11"/>
  <c r="X52" i="11"/>
  <c r="AD52" i="11"/>
  <c r="AH51" i="11"/>
  <c r="Y52" i="11"/>
  <c r="Z52" i="11"/>
  <c r="AA52" i="11"/>
  <c r="AB52" i="11"/>
  <c r="C53" i="11"/>
  <c r="B53" i="11"/>
  <c r="D53" i="11"/>
  <c r="J53" i="11"/>
  <c r="F53" i="11"/>
  <c r="G53" i="11"/>
  <c r="E53" i="11"/>
  <c r="K53" i="11"/>
  <c r="L53" i="11"/>
  <c r="P53" i="11"/>
  <c r="M53" i="11"/>
  <c r="N53" i="11"/>
  <c r="O53" i="11"/>
  <c r="Q53" i="11"/>
  <c r="R53" i="11"/>
  <c r="S53" i="11"/>
  <c r="T53" i="11"/>
  <c r="U53" i="11"/>
  <c r="V53" i="11"/>
  <c r="W53" i="11"/>
  <c r="X53" i="11"/>
  <c r="AD53" i="11"/>
  <c r="AH52" i="11"/>
  <c r="Y53" i="11"/>
  <c r="Z53" i="11"/>
  <c r="AA53" i="11"/>
  <c r="AB53" i="11"/>
  <c r="C54" i="11"/>
  <c r="B54" i="11"/>
  <c r="D54" i="11"/>
  <c r="J54" i="11"/>
  <c r="F54" i="11"/>
  <c r="G54" i="11"/>
  <c r="E54" i="11"/>
  <c r="K54" i="11"/>
  <c r="L54" i="11"/>
  <c r="P54" i="11"/>
  <c r="M54" i="11"/>
  <c r="N54" i="11"/>
  <c r="O54" i="11"/>
  <c r="F101" i="1"/>
  <c r="Q54" i="11"/>
  <c r="R54" i="11"/>
  <c r="S54" i="11"/>
  <c r="T54" i="11"/>
  <c r="U54" i="11"/>
  <c r="V54" i="11"/>
  <c r="W54" i="11"/>
  <c r="X54" i="11"/>
  <c r="AD54" i="11"/>
  <c r="AH53" i="11"/>
  <c r="Y54" i="11"/>
  <c r="Z54" i="11"/>
  <c r="AA54" i="11"/>
  <c r="AB54" i="11"/>
  <c r="C55" i="11"/>
  <c r="B55" i="11"/>
  <c r="D55" i="11"/>
  <c r="J55" i="11"/>
  <c r="F55" i="11"/>
  <c r="G55" i="11"/>
  <c r="E55" i="11"/>
  <c r="K55" i="11"/>
  <c r="L55" i="11"/>
  <c r="P55" i="11"/>
  <c r="M55" i="11"/>
  <c r="N55" i="11"/>
  <c r="O55" i="11"/>
  <c r="Q55" i="11"/>
  <c r="R55" i="11"/>
  <c r="S55" i="11"/>
  <c r="T55" i="11"/>
  <c r="U55" i="11"/>
  <c r="V55" i="11"/>
  <c r="W55" i="11"/>
  <c r="X55" i="11"/>
  <c r="AD55" i="11"/>
  <c r="AH54" i="11"/>
  <c r="Y55" i="11"/>
  <c r="Z55" i="11"/>
  <c r="AA55" i="11"/>
  <c r="AB55" i="11"/>
  <c r="C56" i="11"/>
  <c r="B56" i="11"/>
  <c r="D56" i="11"/>
  <c r="J56" i="11"/>
  <c r="F56" i="11"/>
  <c r="G56" i="11"/>
  <c r="E56" i="11"/>
  <c r="K56" i="11"/>
  <c r="L56" i="11"/>
  <c r="P56" i="11"/>
  <c r="M56" i="11"/>
  <c r="N56" i="11"/>
  <c r="O56" i="11"/>
  <c r="Q56" i="11"/>
  <c r="R56" i="11"/>
  <c r="S56" i="11"/>
  <c r="T56" i="11"/>
  <c r="U56" i="11"/>
  <c r="V56" i="11"/>
  <c r="W56" i="11"/>
  <c r="X56" i="11"/>
  <c r="AD56" i="11"/>
  <c r="AH55" i="11"/>
  <c r="Y56" i="11"/>
  <c r="Z56" i="11"/>
  <c r="AA56" i="11"/>
  <c r="AB56" i="11"/>
  <c r="C57" i="11"/>
  <c r="B57" i="11"/>
  <c r="D57" i="11"/>
  <c r="J57" i="11"/>
  <c r="F57" i="11"/>
  <c r="G57" i="11"/>
  <c r="E57" i="11"/>
  <c r="K57" i="11"/>
  <c r="L57" i="11"/>
  <c r="P57" i="11"/>
  <c r="M57" i="11"/>
  <c r="N57" i="11"/>
  <c r="O57" i="11"/>
  <c r="Q57" i="11"/>
  <c r="R57" i="11"/>
  <c r="S57" i="11"/>
  <c r="T57" i="11"/>
  <c r="U57" i="11"/>
  <c r="V57" i="11"/>
  <c r="W57" i="11"/>
  <c r="X57" i="11"/>
  <c r="AD57" i="11"/>
  <c r="AH56" i="11"/>
  <c r="Y57" i="11"/>
  <c r="Z57" i="11"/>
  <c r="AA57" i="11"/>
  <c r="AB57" i="11"/>
  <c r="C58" i="11"/>
  <c r="B58" i="11"/>
  <c r="D58" i="11"/>
  <c r="J58" i="11"/>
  <c r="F58" i="11"/>
  <c r="G58" i="11"/>
  <c r="E58" i="11"/>
  <c r="K58" i="11"/>
  <c r="L58" i="11"/>
  <c r="P58" i="11"/>
  <c r="M58" i="11"/>
  <c r="N58" i="11"/>
  <c r="O58" i="11"/>
  <c r="Q58" i="11"/>
  <c r="R58" i="11"/>
  <c r="S58" i="11"/>
  <c r="T58" i="11"/>
  <c r="U58" i="11"/>
  <c r="V58" i="11"/>
  <c r="W58" i="11"/>
  <c r="X58" i="11"/>
  <c r="AD58" i="11"/>
  <c r="AH57" i="11"/>
  <c r="Y58" i="11"/>
  <c r="Z58" i="11"/>
  <c r="AA58" i="11"/>
  <c r="AB58" i="11"/>
  <c r="C59" i="11"/>
  <c r="B59" i="11"/>
  <c r="D59" i="11"/>
  <c r="J59" i="11"/>
  <c r="F59" i="11"/>
  <c r="G59" i="11"/>
  <c r="E59" i="11"/>
  <c r="K59" i="11"/>
  <c r="L59" i="11"/>
  <c r="P59" i="11"/>
  <c r="M59" i="11"/>
  <c r="N59" i="11"/>
  <c r="O59" i="11"/>
  <c r="Q59" i="11"/>
  <c r="R59" i="11"/>
  <c r="S59" i="11"/>
  <c r="T59" i="11"/>
  <c r="U59" i="11"/>
  <c r="V59" i="11"/>
  <c r="W59" i="11"/>
  <c r="X59" i="11"/>
  <c r="AD59" i="11"/>
  <c r="AH58" i="11"/>
  <c r="Y59" i="11"/>
  <c r="Z59" i="11"/>
  <c r="AA59" i="11"/>
  <c r="AB59" i="11"/>
  <c r="C60" i="11"/>
  <c r="B60" i="11"/>
  <c r="D60" i="11"/>
  <c r="J60" i="11"/>
  <c r="F60" i="11"/>
  <c r="G60" i="11"/>
  <c r="E60" i="11"/>
  <c r="K60" i="11"/>
  <c r="L60" i="11"/>
  <c r="P60" i="11"/>
  <c r="M60" i="11"/>
  <c r="N60" i="11"/>
  <c r="O60" i="11"/>
  <c r="Q60" i="11"/>
  <c r="R60" i="11"/>
  <c r="S60" i="11"/>
  <c r="T60" i="11"/>
  <c r="U60" i="11"/>
  <c r="V60" i="11"/>
  <c r="W60" i="11"/>
  <c r="X60" i="11"/>
  <c r="AD60" i="11"/>
  <c r="AH59" i="11"/>
  <c r="Y60" i="11"/>
  <c r="Z60" i="11"/>
  <c r="AA60" i="11"/>
  <c r="AB60" i="11"/>
  <c r="C61" i="11"/>
  <c r="B61" i="11"/>
  <c r="D61" i="11"/>
  <c r="J61" i="11"/>
  <c r="F61" i="11"/>
  <c r="G61" i="11"/>
  <c r="E61" i="11"/>
  <c r="K61" i="11"/>
  <c r="L61" i="11"/>
  <c r="P61" i="11"/>
  <c r="M61" i="11"/>
  <c r="N61" i="11"/>
  <c r="O61" i="11"/>
  <c r="Q61" i="11"/>
  <c r="R61" i="11"/>
  <c r="S61" i="11"/>
  <c r="T61" i="11"/>
  <c r="U61" i="11"/>
  <c r="V61" i="11"/>
  <c r="W61" i="11"/>
  <c r="X61" i="11"/>
  <c r="AD61" i="11"/>
  <c r="AH60" i="11"/>
  <c r="Y61" i="11"/>
  <c r="Z61" i="11"/>
  <c r="AA61" i="11"/>
  <c r="AB61" i="11"/>
  <c r="C62" i="11"/>
  <c r="B62" i="11"/>
  <c r="D62" i="11"/>
  <c r="J62" i="11"/>
  <c r="F62" i="11"/>
  <c r="G62" i="11"/>
  <c r="E62" i="11"/>
  <c r="K62" i="11"/>
  <c r="L62" i="11"/>
  <c r="P62" i="11"/>
  <c r="M62" i="11"/>
  <c r="N62" i="11"/>
  <c r="O62" i="11"/>
  <c r="Q62" i="11"/>
  <c r="R62" i="11"/>
  <c r="S62" i="11"/>
  <c r="T62" i="11"/>
  <c r="U62" i="11"/>
  <c r="V62" i="11"/>
  <c r="W62" i="11"/>
  <c r="X62" i="11"/>
  <c r="AD62" i="11"/>
  <c r="AH61" i="11"/>
  <c r="Y62" i="11"/>
  <c r="Z62" i="11"/>
  <c r="AA62" i="11"/>
  <c r="AB62" i="11"/>
  <c r="C63" i="11"/>
  <c r="B63" i="11"/>
  <c r="D63" i="11"/>
  <c r="J63" i="11"/>
  <c r="F63" i="11"/>
  <c r="G63" i="11"/>
  <c r="E63" i="11"/>
  <c r="K63" i="11"/>
  <c r="L63" i="11"/>
  <c r="P63" i="11"/>
  <c r="M63" i="11"/>
  <c r="N63" i="11"/>
  <c r="O63" i="11"/>
  <c r="Q63" i="11"/>
  <c r="R63" i="11"/>
  <c r="S63" i="11"/>
  <c r="T63" i="11"/>
  <c r="U63" i="11"/>
  <c r="V63" i="11"/>
  <c r="W63" i="11"/>
  <c r="X63" i="11"/>
  <c r="AD63" i="11"/>
  <c r="AH62" i="11"/>
  <c r="Y63" i="11"/>
  <c r="Z63" i="11"/>
  <c r="AA63" i="11"/>
  <c r="AB63" i="11"/>
  <c r="C64" i="11"/>
  <c r="B64" i="11"/>
  <c r="D64" i="11"/>
  <c r="J64" i="11"/>
  <c r="F64" i="11"/>
  <c r="G64" i="11"/>
  <c r="E64" i="11"/>
  <c r="K64" i="11"/>
  <c r="L64" i="11"/>
  <c r="P64" i="11"/>
  <c r="M64" i="11"/>
  <c r="N64" i="11"/>
  <c r="O64" i="11"/>
  <c r="Q64" i="11"/>
  <c r="R64" i="11"/>
  <c r="S64" i="11"/>
  <c r="T64" i="11"/>
  <c r="U64" i="11"/>
  <c r="V64" i="11"/>
  <c r="W64" i="11"/>
  <c r="X64" i="11"/>
  <c r="AD64" i="11"/>
  <c r="AH63" i="11"/>
  <c r="Y64" i="11"/>
  <c r="Z64" i="11"/>
  <c r="AA64" i="11"/>
  <c r="AB64" i="11"/>
  <c r="C65" i="11"/>
  <c r="B65" i="11"/>
  <c r="D65" i="11"/>
  <c r="J65" i="11"/>
  <c r="F65" i="11"/>
  <c r="G65" i="11"/>
  <c r="E65" i="11"/>
  <c r="K65" i="11"/>
  <c r="L65" i="11"/>
  <c r="P65" i="11"/>
  <c r="M65" i="11"/>
  <c r="N65" i="11"/>
  <c r="O65" i="11"/>
  <c r="Q65" i="11"/>
  <c r="R65" i="11"/>
  <c r="S65" i="11"/>
  <c r="T65" i="11"/>
  <c r="U65" i="11"/>
  <c r="V65" i="11"/>
  <c r="W65" i="11"/>
  <c r="X65" i="11"/>
  <c r="AD65" i="11"/>
  <c r="AH64" i="11"/>
  <c r="Y65" i="11"/>
  <c r="Z65" i="11"/>
  <c r="AA65" i="11"/>
  <c r="AB65" i="11"/>
  <c r="C66" i="11"/>
  <c r="B66" i="11"/>
  <c r="D66" i="11"/>
  <c r="J66" i="11"/>
  <c r="F66" i="11"/>
  <c r="G66" i="11"/>
  <c r="E66" i="11"/>
  <c r="K66" i="11"/>
  <c r="L66" i="11"/>
  <c r="P66" i="11"/>
  <c r="M66" i="11"/>
  <c r="N66" i="11"/>
  <c r="O66" i="11"/>
  <c r="Q66" i="11"/>
  <c r="R66" i="11"/>
  <c r="S66" i="11"/>
  <c r="T66" i="11"/>
  <c r="U66" i="11"/>
  <c r="V66" i="11"/>
  <c r="W66" i="11"/>
  <c r="X66" i="11"/>
  <c r="AD66" i="11"/>
  <c r="AH65" i="11"/>
  <c r="Y66" i="11"/>
  <c r="Z66" i="11"/>
  <c r="AA66" i="11"/>
  <c r="AB66" i="11"/>
  <c r="C67" i="11"/>
  <c r="B67" i="11"/>
  <c r="D67" i="11"/>
  <c r="J67" i="11"/>
  <c r="F67" i="11"/>
  <c r="G67" i="11"/>
  <c r="E67" i="11"/>
  <c r="K67" i="11"/>
  <c r="L67" i="11"/>
  <c r="P67" i="11"/>
  <c r="M67" i="11"/>
  <c r="N67" i="11"/>
  <c r="O67" i="11"/>
  <c r="Q67" i="11"/>
  <c r="R67" i="11"/>
  <c r="S67" i="11"/>
  <c r="T67" i="11"/>
  <c r="U67" i="11"/>
  <c r="V67" i="11"/>
  <c r="W67" i="11"/>
  <c r="X67" i="11"/>
  <c r="AD67" i="11"/>
  <c r="AH66" i="11"/>
  <c r="Y67" i="11"/>
  <c r="Z67" i="11"/>
  <c r="AA67" i="11"/>
  <c r="AB67" i="11"/>
  <c r="C68" i="11"/>
  <c r="B68" i="11"/>
  <c r="D68" i="11"/>
  <c r="J68" i="11"/>
  <c r="F68" i="11"/>
  <c r="G68" i="11"/>
  <c r="E68" i="11"/>
  <c r="K68" i="11"/>
  <c r="L68" i="11"/>
  <c r="P68" i="11"/>
  <c r="M68" i="11"/>
  <c r="N68" i="11"/>
  <c r="O68" i="11"/>
  <c r="Q68" i="11"/>
  <c r="R68" i="11"/>
  <c r="S68" i="11"/>
  <c r="T68" i="11"/>
  <c r="U68" i="11"/>
  <c r="V68" i="11"/>
  <c r="W68" i="11"/>
  <c r="X68" i="11"/>
  <c r="AD68" i="11"/>
  <c r="AH67" i="11"/>
  <c r="Y68" i="11"/>
  <c r="Z68" i="11"/>
  <c r="AA68" i="11"/>
  <c r="AB68" i="11"/>
  <c r="C69" i="11"/>
  <c r="B69" i="11"/>
  <c r="D69" i="11"/>
  <c r="J69" i="11"/>
  <c r="G69" i="11"/>
  <c r="E69" i="11"/>
  <c r="K69" i="11"/>
  <c r="L69" i="11"/>
  <c r="P69" i="11"/>
  <c r="M69" i="11"/>
  <c r="N69" i="11"/>
  <c r="O69" i="11"/>
  <c r="Q69" i="11"/>
  <c r="R69" i="11"/>
  <c r="S69" i="11"/>
  <c r="T69" i="11"/>
  <c r="U69" i="11"/>
  <c r="V69" i="11"/>
  <c r="W69" i="11"/>
  <c r="X69" i="11"/>
  <c r="AD69" i="11"/>
  <c r="AH68" i="11"/>
  <c r="Y69" i="11"/>
  <c r="Z69" i="11"/>
  <c r="AA69" i="11"/>
  <c r="AB69" i="11"/>
  <c r="C70" i="11"/>
  <c r="B70" i="11"/>
  <c r="D70" i="11"/>
  <c r="J70" i="11"/>
  <c r="F70" i="11"/>
  <c r="G70" i="11"/>
  <c r="E70" i="11"/>
  <c r="K70" i="11"/>
  <c r="L70" i="11"/>
  <c r="P70" i="11"/>
  <c r="M70" i="11"/>
  <c r="N70" i="11"/>
  <c r="O70" i="11"/>
  <c r="Q70" i="11"/>
  <c r="R70" i="11"/>
  <c r="S70" i="11"/>
  <c r="T70" i="11"/>
  <c r="U70" i="11"/>
  <c r="V70" i="11"/>
  <c r="W70" i="11"/>
  <c r="X70" i="11"/>
  <c r="AD70" i="11"/>
  <c r="AH69" i="11"/>
  <c r="Y70" i="11"/>
  <c r="Z70" i="11"/>
  <c r="AA70" i="11"/>
  <c r="AB70" i="11"/>
  <c r="C71" i="11"/>
  <c r="B71" i="11"/>
  <c r="D71" i="11"/>
  <c r="J71" i="11"/>
  <c r="F71" i="11"/>
  <c r="G71" i="11"/>
  <c r="E71" i="11"/>
  <c r="K71" i="11"/>
  <c r="L71" i="11"/>
  <c r="P71" i="11"/>
  <c r="M71" i="11"/>
  <c r="N71" i="11"/>
  <c r="O71" i="11"/>
  <c r="Q71" i="11"/>
  <c r="R71" i="11"/>
  <c r="S71" i="11"/>
  <c r="T71" i="11"/>
  <c r="U71" i="11"/>
  <c r="V71" i="11"/>
  <c r="W71" i="11"/>
  <c r="X71" i="11"/>
  <c r="AD71" i="11"/>
  <c r="AH70" i="11"/>
  <c r="Y71" i="11"/>
  <c r="Z71" i="11"/>
  <c r="AA71" i="11"/>
  <c r="AB71" i="11"/>
  <c r="C72" i="11"/>
  <c r="B72" i="11"/>
  <c r="D72" i="11"/>
  <c r="J72" i="11"/>
  <c r="F72" i="11"/>
  <c r="G72" i="11"/>
  <c r="E72" i="11"/>
  <c r="K72" i="11"/>
  <c r="L72" i="11"/>
  <c r="P72" i="11"/>
  <c r="M72" i="11"/>
  <c r="N72" i="11"/>
  <c r="O72" i="11"/>
  <c r="Q72" i="11"/>
  <c r="R72" i="11"/>
  <c r="S72" i="11"/>
  <c r="T72" i="11"/>
  <c r="U72" i="11"/>
  <c r="V72" i="11"/>
  <c r="AD72" i="11"/>
  <c r="AH71" i="11"/>
  <c r="Y72" i="11"/>
  <c r="Z72" i="11"/>
  <c r="AA72" i="11"/>
  <c r="AB72" i="11"/>
  <c r="C73" i="11"/>
  <c r="B73" i="11"/>
  <c r="D73" i="11"/>
  <c r="J73" i="11"/>
  <c r="F73" i="11"/>
  <c r="G73" i="11"/>
  <c r="E73" i="11"/>
  <c r="K73" i="11"/>
  <c r="L73" i="11"/>
  <c r="P73" i="11"/>
  <c r="M73" i="11"/>
  <c r="N73" i="11"/>
  <c r="O73" i="11"/>
  <c r="Q73" i="11"/>
  <c r="R73" i="11"/>
  <c r="S73" i="11"/>
  <c r="T73" i="11"/>
  <c r="U73" i="11"/>
  <c r="V73" i="11"/>
  <c r="W73" i="11"/>
  <c r="X73" i="11"/>
  <c r="AD73" i="11"/>
  <c r="AH72" i="11"/>
  <c r="Y73" i="11"/>
  <c r="Z73" i="11"/>
  <c r="AA73" i="11"/>
  <c r="AB73" i="11"/>
  <c r="C74" i="11"/>
  <c r="B74" i="11"/>
  <c r="D74" i="11"/>
  <c r="J74" i="11"/>
  <c r="F74" i="11"/>
  <c r="G74" i="11"/>
  <c r="E74" i="11"/>
  <c r="K74" i="11"/>
  <c r="L74" i="11"/>
  <c r="P74" i="11"/>
  <c r="M74" i="11"/>
  <c r="N74" i="11"/>
  <c r="O74" i="11"/>
  <c r="Q74" i="11"/>
  <c r="R74" i="11"/>
  <c r="S74" i="11"/>
  <c r="T74" i="11"/>
  <c r="AD74" i="11"/>
  <c r="AH73" i="11"/>
  <c r="Y74" i="11"/>
  <c r="Z74" i="11"/>
  <c r="AA74" i="11"/>
  <c r="AB74" i="11"/>
  <c r="C75" i="11"/>
  <c r="B75" i="11"/>
  <c r="D75" i="11"/>
  <c r="J75" i="11"/>
  <c r="F75" i="11"/>
  <c r="G75" i="11"/>
  <c r="E75" i="11"/>
  <c r="K75" i="11"/>
  <c r="L75" i="11"/>
  <c r="P75" i="11"/>
  <c r="M75" i="11"/>
  <c r="N75" i="11"/>
  <c r="O75" i="11"/>
  <c r="Q75" i="11"/>
  <c r="R75" i="11"/>
  <c r="S75" i="11"/>
  <c r="T75" i="11"/>
  <c r="AD75" i="11"/>
  <c r="AH74" i="11"/>
  <c r="Y75" i="11"/>
  <c r="Z75" i="11"/>
  <c r="AA75" i="11"/>
  <c r="AB75" i="11"/>
  <c r="C76" i="11"/>
  <c r="B76" i="11"/>
  <c r="D76" i="11"/>
  <c r="J76" i="11"/>
  <c r="F76" i="11"/>
  <c r="G76" i="11"/>
  <c r="E76" i="11"/>
  <c r="K76" i="11"/>
  <c r="L76" i="11"/>
  <c r="P76" i="11"/>
  <c r="M76" i="11"/>
  <c r="N76" i="11"/>
  <c r="O76" i="11"/>
  <c r="Q76" i="11"/>
  <c r="R76" i="11"/>
  <c r="S76" i="11"/>
  <c r="T76" i="11"/>
  <c r="AD76" i="11"/>
  <c r="AH75" i="11"/>
  <c r="Y76" i="11"/>
  <c r="Z76" i="11"/>
  <c r="AA76" i="11"/>
  <c r="AB76" i="11"/>
  <c r="C77" i="11"/>
  <c r="B77" i="11"/>
  <c r="D77" i="11"/>
  <c r="J77" i="11"/>
  <c r="F77" i="11"/>
  <c r="G77" i="11"/>
  <c r="E77" i="11"/>
  <c r="K77" i="11"/>
  <c r="L77" i="11"/>
  <c r="P77" i="11"/>
  <c r="M77" i="11"/>
  <c r="N77" i="11"/>
  <c r="O77" i="11"/>
  <c r="Q77" i="11"/>
  <c r="R77" i="11"/>
  <c r="S77" i="11"/>
  <c r="T77" i="11"/>
  <c r="AD77" i="11"/>
  <c r="AH76" i="11"/>
  <c r="Y77" i="11"/>
  <c r="Z77" i="11"/>
  <c r="AA77" i="11"/>
  <c r="AB77" i="11"/>
  <c r="C78" i="11"/>
  <c r="B78" i="11"/>
  <c r="D78" i="11"/>
  <c r="J78" i="11"/>
  <c r="F78" i="11"/>
  <c r="G78" i="11"/>
  <c r="E78" i="11"/>
  <c r="K78" i="11"/>
  <c r="L78" i="11"/>
  <c r="P78" i="11"/>
  <c r="M78" i="11"/>
  <c r="N78" i="11"/>
  <c r="O78" i="11"/>
  <c r="Q78" i="11"/>
  <c r="R78" i="11"/>
  <c r="S78" i="11"/>
  <c r="T78" i="11"/>
  <c r="AD78" i="11"/>
  <c r="AH77" i="11"/>
  <c r="Y78" i="11"/>
  <c r="Z78" i="11"/>
  <c r="AB78" i="11"/>
  <c r="C79" i="11"/>
  <c r="B79" i="11"/>
  <c r="AD79" i="11"/>
  <c r="AH78" i="11"/>
  <c r="B80" i="11"/>
  <c r="AD80" i="11"/>
  <c r="AH79" i="11"/>
  <c r="B81" i="11"/>
  <c r="AD81" i="11"/>
  <c r="AH80" i="11"/>
  <c r="B82" i="11"/>
  <c r="AD82" i="11"/>
  <c r="AH81" i="11"/>
  <c r="B83" i="11"/>
  <c r="AD83" i="11"/>
  <c r="AH82" i="11"/>
  <c r="B84" i="11"/>
  <c r="AD84" i="11"/>
  <c r="AH83" i="11"/>
  <c r="B85" i="11"/>
  <c r="AD85" i="11"/>
  <c r="AH84" i="11"/>
  <c r="B86" i="11"/>
  <c r="AD86" i="11"/>
  <c r="AH85" i="11"/>
  <c r="B87" i="11"/>
  <c r="AD87" i="11"/>
  <c r="AH86" i="11"/>
  <c r="B88" i="11"/>
  <c r="AD88" i="11"/>
  <c r="AH87" i="11"/>
  <c r="B89" i="11"/>
  <c r="AD89" i="11"/>
  <c r="AH88" i="11"/>
  <c r="B90" i="11"/>
  <c r="AD90" i="11"/>
  <c r="AH89" i="11"/>
  <c r="B91" i="11"/>
  <c r="AD91" i="11"/>
  <c r="AH90" i="11"/>
  <c r="B92" i="11"/>
  <c r="AD92" i="11"/>
  <c r="AH91" i="11"/>
  <c r="B93" i="11"/>
  <c r="AD93" i="11"/>
  <c r="AH92" i="11"/>
  <c r="B94" i="11"/>
  <c r="AD94" i="11"/>
  <c r="AH93" i="11"/>
  <c r="B95" i="11"/>
  <c r="AD95" i="11"/>
  <c r="AH94" i="11"/>
  <c r="B96" i="11"/>
  <c r="AD96" i="11"/>
  <c r="AH95" i="11"/>
  <c r="B97" i="11"/>
  <c r="AD97" i="11"/>
  <c r="AH96" i="11"/>
  <c r="B98" i="11"/>
  <c r="AD98" i="11"/>
  <c r="AH97" i="11"/>
  <c r="B99" i="11"/>
  <c r="AD99" i="11"/>
  <c r="AH98" i="11"/>
  <c r="B100" i="11"/>
  <c r="AD100" i="11"/>
  <c r="AH99" i="11"/>
  <c r="AH100" i="11"/>
  <c r="AD4" i="11"/>
  <c r="AM12" i="11"/>
  <c r="AL12" i="11"/>
  <c r="AR2" i="11"/>
  <c r="AN12" i="11"/>
  <c r="AT12" i="11"/>
  <c r="AP12" i="11"/>
  <c r="AQ12" i="11"/>
  <c r="AO12" i="11"/>
  <c r="AU12" i="11"/>
  <c r="AV12" i="11"/>
  <c r="AZ12" i="11"/>
  <c r="AW12" i="11"/>
  <c r="AX12" i="11"/>
  <c r="AY12" i="11"/>
  <c r="BA12" i="11"/>
  <c r="BB12" i="11"/>
  <c r="BC12" i="11"/>
  <c r="BD12" i="11"/>
  <c r="BE12" i="11"/>
  <c r="BF12" i="11"/>
  <c r="BG12" i="11"/>
  <c r="BH12" i="11"/>
  <c r="BN12" i="11"/>
  <c r="BI12" i="11"/>
  <c r="BJ12" i="11"/>
  <c r="BK12" i="11"/>
  <c r="BL12" i="11"/>
  <c r="AM13" i="11"/>
  <c r="AL13" i="11"/>
  <c r="AN13" i="11"/>
  <c r="AT13" i="11"/>
  <c r="AP13" i="11"/>
  <c r="AQ13" i="11"/>
  <c r="AO13" i="11"/>
  <c r="AU13" i="11"/>
  <c r="AV13" i="11"/>
  <c r="AZ13" i="11"/>
  <c r="AW13" i="11"/>
  <c r="AX13" i="11"/>
  <c r="AY13" i="11"/>
  <c r="BA13" i="11"/>
  <c r="BB13" i="11"/>
  <c r="BC13" i="11"/>
  <c r="BD13" i="11"/>
  <c r="BE13" i="11"/>
  <c r="BF13" i="11"/>
  <c r="BG13" i="11"/>
  <c r="BH13" i="11"/>
  <c r="BN13" i="11"/>
  <c r="BR12" i="11"/>
  <c r="BI13" i="11"/>
  <c r="BJ13" i="11"/>
  <c r="BK13" i="11"/>
  <c r="BL13" i="11"/>
  <c r="AM14" i="11"/>
  <c r="AL14" i="11"/>
  <c r="AN14" i="11"/>
  <c r="AT14" i="11"/>
  <c r="AP14" i="11"/>
  <c r="AQ14" i="11"/>
  <c r="AO14" i="11"/>
  <c r="AU14" i="11"/>
  <c r="AV14" i="11"/>
  <c r="AZ14" i="11"/>
  <c r="AW14" i="11"/>
  <c r="AX14" i="11"/>
  <c r="AY14" i="11"/>
  <c r="BA14" i="11"/>
  <c r="BB14" i="11"/>
  <c r="BC14" i="11"/>
  <c r="BD14" i="11"/>
  <c r="BE14" i="11"/>
  <c r="BF14" i="11"/>
  <c r="BG14" i="11"/>
  <c r="BH14" i="11"/>
  <c r="BN14" i="11"/>
  <c r="BR13" i="11"/>
  <c r="BI14" i="11"/>
  <c r="BJ14" i="11"/>
  <c r="BK14" i="11"/>
  <c r="BL14" i="11"/>
  <c r="AM15" i="11"/>
  <c r="AL15" i="11"/>
  <c r="AN15" i="11"/>
  <c r="AT15" i="11"/>
  <c r="AP15" i="11"/>
  <c r="AQ15" i="11"/>
  <c r="AO15" i="11"/>
  <c r="AU15" i="11"/>
  <c r="AV15" i="11"/>
  <c r="AZ15" i="11"/>
  <c r="AW15" i="11"/>
  <c r="AX15" i="11"/>
  <c r="AY15" i="11"/>
  <c r="BA15" i="11"/>
  <c r="BB15" i="11"/>
  <c r="BC15" i="11"/>
  <c r="BD15" i="11"/>
  <c r="BE15" i="11"/>
  <c r="BF15" i="11"/>
  <c r="BG15" i="11"/>
  <c r="BH15" i="11"/>
  <c r="BN15" i="11"/>
  <c r="BR14" i="11"/>
  <c r="BI15" i="11"/>
  <c r="BJ15" i="11"/>
  <c r="BK15" i="11"/>
  <c r="BL15" i="11"/>
  <c r="AM16" i="11"/>
  <c r="AL16" i="11"/>
  <c r="AN16" i="11"/>
  <c r="AT16" i="11"/>
  <c r="AP16" i="11"/>
  <c r="AQ16" i="11"/>
  <c r="AO16" i="11"/>
  <c r="AU16" i="11"/>
  <c r="AV16" i="11"/>
  <c r="AZ16" i="11"/>
  <c r="AW16" i="11"/>
  <c r="AX16" i="11"/>
  <c r="AY16" i="11"/>
  <c r="BA16" i="11"/>
  <c r="BB16" i="11"/>
  <c r="BC16" i="11"/>
  <c r="BD16" i="11"/>
  <c r="BE16" i="11"/>
  <c r="BF16" i="11"/>
  <c r="BG16" i="11"/>
  <c r="BH16" i="11"/>
  <c r="BN16" i="11"/>
  <c r="BR15" i="11"/>
  <c r="BI16" i="11"/>
  <c r="BJ16" i="11"/>
  <c r="BK16" i="11"/>
  <c r="BL16" i="11"/>
  <c r="AM17" i="11"/>
  <c r="AL17" i="11"/>
  <c r="AN17" i="11"/>
  <c r="AT17" i="11"/>
  <c r="AP17" i="11"/>
  <c r="AQ17" i="11"/>
  <c r="AO17" i="11"/>
  <c r="AU17" i="11"/>
  <c r="AV17" i="11"/>
  <c r="AZ17" i="11"/>
  <c r="AW17" i="11"/>
  <c r="AX17" i="11"/>
  <c r="AY17" i="11"/>
  <c r="F98" i="1"/>
  <c r="BA17" i="11"/>
  <c r="BB17" i="11"/>
  <c r="BC17" i="11"/>
  <c r="BD17" i="11"/>
  <c r="BE17" i="11"/>
  <c r="BF17" i="11"/>
  <c r="BG17" i="11"/>
  <c r="BH17" i="11"/>
  <c r="BN17" i="11"/>
  <c r="BR16" i="11"/>
  <c r="BI17" i="11"/>
  <c r="BJ17" i="11"/>
  <c r="BK17" i="11"/>
  <c r="BL17" i="11"/>
  <c r="AM18" i="11"/>
  <c r="AL18" i="11"/>
  <c r="AN18" i="11"/>
  <c r="AT18" i="11"/>
  <c r="AP18" i="11"/>
  <c r="AQ18" i="11"/>
  <c r="AO18" i="11"/>
  <c r="AU18" i="11"/>
  <c r="AV18" i="11"/>
  <c r="AZ18" i="11"/>
  <c r="AW18" i="11"/>
  <c r="AX18" i="11"/>
  <c r="AY18" i="11"/>
  <c r="BA18" i="11"/>
  <c r="BB18" i="11"/>
  <c r="BC18" i="11"/>
  <c r="BD18" i="11"/>
  <c r="BE18" i="11"/>
  <c r="BF18" i="11"/>
  <c r="BG18" i="11"/>
  <c r="BH18" i="11"/>
  <c r="BN18" i="11"/>
  <c r="BR17" i="11"/>
  <c r="BI18" i="11"/>
  <c r="BJ18" i="11"/>
  <c r="BK18" i="11"/>
  <c r="BL18" i="11"/>
  <c r="AM19" i="11"/>
  <c r="AL19" i="11"/>
  <c r="AN19" i="11"/>
  <c r="AT19" i="11"/>
  <c r="AP19" i="11"/>
  <c r="AQ19" i="11"/>
  <c r="AO19" i="11"/>
  <c r="AU19" i="11"/>
  <c r="AV19" i="11"/>
  <c r="AZ19" i="11"/>
  <c r="AW19" i="11"/>
  <c r="AX19" i="11"/>
  <c r="AY19" i="11"/>
  <c r="BA19" i="11"/>
  <c r="BB19" i="11"/>
  <c r="BC19" i="11"/>
  <c r="BD19" i="11"/>
  <c r="BE19" i="11"/>
  <c r="BF19" i="11"/>
  <c r="BG19" i="11"/>
  <c r="BH19" i="11"/>
  <c r="BN19" i="11"/>
  <c r="BR18" i="11"/>
  <c r="BI19" i="11"/>
  <c r="BJ19" i="11"/>
  <c r="BK19" i="11"/>
  <c r="BL19" i="11"/>
  <c r="AM20" i="11"/>
  <c r="AL20" i="11"/>
  <c r="AN20" i="11"/>
  <c r="AT20" i="11"/>
  <c r="AP20" i="11"/>
  <c r="AQ20" i="11"/>
  <c r="AO20" i="11"/>
  <c r="AU20" i="11"/>
  <c r="AV20" i="11"/>
  <c r="AZ20" i="11"/>
  <c r="AW20" i="11"/>
  <c r="AX20" i="11"/>
  <c r="AY20" i="11"/>
  <c r="BA20" i="11"/>
  <c r="BB20" i="11"/>
  <c r="BC20" i="11"/>
  <c r="BD20" i="11"/>
  <c r="BE20" i="11"/>
  <c r="BF20" i="11"/>
  <c r="BG20" i="11"/>
  <c r="BH20" i="11"/>
  <c r="BN20" i="11"/>
  <c r="BR19" i="11"/>
  <c r="BI20" i="11"/>
  <c r="BJ20" i="11"/>
  <c r="BK20" i="11"/>
  <c r="BL20" i="11"/>
  <c r="AM21" i="11"/>
  <c r="AL21" i="11"/>
  <c r="AN21" i="11"/>
  <c r="AT21" i="11"/>
  <c r="AP21" i="11"/>
  <c r="AQ21" i="11"/>
  <c r="AO21" i="11"/>
  <c r="AU21" i="11"/>
  <c r="AV21" i="11"/>
  <c r="AZ21" i="11"/>
  <c r="AW21" i="11"/>
  <c r="AX21" i="11"/>
  <c r="AY21" i="11"/>
  <c r="BA21" i="11"/>
  <c r="BB21" i="11"/>
  <c r="BC21" i="11"/>
  <c r="BD21" i="11"/>
  <c r="BE21" i="11"/>
  <c r="BF21" i="11"/>
  <c r="BG21" i="11"/>
  <c r="BH21" i="11"/>
  <c r="BN21" i="11"/>
  <c r="BR20" i="11"/>
  <c r="BI21" i="11"/>
  <c r="BJ21" i="11"/>
  <c r="BK21" i="11"/>
  <c r="BL21" i="11"/>
  <c r="AM22" i="11"/>
  <c r="AL22" i="11"/>
  <c r="AN22" i="11"/>
  <c r="AT22" i="11"/>
  <c r="AP22" i="11"/>
  <c r="AQ22" i="11"/>
  <c r="AO22" i="11"/>
  <c r="AU22" i="11"/>
  <c r="AV22" i="11"/>
  <c r="AZ22" i="11"/>
  <c r="AW22" i="11"/>
  <c r="AX22" i="11"/>
  <c r="AY22" i="11"/>
  <c r="BA22" i="11"/>
  <c r="BB22" i="11"/>
  <c r="BC22" i="11"/>
  <c r="BD22" i="11"/>
  <c r="BE22" i="11"/>
  <c r="BF22" i="11"/>
  <c r="BG22" i="11"/>
  <c r="BH22" i="11"/>
  <c r="BN22" i="11"/>
  <c r="BR21" i="11"/>
  <c r="BI22" i="11"/>
  <c r="BJ22" i="11"/>
  <c r="BK22" i="11"/>
  <c r="BL22" i="11"/>
  <c r="AM23" i="11"/>
  <c r="AL23" i="11"/>
  <c r="AN23" i="11"/>
  <c r="AT23" i="11"/>
  <c r="AP23" i="11"/>
  <c r="AQ23" i="11"/>
  <c r="AO23" i="11"/>
  <c r="AU23" i="11"/>
  <c r="AV23" i="11"/>
  <c r="AZ23" i="11"/>
  <c r="AW23" i="11"/>
  <c r="AX23" i="11"/>
  <c r="AY23" i="11"/>
  <c r="BA23" i="11"/>
  <c r="BB23" i="11"/>
  <c r="BC23" i="11"/>
  <c r="BD23" i="11"/>
  <c r="BE23" i="11"/>
  <c r="BF23" i="11"/>
  <c r="BG23" i="11"/>
  <c r="BH23" i="11"/>
  <c r="BN23" i="11"/>
  <c r="BR22" i="11"/>
  <c r="BI23" i="11"/>
  <c r="BJ23" i="11"/>
  <c r="BK23" i="11"/>
  <c r="BL23" i="11"/>
  <c r="AM24" i="11"/>
  <c r="AL24" i="11"/>
  <c r="AN24" i="11"/>
  <c r="AT24" i="11"/>
  <c r="AP24" i="11"/>
  <c r="AQ24" i="11"/>
  <c r="AO24" i="11"/>
  <c r="AU24" i="11"/>
  <c r="AV24" i="11"/>
  <c r="AZ24" i="11"/>
  <c r="AW24" i="11"/>
  <c r="AX24" i="11"/>
  <c r="AY24" i="11"/>
  <c r="BA24" i="11"/>
  <c r="BB24" i="11"/>
  <c r="BC24" i="11"/>
  <c r="BD24" i="11"/>
  <c r="BE24" i="11"/>
  <c r="BF24" i="11"/>
  <c r="BG24" i="11"/>
  <c r="BH24" i="11"/>
  <c r="BN24" i="11"/>
  <c r="BR23" i="11"/>
  <c r="BI24" i="11"/>
  <c r="BJ24" i="11"/>
  <c r="BK24" i="11"/>
  <c r="BL24" i="11"/>
  <c r="AM25" i="11"/>
  <c r="AL25" i="11"/>
  <c r="AN25" i="11"/>
  <c r="AT25" i="11"/>
  <c r="AP25" i="11"/>
  <c r="AQ25" i="11"/>
  <c r="AO25" i="11"/>
  <c r="AU25" i="11"/>
  <c r="AV25" i="11"/>
  <c r="AZ25" i="11"/>
  <c r="AW25" i="11"/>
  <c r="AX25" i="11"/>
  <c r="AY25" i="11"/>
  <c r="BA25" i="11"/>
  <c r="BB25" i="11"/>
  <c r="BC25" i="11"/>
  <c r="BD25" i="11"/>
  <c r="BE25" i="11"/>
  <c r="BF25" i="11"/>
  <c r="BG25" i="11"/>
  <c r="BH25" i="11"/>
  <c r="BN25" i="11"/>
  <c r="BR24" i="11"/>
  <c r="BI25" i="11"/>
  <c r="BJ25" i="11"/>
  <c r="BK25" i="11"/>
  <c r="BL25" i="11"/>
  <c r="AM26" i="11"/>
  <c r="AL26" i="11"/>
  <c r="AN26" i="11"/>
  <c r="AT26" i="11"/>
  <c r="AP26" i="11"/>
  <c r="AQ26" i="11"/>
  <c r="AO26" i="11"/>
  <c r="AU26" i="11"/>
  <c r="AV26" i="11"/>
  <c r="AZ26" i="11"/>
  <c r="AW26" i="11"/>
  <c r="AX26" i="11"/>
  <c r="AY26" i="11"/>
  <c r="BA26" i="11"/>
  <c r="BB26" i="11"/>
  <c r="BC26" i="11"/>
  <c r="BD26" i="11"/>
  <c r="BE26" i="11"/>
  <c r="BF26" i="11"/>
  <c r="BN26" i="11"/>
  <c r="BR25" i="11"/>
  <c r="BI26" i="11"/>
  <c r="BJ26" i="11"/>
  <c r="BK26" i="11"/>
  <c r="BL26" i="11"/>
  <c r="AM27" i="11"/>
  <c r="AL27" i="11"/>
  <c r="AN27" i="11"/>
  <c r="AT27" i="11"/>
  <c r="AP27" i="11"/>
  <c r="AQ27" i="11"/>
  <c r="AO27" i="11"/>
  <c r="AU27" i="11"/>
  <c r="AV27" i="11"/>
  <c r="AZ27" i="11"/>
  <c r="AW27" i="11"/>
  <c r="AX27" i="11"/>
  <c r="AY27" i="11"/>
  <c r="BA27" i="11"/>
  <c r="BB27" i="11"/>
  <c r="BC27" i="11"/>
  <c r="BD27" i="11"/>
  <c r="BE27" i="11"/>
  <c r="BF27" i="11"/>
  <c r="BG27" i="11"/>
  <c r="BH27" i="11"/>
  <c r="BN27" i="11"/>
  <c r="BR26" i="11"/>
  <c r="BI27" i="11"/>
  <c r="BJ27" i="11"/>
  <c r="BK27" i="11"/>
  <c r="BL27" i="11"/>
  <c r="AM28" i="11"/>
  <c r="AL28" i="11"/>
  <c r="AN28" i="11"/>
  <c r="AT28" i="11"/>
  <c r="AP28" i="11"/>
  <c r="AQ28" i="11"/>
  <c r="AO28" i="11"/>
  <c r="AU28" i="11"/>
  <c r="AV28" i="11"/>
  <c r="AZ28" i="11"/>
  <c r="AW28" i="11"/>
  <c r="AX28" i="11"/>
  <c r="AY28" i="11"/>
  <c r="BA28" i="11"/>
  <c r="BB28" i="11"/>
  <c r="BC28" i="11"/>
  <c r="BD28" i="11"/>
  <c r="BE28" i="11"/>
  <c r="BF28" i="11"/>
  <c r="BG28" i="11"/>
  <c r="BH28" i="11"/>
  <c r="BN28" i="11"/>
  <c r="BR27" i="11"/>
  <c r="BI28" i="11"/>
  <c r="BJ28" i="11"/>
  <c r="BK28" i="11"/>
  <c r="BL28" i="11"/>
  <c r="AM29" i="11"/>
  <c r="AL29" i="11"/>
  <c r="AN29" i="11"/>
  <c r="AT29" i="11"/>
  <c r="AP29" i="11"/>
  <c r="AQ29" i="11"/>
  <c r="AO29" i="11"/>
  <c r="AU29" i="11"/>
  <c r="AV29" i="11"/>
  <c r="AZ29" i="11"/>
  <c r="AW29" i="11"/>
  <c r="AX29" i="11"/>
  <c r="AY29" i="11"/>
  <c r="BA29" i="11"/>
  <c r="BB29" i="11"/>
  <c r="BC29" i="11"/>
  <c r="BD29" i="11"/>
  <c r="BE29" i="11"/>
  <c r="BF29" i="11"/>
  <c r="BG29" i="11"/>
  <c r="BH29" i="11"/>
  <c r="BN29" i="11"/>
  <c r="BR28" i="11"/>
  <c r="BI29" i="11"/>
  <c r="BJ29" i="11"/>
  <c r="BK29" i="11"/>
  <c r="BL29" i="11"/>
  <c r="AM30" i="11"/>
  <c r="AL30" i="11"/>
  <c r="AN30" i="11"/>
  <c r="AT30" i="11"/>
  <c r="AP30" i="11"/>
  <c r="AQ30" i="11"/>
  <c r="AO30" i="11"/>
  <c r="AU30" i="11"/>
  <c r="AV30" i="11"/>
  <c r="AZ30" i="11"/>
  <c r="AW30" i="11"/>
  <c r="AX30" i="11"/>
  <c r="AY30" i="11"/>
  <c r="BA30" i="11"/>
  <c r="BB30" i="11"/>
  <c r="BC30" i="11"/>
  <c r="BD30" i="11"/>
  <c r="BE30" i="11"/>
  <c r="BF30" i="11"/>
  <c r="BG30" i="11"/>
  <c r="BH30" i="11"/>
  <c r="BN30" i="11"/>
  <c r="BR29" i="11"/>
  <c r="BI30" i="11"/>
  <c r="BJ30" i="11"/>
  <c r="BK30" i="11"/>
  <c r="BL30" i="11"/>
  <c r="AM31" i="11"/>
  <c r="AL31" i="11"/>
  <c r="AN31" i="11"/>
  <c r="AT31" i="11"/>
  <c r="AP31" i="11"/>
  <c r="AQ31" i="11"/>
  <c r="AO31" i="11"/>
  <c r="AU31" i="11"/>
  <c r="AV31" i="11"/>
  <c r="AZ31" i="11"/>
  <c r="AW31" i="11"/>
  <c r="AX31" i="11"/>
  <c r="AY31" i="11"/>
  <c r="BA31" i="11"/>
  <c r="BB31" i="11"/>
  <c r="BC31" i="11"/>
  <c r="BD31" i="11"/>
  <c r="BE31" i="11"/>
  <c r="BF31" i="11"/>
  <c r="BG31" i="11"/>
  <c r="BH31" i="11"/>
  <c r="BN31" i="11"/>
  <c r="BR30" i="11"/>
  <c r="BI31" i="11"/>
  <c r="BJ31" i="11"/>
  <c r="BK31" i="11"/>
  <c r="BL31" i="11"/>
  <c r="AM32" i="11"/>
  <c r="AL32" i="11"/>
  <c r="AN32" i="11"/>
  <c r="AT32" i="11"/>
  <c r="AP32" i="11"/>
  <c r="AQ32" i="11"/>
  <c r="AO32" i="11"/>
  <c r="AU32" i="11"/>
  <c r="AV32" i="11"/>
  <c r="AZ32" i="11"/>
  <c r="AW32" i="11"/>
  <c r="AX32" i="11"/>
  <c r="AY32" i="11"/>
  <c r="BA32" i="11"/>
  <c r="BB32" i="11"/>
  <c r="BC32" i="11"/>
  <c r="BD32" i="11"/>
  <c r="BE32" i="11"/>
  <c r="BF32" i="11"/>
  <c r="BG32" i="11"/>
  <c r="BH32" i="11"/>
  <c r="BN32" i="11"/>
  <c r="BR31" i="11"/>
  <c r="BI32" i="11"/>
  <c r="BJ32" i="11"/>
  <c r="BK32" i="11"/>
  <c r="BL32" i="11"/>
  <c r="AM33" i="11"/>
  <c r="AL33" i="11"/>
  <c r="AN33" i="11"/>
  <c r="AT33" i="11"/>
  <c r="AP33" i="11"/>
  <c r="AQ33" i="11"/>
  <c r="AO33" i="11"/>
  <c r="AU33" i="11"/>
  <c r="AV33" i="11"/>
  <c r="AZ33" i="11"/>
  <c r="AW33" i="11"/>
  <c r="AX33" i="11"/>
  <c r="AY33" i="11"/>
  <c r="BA33" i="11"/>
  <c r="BB33" i="11"/>
  <c r="BC33" i="11"/>
  <c r="BD33" i="11"/>
  <c r="BE33" i="11"/>
  <c r="BF33" i="11"/>
  <c r="BG33" i="11"/>
  <c r="BH33" i="11"/>
  <c r="BN33" i="11"/>
  <c r="BR32" i="11"/>
  <c r="BI33" i="11"/>
  <c r="BJ33" i="11"/>
  <c r="BK33" i="11"/>
  <c r="BL33" i="11"/>
  <c r="AM34" i="11"/>
  <c r="AL34" i="11"/>
  <c r="AN34" i="11"/>
  <c r="AT34" i="11"/>
  <c r="AP34" i="11"/>
  <c r="AQ34" i="11"/>
  <c r="AO34" i="11"/>
  <c r="AU34" i="11"/>
  <c r="AV34" i="11"/>
  <c r="AZ34" i="11"/>
  <c r="AW34" i="11"/>
  <c r="AX34" i="11"/>
  <c r="AY34" i="11"/>
  <c r="BA34" i="11"/>
  <c r="BB34" i="11"/>
  <c r="BC34" i="11"/>
  <c r="BD34" i="11"/>
  <c r="BE34" i="11"/>
  <c r="BF34" i="11"/>
  <c r="BG34" i="11"/>
  <c r="BH34" i="11"/>
  <c r="BN34" i="11"/>
  <c r="BR33" i="11"/>
  <c r="BI34" i="11"/>
  <c r="BJ34" i="11"/>
  <c r="BK34" i="11"/>
  <c r="BL34" i="11"/>
  <c r="AM35" i="11"/>
  <c r="AL35" i="11"/>
  <c r="AN35" i="11"/>
  <c r="AT35" i="11"/>
  <c r="AP35" i="11"/>
  <c r="AQ35" i="11"/>
  <c r="AO35" i="11"/>
  <c r="AU35" i="11"/>
  <c r="AV35" i="11"/>
  <c r="AZ35" i="11"/>
  <c r="AW35" i="11"/>
  <c r="AX35" i="11"/>
  <c r="AY35" i="11"/>
  <c r="BA35" i="11"/>
  <c r="BB35" i="11"/>
  <c r="BC35" i="11"/>
  <c r="BD35" i="11"/>
  <c r="BE35" i="11"/>
  <c r="BF35" i="11"/>
  <c r="BG35" i="11"/>
  <c r="BH35" i="11"/>
  <c r="BN35" i="11"/>
  <c r="BR34" i="11"/>
  <c r="BI35" i="11"/>
  <c r="BJ35" i="11"/>
  <c r="BK35" i="11"/>
  <c r="BL35" i="11"/>
  <c r="AM36" i="11"/>
  <c r="AL36" i="11"/>
  <c r="AN36" i="11"/>
  <c r="AT36" i="11"/>
  <c r="AP36" i="11"/>
  <c r="AQ36" i="11"/>
  <c r="AO36" i="11"/>
  <c r="AU36" i="11"/>
  <c r="AV36" i="11"/>
  <c r="AZ36" i="11"/>
  <c r="AW36" i="11"/>
  <c r="AX36" i="11"/>
  <c r="AY36" i="11"/>
  <c r="BA36" i="11"/>
  <c r="BB36" i="11"/>
  <c r="BC36" i="11"/>
  <c r="BD36" i="11"/>
  <c r="BE36" i="11"/>
  <c r="BF36" i="11"/>
  <c r="BG36" i="11"/>
  <c r="BH36" i="11"/>
  <c r="BN36" i="11"/>
  <c r="BR35" i="11"/>
  <c r="BI36" i="11"/>
  <c r="BJ36" i="11"/>
  <c r="BK36" i="11"/>
  <c r="BL36" i="11"/>
  <c r="AM37" i="11"/>
  <c r="AL37" i="11"/>
  <c r="AN37" i="11"/>
  <c r="AT37" i="11"/>
  <c r="AP37" i="11"/>
  <c r="AQ37" i="11"/>
  <c r="AO37" i="11"/>
  <c r="AU37" i="11"/>
  <c r="AV37" i="11"/>
  <c r="AZ37" i="11"/>
  <c r="AW37" i="11"/>
  <c r="AX37" i="11"/>
  <c r="AY37" i="11"/>
  <c r="BA37" i="11"/>
  <c r="BB37" i="11"/>
  <c r="BC37" i="11"/>
  <c r="BD37" i="11"/>
  <c r="BE37" i="11"/>
  <c r="BF37" i="11"/>
  <c r="BG37" i="11"/>
  <c r="BH37" i="11"/>
  <c r="BN37" i="11"/>
  <c r="BR36" i="11"/>
  <c r="BI37" i="11"/>
  <c r="BJ37" i="11"/>
  <c r="BK37" i="11"/>
  <c r="BL37" i="11"/>
  <c r="AM38" i="11"/>
  <c r="AL38" i="11"/>
  <c r="AN38" i="11"/>
  <c r="AT38" i="11"/>
  <c r="AP38" i="11"/>
  <c r="AQ38" i="11"/>
  <c r="AO38" i="11"/>
  <c r="AU38" i="11"/>
  <c r="AV38" i="11"/>
  <c r="AZ38" i="11"/>
  <c r="AW38" i="11"/>
  <c r="AX38" i="11"/>
  <c r="AY38" i="11"/>
  <c r="BA38" i="11"/>
  <c r="BB38" i="11"/>
  <c r="BC38" i="11"/>
  <c r="BD38" i="11"/>
  <c r="BE38" i="11"/>
  <c r="BF38" i="11"/>
  <c r="BG38" i="11"/>
  <c r="BH38" i="11"/>
  <c r="BN38" i="11"/>
  <c r="BR37" i="11"/>
  <c r="BI38" i="11"/>
  <c r="BJ38" i="11"/>
  <c r="BK38" i="11"/>
  <c r="BL38" i="11"/>
  <c r="AM39" i="11"/>
  <c r="AL39" i="11"/>
  <c r="AN39" i="11"/>
  <c r="AT39" i="11"/>
  <c r="AP39" i="11"/>
  <c r="AQ39" i="11"/>
  <c r="AO39" i="11"/>
  <c r="AU39" i="11"/>
  <c r="AV39" i="11"/>
  <c r="AZ39" i="11"/>
  <c r="AW39" i="11"/>
  <c r="AX39" i="11"/>
  <c r="AY39" i="11"/>
  <c r="BA39" i="11"/>
  <c r="BB39" i="11"/>
  <c r="BC39" i="11"/>
  <c r="BD39" i="11"/>
  <c r="BE39" i="11"/>
  <c r="BF39" i="11"/>
  <c r="BG39" i="11"/>
  <c r="BH39" i="11"/>
  <c r="BN39" i="11"/>
  <c r="BR38" i="11"/>
  <c r="BI39" i="11"/>
  <c r="BJ39" i="11"/>
  <c r="BK39" i="11"/>
  <c r="BL39" i="11"/>
  <c r="AM40" i="11"/>
  <c r="AL40" i="11"/>
  <c r="AN40" i="11"/>
  <c r="AT40" i="11"/>
  <c r="AP40" i="11"/>
  <c r="AQ40" i="11"/>
  <c r="AO40" i="11"/>
  <c r="AU40" i="11"/>
  <c r="AV40" i="11"/>
  <c r="AZ40" i="11"/>
  <c r="AW40" i="11"/>
  <c r="AX40" i="11"/>
  <c r="AY40" i="11"/>
  <c r="BA40" i="11"/>
  <c r="BB40" i="11"/>
  <c r="BC40" i="11"/>
  <c r="BD40" i="11"/>
  <c r="BE40" i="11"/>
  <c r="BF40" i="11"/>
  <c r="BG40" i="11"/>
  <c r="BH40" i="11"/>
  <c r="BN40" i="11"/>
  <c r="BR39" i="11"/>
  <c r="BI40" i="11"/>
  <c r="BJ40" i="11"/>
  <c r="BK40" i="11"/>
  <c r="BL40" i="11"/>
  <c r="AM41" i="11"/>
  <c r="AL41" i="11"/>
  <c r="AN41" i="11"/>
  <c r="AT41" i="11"/>
  <c r="AP41" i="11"/>
  <c r="AQ41" i="11"/>
  <c r="AO41" i="11"/>
  <c r="AU41" i="11"/>
  <c r="AV41" i="11"/>
  <c r="AZ41" i="11"/>
  <c r="AW41" i="11"/>
  <c r="AX41" i="11"/>
  <c r="AY41" i="11"/>
  <c r="BA41" i="11"/>
  <c r="BB41" i="11"/>
  <c r="BC41" i="11"/>
  <c r="BD41" i="11"/>
  <c r="BE41" i="11"/>
  <c r="BF41" i="11"/>
  <c r="BG41" i="11"/>
  <c r="BH41" i="11"/>
  <c r="BN41" i="11"/>
  <c r="BR40" i="11"/>
  <c r="BI41" i="11"/>
  <c r="BJ41" i="11"/>
  <c r="BK41" i="11"/>
  <c r="BL41" i="11"/>
  <c r="AM42" i="11"/>
  <c r="AL42" i="11"/>
  <c r="AN42" i="11"/>
  <c r="AT42" i="11"/>
  <c r="AP42" i="11"/>
  <c r="AQ42" i="11"/>
  <c r="AO42" i="11"/>
  <c r="AU42" i="11"/>
  <c r="AV42" i="11"/>
  <c r="AZ42" i="11"/>
  <c r="AW42" i="11"/>
  <c r="AX42" i="11"/>
  <c r="AY42" i="11"/>
  <c r="BA42" i="11"/>
  <c r="BB42" i="11"/>
  <c r="BC42" i="11"/>
  <c r="BD42" i="11"/>
  <c r="BE42" i="11"/>
  <c r="BF42" i="11"/>
  <c r="BG42" i="11"/>
  <c r="BH42" i="11"/>
  <c r="BN42" i="11"/>
  <c r="BR41" i="11"/>
  <c r="BI42" i="11"/>
  <c r="BJ42" i="11"/>
  <c r="BK42" i="11"/>
  <c r="BL42" i="11"/>
  <c r="AM43" i="11"/>
  <c r="AL43" i="11"/>
  <c r="AN43" i="11"/>
  <c r="AT43" i="11"/>
  <c r="AP43" i="11"/>
  <c r="AQ43" i="11"/>
  <c r="AO43" i="11"/>
  <c r="AU43" i="11"/>
  <c r="AV43" i="11"/>
  <c r="AZ43" i="11"/>
  <c r="AW43" i="11"/>
  <c r="AX43" i="11"/>
  <c r="AY43" i="11"/>
  <c r="BA43" i="11"/>
  <c r="BB43" i="11"/>
  <c r="BC43" i="11"/>
  <c r="BD43" i="11"/>
  <c r="BE43" i="11"/>
  <c r="BF43" i="11"/>
  <c r="BG43" i="11"/>
  <c r="BH43" i="11"/>
  <c r="BN43" i="11"/>
  <c r="BR42" i="11"/>
  <c r="BI43" i="11"/>
  <c r="BJ43" i="11"/>
  <c r="BK43" i="11"/>
  <c r="BL43" i="11"/>
  <c r="AM44" i="11"/>
  <c r="AL44" i="11"/>
  <c r="AN44" i="11"/>
  <c r="AT44" i="11"/>
  <c r="AP44" i="11"/>
  <c r="AQ44" i="11"/>
  <c r="AO44" i="11"/>
  <c r="AU44" i="11"/>
  <c r="AV44" i="11"/>
  <c r="AZ44" i="11"/>
  <c r="AW44" i="11"/>
  <c r="AX44" i="11"/>
  <c r="AY44" i="11"/>
  <c r="BA44" i="11"/>
  <c r="BB44" i="11"/>
  <c r="BC44" i="11"/>
  <c r="BD44" i="11"/>
  <c r="BE44" i="11"/>
  <c r="BF44" i="11"/>
  <c r="BG44" i="11"/>
  <c r="BH44" i="11"/>
  <c r="BN44" i="11"/>
  <c r="BR43" i="11"/>
  <c r="BI44" i="11"/>
  <c r="BJ44" i="11"/>
  <c r="BK44" i="11"/>
  <c r="BL44" i="11"/>
  <c r="AM45" i="11"/>
  <c r="AL45" i="11"/>
  <c r="AN45" i="11"/>
  <c r="AT45" i="11"/>
  <c r="AP45" i="11"/>
  <c r="AQ45" i="11"/>
  <c r="AO45" i="11"/>
  <c r="AU45" i="11"/>
  <c r="AV45" i="11"/>
  <c r="AZ45" i="11"/>
  <c r="AW45" i="11"/>
  <c r="AX45" i="11"/>
  <c r="AY45" i="11"/>
  <c r="BA45" i="11"/>
  <c r="BB45" i="11"/>
  <c r="BC45" i="11"/>
  <c r="BD45" i="11"/>
  <c r="BE45" i="11"/>
  <c r="BF45" i="11"/>
  <c r="BG45" i="11"/>
  <c r="BH45" i="11"/>
  <c r="BN45" i="11"/>
  <c r="BR44" i="11"/>
  <c r="BI45" i="11"/>
  <c r="BJ45" i="11"/>
  <c r="BK45" i="11"/>
  <c r="BL45" i="11"/>
  <c r="AM46" i="11"/>
  <c r="AL46" i="11"/>
  <c r="AN46" i="11"/>
  <c r="AT46" i="11"/>
  <c r="AP46" i="11"/>
  <c r="AQ46" i="11"/>
  <c r="AO46" i="11"/>
  <c r="AU46" i="11"/>
  <c r="AV46" i="11"/>
  <c r="AZ46" i="11"/>
  <c r="AW46" i="11"/>
  <c r="AX46" i="11"/>
  <c r="AY46" i="11"/>
  <c r="BA46" i="11"/>
  <c r="BB46" i="11"/>
  <c r="BC46" i="11"/>
  <c r="BD46" i="11"/>
  <c r="BE46" i="11"/>
  <c r="BF46" i="11"/>
  <c r="BG46" i="11"/>
  <c r="BH46" i="11"/>
  <c r="BN46" i="11"/>
  <c r="BR45" i="11"/>
  <c r="BI46" i="11"/>
  <c r="BJ46" i="11"/>
  <c r="BK46" i="11"/>
  <c r="BL46" i="11"/>
  <c r="AM47" i="11"/>
  <c r="AL47" i="11"/>
  <c r="AN47" i="11"/>
  <c r="AT47" i="11"/>
  <c r="AP47" i="11"/>
  <c r="AQ47" i="11"/>
  <c r="AO47" i="11"/>
  <c r="AU47" i="11"/>
  <c r="AV47" i="11"/>
  <c r="AZ47" i="11"/>
  <c r="AW47" i="11"/>
  <c r="AX47" i="11"/>
  <c r="AY47" i="11"/>
  <c r="BA47" i="11"/>
  <c r="BB47" i="11"/>
  <c r="BC47" i="11"/>
  <c r="BD47" i="11"/>
  <c r="BE47" i="11"/>
  <c r="BF47" i="11"/>
  <c r="BG47" i="11"/>
  <c r="BH47" i="11"/>
  <c r="BN47" i="11"/>
  <c r="BR46" i="11"/>
  <c r="BI47" i="11"/>
  <c r="BJ47" i="11"/>
  <c r="BK47" i="11"/>
  <c r="BL47" i="11"/>
  <c r="AM48" i="11"/>
  <c r="AL48" i="11"/>
  <c r="AN48" i="11"/>
  <c r="AT48" i="11"/>
  <c r="AP48" i="11"/>
  <c r="AQ48" i="11"/>
  <c r="AO48" i="11"/>
  <c r="AU48" i="11"/>
  <c r="AV48" i="11"/>
  <c r="AZ48" i="11"/>
  <c r="AW48" i="11"/>
  <c r="AX48" i="11"/>
  <c r="AY48" i="11"/>
  <c r="BA48" i="11"/>
  <c r="BB48" i="11"/>
  <c r="BC48" i="11"/>
  <c r="BD48" i="11"/>
  <c r="BE48" i="11"/>
  <c r="BF48" i="11"/>
  <c r="BG48" i="11"/>
  <c r="BH48" i="11"/>
  <c r="BN48" i="11"/>
  <c r="BR47" i="11"/>
  <c r="BI48" i="11"/>
  <c r="BJ48" i="11"/>
  <c r="BK48" i="11"/>
  <c r="BL48" i="11"/>
  <c r="AM49" i="11"/>
  <c r="AL49" i="11"/>
  <c r="AN49" i="11"/>
  <c r="AT49" i="11"/>
  <c r="AP49" i="11"/>
  <c r="AQ49" i="11"/>
  <c r="AO49" i="11"/>
  <c r="AU49" i="11"/>
  <c r="AV49" i="11"/>
  <c r="AZ49" i="11"/>
  <c r="AW49" i="11"/>
  <c r="AX49" i="11"/>
  <c r="AY49" i="11"/>
  <c r="BA49" i="11"/>
  <c r="BB49" i="11"/>
  <c r="BC49" i="11"/>
  <c r="BD49" i="11"/>
  <c r="BE49" i="11"/>
  <c r="BF49" i="11"/>
  <c r="BG49" i="11"/>
  <c r="BH49" i="11"/>
  <c r="BN49" i="11"/>
  <c r="BR48" i="11"/>
  <c r="BI49" i="11"/>
  <c r="BJ49" i="11"/>
  <c r="BK49" i="11"/>
  <c r="BL49" i="11"/>
  <c r="AM50" i="11"/>
  <c r="AL50" i="11"/>
  <c r="AN50" i="11"/>
  <c r="AT50" i="11"/>
  <c r="AP50" i="11"/>
  <c r="AQ50" i="11"/>
  <c r="AO50" i="11"/>
  <c r="AU50" i="11"/>
  <c r="AV50" i="11"/>
  <c r="AZ50" i="11"/>
  <c r="AW50" i="11"/>
  <c r="AX50" i="11"/>
  <c r="AY50" i="11"/>
  <c r="BA50" i="11"/>
  <c r="BB50" i="11"/>
  <c r="BC50" i="11"/>
  <c r="BD50" i="11"/>
  <c r="BE50" i="11"/>
  <c r="BF50" i="11"/>
  <c r="BG50" i="11"/>
  <c r="BH50" i="11"/>
  <c r="BN50" i="11"/>
  <c r="BR49" i="11"/>
  <c r="BI50" i="11"/>
  <c r="BJ50" i="11"/>
  <c r="BK50" i="11"/>
  <c r="BL50" i="11"/>
  <c r="AM51" i="11"/>
  <c r="AL51" i="11"/>
  <c r="AN51" i="11"/>
  <c r="AT51" i="11"/>
  <c r="AP51" i="11"/>
  <c r="AQ51" i="11"/>
  <c r="AO51" i="11"/>
  <c r="AU51" i="11"/>
  <c r="AV51" i="11"/>
  <c r="AZ51" i="11"/>
  <c r="AW51" i="11"/>
  <c r="AX51" i="11"/>
  <c r="AY51" i="11"/>
  <c r="BA51" i="11"/>
  <c r="BB51" i="11"/>
  <c r="BC51" i="11"/>
  <c r="BD51" i="11"/>
  <c r="BE51" i="11"/>
  <c r="BF51" i="11"/>
  <c r="BG51" i="11"/>
  <c r="BH51" i="11"/>
  <c r="BN51" i="11"/>
  <c r="BR50" i="11"/>
  <c r="BI51" i="11"/>
  <c r="BJ51" i="11"/>
  <c r="BK51" i="11"/>
  <c r="BL51" i="11"/>
  <c r="AM52" i="11"/>
  <c r="AL52" i="11"/>
  <c r="AN52" i="11"/>
  <c r="AT52" i="11"/>
  <c r="AP52" i="11"/>
  <c r="AQ52" i="11"/>
  <c r="AO52" i="11"/>
  <c r="AU52" i="11"/>
  <c r="AV52" i="11"/>
  <c r="AZ52" i="11"/>
  <c r="AW52" i="11"/>
  <c r="AX52" i="11"/>
  <c r="AY52" i="11"/>
  <c r="BA52" i="11"/>
  <c r="BB52" i="11"/>
  <c r="BC52" i="11"/>
  <c r="BD52" i="11"/>
  <c r="BE52" i="11"/>
  <c r="BF52" i="11"/>
  <c r="BG52" i="11"/>
  <c r="BH52" i="11"/>
  <c r="BN52" i="11"/>
  <c r="BR51" i="11"/>
  <c r="BI52" i="11"/>
  <c r="BJ52" i="11"/>
  <c r="BK52" i="11"/>
  <c r="BL52" i="11"/>
  <c r="AM53" i="11"/>
  <c r="AL53" i="11"/>
  <c r="AN53" i="11"/>
  <c r="AT53" i="11"/>
  <c r="AP53" i="11"/>
  <c r="AQ53" i="11"/>
  <c r="AO53" i="11"/>
  <c r="AU53" i="11"/>
  <c r="AV53" i="11"/>
  <c r="AZ53" i="11"/>
  <c r="AW53" i="11"/>
  <c r="AX53" i="11"/>
  <c r="AY53" i="11"/>
  <c r="BA53" i="11"/>
  <c r="BB53" i="11"/>
  <c r="BC53" i="11"/>
  <c r="BD53" i="11"/>
  <c r="BE53" i="11"/>
  <c r="BF53" i="11"/>
  <c r="BG53" i="11"/>
  <c r="BH53" i="11"/>
  <c r="BN53" i="11"/>
  <c r="BR52" i="11"/>
  <c r="BI53" i="11"/>
  <c r="BJ53" i="11"/>
  <c r="BK53" i="11"/>
  <c r="BL53" i="11"/>
  <c r="AM54" i="11"/>
  <c r="AL54" i="11"/>
  <c r="AN54" i="11"/>
  <c r="AT54" i="11"/>
  <c r="AP54" i="11"/>
  <c r="AQ54" i="11"/>
  <c r="AO54" i="11"/>
  <c r="AU54" i="11"/>
  <c r="AV54" i="11"/>
  <c r="AZ54" i="11"/>
  <c r="AW54" i="11"/>
  <c r="AX54" i="11"/>
  <c r="AY54" i="11"/>
  <c r="BA54" i="11"/>
  <c r="BB54" i="11"/>
  <c r="BC54" i="11"/>
  <c r="BD54" i="11"/>
  <c r="BE54" i="11"/>
  <c r="BF54" i="11"/>
  <c r="BG54" i="11"/>
  <c r="BH54" i="11"/>
  <c r="BN54" i="11"/>
  <c r="BR53" i="11"/>
  <c r="BI54" i="11"/>
  <c r="BJ54" i="11"/>
  <c r="BK54" i="11"/>
  <c r="BL54" i="11"/>
  <c r="AM55" i="11"/>
  <c r="AL55" i="11"/>
  <c r="AN55" i="11"/>
  <c r="AT55" i="11"/>
  <c r="AP55" i="11"/>
  <c r="AQ55" i="11"/>
  <c r="AO55" i="11"/>
  <c r="AU55" i="11"/>
  <c r="AV55" i="11"/>
  <c r="AZ55" i="11"/>
  <c r="AW55" i="11"/>
  <c r="AX55" i="11"/>
  <c r="AY55" i="11"/>
  <c r="BA55" i="11"/>
  <c r="BB55" i="11"/>
  <c r="BC55" i="11"/>
  <c r="BD55" i="11"/>
  <c r="BE55" i="11"/>
  <c r="BF55" i="11"/>
  <c r="BG55" i="11"/>
  <c r="BH55" i="11"/>
  <c r="BN55" i="11"/>
  <c r="BR54" i="11"/>
  <c r="BI55" i="11"/>
  <c r="BJ55" i="11"/>
  <c r="BK55" i="11"/>
  <c r="BL55" i="11"/>
  <c r="AM56" i="11"/>
  <c r="AL56" i="11"/>
  <c r="AN56" i="11"/>
  <c r="AT56" i="11"/>
  <c r="AP56" i="11"/>
  <c r="AQ56" i="11"/>
  <c r="AO56" i="11"/>
  <c r="AU56" i="11"/>
  <c r="AV56" i="11"/>
  <c r="AZ56" i="11"/>
  <c r="AW56" i="11"/>
  <c r="AX56" i="11"/>
  <c r="AY56" i="11"/>
  <c r="BA56" i="11"/>
  <c r="BB56" i="11"/>
  <c r="BC56" i="11"/>
  <c r="BD56" i="11"/>
  <c r="BE56" i="11"/>
  <c r="BF56" i="11"/>
  <c r="BG56" i="11"/>
  <c r="BH56" i="11"/>
  <c r="BN56" i="11"/>
  <c r="BR55" i="11"/>
  <c r="BI56" i="11"/>
  <c r="BJ56" i="11"/>
  <c r="BK56" i="11"/>
  <c r="BL56" i="11"/>
  <c r="AM57" i="11"/>
  <c r="AL57" i="11"/>
  <c r="AN57" i="11"/>
  <c r="AT57" i="11"/>
  <c r="AP57" i="11"/>
  <c r="AQ57" i="11"/>
  <c r="AO57" i="11"/>
  <c r="AU57" i="11"/>
  <c r="AV57" i="11"/>
  <c r="AZ57" i="11"/>
  <c r="AW57" i="11"/>
  <c r="AX57" i="11"/>
  <c r="AY57" i="11"/>
  <c r="BA57" i="11"/>
  <c r="BB57" i="11"/>
  <c r="BC57" i="11"/>
  <c r="BD57" i="11"/>
  <c r="BE57" i="11"/>
  <c r="BF57" i="11"/>
  <c r="BG57" i="11"/>
  <c r="BH57" i="11"/>
  <c r="BN57" i="11"/>
  <c r="BR56" i="11"/>
  <c r="BI57" i="11"/>
  <c r="BJ57" i="11"/>
  <c r="BK57" i="11"/>
  <c r="BL57" i="11"/>
  <c r="AM58" i="11"/>
  <c r="AL58" i="11"/>
  <c r="AN58" i="11"/>
  <c r="AT58" i="11"/>
  <c r="AP58" i="11"/>
  <c r="AQ58" i="11"/>
  <c r="AO58" i="11"/>
  <c r="AU58" i="11"/>
  <c r="AV58" i="11"/>
  <c r="AZ58" i="11"/>
  <c r="AW58" i="11"/>
  <c r="AX58" i="11"/>
  <c r="AY58" i="11"/>
  <c r="BA58" i="11"/>
  <c r="BB58" i="11"/>
  <c r="BC58" i="11"/>
  <c r="BD58" i="11"/>
  <c r="BE58" i="11"/>
  <c r="BF58" i="11"/>
  <c r="BG58" i="11"/>
  <c r="BH58" i="11"/>
  <c r="BN58" i="11"/>
  <c r="BR57" i="11"/>
  <c r="BI58" i="11"/>
  <c r="BJ58" i="11"/>
  <c r="BK58" i="11"/>
  <c r="BL58" i="11"/>
  <c r="AM59" i="11"/>
  <c r="AL59" i="11"/>
  <c r="AN59" i="11"/>
  <c r="AT59" i="11"/>
  <c r="AP59" i="11"/>
  <c r="AQ59" i="11"/>
  <c r="AO59" i="11"/>
  <c r="AU59" i="11"/>
  <c r="AV59" i="11"/>
  <c r="AZ59" i="11"/>
  <c r="AW59" i="11"/>
  <c r="AX59" i="11"/>
  <c r="AY59" i="11"/>
  <c r="BA59" i="11"/>
  <c r="BB59" i="11"/>
  <c r="BC59" i="11"/>
  <c r="BD59" i="11"/>
  <c r="BE59" i="11"/>
  <c r="BF59" i="11"/>
  <c r="BG59" i="11"/>
  <c r="BH59" i="11"/>
  <c r="BN59" i="11"/>
  <c r="BR58" i="11"/>
  <c r="BI59" i="11"/>
  <c r="BJ59" i="11"/>
  <c r="BK59" i="11"/>
  <c r="BL59" i="11"/>
  <c r="AM60" i="11"/>
  <c r="AL60" i="11"/>
  <c r="AN60" i="11"/>
  <c r="AT60" i="11"/>
  <c r="AP60" i="11"/>
  <c r="AQ60" i="11"/>
  <c r="AO60" i="11"/>
  <c r="AU60" i="11"/>
  <c r="AV60" i="11"/>
  <c r="AZ60" i="11"/>
  <c r="AW60" i="11"/>
  <c r="AX60" i="11"/>
  <c r="AY60" i="11"/>
  <c r="BA60" i="11"/>
  <c r="BB60" i="11"/>
  <c r="BC60" i="11"/>
  <c r="BD60" i="11"/>
  <c r="BE60" i="11"/>
  <c r="BF60" i="11"/>
  <c r="BG60" i="11"/>
  <c r="BH60" i="11"/>
  <c r="BN60" i="11"/>
  <c r="BR59" i="11"/>
  <c r="BI60" i="11"/>
  <c r="BJ60" i="11"/>
  <c r="BK60" i="11"/>
  <c r="BL60" i="11"/>
  <c r="AM61" i="11"/>
  <c r="AL61" i="11"/>
  <c r="AN61" i="11"/>
  <c r="AT61" i="11"/>
  <c r="AP61" i="11"/>
  <c r="AQ61" i="11"/>
  <c r="AO61" i="11"/>
  <c r="AU61" i="11"/>
  <c r="AV61" i="11"/>
  <c r="AZ61" i="11"/>
  <c r="AW61" i="11"/>
  <c r="AX61" i="11"/>
  <c r="AY61" i="11"/>
  <c r="BA61" i="11"/>
  <c r="BB61" i="11"/>
  <c r="BC61" i="11"/>
  <c r="BD61" i="11"/>
  <c r="BE61" i="11"/>
  <c r="BF61" i="11"/>
  <c r="BG61" i="11"/>
  <c r="BH61" i="11"/>
  <c r="BN61" i="11"/>
  <c r="BR60" i="11"/>
  <c r="BI61" i="11"/>
  <c r="BJ61" i="11"/>
  <c r="BK61" i="11"/>
  <c r="BL61" i="11"/>
  <c r="AM62" i="11"/>
  <c r="AL62" i="11"/>
  <c r="AN62" i="11"/>
  <c r="AT62" i="11"/>
  <c r="AP62" i="11"/>
  <c r="AQ62" i="11"/>
  <c r="AO62" i="11"/>
  <c r="AU62" i="11"/>
  <c r="AV62" i="11"/>
  <c r="AZ62" i="11"/>
  <c r="AW62" i="11"/>
  <c r="AX62" i="11"/>
  <c r="AY62" i="11"/>
  <c r="BA62" i="11"/>
  <c r="BB62" i="11"/>
  <c r="BC62" i="11"/>
  <c r="BD62" i="11"/>
  <c r="BE62" i="11"/>
  <c r="BF62" i="11"/>
  <c r="BG62" i="11"/>
  <c r="BH62" i="11"/>
  <c r="BN62" i="11"/>
  <c r="BR61" i="11"/>
  <c r="BI62" i="11"/>
  <c r="BJ62" i="11"/>
  <c r="BK62" i="11"/>
  <c r="BL62" i="11"/>
  <c r="AM63" i="11"/>
  <c r="AL63" i="11"/>
  <c r="AN63" i="11"/>
  <c r="AT63" i="11"/>
  <c r="AP63" i="11"/>
  <c r="AQ63" i="11"/>
  <c r="AO63" i="11"/>
  <c r="AU63" i="11"/>
  <c r="AV63" i="11"/>
  <c r="AZ63" i="11"/>
  <c r="AW63" i="11"/>
  <c r="AX63" i="11"/>
  <c r="AY63" i="11"/>
  <c r="BA63" i="11"/>
  <c r="BB63" i="11"/>
  <c r="BC63" i="11"/>
  <c r="BD63" i="11"/>
  <c r="BE63" i="11"/>
  <c r="BF63" i="11"/>
  <c r="BG63" i="11"/>
  <c r="BH63" i="11"/>
  <c r="BN63" i="11"/>
  <c r="BR62" i="11"/>
  <c r="BI63" i="11"/>
  <c r="BJ63" i="11"/>
  <c r="BK63" i="11"/>
  <c r="BL63" i="11"/>
  <c r="AM64" i="11"/>
  <c r="AL64" i="11"/>
  <c r="AN64" i="11"/>
  <c r="AT64" i="11"/>
  <c r="AP64" i="11"/>
  <c r="AQ64" i="11"/>
  <c r="AO64" i="11"/>
  <c r="AU64" i="11"/>
  <c r="AV64" i="11"/>
  <c r="AZ64" i="11"/>
  <c r="AW64" i="11"/>
  <c r="AX64" i="11"/>
  <c r="AY64" i="11"/>
  <c r="BA64" i="11"/>
  <c r="BB64" i="11"/>
  <c r="BC64" i="11"/>
  <c r="BD64" i="11"/>
  <c r="BE64" i="11"/>
  <c r="BF64" i="11"/>
  <c r="BN64" i="11"/>
  <c r="BR63" i="11"/>
  <c r="BI64" i="11"/>
  <c r="BJ64" i="11"/>
  <c r="BK64" i="11"/>
  <c r="BL64" i="11"/>
  <c r="AM65" i="11"/>
  <c r="AL65" i="11"/>
  <c r="AN65" i="11"/>
  <c r="AT65" i="11"/>
  <c r="AP65" i="11"/>
  <c r="AQ65" i="11"/>
  <c r="AO65" i="11"/>
  <c r="AU65" i="11"/>
  <c r="AV65" i="11"/>
  <c r="AZ65" i="11"/>
  <c r="AW65" i="11"/>
  <c r="AX65" i="11"/>
  <c r="AY65" i="11"/>
  <c r="BA65" i="11"/>
  <c r="BB65" i="11"/>
  <c r="BC65" i="11"/>
  <c r="BD65" i="11"/>
  <c r="BE65" i="11"/>
  <c r="BF65" i="11"/>
  <c r="BG65" i="11"/>
  <c r="BH65" i="11"/>
  <c r="BN65" i="11"/>
  <c r="BR64" i="11"/>
  <c r="BI65" i="11"/>
  <c r="BJ65" i="11"/>
  <c r="BK65" i="11"/>
  <c r="BL65" i="11"/>
  <c r="AM66" i="11"/>
  <c r="AL66" i="11"/>
  <c r="AN66" i="11"/>
  <c r="AT66" i="11"/>
  <c r="AP66" i="11"/>
  <c r="AQ66" i="11"/>
  <c r="AO66" i="11"/>
  <c r="AU66" i="11"/>
  <c r="AV66" i="11"/>
  <c r="AZ66" i="11"/>
  <c r="AW66" i="11"/>
  <c r="AX66" i="11"/>
  <c r="AY66" i="11"/>
  <c r="BA66" i="11"/>
  <c r="BB66" i="11"/>
  <c r="BC66" i="11"/>
  <c r="BD66" i="11"/>
  <c r="BE66" i="11"/>
  <c r="BF66" i="11"/>
  <c r="BG66" i="11"/>
  <c r="BH66" i="11"/>
  <c r="BN66" i="11"/>
  <c r="BR65" i="11"/>
  <c r="BI66" i="11"/>
  <c r="BJ66" i="11"/>
  <c r="BK66" i="11"/>
  <c r="BL66" i="11"/>
  <c r="AM67" i="11"/>
  <c r="AL67" i="11"/>
  <c r="AN67" i="11"/>
  <c r="AT67" i="11"/>
  <c r="AP67" i="11"/>
  <c r="AQ67" i="11"/>
  <c r="AO67" i="11"/>
  <c r="AU67" i="11"/>
  <c r="AV67" i="11"/>
  <c r="AZ67" i="11"/>
  <c r="AW67" i="11"/>
  <c r="AX67" i="11"/>
  <c r="AY67" i="11"/>
  <c r="BA67" i="11"/>
  <c r="BB67" i="11"/>
  <c r="BC67" i="11"/>
  <c r="BD67" i="11"/>
  <c r="BE67" i="11"/>
  <c r="BF67" i="11"/>
  <c r="BG67" i="11"/>
  <c r="BH67" i="11"/>
  <c r="BN67" i="11"/>
  <c r="BR66" i="11"/>
  <c r="BI67" i="11"/>
  <c r="BJ67" i="11"/>
  <c r="BK67" i="11"/>
  <c r="BL67" i="11"/>
  <c r="AM68" i="11"/>
  <c r="AL68" i="11"/>
  <c r="AN68" i="11"/>
  <c r="AT68" i="11"/>
  <c r="AP68" i="11"/>
  <c r="AQ68" i="11"/>
  <c r="AO68" i="11"/>
  <c r="AU68" i="11"/>
  <c r="AV68" i="11"/>
  <c r="AZ68" i="11"/>
  <c r="AW68" i="11"/>
  <c r="AX68" i="11"/>
  <c r="AY68" i="11"/>
  <c r="BA68" i="11"/>
  <c r="BB68" i="11"/>
  <c r="BC68" i="11"/>
  <c r="BD68" i="11"/>
  <c r="BE68" i="11"/>
  <c r="BF68" i="11"/>
  <c r="BG68" i="11"/>
  <c r="BH68" i="11"/>
  <c r="BN68" i="11"/>
  <c r="BR67" i="11"/>
  <c r="BI68" i="11"/>
  <c r="BJ68" i="11"/>
  <c r="BK68" i="11"/>
  <c r="BL68" i="11"/>
  <c r="AM69" i="11"/>
  <c r="AL69" i="11"/>
  <c r="AN69" i="11"/>
  <c r="AT69" i="11"/>
  <c r="AQ69" i="11"/>
  <c r="AO69" i="11"/>
  <c r="AU69" i="11"/>
  <c r="AV69" i="11"/>
  <c r="AZ69" i="11"/>
  <c r="AW69" i="11"/>
  <c r="AX69" i="11"/>
  <c r="AY69" i="11"/>
  <c r="BA69" i="11"/>
  <c r="BB69" i="11"/>
  <c r="BC69" i="11"/>
  <c r="BD69" i="11"/>
  <c r="BE69" i="11"/>
  <c r="BF69" i="11"/>
  <c r="BG69" i="11"/>
  <c r="BH69" i="11"/>
  <c r="BN69" i="11"/>
  <c r="BR68" i="11"/>
  <c r="BI69" i="11"/>
  <c r="BJ69" i="11"/>
  <c r="BK69" i="11"/>
  <c r="BL69" i="11"/>
  <c r="AM70" i="11"/>
  <c r="AL70" i="11"/>
  <c r="AN70" i="11"/>
  <c r="AT70" i="11"/>
  <c r="AP70" i="11"/>
  <c r="AQ70" i="11"/>
  <c r="AO70" i="11"/>
  <c r="AU70" i="11"/>
  <c r="AV70" i="11"/>
  <c r="AZ70" i="11"/>
  <c r="AW70" i="11"/>
  <c r="AX70" i="11"/>
  <c r="AY70" i="11"/>
  <c r="BA70" i="11"/>
  <c r="BB70" i="11"/>
  <c r="BC70" i="11"/>
  <c r="BD70" i="11"/>
  <c r="BE70" i="11"/>
  <c r="BF70" i="11"/>
  <c r="BG70" i="11"/>
  <c r="BH70" i="11"/>
  <c r="BN70" i="11"/>
  <c r="BR69" i="11"/>
  <c r="BI70" i="11"/>
  <c r="BJ70" i="11"/>
  <c r="BK70" i="11"/>
  <c r="BL70" i="11"/>
  <c r="AM71" i="11"/>
  <c r="AL71" i="11"/>
  <c r="AN71" i="11"/>
  <c r="AT71" i="11"/>
  <c r="AP71" i="11"/>
  <c r="AQ71" i="11"/>
  <c r="AO71" i="11"/>
  <c r="AU71" i="11"/>
  <c r="AV71" i="11"/>
  <c r="AZ71" i="11"/>
  <c r="AW71" i="11"/>
  <c r="AX71" i="11"/>
  <c r="AY71" i="11"/>
  <c r="BA71" i="11"/>
  <c r="BB71" i="11"/>
  <c r="BC71" i="11"/>
  <c r="BD71" i="11"/>
  <c r="BE71" i="11"/>
  <c r="BF71" i="11"/>
  <c r="BN71" i="11"/>
  <c r="BR70" i="11"/>
  <c r="BI71" i="11"/>
  <c r="BJ71" i="11"/>
  <c r="BK71" i="11"/>
  <c r="BL71" i="11"/>
  <c r="AM72" i="11"/>
  <c r="AL72" i="11"/>
  <c r="AN72" i="11"/>
  <c r="AT72" i="11"/>
  <c r="AP72" i="11"/>
  <c r="AQ72" i="11"/>
  <c r="AO72" i="11"/>
  <c r="AU72" i="11"/>
  <c r="AV72" i="11"/>
  <c r="AZ72" i="11"/>
  <c r="AW72" i="11"/>
  <c r="AX72" i="11"/>
  <c r="AY72" i="11"/>
  <c r="BA72" i="11"/>
  <c r="BB72" i="11"/>
  <c r="BC72" i="11"/>
  <c r="BD72" i="11"/>
  <c r="BE72" i="11"/>
  <c r="BF72" i="11"/>
  <c r="BG72" i="11"/>
  <c r="BH72" i="11"/>
  <c r="BN72" i="11"/>
  <c r="BR71" i="11"/>
  <c r="BI72" i="11"/>
  <c r="BJ72" i="11"/>
  <c r="BK72" i="11"/>
  <c r="BL72" i="11"/>
  <c r="AM73" i="11"/>
  <c r="AL73" i="11"/>
  <c r="AN73" i="11"/>
  <c r="AT73" i="11"/>
  <c r="AP73" i="11"/>
  <c r="AQ73" i="11"/>
  <c r="AO73" i="11"/>
  <c r="AU73" i="11"/>
  <c r="AV73" i="11"/>
  <c r="AZ73" i="11"/>
  <c r="AW73" i="11"/>
  <c r="AX73" i="11"/>
  <c r="AY73" i="11"/>
  <c r="BA73" i="11"/>
  <c r="BB73" i="11"/>
  <c r="BC73" i="11"/>
  <c r="BD73" i="11"/>
  <c r="BE73" i="11"/>
  <c r="BF73" i="11"/>
  <c r="BG73" i="11"/>
  <c r="BH73" i="11"/>
  <c r="BN73" i="11"/>
  <c r="BR72" i="11"/>
  <c r="BI73" i="11"/>
  <c r="BJ73" i="11"/>
  <c r="BK73" i="11"/>
  <c r="BL73" i="11"/>
  <c r="AM74" i="11"/>
  <c r="AL74" i="11"/>
  <c r="AN74" i="11"/>
  <c r="AT74" i="11"/>
  <c r="AP74" i="11"/>
  <c r="AQ74" i="11"/>
  <c r="AO74" i="11"/>
  <c r="AU74" i="11"/>
  <c r="AV74" i="11"/>
  <c r="AZ74" i="11"/>
  <c r="AW74" i="11"/>
  <c r="AX74" i="11"/>
  <c r="AY74" i="11"/>
  <c r="BA74" i="11"/>
  <c r="BB74" i="11"/>
  <c r="BC74" i="11"/>
  <c r="BD74" i="11"/>
  <c r="BN74" i="11"/>
  <c r="BR73" i="11"/>
  <c r="BI74" i="11"/>
  <c r="BJ74" i="11"/>
  <c r="BK74" i="11"/>
  <c r="BL74" i="11"/>
  <c r="AM75" i="11"/>
  <c r="AL75" i="11"/>
  <c r="AN75" i="11"/>
  <c r="AT75" i="11"/>
  <c r="AP75" i="11"/>
  <c r="AQ75" i="11"/>
  <c r="AO75" i="11"/>
  <c r="AU75" i="11"/>
  <c r="AV75" i="11"/>
  <c r="AZ75" i="11"/>
  <c r="AW75" i="11"/>
  <c r="AX75" i="11"/>
  <c r="AY75" i="11"/>
  <c r="BA75" i="11"/>
  <c r="BB75" i="11"/>
  <c r="BC75" i="11"/>
  <c r="BD75" i="11"/>
  <c r="BN75" i="11"/>
  <c r="BR74" i="11"/>
  <c r="BI75" i="11"/>
  <c r="BJ75" i="11"/>
  <c r="BK75" i="11"/>
  <c r="BL75" i="11"/>
  <c r="AM76" i="11"/>
  <c r="AL76" i="11"/>
  <c r="AN76" i="11"/>
  <c r="AT76" i="11"/>
  <c r="AP76" i="11"/>
  <c r="AQ76" i="11"/>
  <c r="AO76" i="11"/>
  <c r="AU76" i="11"/>
  <c r="AV76" i="11"/>
  <c r="AZ76" i="11"/>
  <c r="AW76" i="11"/>
  <c r="AX76" i="11"/>
  <c r="AY76" i="11"/>
  <c r="BA76" i="11"/>
  <c r="BB76" i="11"/>
  <c r="BC76" i="11"/>
  <c r="BD76" i="11"/>
  <c r="BN76" i="11"/>
  <c r="BR75" i="11"/>
  <c r="BI76" i="11"/>
  <c r="BJ76" i="11"/>
  <c r="BK76" i="11"/>
  <c r="BL76" i="11"/>
  <c r="AM77" i="11"/>
  <c r="AL77" i="11"/>
  <c r="AN77" i="11"/>
  <c r="AT77" i="11"/>
  <c r="AP77" i="11"/>
  <c r="AQ77" i="11"/>
  <c r="AO77" i="11"/>
  <c r="AU77" i="11"/>
  <c r="AV77" i="11"/>
  <c r="AZ77" i="11"/>
  <c r="AW77" i="11"/>
  <c r="AX77" i="11"/>
  <c r="AY77" i="11"/>
  <c r="BA77" i="11"/>
  <c r="BB77" i="11"/>
  <c r="BC77" i="11"/>
  <c r="BD77" i="11"/>
  <c r="BN77" i="11"/>
  <c r="BR76" i="11"/>
  <c r="BI77" i="11"/>
  <c r="BJ77" i="11"/>
  <c r="BK77" i="11"/>
  <c r="BL77" i="11"/>
  <c r="AM78" i="11"/>
  <c r="AL78" i="11"/>
  <c r="AN78" i="11"/>
  <c r="BN78" i="11"/>
  <c r="BR77" i="11"/>
  <c r="AT78" i="11"/>
  <c r="AP78" i="11"/>
  <c r="AQ78" i="11"/>
  <c r="AO78" i="11"/>
  <c r="AU78" i="11"/>
  <c r="AV78" i="11"/>
  <c r="AZ78" i="11"/>
  <c r="AW78" i="11"/>
  <c r="AX78" i="11"/>
  <c r="AY78" i="11"/>
  <c r="BA78" i="11"/>
  <c r="BB78" i="11"/>
  <c r="BC78" i="11"/>
  <c r="BD78" i="11"/>
  <c r="BI78" i="11"/>
  <c r="BJ78" i="11"/>
  <c r="BL78" i="11"/>
  <c r="AM79" i="11"/>
  <c r="AL79" i="11"/>
  <c r="BN79" i="11"/>
  <c r="BR78" i="11"/>
  <c r="AL80" i="11"/>
  <c r="BN80" i="11"/>
  <c r="BR79" i="11"/>
  <c r="AL81" i="11"/>
  <c r="BN81" i="11"/>
  <c r="BR80" i="11"/>
  <c r="AL82" i="11"/>
  <c r="BN82" i="11"/>
  <c r="BR81" i="11"/>
  <c r="AL83" i="11"/>
  <c r="BN83" i="11"/>
  <c r="BR82" i="11"/>
  <c r="AL84" i="11"/>
  <c r="BN84" i="11"/>
  <c r="BR83" i="11"/>
  <c r="AL85" i="11"/>
  <c r="BN85" i="11"/>
  <c r="BR84" i="11"/>
  <c r="AL86" i="11"/>
  <c r="BN86" i="11"/>
  <c r="BR85" i="11"/>
  <c r="AL87" i="11"/>
  <c r="BN87" i="11"/>
  <c r="BR86" i="11"/>
  <c r="AL88" i="11"/>
  <c r="BN88" i="11"/>
  <c r="BR87" i="11"/>
  <c r="AL89" i="11"/>
  <c r="BN89" i="11"/>
  <c r="BR88" i="11"/>
  <c r="AL90" i="11"/>
  <c r="BN90" i="11"/>
  <c r="BR89" i="11"/>
  <c r="AL91" i="11"/>
  <c r="BN91" i="11"/>
  <c r="BR90" i="11"/>
  <c r="AL92" i="11"/>
  <c r="BN92" i="11"/>
  <c r="BR91" i="11"/>
  <c r="AL93" i="11"/>
  <c r="BN93" i="11"/>
  <c r="BR92" i="11"/>
  <c r="AL94" i="11"/>
  <c r="BN94" i="11"/>
  <c r="BR93" i="11"/>
  <c r="AL95" i="11"/>
  <c r="BN95" i="11"/>
  <c r="BR94" i="11"/>
  <c r="AL96" i="11"/>
  <c r="BN96" i="11"/>
  <c r="BR95" i="11"/>
  <c r="AL97" i="11"/>
  <c r="BN97" i="11"/>
  <c r="BR96" i="11"/>
  <c r="AL98" i="11"/>
  <c r="BN98" i="11"/>
  <c r="BR97" i="11"/>
  <c r="AL99" i="11"/>
  <c r="BN99" i="11"/>
  <c r="BR98" i="11"/>
  <c r="AL100" i="11"/>
  <c r="BN100" i="11"/>
  <c r="BR99" i="11"/>
  <c r="BR100" i="11"/>
  <c r="BN4" i="11"/>
  <c r="BW12" i="11"/>
  <c r="BV12" i="11"/>
  <c r="CB2" i="11"/>
  <c r="BX12" i="11"/>
  <c r="CD12" i="11"/>
  <c r="BZ12" i="11"/>
  <c r="CA12" i="11"/>
  <c r="BY12" i="11"/>
  <c r="CE12" i="11"/>
  <c r="CF12" i="11"/>
  <c r="CJ12" i="11"/>
  <c r="CG12" i="11"/>
  <c r="CH12" i="11"/>
  <c r="CI12" i="11"/>
  <c r="CK12" i="11"/>
  <c r="CL12" i="11"/>
  <c r="CM12" i="11"/>
  <c r="CN12" i="11"/>
  <c r="CO12" i="11"/>
  <c r="CP12" i="11"/>
  <c r="CQ12" i="11"/>
  <c r="CR12" i="11"/>
  <c r="CX12" i="11"/>
  <c r="CS12" i="11"/>
  <c r="CT12" i="11"/>
  <c r="CU12" i="11"/>
  <c r="CV12" i="11"/>
  <c r="BW13" i="11"/>
  <c r="BV13" i="11"/>
  <c r="BX13" i="11"/>
  <c r="CD13" i="11"/>
  <c r="BZ13" i="11"/>
  <c r="CA13" i="11"/>
  <c r="BY13" i="11"/>
  <c r="CE13" i="11"/>
  <c r="CF13" i="11"/>
  <c r="CJ13" i="11"/>
  <c r="CG13" i="11"/>
  <c r="CH13" i="11"/>
  <c r="CI13" i="11"/>
  <c r="CK13" i="11"/>
  <c r="CL13" i="11"/>
  <c r="CM13" i="11"/>
  <c r="CN13" i="11"/>
  <c r="CO13" i="11"/>
  <c r="CP13" i="11"/>
  <c r="CQ13" i="11"/>
  <c r="CR13" i="11"/>
  <c r="CX13" i="11"/>
  <c r="DB12" i="11"/>
  <c r="CS13" i="11"/>
  <c r="CT13" i="11"/>
  <c r="CU13" i="11"/>
  <c r="CV13" i="11"/>
  <c r="BW14" i="11"/>
  <c r="BV14" i="11"/>
  <c r="BX14" i="11"/>
  <c r="CD14" i="11"/>
  <c r="BZ14" i="11"/>
  <c r="CA14" i="11"/>
  <c r="BY14" i="11"/>
  <c r="CE14" i="11"/>
  <c r="CF14" i="11"/>
  <c r="CJ14" i="11"/>
  <c r="CG14" i="11"/>
  <c r="CH14" i="11"/>
  <c r="CI14" i="11"/>
  <c r="CK14" i="11"/>
  <c r="CL14" i="11"/>
  <c r="CM14" i="11"/>
  <c r="CN14" i="11"/>
  <c r="CO14" i="11"/>
  <c r="CP14" i="11"/>
  <c r="CQ14" i="11"/>
  <c r="CR14" i="11"/>
  <c r="CX14" i="11"/>
  <c r="DB13" i="11"/>
  <c r="CS14" i="11"/>
  <c r="CT14" i="11"/>
  <c r="CU14" i="11"/>
  <c r="CV14" i="11"/>
  <c r="BW15" i="11"/>
  <c r="BV15" i="11"/>
  <c r="BX15" i="11"/>
  <c r="CD15" i="11"/>
  <c r="BZ15" i="11"/>
  <c r="CA15" i="11"/>
  <c r="BY15" i="11"/>
  <c r="CE15" i="11"/>
  <c r="CF15" i="11"/>
  <c r="CJ15" i="11"/>
  <c r="CG15" i="11"/>
  <c r="CH15" i="11"/>
  <c r="CI15" i="11"/>
  <c r="CK15" i="11"/>
  <c r="CL15" i="11"/>
  <c r="CM15" i="11"/>
  <c r="CN15" i="11"/>
  <c r="CO15" i="11"/>
  <c r="CP15" i="11"/>
  <c r="CQ15" i="11"/>
  <c r="CR15" i="11"/>
  <c r="CX15" i="11"/>
  <c r="DB14" i="11"/>
  <c r="CS15" i="11"/>
  <c r="CT15" i="11"/>
  <c r="CU15" i="11"/>
  <c r="CV15" i="11"/>
  <c r="BW16" i="11"/>
  <c r="BV16" i="11"/>
  <c r="BX16" i="11"/>
  <c r="CD16" i="11"/>
  <c r="BZ16" i="11"/>
  <c r="CA16" i="11"/>
  <c r="BY16" i="11"/>
  <c r="CE16" i="11"/>
  <c r="CF16" i="11"/>
  <c r="CJ16" i="11"/>
  <c r="CG16" i="11"/>
  <c r="CH16" i="11"/>
  <c r="CI16" i="11"/>
  <c r="CK16" i="11"/>
  <c r="CL16" i="11"/>
  <c r="CM16" i="11"/>
  <c r="CN16" i="11"/>
  <c r="CO16" i="11"/>
  <c r="CP16" i="11"/>
  <c r="CQ16" i="11"/>
  <c r="CR16" i="11"/>
  <c r="CX16" i="11"/>
  <c r="DB15" i="11"/>
  <c r="CS16" i="11"/>
  <c r="CT16" i="11"/>
  <c r="CU16" i="11"/>
  <c r="CV16" i="11"/>
  <c r="BW17" i="11"/>
  <c r="BV17" i="11"/>
  <c r="BX17" i="11"/>
  <c r="CD17" i="11"/>
  <c r="BZ17" i="11"/>
  <c r="CA17" i="11"/>
  <c r="BY17" i="11"/>
  <c r="CE17" i="11"/>
  <c r="CF17" i="11"/>
  <c r="CJ17" i="11"/>
  <c r="CG17" i="11"/>
  <c r="CH17" i="11"/>
  <c r="CI17" i="11"/>
  <c r="CK17" i="11"/>
  <c r="CL17" i="11"/>
  <c r="CM17" i="11"/>
  <c r="CN17" i="11"/>
  <c r="CO17" i="11"/>
  <c r="CP17" i="11"/>
  <c r="CQ17" i="11"/>
  <c r="CR17" i="11"/>
  <c r="CX17" i="11"/>
  <c r="DB16" i="11"/>
  <c r="CS17" i="11"/>
  <c r="CT17" i="11"/>
  <c r="CU17" i="11"/>
  <c r="CV17" i="11"/>
  <c r="BW18" i="11"/>
  <c r="BV18" i="11"/>
  <c r="BX18" i="11"/>
  <c r="CD18" i="11"/>
  <c r="BZ18" i="11"/>
  <c r="CA18" i="11"/>
  <c r="BY18" i="11"/>
  <c r="CE18" i="11"/>
  <c r="CF18" i="11"/>
  <c r="CJ18" i="11"/>
  <c r="CG18" i="11"/>
  <c r="CH18" i="11"/>
  <c r="CI18" i="11"/>
  <c r="CK18" i="11"/>
  <c r="CL18" i="11"/>
  <c r="CM18" i="11"/>
  <c r="CN18" i="11"/>
  <c r="CO18" i="11"/>
  <c r="CP18" i="11"/>
  <c r="CQ18" i="11"/>
  <c r="CR18" i="11"/>
  <c r="CX18" i="11"/>
  <c r="DB17" i="11"/>
  <c r="CS18" i="11"/>
  <c r="CT18" i="11"/>
  <c r="CU18" i="11"/>
  <c r="CV18" i="11"/>
  <c r="BW19" i="11"/>
  <c r="BV19" i="11"/>
  <c r="BX19" i="11"/>
  <c r="CD19" i="11"/>
  <c r="BZ19" i="11"/>
  <c r="CA19" i="11"/>
  <c r="BY19" i="11"/>
  <c r="CE19" i="11"/>
  <c r="CF19" i="11"/>
  <c r="CJ19" i="11"/>
  <c r="CG19" i="11"/>
  <c r="CH19" i="11"/>
  <c r="CI19" i="11"/>
  <c r="CK19" i="11"/>
  <c r="CL19" i="11"/>
  <c r="CM19" i="11"/>
  <c r="CN19" i="11"/>
  <c r="CO19" i="11"/>
  <c r="CP19" i="11"/>
  <c r="CQ19" i="11"/>
  <c r="CR19" i="11"/>
  <c r="CX19" i="11"/>
  <c r="DB18" i="11"/>
  <c r="CS19" i="11"/>
  <c r="CT19" i="11"/>
  <c r="CU19" i="11"/>
  <c r="CV19" i="11"/>
  <c r="BW20" i="11"/>
  <c r="BV20" i="11"/>
  <c r="BX20" i="11"/>
  <c r="CD20" i="11"/>
  <c r="BZ20" i="11"/>
  <c r="CA20" i="11"/>
  <c r="BY20" i="11"/>
  <c r="CE20" i="11"/>
  <c r="CF20" i="11"/>
  <c r="CJ20" i="11"/>
  <c r="CG20" i="11"/>
  <c r="CH20" i="11"/>
  <c r="CI20" i="11"/>
  <c r="CK20" i="11"/>
  <c r="CL20" i="11"/>
  <c r="CM20" i="11"/>
  <c r="CN20" i="11"/>
  <c r="CO20" i="11"/>
  <c r="CP20" i="11"/>
  <c r="CQ20" i="11"/>
  <c r="CR20" i="11"/>
  <c r="CX20" i="11"/>
  <c r="DB19" i="11"/>
  <c r="CS20" i="11"/>
  <c r="CT20" i="11"/>
  <c r="CU20" i="11"/>
  <c r="CV20" i="11"/>
  <c r="BW21" i="11"/>
  <c r="BV21" i="11"/>
  <c r="BX21" i="11"/>
  <c r="CD21" i="11"/>
  <c r="BZ21" i="11"/>
  <c r="CA21" i="11"/>
  <c r="BY21" i="11"/>
  <c r="CE21" i="11"/>
  <c r="CF21" i="11"/>
  <c r="CJ21" i="11"/>
  <c r="CG21" i="11"/>
  <c r="CH21" i="11"/>
  <c r="CI21" i="11"/>
  <c r="CK21" i="11"/>
  <c r="CL21" i="11"/>
  <c r="CM21" i="11"/>
  <c r="CN21" i="11"/>
  <c r="CO21" i="11"/>
  <c r="CP21" i="11"/>
  <c r="CQ21" i="11"/>
  <c r="CR21" i="11"/>
  <c r="CX21" i="11"/>
  <c r="DB20" i="11"/>
  <c r="CS21" i="11"/>
  <c r="CT21" i="11"/>
  <c r="CU21" i="11"/>
  <c r="CV21" i="11"/>
  <c r="BW22" i="11"/>
  <c r="BV22" i="11"/>
  <c r="BX22" i="11"/>
  <c r="CD22" i="11"/>
  <c r="BZ22" i="11"/>
  <c r="CA22" i="11"/>
  <c r="BY22" i="11"/>
  <c r="CE22" i="11"/>
  <c r="CF22" i="11"/>
  <c r="CJ22" i="11"/>
  <c r="CG22" i="11"/>
  <c r="CH22" i="11"/>
  <c r="CI22" i="11"/>
  <c r="CK22" i="11"/>
  <c r="CL22" i="11"/>
  <c r="CM22" i="11"/>
  <c r="CN22" i="11"/>
  <c r="CO22" i="11"/>
  <c r="CP22" i="11"/>
  <c r="CQ22" i="11"/>
  <c r="CR22" i="11"/>
  <c r="CX22" i="11"/>
  <c r="DB21" i="11"/>
  <c r="CS22" i="11"/>
  <c r="CT22" i="11"/>
  <c r="CU22" i="11"/>
  <c r="CV22" i="11"/>
  <c r="BW23" i="11"/>
  <c r="BV23" i="11"/>
  <c r="BX23" i="11"/>
  <c r="CD23" i="11"/>
  <c r="BZ23" i="11"/>
  <c r="CA23" i="11"/>
  <c r="BY23" i="11"/>
  <c r="CE23" i="11"/>
  <c r="CF23" i="11"/>
  <c r="CJ23" i="11"/>
  <c r="CG23" i="11"/>
  <c r="CH23" i="11"/>
  <c r="CI23" i="11"/>
  <c r="CK23" i="11"/>
  <c r="CL23" i="11"/>
  <c r="CM23" i="11"/>
  <c r="CN23" i="11"/>
  <c r="CO23" i="11"/>
  <c r="CP23" i="11"/>
  <c r="CQ23" i="11"/>
  <c r="CR23" i="11"/>
  <c r="CX23" i="11"/>
  <c r="DB22" i="11"/>
  <c r="CS23" i="11"/>
  <c r="CT23" i="11"/>
  <c r="CU23" i="11"/>
  <c r="CV23" i="11"/>
  <c r="BW24" i="11"/>
  <c r="BV24" i="11"/>
  <c r="BX24" i="11"/>
  <c r="CD24" i="11"/>
  <c r="BZ24" i="11"/>
  <c r="CA24" i="11"/>
  <c r="BY24" i="11"/>
  <c r="CE24" i="11"/>
  <c r="CF24" i="11"/>
  <c r="CJ24" i="11"/>
  <c r="CG24" i="11"/>
  <c r="CH24" i="11"/>
  <c r="CI24" i="11"/>
  <c r="CK24" i="11"/>
  <c r="CL24" i="11"/>
  <c r="CM24" i="11"/>
  <c r="CN24" i="11"/>
  <c r="CO24" i="11"/>
  <c r="CP24" i="11"/>
  <c r="CQ24" i="11"/>
  <c r="CR24" i="11"/>
  <c r="CX24" i="11"/>
  <c r="DB23" i="11"/>
  <c r="CS24" i="11"/>
  <c r="CT24" i="11"/>
  <c r="CU24" i="11"/>
  <c r="CV24" i="11"/>
  <c r="BW25" i="11"/>
  <c r="BV25" i="11"/>
  <c r="BX25" i="11"/>
  <c r="CD25" i="11"/>
  <c r="BZ25" i="11"/>
  <c r="CA25" i="11"/>
  <c r="BY25" i="11"/>
  <c r="CE25" i="11"/>
  <c r="CF25" i="11"/>
  <c r="CJ25" i="11"/>
  <c r="CG25" i="11"/>
  <c r="CH25" i="11"/>
  <c r="CI25" i="11"/>
  <c r="CK25" i="11"/>
  <c r="CL25" i="11"/>
  <c r="CM25" i="11"/>
  <c r="CN25" i="11"/>
  <c r="CO25" i="11"/>
  <c r="CP25" i="11"/>
  <c r="CQ25" i="11"/>
  <c r="CR25" i="11"/>
  <c r="CX25" i="11"/>
  <c r="DB24" i="11"/>
  <c r="CS25" i="11"/>
  <c r="CT25" i="11"/>
  <c r="CU25" i="11"/>
  <c r="CV25" i="11"/>
  <c r="BW26" i="11"/>
  <c r="BV26" i="11"/>
  <c r="BX26" i="11"/>
  <c r="CD26" i="11"/>
  <c r="BZ26" i="11"/>
  <c r="CA26" i="11"/>
  <c r="BY26" i="11"/>
  <c r="CE26" i="11"/>
  <c r="CF26" i="11"/>
  <c r="CJ26" i="11"/>
  <c r="CG26" i="11"/>
  <c r="CH26" i="11"/>
  <c r="CI26" i="11"/>
  <c r="CK26" i="11"/>
  <c r="CL26" i="11"/>
  <c r="CM26" i="11"/>
  <c r="CN26" i="11"/>
  <c r="CO26" i="11"/>
  <c r="CP26" i="11"/>
  <c r="CQ26" i="11"/>
  <c r="CR26" i="11"/>
  <c r="CX26" i="11"/>
  <c r="DB25" i="11"/>
  <c r="CS26" i="11"/>
  <c r="CT26" i="11"/>
  <c r="CU26" i="11"/>
  <c r="CV26" i="11"/>
  <c r="BW27" i="11"/>
  <c r="BV27" i="11"/>
  <c r="BX27" i="11"/>
  <c r="CD27" i="11"/>
  <c r="BZ27" i="11"/>
  <c r="CA27" i="11"/>
  <c r="BY27" i="11"/>
  <c r="CE27" i="11"/>
  <c r="CF27" i="11"/>
  <c r="CJ27" i="11"/>
  <c r="CG27" i="11"/>
  <c r="CH27" i="11"/>
  <c r="CI27" i="11"/>
  <c r="CK27" i="11"/>
  <c r="CL27" i="11"/>
  <c r="CM27" i="11"/>
  <c r="CN27" i="11"/>
  <c r="CO27" i="11"/>
  <c r="CP27" i="11"/>
  <c r="CQ27" i="11"/>
  <c r="CR27" i="11"/>
  <c r="CX27" i="11"/>
  <c r="DB26" i="11"/>
  <c r="CS27" i="11"/>
  <c r="CT27" i="11"/>
  <c r="CU27" i="11"/>
  <c r="CV27" i="11"/>
  <c r="BW28" i="11"/>
  <c r="BV28" i="11"/>
  <c r="BX28" i="11"/>
  <c r="CD28" i="11"/>
  <c r="BZ28" i="11"/>
  <c r="CA28" i="11"/>
  <c r="BY28" i="11"/>
  <c r="CE28" i="11"/>
  <c r="CF28" i="11"/>
  <c r="CJ28" i="11"/>
  <c r="CG28" i="11"/>
  <c r="CH28" i="11"/>
  <c r="CI28" i="11"/>
  <c r="CK28" i="11"/>
  <c r="CL28" i="11"/>
  <c r="CM28" i="11"/>
  <c r="CN28" i="11"/>
  <c r="CO28" i="11"/>
  <c r="CP28" i="11"/>
  <c r="CQ28" i="11"/>
  <c r="CR28" i="11"/>
  <c r="CX28" i="11"/>
  <c r="DB27" i="11"/>
  <c r="CS28" i="11"/>
  <c r="CT28" i="11"/>
  <c r="CU28" i="11"/>
  <c r="CV28" i="11"/>
  <c r="BW29" i="11"/>
  <c r="BV29" i="11"/>
  <c r="BX29" i="11"/>
  <c r="CD29" i="11"/>
  <c r="BZ29" i="11"/>
  <c r="CA29" i="11"/>
  <c r="BY29" i="11"/>
  <c r="CE29" i="11"/>
  <c r="CF29" i="11"/>
  <c r="CJ29" i="11"/>
  <c r="CG29" i="11"/>
  <c r="CH29" i="11"/>
  <c r="CI29" i="11"/>
  <c r="CK29" i="11"/>
  <c r="CL29" i="11"/>
  <c r="CM29" i="11"/>
  <c r="CN29" i="11"/>
  <c r="CO29" i="11"/>
  <c r="CP29" i="11"/>
  <c r="CQ29" i="11"/>
  <c r="CR29" i="11"/>
  <c r="CX29" i="11"/>
  <c r="DB28" i="11"/>
  <c r="CS29" i="11"/>
  <c r="CT29" i="11"/>
  <c r="CU29" i="11"/>
  <c r="CV29" i="11"/>
  <c r="BW30" i="11"/>
  <c r="BV30" i="11"/>
  <c r="BX30" i="11"/>
  <c r="CD30" i="11"/>
  <c r="BZ30" i="11"/>
  <c r="CA30" i="11"/>
  <c r="BY30" i="11"/>
  <c r="CE30" i="11"/>
  <c r="CF30" i="11"/>
  <c r="CJ30" i="11"/>
  <c r="CG30" i="11"/>
  <c r="CH30" i="11"/>
  <c r="CI30" i="11"/>
  <c r="CK30" i="11"/>
  <c r="CL30" i="11"/>
  <c r="CM30" i="11"/>
  <c r="CN30" i="11"/>
  <c r="CO30" i="11"/>
  <c r="CP30" i="11"/>
  <c r="CQ30" i="11"/>
  <c r="CR30" i="11"/>
  <c r="CX30" i="11"/>
  <c r="DB29" i="11"/>
  <c r="CS30" i="11"/>
  <c r="CT30" i="11"/>
  <c r="CU30" i="11"/>
  <c r="CV30" i="11"/>
  <c r="BW31" i="11"/>
  <c r="BV31" i="11"/>
  <c r="BX31" i="11"/>
  <c r="CD31" i="11"/>
  <c r="BZ31" i="11"/>
  <c r="CA31" i="11"/>
  <c r="BY31" i="11"/>
  <c r="CE31" i="11"/>
  <c r="CF31" i="11"/>
  <c r="CJ31" i="11"/>
  <c r="CG31" i="11"/>
  <c r="CH31" i="11"/>
  <c r="CI31" i="11"/>
  <c r="CK31" i="11"/>
  <c r="CL31" i="11"/>
  <c r="CM31" i="11"/>
  <c r="CN31" i="11"/>
  <c r="CO31" i="11"/>
  <c r="CP31" i="11"/>
  <c r="CQ31" i="11"/>
  <c r="CR31" i="11"/>
  <c r="CX31" i="11"/>
  <c r="DB30" i="11"/>
  <c r="CS31" i="11"/>
  <c r="CT31" i="11"/>
  <c r="CU31" i="11"/>
  <c r="CV31" i="11"/>
  <c r="BW32" i="11"/>
  <c r="BV32" i="11"/>
  <c r="BX32" i="11"/>
  <c r="CD32" i="11"/>
  <c r="BZ32" i="11"/>
  <c r="CA32" i="11"/>
  <c r="BY32" i="11"/>
  <c r="CE32" i="11"/>
  <c r="CF32" i="11"/>
  <c r="CJ32" i="11"/>
  <c r="CG32" i="11"/>
  <c r="CH32" i="11"/>
  <c r="CI32" i="11"/>
  <c r="CK32" i="11"/>
  <c r="CL32" i="11"/>
  <c r="CM32" i="11"/>
  <c r="CN32" i="11"/>
  <c r="CO32" i="11"/>
  <c r="CP32" i="11"/>
  <c r="CQ32" i="11"/>
  <c r="CR32" i="11"/>
  <c r="CX32" i="11"/>
  <c r="DB31" i="11"/>
  <c r="CS32" i="11"/>
  <c r="CT32" i="11"/>
  <c r="CU32" i="11"/>
  <c r="CV32" i="11"/>
  <c r="BW33" i="11"/>
  <c r="BV33" i="11"/>
  <c r="BX33" i="11"/>
  <c r="CD33" i="11"/>
  <c r="BZ33" i="11"/>
  <c r="CA33" i="11"/>
  <c r="BY33" i="11"/>
  <c r="CE33" i="11"/>
  <c r="CF33" i="11"/>
  <c r="CJ33" i="11"/>
  <c r="CG33" i="11"/>
  <c r="CH33" i="11"/>
  <c r="CI33" i="11"/>
  <c r="CK33" i="11"/>
  <c r="CL33" i="11"/>
  <c r="CM33" i="11"/>
  <c r="CN33" i="11"/>
  <c r="CO33" i="11"/>
  <c r="CP33" i="11"/>
  <c r="CQ33" i="11"/>
  <c r="CR33" i="11"/>
  <c r="CX33" i="11"/>
  <c r="DB32" i="11"/>
  <c r="CS33" i="11"/>
  <c r="CT33" i="11"/>
  <c r="CU33" i="11"/>
  <c r="CV33" i="11"/>
  <c r="BW34" i="11"/>
  <c r="BV34" i="11"/>
  <c r="BX34" i="11"/>
  <c r="CD34" i="11"/>
  <c r="BZ34" i="11"/>
  <c r="CA34" i="11"/>
  <c r="BY34" i="11"/>
  <c r="CE34" i="11"/>
  <c r="CF34" i="11"/>
  <c r="CJ34" i="11"/>
  <c r="CG34" i="11"/>
  <c r="CH34" i="11"/>
  <c r="CI34" i="11"/>
  <c r="CK34" i="11"/>
  <c r="CL34" i="11"/>
  <c r="CM34" i="11"/>
  <c r="CN34" i="11"/>
  <c r="CO34" i="11"/>
  <c r="CP34" i="11"/>
  <c r="CQ34" i="11"/>
  <c r="CR34" i="11"/>
  <c r="CX34" i="11"/>
  <c r="DB33" i="11"/>
  <c r="CS34" i="11"/>
  <c r="CT34" i="11"/>
  <c r="CU34" i="11"/>
  <c r="CV34" i="11"/>
  <c r="BW35" i="11"/>
  <c r="BV35" i="11"/>
  <c r="BX35" i="11"/>
  <c r="CD35" i="11"/>
  <c r="BZ35" i="11"/>
  <c r="CA35" i="11"/>
  <c r="BY35" i="11"/>
  <c r="CE35" i="11"/>
  <c r="CF35" i="11"/>
  <c r="CJ35" i="11"/>
  <c r="CG35" i="11"/>
  <c r="CH35" i="11"/>
  <c r="CI35" i="11"/>
  <c r="CK35" i="11"/>
  <c r="CL35" i="11"/>
  <c r="CM35" i="11"/>
  <c r="CN35" i="11"/>
  <c r="CO35" i="11"/>
  <c r="CP35" i="11"/>
  <c r="CQ35" i="11"/>
  <c r="CR35" i="11"/>
  <c r="CX35" i="11"/>
  <c r="DB34" i="11"/>
  <c r="CS35" i="11"/>
  <c r="CT35" i="11"/>
  <c r="CU35" i="11"/>
  <c r="CV35" i="11"/>
  <c r="BW36" i="11"/>
  <c r="BV36" i="11"/>
  <c r="BX36" i="11"/>
  <c r="CD36" i="11"/>
  <c r="BZ36" i="11"/>
  <c r="CA36" i="11"/>
  <c r="BY36" i="11"/>
  <c r="CE36" i="11"/>
  <c r="CF36" i="11"/>
  <c r="CJ36" i="11"/>
  <c r="CG36" i="11"/>
  <c r="CH36" i="11"/>
  <c r="CI36" i="11"/>
  <c r="CK36" i="11"/>
  <c r="CL36" i="11"/>
  <c r="CM36" i="11"/>
  <c r="CN36" i="11"/>
  <c r="CO36" i="11"/>
  <c r="CP36" i="11"/>
  <c r="CQ36" i="11"/>
  <c r="CR36" i="11"/>
  <c r="CX36" i="11"/>
  <c r="DB35" i="11"/>
  <c r="CS36" i="11"/>
  <c r="CT36" i="11"/>
  <c r="CU36" i="11"/>
  <c r="CV36" i="11"/>
  <c r="BW37" i="11"/>
  <c r="BV37" i="11"/>
  <c r="BX37" i="11"/>
  <c r="CD37" i="11"/>
  <c r="BZ37" i="11"/>
  <c r="CA37" i="11"/>
  <c r="BY37" i="11"/>
  <c r="CE37" i="11"/>
  <c r="CF37" i="11"/>
  <c r="CJ37" i="11"/>
  <c r="CG37" i="11"/>
  <c r="CH37" i="11"/>
  <c r="CI37" i="11"/>
  <c r="CK37" i="11"/>
  <c r="CL37" i="11"/>
  <c r="CM37" i="11"/>
  <c r="CN37" i="11"/>
  <c r="CO37" i="11"/>
  <c r="CP37" i="11"/>
  <c r="CQ37" i="11"/>
  <c r="CR37" i="11"/>
  <c r="CX37" i="11"/>
  <c r="DB36" i="11"/>
  <c r="CS37" i="11"/>
  <c r="CT37" i="11"/>
  <c r="CU37" i="11"/>
  <c r="CV37" i="11"/>
  <c r="BW38" i="11"/>
  <c r="BV38" i="11"/>
  <c r="BX38" i="11"/>
  <c r="CD38" i="11"/>
  <c r="BZ38" i="11"/>
  <c r="CA38" i="11"/>
  <c r="BY38" i="11"/>
  <c r="CE38" i="11"/>
  <c r="CF38" i="11"/>
  <c r="CJ38" i="11"/>
  <c r="CG38" i="11"/>
  <c r="CH38" i="11"/>
  <c r="CI38" i="11"/>
  <c r="CK38" i="11"/>
  <c r="CL38" i="11"/>
  <c r="CM38" i="11"/>
  <c r="CN38" i="11"/>
  <c r="CO38" i="11"/>
  <c r="CP38" i="11"/>
  <c r="CQ38" i="11"/>
  <c r="CR38" i="11"/>
  <c r="CX38" i="11"/>
  <c r="DB37" i="11"/>
  <c r="CS38" i="11"/>
  <c r="CT38" i="11"/>
  <c r="CU38" i="11"/>
  <c r="CV38" i="11"/>
  <c r="BW39" i="11"/>
  <c r="BV39" i="11"/>
  <c r="BX39" i="11"/>
  <c r="CD39" i="11"/>
  <c r="BZ39" i="11"/>
  <c r="CA39" i="11"/>
  <c r="BY39" i="11"/>
  <c r="CE39" i="11"/>
  <c r="CF39" i="11"/>
  <c r="CJ39" i="11"/>
  <c r="CG39" i="11"/>
  <c r="CH39" i="11"/>
  <c r="CI39" i="11"/>
  <c r="CK39" i="11"/>
  <c r="CL39" i="11"/>
  <c r="CM39" i="11"/>
  <c r="CN39" i="11"/>
  <c r="CO39" i="11"/>
  <c r="CP39" i="11"/>
  <c r="CQ39" i="11"/>
  <c r="CR39" i="11"/>
  <c r="CX39" i="11"/>
  <c r="DB38" i="11"/>
  <c r="CS39" i="11"/>
  <c r="CT39" i="11"/>
  <c r="CU39" i="11"/>
  <c r="CV39" i="11"/>
  <c r="BW40" i="11"/>
  <c r="BV40" i="11"/>
  <c r="BX40" i="11"/>
  <c r="CD40" i="11"/>
  <c r="BZ40" i="11"/>
  <c r="CA40" i="11"/>
  <c r="BY40" i="11"/>
  <c r="CE40" i="11"/>
  <c r="CF40" i="11"/>
  <c r="CJ40" i="11"/>
  <c r="CG40" i="11"/>
  <c r="CH40" i="11"/>
  <c r="CI40" i="11"/>
  <c r="CK40" i="11"/>
  <c r="CL40" i="11"/>
  <c r="CM40" i="11"/>
  <c r="CN40" i="11"/>
  <c r="CO40" i="11"/>
  <c r="CP40" i="11"/>
  <c r="CQ40" i="11"/>
  <c r="CR40" i="11"/>
  <c r="CX40" i="11"/>
  <c r="DB39" i="11"/>
  <c r="CS40" i="11"/>
  <c r="CT40" i="11"/>
  <c r="CU40" i="11"/>
  <c r="CV40" i="11"/>
  <c r="BW41" i="11"/>
  <c r="BV41" i="11"/>
  <c r="BX41" i="11"/>
  <c r="CD41" i="11"/>
  <c r="BZ41" i="11"/>
  <c r="CA41" i="11"/>
  <c r="BY41" i="11"/>
  <c r="CE41" i="11"/>
  <c r="CF41" i="11"/>
  <c r="CJ41" i="11"/>
  <c r="CG41" i="11"/>
  <c r="CH41" i="11"/>
  <c r="CI41" i="11"/>
  <c r="CK41" i="11"/>
  <c r="CL41" i="11"/>
  <c r="CM41" i="11"/>
  <c r="CN41" i="11"/>
  <c r="CO41" i="11"/>
  <c r="CP41" i="11"/>
  <c r="CQ41" i="11"/>
  <c r="CR41" i="11"/>
  <c r="CX41" i="11"/>
  <c r="DB40" i="11"/>
  <c r="CS41" i="11"/>
  <c r="CT41" i="11"/>
  <c r="CU41" i="11"/>
  <c r="CV41" i="11"/>
  <c r="BW42" i="11"/>
  <c r="BV42" i="11"/>
  <c r="BX42" i="11"/>
  <c r="CD42" i="11"/>
  <c r="BZ42" i="11"/>
  <c r="CA42" i="11"/>
  <c r="BY42" i="11"/>
  <c r="CE42" i="11"/>
  <c r="CF42" i="11"/>
  <c r="CJ42" i="11"/>
  <c r="CG42" i="11"/>
  <c r="CH42" i="11"/>
  <c r="CI42" i="11"/>
  <c r="CK42" i="11"/>
  <c r="CL42" i="11"/>
  <c r="CM42" i="11"/>
  <c r="CN42" i="11"/>
  <c r="CO42" i="11"/>
  <c r="CP42" i="11"/>
  <c r="CQ42" i="11"/>
  <c r="CR42" i="11"/>
  <c r="CX42" i="11"/>
  <c r="DB41" i="11"/>
  <c r="CS42" i="11"/>
  <c r="CT42" i="11"/>
  <c r="CU42" i="11"/>
  <c r="CV42" i="11"/>
  <c r="BW43" i="11"/>
  <c r="BV43" i="11"/>
  <c r="BX43" i="11"/>
  <c r="CD43" i="11"/>
  <c r="BZ43" i="11"/>
  <c r="CA43" i="11"/>
  <c r="BY43" i="11"/>
  <c r="CE43" i="11"/>
  <c r="CF43" i="11"/>
  <c r="CJ43" i="11"/>
  <c r="CG43" i="11"/>
  <c r="CH43" i="11"/>
  <c r="CI43" i="11"/>
  <c r="CK43" i="11"/>
  <c r="CL43" i="11"/>
  <c r="CM43" i="11"/>
  <c r="CN43" i="11"/>
  <c r="CO43" i="11"/>
  <c r="CP43" i="11"/>
  <c r="CQ43" i="11"/>
  <c r="CR43" i="11"/>
  <c r="CX43" i="11"/>
  <c r="DB42" i="11"/>
  <c r="CS43" i="11"/>
  <c r="CT43" i="11"/>
  <c r="CU43" i="11"/>
  <c r="CV43" i="11"/>
  <c r="BW44" i="11"/>
  <c r="BV44" i="11"/>
  <c r="BX44" i="11"/>
  <c r="CD44" i="11"/>
  <c r="BZ44" i="11"/>
  <c r="CA44" i="11"/>
  <c r="BY44" i="11"/>
  <c r="CE44" i="11"/>
  <c r="CF44" i="11"/>
  <c r="CJ44" i="11"/>
  <c r="CG44" i="11"/>
  <c r="CH44" i="11"/>
  <c r="CI44" i="11"/>
  <c r="CK44" i="11"/>
  <c r="CL44" i="11"/>
  <c r="CM44" i="11"/>
  <c r="CN44" i="11"/>
  <c r="CO44" i="11"/>
  <c r="CP44" i="11"/>
  <c r="CQ44" i="11"/>
  <c r="CR44" i="11"/>
  <c r="CX44" i="11"/>
  <c r="DB43" i="11"/>
  <c r="CS44" i="11"/>
  <c r="CT44" i="11"/>
  <c r="CU44" i="11"/>
  <c r="CV44" i="11"/>
  <c r="BW45" i="11"/>
  <c r="BV45" i="11"/>
  <c r="BX45" i="11"/>
  <c r="CD45" i="11"/>
  <c r="BZ45" i="11"/>
  <c r="CA45" i="11"/>
  <c r="BY45" i="11"/>
  <c r="CE45" i="11"/>
  <c r="CF45" i="11"/>
  <c r="CJ45" i="11"/>
  <c r="CG45" i="11"/>
  <c r="CH45" i="11"/>
  <c r="CI45" i="11"/>
  <c r="CK45" i="11"/>
  <c r="CL45" i="11"/>
  <c r="CM45" i="11"/>
  <c r="CN45" i="11"/>
  <c r="CO45" i="11"/>
  <c r="CP45" i="11"/>
  <c r="CQ45" i="11"/>
  <c r="CR45" i="11"/>
  <c r="CX45" i="11"/>
  <c r="DB44" i="11"/>
  <c r="CS45" i="11"/>
  <c r="CT45" i="11"/>
  <c r="CU45" i="11"/>
  <c r="CV45" i="11"/>
  <c r="BW46" i="11"/>
  <c r="BV46" i="11"/>
  <c r="BX46" i="11"/>
  <c r="CD46" i="11"/>
  <c r="BZ46" i="11"/>
  <c r="CA46" i="11"/>
  <c r="BY46" i="11"/>
  <c r="CE46" i="11"/>
  <c r="CF46" i="11"/>
  <c r="CJ46" i="11"/>
  <c r="CG46" i="11"/>
  <c r="CH46" i="11"/>
  <c r="CI46" i="11"/>
  <c r="CK46" i="11"/>
  <c r="CL46" i="11"/>
  <c r="CM46" i="11"/>
  <c r="CN46" i="11"/>
  <c r="CO46" i="11"/>
  <c r="CP46" i="11"/>
  <c r="CQ46" i="11"/>
  <c r="CR46" i="11"/>
  <c r="CX46" i="11"/>
  <c r="DB45" i="11"/>
  <c r="CS46" i="11"/>
  <c r="CT46" i="11"/>
  <c r="CU46" i="11"/>
  <c r="CV46" i="11"/>
  <c r="BW47" i="11"/>
  <c r="BV47" i="11"/>
  <c r="BX47" i="11"/>
  <c r="CD47" i="11"/>
  <c r="BZ47" i="11"/>
  <c r="CA47" i="11"/>
  <c r="BY47" i="11"/>
  <c r="CE47" i="11"/>
  <c r="CF47" i="11"/>
  <c r="CJ47" i="11"/>
  <c r="CG47" i="11"/>
  <c r="CH47" i="11"/>
  <c r="CI47" i="11"/>
  <c r="CK47" i="11"/>
  <c r="CL47" i="11"/>
  <c r="CM47" i="11"/>
  <c r="CN47" i="11"/>
  <c r="CO47" i="11"/>
  <c r="CP47" i="11"/>
  <c r="CQ47" i="11"/>
  <c r="CR47" i="11"/>
  <c r="CX47" i="11"/>
  <c r="DB46" i="11"/>
  <c r="CS47" i="11"/>
  <c r="CT47" i="11"/>
  <c r="CU47" i="11"/>
  <c r="CV47" i="11"/>
  <c r="BW48" i="11"/>
  <c r="BV48" i="11"/>
  <c r="BX48" i="11"/>
  <c r="CD48" i="11"/>
  <c r="BZ48" i="11"/>
  <c r="CA48" i="11"/>
  <c r="BY48" i="11"/>
  <c r="CE48" i="11"/>
  <c r="CF48" i="11"/>
  <c r="CJ48" i="11"/>
  <c r="CG48" i="11"/>
  <c r="CH48" i="11"/>
  <c r="CI48" i="11"/>
  <c r="CK48" i="11"/>
  <c r="CL48" i="11"/>
  <c r="CM48" i="11"/>
  <c r="CN48" i="11"/>
  <c r="CO48" i="11"/>
  <c r="CP48" i="11"/>
  <c r="CQ48" i="11"/>
  <c r="CR48" i="11"/>
  <c r="CX48" i="11"/>
  <c r="DB47" i="11"/>
  <c r="CS48" i="11"/>
  <c r="CT48" i="11"/>
  <c r="CU48" i="11"/>
  <c r="CV48" i="11"/>
  <c r="BW49" i="11"/>
  <c r="BV49" i="11"/>
  <c r="BX49" i="11"/>
  <c r="CD49" i="11"/>
  <c r="BZ49" i="11"/>
  <c r="CA49" i="11"/>
  <c r="BY49" i="11"/>
  <c r="CE49" i="11"/>
  <c r="CF49" i="11"/>
  <c r="CJ49" i="11"/>
  <c r="CG49" i="11"/>
  <c r="CH49" i="11"/>
  <c r="CI49" i="11"/>
  <c r="CK49" i="11"/>
  <c r="CL49" i="11"/>
  <c r="CM49" i="11"/>
  <c r="CN49" i="11"/>
  <c r="CO49" i="11"/>
  <c r="CP49" i="11"/>
  <c r="CQ49" i="11"/>
  <c r="CR49" i="11"/>
  <c r="CX49" i="11"/>
  <c r="DB48" i="11"/>
  <c r="CS49" i="11"/>
  <c r="CT49" i="11"/>
  <c r="CU49" i="11"/>
  <c r="CV49" i="11"/>
  <c r="BW50" i="11"/>
  <c r="BV50" i="11"/>
  <c r="BX50" i="11"/>
  <c r="CD50" i="11"/>
  <c r="BZ50" i="11"/>
  <c r="CA50" i="11"/>
  <c r="BY50" i="11"/>
  <c r="CE50" i="11"/>
  <c r="CF50" i="11"/>
  <c r="CJ50" i="11"/>
  <c r="CG50" i="11"/>
  <c r="CH50" i="11"/>
  <c r="CI50" i="11"/>
  <c r="CK50" i="11"/>
  <c r="CL50" i="11"/>
  <c r="CM50" i="11"/>
  <c r="CN50" i="11"/>
  <c r="CO50" i="11"/>
  <c r="CP50" i="11"/>
  <c r="CQ50" i="11"/>
  <c r="CR50" i="11"/>
  <c r="CX50" i="11"/>
  <c r="DB49" i="11"/>
  <c r="CS50" i="11"/>
  <c r="CT50" i="11"/>
  <c r="CU50" i="11"/>
  <c r="CV50" i="11"/>
  <c r="BW51" i="11"/>
  <c r="BV51" i="11"/>
  <c r="BX51" i="11"/>
  <c r="CD51" i="11"/>
  <c r="BZ51" i="11"/>
  <c r="CA51" i="11"/>
  <c r="BY51" i="11"/>
  <c r="CE51" i="11"/>
  <c r="CF51" i="11"/>
  <c r="CJ51" i="11"/>
  <c r="CG51" i="11"/>
  <c r="CH51" i="11"/>
  <c r="CI51" i="11"/>
  <c r="CK51" i="11"/>
  <c r="CL51" i="11"/>
  <c r="CM51" i="11"/>
  <c r="CN51" i="11"/>
  <c r="CO51" i="11"/>
  <c r="CP51" i="11"/>
  <c r="CQ51" i="11"/>
  <c r="CR51" i="11"/>
  <c r="CX51" i="11"/>
  <c r="DB50" i="11"/>
  <c r="CS51" i="11"/>
  <c r="CT51" i="11"/>
  <c r="CU51" i="11"/>
  <c r="CV51" i="11"/>
  <c r="BW52" i="11"/>
  <c r="BV52" i="11"/>
  <c r="BX52" i="11"/>
  <c r="CD52" i="11"/>
  <c r="BZ52" i="11"/>
  <c r="CA52" i="11"/>
  <c r="BY52" i="11"/>
  <c r="CE52" i="11"/>
  <c r="CF52" i="11"/>
  <c r="CJ52" i="11"/>
  <c r="CG52" i="11"/>
  <c r="CH52" i="11"/>
  <c r="CI52" i="11"/>
  <c r="CK52" i="11"/>
  <c r="CL52" i="11"/>
  <c r="CM52" i="11"/>
  <c r="CN52" i="11"/>
  <c r="CO52" i="11"/>
  <c r="CP52" i="11"/>
  <c r="CQ52" i="11"/>
  <c r="CR52" i="11"/>
  <c r="CX52" i="11"/>
  <c r="DB51" i="11"/>
  <c r="CS52" i="11"/>
  <c r="CT52" i="11"/>
  <c r="CU52" i="11"/>
  <c r="CV52" i="11"/>
  <c r="BW53" i="11"/>
  <c r="BV53" i="11"/>
  <c r="BX53" i="11"/>
  <c r="CD53" i="11"/>
  <c r="BZ53" i="11"/>
  <c r="CA53" i="11"/>
  <c r="BY53" i="11"/>
  <c r="CE53" i="11"/>
  <c r="CF53" i="11"/>
  <c r="CJ53" i="11"/>
  <c r="CG53" i="11"/>
  <c r="CH53" i="11"/>
  <c r="CI53" i="11"/>
  <c r="CK53" i="11"/>
  <c r="CL53" i="11"/>
  <c r="CM53" i="11"/>
  <c r="CN53" i="11"/>
  <c r="CO53" i="11"/>
  <c r="CP53" i="11"/>
  <c r="CQ53" i="11"/>
  <c r="CR53" i="11"/>
  <c r="CX53" i="11"/>
  <c r="DB52" i="11"/>
  <c r="CS53" i="11"/>
  <c r="CT53" i="11"/>
  <c r="CU53" i="11"/>
  <c r="CV53" i="11"/>
  <c r="BW54" i="11"/>
  <c r="BV54" i="11"/>
  <c r="BX54" i="11"/>
  <c r="CD54" i="11"/>
  <c r="BZ54" i="11"/>
  <c r="CA54" i="11"/>
  <c r="BY54" i="11"/>
  <c r="CE54" i="11"/>
  <c r="CF54" i="11"/>
  <c r="CJ54" i="11"/>
  <c r="CG54" i="11"/>
  <c r="CH54" i="11"/>
  <c r="CI54" i="11"/>
  <c r="CK54" i="11"/>
  <c r="CL54" i="11"/>
  <c r="CM54" i="11"/>
  <c r="CN54" i="11"/>
  <c r="CO54" i="11"/>
  <c r="CP54" i="11"/>
  <c r="CQ54" i="11"/>
  <c r="CR54" i="11"/>
  <c r="CX54" i="11"/>
  <c r="DB53" i="11"/>
  <c r="CS54" i="11"/>
  <c r="CT54" i="11"/>
  <c r="CU54" i="11"/>
  <c r="CV54" i="11"/>
  <c r="BW55" i="11"/>
  <c r="BV55" i="11"/>
  <c r="BX55" i="11"/>
  <c r="CD55" i="11"/>
  <c r="BZ55" i="11"/>
  <c r="CA55" i="11"/>
  <c r="BY55" i="11"/>
  <c r="CE55" i="11"/>
  <c r="CF55" i="11"/>
  <c r="CJ55" i="11"/>
  <c r="CG55" i="11"/>
  <c r="CH55" i="11"/>
  <c r="CI55" i="11"/>
  <c r="CK55" i="11"/>
  <c r="CL55" i="11"/>
  <c r="CM55" i="11"/>
  <c r="CN55" i="11"/>
  <c r="CO55" i="11"/>
  <c r="CP55" i="11"/>
  <c r="CQ55" i="11"/>
  <c r="CR55" i="11"/>
  <c r="CX55" i="11"/>
  <c r="DB54" i="11"/>
  <c r="CS55" i="11"/>
  <c r="CT55" i="11"/>
  <c r="CU55" i="11"/>
  <c r="CV55" i="11"/>
  <c r="BW56" i="11"/>
  <c r="BV56" i="11"/>
  <c r="BX56" i="11"/>
  <c r="CD56" i="11"/>
  <c r="BZ56" i="11"/>
  <c r="CA56" i="11"/>
  <c r="BY56" i="11"/>
  <c r="CE56" i="11"/>
  <c r="CF56" i="11"/>
  <c r="CJ56" i="11"/>
  <c r="CG56" i="11"/>
  <c r="CH56" i="11"/>
  <c r="CI56" i="11"/>
  <c r="CK56" i="11"/>
  <c r="CL56" i="11"/>
  <c r="CM56" i="11"/>
  <c r="CN56" i="11"/>
  <c r="CO56" i="11"/>
  <c r="CP56" i="11"/>
  <c r="CQ56" i="11"/>
  <c r="CR56" i="11"/>
  <c r="CX56" i="11"/>
  <c r="DB55" i="11"/>
  <c r="CS56" i="11"/>
  <c r="CT56" i="11"/>
  <c r="CU56" i="11"/>
  <c r="CV56" i="11"/>
  <c r="BW57" i="11"/>
  <c r="BV57" i="11"/>
  <c r="BX57" i="11"/>
  <c r="CD57" i="11"/>
  <c r="BZ57" i="11"/>
  <c r="CA57" i="11"/>
  <c r="BY57" i="11"/>
  <c r="CE57" i="11"/>
  <c r="CF57" i="11"/>
  <c r="CJ57" i="11"/>
  <c r="CG57" i="11"/>
  <c r="CH57" i="11"/>
  <c r="CI57" i="11"/>
  <c r="CK57" i="11"/>
  <c r="CL57" i="11"/>
  <c r="CM57" i="11"/>
  <c r="CN57" i="11"/>
  <c r="CO57" i="11"/>
  <c r="CP57" i="11"/>
  <c r="CQ57" i="11"/>
  <c r="CR57" i="11"/>
  <c r="CX57" i="11"/>
  <c r="DB56" i="11"/>
  <c r="CS57" i="11"/>
  <c r="CT57" i="11"/>
  <c r="CU57" i="11"/>
  <c r="CV57" i="11"/>
  <c r="BW58" i="11"/>
  <c r="BV58" i="11"/>
  <c r="BX58" i="11"/>
  <c r="CD58" i="11"/>
  <c r="BZ58" i="11"/>
  <c r="CA58" i="11"/>
  <c r="BY58" i="11"/>
  <c r="CE58" i="11"/>
  <c r="CF58" i="11"/>
  <c r="CJ58" i="11"/>
  <c r="CG58" i="11"/>
  <c r="CH58" i="11"/>
  <c r="CI58" i="11"/>
  <c r="CK58" i="11"/>
  <c r="CL58" i="11"/>
  <c r="CM58" i="11"/>
  <c r="CN58" i="11"/>
  <c r="CO58" i="11"/>
  <c r="CP58" i="11"/>
  <c r="CQ58" i="11"/>
  <c r="CR58" i="11"/>
  <c r="CX58" i="11"/>
  <c r="DB57" i="11"/>
  <c r="CS58" i="11"/>
  <c r="CT58" i="11"/>
  <c r="CU58" i="11"/>
  <c r="CV58" i="11"/>
  <c r="BW59" i="11"/>
  <c r="BV59" i="11"/>
  <c r="BX59" i="11"/>
  <c r="CD59" i="11"/>
  <c r="BZ59" i="11"/>
  <c r="CA59" i="11"/>
  <c r="BY59" i="11"/>
  <c r="CE59" i="11"/>
  <c r="CF59" i="11"/>
  <c r="CJ59" i="11"/>
  <c r="CG59" i="11"/>
  <c r="CH59" i="11"/>
  <c r="CI59" i="11"/>
  <c r="CK59" i="11"/>
  <c r="CL59" i="11"/>
  <c r="CM59" i="11"/>
  <c r="CN59" i="11"/>
  <c r="CO59" i="11"/>
  <c r="CP59" i="11"/>
  <c r="CQ59" i="11"/>
  <c r="CR59" i="11"/>
  <c r="CX59" i="11"/>
  <c r="DB58" i="11"/>
  <c r="CS59" i="11"/>
  <c r="CT59" i="11"/>
  <c r="CU59" i="11"/>
  <c r="CV59" i="11"/>
  <c r="BW60" i="11"/>
  <c r="BV60" i="11"/>
  <c r="BX60" i="11"/>
  <c r="CD60" i="11"/>
  <c r="BZ60" i="11"/>
  <c r="CA60" i="11"/>
  <c r="BY60" i="11"/>
  <c r="CE60" i="11"/>
  <c r="CF60" i="11"/>
  <c r="CJ60" i="11"/>
  <c r="CG60" i="11"/>
  <c r="CH60" i="11"/>
  <c r="CI60" i="11"/>
  <c r="CK60" i="11"/>
  <c r="CL60" i="11"/>
  <c r="CM60" i="11"/>
  <c r="CN60" i="11"/>
  <c r="CO60" i="11"/>
  <c r="CP60" i="11"/>
  <c r="CQ60" i="11"/>
  <c r="CR60" i="11"/>
  <c r="CX60" i="11"/>
  <c r="DB59" i="11"/>
  <c r="CS60" i="11"/>
  <c r="CT60" i="11"/>
  <c r="CU60" i="11"/>
  <c r="CV60" i="11"/>
  <c r="BW61" i="11"/>
  <c r="BV61" i="11"/>
  <c r="BX61" i="11"/>
  <c r="CD61" i="11"/>
  <c r="BZ61" i="11"/>
  <c r="CA61" i="11"/>
  <c r="BY61" i="11"/>
  <c r="CE61" i="11"/>
  <c r="CF61" i="11"/>
  <c r="CJ61" i="11"/>
  <c r="CG61" i="11"/>
  <c r="CH61" i="11"/>
  <c r="CI61" i="11"/>
  <c r="CK61" i="11"/>
  <c r="CL61" i="11"/>
  <c r="CM61" i="11"/>
  <c r="CN61" i="11"/>
  <c r="CO61" i="11"/>
  <c r="CP61" i="11"/>
  <c r="CQ61" i="11"/>
  <c r="CR61" i="11"/>
  <c r="CX61" i="11"/>
  <c r="DB60" i="11"/>
  <c r="CS61" i="11"/>
  <c r="CT61" i="11"/>
  <c r="CU61" i="11"/>
  <c r="CV61" i="11"/>
  <c r="BW62" i="11"/>
  <c r="BV62" i="11"/>
  <c r="BX62" i="11"/>
  <c r="CD62" i="11"/>
  <c r="BZ62" i="11"/>
  <c r="CA62" i="11"/>
  <c r="BY62" i="11"/>
  <c r="CE62" i="11"/>
  <c r="CF62" i="11"/>
  <c r="CJ62" i="11"/>
  <c r="CG62" i="11"/>
  <c r="CH62" i="11"/>
  <c r="CI62" i="11"/>
  <c r="CK62" i="11"/>
  <c r="CL62" i="11"/>
  <c r="CM62" i="11"/>
  <c r="CN62" i="11"/>
  <c r="CO62" i="11"/>
  <c r="CP62" i="11"/>
  <c r="CQ62" i="11"/>
  <c r="CR62" i="11"/>
  <c r="CX62" i="11"/>
  <c r="DB61" i="11"/>
  <c r="CS62" i="11"/>
  <c r="CT62" i="11"/>
  <c r="CU62" i="11"/>
  <c r="CV62" i="11"/>
  <c r="BW63" i="11"/>
  <c r="BV63" i="11"/>
  <c r="BX63" i="11"/>
  <c r="CD63" i="11"/>
  <c r="BZ63" i="11"/>
  <c r="CA63" i="11"/>
  <c r="BY63" i="11"/>
  <c r="CE63" i="11"/>
  <c r="CF63" i="11"/>
  <c r="CJ63" i="11"/>
  <c r="CG63" i="11"/>
  <c r="CH63" i="11"/>
  <c r="CI63" i="11"/>
  <c r="CK63" i="11"/>
  <c r="CL63" i="11"/>
  <c r="CM63" i="11"/>
  <c r="CN63" i="11"/>
  <c r="CO63" i="11"/>
  <c r="CP63" i="11"/>
  <c r="CQ63" i="11"/>
  <c r="CR63" i="11"/>
  <c r="CX63" i="11"/>
  <c r="DB62" i="11"/>
  <c r="CS63" i="11"/>
  <c r="CT63" i="11"/>
  <c r="CU63" i="11"/>
  <c r="CV63" i="11"/>
  <c r="BW64" i="11"/>
  <c r="BV64" i="11"/>
  <c r="BX64" i="11"/>
  <c r="CD64" i="11"/>
  <c r="BZ64" i="11"/>
  <c r="CA64" i="11"/>
  <c r="BY64" i="11"/>
  <c r="CE64" i="11"/>
  <c r="CF64" i="11"/>
  <c r="CJ64" i="11"/>
  <c r="CG64" i="11"/>
  <c r="CH64" i="11"/>
  <c r="CI64" i="11"/>
  <c r="CK64" i="11"/>
  <c r="CL64" i="11"/>
  <c r="CM64" i="11"/>
  <c r="CN64" i="11"/>
  <c r="CO64" i="11"/>
  <c r="CP64" i="11"/>
  <c r="CQ64" i="11"/>
  <c r="CR64" i="11"/>
  <c r="CX64" i="11"/>
  <c r="DB63" i="11"/>
  <c r="CS64" i="11"/>
  <c r="CT64" i="11"/>
  <c r="CU64" i="11"/>
  <c r="CV64" i="11"/>
  <c r="BW65" i="11"/>
  <c r="BV65" i="11"/>
  <c r="BX65" i="11"/>
  <c r="CD65" i="11"/>
  <c r="BZ65" i="11"/>
  <c r="CA65" i="11"/>
  <c r="BY65" i="11"/>
  <c r="CE65" i="11"/>
  <c r="CF65" i="11"/>
  <c r="CJ65" i="11"/>
  <c r="CG65" i="11"/>
  <c r="CH65" i="11"/>
  <c r="CI65" i="11"/>
  <c r="CK65" i="11"/>
  <c r="CL65" i="11"/>
  <c r="CM65" i="11"/>
  <c r="CN65" i="11"/>
  <c r="CO65" i="11"/>
  <c r="CP65" i="11"/>
  <c r="CQ65" i="11"/>
  <c r="CR65" i="11"/>
  <c r="CX65" i="11"/>
  <c r="DB64" i="11"/>
  <c r="CS65" i="11"/>
  <c r="CT65" i="11"/>
  <c r="CU65" i="11"/>
  <c r="CV65" i="11"/>
  <c r="BW66" i="11"/>
  <c r="BV66" i="11"/>
  <c r="BX66" i="11"/>
  <c r="CD66" i="11"/>
  <c r="BZ66" i="11"/>
  <c r="CA66" i="11"/>
  <c r="BY66" i="11"/>
  <c r="CE66" i="11"/>
  <c r="CF66" i="11"/>
  <c r="CJ66" i="11"/>
  <c r="CG66" i="11"/>
  <c r="CH66" i="11"/>
  <c r="CI66" i="11"/>
  <c r="CK66" i="11"/>
  <c r="CL66" i="11"/>
  <c r="CM66" i="11"/>
  <c r="CN66" i="11"/>
  <c r="CO66" i="11"/>
  <c r="CP66" i="11"/>
  <c r="CQ66" i="11"/>
  <c r="CR66" i="11"/>
  <c r="CX66" i="11"/>
  <c r="DB65" i="11"/>
  <c r="CS66" i="11"/>
  <c r="CT66" i="11"/>
  <c r="CU66" i="11"/>
  <c r="CV66" i="11"/>
  <c r="BW67" i="11"/>
  <c r="BV67" i="11"/>
  <c r="BX67" i="11"/>
  <c r="CD67" i="11"/>
  <c r="BZ67" i="11"/>
  <c r="CA67" i="11"/>
  <c r="BY67" i="11"/>
  <c r="CE67" i="11"/>
  <c r="CF67" i="11"/>
  <c r="CJ67" i="11"/>
  <c r="CG67" i="11"/>
  <c r="CH67" i="11"/>
  <c r="CI67" i="11"/>
  <c r="CK67" i="11"/>
  <c r="CL67" i="11"/>
  <c r="CM67" i="11"/>
  <c r="CN67" i="11"/>
  <c r="CO67" i="11"/>
  <c r="H102" i="1"/>
  <c r="CP67" i="11"/>
  <c r="CQ67" i="11"/>
  <c r="CR67" i="11"/>
  <c r="CX67" i="11"/>
  <c r="DB66" i="11"/>
  <c r="CS67" i="11"/>
  <c r="CT67" i="11"/>
  <c r="CU67" i="11"/>
  <c r="CV67" i="11"/>
  <c r="BW68" i="11"/>
  <c r="BV68" i="11"/>
  <c r="BX68" i="11"/>
  <c r="CD68" i="11"/>
  <c r="BZ68" i="11"/>
  <c r="CA68" i="11"/>
  <c r="BY68" i="11"/>
  <c r="CE68" i="11"/>
  <c r="CF68" i="11"/>
  <c r="CJ68" i="11"/>
  <c r="CG68" i="11"/>
  <c r="CH68" i="11"/>
  <c r="CI68" i="11"/>
  <c r="CK68" i="11"/>
  <c r="CL68" i="11"/>
  <c r="CM68" i="11"/>
  <c r="CN68" i="11"/>
  <c r="CO68" i="11"/>
  <c r="CP68" i="11"/>
  <c r="CQ68" i="11"/>
  <c r="CR68" i="11"/>
  <c r="CX68" i="11"/>
  <c r="DB67" i="11"/>
  <c r="CS68" i="11"/>
  <c r="CT68" i="11"/>
  <c r="CU68" i="11"/>
  <c r="CV68" i="11"/>
  <c r="BW69" i="11"/>
  <c r="BV69" i="11"/>
  <c r="BX69" i="11"/>
  <c r="CD69" i="11"/>
  <c r="CA69" i="11"/>
  <c r="BY69" i="11"/>
  <c r="CE69" i="11"/>
  <c r="CF69" i="11"/>
  <c r="CJ69" i="11"/>
  <c r="CG69" i="11"/>
  <c r="CH69" i="11"/>
  <c r="CI69" i="11"/>
  <c r="CK69" i="11"/>
  <c r="CL69" i="11"/>
  <c r="CM69" i="11"/>
  <c r="CN69" i="11"/>
  <c r="CO69" i="11"/>
  <c r="CP69" i="11"/>
  <c r="CQ69" i="11"/>
  <c r="CR69" i="11"/>
  <c r="CX69" i="11"/>
  <c r="DB68" i="11"/>
  <c r="CS69" i="11"/>
  <c r="CT69" i="11"/>
  <c r="CU69" i="11"/>
  <c r="CV69" i="11"/>
  <c r="BW70" i="11"/>
  <c r="BV70" i="11"/>
  <c r="BX70" i="11"/>
  <c r="CD70" i="11"/>
  <c r="BZ70" i="11"/>
  <c r="CA70" i="11"/>
  <c r="BY70" i="11"/>
  <c r="CE70" i="11"/>
  <c r="CF70" i="11"/>
  <c r="CJ70" i="11"/>
  <c r="CG70" i="11"/>
  <c r="CH70" i="11"/>
  <c r="CI70" i="11"/>
  <c r="CK70" i="11"/>
  <c r="CL70" i="11"/>
  <c r="CM70" i="11"/>
  <c r="CN70" i="11"/>
  <c r="CX70" i="11"/>
  <c r="DB69" i="11"/>
  <c r="CS70" i="11"/>
  <c r="CT70" i="11"/>
  <c r="CU70" i="11"/>
  <c r="CV70" i="11"/>
  <c r="BW71" i="11"/>
  <c r="BV71" i="11"/>
  <c r="BX71" i="11"/>
  <c r="CD71" i="11"/>
  <c r="BZ71" i="11"/>
  <c r="CA71" i="11"/>
  <c r="BY71" i="11"/>
  <c r="CE71" i="11"/>
  <c r="CF71" i="11"/>
  <c r="CJ71" i="11"/>
  <c r="CG71" i="11"/>
  <c r="CH71" i="11"/>
  <c r="CI71" i="11"/>
  <c r="CK71" i="11"/>
  <c r="CL71" i="11"/>
  <c r="CM71" i="11"/>
  <c r="CN71" i="11"/>
  <c r="CO71" i="11"/>
  <c r="CP71" i="11"/>
  <c r="CQ71" i="11"/>
  <c r="CR71" i="11"/>
  <c r="CX71" i="11"/>
  <c r="DB70" i="11"/>
  <c r="CS71" i="11"/>
  <c r="CT71" i="11"/>
  <c r="CU71" i="11"/>
  <c r="CV71" i="11"/>
  <c r="BW72" i="11"/>
  <c r="BV72" i="11"/>
  <c r="BX72" i="11"/>
  <c r="CD72" i="11"/>
  <c r="BZ72" i="11"/>
  <c r="CA72" i="11"/>
  <c r="BY72" i="11"/>
  <c r="CE72" i="11"/>
  <c r="CF72" i="11"/>
  <c r="CJ72" i="11"/>
  <c r="CG72" i="11"/>
  <c r="CH72" i="11"/>
  <c r="CI72" i="11"/>
  <c r="CK72" i="11"/>
  <c r="CL72" i="11"/>
  <c r="CM72" i="11"/>
  <c r="CN72" i="11"/>
  <c r="CX72" i="11"/>
  <c r="DB71" i="11"/>
  <c r="CS72" i="11"/>
  <c r="CT72" i="11"/>
  <c r="CU72" i="11"/>
  <c r="CV72" i="11"/>
  <c r="BW73" i="11"/>
  <c r="BV73" i="11"/>
  <c r="BX73" i="11"/>
  <c r="CD73" i="11"/>
  <c r="BZ73" i="11"/>
  <c r="CA73" i="11"/>
  <c r="BY73" i="11"/>
  <c r="CE73" i="11"/>
  <c r="CF73" i="11"/>
  <c r="CJ73" i="11"/>
  <c r="CG73" i="11"/>
  <c r="CH73" i="11"/>
  <c r="CI73" i="11"/>
  <c r="CK73" i="11"/>
  <c r="CL73" i="11"/>
  <c r="CM73" i="11"/>
  <c r="CN73" i="11"/>
  <c r="CO73" i="11"/>
  <c r="CP73" i="11"/>
  <c r="CX73" i="11"/>
  <c r="DB72" i="11"/>
  <c r="CS73" i="11"/>
  <c r="CT73" i="11"/>
  <c r="CU73" i="11"/>
  <c r="CV73" i="11"/>
  <c r="BW74" i="11"/>
  <c r="BV74" i="11"/>
  <c r="BX74" i="11"/>
  <c r="CD74" i="11"/>
  <c r="BZ74" i="11"/>
  <c r="CA74" i="11"/>
  <c r="BY74" i="11"/>
  <c r="CE74" i="11"/>
  <c r="CF74" i="11"/>
  <c r="CJ74" i="11"/>
  <c r="CG74" i="11"/>
  <c r="CH74" i="11"/>
  <c r="CI74" i="11"/>
  <c r="CK74" i="11"/>
  <c r="CL74" i="11"/>
  <c r="CM74" i="11"/>
  <c r="CN74" i="11"/>
  <c r="CO74" i="11"/>
  <c r="CP74" i="11"/>
  <c r="CQ74" i="11"/>
  <c r="CR74" i="11"/>
  <c r="CX74" i="11"/>
  <c r="DB73" i="11"/>
  <c r="CS74" i="11"/>
  <c r="CT74" i="11"/>
  <c r="CU74" i="11"/>
  <c r="CV74" i="11"/>
  <c r="BW75" i="11"/>
  <c r="BV75" i="11"/>
  <c r="BX75" i="11"/>
  <c r="CD75" i="11"/>
  <c r="BZ75" i="11"/>
  <c r="CA75" i="11"/>
  <c r="BY75" i="11"/>
  <c r="CE75" i="11"/>
  <c r="CF75" i="11"/>
  <c r="CJ75" i="11"/>
  <c r="CG75" i="11"/>
  <c r="CH75" i="11"/>
  <c r="CI75" i="11"/>
  <c r="CK75" i="11"/>
  <c r="CL75" i="11"/>
  <c r="CM75" i="11"/>
  <c r="CN75" i="11"/>
  <c r="CX75" i="11"/>
  <c r="DB74" i="11"/>
  <c r="CS75" i="11"/>
  <c r="CT75" i="11"/>
  <c r="CU75" i="11"/>
  <c r="CV75" i="11"/>
  <c r="BW76" i="11"/>
  <c r="BV76" i="11"/>
  <c r="BX76" i="11"/>
  <c r="CD76" i="11"/>
  <c r="BZ76" i="11"/>
  <c r="CA76" i="11"/>
  <c r="BY76" i="11"/>
  <c r="CE76" i="11"/>
  <c r="CF76" i="11"/>
  <c r="CJ76" i="11"/>
  <c r="CG76" i="11"/>
  <c r="CH76" i="11"/>
  <c r="CI76" i="11"/>
  <c r="CK76" i="11"/>
  <c r="CL76" i="11"/>
  <c r="CM76" i="11"/>
  <c r="CN76" i="11"/>
  <c r="CX76" i="11"/>
  <c r="DB75" i="11"/>
  <c r="CS76" i="11"/>
  <c r="CT76" i="11"/>
  <c r="CU76" i="11"/>
  <c r="CV76" i="11"/>
  <c r="BW77" i="11"/>
  <c r="BV77" i="11"/>
  <c r="BX77" i="11"/>
  <c r="CD77" i="11"/>
  <c r="BZ77" i="11"/>
  <c r="CA77" i="11"/>
  <c r="BY77" i="11"/>
  <c r="CE77" i="11"/>
  <c r="CF77" i="11"/>
  <c r="CJ77" i="11"/>
  <c r="CG77" i="11"/>
  <c r="CH77" i="11"/>
  <c r="CI77" i="11"/>
  <c r="CK77" i="11"/>
  <c r="CL77" i="11"/>
  <c r="CM77" i="11"/>
  <c r="CN77" i="11"/>
  <c r="CX77" i="11"/>
  <c r="DB76" i="11"/>
  <c r="CS77" i="11"/>
  <c r="CT77" i="11"/>
  <c r="CU77" i="11"/>
  <c r="CV77" i="11"/>
  <c r="BW78" i="11"/>
  <c r="BV78" i="11"/>
  <c r="BX78" i="11"/>
  <c r="CD78" i="11"/>
  <c r="BZ78" i="11"/>
  <c r="CA78" i="11"/>
  <c r="BY78" i="11"/>
  <c r="CE78" i="11"/>
  <c r="CF78" i="11"/>
  <c r="CJ78" i="11"/>
  <c r="CG78" i="11"/>
  <c r="CH78" i="11"/>
  <c r="CI78" i="11"/>
  <c r="CK78" i="11"/>
  <c r="CL78" i="11"/>
  <c r="CM78" i="11"/>
  <c r="CN78" i="11"/>
  <c r="CX78" i="11"/>
  <c r="DB77" i="11"/>
  <c r="CS78" i="11"/>
  <c r="CT78" i="11"/>
  <c r="CV78" i="11"/>
  <c r="BW79" i="11"/>
  <c r="BV79" i="11"/>
  <c r="BX79" i="11"/>
  <c r="CX79" i="11"/>
  <c r="DB78" i="11"/>
  <c r="CD79" i="11"/>
  <c r="BZ79" i="11"/>
  <c r="CA79" i="11"/>
  <c r="BY79" i="11"/>
  <c r="CE79" i="11"/>
  <c r="CF79" i="11"/>
  <c r="CL79" i="11"/>
  <c r="CM79" i="11"/>
  <c r="CN79" i="11"/>
  <c r="CS79" i="11"/>
  <c r="CT79" i="11"/>
  <c r="CV79" i="11"/>
  <c r="BW80" i="11"/>
  <c r="BV80" i="11"/>
  <c r="CX80" i="11"/>
  <c r="DB79" i="11"/>
  <c r="BV81" i="11"/>
  <c r="CX81" i="11"/>
  <c r="DB80" i="11"/>
  <c r="BV82" i="11"/>
  <c r="CX82" i="11"/>
  <c r="DB81" i="11"/>
  <c r="BV83" i="11"/>
  <c r="CX83" i="11"/>
  <c r="DB82" i="11"/>
  <c r="BV84" i="11"/>
  <c r="CX84" i="11"/>
  <c r="DB83" i="11"/>
  <c r="BV85" i="11"/>
  <c r="CX85" i="11"/>
  <c r="DB84" i="11"/>
  <c r="BV86" i="11"/>
  <c r="CX86" i="11"/>
  <c r="DB85" i="11"/>
  <c r="BV87" i="11"/>
  <c r="CX87" i="11"/>
  <c r="DB86" i="11"/>
  <c r="BV88" i="11"/>
  <c r="CX88" i="11"/>
  <c r="DB87" i="11"/>
  <c r="BV89" i="11"/>
  <c r="CX89" i="11"/>
  <c r="DB88" i="11"/>
  <c r="BV90" i="11"/>
  <c r="CX90" i="11"/>
  <c r="DB89" i="11"/>
  <c r="BV91" i="11"/>
  <c r="CX91" i="11"/>
  <c r="DB90" i="11"/>
  <c r="BV92" i="11"/>
  <c r="CX92" i="11"/>
  <c r="DB91" i="11"/>
  <c r="BV93" i="11"/>
  <c r="CX93" i="11"/>
  <c r="DB92" i="11"/>
  <c r="BV94" i="11"/>
  <c r="CX94" i="11"/>
  <c r="DB93" i="11"/>
  <c r="BV95" i="11"/>
  <c r="CX95" i="11"/>
  <c r="DB94" i="11"/>
  <c r="BV96" i="11"/>
  <c r="CX96" i="11"/>
  <c r="DB95" i="11"/>
  <c r="BV97" i="11"/>
  <c r="CX97" i="11"/>
  <c r="DB96" i="11"/>
  <c r="BV98" i="11"/>
  <c r="CX98" i="11"/>
  <c r="DB97" i="11"/>
  <c r="BV99" i="11"/>
  <c r="CX99" i="11"/>
  <c r="DB98" i="11"/>
  <c r="BV100" i="11"/>
  <c r="CX100" i="11"/>
  <c r="DB99" i="11"/>
  <c r="DB100" i="11"/>
  <c r="CX4" i="11"/>
  <c r="DG12" i="11"/>
  <c r="DF12" i="11"/>
  <c r="DL2" i="11"/>
  <c r="DH12" i="11"/>
  <c r="DN12" i="11"/>
  <c r="DJ12" i="11"/>
  <c r="DK12" i="11"/>
  <c r="DI12" i="11"/>
  <c r="DO12" i="11"/>
  <c r="DP12" i="11"/>
  <c r="DT12" i="11"/>
  <c r="DQ12" i="11"/>
  <c r="DR12" i="11"/>
  <c r="DS12" i="11"/>
  <c r="DU12" i="11"/>
  <c r="DV12" i="11"/>
  <c r="DW12" i="11"/>
  <c r="DX12" i="11"/>
  <c r="DY12" i="11"/>
  <c r="DZ12" i="11"/>
  <c r="EA12" i="11"/>
  <c r="EB12" i="11"/>
  <c r="EH12" i="11"/>
  <c r="EC12" i="11"/>
  <c r="ED12" i="11"/>
  <c r="EE12" i="11"/>
  <c r="EF12" i="11"/>
  <c r="DG13" i="11"/>
  <c r="DF13" i="11"/>
  <c r="DH13" i="11"/>
  <c r="DN13" i="11"/>
  <c r="DJ13" i="11"/>
  <c r="DK13" i="11"/>
  <c r="DI13" i="11"/>
  <c r="DO13" i="11"/>
  <c r="DP13" i="11"/>
  <c r="DT13" i="11"/>
  <c r="DQ13" i="11"/>
  <c r="DR13" i="11"/>
  <c r="DS13" i="11"/>
  <c r="DU13" i="11"/>
  <c r="DV13" i="11"/>
  <c r="DW13" i="11"/>
  <c r="DX13" i="11"/>
  <c r="DY13" i="11"/>
  <c r="DZ13" i="11"/>
  <c r="EA13" i="11"/>
  <c r="EB13" i="11"/>
  <c r="EH13" i="11"/>
  <c r="EL12" i="11"/>
  <c r="EC13" i="11"/>
  <c r="ED13" i="11"/>
  <c r="EE13" i="11"/>
  <c r="EF13" i="11"/>
  <c r="DG14" i="11"/>
  <c r="DF14" i="11"/>
  <c r="DH14" i="11"/>
  <c r="DN14" i="11"/>
  <c r="DJ14" i="11"/>
  <c r="DK14" i="11"/>
  <c r="DI14" i="11"/>
  <c r="DO14" i="11"/>
  <c r="DP14" i="11"/>
  <c r="DT14" i="11"/>
  <c r="DQ14" i="11"/>
  <c r="DR14" i="11"/>
  <c r="DS14" i="11"/>
  <c r="DU14" i="11"/>
  <c r="DV14" i="11"/>
  <c r="DW14" i="11"/>
  <c r="DX14" i="11"/>
  <c r="DY14" i="11"/>
  <c r="DZ14" i="11"/>
  <c r="EA14" i="11"/>
  <c r="EB14" i="11"/>
  <c r="EH14" i="11"/>
  <c r="EL13" i="11"/>
  <c r="EC14" i="11"/>
  <c r="ED14" i="11"/>
  <c r="EE14" i="11"/>
  <c r="EF14" i="11"/>
  <c r="DG15" i="11"/>
  <c r="DF15" i="11"/>
  <c r="DH15" i="11"/>
  <c r="DN15" i="11"/>
  <c r="DJ15" i="11"/>
  <c r="DK15" i="11"/>
  <c r="DI15" i="11"/>
  <c r="DO15" i="11"/>
  <c r="DP15" i="11"/>
  <c r="DT15" i="11"/>
  <c r="DQ15" i="11"/>
  <c r="DR15" i="11"/>
  <c r="DS15" i="11"/>
  <c r="DU15" i="11"/>
  <c r="DV15" i="11"/>
  <c r="DW15" i="11"/>
  <c r="DX15" i="11"/>
  <c r="DY15" i="11"/>
  <c r="DZ15" i="11"/>
  <c r="EA15" i="11"/>
  <c r="EB15" i="11"/>
  <c r="EH15" i="11"/>
  <c r="EL14" i="11"/>
  <c r="EC15" i="11"/>
  <c r="ED15" i="11"/>
  <c r="EE15" i="11"/>
  <c r="EF15" i="11"/>
  <c r="DG16" i="11"/>
  <c r="DF16" i="11"/>
  <c r="DH16" i="11"/>
  <c r="DN16" i="11"/>
  <c r="DJ16" i="11"/>
  <c r="DK16" i="11"/>
  <c r="DI16" i="11"/>
  <c r="DO16" i="11"/>
  <c r="DP16" i="11"/>
  <c r="DT16" i="11"/>
  <c r="DQ16" i="11"/>
  <c r="DR16" i="11"/>
  <c r="DS16" i="11"/>
  <c r="DU16" i="11"/>
  <c r="DV16" i="11"/>
  <c r="DW16" i="11"/>
  <c r="DX16" i="11"/>
  <c r="DY16" i="11"/>
  <c r="DZ16" i="11"/>
  <c r="EA16" i="11"/>
  <c r="EB16" i="11"/>
  <c r="EH16" i="11"/>
  <c r="EL15" i="11"/>
  <c r="EC16" i="11"/>
  <c r="ED16" i="11"/>
  <c r="EE16" i="11"/>
  <c r="EF16" i="11"/>
  <c r="DG17" i="11"/>
  <c r="DF17" i="11"/>
  <c r="DH17" i="11"/>
  <c r="DN17" i="11"/>
  <c r="DJ17" i="11"/>
  <c r="DK17" i="11"/>
  <c r="DI17" i="11"/>
  <c r="DO17" i="11"/>
  <c r="DP17" i="11"/>
  <c r="DT17" i="11"/>
  <c r="DQ17" i="11"/>
  <c r="DR17" i="11"/>
  <c r="DS17" i="11"/>
  <c r="DU17" i="11"/>
  <c r="DV17" i="11"/>
  <c r="DW17" i="11"/>
  <c r="DX17" i="11"/>
  <c r="DY17" i="11"/>
  <c r="DZ17" i="11"/>
  <c r="EA17" i="11"/>
  <c r="EB17" i="11"/>
  <c r="EH17" i="11"/>
  <c r="EL16" i="11"/>
  <c r="EC17" i="11"/>
  <c r="ED17" i="11"/>
  <c r="EE17" i="11"/>
  <c r="EF17" i="11"/>
  <c r="DG18" i="11"/>
  <c r="DF18" i="11"/>
  <c r="DH18" i="11"/>
  <c r="DN18" i="11"/>
  <c r="DJ18" i="11"/>
  <c r="DK18" i="11"/>
  <c r="DI18" i="11"/>
  <c r="DO18" i="11"/>
  <c r="DP18" i="11"/>
  <c r="DT18" i="11"/>
  <c r="DQ18" i="11"/>
  <c r="DR18" i="11"/>
  <c r="DS18" i="11"/>
  <c r="DU18" i="11"/>
  <c r="DV18" i="11"/>
  <c r="DW18" i="11"/>
  <c r="DX18" i="11"/>
  <c r="DY18" i="11"/>
  <c r="DZ18" i="11"/>
  <c r="EA18" i="11"/>
  <c r="EB18" i="11"/>
  <c r="EH18" i="11"/>
  <c r="EL17" i="11"/>
  <c r="EC18" i="11"/>
  <c r="ED18" i="11"/>
  <c r="EE18" i="11"/>
  <c r="EF18" i="11"/>
  <c r="DG19" i="11"/>
  <c r="DF19" i="11"/>
  <c r="DH19" i="11"/>
  <c r="DN19" i="11"/>
  <c r="DJ19" i="11"/>
  <c r="DK19" i="11"/>
  <c r="DI19" i="11"/>
  <c r="DO19" i="11"/>
  <c r="DP19" i="11"/>
  <c r="DT19" i="11"/>
  <c r="DQ19" i="11"/>
  <c r="DR19" i="11"/>
  <c r="DS19" i="11"/>
  <c r="DU19" i="11"/>
  <c r="DV19" i="11"/>
  <c r="DW19" i="11"/>
  <c r="DX19" i="11"/>
  <c r="DY19" i="11"/>
  <c r="DZ19" i="11"/>
  <c r="EA19" i="11"/>
  <c r="EB19" i="11"/>
  <c r="EH19" i="11"/>
  <c r="EL18" i="11"/>
  <c r="EC19" i="11"/>
  <c r="ED19" i="11"/>
  <c r="EE19" i="11"/>
  <c r="EF19" i="11"/>
  <c r="DG20" i="11"/>
  <c r="DF20" i="11"/>
  <c r="DH20" i="11"/>
  <c r="DN20" i="11"/>
  <c r="DJ20" i="11"/>
  <c r="DK20" i="11"/>
  <c r="DI20" i="11"/>
  <c r="DO20" i="11"/>
  <c r="DP20" i="11"/>
  <c r="DT20" i="11"/>
  <c r="DQ20" i="11"/>
  <c r="DR20" i="11"/>
  <c r="DS20" i="11"/>
  <c r="DU20" i="11"/>
  <c r="DV20" i="11"/>
  <c r="DW20" i="11"/>
  <c r="DX20" i="11"/>
  <c r="DY20" i="11"/>
  <c r="DZ20" i="11"/>
  <c r="EA20" i="11"/>
  <c r="EB20" i="11"/>
  <c r="EH20" i="11"/>
  <c r="EL19" i="11"/>
  <c r="EC20" i="11"/>
  <c r="ED20" i="11"/>
  <c r="EE20" i="11"/>
  <c r="EF20" i="11"/>
  <c r="DG21" i="11"/>
  <c r="DF21" i="11"/>
  <c r="DH21" i="11"/>
  <c r="DN21" i="11"/>
  <c r="DJ21" i="11"/>
  <c r="DK21" i="11"/>
  <c r="DI21" i="11"/>
  <c r="DO21" i="11"/>
  <c r="DP21" i="11"/>
  <c r="DT21" i="11"/>
  <c r="DQ21" i="11"/>
  <c r="DR21" i="11"/>
  <c r="DS21" i="11"/>
  <c r="DU21" i="11"/>
  <c r="DV21" i="11"/>
  <c r="DW21" i="11"/>
  <c r="DX21" i="11"/>
  <c r="DY21" i="11"/>
  <c r="DZ21" i="11"/>
  <c r="EA21" i="11"/>
  <c r="EB21" i="11"/>
  <c r="EH21" i="11"/>
  <c r="EL20" i="11"/>
  <c r="EC21" i="11"/>
  <c r="ED21" i="11"/>
  <c r="EE21" i="11"/>
  <c r="EF21" i="11"/>
  <c r="DG22" i="11"/>
  <c r="DF22" i="11"/>
  <c r="DH22" i="11"/>
  <c r="DN22" i="11"/>
  <c r="DJ22" i="11"/>
  <c r="DK22" i="11"/>
  <c r="DI22" i="11"/>
  <c r="DO22" i="11"/>
  <c r="DP22" i="11"/>
  <c r="DT22" i="11"/>
  <c r="DQ22" i="11"/>
  <c r="DR22" i="11"/>
  <c r="DS22" i="11"/>
  <c r="DU22" i="11"/>
  <c r="DV22" i="11"/>
  <c r="DW22" i="11"/>
  <c r="DX22" i="11"/>
  <c r="DY22" i="11"/>
  <c r="DZ22" i="11"/>
  <c r="EA22" i="11"/>
  <c r="EB22" i="11"/>
  <c r="EH22" i="11"/>
  <c r="EL21" i="11"/>
  <c r="EC22" i="11"/>
  <c r="ED22" i="11"/>
  <c r="EE22" i="11"/>
  <c r="EF22" i="11"/>
  <c r="DG23" i="11"/>
  <c r="DF23" i="11"/>
  <c r="DH23" i="11"/>
  <c r="DN23" i="11"/>
  <c r="DJ23" i="11"/>
  <c r="DK23" i="11"/>
  <c r="DI23" i="11"/>
  <c r="DO23" i="11"/>
  <c r="DP23" i="11"/>
  <c r="DT23" i="11"/>
  <c r="DQ23" i="11"/>
  <c r="DR23" i="11"/>
  <c r="DS23" i="11"/>
  <c r="DU23" i="11"/>
  <c r="DV23" i="11"/>
  <c r="DW23" i="11"/>
  <c r="DX23" i="11"/>
  <c r="DY23" i="11"/>
  <c r="DZ23" i="11"/>
  <c r="EA23" i="11"/>
  <c r="EB23" i="11"/>
  <c r="EH23" i="11"/>
  <c r="EL22" i="11"/>
  <c r="EC23" i="11"/>
  <c r="ED23" i="11"/>
  <c r="EE23" i="11"/>
  <c r="EF23" i="11"/>
  <c r="DG24" i="11"/>
  <c r="DF24" i="11"/>
  <c r="DH24" i="11"/>
  <c r="DN24" i="11"/>
  <c r="DJ24" i="11"/>
  <c r="DK24" i="11"/>
  <c r="DI24" i="11"/>
  <c r="DO24" i="11"/>
  <c r="DP24" i="11"/>
  <c r="DT24" i="11"/>
  <c r="DQ24" i="11"/>
  <c r="DR24" i="11"/>
  <c r="DS24" i="11"/>
  <c r="DU24" i="11"/>
  <c r="DV24" i="11"/>
  <c r="DW24" i="11"/>
  <c r="DX24" i="11"/>
  <c r="DY24" i="11"/>
  <c r="DZ24" i="11"/>
  <c r="EA24" i="11"/>
  <c r="EB24" i="11"/>
  <c r="EH24" i="11"/>
  <c r="EL23" i="11"/>
  <c r="EC24" i="11"/>
  <c r="ED24" i="11"/>
  <c r="EE24" i="11"/>
  <c r="EF24" i="11"/>
  <c r="DG25" i="11"/>
  <c r="DF25" i="11"/>
  <c r="DH25" i="11"/>
  <c r="DN25" i="11"/>
  <c r="DJ25" i="11"/>
  <c r="DK25" i="11"/>
  <c r="DI25" i="11"/>
  <c r="DO25" i="11"/>
  <c r="DP25" i="11"/>
  <c r="DT25" i="11"/>
  <c r="DQ25" i="11"/>
  <c r="DR25" i="11"/>
  <c r="DS25" i="11"/>
  <c r="DU25" i="11"/>
  <c r="DV25" i="11"/>
  <c r="DW25" i="11"/>
  <c r="DX25" i="11"/>
  <c r="DY25" i="11"/>
  <c r="DZ25" i="11"/>
  <c r="EA25" i="11"/>
  <c r="EB25" i="11"/>
  <c r="EH25" i="11"/>
  <c r="EL24" i="11"/>
  <c r="EC25" i="11"/>
  <c r="ED25" i="11"/>
  <c r="EE25" i="11"/>
  <c r="EF25" i="11"/>
  <c r="DG26" i="11"/>
  <c r="DF26" i="11"/>
  <c r="DH26" i="11"/>
  <c r="DN26" i="11"/>
  <c r="DJ26" i="11"/>
  <c r="DK26" i="11"/>
  <c r="DI26" i="11"/>
  <c r="DO26" i="11"/>
  <c r="DP26" i="11"/>
  <c r="DT26" i="11"/>
  <c r="DQ26" i="11"/>
  <c r="DR26" i="11"/>
  <c r="DS26" i="11"/>
  <c r="DU26" i="11"/>
  <c r="DV26" i="11"/>
  <c r="DW26" i="11"/>
  <c r="DX26" i="11"/>
  <c r="DY26" i="11"/>
  <c r="DZ26" i="11"/>
  <c r="EA26" i="11"/>
  <c r="EB26" i="11"/>
  <c r="EH26" i="11"/>
  <c r="EL25" i="11"/>
  <c r="EC26" i="11"/>
  <c r="ED26" i="11"/>
  <c r="EE26" i="11"/>
  <c r="EF26" i="11"/>
  <c r="DG27" i="11"/>
  <c r="DF27" i="11"/>
  <c r="DH27" i="11"/>
  <c r="DN27" i="11"/>
  <c r="DJ27" i="11"/>
  <c r="DK27" i="11"/>
  <c r="DI27" i="11"/>
  <c r="DO27" i="11"/>
  <c r="DP27" i="11"/>
  <c r="DT27" i="11"/>
  <c r="DQ27" i="11"/>
  <c r="DR27" i="11"/>
  <c r="DS27" i="11"/>
  <c r="DU27" i="11"/>
  <c r="DV27" i="11"/>
  <c r="DW27" i="11"/>
  <c r="DX27" i="11"/>
  <c r="DY27" i="11"/>
  <c r="DZ27" i="11"/>
  <c r="EA27" i="11"/>
  <c r="EB27" i="11"/>
  <c r="EH27" i="11"/>
  <c r="EL26" i="11"/>
  <c r="EC27" i="11"/>
  <c r="ED27" i="11"/>
  <c r="EE27" i="11"/>
  <c r="EF27" i="11"/>
  <c r="DG28" i="11"/>
  <c r="DF28" i="11"/>
  <c r="DH28" i="11"/>
  <c r="DN28" i="11"/>
  <c r="DJ28" i="11"/>
  <c r="DK28" i="11"/>
  <c r="DI28" i="11"/>
  <c r="DO28" i="11"/>
  <c r="DP28" i="11"/>
  <c r="DT28" i="11"/>
  <c r="DQ28" i="11"/>
  <c r="DR28" i="11"/>
  <c r="DS28" i="11"/>
  <c r="DU28" i="11"/>
  <c r="DV28" i="11"/>
  <c r="DW28" i="11"/>
  <c r="DX28" i="11"/>
  <c r="DY28" i="11"/>
  <c r="DZ28" i="11"/>
  <c r="EA28" i="11"/>
  <c r="EB28" i="11"/>
  <c r="EH28" i="11"/>
  <c r="EL27" i="11"/>
  <c r="EC28" i="11"/>
  <c r="ED28" i="11"/>
  <c r="EE28" i="11"/>
  <c r="EF28" i="11"/>
  <c r="DG29" i="11"/>
  <c r="DF29" i="11"/>
  <c r="DH29" i="11"/>
  <c r="DN29" i="11"/>
  <c r="DJ29" i="11"/>
  <c r="DK29" i="11"/>
  <c r="DI29" i="11"/>
  <c r="DO29" i="11"/>
  <c r="DP29" i="11"/>
  <c r="DT29" i="11"/>
  <c r="DQ29" i="11"/>
  <c r="DR29" i="11"/>
  <c r="DS29" i="11"/>
  <c r="DU29" i="11"/>
  <c r="DV29" i="11"/>
  <c r="DW29" i="11"/>
  <c r="DX29" i="11"/>
  <c r="DY29" i="11"/>
  <c r="DZ29" i="11"/>
  <c r="EA29" i="11"/>
  <c r="EB29" i="11"/>
  <c r="EH29" i="11"/>
  <c r="EL28" i="11"/>
  <c r="EC29" i="11"/>
  <c r="ED29" i="11"/>
  <c r="EE29" i="11"/>
  <c r="EF29" i="11"/>
  <c r="DG30" i="11"/>
  <c r="DF30" i="11"/>
  <c r="DH30" i="11"/>
  <c r="DN30" i="11"/>
  <c r="DJ30" i="11"/>
  <c r="DK30" i="11"/>
  <c r="DI30" i="11"/>
  <c r="DO30" i="11"/>
  <c r="DP30" i="11"/>
  <c r="DT30" i="11"/>
  <c r="DQ30" i="11"/>
  <c r="DR30" i="11"/>
  <c r="DS30" i="11"/>
  <c r="DU30" i="11"/>
  <c r="DV30" i="11"/>
  <c r="DW30" i="11"/>
  <c r="DX30" i="11"/>
  <c r="DY30" i="11"/>
  <c r="DZ30" i="11"/>
  <c r="EA30" i="11"/>
  <c r="EB30" i="11"/>
  <c r="EH30" i="11"/>
  <c r="EL29" i="11"/>
  <c r="EC30" i="11"/>
  <c r="ED30" i="11"/>
  <c r="EE30" i="11"/>
  <c r="EF30" i="11"/>
  <c r="DG31" i="11"/>
  <c r="DF31" i="11"/>
  <c r="DH31" i="11"/>
  <c r="DN31" i="11"/>
  <c r="DJ31" i="11"/>
  <c r="DK31" i="11"/>
  <c r="DI31" i="11"/>
  <c r="DO31" i="11"/>
  <c r="DP31" i="11"/>
  <c r="DT31" i="11"/>
  <c r="DQ31" i="11"/>
  <c r="DR31" i="11"/>
  <c r="DS31" i="11"/>
  <c r="DU31" i="11"/>
  <c r="DV31" i="11"/>
  <c r="DW31" i="11"/>
  <c r="DX31" i="11"/>
  <c r="DY31" i="11"/>
  <c r="DZ31" i="11"/>
  <c r="EA31" i="11"/>
  <c r="EB31" i="11"/>
  <c r="EH31" i="11"/>
  <c r="EL30" i="11"/>
  <c r="EC31" i="11"/>
  <c r="ED31" i="11"/>
  <c r="EE31" i="11"/>
  <c r="EF31" i="11"/>
  <c r="DG32" i="11"/>
  <c r="DF32" i="11"/>
  <c r="DH32" i="11"/>
  <c r="DN32" i="11"/>
  <c r="DJ32" i="11"/>
  <c r="DK32" i="11"/>
  <c r="DI32" i="11"/>
  <c r="DO32" i="11"/>
  <c r="DP32" i="11"/>
  <c r="DT32" i="11"/>
  <c r="DQ32" i="11"/>
  <c r="DR32" i="11"/>
  <c r="DS32" i="11"/>
  <c r="DU32" i="11"/>
  <c r="DV32" i="11"/>
  <c r="DW32" i="11"/>
  <c r="DX32" i="11"/>
  <c r="DY32" i="11"/>
  <c r="DZ32" i="11"/>
  <c r="EA32" i="11"/>
  <c r="EB32" i="11"/>
  <c r="EH32" i="11"/>
  <c r="EL31" i="11"/>
  <c r="EC32" i="11"/>
  <c r="ED32" i="11"/>
  <c r="EE32" i="11"/>
  <c r="EF32" i="11"/>
  <c r="DG33" i="11"/>
  <c r="DF33" i="11"/>
  <c r="DH33" i="11"/>
  <c r="DN33" i="11"/>
  <c r="DJ33" i="11"/>
  <c r="DK33" i="11"/>
  <c r="DI33" i="11"/>
  <c r="DO33" i="11"/>
  <c r="DP33" i="11"/>
  <c r="DT33" i="11"/>
  <c r="DQ33" i="11"/>
  <c r="DR33" i="11"/>
  <c r="DS33" i="11"/>
  <c r="DU33" i="11"/>
  <c r="DV33" i="11"/>
  <c r="DW33" i="11"/>
  <c r="DX33" i="11"/>
  <c r="DY33" i="11"/>
  <c r="DZ33" i="11"/>
  <c r="EA33" i="11"/>
  <c r="EB33" i="11"/>
  <c r="EH33" i="11"/>
  <c r="EL32" i="11"/>
  <c r="EC33" i="11"/>
  <c r="ED33" i="11"/>
  <c r="EE33" i="11"/>
  <c r="EF33" i="11"/>
  <c r="DG34" i="11"/>
  <c r="DF34" i="11"/>
  <c r="DH34" i="11"/>
  <c r="DN34" i="11"/>
  <c r="DJ34" i="11"/>
  <c r="DK34" i="11"/>
  <c r="DI34" i="11"/>
  <c r="DO34" i="11"/>
  <c r="DP34" i="11"/>
  <c r="DT34" i="11"/>
  <c r="DQ34" i="11"/>
  <c r="DR34" i="11"/>
  <c r="DS34" i="11"/>
  <c r="DU34" i="11"/>
  <c r="DV34" i="11"/>
  <c r="DW34" i="11"/>
  <c r="DX34" i="11"/>
  <c r="DY34" i="11"/>
  <c r="DZ34" i="11"/>
  <c r="EA34" i="11"/>
  <c r="EB34" i="11"/>
  <c r="EH34" i="11"/>
  <c r="EL33" i="11"/>
  <c r="EC34" i="11"/>
  <c r="ED34" i="11"/>
  <c r="EE34" i="11"/>
  <c r="EF34" i="11"/>
  <c r="DG35" i="11"/>
  <c r="DF35" i="11"/>
  <c r="DH35" i="11"/>
  <c r="DN35" i="11"/>
  <c r="DJ35" i="11"/>
  <c r="DK35" i="11"/>
  <c r="DI35" i="11"/>
  <c r="DO35" i="11"/>
  <c r="DP35" i="11"/>
  <c r="DT35" i="11"/>
  <c r="DQ35" i="11"/>
  <c r="DR35" i="11"/>
  <c r="DS35" i="11"/>
  <c r="DU35" i="11"/>
  <c r="DV35" i="11"/>
  <c r="DW35" i="11"/>
  <c r="DX35" i="11"/>
  <c r="DY35" i="11"/>
  <c r="DZ35" i="11"/>
  <c r="EA35" i="11"/>
  <c r="EB35" i="11"/>
  <c r="EH35" i="11"/>
  <c r="EL34" i="11"/>
  <c r="EC35" i="11"/>
  <c r="ED35" i="11"/>
  <c r="EE35" i="11"/>
  <c r="EF35" i="11"/>
  <c r="DG36" i="11"/>
  <c r="DF36" i="11"/>
  <c r="DH36" i="11"/>
  <c r="DN36" i="11"/>
  <c r="DJ36" i="11"/>
  <c r="DK36" i="11"/>
  <c r="DI36" i="11"/>
  <c r="DO36" i="11"/>
  <c r="DP36" i="11"/>
  <c r="DT36" i="11"/>
  <c r="DQ36" i="11"/>
  <c r="DR36" i="11"/>
  <c r="DS36" i="11"/>
  <c r="DU36" i="11"/>
  <c r="DV36" i="11"/>
  <c r="DW36" i="11"/>
  <c r="DX36" i="11"/>
  <c r="DY36" i="11"/>
  <c r="DZ36" i="11"/>
  <c r="EA36" i="11"/>
  <c r="EB36" i="11"/>
  <c r="EH36" i="11"/>
  <c r="EL35" i="11"/>
  <c r="EC36" i="11"/>
  <c r="ED36" i="11"/>
  <c r="EE36" i="11"/>
  <c r="EF36" i="11"/>
  <c r="DG37" i="11"/>
  <c r="DF37" i="11"/>
  <c r="DH37" i="11"/>
  <c r="DN37" i="11"/>
  <c r="DJ37" i="11"/>
  <c r="DK37" i="11"/>
  <c r="DI37" i="11"/>
  <c r="DO37" i="11"/>
  <c r="DP37" i="11"/>
  <c r="DT37" i="11"/>
  <c r="DQ37" i="11"/>
  <c r="DR37" i="11"/>
  <c r="DS37" i="11"/>
  <c r="DU37" i="11"/>
  <c r="DV37" i="11"/>
  <c r="DW37" i="11"/>
  <c r="DX37" i="11"/>
  <c r="DY37" i="11"/>
  <c r="DZ37" i="11"/>
  <c r="EA37" i="11"/>
  <c r="EB37" i="11"/>
  <c r="EH37" i="11"/>
  <c r="EL36" i="11"/>
  <c r="EC37" i="11"/>
  <c r="ED37" i="11"/>
  <c r="EE37" i="11"/>
  <c r="EF37" i="11"/>
  <c r="DG38" i="11"/>
  <c r="DF38" i="11"/>
  <c r="DH38" i="11"/>
  <c r="DN38" i="11"/>
  <c r="DJ38" i="11"/>
  <c r="DK38" i="11"/>
  <c r="DI38" i="11"/>
  <c r="DO38" i="11"/>
  <c r="DP38" i="11"/>
  <c r="DT38" i="11"/>
  <c r="DQ38" i="11"/>
  <c r="DR38" i="11"/>
  <c r="DS38" i="11"/>
  <c r="DU38" i="11"/>
  <c r="DV38" i="11"/>
  <c r="DW38" i="11"/>
  <c r="DX38" i="11"/>
  <c r="DY38" i="11"/>
  <c r="DZ38" i="11"/>
  <c r="EA38" i="11"/>
  <c r="EB38" i="11"/>
  <c r="EH38" i="11"/>
  <c r="EL37" i="11"/>
  <c r="EC38" i="11"/>
  <c r="ED38" i="11"/>
  <c r="EE38" i="11"/>
  <c r="EF38" i="11"/>
  <c r="DG39" i="11"/>
  <c r="DF39" i="11"/>
  <c r="DH39" i="11"/>
  <c r="DN39" i="11"/>
  <c r="DJ39" i="11"/>
  <c r="DK39" i="11"/>
  <c r="DI39" i="11"/>
  <c r="DO39" i="11"/>
  <c r="DP39" i="11"/>
  <c r="DT39" i="11"/>
  <c r="DQ39" i="11"/>
  <c r="DR39" i="11"/>
  <c r="DS39" i="11"/>
  <c r="DU39" i="11"/>
  <c r="DV39" i="11"/>
  <c r="DW39" i="11"/>
  <c r="DX39" i="11"/>
  <c r="DY39" i="11"/>
  <c r="DZ39" i="11"/>
  <c r="EA39" i="11"/>
  <c r="EB39" i="11"/>
  <c r="EH39" i="11"/>
  <c r="EL38" i="11"/>
  <c r="EC39" i="11"/>
  <c r="ED39" i="11"/>
  <c r="EE39" i="11"/>
  <c r="EF39" i="11"/>
  <c r="DG40" i="11"/>
  <c r="DF40" i="11"/>
  <c r="DH40" i="11"/>
  <c r="DN40" i="11"/>
  <c r="DJ40" i="11"/>
  <c r="DK40" i="11"/>
  <c r="DI40" i="11"/>
  <c r="DO40" i="11"/>
  <c r="DP40" i="11"/>
  <c r="DT40" i="11"/>
  <c r="DQ40" i="11"/>
  <c r="DR40" i="11"/>
  <c r="DS40" i="11"/>
  <c r="DU40" i="11"/>
  <c r="DV40" i="11"/>
  <c r="DW40" i="11"/>
  <c r="DX40" i="11"/>
  <c r="DY40" i="11"/>
  <c r="DZ40" i="11"/>
  <c r="EA40" i="11"/>
  <c r="EB40" i="11"/>
  <c r="EH40" i="11"/>
  <c r="EL39" i="11"/>
  <c r="EC40" i="11"/>
  <c r="ED40" i="11"/>
  <c r="EE40" i="11"/>
  <c r="EF40" i="11"/>
  <c r="DG41" i="11"/>
  <c r="DF41" i="11"/>
  <c r="DH41" i="11"/>
  <c r="DN41" i="11"/>
  <c r="DJ41" i="11"/>
  <c r="DK41" i="11"/>
  <c r="DI41" i="11"/>
  <c r="DO41" i="11"/>
  <c r="DP41" i="11"/>
  <c r="DT41" i="11"/>
  <c r="DQ41" i="11"/>
  <c r="DR41" i="11"/>
  <c r="DS41" i="11"/>
  <c r="DU41" i="11"/>
  <c r="DV41" i="11"/>
  <c r="DW41" i="11"/>
  <c r="DX41" i="11"/>
  <c r="DY41" i="11"/>
  <c r="DZ41" i="11"/>
  <c r="EA41" i="11"/>
  <c r="EB41" i="11"/>
  <c r="EH41" i="11"/>
  <c r="EL40" i="11"/>
  <c r="EC41" i="11"/>
  <c r="ED41" i="11"/>
  <c r="EE41" i="11"/>
  <c r="EF41" i="11"/>
  <c r="DG42" i="11"/>
  <c r="DF42" i="11"/>
  <c r="DH42" i="11"/>
  <c r="DN42" i="11"/>
  <c r="DJ42" i="11"/>
  <c r="DK42" i="11"/>
  <c r="DI42" i="11"/>
  <c r="DO42" i="11"/>
  <c r="DP42" i="11"/>
  <c r="DT42" i="11"/>
  <c r="DQ42" i="11"/>
  <c r="DR42" i="11"/>
  <c r="DS42" i="11"/>
  <c r="DU42" i="11"/>
  <c r="DV42" i="11"/>
  <c r="DW42" i="11"/>
  <c r="DX42" i="11"/>
  <c r="DY42" i="11"/>
  <c r="DZ42" i="11"/>
  <c r="EA42" i="11"/>
  <c r="EB42" i="11"/>
  <c r="EH42" i="11"/>
  <c r="EL41" i="11"/>
  <c r="EC42" i="11"/>
  <c r="ED42" i="11"/>
  <c r="EE42" i="11"/>
  <c r="EF42" i="11"/>
  <c r="DG43" i="11"/>
  <c r="DF43" i="11"/>
  <c r="DH43" i="11"/>
  <c r="DN43" i="11"/>
  <c r="DJ43" i="11"/>
  <c r="DK43" i="11"/>
  <c r="DI43" i="11"/>
  <c r="DO43" i="11"/>
  <c r="DP43" i="11"/>
  <c r="DT43" i="11"/>
  <c r="DQ43" i="11"/>
  <c r="DR43" i="11"/>
  <c r="DS43" i="11"/>
  <c r="DU43" i="11"/>
  <c r="DV43" i="11"/>
  <c r="DW43" i="11"/>
  <c r="DX43" i="11"/>
  <c r="DY43" i="11"/>
  <c r="DZ43" i="11"/>
  <c r="EA43" i="11"/>
  <c r="EB43" i="11"/>
  <c r="EH43" i="11"/>
  <c r="EL42" i="11"/>
  <c r="EC43" i="11"/>
  <c r="ED43" i="11"/>
  <c r="EE43" i="11"/>
  <c r="EF43" i="11"/>
  <c r="DG44" i="11"/>
  <c r="DF44" i="11"/>
  <c r="DH44" i="11"/>
  <c r="DN44" i="11"/>
  <c r="DJ44" i="11"/>
  <c r="DK44" i="11"/>
  <c r="DI44" i="11"/>
  <c r="DO44" i="11"/>
  <c r="DP44" i="11"/>
  <c r="DT44" i="11"/>
  <c r="DQ44" i="11"/>
  <c r="DR44" i="11"/>
  <c r="DS44" i="11"/>
  <c r="DU44" i="11"/>
  <c r="DV44" i="11"/>
  <c r="DW44" i="11"/>
  <c r="DX44" i="11"/>
  <c r="DY44" i="11"/>
  <c r="DZ44" i="11"/>
  <c r="EA44" i="11"/>
  <c r="EB44" i="11"/>
  <c r="EH44" i="11"/>
  <c r="EL43" i="11"/>
  <c r="EC44" i="11"/>
  <c r="ED44" i="11"/>
  <c r="EE44" i="11"/>
  <c r="EF44" i="11"/>
  <c r="DG45" i="11"/>
  <c r="DF45" i="11"/>
  <c r="DH45" i="11"/>
  <c r="DN45" i="11"/>
  <c r="DJ45" i="11"/>
  <c r="DK45" i="11"/>
  <c r="DI45" i="11"/>
  <c r="DO45" i="11"/>
  <c r="DP45" i="11"/>
  <c r="DT45" i="11"/>
  <c r="DQ45" i="11"/>
  <c r="DR45" i="11"/>
  <c r="DS45" i="11"/>
  <c r="DU45" i="11"/>
  <c r="DV45" i="11"/>
  <c r="DW45" i="11"/>
  <c r="DX45" i="11"/>
  <c r="DY45" i="11"/>
  <c r="DZ45" i="11"/>
  <c r="EA45" i="11"/>
  <c r="EB45" i="11"/>
  <c r="EH45" i="11"/>
  <c r="EL44" i="11"/>
  <c r="EC45" i="11"/>
  <c r="ED45" i="11"/>
  <c r="EE45" i="11"/>
  <c r="EF45" i="11"/>
  <c r="DG46" i="11"/>
  <c r="DF46" i="11"/>
  <c r="DH46" i="11"/>
  <c r="DN46" i="11"/>
  <c r="DJ46" i="11"/>
  <c r="DK46" i="11"/>
  <c r="DI46" i="11"/>
  <c r="DO46" i="11"/>
  <c r="DP46" i="11"/>
  <c r="DT46" i="11"/>
  <c r="DQ46" i="11"/>
  <c r="DR46" i="11"/>
  <c r="DS46" i="11"/>
  <c r="DU46" i="11"/>
  <c r="DV46" i="11"/>
  <c r="DW46" i="11"/>
  <c r="DX46" i="11"/>
  <c r="DY46" i="11"/>
  <c r="DZ46" i="11"/>
  <c r="EA46" i="11"/>
  <c r="EB46" i="11"/>
  <c r="EH46" i="11"/>
  <c r="EL45" i="11"/>
  <c r="EC46" i="11"/>
  <c r="ED46" i="11"/>
  <c r="EE46" i="11"/>
  <c r="EF46" i="11"/>
  <c r="DG47" i="11"/>
  <c r="DF47" i="11"/>
  <c r="DH47" i="11"/>
  <c r="DN47" i="11"/>
  <c r="DJ47" i="11"/>
  <c r="DK47" i="11"/>
  <c r="DI47" i="11"/>
  <c r="DO47" i="11"/>
  <c r="DP47" i="11"/>
  <c r="DT47" i="11"/>
  <c r="DQ47" i="11"/>
  <c r="DR47" i="11"/>
  <c r="DS47" i="11"/>
  <c r="DU47" i="11"/>
  <c r="DV47" i="11"/>
  <c r="DW47" i="11"/>
  <c r="DX47" i="11"/>
  <c r="DY47" i="11"/>
  <c r="DZ47" i="11"/>
  <c r="EA47" i="11"/>
  <c r="EB47" i="11"/>
  <c r="EH47" i="11"/>
  <c r="EL46" i="11"/>
  <c r="EC47" i="11"/>
  <c r="ED47" i="11"/>
  <c r="EE47" i="11"/>
  <c r="EF47" i="11"/>
  <c r="DG48" i="11"/>
  <c r="DF48" i="11"/>
  <c r="DH48" i="11"/>
  <c r="DN48" i="11"/>
  <c r="DJ48" i="11"/>
  <c r="DK48" i="11"/>
  <c r="DI48" i="11"/>
  <c r="DO48" i="11"/>
  <c r="DP48" i="11"/>
  <c r="DT48" i="11"/>
  <c r="DQ48" i="11"/>
  <c r="DR48" i="11"/>
  <c r="DS48" i="11"/>
  <c r="DU48" i="11"/>
  <c r="DV48" i="11"/>
  <c r="DW48" i="11"/>
  <c r="DX48" i="11"/>
  <c r="DY48" i="11"/>
  <c r="DZ48" i="11"/>
  <c r="EA48" i="11"/>
  <c r="EB48" i="11"/>
  <c r="EH48" i="11"/>
  <c r="EL47" i="11"/>
  <c r="EC48" i="11"/>
  <c r="ED48" i="11"/>
  <c r="EE48" i="11"/>
  <c r="EF48" i="11"/>
  <c r="DG49" i="11"/>
  <c r="DF49" i="11"/>
  <c r="DH49" i="11"/>
  <c r="DN49" i="11"/>
  <c r="DJ49" i="11"/>
  <c r="DK49" i="11"/>
  <c r="DI49" i="11"/>
  <c r="DO49" i="11"/>
  <c r="DP49" i="11"/>
  <c r="DT49" i="11"/>
  <c r="DQ49" i="11"/>
  <c r="DR49" i="11"/>
  <c r="DS49" i="11"/>
  <c r="DU49" i="11"/>
  <c r="DV49" i="11"/>
  <c r="DW49" i="11"/>
  <c r="DX49" i="11"/>
  <c r="DY49" i="11"/>
  <c r="DZ49" i="11"/>
  <c r="EA49" i="11"/>
  <c r="EB49" i="11"/>
  <c r="EH49" i="11"/>
  <c r="EL48" i="11"/>
  <c r="EC49" i="11"/>
  <c r="ED49" i="11"/>
  <c r="EE49" i="11"/>
  <c r="EF49" i="11"/>
  <c r="DG50" i="11"/>
  <c r="DF50" i="11"/>
  <c r="DH50" i="11"/>
  <c r="DN50" i="11"/>
  <c r="DJ50" i="11"/>
  <c r="DK50" i="11"/>
  <c r="DI50" i="11"/>
  <c r="DO50" i="11"/>
  <c r="DP50" i="11"/>
  <c r="DT50" i="11"/>
  <c r="DQ50" i="11"/>
  <c r="DR50" i="11"/>
  <c r="DS50" i="11"/>
  <c r="DU50" i="11"/>
  <c r="DV50" i="11"/>
  <c r="DW50" i="11"/>
  <c r="DX50" i="11"/>
  <c r="DY50" i="11"/>
  <c r="DZ50" i="11"/>
  <c r="EA50" i="11"/>
  <c r="EB50" i="11"/>
  <c r="EH50" i="11"/>
  <c r="EL49" i="11"/>
  <c r="EC50" i="11"/>
  <c r="ED50" i="11"/>
  <c r="EE50" i="11"/>
  <c r="EF50" i="11"/>
  <c r="DG51" i="11"/>
  <c r="DF51" i="11"/>
  <c r="DH51" i="11"/>
  <c r="DN51" i="11"/>
  <c r="DJ51" i="11"/>
  <c r="DK51" i="11"/>
  <c r="DI51" i="11"/>
  <c r="DO51" i="11"/>
  <c r="DP51" i="11"/>
  <c r="DT51" i="11"/>
  <c r="DQ51" i="11"/>
  <c r="DR51" i="11"/>
  <c r="DS51" i="11"/>
  <c r="DU51" i="11"/>
  <c r="DV51" i="11"/>
  <c r="DW51" i="11"/>
  <c r="DX51" i="11"/>
  <c r="DY51" i="11"/>
  <c r="DZ51" i="11"/>
  <c r="EA51" i="11"/>
  <c r="EB51" i="11"/>
  <c r="EH51" i="11"/>
  <c r="EL50" i="11"/>
  <c r="EC51" i="11"/>
  <c r="ED51" i="11"/>
  <c r="EE51" i="11"/>
  <c r="EF51" i="11"/>
  <c r="DG52" i="11"/>
  <c r="DF52" i="11"/>
  <c r="DH52" i="11"/>
  <c r="DN52" i="11"/>
  <c r="DJ52" i="11"/>
  <c r="DK52" i="11"/>
  <c r="DI52" i="11"/>
  <c r="DO52" i="11"/>
  <c r="DP52" i="11"/>
  <c r="DT52" i="11"/>
  <c r="DQ52" i="11"/>
  <c r="DR52" i="11"/>
  <c r="DS52" i="11"/>
  <c r="DU52" i="11"/>
  <c r="DV52" i="11"/>
  <c r="DW52" i="11"/>
  <c r="DX52" i="11"/>
  <c r="DY52" i="11"/>
  <c r="DZ52" i="11"/>
  <c r="EA52" i="11"/>
  <c r="EB52" i="11"/>
  <c r="EH52" i="11"/>
  <c r="EL51" i="11"/>
  <c r="EC52" i="11"/>
  <c r="ED52" i="11"/>
  <c r="EE52" i="11"/>
  <c r="EF52" i="11"/>
  <c r="DG53" i="11"/>
  <c r="DF53" i="11"/>
  <c r="DH53" i="11"/>
  <c r="DN53" i="11"/>
  <c r="DJ53" i="11"/>
  <c r="DK53" i="11"/>
  <c r="DI53" i="11"/>
  <c r="DO53" i="11"/>
  <c r="DP53" i="11"/>
  <c r="DT53" i="11"/>
  <c r="DQ53" i="11"/>
  <c r="DR53" i="11"/>
  <c r="DS53" i="11"/>
  <c r="DU53" i="11"/>
  <c r="DV53" i="11"/>
  <c r="DW53" i="11"/>
  <c r="DX53" i="11"/>
  <c r="DY53" i="11"/>
  <c r="DZ53" i="11"/>
  <c r="EA53" i="11"/>
  <c r="EB53" i="11"/>
  <c r="EH53" i="11"/>
  <c r="EL52" i="11"/>
  <c r="EC53" i="11"/>
  <c r="ED53" i="11"/>
  <c r="EE53" i="11"/>
  <c r="EF53" i="11"/>
  <c r="DG54" i="11"/>
  <c r="DF54" i="11"/>
  <c r="DH54" i="11"/>
  <c r="DN54" i="11"/>
  <c r="DJ54" i="11"/>
  <c r="DK54" i="11"/>
  <c r="DI54" i="11"/>
  <c r="DO54" i="11"/>
  <c r="DP54" i="11"/>
  <c r="DT54" i="11"/>
  <c r="DQ54" i="11"/>
  <c r="DR54" i="11"/>
  <c r="DS54" i="11"/>
  <c r="DU54" i="11"/>
  <c r="DV54" i="11"/>
  <c r="DW54" i="11"/>
  <c r="DX54" i="11"/>
  <c r="DY54" i="11"/>
  <c r="DZ54" i="11"/>
  <c r="EA54" i="11"/>
  <c r="EB54" i="11"/>
  <c r="EH54" i="11"/>
  <c r="EL53" i="11"/>
  <c r="EC54" i="11"/>
  <c r="ED54" i="11"/>
  <c r="EE54" i="11"/>
  <c r="EF54" i="11"/>
  <c r="DG55" i="11"/>
  <c r="DF55" i="11"/>
  <c r="DH55" i="11"/>
  <c r="DN55" i="11"/>
  <c r="DJ55" i="11"/>
  <c r="DK55" i="11"/>
  <c r="DI55" i="11"/>
  <c r="DO55" i="11"/>
  <c r="DP55" i="11"/>
  <c r="DT55" i="11"/>
  <c r="DQ55" i="11"/>
  <c r="DR55" i="11"/>
  <c r="DS55" i="11"/>
  <c r="DU55" i="11"/>
  <c r="DV55" i="11"/>
  <c r="DW55" i="11"/>
  <c r="DX55" i="11"/>
  <c r="DY55" i="11"/>
  <c r="DZ55" i="11"/>
  <c r="EA55" i="11"/>
  <c r="EB55" i="11"/>
  <c r="EH55" i="11"/>
  <c r="EL54" i="11"/>
  <c r="EC55" i="11"/>
  <c r="ED55" i="11"/>
  <c r="EE55" i="11"/>
  <c r="EF55" i="11"/>
  <c r="DG56" i="11"/>
  <c r="DF56" i="11"/>
  <c r="DH56" i="11"/>
  <c r="DN56" i="11"/>
  <c r="DJ56" i="11"/>
  <c r="DK56" i="11"/>
  <c r="DI56" i="11"/>
  <c r="DO56" i="11"/>
  <c r="DP56" i="11"/>
  <c r="DT56" i="11"/>
  <c r="DQ56" i="11"/>
  <c r="DR56" i="11"/>
  <c r="DS56" i="11"/>
  <c r="DU56" i="11"/>
  <c r="DV56" i="11"/>
  <c r="DW56" i="11"/>
  <c r="DX56" i="11"/>
  <c r="DY56" i="11"/>
  <c r="DZ56" i="11"/>
  <c r="EA56" i="11"/>
  <c r="EB56" i="11"/>
  <c r="EH56" i="11"/>
  <c r="EL55" i="11"/>
  <c r="EC56" i="11"/>
  <c r="ED56" i="11"/>
  <c r="EE56" i="11"/>
  <c r="EF56" i="11"/>
  <c r="DG57" i="11"/>
  <c r="DF57" i="11"/>
  <c r="DH57" i="11"/>
  <c r="DN57" i="11"/>
  <c r="DJ57" i="11"/>
  <c r="DK57" i="11"/>
  <c r="DI57" i="11"/>
  <c r="DO57" i="11"/>
  <c r="DP57" i="11"/>
  <c r="DT57" i="11"/>
  <c r="DQ57" i="11"/>
  <c r="DR57" i="11"/>
  <c r="DS57" i="11"/>
  <c r="DU57" i="11"/>
  <c r="DV57" i="11"/>
  <c r="DW57" i="11"/>
  <c r="DX57" i="11"/>
  <c r="DY57" i="11"/>
  <c r="DZ57" i="11"/>
  <c r="EA57" i="11"/>
  <c r="EB57" i="11"/>
  <c r="EH57" i="11"/>
  <c r="EL56" i="11"/>
  <c r="EC57" i="11"/>
  <c r="ED57" i="11"/>
  <c r="EE57" i="11"/>
  <c r="EF57" i="11"/>
  <c r="DG58" i="11"/>
  <c r="DF58" i="11"/>
  <c r="DH58" i="11"/>
  <c r="DN58" i="11"/>
  <c r="DJ58" i="11"/>
  <c r="DK58" i="11"/>
  <c r="DI58" i="11"/>
  <c r="DO58" i="11"/>
  <c r="DP58" i="11"/>
  <c r="DT58" i="11"/>
  <c r="DQ58" i="11"/>
  <c r="DR58" i="11"/>
  <c r="DS58" i="11"/>
  <c r="DU58" i="11"/>
  <c r="DV58" i="11"/>
  <c r="DW58" i="11"/>
  <c r="DX58" i="11"/>
  <c r="DY58" i="11"/>
  <c r="DZ58" i="11"/>
  <c r="EA58" i="11"/>
  <c r="EB58" i="11"/>
  <c r="EH58" i="11"/>
  <c r="EL57" i="11"/>
  <c r="EC58" i="11"/>
  <c r="ED58" i="11"/>
  <c r="EE58" i="11"/>
  <c r="EF58" i="11"/>
  <c r="DG59" i="11"/>
  <c r="DF59" i="11"/>
  <c r="DH59" i="11"/>
  <c r="DN59" i="11"/>
  <c r="DJ59" i="11"/>
  <c r="DK59" i="11"/>
  <c r="DI59" i="11"/>
  <c r="DO59" i="11"/>
  <c r="DP59" i="11"/>
  <c r="DT59" i="11"/>
  <c r="DQ59" i="11"/>
  <c r="DR59" i="11"/>
  <c r="DS59" i="11"/>
  <c r="DU59" i="11"/>
  <c r="DV59" i="11"/>
  <c r="DW59" i="11"/>
  <c r="DX59" i="11"/>
  <c r="DY59" i="11"/>
  <c r="DZ59" i="11"/>
  <c r="EA59" i="11"/>
  <c r="EB59" i="11"/>
  <c r="EH59" i="11"/>
  <c r="EL58" i="11"/>
  <c r="EC59" i="11"/>
  <c r="ED59" i="11"/>
  <c r="EE59" i="11"/>
  <c r="EF59" i="11"/>
  <c r="DG60" i="11"/>
  <c r="DF60" i="11"/>
  <c r="DH60" i="11"/>
  <c r="DN60" i="11"/>
  <c r="DJ60" i="11"/>
  <c r="DK60" i="11"/>
  <c r="DI60" i="11"/>
  <c r="DO60" i="11"/>
  <c r="DP60" i="11"/>
  <c r="DT60" i="11"/>
  <c r="DQ60" i="11"/>
  <c r="DR60" i="11"/>
  <c r="DS60" i="11"/>
  <c r="DU60" i="11"/>
  <c r="DV60" i="11"/>
  <c r="DW60" i="11"/>
  <c r="DX60" i="11"/>
  <c r="DY60" i="11"/>
  <c r="DZ60" i="11"/>
  <c r="EA60" i="11"/>
  <c r="EB60" i="11"/>
  <c r="EH60" i="11"/>
  <c r="EL59" i="11"/>
  <c r="EC60" i="11"/>
  <c r="ED60" i="11"/>
  <c r="EE60" i="11"/>
  <c r="EF60" i="11"/>
  <c r="DG61" i="11"/>
  <c r="DF61" i="11"/>
  <c r="DH61" i="11"/>
  <c r="DN61" i="11"/>
  <c r="DJ61" i="11"/>
  <c r="DK61" i="11"/>
  <c r="DI61" i="11"/>
  <c r="DO61" i="11"/>
  <c r="DP61" i="11"/>
  <c r="DT61" i="11"/>
  <c r="DQ61" i="11"/>
  <c r="DR61" i="11"/>
  <c r="DS61" i="11"/>
  <c r="DU61" i="11"/>
  <c r="DV61" i="11"/>
  <c r="DW61" i="11"/>
  <c r="DX61" i="11"/>
  <c r="DY61" i="11"/>
  <c r="DZ61" i="11"/>
  <c r="EA61" i="11"/>
  <c r="EB61" i="11"/>
  <c r="EH61" i="11"/>
  <c r="EL60" i="11"/>
  <c r="EC61" i="11"/>
  <c r="ED61" i="11"/>
  <c r="EE61" i="11"/>
  <c r="EF61" i="11"/>
  <c r="DG62" i="11"/>
  <c r="DF62" i="11"/>
  <c r="DH62" i="11"/>
  <c r="DN62" i="11"/>
  <c r="DJ62" i="11"/>
  <c r="DK62" i="11"/>
  <c r="DI62" i="11"/>
  <c r="DO62" i="11"/>
  <c r="DP62" i="11"/>
  <c r="DT62" i="11"/>
  <c r="DQ62" i="11"/>
  <c r="DR62" i="11"/>
  <c r="DS62" i="11"/>
  <c r="DU62" i="11"/>
  <c r="DV62" i="11"/>
  <c r="DW62" i="11"/>
  <c r="DX62" i="11"/>
  <c r="DY62" i="11"/>
  <c r="DZ62" i="11"/>
  <c r="EA62" i="11"/>
  <c r="EB62" i="11"/>
  <c r="EH62" i="11"/>
  <c r="EL61" i="11"/>
  <c r="EC62" i="11"/>
  <c r="ED62" i="11"/>
  <c r="EE62" i="11"/>
  <c r="EF62" i="11"/>
  <c r="DG63" i="11"/>
  <c r="DF63" i="11"/>
  <c r="DH63" i="11"/>
  <c r="DN63" i="11"/>
  <c r="DJ63" i="11"/>
  <c r="DK63" i="11"/>
  <c r="DI63" i="11"/>
  <c r="DO63" i="11"/>
  <c r="DP63" i="11"/>
  <c r="DT63" i="11"/>
  <c r="DQ63" i="11"/>
  <c r="DR63" i="11"/>
  <c r="DS63" i="11"/>
  <c r="DU63" i="11"/>
  <c r="DV63" i="11"/>
  <c r="DW63" i="11"/>
  <c r="DX63" i="11"/>
  <c r="DY63" i="11"/>
  <c r="DZ63" i="11"/>
  <c r="EA63" i="11"/>
  <c r="EB63" i="11"/>
  <c r="EH63" i="11"/>
  <c r="EL62" i="11"/>
  <c r="EC63" i="11"/>
  <c r="ED63" i="11"/>
  <c r="EE63" i="11"/>
  <c r="EF63" i="11"/>
  <c r="DG64" i="11"/>
  <c r="DF64" i="11"/>
  <c r="DH64" i="11"/>
  <c r="DN64" i="11"/>
  <c r="DJ64" i="11"/>
  <c r="DK64" i="11"/>
  <c r="DI64" i="11"/>
  <c r="DO64" i="11"/>
  <c r="DP64" i="11"/>
  <c r="DT64" i="11"/>
  <c r="DQ64" i="11"/>
  <c r="DR64" i="11"/>
  <c r="DS64" i="11"/>
  <c r="DU64" i="11"/>
  <c r="DV64" i="11"/>
  <c r="DW64" i="11"/>
  <c r="DX64" i="11"/>
  <c r="DY64" i="11"/>
  <c r="DZ64" i="11"/>
  <c r="EA64" i="11"/>
  <c r="EB64" i="11"/>
  <c r="EH64" i="11"/>
  <c r="EL63" i="11"/>
  <c r="EC64" i="11"/>
  <c r="ED64" i="11"/>
  <c r="EE64" i="11"/>
  <c r="EF64" i="11"/>
  <c r="DG65" i="11"/>
  <c r="DF65" i="11"/>
  <c r="DH65" i="11"/>
  <c r="DN65" i="11"/>
  <c r="DJ65" i="11"/>
  <c r="DK65" i="11"/>
  <c r="DI65" i="11"/>
  <c r="DO65" i="11"/>
  <c r="DP65" i="11"/>
  <c r="DT65" i="11"/>
  <c r="DQ65" i="11"/>
  <c r="DR65" i="11"/>
  <c r="DS65" i="11"/>
  <c r="DU65" i="11"/>
  <c r="DV65" i="11"/>
  <c r="DW65" i="11"/>
  <c r="DX65" i="11"/>
  <c r="DY65" i="11"/>
  <c r="DZ65" i="11"/>
  <c r="EA65" i="11"/>
  <c r="EB65" i="11"/>
  <c r="EH65" i="11"/>
  <c r="EL64" i="11"/>
  <c r="EC65" i="11"/>
  <c r="ED65" i="11"/>
  <c r="EE65" i="11"/>
  <c r="EF65" i="11"/>
  <c r="DG66" i="11"/>
  <c r="DF66" i="11"/>
  <c r="DH66" i="11"/>
  <c r="DN66" i="11"/>
  <c r="DJ66" i="11"/>
  <c r="DK66" i="11"/>
  <c r="DI66" i="11"/>
  <c r="DO66" i="11"/>
  <c r="DP66" i="11"/>
  <c r="DT66" i="11"/>
  <c r="DQ66" i="11"/>
  <c r="DR66" i="11"/>
  <c r="DS66" i="11"/>
  <c r="DU66" i="11"/>
  <c r="DV66" i="11"/>
  <c r="DW66" i="11"/>
  <c r="DX66" i="11"/>
  <c r="DY66" i="11"/>
  <c r="DZ66" i="11"/>
  <c r="EA66" i="11"/>
  <c r="EB66" i="11"/>
  <c r="EH66" i="11"/>
  <c r="EL65" i="11"/>
  <c r="EC66" i="11"/>
  <c r="ED66" i="11"/>
  <c r="EE66" i="11"/>
  <c r="EF66" i="11"/>
  <c r="DG67" i="11"/>
  <c r="DF67" i="11"/>
  <c r="DH67" i="11"/>
  <c r="DN67" i="11"/>
  <c r="DJ67" i="11"/>
  <c r="DK67" i="11"/>
  <c r="DI67" i="11"/>
  <c r="DO67" i="11"/>
  <c r="DP67" i="11"/>
  <c r="DT67" i="11"/>
  <c r="DQ67" i="11"/>
  <c r="DR67" i="11"/>
  <c r="DS67" i="11"/>
  <c r="DU67" i="11"/>
  <c r="DV67" i="11"/>
  <c r="DW67" i="11"/>
  <c r="DX67" i="11"/>
  <c r="DY67" i="11"/>
  <c r="DZ67" i="11"/>
  <c r="EA67" i="11"/>
  <c r="EB67" i="11"/>
  <c r="EH67" i="11"/>
  <c r="EL66" i="11"/>
  <c r="EC67" i="11"/>
  <c r="ED67" i="11"/>
  <c r="EE67" i="11"/>
  <c r="EF67" i="11"/>
  <c r="DG68" i="11"/>
  <c r="DF68" i="11"/>
  <c r="DH68" i="11"/>
  <c r="DN68" i="11"/>
  <c r="DJ68" i="11"/>
  <c r="DK68" i="11"/>
  <c r="DI68" i="11"/>
  <c r="DO68" i="11"/>
  <c r="DP68" i="11"/>
  <c r="DT68" i="11"/>
  <c r="DQ68" i="11"/>
  <c r="DR68" i="11"/>
  <c r="DS68" i="11"/>
  <c r="DU68" i="11"/>
  <c r="DV68" i="11"/>
  <c r="DW68" i="11"/>
  <c r="DX68" i="11"/>
  <c r="DY68" i="11"/>
  <c r="DZ68" i="11"/>
  <c r="EA68" i="11"/>
  <c r="EB68" i="11"/>
  <c r="EH68" i="11"/>
  <c r="EL67" i="11"/>
  <c r="EC68" i="11"/>
  <c r="ED68" i="11"/>
  <c r="EE68" i="11"/>
  <c r="EF68" i="11"/>
  <c r="DG69" i="11"/>
  <c r="DF69" i="11"/>
  <c r="DH69" i="11"/>
  <c r="DN69" i="11"/>
  <c r="DK69" i="11"/>
  <c r="DI69" i="11"/>
  <c r="DO69" i="11"/>
  <c r="DP69" i="11"/>
  <c r="DT69" i="11"/>
  <c r="DQ69" i="11"/>
  <c r="DR69" i="11"/>
  <c r="DS69" i="11"/>
  <c r="DU69" i="11"/>
  <c r="DV69" i="11"/>
  <c r="DW69" i="11"/>
  <c r="DX69" i="11"/>
  <c r="DY69" i="11"/>
  <c r="DZ69" i="11"/>
  <c r="EA69" i="11"/>
  <c r="EB69" i="11"/>
  <c r="EH69" i="11"/>
  <c r="EL68" i="11"/>
  <c r="EC69" i="11"/>
  <c r="ED69" i="11"/>
  <c r="EE69" i="11"/>
  <c r="EF69" i="11"/>
  <c r="DG70" i="11"/>
  <c r="DF70" i="11"/>
  <c r="DH70" i="11"/>
  <c r="DN70" i="11"/>
  <c r="DJ70" i="11"/>
  <c r="DK70" i="11"/>
  <c r="DI70" i="11"/>
  <c r="DO70" i="11"/>
  <c r="DP70" i="11"/>
  <c r="DT70" i="11"/>
  <c r="DQ70" i="11"/>
  <c r="DR70" i="11"/>
  <c r="DS70" i="11"/>
  <c r="DU70" i="11"/>
  <c r="DV70" i="11"/>
  <c r="DW70" i="11"/>
  <c r="DX70" i="11"/>
  <c r="DY70" i="11"/>
  <c r="DZ70" i="11"/>
  <c r="EA70" i="11"/>
  <c r="EB70" i="11"/>
  <c r="EH70" i="11"/>
  <c r="EL69" i="11"/>
  <c r="EC70" i="11"/>
  <c r="ED70" i="11"/>
  <c r="EE70" i="11"/>
  <c r="EF70" i="11"/>
  <c r="DG71" i="11"/>
  <c r="DF71" i="11"/>
  <c r="DH71" i="11"/>
  <c r="DN71" i="11"/>
  <c r="DJ71" i="11"/>
  <c r="DK71" i="11"/>
  <c r="DI71" i="11"/>
  <c r="DO71" i="11"/>
  <c r="DP71" i="11"/>
  <c r="DT71" i="11"/>
  <c r="DQ71" i="11"/>
  <c r="DR71" i="11"/>
  <c r="DS71" i="11"/>
  <c r="DU71" i="11"/>
  <c r="DV71" i="11"/>
  <c r="DW71" i="11"/>
  <c r="DX71" i="11"/>
  <c r="DY71" i="11"/>
  <c r="DZ71" i="11"/>
  <c r="EA71" i="11"/>
  <c r="EB71" i="11"/>
  <c r="EH71" i="11"/>
  <c r="EL70" i="11"/>
  <c r="EC71" i="11"/>
  <c r="ED71" i="11"/>
  <c r="EE71" i="11"/>
  <c r="EF71" i="11"/>
  <c r="DG72" i="11"/>
  <c r="DF72" i="11"/>
  <c r="DH72" i="11"/>
  <c r="DN72" i="11"/>
  <c r="DJ72" i="11"/>
  <c r="DK72" i="11"/>
  <c r="DI72" i="11"/>
  <c r="DO72" i="11"/>
  <c r="DP72" i="11"/>
  <c r="DT72" i="11"/>
  <c r="DQ72" i="11"/>
  <c r="DR72" i="11"/>
  <c r="DS72" i="11"/>
  <c r="DU72" i="11"/>
  <c r="DV72" i="11"/>
  <c r="DW72" i="11"/>
  <c r="DX72" i="11"/>
  <c r="DY72" i="11"/>
  <c r="DZ72" i="11"/>
  <c r="EA72" i="11"/>
  <c r="EB72" i="11"/>
  <c r="EH72" i="11"/>
  <c r="EL71" i="11"/>
  <c r="EC72" i="11"/>
  <c r="ED72" i="11"/>
  <c r="EE72" i="11"/>
  <c r="EF72" i="11"/>
  <c r="DG73" i="11"/>
  <c r="DF73" i="11"/>
  <c r="DH73" i="11"/>
  <c r="DN73" i="11"/>
  <c r="DJ73" i="11"/>
  <c r="DK73" i="11"/>
  <c r="DI73" i="11"/>
  <c r="DO73" i="11"/>
  <c r="DP73" i="11"/>
  <c r="DT73" i="11"/>
  <c r="DQ73" i="11"/>
  <c r="DR73" i="11"/>
  <c r="DS73" i="11"/>
  <c r="DU73" i="11"/>
  <c r="DV73" i="11"/>
  <c r="DW73" i="11"/>
  <c r="DX73" i="11"/>
  <c r="EH73" i="11"/>
  <c r="EL72" i="11"/>
  <c r="EC73" i="11"/>
  <c r="ED73" i="11"/>
  <c r="EE73" i="11"/>
  <c r="EF73" i="11"/>
  <c r="DG74" i="11"/>
  <c r="DF74" i="11"/>
  <c r="DH74" i="11"/>
  <c r="DN74" i="11"/>
  <c r="DJ74" i="11"/>
  <c r="DK74" i="11"/>
  <c r="DI74" i="11"/>
  <c r="DO74" i="11"/>
  <c r="DP74" i="11"/>
  <c r="DT74" i="11"/>
  <c r="DQ74" i="11"/>
  <c r="DR74" i="11"/>
  <c r="DS74" i="11"/>
  <c r="DU74" i="11"/>
  <c r="DV74" i="11"/>
  <c r="DW74" i="11"/>
  <c r="DX74" i="11"/>
  <c r="EH74" i="11"/>
  <c r="EL73" i="11"/>
  <c r="EC74" i="11"/>
  <c r="ED74" i="11"/>
  <c r="EE74" i="11"/>
  <c r="EF74" i="11"/>
  <c r="DG75" i="11"/>
  <c r="DF75" i="11"/>
  <c r="DH75" i="11"/>
  <c r="DN75" i="11"/>
  <c r="DJ75" i="11"/>
  <c r="DK75" i="11"/>
  <c r="DI75" i="11"/>
  <c r="DO75" i="11"/>
  <c r="DP75" i="11"/>
  <c r="DT75" i="11"/>
  <c r="DQ75" i="11"/>
  <c r="DR75" i="11"/>
  <c r="DS75" i="11"/>
  <c r="DU75" i="11"/>
  <c r="DV75" i="11"/>
  <c r="DW75" i="11"/>
  <c r="DX75" i="11"/>
  <c r="DY75" i="11"/>
  <c r="DZ75" i="11"/>
  <c r="EA75" i="11"/>
  <c r="EB75" i="11"/>
  <c r="EH75" i="11"/>
  <c r="EL74" i="11"/>
  <c r="EC75" i="11"/>
  <c r="ED75" i="11"/>
  <c r="EE75" i="11"/>
  <c r="EF75" i="11"/>
  <c r="DG76" i="11"/>
  <c r="DF76" i="11"/>
  <c r="DH76" i="11"/>
  <c r="DN76" i="11"/>
  <c r="DJ76" i="11"/>
  <c r="DK76" i="11"/>
  <c r="DI76" i="11"/>
  <c r="DO76" i="11"/>
  <c r="DP76" i="11"/>
  <c r="DT76" i="11"/>
  <c r="DQ76" i="11"/>
  <c r="DR76" i="11"/>
  <c r="DS76" i="11"/>
  <c r="DU76" i="11"/>
  <c r="DV76" i="11"/>
  <c r="DW76" i="11"/>
  <c r="DX76" i="11"/>
  <c r="EH76" i="11"/>
  <c r="EL75" i="11"/>
  <c r="EC76" i="11"/>
  <c r="ED76" i="11"/>
  <c r="EE76" i="11"/>
  <c r="EF76" i="11"/>
  <c r="DG77" i="11"/>
  <c r="DF77" i="11"/>
  <c r="DH77" i="11"/>
  <c r="DN77" i="11"/>
  <c r="DJ77" i="11"/>
  <c r="DK77" i="11"/>
  <c r="DI77" i="11"/>
  <c r="DO77" i="11"/>
  <c r="DP77" i="11"/>
  <c r="DT77" i="11"/>
  <c r="DQ77" i="11"/>
  <c r="DR77" i="11"/>
  <c r="DS77" i="11"/>
  <c r="DU77" i="11"/>
  <c r="DV77" i="11"/>
  <c r="DW77" i="11"/>
  <c r="DX77" i="11"/>
  <c r="EH77" i="11"/>
  <c r="EL76" i="11"/>
  <c r="EC77" i="11"/>
  <c r="ED77" i="11"/>
  <c r="EE77" i="11"/>
  <c r="EF77" i="11"/>
  <c r="DG78" i="11"/>
  <c r="DF78" i="11"/>
  <c r="DH78" i="11"/>
  <c r="DN78" i="11"/>
  <c r="DJ78" i="11"/>
  <c r="DK78" i="11"/>
  <c r="DI78" i="11"/>
  <c r="DO78" i="11"/>
  <c r="DP78" i="11"/>
  <c r="DT78" i="11"/>
  <c r="DQ78" i="11"/>
  <c r="DR78" i="11"/>
  <c r="DS78" i="11"/>
  <c r="DU78" i="11"/>
  <c r="DV78" i="11"/>
  <c r="DW78" i="11"/>
  <c r="DX78" i="11"/>
  <c r="EH78" i="11"/>
  <c r="EL77" i="11"/>
  <c r="EC78" i="11"/>
  <c r="ED78" i="11"/>
  <c r="EE78" i="11"/>
  <c r="EF78" i="11"/>
  <c r="DG79" i="11"/>
  <c r="DF79" i="11"/>
  <c r="DH79" i="11"/>
  <c r="EH79" i="11"/>
  <c r="EL78" i="11"/>
  <c r="DN79" i="11"/>
  <c r="DJ79" i="11"/>
  <c r="DK79" i="11"/>
  <c r="DI79" i="11"/>
  <c r="DO79" i="11"/>
  <c r="DP79" i="11"/>
  <c r="DT79" i="11"/>
  <c r="DQ79" i="11"/>
  <c r="DR79" i="11"/>
  <c r="DS79" i="11"/>
  <c r="DU79" i="11"/>
  <c r="DV79" i="11"/>
  <c r="DW79" i="11"/>
  <c r="DX79" i="11"/>
  <c r="EC79" i="11"/>
  <c r="ED79" i="11"/>
  <c r="EF79" i="11"/>
  <c r="DG80" i="11"/>
  <c r="DF80" i="11"/>
  <c r="EH80" i="11"/>
  <c r="EL79" i="11"/>
  <c r="DF81" i="11"/>
  <c r="EH81" i="11"/>
  <c r="EL80" i="11"/>
  <c r="DF82" i="11"/>
  <c r="EH82" i="11"/>
  <c r="EL81" i="11"/>
  <c r="DF83" i="11"/>
  <c r="EH83" i="11"/>
  <c r="EL82" i="11"/>
  <c r="DF84" i="11"/>
  <c r="EH84" i="11"/>
  <c r="EL83" i="11"/>
  <c r="DF85" i="11"/>
  <c r="EH85" i="11"/>
  <c r="EL84" i="11"/>
  <c r="DF86" i="11"/>
  <c r="EH86" i="11"/>
  <c r="EL85" i="11"/>
  <c r="DF87" i="11"/>
  <c r="EH87" i="11"/>
  <c r="EL86" i="11"/>
  <c r="DF88" i="11"/>
  <c r="EH88" i="11"/>
  <c r="EL87" i="11"/>
  <c r="DF89" i="11"/>
  <c r="EH89" i="11"/>
  <c r="EL88" i="11"/>
  <c r="DF90" i="11"/>
  <c r="EH90" i="11"/>
  <c r="EL89" i="11"/>
  <c r="DF91" i="11"/>
  <c r="EH91" i="11"/>
  <c r="EL90" i="11"/>
  <c r="DF92" i="11"/>
  <c r="EH92" i="11"/>
  <c r="EL91" i="11"/>
  <c r="DF93" i="11"/>
  <c r="EH93" i="11"/>
  <c r="EL92" i="11"/>
  <c r="DF94" i="11"/>
  <c r="EH94" i="11"/>
  <c r="EL93" i="11"/>
  <c r="DF95" i="11"/>
  <c r="EH95" i="11"/>
  <c r="EL94" i="11"/>
  <c r="DF96" i="11"/>
  <c r="EH96" i="11"/>
  <c r="EL95" i="11"/>
  <c r="DF97" i="11"/>
  <c r="EH97" i="11"/>
  <c r="EL96" i="11"/>
  <c r="DF98" i="11"/>
  <c r="EH98" i="11"/>
  <c r="EL97" i="11"/>
  <c r="DF99" i="11"/>
  <c r="EH99" i="11"/>
  <c r="EL98" i="11"/>
  <c r="DF100" i="11"/>
  <c r="EH100" i="11"/>
  <c r="EL99" i="11"/>
  <c r="EL100" i="11"/>
  <c r="EH4" i="11"/>
  <c r="K4" i="11"/>
  <c r="AF12" i="11"/>
  <c r="AF13" i="11"/>
  <c r="AJ12" i="11"/>
  <c r="AF14" i="11"/>
  <c r="AJ13" i="11"/>
  <c r="AF15" i="11"/>
  <c r="AJ14" i="11"/>
  <c r="AF16" i="11"/>
  <c r="AJ15" i="11"/>
  <c r="AF17" i="11"/>
  <c r="AJ16" i="11"/>
  <c r="AF18" i="11"/>
  <c r="AJ17" i="11"/>
  <c r="AF19" i="11"/>
  <c r="AJ18" i="11"/>
  <c r="AF20" i="11"/>
  <c r="AJ19" i="11"/>
  <c r="AF21" i="11"/>
  <c r="AJ20" i="11"/>
  <c r="AF22" i="11"/>
  <c r="AJ21" i="11"/>
  <c r="AF23" i="11"/>
  <c r="AJ22" i="11"/>
  <c r="AF24" i="11"/>
  <c r="AJ23" i="11"/>
  <c r="AF25" i="11"/>
  <c r="AJ24" i="11"/>
  <c r="AF26" i="11"/>
  <c r="AJ25" i="11"/>
  <c r="AF27" i="11"/>
  <c r="AJ26" i="11"/>
  <c r="AF28" i="11"/>
  <c r="AJ27" i="11"/>
  <c r="AF29" i="11"/>
  <c r="AJ28" i="11"/>
  <c r="AF30" i="11"/>
  <c r="AJ29" i="11"/>
  <c r="AF31" i="11"/>
  <c r="AJ30" i="11"/>
  <c r="AF32" i="11"/>
  <c r="AJ31" i="11"/>
  <c r="AF33" i="11"/>
  <c r="AJ32" i="11"/>
  <c r="AF34" i="11"/>
  <c r="AJ33" i="11"/>
  <c r="AF35" i="11"/>
  <c r="AJ34" i="11"/>
  <c r="AF36" i="11"/>
  <c r="AJ35" i="11"/>
  <c r="AF37" i="11"/>
  <c r="AJ36" i="11"/>
  <c r="AF38" i="11"/>
  <c r="AJ37" i="11"/>
  <c r="AF39" i="11"/>
  <c r="AJ38" i="11"/>
  <c r="AF40" i="11"/>
  <c r="AJ39" i="11"/>
  <c r="AF41" i="11"/>
  <c r="AJ40" i="11"/>
  <c r="AF42" i="11"/>
  <c r="AJ41" i="11"/>
  <c r="AF43" i="11"/>
  <c r="AJ42" i="11"/>
  <c r="AF44" i="11"/>
  <c r="AJ43" i="11"/>
  <c r="AF45" i="11"/>
  <c r="AJ44" i="11"/>
  <c r="AF46" i="11"/>
  <c r="AJ45" i="11"/>
  <c r="AF47" i="11"/>
  <c r="AJ46" i="11"/>
  <c r="AF48" i="11"/>
  <c r="AJ47" i="11"/>
  <c r="AF49" i="11"/>
  <c r="AJ48" i="11"/>
  <c r="AF50" i="11"/>
  <c r="AJ49" i="11"/>
  <c r="AF51" i="11"/>
  <c r="AJ50" i="11"/>
  <c r="AF52" i="11"/>
  <c r="AJ51" i="11"/>
  <c r="AF53" i="11"/>
  <c r="AJ52" i="11"/>
  <c r="AF54" i="11"/>
  <c r="AJ53" i="11"/>
  <c r="AF55" i="11"/>
  <c r="AJ54" i="11"/>
  <c r="AF56" i="11"/>
  <c r="AJ55" i="11"/>
  <c r="AF57" i="11"/>
  <c r="AJ56" i="11"/>
  <c r="AF58" i="11"/>
  <c r="AJ57" i="11"/>
  <c r="AF59" i="11"/>
  <c r="AJ58" i="11"/>
  <c r="AF60" i="11"/>
  <c r="AJ59" i="11"/>
  <c r="AF61" i="11"/>
  <c r="AJ60" i="11"/>
  <c r="AF62" i="11"/>
  <c r="AJ61" i="11"/>
  <c r="AF63" i="11"/>
  <c r="AJ62" i="11"/>
  <c r="AF64" i="11"/>
  <c r="AJ63" i="11"/>
  <c r="AF65" i="11"/>
  <c r="AJ64" i="11"/>
  <c r="AF66" i="11"/>
  <c r="AJ65" i="11"/>
  <c r="AF67" i="11"/>
  <c r="AJ66" i="11"/>
  <c r="AF68" i="11"/>
  <c r="AJ67" i="11"/>
  <c r="AF69" i="11"/>
  <c r="AJ68" i="11"/>
  <c r="AF70" i="11"/>
  <c r="AJ69" i="11"/>
  <c r="AF71" i="11"/>
  <c r="AJ70" i="11"/>
  <c r="W72" i="11"/>
  <c r="X72" i="11"/>
  <c r="AF72" i="11"/>
  <c r="AJ71" i="11"/>
  <c r="AF73" i="11"/>
  <c r="AJ72" i="11"/>
  <c r="U74" i="11"/>
  <c r="V74" i="11"/>
  <c r="W74" i="11"/>
  <c r="X74" i="11"/>
  <c r="AF74" i="11"/>
  <c r="AJ73" i="11"/>
  <c r="AF75" i="11"/>
  <c r="AJ74" i="11"/>
  <c r="U76" i="11"/>
  <c r="V76" i="11"/>
  <c r="W76" i="11"/>
  <c r="X76" i="11"/>
  <c r="AF76" i="11"/>
  <c r="AJ75" i="11"/>
  <c r="U77" i="11"/>
  <c r="V77" i="11"/>
  <c r="W77" i="11"/>
  <c r="X77" i="11"/>
  <c r="AF77" i="11"/>
  <c r="AJ76" i="11"/>
  <c r="AF78" i="11"/>
  <c r="AJ77" i="11"/>
  <c r="AF79" i="11"/>
  <c r="AJ78" i="11"/>
  <c r="AF80" i="11"/>
  <c r="AJ79" i="11"/>
  <c r="AF81" i="11"/>
  <c r="AJ80" i="11"/>
  <c r="AF82" i="11"/>
  <c r="AJ81" i="11"/>
  <c r="AF83" i="11"/>
  <c r="AJ82" i="11"/>
  <c r="AF84" i="11"/>
  <c r="AJ83" i="11"/>
  <c r="AF85" i="11"/>
  <c r="AJ84" i="11"/>
  <c r="AF86" i="11"/>
  <c r="AJ85" i="11"/>
  <c r="AF87" i="11"/>
  <c r="AJ86" i="11"/>
  <c r="AF88" i="11"/>
  <c r="AJ87" i="11"/>
  <c r="AF89" i="11"/>
  <c r="AJ88" i="11"/>
  <c r="AF90" i="11"/>
  <c r="AJ89" i="11"/>
  <c r="AF91" i="11"/>
  <c r="AJ90" i="11"/>
  <c r="AF92" i="11"/>
  <c r="AJ91" i="11"/>
  <c r="AF93" i="11"/>
  <c r="AJ92" i="11"/>
  <c r="AF94" i="11"/>
  <c r="AJ93" i="11"/>
  <c r="AF95" i="11"/>
  <c r="AJ94" i="11"/>
  <c r="AF96" i="11"/>
  <c r="AJ95" i="11"/>
  <c r="AF97" i="11"/>
  <c r="AJ96" i="11"/>
  <c r="AF98" i="11"/>
  <c r="AJ97" i="11"/>
  <c r="AF99" i="11"/>
  <c r="AJ98" i="11"/>
  <c r="AF100" i="11"/>
  <c r="AJ99" i="11"/>
  <c r="AJ100" i="11"/>
  <c r="AF4" i="11"/>
  <c r="BP12" i="11"/>
  <c r="BP13" i="11"/>
  <c r="BT12" i="11"/>
  <c r="BP14" i="11"/>
  <c r="BT13" i="11"/>
  <c r="BP15" i="11"/>
  <c r="BT14" i="11"/>
  <c r="BP16" i="11"/>
  <c r="BT15" i="11"/>
  <c r="BP17" i="11"/>
  <c r="BT16" i="11"/>
  <c r="BP18" i="11"/>
  <c r="BT17" i="11"/>
  <c r="BP19" i="11"/>
  <c r="BT18" i="11"/>
  <c r="BP20" i="11"/>
  <c r="BT19" i="11"/>
  <c r="BP21" i="11"/>
  <c r="BT20" i="11"/>
  <c r="BP22" i="11"/>
  <c r="BT21" i="11"/>
  <c r="BP23" i="11"/>
  <c r="BT22" i="11"/>
  <c r="BP24" i="11"/>
  <c r="BT23" i="11"/>
  <c r="BP25" i="11"/>
  <c r="BT24" i="11"/>
  <c r="BG26" i="11"/>
  <c r="BH26" i="11"/>
  <c r="BP26" i="11"/>
  <c r="BT25" i="11"/>
  <c r="BP27" i="11"/>
  <c r="BT26" i="11"/>
  <c r="BP28" i="11"/>
  <c r="BT27" i="11"/>
  <c r="BP29" i="11"/>
  <c r="BT28" i="11"/>
  <c r="BP30" i="11"/>
  <c r="BT29" i="11"/>
  <c r="BP31" i="11"/>
  <c r="BT30" i="11"/>
  <c r="BP32" i="11"/>
  <c r="BT31" i="11"/>
  <c r="BP33" i="11"/>
  <c r="BT32" i="11"/>
  <c r="BP34" i="11"/>
  <c r="BT33" i="11"/>
  <c r="BP35" i="11"/>
  <c r="BT34" i="11"/>
  <c r="BP36" i="11"/>
  <c r="BT35" i="11"/>
  <c r="BP37" i="11"/>
  <c r="BT36" i="11"/>
  <c r="BP38" i="11"/>
  <c r="BT37" i="11"/>
  <c r="BP39" i="11"/>
  <c r="BT38" i="11"/>
  <c r="BP40" i="11"/>
  <c r="BT39" i="11"/>
  <c r="BP41" i="11"/>
  <c r="BT40" i="11"/>
  <c r="BP42" i="11"/>
  <c r="BT41" i="11"/>
  <c r="BP43" i="11"/>
  <c r="BT42" i="11"/>
  <c r="BP44" i="11"/>
  <c r="BT43" i="11"/>
  <c r="BP45" i="11"/>
  <c r="BT44" i="11"/>
  <c r="BP46" i="11"/>
  <c r="BT45" i="11"/>
  <c r="BP47" i="11"/>
  <c r="BT46" i="11"/>
  <c r="BP48" i="11"/>
  <c r="BT47" i="11"/>
  <c r="BP49" i="11"/>
  <c r="BT48" i="11"/>
  <c r="BP50" i="11"/>
  <c r="BT49" i="11"/>
  <c r="BP51" i="11"/>
  <c r="BT50" i="11"/>
  <c r="BP52" i="11"/>
  <c r="BT51" i="11"/>
  <c r="BP53" i="11"/>
  <c r="BT52" i="11"/>
  <c r="BP54" i="11"/>
  <c r="BT53" i="11"/>
  <c r="BP55" i="11"/>
  <c r="BT54" i="11"/>
  <c r="BP56" i="11"/>
  <c r="BT55" i="11"/>
  <c r="BP57" i="11"/>
  <c r="BT56" i="11"/>
  <c r="BP58" i="11"/>
  <c r="BT57" i="11"/>
  <c r="BP59" i="11"/>
  <c r="BT58" i="11"/>
  <c r="BP60" i="11"/>
  <c r="BT59" i="11"/>
  <c r="BP61" i="11"/>
  <c r="BT60" i="11"/>
  <c r="BP62" i="11"/>
  <c r="BT61" i="11"/>
  <c r="BP63" i="11"/>
  <c r="BT62" i="11"/>
  <c r="BG64" i="11"/>
  <c r="BH64" i="11"/>
  <c r="BP64" i="11"/>
  <c r="BT63" i="11"/>
  <c r="BP65" i="11"/>
  <c r="BT64" i="11"/>
  <c r="BP66" i="11"/>
  <c r="BT65" i="11"/>
  <c r="BP67" i="11"/>
  <c r="BT66" i="11"/>
  <c r="BP68" i="11"/>
  <c r="BT67" i="11"/>
  <c r="BP69" i="11"/>
  <c r="BT68" i="11"/>
  <c r="BP70" i="11"/>
  <c r="BT69" i="11"/>
  <c r="BP71" i="11"/>
  <c r="BT70" i="11"/>
  <c r="BP72" i="11"/>
  <c r="BT71" i="11"/>
  <c r="BP73" i="11"/>
  <c r="BT72" i="11"/>
  <c r="BE74" i="11"/>
  <c r="BF74" i="11"/>
  <c r="BP74" i="11"/>
  <c r="BT73" i="11"/>
  <c r="BP75" i="11"/>
  <c r="BT74" i="11"/>
  <c r="BP76" i="11"/>
  <c r="BT75" i="11"/>
  <c r="BP77" i="11"/>
  <c r="BT76" i="11"/>
  <c r="BP78" i="11"/>
  <c r="BT77" i="11"/>
  <c r="BP79" i="11"/>
  <c r="BT78" i="11"/>
  <c r="BP80" i="11"/>
  <c r="BT79" i="11"/>
  <c r="BP81" i="11"/>
  <c r="BT80" i="11"/>
  <c r="BP82" i="11"/>
  <c r="BT81" i="11"/>
  <c r="BP83" i="11"/>
  <c r="BT82" i="11"/>
  <c r="BP84" i="11"/>
  <c r="BT83" i="11"/>
  <c r="BP85" i="11"/>
  <c r="BT84" i="11"/>
  <c r="BP86" i="11"/>
  <c r="BT85" i="11"/>
  <c r="BP87" i="11"/>
  <c r="BT86" i="11"/>
  <c r="BP88" i="11"/>
  <c r="BT87" i="11"/>
  <c r="BP89" i="11"/>
  <c r="BT88" i="11"/>
  <c r="BP90" i="11"/>
  <c r="BT89" i="11"/>
  <c r="BP91" i="11"/>
  <c r="BT90" i="11"/>
  <c r="BP92" i="11"/>
  <c r="BT91" i="11"/>
  <c r="BP93" i="11"/>
  <c r="BT92" i="11"/>
  <c r="BP94" i="11"/>
  <c r="BT93" i="11"/>
  <c r="BP95" i="11"/>
  <c r="BT94" i="11"/>
  <c r="BP96" i="11"/>
  <c r="BT95" i="11"/>
  <c r="BP97" i="11"/>
  <c r="BT96" i="11"/>
  <c r="BP98" i="11"/>
  <c r="BT97" i="11"/>
  <c r="BP99" i="11"/>
  <c r="BT98" i="11"/>
  <c r="BP100" i="11"/>
  <c r="BT99" i="11"/>
  <c r="BT100" i="11"/>
  <c r="BP4" i="11"/>
  <c r="CZ12" i="11"/>
  <c r="CZ13" i="11"/>
  <c r="DD12" i="11"/>
  <c r="CZ14" i="11"/>
  <c r="DD13" i="11"/>
  <c r="CZ15" i="11"/>
  <c r="DD14" i="11"/>
  <c r="CZ16" i="11"/>
  <c r="DD15" i="11"/>
  <c r="CZ17" i="11"/>
  <c r="DD16" i="11"/>
  <c r="CZ18" i="11"/>
  <c r="DD17" i="11"/>
  <c r="CZ19" i="11"/>
  <c r="DD18" i="11"/>
  <c r="CZ20" i="11"/>
  <c r="DD19" i="11"/>
  <c r="CZ21" i="11"/>
  <c r="DD20" i="11"/>
  <c r="CZ22" i="11"/>
  <c r="DD21" i="11"/>
  <c r="CZ23" i="11"/>
  <c r="DD22" i="11"/>
  <c r="CZ24" i="11"/>
  <c r="DD23" i="11"/>
  <c r="CZ25" i="11"/>
  <c r="DD24" i="11"/>
  <c r="CZ26" i="11"/>
  <c r="DD25" i="11"/>
  <c r="CZ27" i="11"/>
  <c r="DD26" i="11"/>
  <c r="CZ28" i="11"/>
  <c r="DD27" i="11"/>
  <c r="CZ29" i="11"/>
  <c r="DD28" i="11"/>
  <c r="CZ30" i="11"/>
  <c r="DD29" i="11"/>
  <c r="CZ31" i="11"/>
  <c r="DD30" i="11"/>
  <c r="CZ32" i="11"/>
  <c r="DD31" i="11"/>
  <c r="CZ33" i="11"/>
  <c r="DD32" i="11"/>
  <c r="CZ34" i="11"/>
  <c r="DD33" i="11"/>
  <c r="CZ35" i="11"/>
  <c r="DD34" i="11"/>
  <c r="CZ36" i="11"/>
  <c r="DD35" i="11"/>
  <c r="CZ37" i="11"/>
  <c r="DD36" i="11"/>
  <c r="CZ38" i="11"/>
  <c r="DD37" i="11"/>
  <c r="CZ39" i="11"/>
  <c r="DD38" i="11"/>
  <c r="CZ40" i="11"/>
  <c r="DD39" i="11"/>
  <c r="CZ41" i="11"/>
  <c r="DD40" i="11"/>
  <c r="CZ42" i="11"/>
  <c r="DD41" i="11"/>
  <c r="CZ43" i="11"/>
  <c r="DD42" i="11"/>
  <c r="CZ44" i="11"/>
  <c r="DD43" i="11"/>
  <c r="CZ45" i="11"/>
  <c r="DD44" i="11"/>
  <c r="CZ46" i="11"/>
  <c r="DD45" i="11"/>
  <c r="CZ47" i="11"/>
  <c r="DD46" i="11"/>
  <c r="CZ48" i="11"/>
  <c r="DD47" i="11"/>
  <c r="CZ49" i="11"/>
  <c r="DD48" i="11"/>
  <c r="CZ50" i="11"/>
  <c r="DD49" i="11"/>
  <c r="CZ51" i="11"/>
  <c r="DD50" i="11"/>
  <c r="CZ52" i="11"/>
  <c r="DD51" i="11"/>
  <c r="CZ53" i="11"/>
  <c r="DD52" i="11"/>
  <c r="CZ54" i="11"/>
  <c r="DD53" i="11"/>
  <c r="CZ55" i="11"/>
  <c r="DD54" i="11"/>
  <c r="CZ56" i="11"/>
  <c r="DD55" i="11"/>
  <c r="CZ57" i="11"/>
  <c r="DD56" i="11"/>
  <c r="CZ58" i="11"/>
  <c r="DD57" i="11"/>
  <c r="CZ59" i="11"/>
  <c r="DD58" i="11"/>
  <c r="CZ60" i="11"/>
  <c r="DD59" i="11"/>
  <c r="CZ61" i="11"/>
  <c r="DD60" i="11"/>
  <c r="CZ62" i="11"/>
  <c r="DD61" i="11"/>
  <c r="CZ63" i="11"/>
  <c r="DD62" i="11"/>
  <c r="CZ64" i="11"/>
  <c r="DD63" i="11"/>
  <c r="CZ65" i="11"/>
  <c r="DD64" i="11"/>
  <c r="CZ66" i="11"/>
  <c r="DD65" i="11"/>
  <c r="CZ67" i="11"/>
  <c r="DD66" i="11"/>
  <c r="CZ68" i="11"/>
  <c r="DD67" i="11"/>
  <c r="CZ69" i="11"/>
  <c r="DD68" i="11"/>
  <c r="CO70" i="11"/>
  <c r="CP70" i="11"/>
  <c r="CQ70" i="11"/>
  <c r="CR70" i="11"/>
  <c r="CZ70" i="11"/>
  <c r="DD69" i="11"/>
  <c r="CZ71" i="11"/>
  <c r="DD70" i="11"/>
  <c r="CO72" i="11"/>
  <c r="CP72" i="11"/>
  <c r="CZ72" i="11"/>
  <c r="DD71" i="11"/>
  <c r="CQ73" i="11"/>
  <c r="CR73" i="11"/>
  <c r="CZ73" i="11"/>
  <c r="DD72" i="11"/>
  <c r="CZ74" i="11"/>
  <c r="DD73" i="11"/>
  <c r="CO75" i="11"/>
  <c r="CP75" i="11"/>
  <c r="CQ75" i="11"/>
  <c r="CR75" i="11"/>
  <c r="CZ75" i="11"/>
  <c r="DD74" i="11"/>
  <c r="CZ76" i="11"/>
  <c r="DD75" i="11"/>
  <c r="CO77" i="11"/>
  <c r="CP77" i="11"/>
  <c r="CZ77" i="11"/>
  <c r="DD76" i="11"/>
  <c r="CZ78" i="11"/>
  <c r="DD77" i="11"/>
  <c r="CZ79" i="11"/>
  <c r="DD78" i="11"/>
  <c r="CZ80" i="11"/>
  <c r="DD79" i="11"/>
  <c r="CZ81" i="11"/>
  <c r="DD80" i="11"/>
  <c r="CZ82" i="11"/>
  <c r="DD81" i="11"/>
  <c r="CZ83" i="11"/>
  <c r="DD82" i="11"/>
  <c r="CZ84" i="11"/>
  <c r="DD83" i="11"/>
  <c r="CZ85" i="11"/>
  <c r="DD84" i="11"/>
  <c r="CZ86" i="11"/>
  <c r="DD85" i="11"/>
  <c r="CZ87" i="11"/>
  <c r="DD86" i="11"/>
  <c r="CZ88" i="11"/>
  <c r="DD87" i="11"/>
  <c r="CZ89" i="11"/>
  <c r="DD88" i="11"/>
  <c r="CZ90" i="11"/>
  <c r="DD89" i="11"/>
  <c r="CZ91" i="11"/>
  <c r="DD90" i="11"/>
  <c r="CZ92" i="11"/>
  <c r="DD91" i="11"/>
  <c r="CZ93" i="11"/>
  <c r="DD92" i="11"/>
  <c r="CZ94" i="11"/>
  <c r="DD93" i="11"/>
  <c r="CZ95" i="11"/>
  <c r="DD94" i="11"/>
  <c r="CZ96" i="11"/>
  <c r="DD95" i="11"/>
  <c r="CZ97" i="11"/>
  <c r="DD96" i="11"/>
  <c r="CZ98" i="11"/>
  <c r="DD97" i="11"/>
  <c r="CZ99" i="11"/>
  <c r="DD98" i="11"/>
  <c r="CZ100" i="11"/>
  <c r="DD99" i="11"/>
  <c r="DD100" i="11"/>
  <c r="CZ4" i="11"/>
  <c r="EJ12" i="11"/>
  <c r="EJ13" i="11"/>
  <c r="EN12" i="11"/>
  <c r="EJ14" i="11"/>
  <c r="EN13" i="11"/>
  <c r="EJ15" i="11"/>
  <c r="EN14" i="11"/>
  <c r="EJ16" i="11"/>
  <c r="EN15" i="11"/>
  <c r="EJ17" i="11"/>
  <c r="EN16" i="11"/>
  <c r="EJ18" i="11"/>
  <c r="EN17" i="11"/>
  <c r="EJ19" i="11"/>
  <c r="EN18" i="11"/>
  <c r="EJ20" i="11"/>
  <c r="EN19" i="11"/>
  <c r="EJ21" i="11"/>
  <c r="EN20" i="11"/>
  <c r="EJ22" i="11"/>
  <c r="EN21" i="11"/>
  <c r="EJ23" i="11"/>
  <c r="EN22" i="11"/>
  <c r="EJ24" i="11"/>
  <c r="EN23" i="11"/>
  <c r="EJ25" i="11"/>
  <c r="EN24" i="11"/>
  <c r="EJ26" i="11"/>
  <c r="EN25" i="11"/>
  <c r="EJ27" i="11"/>
  <c r="EN26" i="11"/>
  <c r="EJ28" i="11"/>
  <c r="EN27" i="11"/>
  <c r="EJ29" i="11"/>
  <c r="EN28" i="11"/>
  <c r="EJ30" i="11"/>
  <c r="EN29" i="11"/>
  <c r="EJ31" i="11"/>
  <c r="EN30" i="11"/>
  <c r="EJ32" i="11"/>
  <c r="EN31" i="11"/>
  <c r="EJ33" i="11"/>
  <c r="EN32" i="11"/>
  <c r="EJ34" i="11"/>
  <c r="EN33" i="11"/>
  <c r="EJ35" i="11"/>
  <c r="EN34" i="11"/>
  <c r="EJ36" i="11"/>
  <c r="EN35" i="11"/>
  <c r="EJ37" i="11"/>
  <c r="EN36" i="11"/>
  <c r="EJ38" i="11"/>
  <c r="EN37" i="11"/>
  <c r="EJ39" i="11"/>
  <c r="EN38" i="11"/>
  <c r="EJ40" i="11"/>
  <c r="EN39" i="11"/>
  <c r="EJ41" i="11"/>
  <c r="EN40" i="11"/>
  <c r="EJ42" i="11"/>
  <c r="EN41" i="11"/>
  <c r="EJ43" i="11"/>
  <c r="EN42" i="11"/>
  <c r="EJ44" i="11"/>
  <c r="EN43" i="11"/>
  <c r="EJ45" i="11"/>
  <c r="EN44" i="11"/>
  <c r="EJ46" i="11"/>
  <c r="EN45" i="11"/>
  <c r="EJ47" i="11"/>
  <c r="EN46" i="11"/>
  <c r="EJ48" i="11"/>
  <c r="EN47" i="11"/>
  <c r="EJ49" i="11"/>
  <c r="EN48" i="11"/>
  <c r="EJ50" i="11"/>
  <c r="EN49" i="11"/>
  <c r="EJ51" i="11"/>
  <c r="EN50" i="11"/>
  <c r="EJ52" i="11"/>
  <c r="EN51" i="11"/>
  <c r="EJ53" i="11"/>
  <c r="EN52" i="11"/>
  <c r="EJ54" i="11"/>
  <c r="EN53" i="11"/>
  <c r="EJ55" i="11"/>
  <c r="EN54" i="11"/>
  <c r="EJ56" i="11"/>
  <c r="EN55" i="11"/>
  <c r="EJ57" i="11"/>
  <c r="EN56" i="11"/>
  <c r="EJ58" i="11"/>
  <c r="EN57" i="11"/>
  <c r="EJ59" i="11"/>
  <c r="EN58" i="11"/>
  <c r="EJ60" i="11"/>
  <c r="EN59" i="11"/>
  <c r="EJ61" i="11"/>
  <c r="EN60" i="11"/>
  <c r="EJ62" i="11"/>
  <c r="EN61" i="11"/>
  <c r="EJ63" i="11"/>
  <c r="EN62" i="11"/>
  <c r="EJ64" i="11"/>
  <c r="EN63" i="11"/>
  <c r="EJ65" i="11"/>
  <c r="EN64" i="11"/>
  <c r="EJ66" i="11"/>
  <c r="EN65" i="11"/>
  <c r="EJ67" i="11"/>
  <c r="EN66" i="11"/>
  <c r="EJ68" i="11"/>
  <c r="EN67" i="11"/>
  <c r="EJ69" i="11"/>
  <c r="EN68" i="11"/>
  <c r="EJ70" i="11"/>
  <c r="EN69" i="11"/>
  <c r="EJ71" i="11"/>
  <c r="EN70" i="11"/>
  <c r="EJ72" i="11"/>
  <c r="EN71" i="11"/>
  <c r="DY73" i="11"/>
  <c r="DZ73" i="11"/>
  <c r="EJ73" i="11"/>
  <c r="EN72" i="11"/>
  <c r="EJ74" i="11"/>
  <c r="EN73" i="11"/>
  <c r="EJ75" i="11"/>
  <c r="EN74" i="11"/>
  <c r="DY76" i="11"/>
  <c r="DZ76" i="11"/>
  <c r="EA76" i="11"/>
  <c r="EB76" i="11"/>
  <c r="EJ76" i="11"/>
  <c r="EN75" i="11"/>
  <c r="EJ77" i="11"/>
  <c r="EN76" i="11"/>
  <c r="EJ78" i="11"/>
  <c r="EN77" i="11"/>
  <c r="EJ79" i="11"/>
  <c r="EN78" i="11"/>
  <c r="EJ80" i="11"/>
  <c r="EN79" i="11"/>
  <c r="EJ81" i="11"/>
  <c r="EN80" i="11"/>
  <c r="EJ82" i="11"/>
  <c r="EN81" i="11"/>
  <c r="EJ83" i="11"/>
  <c r="EN82" i="11"/>
  <c r="EJ84" i="11"/>
  <c r="EN83" i="11"/>
  <c r="EJ85" i="11"/>
  <c r="EN84" i="11"/>
  <c r="EJ86" i="11"/>
  <c r="EN85" i="11"/>
  <c r="EJ87" i="11"/>
  <c r="EN86" i="11"/>
  <c r="EJ88" i="11"/>
  <c r="EN87" i="11"/>
  <c r="EJ89" i="11"/>
  <c r="EN88" i="11"/>
  <c r="EJ90" i="11"/>
  <c r="EN89" i="11"/>
  <c r="EJ91" i="11"/>
  <c r="EN90" i="11"/>
  <c r="EJ92" i="11"/>
  <c r="EN91" i="11"/>
  <c r="EJ93" i="11"/>
  <c r="EN92" i="11"/>
  <c r="EJ94" i="11"/>
  <c r="EN93" i="11"/>
  <c r="EJ95" i="11"/>
  <c r="EN94" i="11"/>
  <c r="EJ96" i="11"/>
  <c r="EN95" i="11"/>
  <c r="EJ97" i="11"/>
  <c r="EN96" i="11"/>
  <c r="EJ98" i="11"/>
  <c r="EN97" i="11"/>
  <c r="EJ99" i="11"/>
  <c r="EN98" i="11"/>
  <c r="EJ100" i="11"/>
  <c r="EN99" i="11"/>
  <c r="EN100" i="11"/>
  <c r="EJ4" i="11"/>
  <c r="M4" i="11"/>
  <c r="O3" i="11"/>
  <c r="P3" i="11"/>
  <c r="C5" i="14"/>
  <c r="U12" i="10"/>
  <c r="V12" i="10"/>
  <c r="W12" i="10"/>
  <c r="X12" i="10"/>
  <c r="AD12" i="10"/>
  <c r="AA12" i="10"/>
  <c r="AB12" i="10"/>
  <c r="C13" i="10"/>
  <c r="B13" i="10"/>
  <c r="D13" i="10"/>
  <c r="J13" i="10"/>
  <c r="F13" i="10"/>
  <c r="G13" i="10"/>
  <c r="E13" i="10"/>
  <c r="K93" i="1"/>
  <c r="K94" i="1"/>
  <c r="K95" i="1"/>
  <c r="K96" i="1"/>
  <c r="K97" i="1"/>
  <c r="D140" i="1"/>
  <c r="K13" i="10"/>
  <c r="L13" i="10"/>
  <c r="P13" i="10"/>
  <c r="M13" i="10"/>
  <c r="N13" i="10"/>
  <c r="O13" i="10"/>
  <c r="F92" i="1"/>
  <c r="Q13" i="10"/>
  <c r="R13" i="10"/>
  <c r="S13" i="10"/>
  <c r="T13" i="10"/>
  <c r="U13" i="10"/>
  <c r="V13" i="10"/>
  <c r="W13" i="10"/>
  <c r="X13" i="10"/>
  <c r="AD13" i="10"/>
  <c r="AH12" i="10"/>
  <c r="Y13" i="10"/>
  <c r="Z13" i="10"/>
  <c r="AA13" i="10"/>
  <c r="AB13" i="10"/>
  <c r="C14" i="10"/>
  <c r="B14" i="10"/>
  <c r="D14" i="10"/>
  <c r="J14" i="10"/>
  <c r="F14" i="10"/>
  <c r="G14" i="10"/>
  <c r="E14" i="10"/>
  <c r="K14" i="10"/>
  <c r="L14" i="10"/>
  <c r="P14" i="10"/>
  <c r="M14" i="10"/>
  <c r="N14" i="10"/>
  <c r="O14" i="10"/>
  <c r="F93" i="1"/>
  <c r="Q14" i="10"/>
  <c r="R14" i="10"/>
  <c r="S14" i="10"/>
  <c r="T14" i="10"/>
  <c r="U14" i="10"/>
  <c r="V14" i="10"/>
  <c r="W14" i="10"/>
  <c r="X14" i="10"/>
  <c r="AD14" i="10"/>
  <c r="AH13" i="10"/>
  <c r="Y14" i="10"/>
  <c r="Z14" i="10"/>
  <c r="AA14" i="10"/>
  <c r="AB14" i="10"/>
  <c r="C15" i="10"/>
  <c r="B15" i="10"/>
  <c r="D15" i="10"/>
  <c r="J15" i="10"/>
  <c r="F15" i="10"/>
  <c r="G15" i="10"/>
  <c r="E15" i="10"/>
  <c r="D136" i="1"/>
  <c r="K15" i="10"/>
  <c r="L15" i="10"/>
  <c r="P15" i="10"/>
  <c r="M15" i="10"/>
  <c r="N15" i="10"/>
  <c r="O15" i="10"/>
  <c r="Q15" i="10"/>
  <c r="R15" i="10"/>
  <c r="S15" i="10"/>
  <c r="T15" i="10"/>
  <c r="U15" i="10"/>
  <c r="V15" i="10"/>
  <c r="W15" i="10"/>
  <c r="X15" i="10"/>
  <c r="AD15" i="10"/>
  <c r="AH14" i="10"/>
  <c r="Y15" i="10"/>
  <c r="Z15" i="10"/>
  <c r="AA15" i="10"/>
  <c r="AB15" i="10"/>
  <c r="C16" i="10"/>
  <c r="B16" i="10"/>
  <c r="D16" i="10"/>
  <c r="J16" i="10"/>
  <c r="F16" i="10"/>
  <c r="G16" i="10"/>
  <c r="E16" i="10"/>
  <c r="K16" i="10"/>
  <c r="L16" i="10"/>
  <c r="P16" i="10"/>
  <c r="M16" i="10"/>
  <c r="N16" i="10"/>
  <c r="O16" i="10"/>
  <c r="Q16" i="10"/>
  <c r="R16" i="10"/>
  <c r="S16" i="10"/>
  <c r="T16" i="10"/>
  <c r="U16" i="10"/>
  <c r="V16" i="10"/>
  <c r="W16" i="10"/>
  <c r="X16" i="10"/>
  <c r="AD16" i="10"/>
  <c r="AH15" i="10"/>
  <c r="Y16" i="10"/>
  <c r="Z16" i="10"/>
  <c r="AA16" i="10"/>
  <c r="AB16" i="10"/>
  <c r="C17" i="10"/>
  <c r="B17" i="10"/>
  <c r="D17" i="10"/>
  <c r="J17" i="10"/>
  <c r="F17" i="10"/>
  <c r="G17" i="10"/>
  <c r="E17" i="10"/>
  <c r="D139" i="1"/>
  <c r="K17" i="10"/>
  <c r="L17" i="10"/>
  <c r="P17" i="10"/>
  <c r="M17" i="10"/>
  <c r="N17" i="10"/>
  <c r="O17" i="10"/>
  <c r="Q17" i="10"/>
  <c r="R17" i="10"/>
  <c r="S17" i="10"/>
  <c r="T17" i="10"/>
  <c r="U17" i="10"/>
  <c r="V17" i="10"/>
  <c r="W17" i="10"/>
  <c r="X17" i="10"/>
  <c r="AD17" i="10"/>
  <c r="AH16" i="10"/>
  <c r="Y17" i="10"/>
  <c r="Z17" i="10"/>
  <c r="AA17" i="10"/>
  <c r="AB17" i="10"/>
  <c r="C18" i="10"/>
  <c r="B18" i="10"/>
  <c r="D18" i="10"/>
  <c r="J18" i="10"/>
  <c r="F18" i="10"/>
  <c r="G18" i="10"/>
  <c r="E18" i="10"/>
  <c r="C139" i="1"/>
  <c r="K18" i="10"/>
  <c r="L18" i="10"/>
  <c r="P18" i="10"/>
  <c r="M18" i="10"/>
  <c r="N18" i="10"/>
  <c r="O18" i="10"/>
  <c r="Q18" i="10"/>
  <c r="R18" i="10"/>
  <c r="S18" i="10"/>
  <c r="T18" i="10"/>
  <c r="U18" i="10"/>
  <c r="V18" i="10"/>
  <c r="W18" i="10"/>
  <c r="X18" i="10"/>
  <c r="AD18" i="10"/>
  <c r="AH17" i="10"/>
  <c r="Y18" i="10"/>
  <c r="Z18" i="10"/>
  <c r="AA18" i="10"/>
  <c r="AB18" i="10"/>
  <c r="C19" i="10"/>
  <c r="B19" i="10"/>
  <c r="D19" i="10"/>
  <c r="J19" i="10"/>
  <c r="F19" i="10"/>
  <c r="G19" i="10"/>
  <c r="E19" i="10"/>
  <c r="D137" i="1"/>
  <c r="K19" i="10"/>
  <c r="L19" i="10"/>
  <c r="P19" i="10"/>
  <c r="M19" i="10"/>
  <c r="N19" i="10"/>
  <c r="O19" i="10"/>
  <c r="F89" i="1"/>
  <c r="Q19" i="10"/>
  <c r="R19" i="10"/>
  <c r="S19" i="10"/>
  <c r="T19" i="10"/>
  <c r="U19" i="10"/>
  <c r="V19" i="10"/>
  <c r="W19" i="10"/>
  <c r="X19" i="10"/>
  <c r="AD19" i="10"/>
  <c r="AH18" i="10"/>
  <c r="Y19" i="10"/>
  <c r="Z19" i="10"/>
  <c r="AA19" i="10"/>
  <c r="AB19" i="10"/>
  <c r="C20" i="10"/>
  <c r="B20" i="10"/>
  <c r="D20" i="10"/>
  <c r="J20" i="10"/>
  <c r="F20" i="10"/>
  <c r="G20" i="10"/>
  <c r="E20" i="10"/>
  <c r="C138" i="1"/>
  <c r="K20" i="10"/>
  <c r="L20" i="10"/>
  <c r="P20" i="10"/>
  <c r="M20" i="10"/>
  <c r="N20" i="10"/>
  <c r="O20" i="10"/>
  <c r="Q20" i="10"/>
  <c r="R20" i="10"/>
  <c r="S20" i="10"/>
  <c r="T20" i="10"/>
  <c r="U20" i="10"/>
  <c r="V20" i="10"/>
  <c r="W20" i="10"/>
  <c r="X20" i="10"/>
  <c r="AD20" i="10"/>
  <c r="AH19" i="10"/>
  <c r="Y20" i="10"/>
  <c r="Z20" i="10"/>
  <c r="AA20" i="10"/>
  <c r="AB20" i="10"/>
  <c r="C21" i="10"/>
  <c r="B21" i="10"/>
  <c r="D21" i="10"/>
  <c r="J21" i="10"/>
  <c r="F21" i="10"/>
  <c r="G21" i="10"/>
  <c r="E21" i="10"/>
  <c r="K21" i="10"/>
  <c r="L21" i="10"/>
  <c r="P21" i="10"/>
  <c r="M21" i="10"/>
  <c r="N21" i="10"/>
  <c r="O21" i="10"/>
  <c r="Q21" i="10"/>
  <c r="R21" i="10"/>
  <c r="S21" i="10"/>
  <c r="T21" i="10"/>
  <c r="U21" i="10"/>
  <c r="V21" i="10"/>
  <c r="W21" i="10"/>
  <c r="X21" i="10"/>
  <c r="AD21" i="10"/>
  <c r="AH20" i="10"/>
  <c r="Y21" i="10"/>
  <c r="Z21" i="10"/>
  <c r="AA21" i="10"/>
  <c r="AB21" i="10"/>
  <c r="C22" i="10"/>
  <c r="B22" i="10"/>
  <c r="D22" i="10"/>
  <c r="J22" i="10"/>
  <c r="F22" i="10"/>
  <c r="G22" i="10"/>
  <c r="E22" i="10"/>
  <c r="K22" i="10"/>
  <c r="L22" i="10"/>
  <c r="P22" i="10"/>
  <c r="M22" i="10"/>
  <c r="N22" i="10"/>
  <c r="O22" i="10"/>
  <c r="Q22" i="10"/>
  <c r="R22" i="10"/>
  <c r="S22" i="10"/>
  <c r="T22" i="10"/>
  <c r="U22" i="10"/>
  <c r="V22" i="10"/>
  <c r="W22" i="10"/>
  <c r="X22" i="10"/>
  <c r="AD22" i="10"/>
  <c r="AH21" i="10"/>
  <c r="Y22" i="10"/>
  <c r="Z22" i="10"/>
  <c r="AA22" i="10"/>
  <c r="AB22" i="10"/>
  <c r="C23" i="10"/>
  <c r="B23" i="10"/>
  <c r="D23" i="10"/>
  <c r="J23" i="10"/>
  <c r="F23" i="10"/>
  <c r="G23" i="10"/>
  <c r="E23" i="10"/>
  <c r="K23" i="10"/>
  <c r="L23" i="10"/>
  <c r="P23" i="10"/>
  <c r="M23" i="10"/>
  <c r="N23" i="10"/>
  <c r="O23" i="10"/>
  <c r="Q23" i="10"/>
  <c r="R23" i="10"/>
  <c r="S23" i="10"/>
  <c r="T23" i="10"/>
  <c r="U23" i="10"/>
  <c r="V23" i="10"/>
  <c r="W23" i="10"/>
  <c r="X23" i="10"/>
  <c r="AD23" i="10"/>
  <c r="AH22" i="10"/>
  <c r="Y23" i="10"/>
  <c r="Z23" i="10"/>
  <c r="AA23" i="10"/>
  <c r="AB23" i="10"/>
  <c r="C24" i="10"/>
  <c r="B24" i="10"/>
  <c r="D24" i="10"/>
  <c r="J24" i="10"/>
  <c r="F24" i="10"/>
  <c r="G24" i="10"/>
  <c r="E24" i="10"/>
  <c r="K24" i="10"/>
  <c r="L24" i="10"/>
  <c r="P24" i="10"/>
  <c r="M24" i="10"/>
  <c r="N24" i="10"/>
  <c r="O24" i="10"/>
  <c r="F91" i="1"/>
  <c r="Q24" i="10"/>
  <c r="R24" i="10"/>
  <c r="S24" i="10"/>
  <c r="T24" i="10"/>
  <c r="U24" i="10"/>
  <c r="V24" i="10"/>
  <c r="W24" i="10"/>
  <c r="X24" i="10"/>
  <c r="AD24" i="10"/>
  <c r="AH23" i="10"/>
  <c r="Y24" i="10"/>
  <c r="Z24" i="10"/>
  <c r="AA24" i="10"/>
  <c r="AB24" i="10"/>
  <c r="C25" i="10"/>
  <c r="B25" i="10"/>
  <c r="D25" i="10"/>
  <c r="J25" i="10"/>
  <c r="F25" i="10"/>
  <c r="G25" i="10"/>
  <c r="E25" i="10"/>
  <c r="K25" i="10"/>
  <c r="L25" i="10"/>
  <c r="P25" i="10"/>
  <c r="M25" i="10"/>
  <c r="N25" i="10"/>
  <c r="O25" i="10"/>
  <c r="Q25" i="10"/>
  <c r="R25" i="10"/>
  <c r="S25" i="10"/>
  <c r="T25" i="10"/>
  <c r="U25" i="10"/>
  <c r="V25" i="10"/>
  <c r="W25" i="10"/>
  <c r="X25" i="10"/>
  <c r="AD25" i="10"/>
  <c r="AH24" i="10"/>
  <c r="Y25" i="10"/>
  <c r="Z25" i="10"/>
  <c r="AA25" i="10"/>
  <c r="AB25" i="10"/>
  <c r="C26" i="10"/>
  <c r="B26" i="10"/>
  <c r="D26" i="10"/>
  <c r="J26" i="10"/>
  <c r="F26" i="10"/>
  <c r="G26" i="10"/>
  <c r="E26" i="10"/>
  <c r="K26" i="10"/>
  <c r="L26" i="10"/>
  <c r="P26" i="10"/>
  <c r="M26" i="10"/>
  <c r="N26" i="10"/>
  <c r="O26" i="10"/>
  <c r="Q26" i="10"/>
  <c r="R26" i="10"/>
  <c r="S26" i="10"/>
  <c r="T26" i="10"/>
  <c r="U26" i="10"/>
  <c r="V26" i="10"/>
  <c r="W26" i="10"/>
  <c r="X26" i="10"/>
  <c r="AD26" i="10"/>
  <c r="AH25" i="10"/>
  <c r="Y26" i="10"/>
  <c r="Z26" i="10"/>
  <c r="AA26" i="10"/>
  <c r="AB26" i="10"/>
  <c r="C27" i="10"/>
  <c r="B27" i="10"/>
  <c r="D27" i="10"/>
  <c r="J27" i="10"/>
  <c r="F27" i="10"/>
  <c r="G27" i="10"/>
  <c r="E27" i="10"/>
  <c r="K27" i="10"/>
  <c r="L27" i="10"/>
  <c r="P27" i="10"/>
  <c r="M27" i="10"/>
  <c r="N27" i="10"/>
  <c r="O27" i="10"/>
  <c r="Q27" i="10"/>
  <c r="R27" i="10"/>
  <c r="S27" i="10"/>
  <c r="T27" i="10"/>
  <c r="U27" i="10"/>
  <c r="V27" i="10"/>
  <c r="W27" i="10"/>
  <c r="X27" i="10"/>
  <c r="AD27" i="10"/>
  <c r="AH26" i="10"/>
  <c r="Y27" i="10"/>
  <c r="Z27" i="10"/>
  <c r="AA27" i="10"/>
  <c r="AB27" i="10"/>
  <c r="C28" i="10"/>
  <c r="B28" i="10"/>
  <c r="D28" i="10"/>
  <c r="J28" i="10"/>
  <c r="F28" i="10"/>
  <c r="G28" i="10"/>
  <c r="E28" i="10"/>
  <c r="K28" i="10"/>
  <c r="L28" i="10"/>
  <c r="P28" i="10"/>
  <c r="M28" i="10"/>
  <c r="N28" i="10"/>
  <c r="O28" i="10"/>
  <c r="Q28" i="10"/>
  <c r="R28" i="10"/>
  <c r="S28" i="10"/>
  <c r="T28" i="10"/>
  <c r="U28" i="10"/>
  <c r="V28" i="10"/>
  <c r="W28" i="10"/>
  <c r="X28" i="10"/>
  <c r="AD28" i="10"/>
  <c r="AH27" i="10"/>
  <c r="Y28" i="10"/>
  <c r="Z28" i="10"/>
  <c r="AA28" i="10"/>
  <c r="AB28" i="10"/>
  <c r="C29" i="10"/>
  <c r="B29" i="10"/>
  <c r="D29" i="10"/>
  <c r="J29" i="10"/>
  <c r="F29" i="10"/>
  <c r="G29" i="10"/>
  <c r="E29" i="10"/>
  <c r="K29" i="10"/>
  <c r="L29" i="10"/>
  <c r="P29" i="10"/>
  <c r="M29" i="10"/>
  <c r="N29" i="10"/>
  <c r="O29" i="10"/>
  <c r="Q29" i="10"/>
  <c r="R29" i="10"/>
  <c r="S29" i="10"/>
  <c r="T29" i="10"/>
  <c r="U29" i="10"/>
  <c r="V29" i="10"/>
  <c r="W29" i="10"/>
  <c r="X29" i="10"/>
  <c r="AD29" i="10"/>
  <c r="AH28" i="10"/>
  <c r="Y29" i="10"/>
  <c r="Z29" i="10"/>
  <c r="AA29" i="10"/>
  <c r="AB29" i="10"/>
  <c r="C30" i="10"/>
  <c r="B30" i="10"/>
  <c r="D30" i="10"/>
  <c r="J30" i="10"/>
  <c r="F30" i="10"/>
  <c r="G30" i="10"/>
  <c r="E30" i="10"/>
  <c r="K30" i="10"/>
  <c r="L30" i="10"/>
  <c r="P30" i="10"/>
  <c r="M30" i="10"/>
  <c r="N30" i="10"/>
  <c r="O30" i="10"/>
  <c r="Q30" i="10"/>
  <c r="R30" i="10"/>
  <c r="S30" i="10"/>
  <c r="T30" i="10"/>
  <c r="U30" i="10"/>
  <c r="V30" i="10"/>
  <c r="AD30" i="10"/>
  <c r="AH29" i="10"/>
  <c r="Y30" i="10"/>
  <c r="Z30" i="10"/>
  <c r="AA30" i="10"/>
  <c r="AB30" i="10"/>
  <c r="C31" i="10"/>
  <c r="B31" i="10"/>
  <c r="D31" i="10"/>
  <c r="J31" i="10"/>
  <c r="F31" i="10"/>
  <c r="G31" i="10"/>
  <c r="E31" i="10"/>
  <c r="K31" i="10"/>
  <c r="L31" i="10"/>
  <c r="P31" i="10"/>
  <c r="M31" i="10"/>
  <c r="N31" i="10"/>
  <c r="O31" i="10"/>
  <c r="Q31" i="10"/>
  <c r="R31" i="10"/>
  <c r="S31" i="10"/>
  <c r="T31" i="10"/>
  <c r="U31" i="10"/>
  <c r="V31" i="10"/>
  <c r="W31" i="10"/>
  <c r="X31" i="10"/>
  <c r="AD31" i="10"/>
  <c r="AH30" i="10"/>
  <c r="Y31" i="10"/>
  <c r="Z31" i="10"/>
  <c r="AA31" i="10"/>
  <c r="AB31" i="10"/>
  <c r="C32" i="10"/>
  <c r="B32" i="10"/>
  <c r="D32" i="10"/>
  <c r="J32" i="10"/>
  <c r="F32" i="10"/>
  <c r="G32" i="10"/>
  <c r="E32" i="10"/>
  <c r="K32" i="10"/>
  <c r="L32" i="10"/>
  <c r="P32" i="10"/>
  <c r="M32" i="10"/>
  <c r="N32" i="10"/>
  <c r="O32" i="10"/>
  <c r="Q32" i="10"/>
  <c r="R32" i="10"/>
  <c r="S32" i="10"/>
  <c r="T32" i="10"/>
  <c r="U32" i="10"/>
  <c r="V32" i="10"/>
  <c r="W32" i="10"/>
  <c r="X32" i="10"/>
  <c r="AD32" i="10"/>
  <c r="AH31" i="10"/>
  <c r="Y32" i="10"/>
  <c r="Z32" i="10"/>
  <c r="AA32" i="10"/>
  <c r="AB32" i="10"/>
  <c r="C33" i="10"/>
  <c r="B33" i="10"/>
  <c r="D33" i="10"/>
  <c r="J33" i="10"/>
  <c r="F33" i="10"/>
  <c r="G33" i="10"/>
  <c r="E33" i="10"/>
  <c r="K33" i="10"/>
  <c r="L33" i="10"/>
  <c r="P33" i="10"/>
  <c r="M33" i="10"/>
  <c r="N33" i="10"/>
  <c r="O33" i="10"/>
  <c r="Q33" i="10"/>
  <c r="R33" i="10"/>
  <c r="S33" i="10"/>
  <c r="T33" i="10"/>
  <c r="U33" i="10"/>
  <c r="V33" i="10"/>
  <c r="W33" i="10"/>
  <c r="X33" i="10"/>
  <c r="AD33" i="10"/>
  <c r="AH32" i="10"/>
  <c r="Y33" i="10"/>
  <c r="Z33" i="10"/>
  <c r="AA33" i="10"/>
  <c r="AB33" i="10"/>
  <c r="C34" i="10"/>
  <c r="B34" i="10"/>
  <c r="D34" i="10"/>
  <c r="J34" i="10"/>
  <c r="F34" i="10"/>
  <c r="G34" i="10"/>
  <c r="E34" i="10"/>
  <c r="D138" i="1"/>
  <c r="K34" i="10"/>
  <c r="L34" i="10"/>
  <c r="P34" i="10"/>
  <c r="M34" i="10"/>
  <c r="N34" i="10"/>
  <c r="O34" i="10"/>
  <c r="Q34" i="10"/>
  <c r="R34" i="10"/>
  <c r="S34" i="10"/>
  <c r="T34" i="10"/>
  <c r="U34" i="10"/>
  <c r="V34" i="10"/>
  <c r="W34" i="10"/>
  <c r="X34" i="10"/>
  <c r="AD34" i="10"/>
  <c r="AH33" i="10"/>
  <c r="Y34" i="10"/>
  <c r="Z34" i="10"/>
  <c r="AA34" i="10"/>
  <c r="AB34" i="10"/>
  <c r="C35" i="10"/>
  <c r="B35" i="10"/>
  <c r="D35" i="10"/>
  <c r="J35" i="10"/>
  <c r="F35" i="10"/>
  <c r="G35" i="10"/>
  <c r="E35" i="10"/>
  <c r="C137" i="1"/>
  <c r="K35" i="10"/>
  <c r="L35" i="10"/>
  <c r="P35" i="10"/>
  <c r="M35" i="10"/>
  <c r="N35" i="10"/>
  <c r="O35" i="10"/>
  <c r="F94" i="1"/>
  <c r="Q35" i="10"/>
  <c r="R35" i="10"/>
  <c r="S35" i="10"/>
  <c r="T35" i="10"/>
  <c r="U35" i="10"/>
  <c r="V35" i="10"/>
  <c r="W35" i="10"/>
  <c r="X35" i="10"/>
  <c r="AD35" i="10"/>
  <c r="AH34" i="10"/>
  <c r="Y35" i="10"/>
  <c r="Z35" i="10"/>
  <c r="AA35" i="10"/>
  <c r="AB35" i="10"/>
  <c r="C36" i="10"/>
  <c r="B36" i="10"/>
  <c r="D36" i="10"/>
  <c r="J36" i="10"/>
  <c r="F36" i="10"/>
  <c r="G36" i="10"/>
  <c r="E36" i="10"/>
  <c r="K36" i="10"/>
  <c r="L36" i="10"/>
  <c r="P36" i="10"/>
  <c r="M36" i="10"/>
  <c r="N36" i="10"/>
  <c r="O36" i="10"/>
  <c r="Q36" i="10"/>
  <c r="R36" i="10"/>
  <c r="S36" i="10"/>
  <c r="T36" i="10"/>
  <c r="U36" i="10"/>
  <c r="V36" i="10"/>
  <c r="W36" i="10"/>
  <c r="X36" i="10"/>
  <c r="AD36" i="10"/>
  <c r="AH35" i="10"/>
  <c r="Y36" i="10"/>
  <c r="Z36" i="10"/>
  <c r="AA36" i="10"/>
  <c r="AB36" i="10"/>
  <c r="C37" i="10"/>
  <c r="B37" i="10"/>
  <c r="D37" i="10"/>
  <c r="J37" i="10"/>
  <c r="F37" i="10"/>
  <c r="G37" i="10"/>
  <c r="E37" i="10"/>
  <c r="K37" i="10"/>
  <c r="L37" i="10"/>
  <c r="P37" i="10"/>
  <c r="M37" i="10"/>
  <c r="N37" i="10"/>
  <c r="O37" i="10"/>
  <c r="Q37" i="10"/>
  <c r="R37" i="10"/>
  <c r="S37" i="10"/>
  <c r="T37" i="10"/>
  <c r="U37" i="10"/>
  <c r="H97" i="1"/>
  <c r="V37" i="10"/>
  <c r="W37" i="10"/>
  <c r="X37" i="10"/>
  <c r="AD37" i="10"/>
  <c r="AH36" i="10"/>
  <c r="Y37" i="10"/>
  <c r="Z37" i="10"/>
  <c r="AA37" i="10"/>
  <c r="AB37" i="10"/>
  <c r="C38" i="10"/>
  <c r="B38" i="10"/>
  <c r="D38" i="10"/>
  <c r="J38" i="10"/>
  <c r="F38" i="10"/>
  <c r="G38" i="10"/>
  <c r="E38" i="10"/>
  <c r="K38" i="10"/>
  <c r="L38" i="10"/>
  <c r="P38" i="10"/>
  <c r="M38" i="10"/>
  <c r="N38" i="10"/>
  <c r="O38" i="10"/>
  <c r="Q38" i="10"/>
  <c r="R38" i="10"/>
  <c r="S38" i="10"/>
  <c r="T38" i="10"/>
  <c r="U38" i="10"/>
  <c r="V38" i="10"/>
  <c r="W38" i="10"/>
  <c r="X38" i="10"/>
  <c r="AD38" i="10"/>
  <c r="AH37" i="10"/>
  <c r="Y38" i="10"/>
  <c r="Z38" i="10"/>
  <c r="AA38" i="10"/>
  <c r="AB38" i="10"/>
  <c r="C39" i="10"/>
  <c r="B39" i="10"/>
  <c r="D39" i="10"/>
  <c r="J39" i="10"/>
  <c r="F39" i="10"/>
  <c r="G39" i="10"/>
  <c r="E39" i="10"/>
  <c r="K39" i="10"/>
  <c r="L39" i="10"/>
  <c r="P39" i="10"/>
  <c r="M39" i="10"/>
  <c r="N39" i="10"/>
  <c r="O39" i="10"/>
  <c r="Q39" i="10"/>
  <c r="R39" i="10"/>
  <c r="S39" i="10"/>
  <c r="T39" i="10"/>
  <c r="U39" i="10"/>
  <c r="V39" i="10"/>
  <c r="W39" i="10"/>
  <c r="X39" i="10"/>
  <c r="AD39" i="10"/>
  <c r="AH38" i="10"/>
  <c r="Y39" i="10"/>
  <c r="Z39" i="10"/>
  <c r="AA39" i="10"/>
  <c r="AB39" i="10"/>
  <c r="C40" i="10"/>
  <c r="B40" i="10"/>
  <c r="D40" i="10"/>
  <c r="J40" i="10"/>
  <c r="F40" i="10"/>
  <c r="G40" i="10"/>
  <c r="E40" i="10"/>
  <c r="K40" i="10"/>
  <c r="L40" i="10"/>
  <c r="P40" i="10"/>
  <c r="M40" i="10"/>
  <c r="N40" i="10"/>
  <c r="O40" i="10"/>
  <c r="Q40" i="10"/>
  <c r="R40" i="10"/>
  <c r="S40" i="10"/>
  <c r="T40" i="10"/>
  <c r="U40" i="10"/>
  <c r="V40" i="10"/>
  <c r="AD40" i="10"/>
  <c r="AH39" i="10"/>
  <c r="Y40" i="10"/>
  <c r="Z40" i="10"/>
  <c r="AA40" i="10"/>
  <c r="AB40" i="10"/>
  <c r="C41" i="10"/>
  <c r="B41" i="10"/>
  <c r="D41" i="10"/>
  <c r="J41" i="10"/>
  <c r="F41" i="10"/>
  <c r="G41" i="10"/>
  <c r="E41" i="10"/>
  <c r="K41" i="10"/>
  <c r="L41" i="10"/>
  <c r="P41" i="10"/>
  <c r="M41" i="10"/>
  <c r="N41" i="10"/>
  <c r="O41" i="10"/>
  <c r="Q41" i="10"/>
  <c r="R41" i="10"/>
  <c r="S41" i="10"/>
  <c r="T41" i="10"/>
  <c r="U41" i="10"/>
  <c r="V41" i="10"/>
  <c r="W41" i="10"/>
  <c r="X41" i="10"/>
  <c r="AD41" i="10"/>
  <c r="AH40" i="10"/>
  <c r="Y41" i="10"/>
  <c r="Z41" i="10"/>
  <c r="AA41" i="10"/>
  <c r="AB41" i="10"/>
  <c r="C42" i="10"/>
  <c r="B42" i="10"/>
  <c r="D42" i="10"/>
  <c r="J42" i="10"/>
  <c r="F42" i="10"/>
  <c r="G42" i="10"/>
  <c r="E42" i="10"/>
  <c r="K42" i="10"/>
  <c r="L42" i="10"/>
  <c r="P42" i="10"/>
  <c r="M42" i="10"/>
  <c r="N42" i="10"/>
  <c r="O42" i="10"/>
  <c r="Q42" i="10"/>
  <c r="R42" i="10"/>
  <c r="S42" i="10"/>
  <c r="T42" i="10"/>
  <c r="U42" i="10"/>
  <c r="V42" i="10"/>
  <c r="W42" i="10"/>
  <c r="X42" i="10"/>
  <c r="AD42" i="10"/>
  <c r="AH41" i="10"/>
  <c r="Y42" i="10"/>
  <c r="Z42" i="10"/>
  <c r="AA42" i="10"/>
  <c r="AB42" i="10"/>
  <c r="C43" i="10"/>
  <c r="B43" i="10"/>
  <c r="D43" i="10"/>
  <c r="J43" i="10"/>
  <c r="F43" i="10"/>
  <c r="G43" i="10"/>
  <c r="E43" i="10"/>
  <c r="K43" i="10"/>
  <c r="L43" i="10"/>
  <c r="P43" i="10"/>
  <c r="M43" i="10"/>
  <c r="N43" i="10"/>
  <c r="O43" i="10"/>
  <c r="Q43" i="10"/>
  <c r="R43" i="10"/>
  <c r="S43" i="10"/>
  <c r="T43" i="10"/>
  <c r="U43" i="10"/>
  <c r="V43" i="10"/>
  <c r="AD43" i="10"/>
  <c r="AH42" i="10"/>
  <c r="Y43" i="10"/>
  <c r="Z43" i="10"/>
  <c r="AA43" i="10"/>
  <c r="AB43" i="10"/>
  <c r="C44" i="10"/>
  <c r="B44" i="10"/>
  <c r="D44" i="10"/>
  <c r="J44" i="10"/>
  <c r="F44" i="10"/>
  <c r="G44" i="10"/>
  <c r="E44" i="10"/>
  <c r="K44" i="10"/>
  <c r="L44" i="10"/>
  <c r="P44" i="10"/>
  <c r="M44" i="10"/>
  <c r="N44" i="10"/>
  <c r="O44" i="10"/>
  <c r="Q44" i="10"/>
  <c r="R44" i="10"/>
  <c r="S44" i="10"/>
  <c r="T44" i="10"/>
  <c r="U44" i="10"/>
  <c r="V44" i="10"/>
  <c r="W44" i="10"/>
  <c r="X44" i="10"/>
  <c r="AD44" i="10"/>
  <c r="AH43" i="10"/>
  <c r="Y44" i="10"/>
  <c r="Z44" i="10"/>
  <c r="AA44" i="10"/>
  <c r="AB44" i="10"/>
  <c r="C45" i="10"/>
  <c r="B45" i="10"/>
  <c r="D45" i="10"/>
  <c r="J45" i="10"/>
  <c r="F45" i="10"/>
  <c r="G45" i="10"/>
  <c r="E45" i="10"/>
  <c r="K45" i="10"/>
  <c r="L45" i="10"/>
  <c r="P45" i="10"/>
  <c r="M45" i="10"/>
  <c r="N45" i="10"/>
  <c r="O45" i="10"/>
  <c r="Q45" i="10"/>
  <c r="R45" i="10"/>
  <c r="S45" i="10"/>
  <c r="T45" i="10"/>
  <c r="U45" i="10"/>
  <c r="V45" i="10"/>
  <c r="W45" i="10"/>
  <c r="X45" i="10"/>
  <c r="AD45" i="10"/>
  <c r="AH44" i="10"/>
  <c r="Y45" i="10"/>
  <c r="Z45" i="10"/>
  <c r="AA45" i="10"/>
  <c r="AB45" i="10"/>
  <c r="C46" i="10"/>
  <c r="B46" i="10"/>
  <c r="D46" i="10"/>
  <c r="J46" i="10"/>
  <c r="F46" i="10"/>
  <c r="G46" i="10"/>
  <c r="E46" i="10"/>
  <c r="K46" i="10"/>
  <c r="L46" i="10"/>
  <c r="P46" i="10"/>
  <c r="M46" i="10"/>
  <c r="N46" i="10"/>
  <c r="O46" i="10"/>
  <c r="Q46" i="10"/>
  <c r="R46" i="10"/>
  <c r="S46" i="10"/>
  <c r="T46" i="10"/>
  <c r="U46" i="10"/>
  <c r="V46" i="10"/>
  <c r="W46" i="10"/>
  <c r="X46" i="10"/>
  <c r="AD46" i="10"/>
  <c r="AH45" i="10"/>
  <c r="Y46" i="10"/>
  <c r="Z46" i="10"/>
  <c r="AA46" i="10"/>
  <c r="AB46" i="10"/>
  <c r="C47" i="10"/>
  <c r="B47" i="10"/>
  <c r="D47" i="10"/>
  <c r="J47" i="10"/>
  <c r="F47" i="10"/>
  <c r="G47" i="10"/>
  <c r="E47" i="10"/>
  <c r="K47" i="10"/>
  <c r="L47" i="10"/>
  <c r="P47" i="10"/>
  <c r="M47" i="10"/>
  <c r="N47" i="10"/>
  <c r="O47" i="10"/>
  <c r="Q47" i="10"/>
  <c r="R47" i="10"/>
  <c r="S47" i="10"/>
  <c r="T47" i="10"/>
  <c r="U47" i="10"/>
  <c r="V47" i="10"/>
  <c r="W47" i="10"/>
  <c r="X47" i="10"/>
  <c r="AD47" i="10"/>
  <c r="AH46" i="10"/>
  <c r="Y47" i="10"/>
  <c r="Z47" i="10"/>
  <c r="AA47" i="10"/>
  <c r="AB47" i="10"/>
  <c r="C48" i="10"/>
  <c r="B48" i="10"/>
  <c r="D48" i="10"/>
  <c r="J48" i="10"/>
  <c r="F48" i="10"/>
  <c r="G48" i="10"/>
  <c r="E48" i="10"/>
  <c r="K48" i="10"/>
  <c r="L48" i="10"/>
  <c r="P48" i="10"/>
  <c r="M48" i="10"/>
  <c r="N48" i="10"/>
  <c r="O48" i="10"/>
  <c r="Q48" i="10"/>
  <c r="R48" i="10"/>
  <c r="S48" i="10"/>
  <c r="T48" i="10"/>
  <c r="U48" i="10"/>
  <c r="V48" i="10"/>
  <c r="W48" i="10"/>
  <c r="X48" i="10"/>
  <c r="AD48" i="10"/>
  <c r="AH47" i="10"/>
  <c r="Y48" i="10"/>
  <c r="Z48" i="10"/>
  <c r="AA48" i="10"/>
  <c r="AB48" i="10"/>
  <c r="C49" i="10"/>
  <c r="B49" i="10"/>
  <c r="D49" i="10"/>
  <c r="J49" i="10"/>
  <c r="F49" i="10"/>
  <c r="G49" i="10"/>
  <c r="E49" i="10"/>
  <c r="K49" i="10"/>
  <c r="L49" i="10"/>
  <c r="P49" i="10"/>
  <c r="M49" i="10"/>
  <c r="N49" i="10"/>
  <c r="O49" i="10"/>
  <c r="Q49" i="10"/>
  <c r="R49" i="10"/>
  <c r="S49" i="10"/>
  <c r="T49" i="10"/>
  <c r="U49" i="10"/>
  <c r="V49" i="10"/>
  <c r="W49" i="10"/>
  <c r="X49" i="10"/>
  <c r="AD49" i="10"/>
  <c r="AH48" i="10"/>
  <c r="Y49" i="10"/>
  <c r="Z49" i="10"/>
  <c r="AA49" i="10"/>
  <c r="AB49" i="10"/>
  <c r="C50" i="10"/>
  <c r="B50" i="10"/>
  <c r="D50" i="10"/>
  <c r="J50" i="10"/>
  <c r="F50" i="10"/>
  <c r="G50" i="10"/>
  <c r="E50" i="10"/>
  <c r="K50" i="10"/>
  <c r="L50" i="10"/>
  <c r="P50" i="10"/>
  <c r="M50" i="10"/>
  <c r="N50" i="10"/>
  <c r="O50" i="10"/>
  <c r="Q50" i="10"/>
  <c r="R50" i="10"/>
  <c r="S50" i="10"/>
  <c r="T50" i="10"/>
  <c r="U50" i="10"/>
  <c r="V50" i="10"/>
  <c r="W50" i="10"/>
  <c r="X50" i="10"/>
  <c r="AD50" i="10"/>
  <c r="AH49" i="10"/>
  <c r="Y50" i="10"/>
  <c r="Z50" i="10"/>
  <c r="AA50" i="10"/>
  <c r="AB50" i="10"/>
  <c r="C51" i="10"/>
  <c r="B51" i="10"/>
  <c r="D51" i="10"/>
  <c r="J51" i="10"/>
  <c r="F51" i="10"/>
  <c r="G51" i="10"/>
  <c r="E51" i="10"/>
  <c r="K51" i="10"/>
  <c r="L51" i="10"/>
  <c r="P51" i="10"/>
  <c r="M51" i="10"/>
  <c r="N51" i="10"/>
  <c r="O51" i="10"/>
  <c r="Q51" i="10"/>
  <c r="R51" i="10"/>
  <c r="S51" i="10"/>
  <c r="T51" i="10"/>
  <c r="U51" i="10"/>
  <c r="V51" i="10"/>
  <c r="W51" i="10"/>
  <c r="X51" i="10"/>
  <c r="AD51" i="10"/>
  <c r="AH50" i="10"/>
  <c r="Y51" i="10"/>
  <c r="Z51" i="10"/>
  <c r="AA51" i="10"/>
  <c r="AB51" i="10"/>
  <c r="C52" i="10"/>
  <c r="B52" i="10"/>
  <c r="D52" i="10"/>
  <c r="J52" i="10"/>
  <c r="F52" i="10"/>
  <c r="G52" i="10"/>
  <c r="E52" i="10"/>
  <c r="K52" i="10"/>
  <c r="L52" i="10"/>
  <c r="P52" i="10"/>
  <c r="M52" i="10"/>
  <c r="N52" i="10"/>
  <c r="O52" i="10"/>
  <c r="Q52" i="10"/>
  <c r="R52" i="10"/>
  <c r="S52" i="10"/>
  <c r="T52" i="10"/>
  <c r="U52" i="10"/>
  <c r="V52" i="10"/>
  <c r="W52" i="10"/>
  <c r="X52" i="10"/>
  <c r="AD52" i="10"/>
  <c r="AH51" i="10"/>
  <c r="Y52" i="10"/>
  <c r="Z52" i="10"/>
  <c r="AA52" i="10"/>
  <c r="AB52" i="10"/>
  <c r="C53" i="10"/>
  <c r="B53" i="10"/>
  <c r="D53" i="10"/>
  <c r="J53" i="10"/>
  <c r="F53" i="10"/>
  <c r="G53" i="10"/>
  <c r="E53" i="10"/>
  <c r="K53" i="10"/>
  <c r="L53" i="10"/>
  <c r="P53" i="10"/>
  <c r="M53" i="10"/>
  <c r="N53" i="10"/>
  <c r="O53" i="10"/>
  <c r="Q53" i="10"/>
  <c r="R53" i="10"/>
  <c r="S53" i="10"/>
  <c r="T53" i="10"/>
  <c r="U53" i="10"/>
  <c r="V53" i="10"/>
  <c r="W53" i="10"/>
  <c r="X53" i="10"/>
  <c r="AD53" i="10"/>
  <c r="AH52" i="10"/>
  <c r="Y53" i="10"/>
  <c r="Z53" i="10"/>
  <c r="AA53" i="10"/>
  <c r="AB53" i="10"/>
  <c r="C54" i="10"/>
  <c r="B54" i="10"/>
  <c r="D54" i="10"/>
  <c r="J54" i="10"/>
  <c r="F54" i="10"/>
  <c r="G54" i="10"/>
  <c r="E54" i="10"/>
  <c r="K54" i="10"/>
  <c r="L54" i="10"/>
  <c r="P54" i="10"/>
  <c r="M54" i="10"/>
  <c r="N54" i="10"/>
  <c r="O54" i="10"/>
  <c r="Q54" i="10"/>
  <c r="R54" i="10"/>
  <c r="S54" i="10"/>
  <c r="T54" i="10"/>
  <c r="U54" i="10"/>
  <c r="V54" i="10"/>
  <c r="W54" i="10"/>
  <c r="X54" i="10"/>
  <c r="AD54" i="10"/>
  <c r="AH53" i="10"/>
  <c r="Y54" i="10"/>
  <c r="Z54" i="10"/>
  <c r="AA54" i="10"/>
  <c r="AB54" i="10"/>
  <c r="C55" i="10"/>
  <c r="B55" i="10"/>
  <c r="D55" i="10"/>
  <c r="J55" i="10"/>
  <c r="F55" i="10"/>
  <c r="G55" i="10"/>
  <c r="E55" i="10"/>
  <c r="K55" i="10"/>
  <c r="L55" i="10"/>
  <c r="P55" i="10"/>
  <c r="M55" i="10"/>
  <c r="N55" i="10"/>
  <c r="O55" i="10"/>
  <c r="Q55" i="10"/>
  <c r="R55" i="10"/>
  <c r="S55" i="10"/>
  <c r="T55" i="10"/>
  <c r="U55" i="10"/>
  <c r="V55" i="10"/>
  <c r="W55" i="10"/>
  <c r="X55" i="10"/>
  <c r="AD55" i="10"/>
  <c r="AH54" i="10"/>
  <c r="Y55" i="10"/>
  <c r="Z55" i="10"/>
  <c r="AA55" i="10"/>
  <c r="AB55" i="10"/>
  <c r="C56" i="10"/>
  <c r="B56" i="10"/>
  <c r="D56" i="10"/>
  <c r="J56" i="10"/>
  <c r="F56" i="10"/>
  <c r="G56" i="10"/>
  <c r="E56" i="10"/>
  <c r="K56" i="10"/>
  <c r="L56" i="10"/>
  <c r="P56" i="10"/>
  <c r="M56" i="10"/>
  <c r="N56" i="10"/>
  <c r="O56" i="10"/>
  <c r="Q56" i="10"/>
  <c r="R56" i="10"/>
  <c r="S56" i="10"/>
  <c r="T56" i="10"/>
  <c r="U56" i="10"/>
  <c r="V56" i="10"/>
  <c r="AD56" i="10"/>
  <c r="AH55" i="10"/>
  <c r="Y56" i="10"/>
  <c r="Z56" i="10"/>
  <c r="AA56" i="10"/>
  <c r="AB56" i="10"/>
  <c r="C57" i="10"/>
  <c r="B57" i="10"/>
  <c r="D57" i="10"/>
  <c r="J57" i="10"/>
  <c r="F57" i="10"/>
  <c r="G57" i="10"/>
  <c r="E57" i="10"/>
  <c r="K57" i="10"/>
  <c r="L57" i="10"/>
  <c r="P57" i="10"/>
  <c r="M57" i="10"/>
  <c r="N57" i="10"/>
  <c r="O57" i="10"/>
  <c r="Q57" i="10"/>
  <c r="R57" i="10"/>
  <c r="S57" i="10"/>
  <c r="T57" i="10"/>
  <c r="U57" i="10"/>
  <c r="V57" i="10"/>
  <c r="W57" i="10"/>
  <c r="X57" i="10"/>
  <c r="AD57" i="10"/>
  <c r="AH56" i="10"/>
  <c r="Y57" i="10"/>
  <c r="Z57" i="10"/>
  <c r="AA57" i="10"/>
  <c r="AB57" i="10"/>
  <c r="C58" i="10"/>
  <c r="B58" i="10"/>
  <c r="D58" i="10"/>
  <c r="J58" i="10"/>
  <c r="F58" i="10"/>
  <c r="G58" i="10"/>
  <c r="E58" i="10"/>
  <c r="K58" i="10"/>
  <c r="L58" i="10"/>
  <c r="P58" i="10"/>
  <c r="M58" i="10"/>
  <c r="N58" i="10"/>
  <c r="O58" i="10"/>
  <c r="Q58" i="10"/>
  <c r="R58" i="10"/>
  <c r="S58" i="10"/>
  <c r="T58" i="10"/>
  <c r="U58" i="10"/>
  <c r="V58" i="10"/>
  <c r="W58" i="10"/>
  <c r="X58" i="10"/>
  <c r="AD58" i="10"/>
  <c r="AH57" i="10"/>
  <c r="Y58" i="10"/>
  <c r="Z58" i="10"/>
  <c r="AA58" i="10"/>
  <c r="AB58" i="10"/>
  <c r="C59" i="10"/>
  <c r="B59" i="10"/>
  <c r="D59" i="10"/>
  <c r="J59" i="10"/>
  <c r="F59" i="10"/>
  <c r="G59" i="10"/>
  <c r="E59" i="10"/>
  <c r="K59" i="10"/>
  <c r="L59" i="10"/>
  <c r="P59" i="10"/>
  <c r="M59" i="10"/>
  <c r="N59" i="10"/>
  <c r="O59" i="10"/>
  <c r="Q59" i="10"/>
  <c r="R59" i="10"/>
  <c r="S59" i="10"/>
  <c r="T59" i="10"/>
  <c r="U59" i="10"/>
  <c r="V59" i="10"/>
  <c r="W59" i="10"/>
  <c r="X59" i="10"/>
  <c r="AD59" i="10"/>
  <c r="AH58" i="10"/>
  <c r="Y59" i="10"/>
  <c r="Z59" i="10"/>
  <c r="AA59" i="10"/>
  <c r="AB59" i="10"/>
  <c r="C60" i="10"/>
  <c r="B60" i="10"/>
  <c r="D60" i="10"/>
  <c r="J60" i="10"/>
  <c r="F60" i="10"/>
  <c r="G60" i="10"/>
  <c r="E60" i="10"/>
  <c r="K60" i="10"/>
  <c r="L60" i="10"/>
  <c r="P60" i="10"/>
  <c r="M60" i="10"/>
  <c r="N60" i="10"/>
  <c r="O60" i="10"/>
  <c r="Q60" i="10"/>
  <c r="R60" i="10"/>
  <c r="S60" i="10"/>
  <c r="T60" i="10"/>
  <c r="U60" i="10"/>
  <c r="V60" i="10"/>
  <c r="W60" i="10"/>
  <c r="X60" i="10"/>
  <c r="AD60" i="10"/>
  <c r="AH59" i="10"/>
  <c r="Y60" i="10"/>
  <c r="Z60" i="10"/>
  <c r="AA60" i="10"/>
  <c r="AB60" i="10"/>
  <c r="C61" i="10"/>
  <c r="B61" i="10"/>
  <c r="D61" i="10"/>
  <c r="J61" i="10"/>
  <c r="F61" i="10"/>
  <c r="G61" i="10"/>
  <c r="E61" i="10"/>
  <c r="K61" i="10"/>
  <c r="L61" i="10"/>
  <c r="P61" i="10"/>
  <c r="M61" i="10"/>
  <c r="N61" i="10"/>
  <c r="O61" i="10"/>
  <c r="Q61" i="10"/>
  <c r="R61" i="10"/>
  <c r="S61" i="10"/>
  <c r="T61" i="10"/>
  <c r="U61" i="10"/>
  <c r="V61" i="10"/>
  <c r="W61" i="10"/>
  <c r="X61" i="10"/>
  <c r="AD61" i="10"/>
  <c r="AH60" i="10"/>
  <c r="Y61" i="10"/>
  <c r="Z61" i="10"/>
  <c r="AA61" i="10"/>
  <c r="AB61" i="10"/>
  <c r="C62" i="10"/>
  <c r="B62" i="10"/>
  <c r="D62" i="10"/>
  <c r="J62" i="10"/>
  <c r="F62" i="10"/>
  <c r="G62" i="10"/>
  <c r="E62" i="10"/>
  <c r="K62" i="10"/>
  <c r="L62" i="10"/>
  <c r="P62" i="10"/>
  <c r="M62" i="10"/>
  <c r="N62" i="10"/>
  <c r="O62" i="10"/>
  <c r="Q62" i="10"/>
  <c r="R62" i="10"/>
  <c r="S62" i="10"/>
  <c r="T62" i="10"/>
  <c r="U62" i="10"/>
  <c r="V62" i="10"/>
  <c r="W62" i="10"/>
  <c r="X62" i="10"/>
  <c r="AD62" i="10"/>
  <c r="AH61" i="10"/>
  <c r="Y62" i="10"/>
  <c r="Z62" i="10"/>
  <c r="AA62" i="10"/>
  <c r="AB62" i="10"/>
  <c r="C63" i="10"/>
  <c r="B63" i="10"/>
  <c r="D63" i="10"/>
  <c r="J63" i="10"/>
  <c r="F63" i="10"/>
  <c r="G63" i="10"/>
  <c r="E63" i="10"/>
  <c r="K63" i="10"/>
  <c r="L63" i="10"/>
  <c r="P63" i="10"/>
  <c r="M63" i="10"/>
  <c r="N63" i="10"/>
  <c r="O63" i="10"/>
  <c r="Q63" i="10"/>
  <c r="R63" i="10"/>
  <c r="S63" i="10"/>
  <c r="T63" i="10"/>
  <c r="U63" i="10"/>
  <c r="V63" i="10"/>
  <c r="W63" i="10"/>
  <c r="X63" i="10"/>
  <c r="AD63" i="10"/>
  <c r="AH62" i="10"/>
  <c r="Y63" i="10"/>
  <c r="Z63" i="10"/>
  <c r="AA63" i="10"/>
  <c r="AB63" i="10"/>
  <c r="C64" i="10"/>
  <c r="B64" i="10"/>
  <c r="D64" i="10"/>
  <c r="J64" i="10"/>
  <c r="F64" i="10"/>
  <c r="G64" i="10"/>
  <c r="E64" i="10"/>
  <c r="K64" i="10"/>
  <c r="L64" i="10"/>
  <c r="P64" i="10"/>
  <c r="M64" i="10"/>
  <c r="N64" i="10"/>
  <c r="O64" i="10"/>
  <c r="Q64" i="10"/>
  <c r="R64" i="10"/>
  <c r="S64" i="10"/>
  <c r="T64" i="10"/>
  <c r="U64" i="10"/>
  <c r="H95" i="1"/>
  <c r="V64" i="10"/>
  <c r="W64" i="10"/>
  <c r="X64" i="10"/>
  <c r="AD64" i="10"/>
  <c r="AH63" i="10"/>
  <c r="Y64" i="10"/>
  <c r="Z64" i="10"/>
  <c r="AA64" i="10"/>
  <c r="AB64" i="10"/>
  <c r="C65" i="10"/>
  <c r="B65" i="10"/>
  <c r="D65" i="10"/>
  <c r="J65" i="10"/>
  <c r="F65" i="10"/>
  <c r="G65" i="10"/>
  <c r="E65" i="10"/>
  <c r="K65" i="10"/>
  <c r="L65" i="10"/>
  <c r="P65" i="10"/>
  <c r="M65" i="10"/>
  <c r="N65" i="10"/>
  <c r="O65" i="10"/>
  <c r="Q65" i="10"/>
  <c r="R65" i="10"/>
  <c r="S65" i="10"/>
  <c r="T65" i="10"/>
  <c r="U65" i="10"/>
  <c r="V65" i="10"/>
  <c r="W65" i="10"/>
  <c r="X65" i="10"/>
  <c r="AD65" i="10"/>
  <c r="AH64" i="10"/>
  <c r="Y65" i="10"/>
  <c r="Z65" i="10"/>
  <c r="AA65" i="10"/>
  <c r="AB65" i="10"/>
  <c r="C66" i="10"/>
  <c r="B66" i="10"/>
  <c r="D66" i="10"/>
  <c r="J66" i="10"/>
  <c r="F66" i="10"/>
  <c r="G66" i="10"/>
  <c r="E66" i="10"/>
  <c r="K66" i="10"/>
  <c r="L66" i="10"/>
  <c r="P66" i="10"/>
  <c r="M66" i="10"/>
  <c r="N66" i="10"/>
  <c r="O66" i="10"/>
  <c r="Q66" i="10"/>
  <c r="R66" i="10"/>
  <c r="S66" i="10"/>
  <c r="T66" i="10"/>
  <c r="U66" i="10"/>
  <c r="V66" i="10"/>
  <c r="W66" i="10"/>
  <c r="X66" i="10"/>
  <c r="AD66" i="10"/>
  <c r="AH65" i="10"/>
  <c r="Y66" i="10"/>
  <c r="Z66" i="10"/>
  <c r="AA66" i="10"/>
  <c r="AB66" i="10"/>
  <c r="C67" i="10"/>
  <c r="B67" i="10"/>
  <c r="D67" i="10"/>
  <c r="J67" i="10"/>
  <c r="F67" i="10"/>
  <c r="G67" i="10"/>
  <c r="E67" i="10"/>
  <c r="K67" i="10"/>
  <c r="L67" i="10"/>
  <c r="P67" i="10"/>
  <c r="M67" i="10"/>
  <c r="N67" i="10"/>
  <c r="O67" i="10"/>
  <c r="Q67" i="10"/>
  <c r="R67" i="10"/>
  <c r="S67" i="10"/>
  <c r="T67" i="10"/>
  <c r="AD67" i="10"/>
  <c r="AH66" i="10"/>
  <c r="Y67" i="10"/>
  <c r="Z67" i="10"/>
  <c r="AA67" i="10"/>
  <c r="AB67" i="10"/>
  <c r="C68" i="10"/>
  <c r="B68" i="10"/>
  <c r="D68" i="10"/>
  <c r="J68" i="10"/>
  <c r="F68" i="10"/>
  <c r="G68" i="10"/>
  <c r="E68" i="10"/>
  <c r="K68" i="10"/>
  <c r="L68" i="10"/>
  <c r="P68" i="10"/>
  <c r="M68" i="10"/>
  <c r="N68" i="10"/>
  <c r="O68" i="10"/>
  <c r="Q68" i="10"/>
  <c r="R68" i="10"/>
  <c r="S68" i="10"/>
  <c r="T68" i="10"/>
  <c r="U68" i="10"/>
  <c r="H93" i="1"/>
  <c r="V68" i="10"/>
  <c r="W68" i="10"/>
  <c r="X68" i="10"/>
  <c r="AD68" i="10"/>
  <c r="AH67" i="10"/>
  <c r="Y68" i="10"/>
  <c r="Z68" i="10"/>
  <c r="AA68" i="10"/>
  <c r="AB68" i="10"/>
  <c r="C69" i="10"/>
  <c r="B69" i="10"/>
  <c r="D69" i="10"/>
  <c r="J69" i="10"/>
  <c r="G69" i="10"/>
  <c r="E69" i="10"/>
  <c r="K69" i="10"/>
  <c r="L69" i="10"/>
  <c r="P69" i="10"/>
  <c r="M69" i="10"/>
  <c r="N69" i="10"/>
  <c r="O69" i="10"/>
  <c r="Q69" i="10"/>
  <c r="R69" i="10"/>
  <c r="S69" i="10"/>
  <c r="T69" i="10"/>
  <c r="U69" i="10"/>
  <c r="V69" i="10"/>
  <c r="W69" i="10"/>
  <c r="X69" i="10"/>
  <c r="AD69" i="10"/>
  <c r="AH68" i="10"/>
  <c r="Y69" i="10"/>
  <c r="Z69" i="10"/>
  <c r="AA69" i="10"/>
  <c r="AB69" i="10"/>
  <c r="C70" i="10"/>
  <c r="B70" i="10"/>
  <c r="D70" i="10"/>
  <c r="J70" i="10"/>
  <c r="F70" i="10"/>
  <c r="G70" i="10"/>
  <c r="E70" i="10"/>
  <c r="K70" i="10"/>
  <c r="L70" i="10"/>
  <c r="P70" i="10"/>
  <c r="M70" i="10"/>
  <c r="N70" i="10"/>
  <c r="O70" i="10"/>
  <c r="Q70" i="10"/>
  <c r="R70" i="10"/>
  <c r="S70" i="10"/>
  <c r="T70" i="10"/>
  <c r="U70" i="10"/>
  <c r="V70" i="10"/>
  <c r="AD70" i="10"/>
  <c r="AH69" i="10"/>
  <c r="Y70" i="10"/>
  <c r="Z70" i="10"/>
  <c r="AA70" i="10"/>
  <c r="AB70" i="10"/>
  <c r="C71" i="10"/>
  <c r="B71" i="10"/>
  <c r="D71" i="10"/>
  <c r="J71" i="10"/>
  <c r="F71" i="10"/>
  <c r="G71" i="10"/>
  <c r="E71" i="10"/>
  <c r="K71" i="10"/>
  <c r="L71" i="10"/>
  <c r="P71" i="10"/>
  <c r="M71" i="10"/>
  <c r="N71" i="10"/>
  <c r="O71" i="10"/>
  <c r="Q71" i="10"/>
  <c r="R71" i="10"/>
  <c r="S71" i="10"/>
  <c r="T71" i="10"/>
  <c r="U71" i="10"/>
  <c r="V71" i="10"/>
  <c r="W71" i="10"/>
  <c r="X71" i="10"/>
  <c r="AD71" i="10"/>
  <c r="AH70" i="10"/>
  <c r="Y71" i="10"/>
  <c r="Z71" i="10"/>
  <c r="AA71" i="10"/>
  <c r="AB71" i="10"/>
  <c r="C72" i="10"/>
  <c r="B72" i="10"/>
  <c r="D72" i="10"/>
  <c r="J72" i="10"/>
  <c r="F72" i="10"/>
  <c r="G72" i="10"/>
  <c r="E72" i="10"/>
  <c r="K72" i="10"/>
  <c r="L72" i="10"/>
  <c r="P72" i="10"/>
  <c r="M72" i="10"/>
  <c r="N72" i="10"/>
  <c r="O72" i="10"/>
  <c r="Q72" i="10"/>
  <c r="R72" i="10"/>
  <c r="S72" i="10"/>
  <c r="T72" i="10"/>
  <c r="U72" i="10"/>
  <c r="V72" i="10"/>
  <c r="AD72" i="10"/>
  <c r="AH71" i="10"/>
  <c r="Y72" i="10"/>
  <c r="Z72" i="10"/>
  <c r="AA72" i="10"/>
  <c r="AB72" i="10"/>
  <c r="C73" i="10"/>
  <c r="B73" i="10"/>
  <c r="D73" i="10"/>
  <c r="J73" i="10"/>
  <c r="F73" i="10"/>
  <c r="G73" i="10"/>
  <c r="E73" i="10"/>
  <c r="K73" i="10"/>
  <c r="L73" i="10"/>
  <c r="P73" i="10"/>
  <c r="M73" i="10"/>
  <c r="N73" i="10"/>
  <c r="O73" i="10"/>
  <c r="Q73" i="10"/>
  <c r="R73" i="10"/>
  <c r="S73" i="10"/>
  <c r="T73" i="10"/>
  <c r="U73" i="10"/>
  <c r="V73" i="10"/>
  <c r="W73" i="10"/>
  <c r="X73" i="10"/>
  <c r="AD73" i="10"/>
  <c r="AH72" i="10"/>
  <c r="Y73" i="10"/>
  <c r="Z73" i="10"/>
  <c r="AA73" i="10"/>
  <c r="AB73" i="10"/>
  <c r="C74" i="10"/>
  <c r="B74" i="10"/>
  <c r="D74" i="10"/>
  <c r="J74" i="10"/>
  <c r="F74" i="10"/>
  <c r="G74" i="10"/>
  <c r="E74" i="10"/>
  <c r="K74" i="10"/>
  <c r="L74" i="10"/>
  <c r="P74" i="10"/>
  <c r="M74" i="10"/>
  <c r="N74" i="10"/>
  <c r="O74" i="10"/>
  <c r="Q74" i="10"/>
  <c r="R74" i="10"/>
  <c r="S74" i="10"/>
  <c r="T74" i="10"/>
  <c r="AD74" i="10"/>
  <c r="AH73" i="10"/>
  <c r="Y74" i="10"/>
  <c r="Z74" i="10"/>
  <c r="AA74" i="10"/>
  <c r="AB74" i="10"/>
  <c r="C75" i="10"/>
  <c r="B75" i="10"/>
  <c r="D75" i="10"/>
  <c r="J75" i="10"/>
  <c r="F75" i="10"/>
  <c r="G75" i="10"/>
  <c r="E75" i="10"/>
  <c r="K75" i="10"/>
  <c r="L75" i="10"/>
  <c r="P75" i="10"/>
  <c r="M75" i="10"/>
  <c r="N75" i="10"/>
  <c r="O75" i="10"/>
  <c r="Q75" i="10"/>
  <c r="R75" i="10"/>
  <c r="S75" i="10"/>
  <c r="T75" i="10"/>
  <c r="AD75" i="10"/>
  <c r="AH74" i="10"/>
  <c r="Y75" i="10"/>
  <c r="Z75" i="10"/>
  <c r="AA75" i="10"/>
  <c r="AB75" i="10"/>
  <c r="C76" i="10"/>
  <c r="B76" i="10"/>
  <c r="D76" i="10"/>
  <c r="J76" i="10"/>
  <c r="F76" i="10"/>
  <c r="G76" i="10"/>
  <c r="E76" i="10"/>
  <c r="K76" i="10"/>
  <c r="L76" i="10"/>
  <c r="P76" i="10"/>
  <c r="M76" i="10"/>
  <c r="N76" i="10"/>
  <c r="O76" i="10"/>
  <c r="Q76" i="10"/>
  <c r="R76" i="10"/>
  <c r="S76" i="10"/>
  <c r="T76" i="10"/>
  <c r="AD76" i="10"/>
  <c r="AH75" i="10"/>
  <c r="Y76" i="10"/>
  <c r="Z76" i="10"/>
  <c r="AA76" i="10"/>
  <c r="AB76" i="10"/>
  <c r="C77" i="10"/>
  <c r="B77" i="10"/>
  <c r="D77" i="10"/>
  <c r="J77" i="10"/>
  <c r="F77" i="10"/>
  <c r="G77" i="10"/>
  <c r="E77" i="10"/>
  <c r="K77" i="10"/>
  <c r="L77" i="10"/>
  <c r="P77" i="10"/>
  <c r="M77" i="10"/>
  <c r="N77" i="10"/>
  <c r="O77" i="10"/>
  <c r="Q77" i="10"/>
  <c r="R77" i="10"/>
  <c r="S77" i="10"/>
  <c r="T77" i="10"/>
  <c r="AD77" i="10"/>
  <c r="AH76" i="10"/>
  <c r="Y77" i="10"/>
  <c r="Z77" i="10"/>
  <c r="AA77" i="10"/>
  <c r="AB77" i="10"/>
  <c r="C78" i="10"/>
  <c r="B78" i="10"/>
  <c r="D78" i="10"/>
  <c r="J78" i="10"/>
  <c r="F78" i="10"/>
  <c r="G78" i="10"/>
  <c r="E78" i="10"/>
  <c r="K78" i="10"/>
  <c r="L78" i="10"/>
  <c r="P78" i="10"/>
  <c r="M78" i="10"/>
  <c r="N78" i="10"/>
  <c r="O78" i="10"/>
  <c r="Q78" i="10"/>
  <c r="R78" i="10"/>
  <c r="S78" i="10"/>
  <c r="T78" i="10"/>
  <c r="AD78" i="10"/>
  <c r="AH77" i="10"/>
  <c r="Y78" i="10"/>
  <c r="Z78" i="10"/>
  <c r="AA78" i="10"/>
  <c r="AB78" i="10"/>
  <c r="C79" i="10"/>
  <c r="B79" i="10"/>
  <c r="D79" i="10"/>
  <c r="J79" i="10"/>
  <c r="F79" i="10"/>
  <c r="G79" i="10"/>
  <c r="E79" i="10"/>
  <c r="K79" i="10"/>
  <c r="L79" i="10"/>
  <c r="P79" i="10"/>
  <c r="M79" i="10"/>
  <c r="N79" i="10"/>
  <c r="O79" i="10"/>
  <c r="Q79" i="10"/>
  <c r="R79" i="10"/>
  <c r="S79" i="10"/>
  <c r="T79" i="10"/>
  <c r="AD79" i="10"/>
  <c r="AH78" i="10"/>
  <c r="Y79" i="10"/>
  <c r="Z79" i="10"/>
  <c r="AA79" i="10"/>
  <c r="AB79" i="10"/>
  <c r="C80" i="10"/>
  <c r="B80" i="10"/>
  <c r="D80" i="10"/>
  <c r="AD80" i="10"/>
  <c r="AH79" i="10"/>
  <c r="J80" i="10"/>
  <c r="F80" i="10"/>
  <c r="G80" i="10"/>
  <c r="E80" i="10"/>
  <c r="K80" i="10"/>
  <c r="L80" i="10"/>
  <c r="P80" i="10"/>
  <c r="M80" i="10"/>
  <c r="N80" i="10"/>
  <c r="O80" i="10"/>
  <c r="Q80" i="10"/>
  <c r="R80" i="10"/>
  <c r="S80" i="10"/>
  <c r="T80" i="10"/>
  <c r="Y80" i="10"/>
  <c r="Z80" i="10"/>
  <c r="AA80" i="10"/>
  <c r="AB80" i="10"/>
  <c r="C81" i="10"/>
  <c r="B81" i="10"/>
  <c r="AD81" i="10"/>
  <c r="AH80" i="10"/>
  <c r="B82" i="10"/>
  <c r="AD82" i="10"/>
  <c r="AH81" i="10"/>
  <c r="B83" i="10"/>
  <c r="AD83" i="10"/>
  <c r="AH82" i="10"/>
  <c r="B84" i="10"/>
  <c r="AD84" i="10"/>
  <c r="AH83" i="10"/>
  <c r="B85" i="10"/>
  <c r="AD85" i="10"/>
  <c r="AH84" i="10"/>
  <c r="B86" i="10"/>
  <c r="AD86" i="10"/>
  <c r="AH85" i="10"/>
  <c r="B87" i="10"/>
  <c r="AD87" i="10"/>
  <c r="AH86" i="10"/>
  <c r="B88" i="10"/>
  <c r="AD88" i="10"/>
  <c r="AH87" i="10"/>
  <c r="B89" i="10"/>
  <c r="AD89" i="10"/>
  <c r="AH88" i="10"/>
  <c r="B90" i="10"/>
  <c r="AD90" i="10"/>
  <c r="AH89" i="10"/>
  <c r="B91" i="10"/>
  <c r="AD91" i="10"/>
  <c r="AH90" i="10"/>
  <c r="B92" i="10"/>
  <c r="AD92" i="10"/>
  <c r="AH91" i="10"/>
  <c r="B93" i="10"/>
  <c r="AD93" i="10"/>
  <c r="AH92" i="10"/>
  <c r="B94" i="10"/>
  <c r="AD94" i="10"/>
  <c r="AH93" i="10"/>
  <c r="B95" i="10"/>
  <c r="AD95" i="10"/>
  <c r="AH94" i="10"/>
  <c r="B96" i="10"/>
  <c r="AD96" i="10"/>
  <c r="AH95" i="10"/>
  <c r="B97" i="10"/>
  <c r="AD97" i="10"/>
  <c r="AH96" i="10"/>
  <c r="B98" i="10"/>
  <c r="AD98" i="10"/>
  <c r="AH97" i="10"/>
  <c r="B99" i="10"/>
  <c r="AD99" i="10"/>
  <c r="AH98" i="10"/>
  <c r="B100" i="10"/>
  <c r="AD100" i="10"/>
  <c r="AH99" i="10"/>
  <c r="AH100" i="10"/>
  <c r="AD4" i="10"/>
  <c r="AM12" i="10"/>
  <c r="AL12" i="10"/>
  <c r="AR2" i="10"/>
  <c r="AN12" i="10"/>
  <c r="AT12" i="10"/>
  <c r="AP12" i="10"/>
  <c r="AQ12" i="10"/>
  <c r="AO12" i="10"/>
  <c r="AU12" i="10"/>
  <c r="AV12" i="10"/>
  <c r="AZ12" i="10"/>
  <c r="AW12" i="10"/>
  <c r="AX12" i="10"/>
  <c r="AY12" i="10"/>
  <c r="BA12" i="10"/>
  <c r="BB12" i="10"/>
  <c r="BC12" i="10"/>
  <c r="BD12" i="10"/>
  <c r="BE12" i="10"/>
  <c r="BF12" i="10"/>
  <c r="BG12" i="10"/>
  <c r="BH12" i="10"/>
  <c r="BN12" i="10"/>
  <c r="BI12" i="10"/>
  <c r="BJ12" i="10"/>
  <c r="BK12" i="10"/>
  <c r="BL12" i="10"/>
  <c r="AM13" i="10"/>
  <c r="AL13" i="10"/>
  <c r="AN13" i="10"/>
  <c r="AT13" i="10"/>
  <c r="AP13" i="10"/>
  <c r="AQ13" i="10"/>
  <c r="AO13" i="10"/>
  <c r="AU13" i="10"/>
  <c r="AV13" i="10"/>
  <c r="AZ13" i="10"/>
  <c r="AW13" i="10"/>
  <c r="AX13" i="10"/>
  <c r="AY13" i="10"/>
  <c r="BA13" i="10"/>
  <c r="BB13" i="10"/>
  <c r="BC13" i="10"/>
  <c r="BD13" i="10"/>
  <c r="BE13" i="10"/>
  <c r="BF13" i="10"/>
  <c r="BG13" i="10"/>
  <c r="BH13" i="10"/>
  <c r="BN13" i="10"/>
  <c r="BR12" i="10"/>
  <c r="BI13" i="10"/>
  <c r="BJ13" i="10"/>
  <c r="BK13" i="10"/>
  <c r="BL13" i="10"/>
  <c r="AM14" i="10"/>
  <c r="AL14" i="10"/>
  <c r="AN14" i="10"/>
  <c r="AT14" i="10"/>
  <c r="AP14" i="10"/>
  <c r="AQ14" i="10"/>
  <c r="AO14" i="10"/>
  <c r="AU14" i="10"/>
  <c r="AV14" i="10"/>
  <c r="AZ14" i="10"/>
  <c r="AW14" i="10"/>
  <c r="AX14" i="10"/>
  <c r="AY14" i="10"/>
  <c r="BA14" i="10"/>
  <c r="BB14" i="10"/>
  <c r="BC14" i="10"/>
  <c r="BD14" i="10"/>
  <c r="BE14" i="10"/>
  <c r="BF14" i="10"/>
  <c r="BG14" i="10"/>
  <c r="BH14" i="10"/>
  <c r="BN14" i="10"/>
  <c r="BR13" i="10"/>
  <c r="BI14" i="10"/>
  <c r="BJ14" i="10"/>
  <c r="BK14" i="10"/>
  <c r="BL14" i="10"/>
  <c r="AM15" i="10"/>
  <c r="AL15" i="10"/>
  <c r="AN15" i="10"/>
  <c r="AT15" i="10"/>
  <c r="AP15" i="10"/>
  <c r="AQ15" i="10"/>
  <c r="AO15" i="10"/>
  <c r="AU15" i="10"/>
  <c r="AV15" i="10"/>
  <c r="AZ15" i="10"/>
  <c r="AW15" i="10"/>
  <c r="AX15" i="10"/>
  <c r="AY15" i="10"/>
  <c r="BA15" i="10"/>
  <c r="BB15" i="10"/>
  <c r="BC15" i="10"/>
  <c r="BD15" i="10"/>
  <c r="BE15" i="10"/>
  <c r="BF15" i="10"/>
  <c r="BG15" i="10"/>
  <c r="BH15" i="10"/>
  <c r="BN15" i="10"/>
  <c r="BR14" i="10"/>
  <c r="BI15" i="10"/>
  <c r="BJ15" i="10"/>
  <c r="BK15" i="10"/>
  <c r="BL15" i="10"/>
  <c r="AM16" i="10"/>
  <c r="AL16" i="10"/>
  <c r="AN16" i="10"/>
  <c r="AT16" i="10"/>
  <c r="AP16" i="10"/>
  <c r="AQ16" i="10"/>
  <c r="AO16" i="10"/>
  <c r="AU16" i="10"/>
  <c r="AV16" i="10"/>
  <c r="AZ16" i="10"/>
  <c r="AW16" i="10"/>
  <c r="AX16" i="10"/>
  <c r="AY16" i="10"/>
  <c r="BA16" i="10"/>
  <c r="BB16" i="10"/>
  <c r="BC16" i="10"/>
  <c r="BD16" i="10"/>
  <c r="BE16" i="10"/>
  <c r="BF16" i="10"/>
  <c r="BG16" i="10"/>
  <c r="BH16" i="10"/>
  <c r="BN16" i="10"/>
  <c r="BR15" i="10"/>
  <c r="BI16" i="10"/>
  <c r="BJ16" i="10"/>
  <c r="BK16" i="10"/>
  <c r="BL16" i="10"/>
  <c r="AM17" i="10"/>
  <c r="AL17" i="10"/>
  <c r="AN17" i="10"/>
  <c r="AT17" i="10"/>
  <c r="AP17" i="10"/>
  <c r="AQ17" i="10"/>
  <c r="AO17" i="10"/>
  <c r="AU17" i="10"/>
  <c r="AV17" i="10"/>
  <c r="AZ17" i="10"/>
  <c r="AW17" i="10"/>
  <c r="AX17" i="10"/>
  <c r="AY17" i="10"/>
  <c r="BA17" i="10"/>
  <c r="BB17" i="10"/>
  <c r="BC17" i="10"/>
  <c r="BD17" i="10"/>
  <c r="BE17" i="10"/>
  <c r="BF17" i="10"/>
  <c r="BG17" i="10"/>
  <c r="BH17" i="10"/>
  <c r="BN17" i="10"/>
  <c r="BR16" i="10"/>
  <c r="BI17" i="10"/>
  <c r="BJ17" i="10"/>
  <c r="BK17" i="10"/>
  <c r="BL17" i="10"/>
  <c r="AM18" i="10"/>
  <c r="AL18" i="10"/>
  <c r="AN18" i="10"/>
  <c r="AT18" i="10"/>
  <c r="AP18" i="10"/>
  <c r="AQ18" i="10"/>
  <c r="AO18" i="10"/>
  <c r="AU18" i="10"/>
  <c r="AV18" i="10"/>
  <c r="AZ18" i="10"/>
  <c r="AW18" i="10"/>
  <c r="AX18" i="10"/>
  <c r="AY18" i="10"/>
  <c r="BA18" i="10"/>
  <c r="BB18" i="10"/>
  <c r="BC18" i="10"/>
  <c r="BD18" i="10"/>
  <c r="BE18" i="10"/>
  <c r="BF18" i="10"/>
  <c r="BG18" i="10"/>
  <c r="BH18" i="10"/>
  <c r="BN18" i="10"/>
  <c r="BR17" i="10"/>
  <c r="BI18" i="10"/>
  <c r="BJ18" i="10"/>
  <c r="BK18" i="10"/>
  <c r="BL18" i="10"/>
  <c r="AM19" i="10"/>
  <c r="AL19" i="10"/>
  <c r="AN19" i="10"/>
  <c r="AT19" i="10"/>
  <c r="AP19" i="10"/>
  <c r="AQ19" i="10"/>
  <c r="AO19" i="10"/>
  <c r="AU19" i="10"/>
  <c r="AV19" i="10"/>
  <c r="AZ19" i="10"/>
  <c r="AW19" i="10"/>
  <c r="AX19" i="10"/>
  <c r="AY19" i="10"/>
  <c r="BA19" i="10"/>
  <c r="BB19" i="10"/>
  <c r="BC19" i="10"/>
  <c r="BD19" i="10"/>
  <c r="BE19" i="10"/>
  <c r="BF19" i="10"/>
  <c r="BG19" i="10"/>
  <c r="BH19" i="10"/>
  <c r="BN19" i="10"/>
  <c r="BR18" i="10"/>
  <c r="BI19" i="10"/>
  <c r="BJ19" i="10"/>
  <c r="BK19" i="10"/>
  <c r="BL19" i="10"/>
  <c r="AM20" i="10"/>
  <c r="AL20" i="10"/>
  <c r="AN20" i="10"/>
  <c r="AT20" i="10"/>
  <c r="AP20" i="10"/>
  <c r="AQ20" i="10"/>
  <c r="AO20" i="10"/>
  <c r="AU20" i="10"/>
  <c r="AV20" i="10"/>
  <c r="AZ20" i="10"/>
  <c r="AW20" i="10"/>
  <c r="AX20" i="10"/>
  <c r="AY20" i="10"/>
  <c r="BA20" i="10"/>
  <c r="BB20" i="10"/>
  <c r="BC20" i="10"/>
  <c r="BD20" i="10"/>
  <c r="BE20" i="10"/>
  <c r="BF20" i="10"/>
  <c r="BG20" i="10"/>
  <c r="BH20" i="10"/>
  <c r="BN20" i="10"/>
  <c r="BR19" i="10"/>
  <c r="BI20" i="10"/>
  <c r="BJ20" i="10"/>
  <c r="BK20" i="10"/>
  <c r="BL20" i="10"/>
  <c r="AM21" i="10"/>
  <c r="AL21" i="10"/>
  <c r="AN21" i="10"/>
  <c r="AT21" i="10"/>
  <c r="AP21" i="10"/>
  <c r="AQ21" i="10"/>
  <c r="AO21" i="10"/>
  <c r="AU21" i="10"/>
  <c r="AV21" i="10"/>
  <c r="AZ21" i="10"/>
  <c r="AW21" i="10"/>
  <c r="AX21" i="10"/>
  <c r="AY21" i="10"/>
  <c r="BA21" i="10"/>
  <c r="BB21" i="10"/>
  <c r="BC21" i="10"/>
  <c r="BD21" i="10"/>
  <c r="BE21" i="10"/>
  <c r="BF21" i="10"/>
  <c r="BG21" i="10"/>
  <c r="BH21" i="10"/>
  <c r="BN21" i="10"/>
  <c r="BR20" i="10"/>
  <c r="BI21" i="10"/>
  <c r="BJ21" i="10"/>
  <c r="BK21" i="10"/>
  <c r="BL21" i="10"/>
  <c r="AM22" i="10"/>
  <c r="AL22" i="10"/>
  <c r="AN22" i="10"/>
  <c r="AT22" i="10"/>
  <c r="AP22" i="10"/>
  <c r="AQ22" i="10"/>
  <c r="AO22" i="10"/>
  <c r="AU22" i="10"/>
  <c r="AV22" i="10"/>
  <c r="AZ22" i="10"/>
  <c r="AW22" i="10"/>
  <c r="AX22" i="10"/>
  <c r="AY22" i="10"/>
  <c r="BA22" i="10"/>
  <c r="BB22" i="10"/>
  <c r="BC22" i="10"/>
  <c r="BD22" i="10"/>
  <c r="BE22" i="10"/>
  <c r="BF22" i="10"/>
  <c r="BG22" i="10"/>
  <c r="BH22" i="10"/>
  <c r="BN22" i="10"/>
  <c r="BR21" i="10"/>
  <c r="BI22" i="10"/>
  <c r="BJ22" i="10"/>
  <c r="BK22" i="10"/>
  <c r="BL22" i="10"/>
  <c r="AM23" i="10"/>
  <c r="AL23" i="10"/>
  <c r="AN23" i="10"/>
  <c r="AT23" i="10"/>
  <c r="AP23" i="10"/>
  <c r="AQ23" i="10"/>
  <c r="AO23" i="10"/>
  <c r="AU23" i="10"/>
  <c r="AV23" i="10"/>
  <c r="AZ23" i="10"/>
  <c r="AW23" i="10"/>
  <c r="AX23" i="10"/>
  <c r="AY23" i="10"/>
  <c r="BA23" i="10"/>
  <c r="BB23" i="10"/>
  <c r="BC23" i="10"/>
  <c r="BD23" i="10"/>
  <c r="BE23" i="10"/>
  <c r="BF23" i="10"/>
  <c r="BG23" i="10"/>
  <c r="BH23" i="10"/>
  <c r="BN23" i="10"/>
  <c r="BR22" i="10"/>
  <c r="BI23" i="10"/>
  <c r="BJ23" i="10"/>
  <c r="BK23" i="10"/>
  <c r="BL23" i="10"/>
  <c r="AM24" i="10"/>
  <c r="AL24" i="10"/>
  <c r="AN24" i="10"/>
  <c r="AT24" i="10"/>
  <c r="AP24" i="10"/>
  <c r="AQ24" i="10"/>
  <c r="AO24" i="10"/>
  <c r="AU24" i="10"/>
  <c r="AV24" i="10"/>
  <c r="AZ24" i="10"/>
  <c r="AW24" i="10"/>
  <c r="AX24" i="10"/>
  <c r="AY24" i="10"/>
  <c r="BA24" i="10"/>
  <c r="BB24" i="10"/>
  <c r="BC24" i="10"/>
  <c r="BD24" i="10"/>
  <c r="BE24" i="10"/>
  <c r="BF24" i="10"/>
  <c r="BG24" i="10"/>
  <c r="BH24" i="10"/>
  <c r="BN24" i="10"/>
  <c r="BR23" i="10"/>
  <c r="BI24" i="10"/>
  <c r="BJ24" i="10"/>
  <c r="BK24" i="10"/>
  <c r="BL24" i="10"/>
  <c r="AM25" i="10"/>
  <c r="AL25" i="10"/>
  <c r="AN25" i="10"/>
  <c r="AT25" i="10"/>
  <c r="AP25" i="10"/>
  <c r="AQ25" i="10"/>
  <c r="AO25" i="10"/>
  <c r="AU25" i="10"/>
  <c r="AV25" i="10"/>
  <c r="AZ25" i="10"/>
  <c r="AW25" i="10"/>
  <c r="AX25" i="10"/>
  <c r="AY25" i="10"/>
  <c r="BA25" i="10"/>
  <c r="BB25" i="10"/>
  <c r="BC25" i="10"/>
  <c r="BD25" i="10"/>
  <c r="BE25" i="10"/>
  <c r="BF25" i="10"/>
  <c r="BG25" i="10"/>
  <c r="BH25" i="10"/>
  <c r="BN25" i="10"/>
  <c r="BR24" i="10"/>
  <c r="BI25" i="10"/>
  <c r="BJ25" i="10"/>
  <c r="BK25" i="10"/>
  <c r="BL25" i="10"/>
  <c r="AM26" i="10"/>
  <c r="AL26" i="10"/>
  <c r="AN26" i="10"/>
  <c r="AT26" i="10"/>
  <c r="AP26" i="10"/>
  <c r="AQ26" i="10"/>
  <c r="AO26" i="10"/>
  <c r="AU26" i="10"/>
  <c r="AV26" i="10"/>
  <c r="AZ26" i="10"/>
  <c r="AW26" i="10"/>
  <c r="AX26" i="10"/>
  <c r="AY26" i="10"/>
  <c r="BA26" i="10"/>
  <c r="BB26" i="10"/>
  <c r="BC26" i="10"/>
  <c r="BD26" i="10"/>
  <c r="BE26" i="10"/>
  <c r="BF26" i="10"/>
  <c r="BG26" i="10"/>
  <c r="BH26" i="10"/>
  <c r="BN26" i="10"/>
  <c r="BR25" i="10"/>
  <c r="BI26" i="10"/>
  <c r="BJ26" i="10"/>
  <c r="BK26" i="10"/>
  <c r="BL26" i="10"/>
  <c r="AM27" i="10"/>
  <c r="AL27" i="10"/>
  <c r="AN27" i="10"/>
  <c r="AT27" i="10"/>
  <c r="AP27" i="10"/>
  <c r="AQ27" i="10"/>
  <c r="AO27" i="10"/>
  <c r="AU27" i="10"/>
  <c r="AV27" i="10"/>
  <c r="AZ27" i="10"/>
  <c r="AW27" i="10"/>
  <c r="AX27" i="10"/>
  <c r="AY27" i="10"/>
  <c r="BA27" i="10"/>
  <c r="BB27" i="10"/>
  <c r="BC27" i="10"/>
  <c r="BD27" i="10"/>
  <c r="BE27" i="10"/>
  <c r="BF27" i="10"/>
  <c r="BG27" i="10"/>
  <c r="BH27" i="10"/>
  <c r="BN27" i="10"/>
  <c r="BR26" i="10"/>
  <c r="BI27" i="10"/>
  <c r="BJ27" i="10"/>
  <c r="BK27" i="10"/>
  <c r="BL27" i="10"/>
  <c r="AM28" i="10"/>
  <c r="AL28" i="10"/>
  <c r="AN28" i="10"/>
  <c r="AT28" i="10"/>
  <c r="AP28" i="10"/>
  <c r="AQ28" i="10"/>
  <c r="AO28" i="10"/>
  <c r="AU28" i="10"/>
  <c r="AV28" i="10"/>
  <c r="AZ28" i="10"/>
  <c r="AW28" i="10"/>
  <c r="AX28" i="10"/>
  <c r="AY28" i="10"/>
  <c r="BA28" i="10"/>
  <c r="BB28" i="10"/>
  <c r="BC28" i="10"/>
  <c r="BD28" i="10"/>
  <c r="BE28" i="10"/>
  <c r="BF28" i="10"/>
  <c r="BG28" i="10"/>
  <c r="BH28" i="10"/>
  <c r="BN28" i="10"/>
  <c r="BR27" i="10"/>
  <c r="BI28" i="10"/>
  <c r="BJ28" i="10"/>
  <c r="BK28" i="10"/>
  <c r="BL28" i="10"/>
  <c r="AM29" i="10"/>
  <c r="AL29" i="10"/>
  <c r="AN29" i="10"/>
  <c r="AT29" i="10"/>
  <c r="AP29" i="10"/>
  <c r="AQ29" i="10"/>
  <c r="AO29" i="10"/>
  <c r="AU29" i="10"/>
  <c r="AV29" i="10"/>
  <c r="AZ29" i="10"/>
  <c r="AW29" i="10"/>
  <c r="AX29" i="10"/>
  <c r="AY29" i="10"/>
  <c r="BA29" i="10"/>
  <c r="BB29" i="10"/>
  <c r="BC29" i="10"/>
  <c r="BD29" i="10"/>
  <c r="BE29" i="10"/>
  <c r="BF29" i="10"/>
  <c r="BG29" i="10"/>
  <c r="BH29" i="10"/>
  <c r="BN29" i="10"/>
  <c r="BR28" i="10"/>
  <c r="BI29" i="10"/>
  <c r="BJ29" i="10"/>
  <c r="BK29" i="10"/>
  <c r="BL29" i="10"/>
  <c r="AM30" i="10"/>
  <c r="AL30" i="10"/>
  <c r="AN30" i="10"/>
  <c r="AT30" i="10"/>
  <c r="AP30" i="10"/>
  <c r="AQ30" i="10"/>
  <c r="AO30" i="10"/>
  <c r="AU30" i="10"/>
  <c r="AV30" i="10"/>
  <c r="AZ30" i="10"/>
  <c r="AW30" i="10"/>
  <c r="AX30" i="10"/>
  <c r="AY30" i="10"/>
  <c r="BA30" i="10"/>
  <c r="BB30" i="10"/>
  <c r="BC30" i="10"/>
  <c r="BD30" i="10"/>
  <c r="BE30" i="10"/>
  <c r="BF30" i="10"/>
  <c r="BG30" i="10"/>
  <c r="BH30" i="10"/>
  <c r="BN30" i="10"/>
  <c r="BR29" i="10"/>
  <c r="BI30" i="10"/>
  <c r="BJ30" i="10"/>
  <c r="BK30" i="10"/>
  <c r="BL30" i="10"/>
  <c r="AM31" i="10"/>
  <c r="AL31" i="10"/>
  <c r="AN31" i="10"/>
  <c r="AT31" i="10"/>
  <c r="AP31" i="10"/>
  <c r="AQ31" i="10"/>
  <c r="AO31" i="10"/>
  <c r="AU31" i="10"/>
  <c r="AV31" i="10"/>
  <c r="AZ31" i="10"/>
  <c r="AW31" i="10"/>
  <c r="AX31" i="10"/>
  <c r="AY31" i="10"/>
  <c r="BA31" i="10"/>
  <c r="BB31" i="10"/>
  <c r="BC31" i="10"/>
  <c r="BD31" i="10"/>
  <c r="BE31" i="10"/>
  <c r="BF31" i="10"/>
  <c r="BG31" i="10"/>
  <c r="BH31" i="10"/>
  <c r="BN31" i="10"/>
  <c r="BR30" i="10"/>
  <c r="BI31" i="10"/>
  <c r="BJ31" i="10"/>
  <c r="BK31" i="10"/>
  <c r="BL31" i="10"/>
  <c r="AM32" i="10"/>
  <c r="AL32" i="10"/>
  <c r="AN32" i="10"/>
  <c r="AT32" i="10"/>
  <c r="AP32" i="10"/>
  <c r="AQ32" i="10"/>
  <c r="AO32" i="10"/>
  <c r="AU32" i="10"/>
  <c r="AV32" i="10"/>
  <c r="AZ32" i="10"/>
  <c r="AW32" i="10"/>
  <c r="AX32" i="10"/>
  <c r="AY32" i="10"/>
  <c r="BA32" i="10"/>
  <c r="BB32" i="10"/>
  <c r="BC32" i="10"/>
  <c r="BD32" i="10"/>
  <c r="BE32" i="10"/>
  <c r="BF32" i="10"/>
  <c r="BG32" i="10"/>
  <c r="BH32" i="10"/>
  <c r="BN32" i="10"/>
  <c r="BR31" i="10"/>
  <c r="BI32" i="10"/>
  <c r="BJ32" i="10"/>
  <c r="BK32" i="10"/>
  <c r="BL32" i="10"/>
  <c r="AM33" i="10"/>
  <c r="AL33" i="10"/>
  <c r="AN33" i="10"/>
  <c r="AT33" i="10"/>
  <c r="AP33" i="10"/>
  <c r="AQ33" i="10"/>
  <c r="AO33" i="10"/>
  <c r="AU33" i="10"/>
  <c r="AV33" i="10"/>
  <c r="AZ33" i="10"/>
  <c r="AW33" i="10"/>
  <c r="AX33" i="10"/>
  <c r="AY33" i="10"/>
  <c r="BA33" i="10"/>
  <c r="BB33" i="10"/>
  <c r="BC33" i="10"/>
  <c r="BD33" i="10"/>
  <c r="BE33" i="10"/>
  <c r="BF33" i="10"/>
  <c r="BG33" i="10"/>
  <c r="BH33" i="10"/>
  <c r="BN33" i="10"/>
  <c r="BR32" i="10"/>
  <c r="BI33" i="10"/>
  <c r="BJ33" i="10"/>
  <c r="BK33" i="10"/>
  <c r="BL33" i="10"/>
  <c r="AM34" i="10"/>
  <c r="AL34" i="10"/>
  <c r="AN34" i="10"/>
  <c r="AT34" i="10"/>
  <c r="AP34" i="10"/>
  <c r="AQ34" i="10"/>
  <c r="AO34" i="10"/>
  <c r="AU34" i="10"/>
  <c r="AV34" i="10"/>
  <c r="AZ34" i="10"/>
  <c r="AW34" i="10"/>
  <c r="AX34" i="10"/>
  <c r="AY34" i="10"/>
  <c r="BA34" i="10"/>
  <c r="BB34" i="10"/>
  <c r="BC34" i="10"/>
  <c r="BD34" i="10"/>
  <c r="BE34" i="10"/>
  <c r="BF34" i="10"/>
  <c r="BG34" i="10"/>
  <c r="BH34" i="10"/>
  <c r="BN34" i="10"/>
  <c r="BR33" i="10"/>
  <c r="BI34" i="10"/>
  <c r="BJ34" i="10"/>
  <c r="BK34" i="10"/>
  <c r="BL34" i="10"/>
  <c r="AM35" i="10"/>
  <c r="AL35" i="10"/>
  <c r="AN35" i="10"/>
  <c r="AT35" i="10"/>
  <c r="AP35" i="10"/>
  <c r="AQ35" i="10"/>
  <c r="AO35" i="10"/>
  <c r="AU35" i="10"/>
  <c r="AV35" i="10"/>
  <c r="AZ35" i="10"/>
  <c r="AW35" i="10"/>
  <c r="AX35" i="10"/>
  <c r="AY35" i="10"/>
  <c r="BA35" i="10"/>
  <c r="BB35" i="10"/>
  <c r="BC35" i="10"/>
  <c r="BD35" i="10"/>
  <c r="BE35" i="10"/>
  <c r="BF35" i="10"/>
  <c r="BG35" i="10"/>
  <c r="BH35" i="10"/>
  <c r="BN35" i="10"/>
  <c r="BR34" i="10"/>
  <c r="BI35" i="10"/>
  <c r="BJ35" i="10"/>
  <c r="BK35" i="10"/>
  <c r="BL35" i="10"/>
  <c r="AM36" i="10"/>
  <c r="AL36" i="10"/>
  <c r="AN36" i="10"/>
  <c r="AT36" i="10"/>
  <c r="AP36" i="10"/>
  <c r="AQ36" i="10"/>
  <c r="AO36" i="10"/>
  <c r="AU36" i="10"/>
  <c r="AV36" i="10"/>
  <c r="AZ36" i="10"/>
  <c r="AW36" i="10"/>
  <c r="AX36" i="10"/>
  <c r="AY36" i="10"/>
  <c r="BA36" i="10"/>
  <c r="BB36" i="10"/>
  <c r="BC36" i="10"/>
  <c r="BD36" i="10"/>
  <c r="BE36" i="10"/>
  <c r="BF36" i="10"/>
  <c r="BG36" i="10"/>
  <c r="BH36" i="10"/>
  <c r="BN36" i="10"/>
  <c r="BR35" i="10"/>
  <c r="BI36" i="10"/>
  <c r="BJ36" i="10"/>
  <c r="BK36" i="10"/>
  <c r="BL36" i="10"/>
  <c r="AM37" i="10"/>
  <c r="AL37" i="10"/>
  <c r="AN37" i="10"/>
  <c r="AT37" i="10"/>
  <c r="AP37" i="10"/>
  <c r="AQ37" i="10"/>
  <c r="AO37" i="10"/>
  <c r="AU37" i="10"/>
  <c r="AV37" i="10"/>
  <c r="AZ37" i="10"/>
  <c r="AW37" i="10"/>
  <c r="AX37" i="10"/>
  <c r="AY37" i="10"/>
  <c r="BA37" i="10"/>
  <c r="BB37" i="10"/>
  <c r="BC37" i="10"/>
  <c r="BD37" i="10"/>
  <c r="BE37" i="10"/>
  <c r="BF37" i="10"/>
  <c r="BN37" i="10"/>
  <c r="BR36" i="10"/>
  <c r="BI37" i="10"/>
  <c r="BJ37" i="10"/>
  <c r="BK37" i="10"/>
  <c r="BL37" i="10"/>
  <c r="AM38" i="10"/>
  <c r="AL38" i="10"/>
  <c r="AN38" i="10"/>
  <c r="AT38" i="10"/>
  <c r="AP38" i="10"/>
  <c r="AQ38" i="10"/>
  <c r="AO38" i="10"/>
  <c r="AU38" i="10"/>
  <c r="AV38" i="10"/>
  <c r="AZ38" i="10"/>
  <c r="AW38" i="10"/>
  <c r="AX38" i="10"/>
  <c r="AY38" i="10"/>
  <c r="BA38" i="10"/>
  <c r="BB38" i="10"/>
  <c r="BC38" i="10"/>
  <c r="BD38" i="10"/>
  <c r="BE38" i="10"/>
  <c r="BF38" i="10"/>
  <c r="BG38" i="10"/>
  <c r="BH38" i="10"/>
  <c r="BN38" i="10"/>
  <c r="BR37" i="10"/>
  <c r="BI38" i="10"/>
  <c r="BJ38" i="10"/>
  <c r="BK38" i="10"/>
  <c r="BL38" i="10"/>
  <c r="AM39" i="10"/>
  <c r="AL39" i="10"/>
  <c r="AN39" i="10"/>
  <c r="AT39" i="10"/>
  <c r="AP39" i="10"/>
  <c r="AQ39" i="10"/>
  <c r="AO39" i="10"/>
  <c r="AU39" i="10"/>
  <c r="AV39" i="10"/>
  <c r="AZ39" i="10"/>
  <c r="AW39" i="10"/>
  <c r="AX39" i="10"/>
  <c r="AY39" i="10"/>
  <c r="BA39" i="10"/>
  <c r="BB39" i="10"/>
  <c r="BC39" i="10"/>
  <c r="BD39" i="10"/>
  <c r="BE39" i="10"/>
  <c r="BF39" i="10"/>
  <c r="BG39" i="10"/>
  <c r="BH39" i="10"/>
  <c r="BN39" i="10"/>
  <c r="BR38" i="10"/>
  <c r="BI39" i="10"/>
  <c r="BJ39" i="10"/>
  <c r="BK39" i="10"/>
  <c r="BL39" i="10"/>
  <c r="AM40" i="10"/>
  <c r="AL40" i="10"/>
  <c r="AN40" i="10"/>
  <c r="AT40" i="10"/>
  <c r="AP40" i="10"/>
  <c r="AQ40" i="10"/>
  <c r="AO40" i="10"/>
  <c r="AU40" i="10"/>
  <c r="AV40" i="10"/>
  <c r="AZ40" i="10"/>
  <c r="AW40" i="10"/>
  <c r="AX40" i="10"/>
  <c r="AY40" i="10"/>
  <c r="BA40" i="10"/>
  <c r="BB40" i="10"/>
  <c r="BC40" i="10"/>
  <c r="BD40" i="10"/>
  <c r="BE40" i="10"/>
  <c r="BF40" i="10"/>
  <c r="BG40" i="10"/>
  <c r="BH40" i="10"/>
  <c r="BN40" i="10"/>
  <c r="BR39" i="10"/>
  <c r="BI40" i="10"/>
  <c r="BJ40" i="10"/>
  <c r="BK40" i="10"/>
  <c r="BL40" i="10"/>
  <c r="AM41" i="10"/>
  <c r="AL41" i="10"/>
  <c r="AN41" i="10"/>
  <c r="AT41" i="10"/>
  <c r="AP41" i="10"/>
  <c r="AQ41" i="10"/>
  <c r="AO41" i="10"/>
  <c r="AU41" i="10"/>
  <c r="AV41" i="10"/>
  <c r="AZ41" i="10"/>
  <c r="AW41" i="10"/>
  <c r="AX41" i="10"/>
  <c r="AY41" i="10"/>
  <c r="BA41" i="10"/>
  <c r="BB41" i="10"/>
  <c r="BC41" i="10"/>
  <c r="BD41" i="10"/>
  <c r="BE41" i="10"/>
  <c r="BF41" i="10"/>
  <c r="BG41" i="10"/>
  <c r="BH41" i="10"/>
  <c r="BN41" i="10"/>
  <c r="BR40" i="10"/>
  <c r="BI41" i="10"/>
  <c r="BJ41" i="10"/>
  <c r="BK41" i="10"/>
  <c r="BL41" i="10"/>
  <c r="AM42" i="10"/>
  <c r="AL42" i="10"/>
  <c r="AN42" i="10"/>
  <c r="AT42" i="10"/>
  <c r="AP42" i="10"/>
  <c r="AQ42" i="10"/>
  <c r="AO42" i="10"/>
  <c r="AU42" i="10"/>
  <c r="AV42" i="10"/>
  <c r="AZ42" i="10"/>
  <c r="AW42" i="10"/>
  <c r="AX42" i="10"/>
  <c r="AY42" i="10"/>
  <c r="BA42" i="10"/>
  <c r="BB42" i="10"/>
  <c r="BC42" i="10"/>
  <c r="BD42" i="10"/>
  <c r="BE42" i="10"/>
  <c r="BF42" i="10"/>
  <c r="BN42" i="10"/>
  <c r="BR41" i="10"/>
  <c r="BI42" i="10"/>
  <c r="BJ42" i="10"/>
  <c r="BK42" i="10"/>
  <c r="BL42" i="10"/>
  <c r="AM43" i="10"/>
  <c r="AL43" i="10"/>
  <c r="AN43" i="10"/>
  <c r="AT43" i="10"/>
  <c r="AP43" i="10"/>
  <c r="AQ43" i="10"/>
  <c r="AO43" i="10"/>
  <c r="AU43" i="10"/>
  <c r="AV43" i="10"/>
  <c r="AZ43" i="10"/>
  <c r="AW43" i="10"/>
  <c r="AX43" i="10"/>
  <c r="AY43" i="10"/>
  <c r="BA43" i="10"/>
  <c r="BB43" i="10"/>
  <c r="BC43" i="10"/>
  <c r="BD43" i="10"/>
  <c r="BE43" i="10"/>
  <c r="BF43" i="10"/>
  <c r="BN43" i="10"/>
  <c r="BR42" i="10"/>
  <c r="BI43" i="10"/>
  <c r="BJ43" i="10"/>
  <c r="BK43" i="10"/>
  <c r="BL43" i="10"/>
  <c r="AM44" i="10"/>
  <c r="AL44" i="10"/>
  <c r="AN44" i="10"/>
  <c r="AT44" i="10"/>
  <c r="AP44" i="10"/>
  <c r="AQ44" i="10"/>
  <c r="AO44" i="10"/>
  <c r="AU44" i="10"/>
  <c r="AV44" i="10"/>
  <c r="AZ44" i="10"/>
  <c r="AW44" i="10"/>
  <c r="AX44" i="10"/>
  <c r="AY44" i="10"/>
  <c r="BA44" i="10"/>
  <c r="BB44" i="10"/>
  <c r="BC44" i="10"/>
  <c r="BD44" i="10"/>
  <c r="BE44" i="10"/>
  <c r="BF44" i="10"/>
  <c r="BG44" i="10"/>
  <c r="BH44" i="10"/>
  <c r="BN44" i="10"/>
  <c r="BR43" i="10"/>
  <c r="BI44" i="10"/>
  <c r="BJ44" i="10"/>
  <c r="BK44" i="10"/>
  <c r="BL44" i="10"/>
  <c r="AM45" i="10"/>
  <c r="AL45" i="10"/>
  <c r="AN45" i="10"/>
  <c r="AT45" i="10"/>
  <c r="AP45" i="10"/>
  <c r="AQ45" i="10"/>
  <c r="AO45" i="10"/>
  <c r="AU45" i="10"/>
  <c r="AV45" i="10"/>
  <c r="AZ45" i="10"/>
  <c r="AW45" i="10"/>
  <c r="AX45" i="10"/>
  <c r="AY45" i="10"/>
  <c r="BA45" i="10"/>
  <c r="BB45" i="10"/>
  <c r="BC45" i="10"/>
  <c r="BD45" i="10"/>
  <c r="BE45" i="10"/>
  <c r="BF45" i="10"/>
  <c r="BG45" i="10"/>
  <c r="BH45" i="10"/>
  <c r="BN45" i="10"/>
  <c r="BR44" i="10"/>
  <c r="BI45" i="10"/>
  <c r="BJ45" i="10"/>
  <c r="BK45" i="10"/>
  <c r="BL45" i="10"/>
  <c r="AM46" i="10"/>
  <c r="AL46" i="10"/>
  <c r="AN46" i="10"/>
  <c r="AT46" i="10"/>
  <c r="AP46" i="10"/>
  <c r="AQ46" i="10"/>
  <c r="AO46" i="10"/>
  <c r="AU46" i="10"/>
  <c r="AV46" i="10"/>
  <c r="AZ46" i="10"/>
  <c r="AW46" i="10"/>
  <c r="AX46" i="10"/>
  <c r="AY46" i="10"/>
  <c r="BA46" i="10"/>
  <c r="BB46" i="10"/>
  <c r="BC46" i="10"/>
  <c r="BD46" i="10"/>
  <c r="BE46" i="10"/>
  <c r="BF46" i="10"/>
  <c r="BG46" i="10"/>
  <c r="BH46" i="10"/>
  <c r="BN46" i="10"/>
  <c r="BR45" i="10"/>
  <c r="BI46" i="10"/>
  <c r="BJ46" i="10"/>
  <c r="BK46" i="10"/>
  <c r="BL46" i="10"/>
  <c r="AM47" i="10"/>
  <c r="AL47" i="10"/>
  <c r="AN47" i="10"/>
  <c r="AT47" i="10"/>
  <c r="AP47" i="10"/>
  <c r="AQ47" i="10"/>
  <c r="AO47" i="10"/>
  <c r="AU47" i="10"/>
  <c r="AV47" i="10"/>
  <c r="AZ47" i="10"/>
  <c r="AW47" i="10"/>
  <c r="AX47" i="10"/>
  <c r="AY47" i="10"/>
  <c r="BA47" i="10"/>
  <c r="BB47" i="10"/>
  <c r="BC47" i="10"/>
  <c r="BD47" i="10"/>
  <c r="BE47" i="10"/>
  <c r="BF47" i="10"/>
  <c r="BG47" i="10"/>
  <c r="BH47" i="10"/>
  <c r="BN47" i="10"/>
  <c r="BR46" i="10"/>
  <c r="BI47" i="10"/>
  <c r="BJ47" i="10"/>
  <c r="BK47" i="10"/>
  <c r="BL47" i="10"/>
  <c r="AM48" i="10"/>
  <c r="AL48" i="10"/>
  <c r="AN48" i="10"/>
  <c r="AT48" i="10"/>
  <c r="AP48" i="10"/>
  <c r="AQ48" i="10"/>
  <c r="AO48" i="10"/>
  <c r="AU48" i="10"/>
  <c r="AV48" i="10"/>
  <c r="AZ48" i="10"/>
  <c r="AW48" i="10"/>
  <c r="AX48" i="10"/>
  <c r="AY48" i="10"/>
  <c r="BA48" i="10"/>
  <c r="BB48" i="10"/>
  <c r="BC48" i="10"/>
  <c r="BD48" i="10"/>
  <c r="BE48" i="10"/>
  <c r="BF48" i="10"/>
  <c r="BG48" i="10"/>
  <c r="BH48" i="10"/>
  <c r="BN48" i="10"/>
  <c r="BR47" i="10"/>
  <c r="BI48" i="10"/>
  <c r="BJ48" i="10"/>
  <c r="BK48" i="10"/>
  <c r="BL48" i="10"/>
  <c r="AM49" i="10"/>
  <c r="AL49" i="10"/>
  <c r="AN49" i="10"/>
  <c r="AT49" i="10"/>
  <c r="AP49" i="10"/>
  <c r="AQ49" i="10"/>
  <c r="AO49" i="10"/>
  <c r="AU49" i="10"/>
  <c r="AV49" i="10"/>
  <c r="AZ49" i="10"/>
  <c r="AW49" i="10"/>
  <c r="AX49" i="10"/>
  <c r="AY49" i="10"/>
  <c r="BA49" i="10"/>
  <c r="BB49" i="10"/>
  <c r="BC49" i="10"/>
  <c r="BD49" i="10"/>
  <c r="BE49" i="10"/>
  <c r="BF49" i="10"/>
  <c r="BG49" i="10"/>
  <c r="BH49" i="10"/>
  <c r="BN49" i="10"/>
  <c r="BR48" i="10"/>
  <c r="BI49" i="10"/>
  <c r="BJ49" i="10"/>
  <c r="BK49" i="10"/>
  <c r="BL49" i="10"/>
  <c r="AM50" i="10"/>
  <c r="AL50" i="10"/>
  <c r="AN50" i="10"/>
  <c r="AT50" i="10"/>
  <c r="AP50" i="10"/>
  <c r="AQ50" i="10"/>
  <c r="AO50" i="10"/>
  <c r="AU50" i="10"/>
  <c r="AV50" i="10"/>
  <c r="AZ50" i="10"/>
  <c r="AW50" i="10"/>
  <c r="AX50" i="10"/>
  <c r="AY50" i="10"/>
  <c r="BA50" i="10"/>
  <c r="BB50" i="10"/>
  <c r="BC50" i="10"/>
  <c r="BD50" i="10"/>
  <c r="BE50" i="10"/>
  <c r="BF50" i="10"/>
  <c r="BG50" i="10"/>
  <c r="BH50" i="10"/>
  <c r="BN50" i="10"/>
  <c r="BR49" i="10"/>
  <c r="BI50" i="10"/>
  <c r="BJ50" i="10"/>
  <c r="BK50" i="10"/>
  <c r="BL50" i="10"/>
  <c r="AM51" i="10"/>
  <c r="AL51" i="10"/>
  <c r="AN51" i="10"/>
  <c r="AT51" i="10"/>
  <c r="AP51" i="10"/>
  <c r="AQ51" i="10"/>
  <c r="AO51" i="10"/>
  <c r="AU51" i="10"/>
  <c r="AV51" i="10"/>
  <c r="AZ51" i="10"/>
  <c r="AW51" i="10"/>
  <c r="AX51" i="10"/>
  <c r="AY51" i="10"/>
  <c r="BA51" i="10"/>
  <c r="BB51" i="10"/>
  <c r="BC51" i="10"/>
  <c r="BD51" i="10"/>
  <c r="BE51" i="10"/>
  <c r="BF51" i="10"/>
  <c r="BG51" i="10"/>
  <c r="BH51" i="10"/>
  <c r="BN51" i="10"/>
  <c r="BR50" i="10"/>
  <c r="BI51" i="10"/>
  <c r="BJ51" i="10"/>
  <c r="BK51" i="10"/>
  <c r="BL51" i="10"/>
  <c r="AM52" i="10"/>
  <c r="AL52" i="10"/>
  <c r="AN52" i="10"/>
  <c r="AT52" i="10"/>
  <c r="AP52" i="10"/>
  <c r="AQ52" i="10"/>
  <c r="AO52" i="10"/>
  <c r="AU52" i="10"/>
  <c r="AV52" i="10"/>
  <c r="AZ52" i="10"/>
  <c r="AW52" i="10"/>
  <c r="AX52" i="10"/>
  <c r="AY52" i="10"/>
  <c r="BA52" i="10"/>
  <c r="BB52" i="10"/>
  <c r="BC52" i="10"/>
  <c r="BD52" i="10"/>
  <c r="BE52" i="10"/>
  <c r="BF52" i="10"/>
  <c r="BG52" i="10"/>
  <c r="BH52" i="10"/>
  <c r="BN52" i="10"/>
  <c r="BR51" i="10"/>
  <c r="BI52" i="10"/>
  <c r="BJ52" i="10"/>
  <c r="BK52" i="10"/>
  <c r="BL52" i="10"/>
  <c r="AM53" i="10"/>
  <c r="AL53" i="10"/>
  <c r="AN53" i="10"/>
  <c r="AT53" i="10"/>
  <c r="AP53" i="10"/>
  <c r="AQ53" i="10"/>
  <c r="AO53" i="10"/>
  <c r="AU53" i="10"/>
  <c r="AV53" i="10"/>
  <c r="AZ53" i="10"/>
  <c r="AW53" i="10"/>
  <c r="AX53" i="10"/>
  <c r="AY53" i="10"/>
  <c r="BA53" i="10"/>
  <c r="BB53" i="10"/>
  <c r="BC53" i="10"/>
  <c r="BD53" i="10"/>
  <c r="BE53" i="10"/>
  <c r="BF53" i="10"/>
  <c r="BG53" i="10"/>
  <c r="BH53" i="10"/>
  <c r="BN53" i="10"/>
  <c r="BR52" i="10"/>
  <c r="BI53" i="10"/>
  <c r="BJ53" i="10"/>
  <c r="BK53" i="10"/>
  <c r="BL53" i="10"/>
  <c r="AM54" i="10"/>
  <c r="AL54" i="10"/>
  <c r="AN54" i="10"/>
  <c r="AT54" i="10"/>
  <c r="AP54" i="10"/>
  <c r="AQ54" i="10"/>
  <c r="AO54" i="10"/>
  <c r="AU54" i="10"/>
  <c r="AV54" i="10"/>
  <c r="AZ54" i="10"/>
  <c r="AW54" i="10"/>
  <c r="AX54" i="10"/>
  <c r="AY54" i="10"/>
  <c r="BA54" i="10"/>
  <c r="BB54" i="10"/>
  <c r="BC54" i="10"/>
  <c r="BD54" i="10"/>
  <c r="BE54" i="10"/>
  <c r="BF54" i="10"/>
  <c r="BG54" i="10"/>
  <c r="BH54" i="10"/>
  <c r="BN54" i="10"/>
  <c r="BR53" i="10"/>
  <c r="BI54" i="10"/>
  <c r="BJ54" i="10"/>
  <c r="BK54" i="10"/>
  <c r="BL54" i="10"/>
  <c r="AM55" i="10"/>
  <c r="AL55" i="10"/>
  <c r="AN55" i="10"/>
  <c r="AT55" i="10"/>
  <c r="AP55" i="10"/>
  <c r="AQ55" i="10"/>
  <c r="AO55" i="10"/>
  <c r="AU55" i="10"/>
  <c r="AV55" i="10"/>
  <c r="AZ55" i="10"/>
  <c r="AW55" i="10"/>
  <c r="AX55" i="10"/>
  <c r="AY55" i="10"/>
  <c r="BA55" i="10"/>
  <c r="BB55" i="10"/>
  <c r="BC55" i="10"/>
  <c r="BD55" i="10"/>
  <c r="BE55" i="10"/>
  <c r="BF55" i="10"/>
  <c r="BG55" i="10"/>
  <c r="BH55" i="10"/>
  <c r="BN55" i="10"/>
  <c r="BR54" i="10"/>
  <c r="BI55" i="10"/>
  <c r="BJ55" i="10"/>
  <c r="BK55" i="10"/>
  <c r="BL55" i="10"/>
  <c r="AM56" i="10"/>
  <c r="AL56" i="10"/>
  <c r="AN56" i="10"/>
  <c r="AT56" i="10"/>
  <c r="AP56" i="10"/>
  <c r="AQ56" i="10"/>
  <c r="AO56" i="10"/>
  <c r="AU56" i="10"/>
  <c r="AV56" i="10"/>
  <c r="AZ56" i="10"/>
  <c r="AW56" i="10"/>
  <c r="AX56" i="10"/>
  <c r="AY56" i="10"/>
  <c r="BA56" i="10"/>
  <c r="BB56" i="10"/>
  <c r="BC56" i="10"/>
  <c r="BD56" i="10"/>
  <c r="BE56" i="10"/>
  <c r="BF56" i="10"/>
  <c r="BG56" i="10"/>
  <c r="BH56" i="10"/>
  <c r="BN56" i="10"/>
  <c r="BR55" i="10"/>
  <c r="BI56" i="10"/>
  <c r="BJ56" i="10"/>
  <c r="BK56" i="10"/>
  <c r="BL56" i="10"/>
  <c r="AM57" i="10"/>
  <c r="AL57" i="10"/>
  <c r="AN57" i="10"/>
  <c r="AT57" i="10"/>
  <c r="AP57" i="10"/>
  <c r="AQ57" i="10"/>
  <c r="AO57" i="10"/>
  <c r="AU57" i="10"/>
  <c r="AV57" i="10"/>
  <c r="AZ57" i="10"/>
  <c r="AW57" i="10"/>
  <c r="AX57" i="10"/>
  <c r="AY57" i="10"/>
  <c r="BA57" i="10"/>
  <c r="BB57" i="10"/>
  <c r="BC57" i="10"/>
  <c r="BD57" i="10"/>
  <c r="BE57" i="10"/>
  <c r="BF57" i="10"/>
  <c r="BG57" i="10"/>
  <c r="BH57" i="10"/>
  <c r="BN57" i="10"/>
  <c r="BR56" i="10"/>
  <c r="BI57" i="10"/>
  <c r="BJ57" i="10"/>
  <c r="BK57" i="10"/>
  <c r="BL57" i="10"/>
  <c r="AM58" i="10"/>
  <c r="AL58" i="10"/>
  <c r="AN58" i="10"/>
  <c r="AT58" i="10"/>
  <c r="AP58" i="10"/>
  <c r="AQ58" i="10"/>
  <c r="AO58" i="10"/>
  <c r="AU58" i="10"/>
  <c r="AV58" i="10"/>
  <c r="AZ58" i="10"/>
  <c r="AW58" i="10"/>
  <c r="AX58" i="10"/>
  <c r="AY58" i="10"/>
  <c r="BA58" i="10"/>
  <c r="BB58" i="10"/>
  <c r="BC58" i="10"/>
  <c r="BD58" i="10"/>
  <c r="BE58" i="10"/>
  <c r="BF58" i="10"/>
  <c r="BG58" i="10"/>
  <c r="BH58" i="10"/>
  <c r="BN58" i="10"/>
  <c r="BR57" i="10"/>
  <c r="BI58" i="10"/>
  <c r="BJ58" i="10"/>
  <c r="BK58" i="10"/>
  <c r="BL58" i="10"/>
  <c r="AM59" i="10"/>
  <c r="AL59" i="10"/>
  <c r="AN59" i="10"/>
  <c r="AT59" i="10"/>
  <c r="AP59" i="10"/>
  <c r="AQ59" i="10"/>
  <c r="AO59" i="10"/>
  <c r="AU59" i="10"/>
  <c r="AV59" i="10"/>
  <c r="AZ59" i="10"/>
  <c r="AW59" i="10"/>
  <c r="AX59" i="10"/>
  <c r="AY59" i="10"/>
  <c r="BA59" i="10"/>
  <c r="BB59" i="10"/>
  <c r="BC59" i="10"/>
  <c r="BD59" i="10"/>
  <c r="BE59" i="10"/>
  <c r="BF59" i="10"/>
  <c r="BG59" i="10"/>
  <c r="BH59" i="10"/>
  <c r="BN59" i="10"/>
  <c r="BR58" i="10"/>
  <c r="BI59" i="10"/>
  <c r="BJ59" i="10"/>
  <c r="BK59" i="10"/>
  <c r="BL59" i="10"/>
  <c r="AM60" i="10"/>
  <c r="AL60" i="10"/>
  <c r="AN60" i="10"/>
  <c r="AT60" i="10"/>
  <c r="AP60" i="10"/>
  <c r="AQ60" i="10"/>
  <c r="AO60" i="10"/>
  <c r="AU60" i="10"/>
  <c r="AV60" i="10"/>
  <c r="AZ60" i="10"/>
  <c r="AW60" i="10"/>
  <c r="AX60" i="10"/>
  <c r="AY60" i="10"/>
  <c r="BA60" i="10"/>
  <c r="BB60" i="10"/>
  <c r="BC60" i="10"/>
  <c r="BD60" i="10"/>
  <c r="BE60" i="10"/>
  <c r="BF60" i="10"/>
  <c r="BG60" i="10"/>
  <c r="BH60" i="10"/>
  <c r="BN60" i="10"/>
  <c r="BR59" i="10"/>
  <c r="BI60" i="10"/>
  <c r="BJ60" i="10"/>
  <c r="BK60" i="10"/>
  <c r="BL60" i="10"/>
  <c r="AM61" i="10"/>
  <c r="AL61" i="10"/>
  <c r="AN61" i="10"/>
  <c r="AT61" i="10"/>
  <c r="AP61" i="10"/>
  <c r="AQ61" i="10"/>
  <c r="AO61" i="10"/>
  <c r="AU61" i="10"/>
  <c r="AV61" i="10"/>
  <c r="AZ61" i="10"/>
  <c r="AW61" i="10"/>
  <c r="AX61" i="10"/>
  <c r="AY61" i="10"/>
  <c r="BA61" i="10"/>
  <c r="BB61" i="10"/>
  <c r="BC61" i="10"/>
  <c r="BD61" i="10"/>
  <c r="BE61" i="10"/>
  <c r="BF61" i="10"/>
  <c r="BG61" i="10"/>
  <c r="BH61" i="10"/>
  <c r="BN61" i="10"/>
  <c r="BR60" i="10"/>
  <c r="BI61" i="10"/>
  <c r="BJ61" i="10"/>
  <c r="BK61" i="10"/>
  <c r="BL61" i="10"/>
  <c r="AM62" i="10"/>
  <c r="AL62" i="10"/>
  <c r="AN62" i="10"/>
  <c r="AT62" i="10"/>
  <c r="AP62" i="10"/>
  <c r="AQ62" i="10"/>
  <c r="AO62" i="10"/>
  <c r="AU62" i="10"/>
  <c r="AV62" i="10"/>
  <c r="AZ62" i="10"/>
  <c r="AW62" i="10"/>
  <c r="AX62" i="10"/>
  <c r="AY62" i="10"/>
  <c r="BA62" i="10"/>
  <c r="BB62" i="10"/>
  <c r="BC62" i="10"/>
  <c r="BD62" i="10"/>
  <c r="BE62" i="10"/>
  <c r="BF62" i="10"/>
  <c r="BG62" i="10"/>
  <c r="BH62" i="10"/>
  <c r="BN62" i="10"/>
  <c r="BR61" i="10"/>
  <c r="BI62" i="10"/>
  <c r="BJ62" i="10"/>
  <c r="BK62" i="10"/>
  <c r="BL62" i="10"/>
  <c r="AM63" i="10"/>
  <c r="AL63" i="10"/>
  <c r="AN63" i="10"/>
  <c r="AT63" i="10"/>
  <c r="AP63" i="10"/>
  <c r="AQ63" i="10"/>
  <c r="AO63" i="10"/>
  <c r="AU63" i="10"/>
  <c r="AV63" i="10"/>
  <c r="AZ63" i="10"/>
  <c r="AW63" i="10"/>
  <c r="AX63" i="10"/>
  <c r="AY63" i="10"/>
  <c r="F96" i="1"/>
  <c r="BA63" i="10"/>
  <c r="BB63" i="10"/>
  <c r="BC63" i="10"/>
  <c r="BD63" i="10"/>
  <c r="BE63" i="10"/>
  <c r="BF63" i="10"/>
  <c r="BG63" i="10"/>
  <c r="BH63" i="10"/>
  <c r="BN63" i="10"/>
  <c r="BR62" i="10"/>
  <c r="BI63" i="10"/>
  <c r="BJ63" i="10"/>
  <c r="BK63" i="10"/>
  <c r="BL63" i="10"/>
  <c r="AM64" i="10"/>
  <c r="AL64" i="10"/>
  <c r="AN64" i="10"/>
  <c r="AT64" i="10"/>
  <c r="AP64" i="10"/>
  <c r="AQ64" i="10"/>
  <c r="AO64" i="10"/>
  <c r="AU64" i="10"/>
  <c r="AV64" i="10"/>
  <c r="AZ64" i="10"/>
  <c r="AW64" i="10"/>
  <c r="AX64" i="10"/>
  <c r="AY64" i="10"/>
  <c r="BA64" i="10"/>
  <c r="BB64" i="10"/>
  <c r="BC64" i="10"/>
  <c r="BD64" i="10"/>
  <c r="BE64" i="10"/>
  <c r="BF64" i="10"/>
  <c r="BG64" i="10"/>
  <c r="BH64" i="10"/>
  <c r="BN64" i="10"/>
  <c r="BR63" i="10"/>
  <c r="BI64" i="10"/>
  <c r="BJ64" i="10"/>
  <c r="BK64" i="10"/>
  <c r="BL64" i="10"/>
  <c r="AM65" i="10"/>
  <c r="AL65" i="10"/>
  <c r="AN65" i="10"/>
  <c r="AT65" i="10"/>
  <c r="AP65" i="10"/>
  <c r="AQ65" i="10"/>
  <c r="AO65" i="10"/>
  <c r="AU65" i="10"/>
  <c r="AV65" i="10"/>
  <c r="AZ65" i="10"/>
  <c r="AW65" i="10"/>
  <c r="AX65" i="10"/>
  <c r="AY65" i="10"/>
  <c r="BA65" i="10"/>
  <c r="BB65" i="10"/>
  <c r="BC65" i="10"/>
  <c r="BD65" i="10"/>
  <c r="BE65" i="10"/>
  <c r="BF65" i="10"/>
  <c r="BG65" i="10"/>
  <c r="BH65" i="10"/>
  <c r="BN65" i="10"/>
  <c r="BR64" i="10"/>
  <c r="BI65" i="10"/>
  <c r="BJ65" i="10"/>
  <c r="BK65" i="10"/>
  <c r="BL65" i="10"/>
  <c r="AM66" i="10"/>
  <c r="AL66" i="10"/>
  <c r="AN66" i="10"/>
  <c r="AT66" i="10"/>
  <c r="AP66" i="10"/>
  <c r="AQ66" i="10"/>
  <c r="AO66" i="10"/>
  <c r="AU66" i="10"/>
  <c r="AV66" i="10"/>
  <c r="AZ66" i="10"/>
  <c r="AW66" i="10"/>
  <c r="AX66" i="10"/>
  <c r="AY66" i="10"/>
  <c r="BA66" i="10"/>
  <c r="BB66" i="10"/>
  <c r="BC66" i="10"/>
  <c r="BD66" i="10"/>
  <c r="BE66" i="10"/>
  <c r="BF66" i="10"/>
  <c r="BG66" i="10"/>
  <c r="BH66" i="10"/>
  <c r="BN66" i="10"/>
  <c r="BR65" i="10"/>
  <c r="BI66" i="10"/>
  <c r="BJ66" i="10"/>
  <c r="BK66" i="10"/>
  <c r="BL66" i="10"/>
  <c r="AM67" i="10"/>
  <c r="AL67" i="10"/>
  <c r="AN67" i="10"/>
  <c r="AT67" i="10"/>
  <c r="AP67" i="10"/>
  <c r="AQ67" i="10"/>
  <c r="AO67" i="10"/>
  <c r="AU67" i="10"/>
  <c r="AV67" i="10"/>
  <c r="AZ67" i="10"/>
  <c r="AW67" i="10"/>
  <c r="AX67" i="10"/>
  <c r="AY67" i="10"/>
  <c r="BA67" i="10"/>
  <c r="BB67" i="10"/>
  <c r="BC67" i="10"/>
  <c r="BD67" i="10"/>
  <c r="BE67" i="10"/>
  <c r="BF67" i="10"/>
  <c r="BN67" i="10"/>
  <c r="BR66" i="10"/>
  <c r="BI67" i="10"/>
  <c r="BJ67" i="10"/>
  <c r="BK67" i="10"/>
  <c r="BL67" i="10"/>
  <c r="AM68" i="10"/>
  <c r="AL68" i="10"/>
  <c r="AN68" i="10"/>
  <c r="AT68" i="10"/>
  <c r="AP68" i="10"/>
  <c r="AQ68" i="10"/>
  <c r="AO68" i="10"/>
  <c r="AU68" i="10"/>
  <c r="AV68" i="10"/>
  <c r="AZ68" i="10"/>
  <c r="AW68" i="10"/>
  <c r="AX68" i="10"/>
  <c r="AY68" i="10"/>
  <c r="BA68" i="10"/>
  <c r="BB68" i="10"/>
  <c r="BC68" i="10"/>
  <c r="BD68" i="10"/>
  <c r="BE68" i="10"/>
  <c r="BF68" i="10"/>
  <c r="BG68" i="10"/>
  <c r="BH68" i="10"/>
  <c r="BN68" i="10"/>
  <c r="BR67" i="10"/>
  <c r="BI68" i="10"/>
  <c r="BJ68" i="10"/>
  <c r="BK68" i="10"/>
  <c r="BL68" i="10"/>
  <c r="AM69" i="10"/>
  <c r="AL69" i="10"/>
  <c r="AN69" i="10"/>
  <c r="AT69" i="10"/>
  <c r="AQ69" i="10"/>
  <c r="AO69" i="10"/>
  <c r="AU69" i="10"/>
  <c r="AV69" i="10"/>
  <c r="AZ69" i="10"/>
  <c r="AW69" i="10"/>
  <c r="AX69" i="10"/>
  <c r="AY69" i="10"/>
  <c r="BA69" i="10"/>
  <c r="BB69" i="10"/>
  <c r="BC69" i="10"/>
  <c r="BD69" i="10"/>
  <c r="BE69" i="10"/>
  <c r="BF69" i="10"/>
  <c r="BG69" i="10"/>
  <c r="BH69" i="10"/>
  <c r="BN69" i="10"/>
  <c r="BR68" i="10"/>
  <c r="BI69" i="10"/>
  <c r="BJ69" i="10"/>
  <c r="BK69" i="10"/>
  <c r="BL69" i="10"/>
  <c r="AM70" i="10"/>
  <c r="AL70" i="10"/>
  <c r="AN70" i="10"/>
  <c r="AT70" i="10"/>
  <c r="AP70" i="10"/>
  <c r="AQ70" i="10"/>
  <c r="AO70" i="10"/>
  <c r="AU70" i="10"/>
  <c r="AV70" i="10"/>
  <c r="AZ70" i="10"/>
  <c r="AW70" i="10"/>
  <c r="AX70" i="10"/>
  <c r="AY70" i="10"/>
  <c r="BA70" i="10"/>
  <c r="BB70" i="10"/>
  <c r="BC70" i="10"/>
  <c r="BD70" i="10"/>
  <c r="BE70" i="10"/>
  <c r="BF70" i="10"/>
  <c r="BG70" i="10"/>
  <c r="BH70" i="10"/>
  <c r="BN70" i="10"/>
  <c r="BR69" i="10"/>
  <c r="BI70" i="10"/>
  <c r="BJ70" i="10"/>
  <c r="BK70" i="10"/>
  <c r="BL70" i="10"/>
  <c r="AM71" i="10"/>
  <c r="AL71" i="10"/>
  <c r="AN71" i="10"/>
  <c r="AT71" i="10"/>
  <c r="AP71" i="10"/>
  <c r="AQ71" i="10"/>
  <c r="AO71" i="10"/>
  <c r="AU71" i="10"/>
  <c r="AV71" i="10"/>
  <c r="AZ71" i="10"/>
  <c r="AW71" i="10"/>
  <c r="AX71" i="10"/>
  <c r="AY71" i="10"/>
  <c r="BA71" i="10"/>
  <c r="BB71" i="10"/>
  <c r="BC71" i="10"/>
  <c r="BD71" i="10"/>
  <c r="BE71" i="10"/>
  <c r="BF71" i="10"/>
  <c r="BN71" i="10"/>
  <c r="BR70" i="10"/>
  <c r="BI71" i="10"/>
  <c r="BJ71" i="10"/>
  <c r="BK71" i="10"/>
  <c r="BL71" i="10"/>
  <c r="AM72" i="10"/>
  <c r="AL72" i="10"/>
  <c r="AN72" i="10"/>
  <c r="AT72" i="10"/>
  <c r="AP72" i="10"/>
  <c r="AQ72" i="10"/>
  <c r="AO72" i="10"/>
  <c r="AU72" i="10"/>
  <c r="AV72" i="10"/>
  <c r="AZ72" i="10"/>
  <c r="AW72" i="10"/>
  <c r="AX72" i="10"/>
  <c r="AY72" i="10"/>
  <c r="BA72" i="10"/>
  <c r="BB72" i="10"/>
  <c r="BC72" i="10"/>
  <c r="BD72" i="10"/>
  <c r="BE72" i="10"/>
  <c r="BF72" i="10"/>
  <c r="BG72" i="10"/>
  <c r="BH72" i="10"/>
  <c r="BN72" i="10"/>
  <c r="BR71" i="10"/>
  <c r="BI72" i="10"/>
  <c r="BJ72" i="10"/>
  <c r="BK72" i="10"/>
  <c r="BL72" i="10"/>
  <c r="AM73" i="10"/>
  <c r="AL73" i="10"/>
  <c r="AN73" i="10"/>
  <c r="AT73" i="10"/>
  <c r="AP73" i="10"/>
  <c r="AQ73" i="10"/>
  <c r="AO73" i="10"/>
  <c r="AU73" i="10"/>
  <c r="AV73" i="10"/>
  <c r="AZ73" i="10"/>
  <c r="AW73" i="10"/>
  <c r="AX73" i="10"/>
  <c r="AY73" i="10"/>
  <c r="BA73" i="10"/>
  <c r="BB73" i="10"/>
  <c r="BC73" i="10"/>
  <c r="BD73" i="10"/>
  <c r="BE73" i="10"/>
  <c r="BF73" i="10"/>
  <c r="BG73" i="10"/>
  <c r="BH73" i="10"/>
  <c r="BN73" i="10"/>
  <c r="BR72" i="10"/>
  <c r="BI73" i="10"/>
  <c r="BJ73" i="10"/>
  <c r="BK73" i="10"/>
  <c r="BL73" i="10"/>
  <c r="AM74" i="10"/>
  <c r="AL74" i="10"/>
  <c r="AN74" i="10"/>
  <c r="AT74" i="10"/>
  <c r="AP74" i="10"/>
  <c r="AQ74" i="10"/>
  <c r="AO74" i="10"/>
  <c r="AU74" i="10"/>
  <c r="AV74" i="10"/>
  <c r="AZ74" i="10"/>
  <c r="AW74" i="10"/>
  <c r="AX74" i="10"/>
  <c r="AY74" i="10"/>
  <c r="BA74" i="10"/>
  <c r="BB74" i="10"/>
  <c r="BC74" i="10"/>
  <c r="BD74" i="10"/>
  <c r="BN74" i="10"/>
  <c r="BR73" i="10"/>
  <c r="BI74" i="10"/>
  <c r="BJ74" i="10"/>
  <c r="BK74" i="10"/>
  <c r="BL74" i="10"/>
  <c r="AM75" i="10"/>
  <c r="AL75" i="10"/>
  <c r="AN75" i="10"/>
  <c r="AT75" i="10"/>
  <c r="AP75" i="10"/>
  <c r="AQ75" i="10"/>
  <c r="AO75" i="10"/>
  <c r="AU75" i="10"/>
  <c r="AV75" i="10"/>
  <c r="AZ75" i="10"/>
  <c r="AW75" i="10"/>
  <c r="AX75" i="10"/>
  <c r="AY75" i="10"/>
  <c r="BA75" i="10"/>
  <c r="BB75" i="10"/>
  <c r="BC75" i="10"/>
  <c r="BD75" i="10"/>
  <c r="BN75" i="10"/>
  <c r="BR74" i="10"/>
  <c r="BI75" i="10"/>
  <c r="BJ75" i="10"/>
  <c r="BK75" i="10"/>
  <c r="BL75" i="10"/>
  <c r="AM76" i="10"/>
  <c r="AL76" i="10"/>
  <c r="AN76" i="10"/>
  <c r="AT76" i="10"/>
  <c r="AP76" i="10"/>
  <c r="AQ76" i="10"/>
  <c r="AO76" i="10"/>
  <c r="AU76" i="10"/>
  <c r="AV76" i="10"/>
  <c r="AZ76" i="10"/>
  <c r="AW76" i="10"/>
  <c r="AX76" i="10"/>
  <c r="AY76" i="10"/>
  <c r="BA76" i="10"/>
  <c r="BB76" i="10"/>
  <c r="BC76" i="10"/>
  <c r="BD76" i="10"/>
  <c r="BN76" i="10"/>
  <c r="BR75" i="10"/>
  <c r="BI76" i="10"/>
  <c r="BJ76" i="10"/>
  <c r="BK76" i="10"/>
  <c r="BL76" i="10"/>
  <c r="AM77" i="10"/>
  <c r="AL77" i="10"/>
  <c r="AN77" i="10"/>
  <c r="AT77" i="10"/>
  <c r="AP77" i="10"/>
  <c r="AQ77" i="10"/>
  <c r="AO77" i="10"/>
  <c r="AU77" i="10"/>
  <c r="AV77" i="10"/>
  <c r="AZ77" i="10"/>
  <c r="AW77" i="10"/>
  <c r="AX77" i="10"/>
  <c r="AY77" i="10"/>
  <c r="BA77" i="10"/>
  <c r="BB77" i="10"/>
  <c r="BC77" i="10"/>
  <c r="BD77" i="10"/>
  <c r="BN77" i="10"/>
  <c r="BR76" i="10"/>
  <c r="BI77" i="10"/>
  <c r="BJ77" i="10"/>
  <c r="BL77" i="10"/>
  <c r="AM78" i="10"/>
  <c r="AL78" i="10"/>
  <c r="AN78" i="10"/>
  <c r="AT78" i="10"/>
  <c r="AP78" i="10"/>
  <c r="AQ78" i="10"/>
  <c r="AO78" i="10"/>
  <c r="AU78" i="10"/>
  <c r="AV78" i="10"/>
  <c r="AZ78" i="10"/>
  <c r="AW78" i="10"/>
  <c r="AX78" i="10"/>
  <c r="AY78" i="10"/>
  <c r="BA78" i="10"/>
  <c r="BB78" i="10"/>
  <c r="BC78" i="10"/>
  <c r="BD78" i="10"/>
  <c r="BN78" i="10"/>
  <c r="BR77" i="10"/>
  <c r="BI78" i="10"/>
  <c r="BJ78" i="10"/>
  <c r="BL78" i="10"/>
  <c r="AM79" i="10"/>
  <c r="AL79" i="10"/>
  <c r="AN79" i="10"/>
  <c r="AT79" i="10"/>
  <c r="AP79" i="10"/>
  <c r="AQ79" i="10"/>
  <c r="AO79" i="10"/>
  <c r="AU79" i="10"/>
  <c r="AV79" i="10"/>
  <c r="AZ79" i="10"/>
  <c r="AW79" i="10"/>
  <c r="AX79" i="10"/>
  <c r="AY79" i="10"/>
  <c r="BA79" i="10"/>
  <c r="BB79" i="10"/>
  <c r="BC79" i="10"/>
  <c r="BD79" i="10"/>
  <c r="BN79" i="10"/>
  <c r="BR78" i="10"/>
  <c r="BI79" i="10"/>
  <c r="BJ79" i="10"/>
  <c r="BL79" i="10"/>
  <c r="AM80" i="10"/>
  <c r="AL80" i="10"/>
  <c r="BN80" i="10"/>
  <c r="BR79" i="10"/>
  <c r="AL81" i="10"/>
  <c r="BN81" i="10"/>
  <c r="BR80" i="10"/>
  <c r="AL82" i="10"/>
  <c r="BN82" i="10"/>
  <c r="BR81" i="10"/>
  <c r="AL83" i="10"/>
  <c r="BN83" i="10"/>
  <c r="BR82" i="10"/>
  <c r="AL84" i="10"/>
  <c r="BN84" i="10"/>
  <c r="BR83" i="10"/>
  <c r="AL85" i="10"/>
  <c r="BN85" i="10"/>
  <c r="BR84" i="10"/>
  <c r="AL86" i="10"/>
  <c r="BN86" i="10"/>
  <c r="BR85" i="10"/>
  <c r="AL87" i="10"/>
  <c r="BN87" i="10"/>
  <c r="BR86" i="10"/>
  <c r="AL88" i="10"/>
  <c r="BN88" i="10"/>
  <c r="BR87" i="10"/>
  <c r="AL89" i="10"/>
  <c r="BN89" i="10"/>
  <c r="BR88" i="10"/>
  <c r="AL90" i="10"/>
  <c r="BN90" i="10"/>
  <c r="BR89" i="10"/>
  <c r="AL91" i="10"/>
  <c r="BN91" i="10"/>
  <c r="BR90" i="10"/>
  <c r="AL92" i="10"/>
  <c r="BN92" i="10"/>
  <c r="BR91" i="10"/>
  <c r="AL93" i="10"/>
  <c r="BN93" i="10"/>
  <c r="BR92" i="10"/>
  <c r="AL94" i="10"/>
  <c r="BN94" i="10"/>
  <c r="BR93" i="10"/>
  <c r="AL95" i="10"/>
  <c r="BN95" i="10"/>
  <c r="BR94" i="10"/>
  <c r="AL96" i="10"/>
  <c r="BN96" i="10"/>
  <c r="BR95" i="10"/>
  <c r="AL97" i="10"/>
  <c r="BN97" i="10"/>
  <c r="BR96" i="10"/>
  <c r="AL98" i="10"/>
  <c r="BN98" i="10"/>
  <c r="BR97" i="10"/>
  <c r="AL99" i="10"/>
  <c r="BN99" i="10"/>
  <c r="BR98" i="10"/>
  <c r="AL100" i="10"/>
  <c r="BN100" i="10"/>
  <c r="BR99" i="10"/>
  <c r="BR100" i="10"/>
  <c r="BN4" i="10"/>
  <c r="BW12" i="10"/>
  <c r="BV12" i="10"/>
  <c r="CB2" i="10"/>
  <c r="BX12" i="10"/>
  <c r="CD12" i="10"/>
  <c r="BZ12" i="10"/>
  <c r="CA12" i="10"/>
  <c r="BY12" i="10"/>
  <c r="CE12" i="10"/>
  <c r="CF12" i="10"/>
  <c r="CJ12" i="10"/>
  <c r="CG12" i="10"/>
  <c r="CH12" i="10"/>
  <c r="CI12" i="10"/>
  <c r="CK12" i="10"/>
  <c r="CL12" i="10"/>
  <c r="CM12" i="10"/>
  <c r="CN12" i="10"/>
  <c r="CO12" i="10"/>
  <c r="CP12" i="10"/>
  <c r="CQ12" i="10"/>
  <c r="CR12" i="10"/>
  <c r="CX12" i="10"/>
  <c r="CS12" i="10"/>
  <c r="CT12" i="10"/>
  <c r="CU12" i="10"/>
  <c r="CV12" i="10"/>
  <c r="BW13" i="10"/>
  <c r="BV13" i="10"/>
  <c r="BX13" i="10"/>
  <c r="CD13" i="10"/>
  <c r="BZ13" i="10"/>
  <c r="CA13" i="10"/>
  <c r="BY13" i="10"/>
  <c r="CE13" i="10"/>
  <c r="CF13" i="10"/>
  <c r="CJ13" i="10"/>
  <c r="CG13" i="10"/>
  <c r="CH13" i="10"/>
  <c r="CI13" i="10"/>
  <c r="CK13" i="10"/>
  <c r="CL13" i="10"/>
  <c r="CM13" i="10"/>
  <c r="CN13" i="10"/>
  <c r="CO13" i="10"/>
  <c r="CP13" i="10"/>
  <c r="CQ13" i="10"/>
  <c r="CR13" i="10"/>
  <c r="CX13" i="10"/>
  <c r="DB12" i="10"/>
  <c r="CS13" i="10"/>
  <c r="CT13" i="10"/>
  <c r="CU13" i="10"/>
  <c r="CV13" i="10"/>
  <c r="BW14" i="10"/>
  <c r="BV14" i="10"/>
  <c r="BX14" i="10"/>
  <c r="CD14" i="10"/>
  <c r="BZ14" i="10"/>
  <c r="CA14" i="10"/>
  <c r="BY14" i="10"/>
  <c r="CE14" i="10"/>
  <c r="CF14" i="10"/>
  <c r="CJ14" i="10"/>
  <c r="CG14" i="10"/>
  <c r="CH14" i="10"/>
  <c r="CI14" i="10"/>
  <c r="CK14" i="10"/>
  <c r="CL14" i="10"/>
  <c r="CM14" i="10"/>
  <c r="CN14" i="10"/>
  <c r="CO14" i="10"/>
  <c r="CP14" i="10"/>
  <c r="CQ14" i="10"/>
  <c r="CR14" i="10"/>
  <c r="CX14" i="10"/>
  <c r="DB13" i="10"/>
  <c r="CS14" i="10"/>
  <c r="CT14" i="10"/>
  <c r="CU14" i="10"/>
  <c r="CV14" i="10"/>
  <c r="BW15" i="10"/>
  <c r="BV15" i="10"/>
  <c r="BX15" i="10"/>
  <c r="CD15" i="10"/>
  <c r="BZ15" i="10"/>
  <c r="CA15" i="10"/>
  <c r="BY15" i="10"/>
  <c r="CE15" i="10"/>
  <c r="CF15" i="10"/>
  <c r="CJ15" i="10"/>
  <c r="CG15" i="10"/>
  <c r="CH15" i="10"/>
  <c r="CI15" i="10"/>
  <c r="CK15" i="10"/>
  <c r="CL15" i="10"/>
  <c r="CM15" i="10"/>
  <c r="CN15" i="10"/>
  <c r="CO15" i="10"/>
  <c r="CP15" i="10"/>
  <c r="CQ15" i="10"/>
  <c r="CR15" i="10"/>
  <c r="CX15" i="10"/>
  <c r="DB14" i="10"/>
  <c r="CS15" i="10"/>
  <c r="CT15" i="10"/>
  <c r="CU15" i="10"/>
  <c r="CV15" i="10"/>
  <c r="BW16" i="10"/>
  <c r="BV16" i="10"/>
  <c r="BX16" i="10"/>
  <c r="CD16" i="10"/>
  <c r="BZ16" i="10"/>
  <c r="CA16" i="10"/>
  <c r="BY16" i="10"/>
  <c r="CE16" i="10"/>
  <c r="CF16" i="10"/>
  <c r="CJ16" i="10"/>
  <c r="CG16" i="10"/>
  <c r="CH16" i="10"/>
  <c r="CI16" i="10"/>
  <c r="CK16" i="10"/>
  <c r="CL16" i="10"/>
  <c r="CM16" i="10"/>
  <c r="CN16" i="10"/>
  <c r="CO16" i="10"/>
  <c r="CP16" i="10"/>
  <c r="CQ16" i="10"/>
  <c r="CR16" i="10"/>
  <c r="CX16" i="10"/>
  <c r="DB15" i="10"/>
  <c r="CS16" i="10"/>
  <c r="CT16" i="10"/>
  <c r="CU16" i="10"/>
  <c r="CV16" i="10"/>
  <c r="BW17" i="10"/>
  <c r="BV17" i="10"/>
  <c r="BX17" i="10"/>
  <c r="CD17" i="10"/>
  <c r="BZ17" i="10"/>
  <c r="CA17" i="10"/>
  <c r="BY17" i="10"/>
  <c r="CE17" i="10"/>
  <c r="CF17" i="10"/>
  <c r="CJ17" i="10"/>
  <c r="CG17" i="10"/>
  <c r="CH17" i="10"/>
  <c r="CI17" i="10"/>
  <c r="CK17" i="10"/>
  <c r="CL17" i="10"/>
  <c r="CM17" i="10"/>
  <c r="CN17" i="10"/>
  <c r="CO17" i="10"/>
  <c r="CP17" i="10"/>
  <c r="CQ17" i="10"/>
  <c r="CR17" i="10"/>
  <c r="CX17" i="10"/>
  <c r="DB16" i="10"/>
  <c r="CS17" i="10"/>
  <c r="CT17" i="10"/>
  <c r="CU17" i="10"/>
  <c r="CV17" i="10"/>
  <c r="BW18" i="10"/>
  <c r="BV18" i="10"/>
  <c r="BX18" i="10"/>
  <c r="CD18" i="10"/>
  <c r="BZ18" i="10"/>
  <c r="CA18" i="10"/>
  <c r="BY18" i="10"/>
  <c r="CE18" i="10"/>
  <c r="CF18" i="10"/>
  <c r="CJ18" i="10"/>
  <c r="CG18" i="10"/>
  <c r="CH18" i="10"/>
  <c r="CI18" i="10"/>
  <c r="CK18" i="10"/>
  <c r="CL18" i="10"/>
  <c r="CM18" i="10"/>
  <c r="CN18" i="10"/>
  <c r="CO18" i="10"/>
  <c r="CP18" i="10"/>
  <c r="CQ18" i="10"/>
  <c r="CR18" i="10"/>
  <c r="CX18" i="10"/>
  <c r="DB17" i="10"/>
  <c r="CS18" i="10"/>
  <c r="CT18" i="10"/>
  <c r="CU18" i="10"/>
  <c r="CV18" i="10"/>
  <c r="BW19" i="10"/>
  <c r="BV19" i="10"/>
  <c r="BX19" i="10"/>
  <c r="CD19" i="10"/>
  <c r="BZ19" i="10"/>
  <c r="CA19" i="10"/>
  <c r="BY19" i="10"/>
  <c r="CE19" i="10"/>
  <c r="CF19" i="10"/>
  <c r="CJ19" i="10"/>
  <c r="CG19" i="10"/>
  <c r="CH19" i="10"/>
  <c r="CI19" i="10"/>
  <c r="CK19" i="10"/>
  <c r="CL19" i="10"/>
  <c r="CM19" i="10"/>
  <c r="CN19" i="10"/>
  <c r="CO19" i="10"/>
  <c r="CP19" i="10"/>
  <c r="CQ19" i="10"/>
  <c r="CR19" i="10"/>
  <c r="CX19" i="10"/>
  <c r="DB18" i="10"/>
  <c r="CS19" i="10"/>
  <c r="CT19" i="10"/>
  <c r="CU19" i="10"/>
  <c r="CV19" i="10"/>
  <c r="BW20" i="10"/>
  <c r="BV20" i="10"/>
  <c r="BX20" i="10"/>
  <c r="CD20" i="10"/>
  <c r="BZ20" i="10"/>
  <c r="CA20" i="10"/>
  <c r="BY20" i="10"/>
  <c r="CE20" i="10"/>
  <c r="CF20" i="10"/>
  <c r="CJ20" i="10"/>
  <c r="CG20" i="10"/>
  <c r="CH20" i="10"/>
  <c r="CI20" i="10"/>
  <c r="CK20" i="10"/>
  <c r="CL20" i="10"/>
  <c r="CM20" i="10"/>
  <c r="CN20" i="10"/>
  <c r="CO20" i="10"/>
  <c r="CP20" i="10"/>
  <c r="CX20" i="10"/>
  <c r="DB19" i="10"/>
  <c r="CS20" i="10"/>
  <c r="CT20" i="10"/>
  <c r="CU20" i="10"/>
  <c r="CV20" i="10"/>
  <c r="BW21" i="10"/>
  <c r="BV21" i="10"/>
  <c r="BX21" i="10"/>
  <c r="CD21" i="10"/>
  <c r="BZ21" i="10"/>
  <c r="CA21" i="10"/>
  <c r="BY21" i="10"/>
  <c r="CE21" i="10"/>
  <c r="CF21" i="10"/>
  <c r="CJ21" i="10"/>
  <c r="CG21" i="10"/>
  <c r="CH21" i="10"/>
  <c r="CI21" i="10"/>
  <c r="CK21" i="10"/>
  <c r="CL21" i="10"/>
  <c r="CM21" i="10"/>
  <c r="CN21" i="10"/>
  <c r="CO21" i="10"/>
  <c r="CP21" i="10"/>
  <c r="CQ21" i="10"/>
  <c r="CR21" i="10"/>
  <c r="CX21" i="10"/>
  <c r="DB20" i="10"/>
  <c r="CS21" i="10"/>
  <c r="CT21" i="10"/>
  <c r="CU21" i="10"/>
  <c r="CV21" i="10"/>
  <c r="BW22" i="10"/>
  <c r="BV22" i="10"/>
  <c r="BX22" i="10"/>
  <c r="CD22" i="10"/>
  <c r="BZ22" i="10"/>
  <c r="CA22" i="10"/>
  <c r="BY22" i="10"/>
  <c r="CE22" i="10"/>
  <c r="CF22" i="10"/>
  <c r="CJ22" i="10"/>
  <c r="CG22" i="10"/>
  <c r="CH22" i="10"/>
  <c r="CI22" i="10"/>
  <c r="CK22" i="10"/>
  <c r="CL22" i="10"/>
  <c r="CM22" i="10"/>
  <c r="CN22" i="10"/>
  <c r="CO22" i="10"/>
  <c r="CP22" i="10"/>
  <c r="CQ22" i="10"/>
  <c r="CR22" i="10"/>
  <c r="CX22" i="10"/>
  <c r="DB21" i="10"/>
  <c r="CS22" i="10"/>
  <c r="CT22" i="10"/>
  <c r="CU22" i="10"/>
  <c r="CV22" i="10"/>
  <c r="BW23" i="10"/>
  <c r="BV23" i="10"/>
  <c r="BX23" i="10"/>
  <c r="CD23" i="10"/>
  <c r="BZ23" i="10"/>
  <c r="CA23" i="10"/>
  <c r="BY23" i="10"/>
  <c r="CE23" i="10"/>
  <c r="CF23" i="10"/>
  <c r="CJ23" i="10"/>
  <c r="CG23" i="10"/>
  <c r="CH23" i="10"/>
  <c r="CI23" i="10"/>
  <c r="CK23" i="10"/>
  <c r="CL23" i="10"/>
  <c r="CM23" i="10"/>
  <c r="CN23" i="10"/>
  <c r="CO23" i="10"/>
  <c r="CP23" i="10"/>
  <c r="CQ23" i="10"/>
  <c r="CR23" i="10"/>
  <c r="CX23" i="10"/>
  <c r="DB22" i="10"/>
  <c r="CS23" i="10"/>
  <c r="CT23" i="10"/>
  <c r="CU23" i="10"/>
  <c r="CV23" i="10"/>
  <c r="BW24" i="10"/>
  <c r="BV24" i="10"/>
  <c r="BX24" i="10"/>
  <c r="CD24" i="10"/>
  <c r="BZ24" i="10"/>
  <c r="CA24" i="10"/>
  <c r="BY24" i="10"/>
  <c r="CE24" i="10"/>
  <c r="CF24" i="10"/>
  <c r="CJ24" i="10"/>
  <c r="CG24" i="10"/>
  <c r="CH24" i="10"/>
  <c r="CI24" i="10"/>
  <c r="CK24" i="10"/>
  <c r="CL24" i="10"/>
  <c r="CM24" i="10"/>
  <c r="CN24" i="10"/>
  <c r="CO24" i="10"/>
  <c r="CP24" i="10"/>
  <c r="CQ24" i="10"/>
  <c r="CR24" i="10"/>
  <c r="CX24" i="10"/>
  <c r="DB23" i="10"/>
  <c r="CS24" i="10"/>
  <c r="CT24" i="10"/>
  <c r="CU24" i="10"/>
  <c r="CV24" i="10"/>
  <c r="BW25" i="10"/>
  <c r="BV25" i="10"/>
  <c r="BX25" i="10"/>
  <c r="CD25" i="10"/>
  <c r="BZ25" i="10"/>
  <c r="CA25" i="10"/>
  <c r="BY25" i="10"/>
  <c r="CE25" i="10"/>
  <c r="CF25" i="10"/>
  <c r="CJ25" i="10"/>
  <c r="CG25" i="10"/>
  <c r="CH25" i="10"/>
  <c r="CI25" i="10"/>
  <c r="CK25" i="10"/>
  <c r="CL25" i="10"/>
  <c r="CM25" i="10"/>
  <c r="CN25" i="10"/>
  <c r="CO25" i="10"/>
  <c r="CP25" i="10"/>
  <c r="CQ25" i="10"/>
  <c r="CR25" i="10"/>
  <c r="CX25" i="10"/>
  <c r="DB24" i="10"/>
  <c r="CS25" i="10"/>
  <c r="CT25" i="10"/>
  <c r="CU25" i="10"/>
  <c r="CV25" i="10"/>
  <c r="BW26" i="10"/>
  <c r="BV26" i="10"/>
  <c r="BX26" i="10"/>
  <c r="CD26" i="10"/>
  <c r="BZ26" i="10"/>
  <c r="CA26" i="10"/>
  <c r="BY26" i="10"/>
  <c r="CE26" i="10"/>
  <c r="CF26" i="10"/>
  <c r="CJ26" i="10"/>
  <c r="CG26" i="10"/>
  <c r="CH26" i="10"/>
  <c r="CI26" i="10"/>
  <c r="CK26" i="10"/>
  <c r="CL26" i="10"/>
  <c r="CM26" i="10"/>
  <c r="CN26" i="10"/>
  <c r="CO26" i="10"/>
  <c r="CP26" i="10"/>
  <c r="CQ26" i="10"/>
  <c r="CR26" i="10"/>
  <c r="CX26" i="10"/>
  <c r="DB25" i="10"/>
  <c r="CS26" i="10"/>
  <c r="CT26" i="10"/>
  <c r="CU26" i="10"/>
  <c r="CV26" i="10"/>
  <c r="BW27" i="10"/>
  <c r="BV27" i="10"/>
  <c r="BX27" i="10"/>
  <c r="CD27" i="10"/>
  <c r="BZ27" i="10"/>
  <c r="CA27" i="10"/>
  <c r="BY27" i="10"/>
  <c r="CE27" i="10"/>
  <c r="CF27" i="10"/>
  <c r="CJ27" i="10"/>
  <c r="CG27" i="10"/>
  <c r="CH27" i="10"/>
  <c r="CI27" i="10"/>
  <c r="CK27" i="10"/>
  <c r="CL27" i="10"/>
  <c r="CM27" i="10"/>
  <c r="CN27" i="10"/>
  <c r="CO27" i="10"/>
  <c r="CP27" i="10"/>
  <c r="CQ27" i="10"/>
  <c r="CR27" i="10"/>
  <c r="CX27" i="10"/>
  <c r="DB26" i="10"/>
  <c r="CS27" i="10"/>
  <c r="CT27" i="10"/>
  <c r="CU27" i="10"/>
  <c r="CV27" i="10"/>
  <c r="BW28" i="10"/>
  <c r="BV28" i="10"/>
  <c r="BX28" i="10"/>
  <c r="CD28" i="10"/>
  <c r="BZ28" i="10"/>
  <c r="CA28" i="10"/>
  <c r="BY28" i="10"/>
  <c r="CE28" i="10"/>
  <c r="CF28" i="10"/>
  <c r="CJ28" i="10"/>
  <c r="CG28" i="10"/>
  <c r="CH28" i="10"/>
  <c r="CI28" i="10"/>
  <c r="CK28" i="10"/>
  <c r="CL28" i="10"/>
  <c r="CM28" i="10"/>
  <c r="CN28" i="10"/>
  <c r="CO28" i="10"/>
  <c r="CP28" i="10"/>
  <c r="CQ28" i="10"/>
  <c r="CR28" i="10"/>
  <c r="CX28" i="10"/>
  <c r="DB27" i="10"/>
  <c r="CS28" i="10"/>
  <c r="CT28" i="10"/>
  <c r="CU28" i="10"/>
  <c r="CV28" i="10"/>
  <c r="BW29" i="10"/>
  <c r="BV29" i="10"/>
  <c r="BX29" i="10"/>
  <c r="CD29" i="10"/>
  <c r="BZ29" i="10"/>
  <c r="CA29" i="10"/>
  <c r="BY29" i="10"/>
  <c r="CE29" i="10"/>
  <c r="CF29" i="10"/>
  <c r="CJ29" i="10"/>
  <c r="CG29" i="10"/>
  <c r="CH29" i="10"/>
  <c r="CI29" i="10"/>
  <c r="CK29" i="10"/>
  <c r="CL29" i="10"/>
  <c r="CM29" i="10"/>
  <c r="CN29" i="10"/>
  <c r="CO29" i="10"/>
  <c r="CP29" i="10"/>
  <c r="CQ29" i="10"/>
  <c r="CR29" i="10"/>
  <c r="CX29" i="10"/>
  <c r="DB28" i="10"/>
  <c r="CS29" i="10"/>
  <c r="CT29" i="10"/>
  <c r="CU29" i="10"/>
  <c r="CV29" i="10"/>
  <c r="BW30" i="10"/>
  <c r="BV30" i="10"/>
  <c r="BX30" i="10"/>
  <c r="CD30" i="10"/>
  <c r="BZ30" i="10"/>
  <c r="CA30" i="10"/>
  <c r="BY30" i="10"/>
  <c r="CE30" i="10"/>
  <c r="CF30" i="10"/>
  <c r="CJ30" i="10"/>
  <c r="CG30" i="10"/>
  <c r="CH30" i="10"/>
  <c r="CI30" i="10"/>
  <c r="CK30" i="10"/>
  <c r="CL30" i="10"/>
  <c r="CM30" i="10"/>
  <c r="CN30" i="10"/>
  <c r="CO30" i="10"/>
  <c r="CP30" i="10"/>
  <c r="CQ30" i="10"/>
  <c r="CR30" i="10"/>
  <c r="CX30" i="10"/>
  <c r="DB29" i="10"/>
  <c r="CS30" i="10"/>
  <c r="CT30" i="10"/>
  <c r="CU30" i="10"/>
  <c r="CV30" i="10"/>
  <c r="BW31" i="10"/>
  <c r="BV31" i="10"/>
  <c r="BX31" i="10"/>
  <c r="CD31" i="10"/>
  <c r="BZ31" i="10"/>
  <c r="CA31" i="10"/>
  <c r="BY31" i="10"/>
  <c r="CE31" i="10"/>
  <c r="CF31" i="10"/>
  <c r="CJ31" i="10"/>
  <c r="CG31" i="10"/>
  <c r="CH31" i="10"/>
  <c r="CI31" i="10"/>
  <c r="CK31" i="10"/>
  <c r="CL31" i="10"/>
  <c r="CM31" i="10"/>
  <c r="CN31" i="10"/>
  <c r="CO31" i="10"/>
  <c r="CP31" i="10"/>
  <c r="CQ31" i="10"/>
  <c r="CR31" i="10"/>
  <c r="CX31" i="10"/>
  <c r="DB30" i="10"/>
  <c r="CS31" i="10"/>
  <c r="CT31" i="10"/>
  <c r="CU31" i="10"/>
  <c r="CV31" i="10"/>
  <c r="BW32" i="10"/>
  <c r="BV32" i="10"/>
  <c r="BX32" i="10"/>
  <c r="CD32" i="10"/>
  <c r="BZ32" i="10"/>
  <c r="CA32" i="10"/>
  <c r="BY32" i="10"/>
  <c r="CE32" i="10"/>
  <c r="CF32" i="10"/>
  <c r="CJ32" i="10"/>
  <c r="CG32" i="10"/>
  <c r="CH32" i="10"/>
  <c r="CI32" i="10"/>
  <c r="CK32" i="10"/>
  <c r="CL32" i="10"/>
  <c r="CM32" i="10"/>
  <c r="CN32" i="10"/>
  <c r="CO32" i="10"/>
  <c r="CP32" i="10"/>
  <c r="CQ32" i="10"/>
  <c r="CR32" i="10"/>
  <c r="CX32" i="10"/>
  <c r="DB31" i="10"/>
  <c r="CS32" i="10"/>
  <c r="CT32" i="10"/>
  <c r="CU32" i="10"/>
  <c r="CV32" i="10"/>
  <c r="BW33" i="10"/>
  <c r="BV33" i="10"/>
  <c r="BX33" i="10"/>
  <c r="CD33" i="10"/>
  <c r="BZ33" i="10"/>
  <c r="CA33" i="10"/>
  <c r="BY33" i="10"/>
  <c r="CE33" i="10"/>
  <c r="CF33" i="10"/>
  <c r="CJ33" i="10"/>
  <c r="CG33" i="10"/>
  <c r="CH33" i="10"/>
  <c r="CI33" i="10"/>
  <c r="CK33" i="10"/>
  <c r="CL33" i="10"/>
  <c r="CM33" i="10"/>
  <c r="CN33" i="10"/>
  <c r="CO33" i="10"/>
  <c r="CP33" i="10"/>
  <c r="CQ33" i="10"/>
  <c r="CR33" i="10"/>
  <c r="CX33" i="10"/>
  <c r="DB32" i="10"/>
  <c r="CS33" i="10"/>
  <c r="CT33" i="10"/>
  <c r="CU33" i="10"/>
  <c r="CV33" i="10"/>
  <c r="BW34" i="10"/>
  <c r="BV34" i="10"/>
  <c r="BX34" i="10"/>
  <c r="CD34" i="10"/>
  <c r="BZ34" i="10"/>
  <c r="CA34" i="10"/>
  <c r="BY34" i="10"/>
  <c r="CE34" i="10"/>
  <c r="CF34" i="10"/>
  <c r="CJ34" i="10"/>
  <c r="CG34" i="10"/>
  <c r="CH34" i="10"/>
  <c r="CI34" i="10"/>
  <c r="CK34" i="10"/>
  <c r="CL34" i="10"/>
  <c r="CM34" i="10"/>
  <c r="CN34" i="10"/>
  <c r="CO34" i="10"/>
  <c r="CP34" i="10"/>
  <c r="CQ34" i="10"/>
  <c r="CR34" i="10"/>
  <c r="CX34" i="10"/>
  <c r="DB33" i="10"/>
  <c r="CS34" i="10"/>
  <c r="CT34" i="10"/>
  <c r="CU34" i="10"/>
  <c r="CV34" i="10"/>
  <c r="BW35" i="10"/>
  <c r="BV35" i="10"/>
  <c r="BX35" i="10"/>
  <c r="CD35" i="10"/>
  <c r="BZ35" i="10"/>
  <c r="CA35" i="10"/>
  <c r="BY35" i="10"/>
  <c r="CE35" i="10"/>
  <c r="CF35" i="10"/>
  <c r="CJ35" i="10"/>
  <c r="CG35" i="10"/>
  <c r="CH35" i="10"/>
  <c r="CI35" i="10"/>
  <c r="CK35" i="10"/>
  <c r="CL35" i="10"/>
  <c r="CM35" i="10"/>
  <c r="CN35" i="10"/>
  <c r="CO35" i="10"/>
  <c r="CP35" i="10"/>
  <c r="CQ35" i="10"/>
  <c r="CR35" i="10"/>
  <c r="CX35" i="10"/>
  <c r="DB34" i="10"/>
  <c r="CS35" i="10"/>
  <c r="CT35" i="10"/>
  <c r="CU35" i="10"/>
  <c r="CV35" i="10"/>
  <c r="BW36" i="10"/>
  <c r="BV36" i="10"/>
  <c r="BX36" i="10"/>
  <c r="CD36" i="10"/>
  <c r="BZ36" i="10"/>
  <c r="CA36" i="10"/>
  <c r="BY36" i="10"/>
  <c r="CE36" i="10"/>
  <c r="CF36" i="10"/>
  <c r="CJ36" i="10"/>
  <c r="CG36" i="10"/>
  <c r="CH36" i="10"/>
  <c r="CI36" i="10"/>
  <c r="CK36" i="10"/>
  <c r="CL36" i="10"/>
  <c r="CM36" i="10"/>
  <c r="CN36" i="10"/>
  <c r="CO36" i="10"/>
  <c r="CP36" i="10"/>
  <c r="CQ36" i="10"/>
  <c r="CR36" i="10"/>
  <c r="CX36" i="10"/>
  <c r="DB35" i="10"/>
  <c r="CS36" i="10"/>
  <c r="CT36" i="10"/>
  <c r="CU36" i="10"/>
  <c r="CV36" i="10"/>
  <c r="BW37" i="10"/>
  <c r="BV37" i="10"/>
  <c r="BX37" i="10"/>
  <c r="CD37" i="10"/>
  <c r="BZ37" i="10"/>
  <c r="CA37" i="10"/>
  <c r="BY37" i="10"/>
  <c r="CE37" i="10"/>
  <c r="CF37" i="10"/>
  <c r="CJ37" i="10"/>
  <c r="CG37" i="10"/>
  <c r="CH37" i="10"/>
  <c r="CI37" i="10"/>
  <c r="CK37" i="10"/>
  <c r="CL37" i="10"/>
  <c r="CM37" i="10"/>
  <c r="CN37" i="10"/>
  <c r="CO37" i="10"/>
  <c r="CP37" i="10"/>
  <c r="CQ37" i="10"/>
  <c r="CR37" i="10"/>
  <c r="CX37" i="10"/>
  <c r="DB36" i="10"/>
  <c r="CS37" i="10"/>
  <c r="CT37" i="10"/>
  <c r="CU37" i="10"/>
  <c r="CV37" i="10"/>
  <c r="BW38" i="10"/>
  <c r="BV38" i="10"/>
  <c r="BX38" i="10"/>
  <c r="CD38" i="10"/>
  <c r="BZ38" i="10"/>
  <c r="CA38" i="10"/>
  <c r="BY38" i="10"/>
  <c r="CE38" i="10"/>
  <c r="CF38" i="10"/>
  <c r="CJ38" i="10"/>
  <c r="CG38" i="10"/>
  <c r="CH38" i="10"/>
  <c r="CI38" i="10"/>
  <c r="CK38" i="10"/>
  <c r="CL38" i="10"/>
  <c r="CM38" i="10"/>
  <c r="CN38" i="10"/>
  <c r="CO38" i="10"/>
  <c r="CP38" i="10"/>
  <c r="CQ38" i="10"/>
  <c r="CR38" i="10"/>
  <c r="CX38" i="10"/>
  <c r="DB37" i="10"/>
  <c r="CS38" i="10"/>
  <c r="CT38" i="10"/>
  <c r="CU38" i="10"/>
  <c r="CV38" i="10"/>
  <c r="BW39" i="10"/>
  <c r="BV39" i="10"/>
  <c r="BX39" i="10"/>
  <c r="CD39" i="10"/>
  <c r="BZ39" i="10"/>
  <c r="CA39" i="10"/>
  <c r="BY39" i="10"/>
  <c r="CE39" i="10"/>
  <c r="CF39" i="10"/>
  <c r="CJ39" i="10"/>
  <c r="CG39" i="10"/>
  <c r="CH39" i="10"/>
  <c r="CI39" i="10"/>
  <c r="CK39" i="10"/>
  <c r="CL39" i="10"/>
  <c r="CM39" i="10"/>
  <c r="CN39" i="10"/>
  <c r="CO39" i="10"/>
  <c r="CP39" i="10"/>
  <c r="CQ39" i="10"/>
  <c r="CR39" i="10"/>
  <c r="CX39" i="10"/>
  <c r="DB38" i="10"/>
  <c r="CS39" i="10"/>
  <c r="CT39" i="10"/>
  <c r="CU39" i="10"/>
  <c r="CV39" i="10"/>
  <c r="BW40" i="10"/>
  <c r="BV40" i="10"/>
  <c r="BX40" i="10"/>
  <c r="CD40" i="10"/>
  <c r="BZ40" i="10"/>
  <c r="CA40" i="10"/>
  <c r="BY40" i="10"/>
  <c r="CE40" i="10"/>
  <c r="CF40" i="10"/>
  <c r="CJ40" i="10"/>
  <c r="CG40" i="10"/>
  <c r="CH40" i="10"/>
  <c r="CI40" i="10"/>
  <c r="CK40" i="10"/>
  <c r="CL40" i="10"/>
  <c r="CM40" i="10"/>
  <c r="CN40" i="10"/>
  <c r="CO40" i="10"/>
  <c r="CP40" i="10"/>
  <c r="CQ40" i="10"/>
  <c r="CR40" i="10"/>
  <c r="CX40" i="10"/>
  <c r="DB39" i="10"/>
  <c r="CS40" i="10"/>
  <c r="CT40" i="10"/>
  <c r="CU40" i="10"/>
  <c r="CV40" i="10"/>
  <c r="BW41" i="10"/>
  <c r="BV41" i="10"/>
  <c r="BX41" i="10"/>
  <c r="CD41" i="10"/>
  <c r="BZ41" i="10"/>
  <c r="CA41" i="10"/>
  <c r="BY41" i="10"/>
  <c r="CE41" i="10"/>
  <c r="CF41" i="10"/>
  <c r="CJ41" i="10"/>
  <c r="CG41" i="10"/>
  <c r="CH41" i="10"/>
  <c r="CI41" i="10"/>
  <c r="CK41" i="10"/>
  <c r="CL41" i="10"/>
  <c r="CM41" i="10"/>
  <c r="CN41" i="10"/>
  <c r="CO41" i="10"/>
  <c r="CP41" i="10"/>
  <c r="CQ41" i="10"/>
  <c r="CR41" i="10"/>
  <c r="CX41" i="10"/>
  <c r="DB40" i="10"/>
  <c r="CS41" i="10"/>
  <c r="CT41" i="10"/>
  <c r="CU41" i="10"/>
  <c r="CV41" i="10"/>
  <c r="BW42" i="10"/>
  <c r="BV42" i="10"/>
  <c r="BX42" i="10"/>
  <c r="CD42" i="10"/>
  <c r="BZ42" i="10"/>
  <c r="CA42" i="10"/>
  <c r="BY42" i="10"/>
  <c r="CE42" i="10"/>
  <c r="CF42" i="10"/>
  <c r="CJ42" i="10"/>
  <c r="CG42" i="10"/>
  <c r="CH42" i="10"/>
  <c r="CI42" i="10"/>
  <c r="CK42" i="10"/>
  <c r="CL42" i="10"/>
  <c r="CM42" i="10"/>
  <c r="CN42" i="10"/>
  <c r="CO42" i="10"/>
  <c r="CP42" i="10"/>
  <c r="CQ42" i="10"/>
  <c r="CR42" i="10"/>
  <c r="CX42" i="10"/>
  <c r="DB41" i="10"/>
  <c r="CS42" i="10"/>
  <c r="CT42" i="10"/>
  <c r="CU42" i="10"/>
  <c r="CV42" i="10"/>
  <c r="BW43" i="10"/>
  <c r="BV43" i="10"/>
  <c r="BX43" i="10"/>
  <c r="CD43" i="10"/>
  <c r="BZ43" i="10"/>
  <c r="CA43" i="10"/>
  <c r="BY43" i="10"/>
  <c r="CE43" i="10"/>
  <c r="CF43" i="10"/>
  <c r="CJ43" i="10"/>
  <c r="CG43" i="10"/>
  <c r="CH43" i="10"/>
  <c r="CI43" i="10"/>
  <c r="CK43" i="10"/>
  <c r="CL43" i="10"/>
  <c r="CM43" i="10"/>
  <c r="CN43" i="10"/>
  <c r="CO43" i="10"/>
  <c r="CP43" i="10"/>
  <c r="CQ43" i="10"/>
  <c r="CR43" i="10"/>
  <c r="CX43" i="10"/>
  <c r="DB42" i="10"/>
  <c r="CS43" i="10"/>
  <c r="CT43" i="10"/>
  <c r="CU43" i="10"/>
  <c r="CV43" i="10"/>
  <c r="BW44" i="10"/>
  <c r="BV44" i="10"/>
  <c r="BX44" i="10"/>
  <c r="CD44" i="10"/>
  <c r="BZ44" i="10"/>
  <c r="CA44" i="10"/>
  <c r="BY44" i="10"/>
  <c r="CE44" i="10"/>
  <c r="CF44" i="10"/>
  <c r="CJ44" i="10"/>
  <c r="CG44" i="10"/>
  <c r="CH44" i="10"/>
  <c r="CI44" i="10"/>
  <c r="CK44" i="10"/>
  <c r="CL44" i="10"/>
  <c r="CM44" i="10"/>
  <c r="CN44" i="10"/>
  <c r="CO44" i="10"/>
  <c r="CP44" i="10"/>
  <c r="CQ44" i="10"/>
  <c r="CR44" i="10"/>
  <c r="CX44" i="10"/>
  <c r="DB43" i="10"/>
  <c r="CS44" i="10"/>
  <c r="CT44" i="10"/>
  <c r="CU44" i="10"/>
  <c r="CV44" i="10"/>
  <c r="BW45" i="10"/>
  <c r="BV45" i="10"/>
  <c r="BX45" i="10"/>
  <c r="CD45" i="10"/>
  <c r="BZ45" i="10"/>
  <c r="CA45" i="10"/>
  <c r="BY45" i="10"/>
  <c r="CE45" i="10"/>
  <c r="CF45" i="10"/>
  <c r="CJ45" i="10"/>
  <c r="CG45" i="10"/>
  <c r="CH45" i="10"/>
  <c r="CI45" i="10"/>
  <c r="CK45" i="10"/>
  <c r="CL45" i="10"/>
  <c r="CM45" i="10"/>
  <c r="CN45" i="10"/>
  <c r="CO45" i="10"/>
  <c r="CP45" i="10"/>
  <c r="CQ45" i="10"/>
  <c r="CR45" i="10"/>
  <c r="CX45" i="10"/>
  <c r="DB44" i="10"/>
  <c r="CS45" i="10"/>
  <c r="CT45" i="10"/>
  <c r="CU45" i="10"/>
  <c r="CV45" i="10"/>
  <c r="BW46" i="10"/>
  <c r="BV46" i="10"/>
  <c r="BX46" i="10"/>
  <c r="CD46" i="10"/>
  <c r="BZ46" i="10"/>
  <c r="CA46" i="10"/>
  <c r="BY46" i="10"/>
  <c r="CE46" i="10"/>
  <c r="CF46" i="10"/>
  <c r="CJ46" i="10"/>
  <c r="CG46" i="10"/>
  <c r="CH46" i="10"/>
  <c r="CI46" i="10"/>
  <c r="CK46" i="10"/>
  <c r="CL46" i="10"/>
  <c r="CM46" i="10"/>
  <c r="CN46" i="10"/>
  <c r="CO46" i="10"/>
  <c r="CP46" i="10"/>
  <c r="CQ46" i="10"/>
  <c r="CR46" i="10"/>
  <c r="CX46" i="10"/>
  <c r="DB45" i="10"/>
  <c r="CS46" i="10"/>
  <c r="CT46" i="10"/>
  <c r="CU46" i="10"/>
  <c r="CV46" i="10"/>
  <c r="BW47" i="10"/>
  <c r="BV47" i="10"/>
  <c r="BX47" i="10"/>
  <c r="CD47" i="10"/>
  <c r="BZ47" i="10"/>
  <c r="CA47" i="10"/>
  <c r="BY47" i="10"/>
  <c r="CE47" i="10"/>
  <c r="CF47" i="10"/>
  <c r="CJ47" i="10"/>
  <c r="CG47" i="10"/>
  <c r="CH47" i="10"/>
  <c r="CI47" i="10"/>
  <c r="CK47" i="10"/>
  <c r="CL47" i="10"/>
  <c r="CM47" i="10"/>
  <c r="CN47" i="10"/>
  <c r="CO47" i="10"/>
  <c r="CP47" i="10"/>
  <c r="CQ47" i="10"/>
  <c r="CR47" i="10"/>
  <c r="CX47" i="10"/>
  <c r="DB46" i="10"/>
  <c r="CS47" i="10"/>
  <c r="CT47" i="10"/>
  <c r="CU47" i="10"/>
  <c r="CV47" i="10"/>
  <c r="BW48" i="10"/>
  <c r="BV48" i="10"/>
  <c r="BX48" i="10"/>
  <c r="CD48" i="10"/>
  <c r="BZ48" i="10"/>
  <c r="CA48" i="10"/>
  <c r="BY48" i="10"/>
  <c r="CE48" i="10"/>
  <c r="CF48" i="10"/>
  <c r="CJ48" i="10"/>
  <c r="CG48" i="10"/>
  <c r="CH48" i="10"/>
  <c r="CI48" i="10"/>
  <c r="CK48" i="10"/>
  <c r="CL48" i="10"/>
  <c r="CM48" i="10"/>
  <c r="CN48" i="10"/>
  <c r="CO48" i="10"/>
  <c r="CP48" i="10"/>
  <c r="CQ48" i="10"/>
  <c r="CR48" i="10"/>
  <c r="CX48" i="10"/>
  <c r="DB47" i="10"/>
  <c r="CS48" i="10"/>
  <c r="CT48" i="10"/>
  <c r="CU48" i="10"/>
  <c r="CV48" i="10"/>
  <c r="BW49" i="10"/>
  <c r="BV49" i="10"/>
  <c r="BX49" i="10"/>
  <c r="CD49" i="10"/>
  <c r="BZ49" i="10"/>
  <c r="CA49" i="10"/>
  <c r="BY49" i="10"/>
  <c r="CE49" i="10"/>
  <c r="CF49" i="10"/>
  <c r="CJ49" i="10"/>
  <c r="CG49" i="10"/>
  <c r="CH49" i="10"/>
  <c r="CI49" i="10"/>
  <c r="CK49" i="10"/>
  <c r="CL49" i="10"/>
  <c r="CM49" i="10"/>
  <c r="CN49" i="10"/>
  <c r="CO49" i="10"/>
  <c r="CP49" i="10"/>
  <c r="CQ49" i="10"/>
  <c r="CR49" i="10"/>
  <c r="CX49" i="10"/>
  <c r="DB48" i="10"/>
  <c r="CS49" i="10"/>
  <c r="CT49" i="10"/>
  <c r="CU49" i="10"/>
  <c r="CV49" i="10"/>
  <c r="BW50" i="10"/>
  <c r="BV50" i="10"/>
  <c r="BX50" i="10"/>
  <c r="CD50" i="10"/>
  <c r="BZ50" i="10"/>
  <c r="CA50" i="10"/>
  <c r="BY50" i="10"/>
  <c r="CE50" i="10"/>
  <c r="CF50" i="10"/>
  <c r="CJ50" i="10"/>
  <c r="CG50" i="10"/>
  <c r="CH50" i="10"/>
  <c r="CI50" i="10"/>
  <c r="CK50" i="10"/>
  <c r="CL50" i="10"/>
  <c r="CM50" i="10"/>
  <c r="CN50" i="10"/>
  <c r="CO50" i="10"/>
  <c r="CP50" i="10"/>
  <c r="CQ50" i="10"/>
  <c r="CR50" i="10"/>
  <c r="CX50" i="10"/>
  <c r="DB49" i="10"/>
  <c r="CS50" i="10"/>
  <c r="CT50" i="10"/>
  <c r="CU50" i="10"/>
  <c r="CV50" i="10"/>
  <c r="BW51" i="10"/>
  <c r="BV51" i="10"/>
  <c r="BX51" i="10"/>
  <c r="CD51" i="10"/>
  <c r="BZ51" i="10"/>
  <c r="CA51" i="10"/>
  <c r="BY51" i="10"/>
  <c r="CE51" i="10"/>
  <c r="CF51" i="10"/>
  <c r="CJ51" i="10"/>
  <c r="CG51" i="10"/>
  <c r="CH51" i="10"/>
  <c r="CI51" i="10"/>
  <c r="CK51" i="10"/>
  <c r="CL51" i="10"/>
  <c r="CM51" i="10"/>
  <c r="CN51" i="10"/>
  <c r="CO51" i="10"/>
  <c r="CP51" i="10"/>
  <c r="CQ51" i="10"/>
  <c r="CR51" i="10"/>
  <c r="CX51" i="10"/>
  <c r="DB50" i="10"/>
  <c r="CS51" i="10"/>
  <c r="CT51" i="10"/>
  <c r="CU51" i="10"/>
  <c r="CV51" i="10"/>
  <c r="BW52" i="10"/>
  <c r="BV52" i="10"/>
  <c r="BX52" i="10"/>
  <c r="CD52" i="10"/>
  <c r="BZ52" i="10"/>
  <c r="CA52" i="10"/>
  <c r="BY52" i="10"/>
  <c r="CE52" i="10"/>
  <c r="CF52" i="10"/>
  <c r="CJ52" i="10"/>
  <c r="CG52" i="10"/>
  <c r="CH52" i="10"/>
  <c r="CI52" i="10"/>
  <c r="CK52" i="10"/>
  <c r="CL52" i="10"/>
  <c r="CM52" i="10"/>
  <c r="CN52" i="10"/>
  <c r="CO52" i="10"/>
  <c r="CP52" i="10"/>
  <c r="CQ52" i="10"/>
  <c r="CR52" i="10"/>
  <c r="CX52" i="10"/>
  <c r="DB51" i="10"/>
  <c r="CS52" i="10"/>
  <c r="CT52" i="10"/>
  <c r="CU52" i="10"/>
  <c r="CV52" i="10"/>
  <c r="BW53" i="10"/>
  <c r="BV53" i="10"/>
  <c r="BX53" i="10"/>
  <c r="CD53" i="10"/>
  <c r="BZ53" i="10"/>
  <c r="CA53" i="10"/>
  <c r="BY53" i="10"/>
  <c r="CE53" i="10"/>
  <c r="CF53" i="10"/>
  <c r="CJ53" i="10"/>
  <c r="CG53" i="10"/>
  <c r="CH53" i="10"/>
  <c r="CI53" i="10"/>
  <c r="CK53" i="10"/>
  <c r="CL53" i="10"/>
  <c r="CM53" i="10"/>
  <c r="CN53" i="10"/>
  <c r="CO53" i="10"/>
  <c r="CP53" i="10"/>
  <c r="CQ53" i="10"/>
  <c r="CR53" i="10"/>
  <c r="CX53" i="10"/>
  <c r="DB52" i="10"/>
  <c r="CS53" i="10"/>
  <c r="CT53" i="10"/>
  <c r="CU53" i="10"/>
  <c r="CV53" i="10"/>
  <c r="BW54" i="10"/>
  <c r="BV54" i="10"/>
  <c r="BX54" i="10"/>
  <c r="CD54" i="10"/>
  <c r="BZ54" i="10"/>
  <c r="CA54" i="10"/>
  <c r="BY54" i="10"/>
  <c r="CE54" i="10"/>
  <c r="CF54" i="10"/>
  <c r="CJ54" i="10"/>
  <c r="CG54" i="10"/>
  <c r="CH54" i="10"/>
  <c r="CI54" i="10"/>
  <c r="CK54" i="10"/>
  <c r="CL54" i="10"/>
  <c r="CM54" i="10"/>
  <c r="CN54" i="10"/>
  <c r="CO54" i="10"/>
  <c r="CP54" i="10"/>
  <c r="CQ54" i="10"/>
  <c r="CR54" i="10"/>
  <c r="CX54" i="10"/>
  <c r="DB53" i="10"/>
  <c r="CS54" i="10"/>
  <c r="CT54" i="10"/>
  <c r="CU54" i="10"/>
  <c r="CV54" i="10"/>
  <c r="BW55" i="10"/>
  <c r="BV55" i="10"/>
  <c r="BX55" i="10"/>
  <c r="CD55" i="10"/>
  <c r="BZ55" i="10"/>
  <c r="CA55" i="10"/>
  <c r="BY55" i="10"/>
  <c r="CE55" i="10"/>
  <c r="CF55" i="10"/>
  <c r="CJ55" i="10"/>
  <c r="CG55" i="10"/>
  <c r="CH55" i="10"/>
  <c r="CI55" i="10"/>
  <c r="CK55" i="10"/>
  <c r="CL55" i="10"/>
  <c r="CM55" i="10"/>
  <c r="CN55" i="10"/>
  <c r="CO55" i="10"/>
  <c r="CP55" i="10"/>
  <c r="CQ55" i="10"/>
  <c r="CR55" i="10"/>
  <c r="CX55" i="10"/>
  <c r="DB54" i="10"/>
  <c r="CS55" i="10"/>
  <c r="CT55" i="10"/>
  <c r="CU55" i="10"/>
  <c r="CV55" i="10"/>
  <c r="BW56" i="10"/>
  <c r="BV56" i="10"/>
  <c r="BX56" i="10"/>
  <c r="CD56" i="10"/>
  <c r="BZ56" i="10"/>
  <c r="CA56" i="10"/>
  <c r="BY56" i="10"/>
  <c r="CE56" i="10"/>
  <c r="CF56" i="10"/>
  <c r="CJ56" i="10"/>
  <c r="CG56" i="10"/>
  <c r="CH56" i="10"/>
  <c r="CI56" i="10"/>
  <c r="CK56" i="10"/>
  <c r="CL56" i="10"/>
  <c r="CM56" i="10"/>
  <c r="CN56" i="10"/>
  <c r="CO56" i="10"/>
  <c r="CP56" i="10"/>
  <c r="CX56" i="10"/>
  <c r="DB55" i="10"/>
  <c r="CS56" i="10"/>
  <c r="CT56" i="10"/>
  <c r="CU56" i="10"/>
  <c r="CV56" i="10"/>
  <c r="BW57" i="10"/>
  <c r="BV57" i="10"/>
  <c r="BX57" i="10"/>
  <c r="CD57" i="10"/>
  <c r="BZ57" i="10"/>
  <c r="CA57" i="10"/>
  <c r="BY57" i="10"/>
  <c r="CE57" i="10"/>
  <c r="CF57" i="10"/>
  <c r="CJ57" i="10"/>
  <c r="CG57" i="10"/>
  <c r="CH57" i="10"/>
  <c r="CI57" i="10"/>
  <c r="CK57" i="10"/>
  <c r="CL57" i="10"/>
  <c r="CM57" i="10"/>
  <c r="CN57" i="10"/>
  <c r="CO57" i="10"/>
  <c r="CP57" i="10"/>
  <c r="CQ57" i="10"/>
  <c r="CR57" i="10"/>
  <c r="CX57" i="10"/>
  <c r="DB56" i="10"/>
  <c r="CS57" i="10"/>
  <c r="CT57" i="10"/>
  <c r="CU57" i="10"/>
  <c r="CV57" i="10"/>
  <c r="BW58" i="10"/>
  <c r="BV58" i="10"/>
  <c r="BX58" i="10"/>
  <c r="CD58" i="10"/>
  <c r="BZ58" i="10"/>
  <c r="CA58" i="10"/>
  <c r="BY58" i="10"/>
  <c r="CE58" i="10"/>
  <c r="CF58" i="10"/>
  <c r="CJ58" i="10"/>
  <c r="CG58" i="10"/>
  <c r="CH58" i="10"/>
  <c r="CI58" i="10"/>
  <c r="CK58" i="10"/>
  <c r="CL58" i="10"/>
  <c r="CM58" i="10"/>
  <c r="CN58" i="10"/>
  <c r="CO58" i="10"/>
  <c r="CP58" i="10"/>
  <c r="CX58" i="10"/>
  <c r="DB57" i="10"/>
  <c r="CS58" i="10"/>
  <c r="CT58" i="10"/>
  <c r="CU58" i="10"/>
  <c r="CV58" i="10"/>
  <c r="BW59" i="10"/>
  <c r="BV59" i="10"/>
  <c r="BX59" i="10"/>
  <c r="CD59" i="10"/>
  <c r="BZ59" i="10"/>
  <c r="CA59" i="10"/>
  <c r="BY59" i="10"/>
  <c r="CE59" i="10"/>
  <c r="CF59" i="10"/>
  <c r="CJ59" i="10"/>
  <c r="CG59" i="10"/>
  <c r="CH59" i="10"/>
  <c r="CI59" i="10"/>
  <c r="CK59" i="10"/>
  <c r="CL59" i="10"/>
  <c r="CM59" i="10"/>
  <c r="CN59" i="10"/>
  <c r="CO59" i="10"/>
  <c r="CP59" i="10"/>
  <c r="CQ59" i="10"/>
  <c r="CR59" i="10"/>
  <c r="CX59" i="10"/>
  <c r="DB58" i="10"/>
  <c r="CS59" i="10"/>
  <c r="CT59" i="10"/>
  <c r="CU59" i="10"/>
  <c r="CV59" i="10"/>
  <c r="BW60" i="10"/>
  <c r="BV60" i="10"/>
  <c r="BX60" i="10"/>
  <c r="CD60" i="10"/>
  <c r="BZ60" i="10"/>
  <c r="CA60" i="10"/>
  <c r="BY60" i="10"/>
  <c r="CE60" i="10"/>
  <c r="CF60" i="10"/>
  <c r="CJ60" i="10"/>
  <c r="CG60" i="10"/>
  <c r="CH60" i="10"/>
  <c r="CI60" i="10"/>
  <c r="CK60" i="10"/>
  <c r="CL60" i="10"/>
  <c r="CM60" i="10"/>
  <c r="CN60" i="10"/>
  <c r="CO60" i="10"/>
  <c r="CP60" i="10"/>
  <c r="CX60" i="10"/>
  <c r="DB59" i="10"/>
  <c r="CS60" i="10"/>
  <c r="CT60" i="10"/>
  <c r="CU60" i="10"/>
  <c r="CV60" i="10"/>
  <c r="BW61" i="10"/>
  <c r="BV61" i="10"/>
  <c r="BX61" i="10"/>
  <c r="CD61" i="10"/>
  <c r="BZ61" i="10"/>
  <c r="CA61" i="10"/>
  <c r="BY61" i="10"/>
  <c r="CE61" i="10"/>
  <c r="CF61" i="10"/>
  <c r="CJ61" i="10"/>
  <c r="CG61" i="10"/>
  <c r="CH61" i="10"/>
  <c r="CI61" i="10"/>
  <c r="CK61" i="10"/>
  <c r="CL61" i="10"/>
  <c r="CM61" i="10"/>
  <c r="CN61" i="10"/>
  <c r="CO61" i="10"/>
  <c r="CP61" i="10"/>
  <c r="CQ61" i="10"/>
  <c r="CR61" i="10"/>
  <c r="CX61" i="10"/>
  <c r="DB60" i="10"/>
  <c r="CS61" i="10"/>
  <c r="CT61" i="10"/>
  <c r="CU61" i="10"/>
  <c r="CV61" i="10"/>
  <c r="BW62" i="10"/>
  <c r="BV62" i="10"/>
  <c r="BX62" i="10"/>
  <c r="CD62" i="10"/>
  <c r="BZ62" i="10"/>
  <c r="CA62" i="10"/>
  <c r="BY62" i="10"/>
  <c r="CE62" i="10"/>
  <c r="CF62" i="10"/>
  <c r="CJ62" i="10"/>
  <c r="CG62" i="10"/>
  <c r="CH62" i="10"/>
  <c r="CI62" i="10"/>
  <c r="CK62" i="10"/>
  <c r="CL62" i="10"/>
  <c r="CM62" i="10"/>
  <c r="CN62" i="10"/>
  <c r="CO62" i="10"/>
  <c r="CP62" i="10"/>
  <c r="CQ62" i="10"/>
  <c r="CR62" i="10"/>
  <c r="CX62" i="10"/>
  <c r="DB61" i="10"/>
  <c r="CS62" i="10"/>
  <c r="CT62" i="10"/>
  <c r="CU62" i="10"/>
  <c r="CV62" i="10"/>
  <c r="BW63" i="10"/>
  <c r="BV63" i="10"/>
  <c r="BX63" i="10"/>
  <c r="CD63" i="10"/>
  <c r="BZ63" i="10"/>
  <c r="CA63" i="10"/>
  <c r="BY63" i="10"/>
  <c r="CE63" i="10"/>
  <c r="CF63" i="10"/>
  <c r="CJ63" i="10"/>
  <c r="CG63" i="10"/>
  <c r="CH63" i="10"/>
  <c r="CI63" i="10"/>
  <c r="CK63" i="10"/>
  <c r="CL63" i="10"/>
  <c r="CM63" i="10"/>
  <c r="CN63" i="10"/>
  <c r="CO63" i="10"/>
  <c r="CP63" i="10"/>
  <c r="CQ63" i="10"/>
  <c r="CR63" i="10"/>
  <c r="CX63" i="10"/>
  <c r="DB62" i="10"/>
  <c r="CS63" i="10"/>
  <c r="CT63" i="10"/>
  <c r="CU63" i="10"/>
  <c r="CV63" i="10"/>
  <c r="BW64" i="10"/>
  <c r="BV64" i="10"/>
  <c r="BX64" i="10"/>
  <c r="CD64" i="10"/>
  <c r="BZ64" i="10"/>
  <c r="CA64" i="10"/>
  <c r="BY64" i="10"/>
  <c r="CE64" i="10"/>
  <c r="CF64" i="10"/>
  <c r="CJ64" i="10"/>
  <c r="CG64" i="10"/>
  <c r="CH64" i="10"/>
  <c r="CI64" i="10"/>
  <c r="CK64" i="10"/>
  <c r="CL64" i="10"/>
  <c r="CM64" i="10"/>
  <c r="CN64" i="10"/>
  <c r="CO64" i="10"/>
  <c r="CP64" i="10"/>
  <c r="CQ64" i="10"/>
  <c r="CR64" i="10"/>
  <c r="CX64" i="10"/>
  <c r="DB63" i="10"/>
  <c r="CS64" i="10"/>
  <c r="CT64" i="10"/>
  <c r="CU64" i="10"/>
  <c r="CV64" i="10"/>
  <c r="BW65" i="10"/>
  <c r="BV65" i="10"/>
  <c r="BX65" i="10"/>
  <c r="CD65" i="10"/>
  <c r="BZ65" i="10"/>
  <c r="CA65" i="10"/>
  <c r="BY65" i="10"/>
  <c r="CE65" i="10"/>
  <c r="CF65" i="10"/>
  <c r="CJ65" i="10"/>
  <c r="CG65" i="10"/>
  <c r="CH65" i="10"/>
  <c r="CI65" i="10"/>
  <c r="CK65" i="10"/>
  <c r="CL65" i="10"/>
  <c r="CM65" i="10"/>
  <c r="CN65" i="10"/>
  <c r="CO65" i="10"/>
  <c r="CP65" i="10"/>
  <c r="CQ65" i="10"/>
  <c r="CR65" i="10"/>
  <c r="CX65" i="10"/>
  <c r="DB64" i="10"/>
  <c r="CS65" i="10"/>
  <c r="CT65" i="10"/>
  <c r="CU65" i="10"/>
  <c r="CV65" i="10"/>
  <c r="BW66" i="10"/>
  <c r="BV66" i="10"/>
  <c r="BX66" i="10"/>
  <c r="CD66" i="10"/>
  <c r="BZ66" i="10"/>
  <c r="CA66" i="10"/>
  <c r="BY66" i="10"/>
  <c r="CE66" i="10"/>
  <c r="CF66" i="10"/>
  <c r="CJ66" i="10"/>
  <c r="CG66" i="10"/>
  <c r="CH66" i="10"/>
  <c r="CI66" i="10"/>
  <c r="CK66" i="10"/>
  <c r="CL66" i="10"/>
  <c r="CM66" i="10"/>
  <c r="CN66" i="10"/>
  <c r="CO66" i="10"/>
  <c r="CP66" i="10"/>
  <c r="CQ66" i="10"/>
  <c r="CR66" i="10"/>
  <c r="CX66" i="10"/>
  <c r="DB65" i="10"/>
  <c r="CS66" i="10"/>
  <c r="CT66" i="10"/>
  <c r="CU66" i="10"/>
  <c r="CV66" i="10"/>
  <c r="BW67" i="10"/>
  <c r="BV67" i="10"/>
  <c r="BX67" i="10"/>
  <c r="CD67" i="10"/>
  <c r="BZ67" i="10"/>
  <c r="CA67" i="10"/>
  <c r="BY67" i="10"/>
  <c r="CE67" i="10"/>
  <c r="CF67" i="10"/>
  <c r="CJ67" i="10"/>
  <c r="CG67" i="10"/>
  <c r="CH67" i="10"/>
  <c r="CI67" i="10"/>
  <c r="CK67" i="10"/>
  <c r="CL67" i="10"/>
  <c r="CM67" i="10"/>
  <c r="CN67" i="10"/>
  <c r="CO67" i="10"/>
  <c r="CP67" i="10"/>
  <c r="CQ67" i="10"/>
  <c r="CR67" i="10"/>
  <c r="CX67" i="10"/>
  <c r="DB66" i="10"/>
  <c r="CS67" i="10"/>
  <c r="CT67" i="10"/>
  <c r="CU67" i="10"/>
  <c r="CV67" i="10"/>
  <c r="BW68" i="10"/>
  <c r="BV68" i="10"/>
  <c r="BX68" i="10"/>
  <c r="CD68" i="10"/>
  <c r="BZ68" i="10"/>
  <c r="CA68" i="10"/>
  <c r="BY68" i="10"/>
  <c r="CE68" i="10"/>
  <c r="CF68" i="10"/>
  <c r="CJ68" i="10"/>
  <c r="CG68" i="10"/>
  <c r="CH68" i="10"/>
  <c r="CI68" i="10"/>
  <c r="CK68" i="10"/>
  <c r="CL68" i="10"/>
  <c r="CM68" i="10"/>
  <c r="CN68" i="10"/>
  <c r="CO68" i="10"/>
  <c r="CP68" i="10"/>
  <c r="CX68" i="10"/>
  <c r="DB67" i="10"/>
  <c r="CS68" i="10"/>
  <c r="CT68" i="10"/>
  <c r="CU68" i="10"/>
  <c r="CV68" i="10"/>
  <c r="BW69" i="10"/>
  <c r="BV69" i="10"/>
  <c r="BX69" i="10"/>
  <c r="CD69" i="10"/>
  <c r="CA69" i="10"/>
  <c r="BY69" i="10"/>
  <c r="CE69" i="10"/>
  <c r="CF69" i="10"/>
  <c r="CJ69" i="10"/>
  <c r="CG69" i="10"/>
  <c r="CH69" i="10"/>
  <c r="CI69" i="10"/>
  <c r="CK69" i="10"/>
  <c r="CL69" i="10"/>
  <c r="CM69" i="10"/>
  <c r="CN69" i="10"/>
  <c r="CO69" i="10"/>
  <c r="CP69" i="10"/>
  <c r="CQ69" i="10"/>
  <c r="CR69" i="10"/>
  <c r="CX69" i="10"/>
  <c r="DB68" i="10"/>
  <c r="CS69" i="10"/>
  <c r="CT69" i="10"/>
  <c r="CU69" i="10"/>
  <c r="CV69" i="10"/>
  <c r="BW70" i="10"/>
  <c r="BV70" i="10"/>
  <c r="BX70" i="10"/>
  <c r="CD70" i="10"/>
  <c r="BZ70" i="10"/>
  <c r="CA70" i="10"/>
  <c r="BY70" i="10"/>
  <c r="CE70" i="10"/>
  <c r="CF70" i="10"/>
  <c r="CJ70" i="10"/>
  <c r="CG70" i="10"/>
  <c r="CH70" i="10"/>
  <c r="CI70" i="10"/>
  <c r="CK70" i="10"/>
  <c r="CL70" i="10"/>
  <c r="CM70" i="10"/>
  <c r="CN70" i="10"/>
  <c r="CO70" i="10"/>
  <c r="CP70" i="10"/>
  <c r="CX70" i="10"/>
  <c r="DB69" i="10"/>
  <c r="CS70" i="10"/>
  <c r="CT70" i="10"/>
  <c r="CU70" i="10"/>
  <c r="CV70" i="10"/>
  <c r="BW71" i="10"/>
  <c r="BV71" i="10"/>
  <c r="BX71" i="10"/>
  <c r="CD71" i="10"/>
  <c r="BZ71" i="10"/>
  <c r="CA71" i="10"/>
  <c r="BY71" i="10"/>
  <c r="CE71" i="10"/>
  <c r="CF71" i="10"/>
  <c r="CJ71" i="10"/>
  <c r="CG71" i="10"/>
  <c r="CH71" i="10"/>
  <c r="CI71" i="10"/>
  <c r="CK71" i="10"/>
  <c r="CL71" i="10"/>
  <c r="CM71" i="10"/>
  <c r="CN71" i="10"/>
  <c r="CO71" i="10"/>
  <c r="CP71" i="10"/>
  <c r="CQ71" i="10"/>
  <c r="CR71" i="10"/>
  <c r="CX71" i="10"/>
  <c r="DB70" i="10"/>
  <c r="CS71" i="10"/>
  <c r="CT71" i="10"/>
  <c r="CU71" i="10"/>
  <c r="CV71" i="10"/>
  <c r="BW72" i="10"/>
  <c r="BV72" i="10"/>
  <c r="BX72" i="10"/>
  <c r="CD72" i="10"/>
  <c r="BZ72" i="10"/>
  <c r="CA72" i="10"/>
  <c r="BY72" i="10"/>
  <c r="CE72" i="10"/>
  <c r="CF72" i="10"/>
  <c r="CJ72" i="10"/>
  <c r="CG72" i="10"/>
  <c r="CH72" i="10"/>
  <c r="CI72" i="10"/>
  <c r="CK72" i="10"/>
  <c r="CL72" i="10"/>
  <c r="CM72" i="10"/>
  <c r="CN72" i="10"/>
  <c r="CO72" i="10"/>
  <c r="CP72" i="10"/>
  <c r="CX72" i="10"/>
  <c r="DB71" i="10"/>
  <c r="CS72" i="10"/>
  <c r="CT72" i="10"/>
  <c r="CU72" i="10"/>
  <c r="CV72" i="10"/>
  <c r="BW73" i="10"/>
  <c r="BV73" i="10"/>
  <c r="BX73" i="10"/>
  <c r="CD73" i="10"/>
  <c r="BZ73" i="10"/>
  <c r="CA73" i="10"/>
  <c r="BY73" i="10"/>
  <c r="CE73" i="10"/>
  <c r="CF73" i="10"/>
  <c r="CJ73" i="10"/>
  <c r="CG73" i="10"/>
  <c r="CH73" i="10"/>
  <c r="CI73" i="10"/>
  <c r="CK73" i="10"/>
  <c r="CL73" i="10"/>
  <c r="CM73" i="10"/>
  <c r="CN73" i="10"/>
  <c r="CO73" i="10"/>
  <c r="CP73" i="10"/>
  <c r="CQ73" i="10"/>
  <c r="CR73" i="10"/>
  <c r="CX73" i="10"/>
  <c r="DB72" i="10"/>
  <c r="CS73" i="10"/>
  <c r="CT73" i="10"/>
  <c r="CU73" i="10"/>
  <c r="CV73" i="10"/>
  <c r="BW74" i="10"/>
  <c r="BV74" i="10"/>
  <c r="BX74" i="10"/>
  <c r="CD74" i="10"/>
  <c r="BZ74" i="10"/>
  <c r="CA74" i="10"/>
  <c r="BY74" i="10"/>
  <c r="CE74" i="10"/>
  <c r="CF74" i="10"/>
  <c r="CJ74" i="10"/>
  <c r="CG74" i="10"/>
  <c r="CH74" i="10"/>
  <c r="CI74" i="10"/>
  <c r="CK74" i="10"/>
  <c r="CL74" i="10"/>
  <c r="CM74" i="10"/>
  <c r="CN74" i="10"/>
  <c r="CO74" i="10"/>
  <c r="CP74" i="10"/>
  <c r="CX74" i="10"/>
  <c r="DB73" i="10"/>
  <c r="CS74" i="10"/>
  <c r="CT74" i="10"/>
  <c r="CU74" i="10"/>
  <c r="CV74" i="10"/>
  <c r="BW75" i="10"/>
  <c r="BV75" i="10"/>
  <c r="BX75" i="10"/>
  <c r="CD75" i="10"/>
  <c r="BZ75" i="10"/>
  <c r="CA75" i="10"/>
  <c r="BY75" i="10"/>
  <c r="CE75" i="10"/>
  <c r="CF75" i="10"/>
  <c r="CJ75" i="10"/>
  <c r="CG75" i="10"/>
  <c r="CH75" i="10"/>
  <c r="CI75" i="10"/>
  <c r="CK75" i="10"/>
  <c r="CL75" i="10"/>
  <c r="CM75" i="10"/>
  <c r="CN75" i="10"/>
  <c r="CO75" i="10"/>
  <c r="CP75" i="10"/>
  <c r="CQ75" i="10"/>
  <c r="CR75" i="10"/>
  <c r="CX75" i="10"/>
  <c r="DB74" i="10"/>
  <c r="CS75" i="10"/>
  <c r="CT75" i="10"/>
  <c r="CU75" i="10"/>
  <c r="CV75" i="10"/>
  <c r="BW76" i="10"/>
  <c r="BV76" i="10"/>
  <c r="BX76" i="10"/>
  <c r="CD76" i="10"/>
  <c r="BZ76" i="10"/>
  <c r="CA76" i="10"/>
  <c r="BY76" i="10"/>
  <c r="CE76" i="10"/>
  <c r="CF76" i="10"/>
  <c r="CJ76" i="10"/>
  <c r="CG76" i="10"/>
  <c r="CH76" i="10"/>
  <c r="CI76" i="10"/>
  <c r="CK76" i="10"/>
  <c r="CL76" i="10"/>
  <c r="CM76" i="10"/>
  <c r="CN76" i="10"/>
  <c r="CX76" i="10"/>
  <c r="DB75" i="10"/>
  <c r="CS76" i="10"/>
  <c r="CT76" i="10"/>
  <c r="CU76" i="10"/>
  <c r="CV76" i="10"/>
  <c r="BW77" i="10"/>
  <c r="BV77" i="10"/>
  <c r="BX77" i="10"/>
  <c r="CD77" i="10"/>
  <c r="BZ77" i="10"/>
  <c r="CA77" i="10"/>
  <c r="BY77" i="10"/>
  <c r="CE77" i="10"/>
  <c r="CF77" i="10"/>
  <c r="CJ77" i="10"/>
  <c r="CG77" i="10"/>
  <c r="CH77" i="10"/>
  <c r="CI77" i="10"/>
  <c r="CK77" i="10"/>
  <c r="CL77" i="10"/>
  <c r="CM77" i="10"/>
  <c r="CN77" i="10"/>
  <c r="CO77" i="10"/>
  <c r="CP77" i="10"/>
  <c r="CX77" i="10"/>
  <c r="DB76" i="10"/>
  <c r="CS77" i="10"/>
  <c r="CT77" i="10"/>
  <c r="CU77" i="10"/>
  <c r="CV77" i="10"/>
  <c r="BW78" i="10"/>
  <c r="BV78" i="10"/>
  <c r="BX78" i="10"/>
  <c r="CD78" i="10"/>
  <c r="BZ78" i="10"/>
  <c r="CA78" i="10"/>
  <c r="BY78" i="10"/>
  <c r="CE78" i="10"/>
  <c r="CF78" i="10"/>
  <c r="CJ78" i="10"/>
  <c r="CG78" i="10"/>
  <c r="CH78" i="10"/>
  <c r="CI78" i="10"/>
  <c r="CK78" i="10"/>
  <c r="CL78" i="10"/>
  <c r="CM78" i="10"/>
  <c r="CN78" i="10"/>
  <c r="CX78" i="10"/>
  <c r="DB77" i="10"/>
  <c r="CS78" i="10"/>
  <c r="CT78" i="10"/>
  <c r="CV78" i="10"/>
  <c r="BW79" i="10"/>
  <c r="BV79" i="10"/>
  <c r="BX79" i="10"/>
  <c r="CX79" i="10"/>
  <c r="DB78" i="10"/>
  <c r="CD79" i="10"/>
  <c r="BZ79" i="10"/>
  <c r="CA79" i="10"/>
  <c r="BY79" i="10"/>
  <c r="CE79" i="10"/>
  <c r="CF79" i="10"/>
  <c r="CJ79" i="10"/>
  <c r="CG79" i="10"/>
  <c r="CH79" i="10"/>
  <c r="CI79" i="10"/>
  <c r="CK79" i="10"/>
  <c r="CL79" i="10"/>
  <c r="CM79" i="10"/>
  <c r="CN79" i="10"/>
  <c r="CS79" i="10"/>
  <c r="CT79" i="10"/>
  <c r="CU79" i="10"/>
  <c r="CV79" i="10"/>
  <c r="BW80" i="10"/>
  <c r="BV80" i="10"/>
  <c r="CX80" i="10"/>
  <c r="DB79" i="10"/>
  <c r="BV81" i="10"/>
  <c r="CX81" i="10"/>
  <c r="DB80" i="10"/>
  <c r="BV82" i="10"/>
  <c r="CX82" i="10"/>
  <c r="DB81" i="10"/>
  <c r="BV83" i="10"/>
  <c r="CX83" i="10"/>
  <c r="DB82" i="10"/>
  <c r="BV84" i="10"/>
  <c r="CX84" i="10"/>
  <c r="DB83" i="10"/>
  <c r="BV85" i="10"/>
  <c r="CX85" i="10"/>
  <c r="DB84" i="10"/>
  <c r="BV86" i="10"/>
  <c r="CX86" i="10"/>
  <c r="DB85" i="10"/>
  <c r="BV87" i="10"/>
  <c r="CX87" i="10"/>
  <c r="DB86" i="10"/>
  <c r="BV88" i="10"/>
  <c r="CX88" i="10"/>
  <c r="DB87" i="10"/>
  <c r="BV89" i="10"/>
  <c r="CX89" i="10"/>
  <c r="DB88" i="10"/>
  <c r="BV90" i="10"/>
  <c r="CX90" i="10"/>
  <c r="DB89" i="10"/>
  <c r="BV91" i="10"/>
  <c r="CX91" i="10"/>
  <c r="DB90" i="10"/>
  <c r="BV92" i="10"/>
  <c r="CX92" i="10"/>
  <c r="DB91" i="10"/>
  <c r="BV93" i="10"/>
  <c r="CX93" i="10"/>
  <c r="DB92" i="10"/>
  <c r="BV94" i="10"/>
  <c r="CX94" i="10"/>
  <c r="DB93" i="10"/>
  <c r="BV95" i="10"/>
  <c r="CX95" i="10"/>
  <c r="DB94" i="10"/>
  <c r="BV96" i="10"/>
  <c r="CX96" i="10"/>
  <c r="DB95" i="10"/>
  <c r="BV97" i="10"/>
  <c r="CX97" i="10"/>
  <c r="DB96" i="10"/>
  <c r="BV98" i="10"/>
  <c r="CX98" i="10"/>
  <c r="DB97" i="10"/>
  <c r="BV99" i="10"/>
  <c r="CX99" i="10"/>
  <c r="DB98" i="10"/>
  <c r="BV100" i="10"/>
  <c r="CX100" i="10"/>
  <c r="DB99" i="10"/>
  <c r="DB100" i="10"/>
  <c r="CX4" i="10"/>
  <c r="DG12" i="10"/>
  <c r="DF12" i="10"/>
  <c r="DL2" i="10"/>
  <c r="DH12" i="10"/>
  <c r="DN12" i="10"/>
  <c r="DJ12" i="10"/>
  <c r="DK12" i="10"/>
  <c r="DI12" i="10"/>
  <c r="DO12" i="10"/>
  <c r="DP12" i="10"/>
  <c r="DT12" i="10"/>
  <c r="DQ12" i="10"/>
  <c r="DR12" i="10"/>
  <c r="DS12" i="10"/>
  <c r="DU12" i="10"/>
  <c r="DV12" i="10"/>
  <c r="DW12" i="10"/>
  <c r="DX12" i="10"/>
  <c r="DY12" i="10"/>
  <c r="DZ12" i="10"/>
  <c r="EA12" i="10"/>
  <c r="EB12" i="10"/>
  <c r="EH12" i="10"/>
  <c r="EC12" i="10"/>
  <c r="ED12" i="10"/>
  <c r="EE12" i="10"/>
  <c r="EF12" i="10"/>
  <c r="DG13" i="10"/>
  <c r="DF13" i="10"/>
  <c r="DH13" i="10"/>
  <c r="DN13" i="10"/>
  <c r="DJ13" i="10"/>
  <c r="DK13" i="10"/>
  <c r="DI13" i="10"/>
  <c r="DO13" i="10"/>
  <c r="DP13" i="10"/>
  <c r="DT13" i="10"/>
  <c r="DQ13" i="10"/>
  <c r="DR13" i="10"/>
  <c r="DS13" i="10"/>
  <c r="DU13" i="10"/>
  <c r="DV13" i="10"/>
  <c r="DW13" i="10"/>
  <c r="DX13" i="10"/>
  <c r="DY13" i="10"/>
  <c r="DZ13" i="10"/>
  <c r="EA13" i="10"/>
  <c r="EB13" i="10"/>
  <c r="EH13" i="10"/>
  <c r="EL12" i="10"/>
  <c r="EC13" i="10"/>
  <c r="ED13" i="10"/>
  <c r="EE13" i="10"/>
  <c r="EF13" i="10"/>
  <c r="DG14" i="10"/>
  <c r="DF14" i="10"/>
  <c r="DH14" i="10"/>
  <c r="DN14" i="10"/>
  <c r="DJ14" i="10"/>
  <c r="DK14" i="10"/>
  <c r="DI14" i="10"/>
  <c r="DO14" i="10"/>
  <c r="DP14" i="10"/>
  <c r="DT14" i="10"/>
  <c r="DQ14" i="10"/>
  <c r="DR14" i="10"/>
  <c r="DS14" i="10"/>
  <c r="DU14" i="10"/>
  <c r="DV14" i="10"/>
  <c r="DW14" i="10"/>
  <c r="DX14" i="10"/>
  <c r="DY14" i="10"/>
  <c r="DZ14" i="10"/>
  <c r="EA14" i="10"/>
  <c r="EB14" i="10"/>
  <c r="EH14" i="10"/>
  <c r="EL13" i="10"/>
  <c r="EC14" i="10"/>
  <c r="ED14" i="10"/>
  <c r="EE14" i="10"/>
  <c r="EF14" i="10"/>
  <c r="DG15" i="10"/>
  <c r="DF15" i="10"/>
  <c r="DH15" i="10"/>
  <c r="DN15" i="10"/>
  <c r="DJ15" i="10"/>
  <c r="DK15" i="10"/>
  <c r="DI15" i="10"/>
  <c r="DO15" i="10"/>
  <c r="DP15" i="10"/>
  <c r="DT15" i="10"/>
  <c r="DQ15" i="10"/>
  <c r="DR15" i="10"/>
  <c r="DS15" i="10"/>
  <c r="DU15" i="10"/>
  <c r="DV15" i="10"/>
  <c r="DW15" i="10"/>
  <c r="DX15" i="10"/>
  <c r="DY15" i="10"/>
  <c r="DZ15" i="10"/>
  <c r="EA15" i="10"/>
  <c r="EB15" i="10"/>
  <c r="EH15" i="10"/>
  <c r="EL14" i="10"/>
  <c r="EC15" i="10"/>
  <c r="ED15" i="10"/>
  <c r="EE15" i="10"/>
  <c r="EF15" i="10"/>
  <c r="DG16" i="10"/>
  <c r="DF16" i="10"/>
  <c r="DH16" i="10"/>
  <c r="DN16" i="10"/>
  <c r="DJ16" i="10"/>
  <c r="DK16" i="10"/>
  <c r="DI16" i="10"/>
  <c r="DO16" i="10"/>
  <c r="DP16" i="10"/>
  <c r="DT16" i="10"/>
  <c r="DQ16" i="10"/>
  <c r="DR16" i="10"/>
  <c r="DS16" i="10"/>
  <c r="DU16" i="10"/>
  <c r="DV16" i="10"/>
  <c r="DW16" i="10"/>
  <c r="DX16" i="10"/>
  <c r="DY16" i="10"/>
  <c r="DZ16" i="10"/>
  <c r="EA16" i="10"/>
  <c r="EB16" i="10"/>
  <c r="EH16" i="10"/>
  <c r="EL15" i="10"/>
  <c r="EC16" i="10"/>
  <c r="ED16" i="10"/>
  <c r="EE16" i="10"/>
  <c r="EF16" i="10"/>
  <c r="DG17" i="10"/>
  <c r="DF17" i="10"/>
  <c r="DH17" i="10"/>
  <c r="DN17" i="10"/>
  <c r="DJ17" i="10"/>
  <c r="DK17" i="10"/>
  <c r="DI17" i="10"/>
  <c r="DO17" i="10"/>
  <c r="DP17" i="10"/>
  <c r="DT17" i="10"/>
  <c r="DQ17" i="10"/>
  <c r="DR17" i="10"/>
  <c r="DS17" i="10"/>
  <c r="DU17" i="10"/>
  <c r="DV17" i="10"/>
  <c r="DW17" i="10"/>
  <c r="DX17" i="10"/>
  <c r="DY17" i="10"/>
  <c r="DZ17" i="10"/>
  <c r="EA17" i="10"/>
  <c r="EB17" i="10"/>
  <c r="EH17" i="10"/>
  <c r="EL16" i="10"/>
  <c r="EC17" i="10"/>
  <c r="ED17" i="10"/>
  <c r="EE17" i="10"/>
  <c r="EF17" i="10"/>
  <c r="DG18" i="10"/>
  <c r="DF18" i="10"/>
  <c r="DH18" i="10"/>
  <c r="DN18" i="10"/>
  <c r="DJ18" i="10"/>
  <c r="DK18" i="10"/>
  <c r="DI18" i="10"/>
  <c r="DO18" i="10"/>
  <c r="DP18" i="10"/>
  <c r="DT18" i="10"/>
  <c r="DQ18" i="10"/>
  <c r="DR18" i="10"/>
  <c r="DS18" i="10"/>
  <c r="DU18" i="10"/>
  <c r="DV18" i="10"/>
  <c r="DW18" i="10"/>
  <c r="DX18" i="10"/>
  <c r="DY18" i="10"/>
  <c r="DZ18" i="10"/>
  <c r="EA18" i="10"/>
  <c r="EB18" i="10"/>
  <c r="EH18" i="10"/>
  <c r="EL17" i="10"/>
  <c r="EC18" i="10"/>
  <c r="ED18" i="10"/>
  <c r="EE18" i="10"/>
  <c r="EF18" i="10"/>
  <c r="DG19" i="10"/>
  <c r="DF19" i="10"/>
  <c r="DH19" i="10"/>
  <c r="DN19" i="10"/>
  <c r="DJ19" i="10"/>
  <c r="DK19" i="10"/>
  <c r="DI19" i="10"/>
  <c r="DO19" i="10"/>
  <c r="DP19" i="10"/>
  <c r="DT19" i="10"/>
  <c r="DQ19" i="10"/>
  <c r="DR19" i="10"/>
  <c r="DS19" i="10"/>
  <c r="DU19" i="10"/>
  <c r="DV19" i="10"/>
  <c r="DW19" i="10"/>
  <c r="DX19" i="10"/>
  <c r="DY19" i="10"/>
  <c r="DZ19" i="10"/>
  <c r="EA19" i="10"/>
  <c r="EB19" i="10"/>
  <c r="EH19" i="10"/>
  <c r="EL18" i="10"/>
  <c r="EC19" i="10"/>
  <c r="ED19" i="10"/>
  <c r="EE19" i="10"/>
  <c r="EF19" i="10"/>
  <c r="DG20" i="10"/>
  <c r="DF20" i="10"/>
  <c r="DH20" i="10"/>
  <c r="DN20" i="10"/>
  <c r="DJ20" i="10"/>
  <c r="DK20" i="10"/>
  <c r="DI20" i="10"/>
  <c r="DO20" i="10"/>
  <c r="DP20" i="10"/>
  <c r="DT20" i="10"/>
  <c r="DQ20" i="10"/>
  <c r="DR20" i="10"/>
  <c r="DS20" i="10"/>
  <c r="DU20" i="10"/>
  <c r="DV20" i="10"/>
  <c r="DW20" i="10"/>
  <c r="DX20" i="10"/>
  <c r="DY20" i="10"/>
  <c r="DZ20" i="10"/>
  <c r="EA20" i="10"/>
  <c r="EB20" i="10"/>
  <c r="EH20" i="10"/>
  <c r="EL19" i="10"/>
  <c r="EC20" i="10"/>
  <c r="ED20" i="10"/>
  <c r="EE20" i="10"/>
  <c r="EF20" i="10"/>
  <c r="DG21" i="10"/>
  <c r="DF21" i="10"/>
  <c r="DH21" i="10"/>
  <c r="DN21" i="10"/>
  <c r="DJ21" i="10"/>
  <c r="DK21" i="10"/>
  <c r="DI21" i="10"/>
  <c r="DO21" i="10"/>
  <c r="DP21" i="10"/>
  <c r="DT21" i="10"/>
  <c r="DQ21" i="10"/>
  <c r="DR21" i="10"/>
  <c r="DS21" i="10"/>
  <c r="DU21" i="10"/>
  <c r="DV21" i="10"/>
  <c r="DW21" i="10"/>
  <c r="DX21" i="10"/>
  <c r="DY21" i="10"/>
  <c r="DZ21" i="10"/>
  <c r="EA21" i="10"/>
  <c r="EB21" i="10"/>
  <c r="EH21" i="10"/>
  <c r="EL20" i="10"/>
  <c r="EC21" i="10"/>
  <c r="ED21" i="10"/>
  <c r="EE21" i="10"/>
  <c r="EF21" i="10"/>
  <c r="DG22" i="10"/>
  <c r="DF22" i="10"/>
  <c r="DH22" i="10"/>
  <c r="DN22" i="10"/>
  <c r="DJ22" i="10"/>
  <c r="DK22" i="10"/>
  <c r="DI22" i="10"/>
  <c r="DO22" i="10"/>
  <c r="DP22" i="10"/>
  <c r="DT22" i="10"/>
  <c r="DQ22" i="10"/>
  <c r="DR22" i="10"/>
  <c r="DS22" i="10"/>
  <c r="DU22" i="10"/>
  <c r="DV22" i="10"/>
  <c r="DW22" i="10"/>
  <c r="DX22" i="10"/>
  <c r="DY22" i="10"/>
  <c r="DZ22" i="10"/>
  <c r="EA22" i="10"/>
  <c r="EB22" i="10"/>
  <c r="EH22" i="10"/>
  <c r="EL21" i="10"/>
  <c r="EC22" i="10"/>
  <c r="ED22" i="10"/>
  <c r="EE22" i="10"/>
  <c r="EF22" i="10"/>
  <c r="DG23" i="10"/>
  <c r="DF23" i="10"/>
  <c r="DH23" i="10"/>
  <c r="DN23" i="10"/>
  <c r="DJ23" i="10"/>
  <c r="DK23" i="10"/>
  <c r="DI23" i="10"/>
  <c r="DO23" i="10"/>
  <c r="DP23" i="10"/>
  <c r="DT23" i="10"/>
  <c r="DQ23" i="10"/>
  <c r="DR23" i="10"/>
  <c r="DS23" i="10"/>
  <c r="DU23" i="10"/>
  <c r="DV23" i="10"/>
  <c r="DW23" i="10"/>
  <c r="DX23" i="10"/>
  <c r="DY23" i="10"/>
  <c r="DZ23" i="10"/>
  <c r="EA23" i="10"/>
  <c r="EB23" i="10"/>
  <c r="EH23" i="10"/>
  <c r="EL22" i="10"/>
  <c r="EC23" i="10"/>
  <c r="ED23" i="10"/>
  <c r="EE23" i="10"/>
  <c r="EF23" i="10"/>
  <c r="DG24" i="10"/>
  <c r="DF24" i="10"/>
  <c r="DH24" i="10"/>
  <c r="DN24" i="10"/>
  <c r="DJ24" i="10"/>
  <c r="DK24" i="10"/>
  <c r="DI24" i="10"/>
  <c r="DO24" i="10"/>
  <c r="DP24" i="10"/>
  <c r="DT24" i="10"/>
  <c r="DQ24" i="10"/>
  <c r="DR24" i="10"/>
  <c r="DS24" i="10"/>
  <c r="DU24" i="10"/>
  <c r="DV24" i="10"/>
  <c r="DW24" i="10"/>
  <c r="DX24" i="10"/>
  <c r="DY24" i="10"/>
  <c r="DZ24" i="10"/>
  <c r="EA24" i="10"/>
  <c r="EB24" i="10"/>
  <c r="EH24" i="10"/>
  <c r="EL23" i="10"/>
  <c r="EC24" i="10"/>
  <c r="ED24" i="10"/>
  <c r="EE24" i="10"/>
  <c r="EF24" i="10"/>
  <c r="DG25" i="10"/>
  <c r="DF25" i="10"/>
  <c r="DH25" i="10"/>
  <c r="DN25" i="10"/>
  <c r="DJ25" i="10"/>
  <c r="DK25" i="10"/>
  <c r="DI25" i="10"/>
  <c r="DO25" i="10"/>
  <c r="DP25" i="10"/>
  <c r="DT25" i="10"/>
  <c r="DQ25" i="10"/>
  <c r="DR25" i="10"/>
  <c r="DS25" i="10"/>
  <c r="DU25" i="10"/>
  <c r="DV25" i="10"/>
  <c r="DW25" i="10"/>
  <c r="DX25" i="10"/>
  <c r="DY25" i="10"/>
  <c r="DZ25" i="10"/>
  <c r="EA25" i="10"/>
  <c r="EB25" i="10"/>
  <c r="EH25" i="10"/>
  <c r="EL24" i="10"/>
  <c r="EC25" i="10"/>
  <c r="ED25" i="10"/>
  <c r="EE25" i="10"/>
  <c r="EF25" i="10"/>
  <c r="DG26" i="10"/>
  <c r="DF26" i="10"/>
  <c r="DH26" i="10"/>
  <c r="DN26" i="10"/>
  <c r="DJ26" i="10"/>
  <c r="DK26" i="10"/>
  <c r="DI26" i="10"/>
  <c r="DO26" i="10"/>
  <c r="DP26" i="10"/>
  <c r="DT26" i="10"/>
  <c r="DQ26" i="10"/>
  <c r="DR26" i="10"/>
  <c r="DS26" i="10"/>
  <c r="DU26" i="10"/>
  <c r="DV26" i="10"/>
  <c r="DW26" i="10"/>
  <c r="DX26" i="10"/>
  <c r="DY26" i="10"/>
  <c r="DZ26" i="10"/>
  <c r="EA26" i="10"/>
  <c r="EB26" i="10"/>
  <c r="EH26" i="10"/>
  <c r="EL25" i="10"/>
  <c r="EC26" i="10"/>
  <c r="ED26" i="10"/>
  <c r="EE26" i="10"/>
  <c r="EF26" i="10"/>
  <c r="DG27" i="10"/>
  <c r="DF27" i="10"/>
  <c r="DH27" i="10"/>
  <c r="DN27" i="10"/>
  <c r="DJ27" i="10"/>
  <c r="DK27" i="10"/>
  <c r="DI27" i="10"/>
  <c r="DO27" i="10"/>
  <c r="DP27" i="10"/>
  <c r="DT27" i="10"/>
  <c r="DQ27" i="10"/>
  <c r="DR27" i="10"/>
  <c r="DS27" i="10"/>
  <c r="DU27" i="10"/>
  <c r="DV27" i="10"/>
  <c r="DW27" i="10"/>
  <c r="DX27" i="10"/>
  <c r="DY27" i="10"/>
  <c r="DZ27" i="10"/>
  <c r="EA27" i="10"/>
  <c r="EB27" i="10"/>
  <c r="EH27" i="10"/>
  <c r="EL26" i="10"/>
  <c r="EC27" i="10"/>
  <c r="ED27" i="10"/>
  <c r="EE27" i="10"/>
  <c r="EF27" i="10"/>
  <c r="DG28" i="10"/>
  <c r="DF28" i="10"/>
  <c r="DH28" i="10"/>
  <c r="DN28" i="10"/>
  <c r="DJ28" i="10"/>
  <c r="DK28" i="10"/>
  <c r="DI28" i="10"/>
  <c r="DO28" i="10"/>
  <c r="DP28" i="10"/>
  <c r="DT28" i="10"/>
  <c r="DQ28" i="10"/>
  <c r="DR28" i="10"/>
  <c r="DS28" i="10"/>
  <c r="DU28" i="10"/>
  <c r="DV28" i="10"/>
  <c r="DW28" i="10"/>
  <c r="DX28" i="10"/>
  <c r="DY28" i="10"/>
  <c r="DZ28" i="10"/>
  <c r="EA28" i="10"/>
  <c r="EB28" i="10"/>
  <c r="EH28" i="10"/>
  <c r="EL27" i="10"/>
  <c r="EC28" i="10"/>
  <c r="ED28" i="10"/>
  <c r="EE28" i="10"/>
  <c r="EF28" i="10"/>
  <c r="DG29" i="10"/>
  <c r="DF29" i="10"/>
  <c r="DH29" i="10"/>
  <c r="DN29" i="10"/>
  <c r="DJ29" i="10"/>
  <c r="DK29" i="10"/>
  <c r="DI29" i="10"/>
  <c r="DO29" i="10"/>
  <c r="DP29" i="10"/>
  <c r="DT29" i="10"/>
  <c r="DQ29" i="10"/>
  <c r="DR29" i="10"/>
  <c r="DS29" i="10"/>
  <c r="DU29" i="10"/>
  <c r="DV29" i="10"/>
  <c r="DW29" i="10"/>
  <c r="DX29" i="10"/>
  <c r="DY29" i="10"/>
  <c r="DZ29" i="10"/>
  <c r="EA29" i="10"/>
  <c r="EB29" i="10"/>
  <c r="EH29" i="10"/>
  <c r="EL28" i="10"/>
  <c r="EC29" i="10"/>
  <c r="ED29" i="10"/>
  <c r="EE29" i="10"/>
  <c r="EF29" i="10"/>
  <c r="DG30" i="10"/>
  <c r="DF30" i="10"/>
  <c r="DH30" i="10"/>
  <c r="DN30" i="10"/>
  <c r="DJ30" i="10"/>
  <c r="DK30" i="10"/>
  <c r="DI30" i="10"/>
  <c r="DO30" i="10"/>
  <c r="DP30" i="10"/>
  <c r="DT30" i="10"/>
  <c r="DQ30" i="10"/>
  <c r="DR30" i="10"/>
  <c r="DS30" i="10"/>
  <c r="DU30" i="10"/>
  <c r="DV30" i="10"/>
  <c r="DW30" i="10"/>
  <c r="DX30" i="10"/>
  <c r="DY30" i="10"/>
  <c r="DZ30" i="10"/>
  <c r="EA30" i="10"/>
  <c r="EB30" i="10"/>
  <c r="EH30" i="10"/>
  <c r="EL29" i="10"/>
  <c r="EC30" i="10"/>
  <c r="ED30" i="10"/>
  <c r="EE30" i="10"/>
  <c r="EF30" i="10"/>
  <c r="DG31" i="10"/>
  <c r="DF31" i="10"/>
  <c r="DH31" i="10"/>
  <c r="DN31" i="10"/>
  <c r="DJ31" i="10"/>
  <c r="DK31" i="10"/>
  <c r="DI31" i="10"/>
  <c r="DO31" i="10"/>
  <c r="DP31" i="10"/>
  <c r="DT31" i="10"/>
  <c r="DQ31" i="10"/>
  <c r="DR31" i="10"/>
  <c r="DS31" i="10"/>
  <c r="DU31" i="10"/>
  <c r="DV31" i="10"/>
  <c r="DW31" i="10"/>
  <c r="DX31" i="10"/>
  <c r="DY31" i="10"/>
  <c r="DZ31" i="10"/>
  <c r="EA31" i="10"/>
  <c r="EB31" i="10"/>
  <c r="EH31" i="10"/>
  <c r="EL30" i="10"/>
  <c r="EC31" i="10"/>
  <c r="ED31" i="10"/>
  <c r="EE31" i="10"/>
  <c r="EF31" i="10"/>
  <c r="DG32" i="10"/>
  <c r="DF32" i="10"/>
  <c r="DH32" i="10"/>
  <c r="DN32" i="10"/>
  <c r="DJ32" i="10"/>
  <c r="DK32" i="10"/>
  <c r="DI32" i="10"/>
  <c r="DO32" i="10"/>
  <c r="DP32" i="10"/>
  <c r="DT32" i="10"/>
  <c r="DQ32" i="10"/>
  <c r="DR32" i="10"/>
  <c r="DS32" i="10"/>
  <c r="DU32" i="10"/>
  <c r="DV32" i="10"/>
  <c r="DW32" i="10"/>
  <c r="DX32" i="10"/>
  <c r="DY32" i="10"/>
  <c r="DZ32" i="10"/>
  <c r="EA32" i="10"/>
  <c r="EB32" i="10"/>
  <c r="EH32" i="10"/>
  <c r="EL31" i="10"/>
  <c r="EC32" i="10"/>
  <c r="ED32" i="10"/>
  <c r="EE32" i="10"/>
  <c r="EF32" i="10"/>
  <c r="DG33" i="10"/>
  <c r="DF33" i="10"/>
  <c r="DH33" i="10"/>
  <c r="DN33" i="10"/>
  <c r="DJ33" i="10"/>
  <c r="DK33" i="10"/>
  <c r="DI33" i="10"/>
  <c r="DO33" i="10"/>
  <c r="DP33" i="10"/>
  <c r="DT33" i="10"/>
  <c r="DQ33" i="10"/>
  <c r="DR33" i="10"/>
  <c r="DS33" i="10"/>
  <c r="DU33" i="10"/>
  <c r="DV33" i="10"/>
  <c r="DW33" i="10"/>
  <c r="DX33" i="10"/>
  <c r="DY33" i="10"/>
  <c r="DZ33" i="10"/>
  <c r="EH33" i="10"/>
  <c r="EL32" i="10"/>
  <c r="EC33" i="10"/>
  <c r="ED33" i="10"/>
  <c r="EE33" i="10"/>
  <c r="EF33" i="10"/>
  <c r="DG34" i="10"/>
  <c r="DF34" i="10"/>
  <c r="DH34" i="10"/>
  <c r="DN34" i="10"/>
  <c r="DJ34" i="10"/>
  <c r="DK34" i="10"/>
  <c r="DI34" i="10"/>
  <c r="DO34" i="10"/>
  <c r="DP34" i="10"/>
  <c r="DT34" i="10"/>
  <c r="DQ34" i="10"/>
  <c r="DR34" i="10"/>
  <c r="DS34" i="10"/>
  <c r="DU34" i="10"/>
  <c r="DV34" i="10"/>
  <c r="DW34" i="10"/>
  <c r="DX34" i="10"/>
  <c r="DY34" i="10"/>
  <c r="DZ34" i="10"/>
  <c r="EA34" i="10"/>
  <c r="EB34" i="10"/>
  <c r="EH34" i="10"/>
  <c r="EL33" i="10"/>
  <c r="EC34" i="10"/>
  <c r="ED34" i="10"/>
  <c r="EE34" i="10"/>
  <c r="EF34" i="10"/>
  <c r="DG35" i="10"/>
  <c r="DF35" i="10"/>
  <c r="DH35" i="10"/>
  <c r="DN35" i="10"/>
  <c r="DJ35" i="10"/>
  <c r="DK35" i="10"/>
  <c r="DI35" i="10"/>
  <c r="DO35" i="10"/>
  <c r="DP35" i="10"/>
  <c r="DT35" i="10"/>
  <c r="DQ35" i="10"/>
  <c r="DR35" i="10"/>
  <c r="DS35" i="10"/>
  <c r="DU35" i="10"/>
  <c r="DV35" i="10"/>
  <c r="DW35" i="10"/>
  <c r="DX35" i="10"/>
  <c r="DY35" i="10"/>
  <c r="DZ35" i="10"/>
  <c r="EA35" i="10"/>
  <c r="EB35" i="10"/>
  <c r="EH35" i="10"/>
  <c r="EL34" i="10"/>
  <c r="EC35" i="10"/>
  <c r="ED35" i="10"/>
  <c r="EE35" i="10"/>
  <c r="EF35" i="10"/>
  <c r="DG36" i="10"/>
  <c r="DF36" i="10"/>
  <c r="DH36" i="10"/>
  <c r="DN36" i="10"/>
  <c r="DJ36" i="10"/>
  <c r="DK36" i="10"/>
  <c r="DI36" i="10"/>
  <c r="DO36" i="10"/>
  <c r="DP36" i="10"/>
  <c r="DT36" i="10"/>
  <c r="DQ36" i="10"/>
  <c r="DR36" i="10"/>
  <c r="DS36" i="10"/>
  <c r="DU36" i="10"/>
  <c r="DV36" i="10"/>
  <c r="DW36" i="10"/>
  <c r="DX36" i="10"/>
  <c r="DY36" i="10"/>
  <c r="DZ36" i="10"/>
  <c r="EA36" i="10"/>
  <c r="EB36" i="10"/>
  <c r="EH36" i="10"/>
  <c r="EL35" i="10"/>
  <c r="EC36" i="10"/>
  <c r="ED36" i="10"/>
  <c r="EE36" i="10"/>
  <c r="EF36" i="10"/>
  <c r="DG37" i="10"/>
  <c r="DF37" i="10"/>
  <c r="DH37" i="10"/>
  <c r="DN37" i="10"/>
  <c r="DJ37" i="10"/>
  <c r="DK37" i="10"/>
  <c r="DI37" i="10"/>
  <c r="DO37" i="10"/>
  <c r="DP37" i="10"/>
  <c r="DT37" i="10"/>
  <c r="DQ37" i="10"/>
  <c r="DR37" i="10"/>
  <c r="DS37" i="10"/>
  <c r="DU37" i="10"/>
  <c r="DV37" i="10"/>
  <c r="DW37" i="10"/>
  <c r="DX37" i="10"/>
  <c r="DY37" i="10"/>
  <c r="DZ37" i="10"/>
  <c r="EA37" i="10"/>
  <c r="EB37" i="10"/>
  <c r="EH37" i="10"/>
  <c r="EL36" i="10"/>
  <c r="EC37" i="10"/>
  <c r="ED37" i="10"/>
  <c r="EE37" i="10"/>
  <c r="EF37" i="10"/>
  <c r="DG38" i="10"/>
  <c r="DF38" i="10"/>
  <c r="DH38" i="10"/>
  <c r="DN38" i="10"/>
  <c r="DJ38" i="10"/>
  <c r="DK38" i="10"/>
  <c r="DI38" i="10"/>
  <c r="DO38" i="10"/>
  <c r="DP38" i="10"/>
  <c r="DT38" i="10"/>
  <c r="DQ38" i="10"/>
  <c r="DR38" i="10"/>
  <c r="DS38" i="10"/>
  <c r="DU38" i="10"/>
  <c r="DV38" i="10"/>
  <c r="DW38" i="10"/>
  <c r="DX38" i="10"/>
  <c r="DY38" i="10"/>
  <c r="DZ38" i="10"/>
  <c r="EA38" i="10"/>
  <c r="EB38" i="10"/>
  <c r="EH38" i="10"/>
  <c r="EL37" i="10"/>
  <c r="EC38" i="10"/>
  <c r="ED38" i="10"/>
  <c r="EE38" i="10"/>
  <c r="EF38" i="10"/>
  <c r="DG39" i="10"/>
  <c r="DF39" i="10"/>
  <c r="DH39" i="10"/>
  <c r="DN39" i="10"/>
  <c r="DJ39" i="10"/>
  <c r="DK39" i="10"/>
  <c r="DI39" i="10"/>
  <c r="DO39" i="10"/>
  <c r="DP39" i="10"/>
  <c r="DT39" i="10"/>
  <c r="DQ39" i="10"/>
  <c r="DR39" i="10"/>
  <c r="DS39" i="10"/>
  <c r="DU39" i="10"/>
  <c r="DV39" i="10"/>
  <c r="DW39" i="10"/>
  <c r="DX39" i="10"/>
  <c r="DY39" i="10"/>
  <c r="DZ39" i="10"/>
  <c r="EA39" i="10"/>
  <c r="EB39" i="10"/>
  <c r="EH39" i="10"/>
  <c r="EL38" i="10"/>
  <c r="EC39" i="10"/>
  <c r="ED39" i="10"/>
  <c r="EE39" i="10"/>
  <c r="EF39" i="10"/>
  <c r="DG40" i="10"/>
  <c r="DF40" i="10"/>
  <c r="DH40" i="10"/>
  <c r="DN40" i="10"/>
  <c r="DJ40" i="10"/>
  <c r="DK40" i="10"/>
  <c r="DI40" i="10"/>
  <c r="DO40" i="10"/>
  <c r="DP40" i="10"/>
  <c r="DT40" i="10"/>
  <c r="DQ40" i="10"/>
  <c r="DR40" i="10"/>
  <c r="DS40" i="10"/>
  <c r="DU40" i="10"/>
  <c r="DV40" i="10"/>
  <c r="DW40" i="10"/>
  <c r="DX40" i="10"/>
  <c r="DY40" i="10"/>
  <c r="DZ40" i="10"/>
  <c r="EA40" i="10"/>
  <c r="EB40" i="10"/>
  <c r="EH40" i="10"/>
  <c r="EL39" i="10"/>
  <c r="EC40" i="10"/>
  <c r="ED40" i="10"/>
  <c r="EE40" i="10"/>
  <c r="EF40" i="10"/>
  <c r="DG41" i="10"/>
  <c r="DF41" i="10"/>
  <c r="DH41" i="10"/>
  <c r="DN41" i="10"/>
  <c r="DJ41" i="10"/>
  <c r="DK41" i="10"/>
  <c r="DI41" i="10"/>
  <c r="DO41" i="10"/>
  <c r="DP41" i="10"/>
  <c r="DT41" i="10"/>
  <c r="DQ41" i="10"/>
  <c r="DR41" i="10"/>
  <c r="DS41" i="10"/>
  <c r="DU41" i="10"/>
  <c r="DV41" i="10"/>
  <c r="DW41" i="10"/>
  <c r="DX41" i="10"/>
  <c r="DY41" i="10"/>
  <c r="DZ41" i="10"/>
  <c r="EA41" i="10"/>
  <c r="EB41" i="10"/>
  <c r="EH41" i="10"/>
  <c r="EL40" i="10"/>
  <c r="EC41" i="10"/>
  <c r="ED41" i="10"/>
  <c r="EE41" i="10"/>
  <c r="EF41" i="10"/>
  <c r="DG42" i="10"/>
  <c r="DF42" i="10"/>
  <c r="DH42" i="10"/>
  <c r="DN42" i="10"/>
  <c r="DJ42" i="10"/>
  <c r="DK42" i="10"/>
  <c r="DI42" i="10"/>
  <c r="DO42" i="10"/>
  <c r="DP42" i="10"/>
  <c r="DT42" i="10"/>
  <c r="DQ42" i="10"/>
  <c r="DR42" i="10"/>
  <c r="DS42" i="10"/>
  <c r="DU42" i="10"/>
  <c r="DV42" i="10"/>
  <c r="DW42" i="10"/>
  <c r="DX42" i="10"/>
  <c r="DY42" i="10"/>
  <c r="H94" i="1"/>
  <c r="DZ42" i="10"/>
  <c r="EA42" i="10"/>
  <c r="EB42" i="10"/>
  <c r="EH42" i="10"/>
  <c r="EL41" i="10"/>
  <c r="EC42" i="10"/>
  <c r="ED42" i="10"/>
  <c r="EE42" i="10"/>
  <c r="EF42" i="10"/>
  <c r="DG43" i="10"/>
  <c r="DF43" i="10"/>
  <c r="DH43" i="10"/>
  <c r="DN43" i="10"/>
  <c r="DJ43" i="10"/>
  <c r="DK43" i="10"/>
  <c r="DI43" i="10"/>
  <c r="DO43" i="10"/>
  <c r="DP43" i="10"/>
  <c r="DT43" i="10"/>
  <c r="DQ43" i="10"/>
  <c r="DR43" i="10"/>
  <c r="DS43" i="10"/>
  <c r="DU43" i="10"/>
  <c r="DV43" i="10"/>
  <c r="DW43" i="10"/>
  <c r="DX43" i="10"/>
  <c r="DY43" i="10"/>
  <c r="DZ43" i="10"/>
  <c r="EA43" i="10"/>
  <c r="EB43" i="10"/>
  <c r="EH43" i="10"/>
  <c r="EL42" i="10"/>
  <c r="EC43" i="10"/>
  <c r="ED43" i="10"/>
  <c r="EE43" i="10"/>
  <c r="EF43" i="10"/>
  <c r="DG44" i="10"/>
  <c r="DF44" i="10"/>
  <c r="DH44" i="10"/>
  <c r="DN44" i="10"/>
  <c r="DJ44" i="10"/>
  <c r="DK44" i="10"/>
  <c r="DI44" i="10"/>
  <c r="DO44" i="10"/>
  <c r="DP44" i="10"/>
  <c r="DT44" i="10"/>
  <c r="DQ44" i="10"/>
  <c r="DR44" i="10"/>
  <c r="DS44" i="10"/>
  <c r="DU44" i="10"/>
  <c r="DV44" i="10"/>
  <c r="DW44" i="10"/>
  <c r="DX44" i="10"/>
  <c r="DY44" i="10"/>
  <c r="DZ44" i="10"/>
  <c r="EA44" i="10"/>
  <c r="EB44" i="10"/>
  <c r="EH44" i="10"/>
  <c r="EL43" i="10"/>
  <c r="EC44" i="10"/>
  <c r="ED44" i="10"/>
  <c r="EE44" i="10"/>
  <c r="EF44" i="10"/>
  <c r="DG45" i="10"/>
  <c r="DF45" i="10"/>
  <c r="DH45" i="10"/>
  <c r="DN45" i="10"/>
  <c r="DJ45" i="10"/>
  <c r="DK45" i="10"/>
  <c r="DI45" i="10"/>
  <c r="DO45" i="10"/>
  <c r="DP45" i="10"/>
  <c r="DT45" i="10"/>
  <c r="DQ45" i="10"/>
  <c r="DR45" i="10"/>
  <c r="DS45" i="10"/>
  <c r="DU45" i="10"/>
  <c r="DV45" i="10"/>
  <c r="DW45" i="10"/>
  <c r="DX45" i="10"/>
  <c r="DY45" i="10"/>
  <c r="DZ45" i="10"/>
  <c r="EA45" i="10"/>
  <c r="EB45" i="10"/>
  <c r="EH45" i="10"/>
  <c r="EL44" i="10"/>
  <c r="EC45" i="10"/>
  <c r="ED45" i="10"/>
  <c r="EE45" i="10"/>
  <c r="EF45" i="10"/>
  <c r="DG46" i="10"/>
  <c r="DF46" i="10"/>
  <c r="DH46" i="10"/>
  <c r="DN46" i="10"/>
  <c r="DJ46" i="10"/>
  <c r="DK46" i="10"/>
  <c r="DI46" i="10"/>
  <c r="DO46" i="10"/>
  <c r="DP46" i="10"/>
  <c r="DT46" i="10"/>
  <c r="DQ46" i="10"/>
  <c r="DR46" i="10"/>
  <c r="DS46" i="10"/>
  <c r="DU46" i="10"/>
  <c r="DV46" i="10"/>
  <c r="DW46" i="10"/>
  <c r="DX46" i="10"/>
  <c r="DY46" i="10"/>
  <c r="DZ46" i="10"/>
  <c r="EA46" i="10"/>
  <c r="EB46" i="10"/>
  <c r="EH46" i="10"/>
  <c r="EL45" i="10"/>
  <c r="EC46" i="10"/>
  <c r="ED46" i="10"/>
  <c r="EE46" i="10"/>
  <c r="EF46" i="10"/>
  <c r="DG47" i="10"/>
  <c r="DF47" i="10"/>
  <c r="DH47" i="10"/>
  <c r="DN47" i="10"/>
  <c r="DJ47" i="10"/>
  <c r="DK47" i="10"/>
  <c r="DI47" i="10"/>
  <c r="DO47" i="10"/>
  <c r="DP47" i="10"/>
  <c r="DT47" i="10"/>
  <c r="DQ47" i="10"/>
  <c r="DR47" i="10"/>
  <c r="DS47" i="10"/>
  <c r="DU47" i="10"/>
  <c r="DV47" i="10"/>
  <c r="DW47" i="10"/>
  <c r="DX47" i="10"/>
  <c r="DY47" i="10"/>
  <c r="DZ47" i="10"/>
  <c r="EA47" i="10"/>
  <c r="EB47" i="10"/>
  <c r="EH47" i="10"/>
  <c r="EL46" i="10"/>
  <c r="EC47" i="10"/>
  <c r="ED47" i="10"/>
  <c r="EE47" i="10"/>
  <c r="EF47" i="10"/>
  <c r="DG48" i="10"/>
  <c r="DF48" i="10"/>
  <c r="DH48" i="10"/>
  <c r="DN48" i="10"/>
  <c r="DJ48" i="10"/>
  <c r="DK48" i="10"/>
  <c r="DI48" i="10"/>
  <c r="DO48" i="10"/>
  <c r="DP48" i="10"/>
  <c r="DT48" i="10"/>
  <c r="DQ48" i="10"/>
  <c r="DR48" i="10"/>
  <c r="DS48" i="10"/>
  <c r="DU48" i="10"/>
  <c r="DV48" i="10"/>
  <c r="DW48" i="10"/>
  <c r="DX48" i="10"/>
  <c r="DY48" i="10"/>
  <c r="DZ48" i="10"/>
  <c r="EA48" i="10"/>
  <c r="EB48" i="10"/>
  <c r="EH48" i="10"/>
  <c r="EL47" i="10"/>
  <c r="EC48" i="10"/>
  <c r="ED48" i="10"/>
  <c r="EE48" i="10"/>
  <c r="EF48" i="10"/>
  <c r="DG49" i="10"/>
  <c r="DF49" i="10"/>
  <c r="DH49" i="10"/>
  <c r="DN49" i="10"/>
  <c r="DJ49" i="10"/>
  <c r="DK49" i="10"/>
  <c r="DI49" i="10"/>
  <c r="DO49" i="10"/>
  <c r="DP49" i="10"/>
  <c r="DT49" i="10"/>
  <c r="DQ49" i="10"/>
  <c r="DR49" i="10"/>
  <c r="DS49" i="10"/>
  <c r="DU49" i="10"/>
  <c r="DV49" i="10"/>
  <c r="DW49" i="10"/>
  <c r="DX49" i="10"/>
  <c r="DY49" i="10"/>
  <c r="H92" i="1"/>
  <c r="DZ49" i="10"/>
  <c r="EA49" i="10"/>
  <c r="EB49" i="10"/>
  <c r="EH49" i="10"/>
  <c r="EL48" i="10"/>
  <c r="EC49" i="10"/>
  <c r="ED49" i="10"/>
  <c r="EE49" i="10"/>
  <c r="EF49" i="10"/>
  <c r="DG50" i="10"/>
  <c r="DF50" i="10"/>
  <c r="DH50" i="10"/>
  <c r="DN50" i="10"/>
  <c r="DJ50" i="10"/>
  <c r="DK50" i="10"/>
  <c r="DI50" i="10"/>
  <c r="DO50" i="10"/>
  <c r="DP50" i="10"/>
  <c r="DT50" i="10"/>
  <c r="DQ50" i="10"/>
  <c r="DR50" i="10"/>
  <c r="DS50" i="10"/>
  <c r="DU50" i="10"/>
  <c r="DV50" i="10"/>
  <c r="DW50" i="10"/>
  <c r="DX50" i="10"/>
  <c r="DY50" i="10"/>
  <c r="DZ50" i="10"/>
  <c r="EA50" i="10"/>
  <c r="EB50" i="10"/>
  <c r="EH50" i="10"/>
  <c r="EL49" i="10"/>
  <c r="EC50" i="10"/>
  <c r="ED50" i="10"/>
  <c r="EE50" i="10"/>
  <c r="EF50" i="10"/>
  <c r="DG51" i="10"/>
  <c r="DF51" i="10"/>
  <c r="DH51" i="10"/>
  <c r="DN51" i="10"/>
  <c r="DJ51" i="10"/>
  <c r="DK51" i="10"/>
  <c r="DI51" i="10"/>
  <c r="DO51" i="10"/>
  <c r="DP51" i="10"/>
  <c r="DT51" i="10"/>
  <c r="DQ51" i="10"/>
  <c r="DR51" i="10"/>
  <c r="DS51" i="10"/>
  <c r="DU51" i="10"/>
  <c r="DV51" i="10"/>
  <c r="DW51" i="10"/>
  <c r="DX51" i="10"/>
  <c r="DY51" i="10"/>
  <c r="DZ51" i="10"/>
  <c r="EA51" i="10"/>
  <c r="EB51" i="10"/>
  <c r="EH51" i="10"/>
  <c r="EL50" i="10"/>
  <c r="EC51" i="10"/>
  <c r="ED51" i="10"/>
  <c r="EE51" i="10"/>
  <c r="EF51" i="10"/>
  <c r="DG52" i="10"/>
  <c r="DF52" i="10"/>
  <c r="DH52" i="10"/>
  <c r="DN52" i="10"/>
  <c r="DJ52" i="10"/>
  <c r="DK52" i="10"/>
  <c r="DI52" i="10"/>
  <c r="DO52" i="10"/>
  <c r="DP52" i="10"/>
  <c r="DT52" i="10"/>
  <c r="DQ52" i="10"/>
  <c r="DR52" i="10"/>
  <c r="DS52" i="10"/>
  <c r="DU52" i="10"/>
  <c r="DV52" i="10"/>
  <c r="DW52" i="10"/>
  <c r="DX52" i="10"/>
  <c r="DY52" i="10"/>
  <c r="DZ52" i="10"/>
  <c r="EA52" i="10"/>
  <c r="EB52" i="10"/>
  <c r="EH52" i="10"/>
  <c r="EL51" i="10"/>
  <c r="EC52" i="10"/>
  <c r="ED52" i="10"/>
  <c r="EE52" i="10"/>
  <c r="EF52" i="10"/>
  <c r="DG53" i="10"/>
  <c r="DF53" i="10"/>
  <c r="DH53" i="10"/>
  <c r="DN53" i="10"/>
  <c r="DJ53" i="10"/>
  <c r="DK53" i="10"/>
  <c r="DI53" i="10"/>
  <c r="DO53" i="10"/>
  <c r="DP53" i="10"/>
  <c r="DT53" i="10"/>
  <c r="DQ53" i="10"/>
  <c r="DR53" i="10"/>
  <c r="DS53" i="10"/>
  <c r="DU53" i="10"/>
  <c r="DV53" i="10"/>
  <c r="DW53" i="10"/>
  <c r="DX53" i="10"/>
  <c r="DY53" i="10"/>
  <c r="DZ53" i="10"/>
  <c r="EA53" i="10"/>
  <c r="EB53" i="10"/>
  <c r="EH53" i="10"/>
  <c r="EL52" i="10"/>
  <c r="EC53" i="10"/>
  <c r="ED53" i="10"/>
  <c r="EE53" i="10"/>
  <c r="EF53" i="10"/>
  <c r="DG54" i="10"/>
  <c r="DF54" i="10"/>
  <c r="DH54" i="10"/>
  <c r="DN54" i="10"/>
  <c r="DJ54" i="10"/>
  <c r="DK54" i="10"/>
  <c r="DI54" i="10"/>
  <c r="DO54" i="10"/>
  <c r="DP54" i="10"/>
  <c r="DT54" i="10"/>
  <c r="DQ54" i="10"/>
  <c r="DR54" i="10"/>
  <c r="DS54" i="10"/>
  <c r="DU54" i="10"/>
  <c r="DV54" i="10"/>
  <c r="DW54" i="10"/>
  <c r="DX54" i="10"/>
  <c r="DY54" i="10"/>
  <c r="DZ54" i="10"/>
  <c r="EA54" i="10"/>
  <c r="EB54" i="10"/>
  <c r="EH54" i="10"/>
  <c r="EL53" i="10"/>
  <c r="EC54" i="10"/>
  <c r="ED54" i="10"/>
  <c r="EE54" i="10"/>
  <c r="EF54" i="10"/>
  <c r="DG55" i="10"/>
  <c r="DF55" i="10"/>
  <c r="DH55" i="10"/>
  <c r="DN55" i="10"/>
  <c r="DJ55" i="10"/>
  <c r="DK55" i="10"/>
  <c r="DI55" i="10"/>
  <c r="DO55" i="10"/>
  <c r="DP55" i="10"/>
  <c r="DT55" i="10"/>
  <c r="DQ55" i="10"/>
  <c r="DR55" i="10"/>
  <c r="DS55" i="10"/>
  <c r="DU55" i="10"/>
  <c r="DV55" i="10"/>
  <c r="DW55" i="10"/>
  <c r="DX55" i="10"/>
  <c r="DY55" i="10"/>
  <c r="DZ55" i="10"/>
  <c r="EA55" i="10"/>
  <c r="EB55" i="10"/>
  <c r="EH55" i="10"/>
  <c r="EL54" i="10"/>
  <c r="EC55" i="10"/>
  <c r="ED55" i="10"/>
  <c r="EE55" i="10"/>
  <c r="EF55" i="10"/>
  <c r="DG56" i="10"/>
  <c r="DF56" i="10"/>
  <c r="DH56" i="10"/>
  <c r="DN56" i="10"/>
  <c r="DJ56" i="10"/>
  <c r="DK56" i="10"/>
  <c r="DI56" i="10"/>
  <c r="DO56" i="10"/>
  <c r="DP56" i="10"/>
  <c r="DT56" i="10"/>
  <c r="DQ56" i="10"/>
  <c r="DR56" i="10"/>
  <c r="DS56" i="10"/>
  <c r="DU56" i="10"/>
  <c r="DV56" i="10"/>
  <c r="DW56" i="10"/>
  <c r="DX56" i="10"/>
  <c r="DY56" i="10"/>
  <c r="DZ56" i="10"/>
  <c r="EA56" i="10"/>
  <c r="EB56" i="10"/>
  <c r="EH56" i="10"/>
  <c r="EL55" i="10"/>
  <c r="EC56" i="10"/>
  <c r="ED56" i="10"/>
  <c r="EE56" i="10"/>
  <c r="EF56" i="10"/>
  <c r="DG57" i="10"/>
  <c r="DF57" i="10"/>
  <c r="DH57" i="10"/>
  <c r="DN57" i="10"/>
  <c r="DJ57" i="10"/>
  <c r="DK57" i="10"/>
  <c r="DI57" i="10"/>
  <c r="DO57" i="10"/>
  <c r="DP57" i="10"/>
  <c r="DT57" i="10"/>
  <c r="DQ57" i="10"/>
  <c r="DR57" i="10"/>
  <c r="DS57" i="10"/>
  <c r="DU57" i="10"/>
  <c r="DV57" i="10"/>
  <c r="DW57" i="10"/>
  <c r="DX57" i="10"/>
  <c r="DY57" i="10"/>
  <c r="DZ57" i="10"/>
  <c r="EA57" i="10"/>
  <c r="EB57" i="10"/>
  <c r="EH57" i="10"/>
  <c r="EL56" i="10"/>
  <c r="EC57" i="10"/>
  <c r="ED57" i="10"/>
  <c r="EE57" i="10"/>
  <c r="EF57" i="10"/>
  <c r="DG58" i="10"/>
  <c r="DF58" i="10"/>
  <c r="DH58" i="10"/>
  <c r="DN58" i="10"/>
  <c r="DJ58" i="10"/>
  <c r="DK58" i="10"/>
  <c r="DI58" i="10"/>
  <c r="DO58" i="10"/>
  <c r="DP58" i="10"/>
  <c r="DT58" i="10"/>
  <c r="DQ58" i="10"/>
  <c r="DR58" i="10"/>
  <c r="DS58" i="10"/>
  <c r="DU58" i="10"/>
  <c r="DV58" i="10"/>
  <c r="DW58" i="10"/>
  <c r="DX58" i="10"/>
  <c r="DY58" i="10"/>
  <c r="DZ58" i="10"/>
  <c r="EA58" i="10"/>
  <c r="EB58" i="10"/>
  <c r="EH58" i="10"/>
  <c r="EL57" i="10"/>
  <c r="EC58" i="10"/>
  <c r="ED58" i="10"/>
  <c r="EE58" i="10"/>
  <c r="EF58" i="10"/>
  <c r="DG59" i="10"/>
  <c r="DF59" i="10"/>
  <c r="DH59" i="10"/>
  <c r="DN59" i="10"/>
  <c r="DJ59" i="10"/>
  <c r="DK59" i="10"/>
  <c r="DI59" i="10"/>
  <c r="DO59" i="10"/>
  <c r="DP59" i="10"/>
  <c r="DT59" i="10"/>
  <c r="DQ59" i="10"/>
  <c r="DR59" i="10"/>
  <c r="DS59" i="10"/>
  <c r="DU59" i="10"/>
  <c r="DV59" i="10"/>
  <c r="DW59" i="10"/>
  <c r="DX59" i="10"/>
  <c r="DY59" i="10"/>
  <c r="DZ59" i="10"/>
  <c r="EA59" i="10"/>
  <c r="EB59" i="10"/>
  <c r="EH59" i="10"/>
  <c r="EL58" i="10"/>
  <c r="EC59" i="10"/>
  <c r="ED59" i="10"/>
  <c r="EE59" i="10"/>
  <c r="EF59" i="10"/>
  <c r="DG60" i="10"/>
  <c r="DF60" i="10"/>
  <c r="DH60" i="10"/>
  <c r="DN60" i="10"/>
  <c r="DJ60" i="10"/>
  <c r="DK60" i="10"/>
  <c r="DI60" i="10"/>
  <c r="DO60" i="10"/>
  <c r="DP60" i="10"/>
  <c r="DT60" i="10"/>
  <c r="DQ60" i="10"/>
  <c r="DR60" i="10"/>
  <c r="DS60" i="10"/>
  <c r="DU60" i="10"/>
  <c r="DV60" i="10"/>
  <c r="DW60" i="10"/>
  <c r="DX60" i="10"/>
  <c r="DY60" i="10"/>
  <c r="DZ60" i="10"/>
  <c r="EA60" i="10"/>
  <c r="EB60" i="10"/>
  <c r="EH60" i="10"/>
  <c r="EL59" i="10"/>
  <c r="EC60" i="10"/>
  <c r="ED60" i="10"/>
  <c r="EE60" i="10"/>
  <c r="EF60" i="10"/>
  <c r="DG61" i="10"/>
  <c r="DF61" i="10"/>
  <c r="DH61" i="10"/>
  <c r="DN61" i="10"/>
  <c r="DJ61" i="10"/>
  <c r="DK61" i="10"/>
  <c r="DI61" i="10"/>
  <c r="DO61" i="10"/>
  <c r="DP61" i="10"/>
  <c r="DT61" i="10"/>
  <c r="DQ61" i="10"/>
  <c r="DR61" i="10"/>
  <c r="DS61" i="10"/>
  <c r="DU61" i="10"/>
  <c r="DV61" i="10"/>
  <c r="DW61" i="10"/>
  <c r="DX61" i="10"/>
  <c r="DY61" i="10"/>
  <c r="DZ61" i="10"/>
  <c r="EA61" i="10"/>
  <c r="EB61" i="10"/>
  <c r="EH61" i="10"/>
  <c r="EL60" i="10"/>
  <c r="EC61" i="10"/>
  <c r="ED61" i="10"/>
  <c r="EE61" i="10"/>
  <c r="EF61" i="10"/>
  <c r="DG62" i="10"/>
  <c r="DF62" i="10"/>
  <c r="DH62" i="10"/>
  <c r="DN62" i="10"/>
  <c r="DJ62" i="10"/>
  <c r="DK62" i="10"/>
  <c r="DI62" i="10"/>
  <c r="DO62" i="10"/>
  <c r="DP62" i="10"/>
  <c r="DT62" i="10"/>
  <c r="DQ62" i="10"/>
  <c r="DR62" i="10"/>
  <c r="DS62" i="10"/>
  <c r="DU62" i="10"/>
  <c r="DV62" i="10"/>
  <c r="DW62" i="10"/>
  <c r="DX62" i="10"/>
  <c r="DY62" i="10"/>
  <c r="DZ62" i="10"/>
  <c r="EH62" i="10"/>
  <c r="EL61" i="10"/>
  <c r="EC62" i="10"/>
  <c r="ED62" i="10"/>
  <c r="EE62" i="10"/>
  <c r="EF62" i="10"/>
  <c r="DG63" i="10"/>
  <c r="DF63" i="10"/>
  <c r="DH63" i="10"/>
  <c r="DN63" i="10"/>
  <c r="DJ63" i="10"/>
  <c r="DK63" i="10"/>
  <c r="DI63" i="10"/>
  <c r="DO63" i="10"/>
  <c r="DP63" i="10"/>
  <c r="DT63" i="10"/>
  <c r="DQ63" i="10"/>
  <c r="DR63" i="10"/>
  <c r="DS63" i="10"/>
  <c r="DU63" i="10"/>
  <c r="DV63" i="10"/>
  <c r="DW63" i="10"/>
  <c r="DX63" i="10"/>
  <c r="DY63" i="10"/>
  <c r="DZ63" i="10"/>
  <c r="EA63" i="10"/>
  <c r="EB63" i="10"/>
  <c r="EH63" i="10"/>
  <c r="EL62" i="10"/>
  <c r="EC63" i="10"/>
  <c r="ED63" i="10"/>
  <c r="EE63" i="10"/>
  <c r="EF63" i="10"/>
  <c r="DG64" i="10"/>
  <c r="DF64" i="10"/>
  <c r="DH64" i="10"/>
  <c r="DN64" i="10"/>
  <c r="DJ64" i="10"/>
  <c r="DK64" i="10"/>
  <c r="DI64" i="10"/>
  <c r="DO64" i="10"/>
  <c r="DP64" i="10"/>
  <c r="DT64" i="10"/>
  <c r="DQ64" i="10"/>
  <c r="DR64" i="10"/>
  <c r="DS64" i="10"/>
  <c r="DU64" i="10"/>
  <c r="DV64" i="10"/>
  <c r="DW64" i="10"/>
  <c r="DX64" i="10"/>
  <c r="DY64" i="10"/>
  <c r="DZ64" i="10"/>
  <c r="EA64" i="10"/>
  <c r="EB64" i="10"/>
  <c r="EH64" i="10"/>
  <c r="EL63" i="10"/>
  <c r="EC64" i="10"/>
  <c r="ED64" i="10"/>
  <c r="EE64" i="10"/>
  <c r="EF64" i="10"/>
  <c r="DG65" i="10"/>
  <c r="DF65" i="10"/>
  <c r="DH65" i="10"/>
  <c r="DN65" i="10"/>
  <c r="DJ65" i="10"/>
  <c r="DK65" i="10"/>
  <c r="DI65" i="10"/>
  <c r="DO65" i="10"/>
  <c r="DP65" i="10"/>
  <c r="DT65" i="10"/>
  <c r="DQ65" i="10"/>
  <c r="DR65" i="10"/>
  <c r="DS65" i="10"/>
  <c r="DU65" i="10"/>
  <c r="DV65" i="10"/>
  <c r="DW65" i="10"/>
  <c r="DX65" i="10"/>
  <c r="DY65" i="10"/>
  <c r="DZ65" i="10"/>
  <c r="EA65" i="10"/>
  <c r="EB65" i="10"/>
  <c r="EH65" i="10"/>
  <c r="EL64" i="10"/>
  <c r="EC65" i="10"/>
  <c r="ED65" i="10"/>
  <c r="EE65" i="10"/>
  <c r="EF65" i="10"/>
  <c r="DG66" i="10"/>
  <c r="DF66" i="10"/>
  <c r="DH66" i="10"/>
  <c r="DN66" i="10"/>
  <c r="DJ66" i="10"/>
  <c r="DK66" i="10"/>
  <c r="DI66" i="10"/>
  <c r="DO66" i="10"/>
  <c r="DP66" i="10"/>
  <c r="DT66" i="10"/>
  <c r="DQ66" i="10"/>
  <c r="DR66" i="10"/>
  <c r="DS66" i="10"/>
  <c r="DU66" i="10"/>
  <c r="DV66" i="10"/>
  <c r="DW66" i="10"/>
  <c r="DX66" i="10"/>
  <c r="DY66" i="10"/>
  <c r="DZ66" i="10"/>
  <c r="EA66" i="10"/>
  <c r="EB66" i="10"/>
  <c r="EH66" i="10"/>
  <c r="EL65" i="10"/>
  <c r="EC66" i="10"/>
  <c r="ED66" i="10"/>
  <c r="EE66" i="10"/>
  <c r="EF66" i="10"/>
  <c r="DG67" i="10"/>
  <c r="DF67" i="10"/>
  <c r="DH67" i="10"/>
  <c r="DN67" i="10"/>
  <c r="DJ67" i="10"/>
  <c r="DK67" i="10"/>
  <c r="DI67" i="10"/>
  <c r="DO67" i="10"/>
  <c r="DP67" i="10"/>
  <c r="DT67" i="10"/>
  <c r="DQ67" i="10"/>
  <c r="DR67" i="10"/>
  <c r="DS67" i="10"/>
  <c r="DU67" i="10"/>
  <c r="DV67" i="10"/>
  <c r="DW67" i="10"/>
  <c r="DX67" i="10"/>
  <c r="DY67" i="10"/>
  <c r="DZ67" i="10"/>
  <c r="EA67" i="10"/>
  <c r="EB67" i="10"/>
  <c r="EH67" i="10"/>
  <c r="EL66" i="10"/>
  <c r="EC67" i="10"/>
  <c r="ED67" i="10"/>
  <c r="EE67" i="10"/>
  <c r="EF67" i="10"/>
  <c r="DG68" i="10"/>
  <c r="DF68" i="10"/>
  <c r="DH68" i="10"/>
  <c r="DN68" i="10"/>
  <c r="DJ68" i="10"/>
  <c r="DK68" i="10"/>
  <c r="DI68" i="10"/>
  <c r="DO68" i="10"/>
  <c r="DP68" i="10"/>
  <c r="DT68" i="10"/>
  <c r="DQ68" i="10"/>
  <c r="DR68" i="10"/>
  <c r="DS68" i="10"/>
  <c r="DU68" i="10"/>
  <c r="DV68" i="10"/>
  <c r="DW68" i="10"/>
  <c r="DX68" i="10"/>
  <c r="DY68" i="10"/>
  <c r="DZ68" i="10"/>
  <c r="EA68" i="10"/>
  <c r="EB68" i="10"/>
  <c r="EH68" i="10"/>
  <c r="EL67" i="10"/>
  <c r="EC68" i="10"/>
  <c r="ED68" i="10"/>
  <c r="EE68" i="10"/>
  <c r="EF68" i="10"/>
  <c r="DG69" i="10"/>
  <c r="DF69" i="10"/>
  <c r="DH69" i="10"/>
  <c r="DN69" i="10"/>
  <c r="DK69" i="10"/>
  <c r="DI69" i="10"/>
  <c r="DO69" i="10"/>
  <c r="DP69" i="10"/>
  <c r="DT69" i="10"/>
  <c r="DQ69" i="10"/>
  <c r="DR69" i="10"/>
  <c r="DS69" i="10"/>
  <c r="DU69" i="10"/>
  <c r="DV69" i="10"/>
  <c r="DW69" i="10"/>
  <c r="DX69" i="10"/>
  <c r="DY69" i="10"/>
  <c r="DZ69" i="10"/>
  <c r="EA69" i="10"/>
  <c r="EB69" i="10"/>
  <c r="EH69" i="10"/>
  <c r="EL68" i="10"/>
  <c r="EC69" i="10"/>
  <c r="ED69" i="10"/>
  <c r="EE69" i="10"/>
  <c r="EF69" i="10"/>
  <c r="DG70" i="10"/>
  <c r="DF70" i="10"/>
  <c r="DH70" i="10"/>
  <c r="DN70" i="10"/>
  <c r="DJ70" i="10"/>
  <c r="DK70" i="10"/>
  <c r="DI70" i="10"/>
  <c r="DO70" i="10"/>
  <c r="DP70" i="10"/>
  <c r="DT70" i="10"/>
  <c r="DQ70" i="10"/>
  <c r="DR70" i="10"/>
  <c r="DS70" i="10"/>
  <c r="DU70" i="10"/>
  <c r="DV70" i="10"/>
  <c r="DW70" i="10"/>
  <c r="DX70" i="10"/>
  <c r="DY70" i="10"/>
  <c r="DZ70" i="10"/>
  <c r="EH70" i="10"/>
  <c r="EL69" i="10"/>
  <c r="EC70" i="10"/>
  <c r="ED70" i="10"/>
  <c r="EE70" i="10"/>
  <c r="EF70" i="10"/>
  <c r="DG71" i="10"/>
  <c r="DF71" i="10"/>
  <c r="DH71" i="10"/>
  <c r="DN71" i="10"/>
  <c r="DJ71" i="10"/>
  <c r="DK71" i="10"/>
  <c r="DI71" i="10"/>
  <c r="DO71" i="10"/>
  <c r="DP71" i="10"/>
  <c r="DT71" i="10"/>
  <c r="DQ71" i="10"/>
  <c r="DR71" i="10"/>
  <c r="DS71" i="10"/>
  <c r="DU71" i="10"/>
  <c r="DV71" i="10"/>
  <c r="DW71" i="10"/>
  <c r="DX71" i="10"/>
  <c r="DY71" i="10"/>
  <c r="DZ71" i="10"/>
  <c r="EA71" i="10"/>
  <c r="EB71" i="10"/>
  <c r="EH71" i="10"/>
  <c r="EL70" i="10"/>
  <c r="EC71" i="10"/>
  <c r="ED71" i="10"/>
  <c r="EE71" i="10"/>
  <c r="EF71" i="10"/>
  <c r="DG72" i="10"/>
  <c r="DF72" i="10"/>
  <c r="DH72" i="10"/>
  <c r="DN72" i="10"/>
  <c r="DJ72" i="10"/>
  <c r="DK72" i="10"/>
  <c r="DI72" i="10"/>
  <c r="DO72" i="10"/>
  <c r="DP72" i="10"/>
  <c r="DT72" i="10"/>
  <c r="DQ72" i="10"/>
  <c r="DR72" i="10"/>
  <c r="DS72" i="10"/>
  <c r="DU72" i="10"/>
  <c r="DV72" i="10"/>
  <c r="DW72" i="10"/>
  <c r="DX72" i="10"/>
  <c r="EH72" i="10"/>
  <c r="EL71" i="10"/>
  <c r="EC72" i="10"/>
  <c r="ED72" i="10"/>
  <c r="EE72" i="10"/>
  <c r="EF72" i="10"/>
  <c r="DG73" i="10"/>
  <c r="DF73" i="10"/>
  <c r="DH73" i="10"/>
  <c r="DN73" i="10"/>
  <c r="DJ73" i="10"/>
  <c r="DK73" i="10"/>
  <c r="DI73" i="10"/>
  <c r="DO73" i="10"/>
  <c r="DP73" i="10"/>
  <c r="DT73" i="10"/>
  <c r="DQ73" i="10"/>
  <c r="DR73" i="10"/>
  <c r="DS73" i="10"/>
  <c r="DU73" i="10"/>
  <c r="DV73" i="10"/>
  <c r="DW73" i="10"/>
  <c r="DX73" i="10"/>
  <c r="DY73" i="10"/>
  <c r="DZ73" i="10"/>
  <c r="EA73" i="10"/>
  <c r="EB73" i="10"/>
  <c r="EH73" i="10"/>
  <c r="EL72" i="10"/>
  <c r="EC73" i="10"/>
  <c r="ED73" i="10"/>
  <c r="EE73" i="10"/>
  <c r="EF73" i="10"/>
  <c r="DG74" i="10"/>
  <c r="DF74" i="10"/>
  <c r="DH74" i="10"/>
  <c r="DN74" i="10"/>
  <c r="DJ74" i="10"/>
  <c r="DK74" i="10"/>
  <c r="DI74" i="10"/>
  <c r="DO74" i="10"/>
  <c r="DP74" i="10"/>
  <c r="DT74" i="10"/>
  <c r="DQ74" i="10"/>
  <c r="DR74" i="10"/>
  <c r="DS74" i="10"/>
  <c r="DU74" i="10"/>
  <c r="DV74" i="10"/>
  <c r="DW74" i="10"/>
  <c r="DX74" i="10"/>
  <c r="DY74" i="10"/>
  <c r="DZ74" i="10"/>
  <c r="EA74" i="10"/>
  <c r="EB74" i="10"/>
  <c r="EH74" i="10"/>
  <c r="EL73" i="10"/>
  <c r="EC74" i="10"/>
  <c r="ED74" i="10"/>
  <c r="EE74" i="10"/>
  <c r="EF74" i="10"/>
  <c r="DG75" i="10"/>
  <c r="DF75" i="10"/>
  <c r="DH75" i="10"/>
  <c r="DN75" i="10"/>
  <c r="DJ75" i="10"/>
  <c r="DK75" i="10"/>
  <c r="DI75" i="10"/>
  <c r="DO75" i="10"/>
  <c r="DP75" i="10"/>
  <c r="DT75" i="10"/>
  <c r="DQ75" i="10"/>
  <c r="DR75" i="10"/>
  <c r="DS75" i="10"/>
  <c r="DU75" i="10"/>
  <c r="DV75" i="10"/>
  <c r="DW75" i="10"/>
  <c r="DX75" i="10"/>
  <c r="EH75" i="10"/>
  <c r="EL74" i="10"/>
  <c r="EC75" i="10"/>
  <c r="ED75" i="10"/>
  <c r="EE75" i="10"/>
  <c r="EF75" i="10"/>
  <c r="DG76" i="10"/>
  <c r="DF76" i="10"/>
  <c r="DH76" i="10"/>
  <c r="DN76" i="10"/>
  <c r="DJ76" i="10"/>
  <c r="DK76" i="10"/>
  <c r="DI76" i="10"/>
  <c r="DO76" i="10"/>
  <c r="DP76" i="10"/>
  <c r="DT76" i="10"/>
  <c r="DQ76" i="10"/>
  <c r="DR76" i="10"/>
  <c r="DS76" i="10"/>
  <c r="DU76" i="10"/>
  <c r="DV76" i="10"/>
  <c r="DW76" i="10"/>
  <c r="DX76" i="10"/>
  <c r="EH76" i="10"/>
  <c r="EL75" i="10"/>
  <c r="EC76" i="10"/>
  <c r="ED76" i="10"/>
  <c r="EE76" i="10"/>
  <c r="EF76" i="10"/>
  <c r="DG77" i="10"/>
  <c r="DF77" i="10"/>
  <c r="DH77" i="10"/>
  <c r="DN77" i="10"/>
  <c r="DJ77" i="10"/>
  <c r="DK77" i="10"/>
  <c r="DI77" i="10"/>
  <c r="DO77" i="10"/>
  <c r="DP77" i="10"/>
  <c r="DT77" i="10"/>
  <c r="DQ77" i="10"/>
  <c r="DR77" i="10"/>
  <c r="DS77" i="10"/>
  <c r="DU77" i="10"/>
  <c r="DV77" i="10"/>
  <c r="DW77" i="10"/>
  <c r="DX77" i="10"/>
  <c r="EH77" i="10"/>
  <c r="EL76" i="10"/>
  <c r="EC77" i="10"/>
  <c r="ED77" i="10"/>
  <c r="EE77" i="10"/>
  <c r="EF77" i="10"/>
  <c r="DG78" i="10"/>
  <c r="DF78" i="10"/>
  <c r="DH78" i="10"/>
  <c r="DN78" i="10"/>
  <c r="DJ78" i="10"/>
  <c r="DK78" i="10"/>
  <c r="DI78" i="10"/>
  <c r="DO78" i="10"/>
  <c r="DP78" i="10"/>
  <c r="DT78" i="10"/>
  <c r="DQ78" i="10"/>
  <c r="DR78" i="10"/>
  <c r="DS78" i="10"/>
  <c r="DU78" i="10"/>
  <c r="DV78" i="10"/>
  <c r="DW78" i="10"/>
  <c r="DX78" i="10"/>
  <c r="EH78" i="10"/>
  <c r="EL77" i="10"/>
  <c r="EC78" i="10"/>
  <c r="ED78" i="10"/>
  <c r="EF78" i="10"/>
  <c r="DG79" i="10"/>
  <c r="DF79" i="10"/>
  <c r="DH79" i="10"/>
  <c r="EH79" i="10"/>
  <c r="EL78" i="10"/>
  <c r="DN79" i="10"/>
  <c r="DJ79" i="10"/>
  <c r="DK79" i="10"/>
  <c r="DI79" i="10"/>
  <c r="DO79" i="10"/>
  <c r="DP79" i="10"/>
  <c r="DT79" i="10"/>
  <c r="DQ79" i="10"/>
  <c r="DR79" i="10"/>
  <c r="DS79" i="10"/>
  <c r="DU79" i="10"/>
  <c r="DV79" i="10"/>
  <c r="DW79" i="10"/>
  <c r="DX79" i="10"/>
  <c r="EC79" i="10"/>
  <c r="ED79" i="10"/>
  <c r="EF79" i="10"/>
  <c r="DG80" i="10"/>
  <c r="DF80" i="10"/>
  <c r="DH80" i="10"/>
  <c r="DN80" i="10"/>
  <c r="DJ80" i="10"/>
  <c r="DK80" i="10"/>
  <c r="DI80" i="10"/>
  <c r="DO80" i="10"/>
  <c r="DP80" i="10"/>
  <c r="DT80" i="10"/>
  <c r="DQ80" i="10"/>
  <c r="DR80" i="10"/>
  <c r="DS80" i="10"/>
  <c r="DU80" i="10"/>
  <c r="DV80" i="10"/>
  <c r="DW80" i="10"/>
  <c r="DX80" i="10"/>
  <c r="EH80" i="10"/>
  <c r="EL79" i="10"/>
  <c r="EC80" i="10"/>
  <c r="ED80" i="10"/>
  <c r="EF80" i="10"/>
  <c r="DG81" i="10"/>
  <c r="DF81" i="10"/>
  <c r="DH81" i="10"/>
  <c r="EH81" i="10"/>
  <c r="EL80" i="10"/>
  <c r="DN81" i="10"/>
  <c r="DJ81" i="10"/>
  <c r="DK81" i="10"/>
  <c r="DI81" i="10"/>
  <c r="DO81" i="10"/>
  <c r="DP81" i="10"/>
  <c r="DV81" i="10"/>
  <c r="DW81" i="10"/>
  <c r="DX81" i="10"/>
  <c r="EC81" i="10"/>
  <c r="ED81" i="10"/>
  <c r="EF81" i="10"/>
  <c r="DG82" i="10"/>
  <c r="DF82" i="10"/>
  <c r="EH82" i="10"/>
  <c r="EL81" i="10"/>
  <c r="DF83" i="10"/>
  <c r="EH83" i="10"/>
  <c r="EL82" i="10"/>
  <c r="DF84" i="10"/>
  <c r="EH84" i="10"/>
  <c r="EL83" i="10"/>
  <c r="DF85" i="10"/>
  <c r="EH85" i="10"/>
  <c r="EL84" i="10"/>
  <c r="DF86" i="10"/>
  <c r="EH86" i="10"/>
  <c r="EL85" i="10"/>
  <c r="DF87" i="10"/>
  <c r="EH87" i="10"/>
  <c r="EL86" i="10"/>
  <c r="DF88" i="10"/>
  <c r="EH88" i="10"/>
  <c r="EL87" i="10"/>
  <c r="DF89" i="10"/>
  <c r="EH89" i="10"/>
  <c r="EL88" i="10"/>
  <c r="DF90" i="10"/>
  <c r="EH90" i="10"/>
  <c r="EL89" i="10"/>
  <c r="DF91" i="10"/>
  <c r="EH91" i="10"/>
  <c r="EL90" i="10"/>
  <c r="DF92" i="10"/>
  <c r="EH92" i="10"/>
  <c r="EL91" i="10"/>
  <c r="DF93" i="10"/>
  <c r="EH93" i="10"/>
  <c r="EL92" i="10"/>
  <c r="DF94" i="10"/>
  <c r="EH94" i="10"/>
  <c r="EL93" i="10"/>
  <c r="DF95" i="10"/>
  <c r="EH95" i="10"/>
  <c r="EL94" i="10"/>
  <c r="DF96" i="10"/>
  <c r="EH96" i="10"/>
  <c r="EL95" i="10"/>
  <c r="DF97" i="10"/>
  <c r="EH97" i="10"/>
  <c r="EL96" i="10"/>
  <c r="DF98" i="10"/>
  <c r="EH98" i="10"/>
  <c r="EL97" i="10"/>
  <c r="DF99" i="10"/>
  <c r="EH99" i="10"/>
  <c r="EL98" i="10"/>
  <c r="DF100" i="10"/>
  <c r="EH100" i="10"/>
  <c r="EL99" i="10"/>
  <c r="EL100" i="10"/>
  <c r="EH4" i="10"/>
  <c r="K4" i="10"/>
  <c r="AF12" i="10"/>
  <c r="AF13" i="10"/>
  <c r="AJ12" i="10"/>
  <c r="AF14" i="10"/>
  <c r="AJ13" i="10"/>
  <c r="AF15" i="10"/>
  <c r="AJ14" i="10"/>
  <c r="AF16" i="10"/>
  <c r="AJ15" i="10"/>
  <c r="AF17" i="10"/>
  <c r="AJ16" i="10"/>
  <c r="AF18" i="10"/>
  <c r="AJ17" i="10"/>
  <c r="AF19" i="10"/>
  <c r="AJ18" i="10"/>
  <c r="AF20" i="10"/>
  <c r="AJ19" i="10"/>
  <c r="AF21" i="10"/>
  <c r="AJ20" i="10"/>
  <c r="AF22" i="10"/>
  <c r="AJ21" i="10"/>
  <c r="AF23" i="10"/>
  <c r="AJ22" i="10"/>
  <c r="AF24" i="10"/>
  <c r="AJ23" i="10"/>
  <c r="AF25" i="10"/>
  <c r="AJ24" i="10"/>
  <c r="AF26" i="10"/>
  <c r="AJ25" i="10"/>
  <c r="AF27" i="10"/>
  <c r="AJ26" i="10"/>
  <c r="AF28" i="10"/>
  <c r="AJ27" i="10"/>
  <c r="AF29" i="10"/>
  <c r="AJ28" i="10"/>
  <c r="W30" i="10"/>
  <c r="X30" i="10"/>
  <c r="AF30" i="10"/>
  <c r="AJ29" i="10"/>
  <c r="AF31" i="10"/>
  <c r="AJ30" i="10"/>
  <c r="AF32" i="10"/>
  <c r="AJ31" i="10"/>
  <c r="AF33" i="10"/>
  <c r="AJ32" i="10"/>
  <c r="AF34" i="10"/>
  <c r="AJ33" i="10"/>
  <c r="AF35" i="10"/>
  <c r="AJ34" i="10"/>
  <c r="AF36" i="10"/>
  <c r="AJ35" i="10"/>
  <c r="AF37" i="10"/>
  <c r="AJ36" i="10"/>
  <c r="AF38" i="10"/>
  <c r="AJ37" i="10"/>
  <c r="AF39" i="10"/>
  <c r="AJ38" i="10"/>
  <c r="W40" i="10"/>
  <c r="X40" i="10"/>
  <c r="AF40" i="10"/>
  <c r="AJ39" i="10"/>
  <c r="AF41" i="10"/>
  <c r="AJ40" i="10"/>
  <c r="AF42" i="10"/>
  <c r="AJ41" i="10"/>
  <c r="W43" i="10"/>
  <c r="X43" i="10"/>
  <c r="AF43" i="10"/>
  <c r="AJ42" i="10"/>
  <c r="AF44" i="10"/>
  <c r="AJ43" i="10"/>
  <c r="AF45" i="10"/>
  <c r="AJ44" i="10"/>
  <c r="AF46" i="10"/>
  <c r="AJ45" i="10"/>
  <c r="AF47" i="10"/>
  <c r="AJ46" i="10"/>
  <c r="AF48" i="10"/>
  <c r="AJ47" i="10"/>
  <c r="AF49" i="10"/>
  <c r="AJ48" i="10"/>
  <c r="AF50" i="10"/>
  <c r="AJ49" i="10"/>
  <c r="AF51" i="10"/>
  <c r="AJ50" i="10"/>
  <c r="AF52" i="10"/>
  <c r="AJ51" i="10"/>
  <c r="AF53" i="10"/>
  <c r="AJ52" i="10"/>
  <c r="AF54" i="10"/>
  <c r="AJ53" i="10"/>
  <c r="AF55" i="10"/>
  <c r="AJ54" i="10"/>
  <c r="AF56" i="10"/>
  <c r="AJ55" i="10"/>
  <c r="AF57" i="10"/>
  <c r="AJ56" i="10"/>
  <c r="AF58" i="10"/>
  <c r="AJ57" i="10"/>
  <c r="AF59" i="10"/>
  <c r="AJ58" i="10"/>
  <c r="AF60" i="10"/>
  <c r="AJ59" i="10"/>
  <c r="AF61" i="10"/>
  <c r="AJ60" i="10"/>
  <c r="AF62" i="10"/>
  <c r="AJ61" i="10"/>
  <c r="AF63" i="10"/>
  <c r="AJ62" i="10"/>
  <c r="AF64" i="10"/>
  <c r="AJ63" i="10"/>
  <c r="AF65" i="10"/>
  <c r="AJ64" i="10"/>
  <c r="AF66" i="10"/>
  <c r="AJ65" i="10"/>
  <c r="U67" i="10"/>
  <c r="V67" i="10"/>
  <c r="W67" i="10"/>
  <c r="X67" i="10"/>
  <c r="AF67" i="10"/>
  <c r="AJ66" i="10"/>
  <c r="AF68" i="10"/>
  <c r="AJ67" i="10"/>
  <c r="AF69" i="10"/>
  <c r="AJ68" i="10"/>
  <c r="W70" i="10"/>
  <c r="X70" i="10"/>
  <c r="AF70" i="10"/>
  <c r="AJ69" i="10"/>
  <c r="AF71" i="10"/>
  <c r="AJ70" i="10"/>
  <c r="W72" i="10"/>
  <c r="X72" i="10"/>
  <c r="AF72" i="10"/>
  <c r="AJ71" i="10"/>
  <c r="AF73" i="10"/>
  <c r="AJ72" i="10"/>
  <c r="AF74" i="10"/>
  <c r="AJ73" i="10"/>
  <c r="AF75" i="10"/>
  <c r="AJ74" i="10"/>
  <c r="AF76" i="10"/>
  <c r="AJ75" i="10"/>
  <c r="AF77" i="10"/>
  <c r="AJ76" i="10"/>
  <c r="AF78" i="10"/>
  <c r="AJ77" i="10"/>
  <c r="AF79" i="10"/>
  <c r="AJ78" i="10"/>
  <c r="AF80" i="10"/>
  <c r="AJ79" i="10"/>
  <c r="AF81" i="10"/>
  <c r="AJ80" i="10"/>
  <c r="AF82" i="10"/>
  <c r="AJ81" i="10"/>
  <c r="AF83" i="10"/>
  <c r="AJ82" i="10"/>
  <c r="AF84" i="10"/>
  <c r="AJ83" i="10"/>
  <c r="AF85" i="10"/>
  <c r="AJ84" i="10"/>
  <c r="AF86" i="10"/>
  <c r="AJ85" i="10"/>
  <c r="AF87" i="10"/>
  <c r="AJ86" i="10"/>
  <c r="AF88" i="10"/>
  <c r="AJ87" i="10"/>
  <c r="AF89" i="10"/>
  <c r="AJ88" i="10"/>
  <c r="AF90" i="10"/>
  <c r="AJ89" i="10"/>
  <c r="AF91" i="10"/>
  <c r="AJ90" i="10"/>
  <c r="AF92" i="10"/>
  <c r="AJ91" i="10"/>
  <c r="AF93" i="10"/>
  <c r="AJ92" i="10"/>
  <c r="AF94" i="10"/>
  <c r="AJ93" i="10"/>
  <c r="AF95" i="10"/>
  <c r="AJ94" i="10"/>
  <c r="AF96" i="10"/>
  <c r="AJ95" i="10"/>
  <c r="AF97" i="10"/>
  <c r="AJ96" i="10"/>
  <c r="AF98" i="10"/>
  <c r="AJ97" i="10"/>
  <c r="AF99" i="10"/>
  <c r="AJ98" i="10"/>
  <c r="AF100" i="10"/>
  <c r="AJ99" i="10"/>
  <c r="AJ100" i="10"/>
  <c r="AF4" i="10"/>
  <c r="BP12" i="10"/>
  <c r="BP13" i="10"/>
  <c r="BT12" i="10"/>
  <c r="BP14" i="10"/>
  <c r="BT13" i="10"/>
  <c r="BP15" i="10"/>
  <c r="BT14" i="10"/>
  <c r="BP16" i="10"/>
  <c r="BT15" i="10"/>
  <c r="BP17" i="10"/>
  <c r="BT16" i="10"/>
  <c r="BP18" i="10"/>
  <c r="BT17" i="10"/>
  <c r="BP19" i="10"/>
  <c r="BT18" i="10"/>
  <c r="BP20" i="10"/>
  <c r="BT19" i="10"/>
  <c r="BP21" i="10"/>
  <c r="BT20" i="10"/>
  <c r="BP22" i="10"/>
  <c r="BT21" i="10"/>
  <c r="BP23" i="10"/>
  <c r="BT22" i="10"/>
  <c r="BP24" i="10"/>
  <c r="BT23" i="10"/>
  <c r="BP25" i="10"/>
  <c r="BT24" i="10"/>
  <c r="BP26" i="10"/>
  <c r="BT25" i="10"/>
  <c r="BP27" i="10"/>
  <c r="BT26" i="10"/>
  <c r="BP28" i="10"/>
  <c r="BT27" i="10"/>
  <c r="BP29" i="10"/>
  <c r="BT28" i="10"/>
  <c r="BP30" i="10"/>
  <c r="BT29" i="10"/>
  <c r="BP31" i="10"/>
  <c r="BT30" i="10"/>
  <c r="BP32" i="10"/>
  <c r="BT31" i="10"/>
  <c r="BP33" i="10"/>
  <c r="BT32" i="10"/>
  <c r="BP34" i="10"/>
  <c r="BT33" i="10"/>
  <c r="BP35" i="10"/>
  <c r="BT34" i="10"/>
  <c r="BP36" i="10"/>
  <c r="BT35" i="10"/>
  <c r="BG37" i="10"/>
  <c r="BH37" i="10"/>
  <c r="BP37" i="10"/>
  <c r="BT36" i="10"/>
  <c r="BP38" i="10"/>
  <c r="BT37" i="10"/>
  <c r="BP39" i="10"/>
  <c r="BT38" i="10"/>
  <c r="BP40" i="10"/>
  <c r="BT39" i="10"/>
  <c r="BP41" i="10"/>
  <c r="BT40" i="10"/>
  <c r="BG42" i="10"/>
  <c r="BH42" i="10"/>
  <c r="BP42" i="10"/>
  <c r="BT41" i="10"/>
  <c r="BG43" i="10"/>
  <c r="BH43" i="10"/>
  <c r="BP43" i="10"/>
  <c r="BT42" i="10"/>
  <c r="BP44" i="10"/>
  <c r="BT43" i="10"/>
  <c r="BP45" i="10"/>
  <c r="BT44" i="10"/>
  <c r="BP46" i="10"/>
  <c r="BT45" i="10"/>
  <c r="BP47" i="10"/>
  <c r="BT46" i="10"/>
  <c r="BP48" i="10"/>
  <c r="BT47" i="10"/>
  <c r="BP49" i="10"/>
  <c r="BT48" i="10"/>
  <c r="BP50" i="10"/>
  <c r="BT49" i="10"/>
  <c r="BP51" i="10"/>
  <c r="BT50" i="10"/>
  <c r="BP52" i="10"/>
  <c r="BT51" i="10"/>
  <c r="BP53" i="10"/>
  <c r="BT52" i="10"/>
  <c r="BP54" i="10"/>
  <c r="BT53" i="10"/>
  <c r="BP55" i="10"/>
  <c r="BT54" i="10"/>
  <c r="BP56" i="10"/>
  <c r="BT55" i="10"/>
  <c r="BP57" i="10"/>
  <c r="BT56" i="10"/>
  <c r="BP58" i="10"/>
  <c r="BT57" i="10"/>
  <c r="BP59" i="10"/>
  <c r="BT58" i="10"/>
  <c r="BP60" i="10"/>
  <c r="BT59" i="10"/>
  <c r="BP61" i="10"/>
  <c r="BT60" i="10"/>
  <c r="BP62" i="10"/>
  <c r="BT61" i="10"/>
  <c r="BP63" i="10"/>
  <c r="BT62" i="10"/>
  <c r="BP64" i="10"/>
  <c r="BT63" i="10"/>
  <c r="BP65" i="10"/>
  <c r="BT64" i="10"/>
  <c r="BP66" i="10"/>
  <c r="BT65" i="10"/>
  <c r="BG67" i="10"/>
  <c r="BH67" i="10"/>
  <c r="BP67" i="10"/>
  <c r="BT66" i="10"/>
  <c r="BP68" i="10"/>
  <c r="BT67" i="10"/>
  <c r="BP69" i="10"/>
  <c r="BT68" i="10"/>
  <c r="BP70" i="10"/>
  <c r="BT69" i="10"/>
  <c r="BG71" i="10"/>
  <c r="BH71" i="10"/>
  <c r="BP71" i="10"/>
  <c r="BT70" i="10"/>
  <c r="BP72" i="10"/>
  <c r="BT71" i="10"/>
  <c r="BP73" i="10"/>
  <c r="BT72" i="10"/>
  <c r="BE74" i="10"/>
  <c r="BF74" i="10"/>
  <c r="BP74" i="10"/>
  <c r="BT73" i="10"/>
  <c r="BP75" i="10"/>
  <c r="BT74" i="10"/>
  <c r="BP76" i="10"/>
  <c r="BT75" i="10"/>
  <c r="BP77" i="10"/>
  <c r="BT76" i="10"/>
  <c r="BP78" i="10"/>
  <c r="BT77" i="10"/>
  <c r="BP79" i="10"/>
  <c r="BT78" i="10"/>
  <c r="BP80" i="10"/>
  <c r="BT79" i="10"/>
  <c r="BP81" i="10"/>
  <c r="BT80" i="10"/>
  <c r="BP82" i="10"/>
  <c r="BT81" i="10"/>
  <c r="BP83" i="10"/>
  <c r="BT82" i="10"/>
  <c r="BP84" i="10"/>
  <c r="BT83" i="10"/>
  <c r="BP85" i="10"/>
  <c r="BT84" i="10"/>
  <c r="BP86" i="10"/>
  <c r="BT85" i="10"/>
  <c r="BP87" i="10"/>
  <c r="BT86" i="10"/>
  <c r="BP88" i="10"/>
  <c r="BT87" i="10"/>
  <c r="BP89" i="10"/>
  <c r="BT88" i="10"/>
  <c r="BP90" i="10"/>
  <c r="BT89" i="10"/>
  <c r="BP91" i="10"/>
  <c r="BT90" i="10"/>
  <c r="BP92" i="10"/>
  <c r="BT91" i="10"/>
  <c r="BP93" i="10"/>
  <c r="BT92" i="10"/>
  <c r="BP94" i="10"/>
  <c r="BT93" i="10"/>
  <c r="BP95" i="10"/>
  <c r="BT94" i="10"/>
  <c r="BP96" i="10"/>
  <c r="BT95" i="10"/>
  <c r="BP97" i="10"/>
  <c r="BT96" i="10"/>
  <c r="BP98" i="10"/>
  <c r="BT97" i="10"/>
  <c r="BP99" i="10"/>
  <c r="BT98" i="10"/>
  <c r="BP100" i="10"/>
  <c r="BT99" i="10"/>
  <c r="BT100" i="10"/>
  <c r="BP4" i="10"/>
  <c r="CZ12" i="10"/>
  <c r="CZ13" i="10"/>
  <c r="DD12" i="10"/>
  <c r="CZ14" i="10"/>
  <c r="DD13" i="10"/>
  <c r="CZ15" i="10"/>
  <c r="DD14" i="10"/>
  <c r="CZ16" i="10"/>
  <c r="DD15" i="10"/>
  <c r="CZ17" i="10"/>
  <c r="DD16" i="10"/>
  <c r="CZ18" i="10"/>
  <c r="DD17" i="10"/>
  <c r="CZ19" i="10"/>
  <c r="DD18" i="10"/>
  <c r="CQ20" i="10"/>
  <c r="CR20" i="10"/>
  <c r="CZ20" i="10"/>
  <c r="DD19" i="10"/>
  <c r="CZ21" i="10"/>
  <c r="DD20" i="10"/>
  <c r="CZ22" i="10"/>
  <c r="DD21" i="10"/>
  <c r="CZ23" i="10"/>
  <c r="DD22" i="10"/>
  <c r="CZ24" i="10"/>
  <c r="DD23" i="10"/>
  <c r="CZ25" i="10"/>
  <c r="DD24" i="10"/>
  <c r="CZ26" i="10"/>
  <c r="DD25" i="10"/>
  <c r="CZ27" i="10"/>
  <c r="DD26" i="10"/>
  <c r="CZ28" i="10"/>
  <c r="DD27" i="10"/>
  <c r="CZ29" i="10"/>
  <c r="DD28" i="10"/>
  <c r="CZ30" i="10"/>
  <c r="DD29" i="10"/>
  <c r="CZ31" i="10"/>
  <c r="DD30" i="10"/>
  <c r="CZ32" i="10"/>
  <c r="DD31" i="10"/>
  <c r="CZ33" i="10"/>
  <c r="DD32" i="10"/>
  <c r="CZ34" i="10"/>
  <c r="DD33" i="10"/>
  <c r="CZ35" i="10"/>
  <c r="DD34" i="10"/>
  <c r="CZ36" i="10"/>
  <c r="DD35" i="10"/>
  <c r="CZ37" i="10"/>
  <c r="DD36" i="10"/>
  <c r="CZ38" i="10"/>
  <c r="DD37" i="10"/>
  <c r="CZ39" i="10"/>
  <c r="DD38" i="10"/>
  <c r="CZ40" i="10"/>
  <c r="DD39" i="10"/>
  <c r="CZ41" i="10"/>
  <c r="DD40" i="10"/>
  <c r="CZ42" i="10"/>
  <c r="DD41" i="10"/>
  <c r="CZ43" i="10"/>
  <c r="DD42" i="10"/>
  <c r="CZ44" i="10"/>
  <c r="DD43" i="10"/>
  <c r="CZ45" i="10"/>
  <c r="DD44" i="10"/>
  <c r="CZ46" i="10"/>
  <c r="DD45" i="10"/>
  <c r="CZ47" i="10"/>
  <c r="DD46" i="10"/>
  <c r="CZ48" i="10"/>
  <c r="DD47" i="10"/>
  <c r="CZ49" i="10"/>
  <c r="DD48" i="10"/>
  <c r="CZ50" i="10"/>
  <c r="DD49" i="10"/>
  <c r="CZ51" i="10"/>
  <c r="DD50" i="10"/>
  <c r="CZ52" i="10"/>
  <c r="DD51" i="10"/>
  <c r="CZ53" i="10"/>
  <c r="DD52" i="10"/>
  <c r="CZ54" i="10"/>
  <c r="DD53" i="10"/>
  <c r="CZ55" i="10"/>
  <c r="DD54" i="10"/>
  <c r="CQ56" i="10"/>
  <c r="CR56" i="10"/>
  <c r="CZ56" i="10"/>
  <c r="DD55" i="10"/>
  <c r="CZ57" i="10"/>
  <c r="DD56" i="10"/>
  <c r="CQ58" i="10"/>
  <c r="CR58" i="10"/>
  <c r="CZ58" i="10"/>
  <c r="DD57" i="10"/>
  <c r="CZ59" i="10"/>
  <c r="DD58" i="10"/>
  <c r="CQ60" i="10"/>
  <c r="CR60" i="10"/>
  <c r="CZ60" i="10"/>
  <c r="DD59" i="10"/>
  <c r="CZ61" i="10"/>
  <c r="DD60" i="10"/>
  <c r="CZ62" i="10"/>
  <c r="DD61" i="10"/>
  <c r="CZ63" i="10"/>
  <c r="DD62" i="10"/>
  <c r="CZ64" i="10"/>
  <c r="DD63" i="10"/>
  <c r="CZ65" i="10"/>
  <c r="DD64" i="10"/>
  <c r="CZ66" i="10"/>
  <c r="DD65" i="10"/>
  <c r="CZ67" i="10"/>
  <c r="DD66" i="10"/>
  <c r="CQ68" i="10"/>
  <c r="CR68" i="10"/>
  <c r="CZ68" i="10"/>
  <c r="DD67" i="10"/>
  <c r="CZ69" i="10"/>
  <c r="DD68" i="10"/>
  <c r="CQ70" i="10"/>
  <c r="CR70" i="10"/>
  <c r="CZ70" i="10"/>
  <c r="DD69" i="10"/>
  <c r="CZ71" i="10"/>
  <c r="DD70" i="10"/>
  <c r="CQ72" i="10"/>
  <c r="CR72" i="10"/>
  <c r="CZ72" i="10"/>
  <c r="DD71" i="10"/>
  <c r="CZ73" i="10"/>
  <c r="DD72" i="10"/>
  <c r="CZ74" i="10"/>
  <c r="DD73" i="10"/>
  <c r="CZ75" i="10"/>
  <c r="DD74" i="10"/>
  <c r="CO76" i="10"/>
  <c r="CP76" i="10"/>
  <c r="CQ76" i="10"/>
  <c r="CR76" i="10"/>
  <c r="CZ76" i="10"/>
  <c r="DD75" i="10"/>
  <c r="CZ77" i="10"/>
  <c r="DD76" i="10"/>
  <c r="CZ78" i="10"/>
  <c r="DD77" i="10"/>
  <c r="CZ79" i="10"/>
  <c r="DD78" i="10"/>
  <c r="CZ80" i="10"/>
  <c r="DD79" i="10"/>
  <c r="CZ81" i="10"/>
  <c r="DD80" i="10"/>
  <c r="CZ82" i="10"/>
  <c r="DD81" i="10"/>
  <c r="CZ83" i="10"/>
  <c r="DD82" i="10"/>
  <c r="CZ84" i="10"/>
  <c r="DD83" i="10"/>
  <c r="CZ85" i="10"/>
  <c r="DD84" i="10"/>
  <c r="CZ86" i="10"/>
  <c r="DD85" i="10"/>
  <c r="CZ87" i="10"/>
  <c r="DD86" i="10"/>
  <c r="CZ88" i="10"/>
  <c r="DD87" i="10"/>
  <c r="CZ89" i="10"/>
  <c r="DD88" i="10"/>
  <c r="CZ90" i="10"/>
  <c r="DD89" i="10"/>
  <c r="CZ91" i="10"/>
  <c r="DD90" i="10"/>
  <c r="CZ92" i="10"/>
  <c r="DD91" i="10"/>
  <c r="CZ93" i="10"/>
  <c r="DD92" i="10"/>
  <c r="CZ94" i="10"/>
  <c r="DD93" i="10"/>
  <c r="CZ95" i="10"/>
  <c r="DD94" i="10"/>
  <c r="CZ96" i="10"/>
  <c r="DD95" i="10"/>
  <c r="CZ97" i="10"/>
  <c r="DD96" i="10"/>
  <c r="CZ98" i="10"/>
  <c r="DD97" i="10"/>
  <c r="CZ99" i="10"/>
  <c r="DD98" i="10"/>
  <c r="CZ100" i="10"/>
  <c r="DD99" i="10"/>
  <c r="DD100" i="10"/>
  <c r="CZ4" i="10"/>
  <c r="EJ12" i="10"/>
  <c r="EJ13" i="10"/>
  <c r="EN12" i="10"/>
  <c r="EJ14" i="10"/>
  <c r="EN13" i="10"/>
  <c r="EJ15" i="10"/>
  <c r="EN14" i="10"/>
  <c r="EJ16" i="10"/>
  <c r="EN15" i="10"/>
  <c r="EJ17" i="10"/>
  <c r="EN16" i="10"/>
  <c r="EJ18" i="10"/>
  <c r="EN17" i="10"/>
  <c r="EJ19" i="10"/>
  <c r="EN18" i="10"/>
  <c r="EJ20" i="10"/>
  <c r="EN19" i="10"/>
  <c r="EJ21" i="10"/>
  <c r="EN20" i="10"/>
  <c r="EJ22" i="10"/>
  <c r="EN21" i="10"/>
  <c r="EJ23" i="10"/>
  <c r="EN22" i="10"/>
  <c r="EJ24" i="10"/>
  <c r="EN23" i="10"/>
  <c r="EJ25" i="10"/>
  <c r="EN24" i="10"/>
  <c r="EJ26" i="10"/>
  <c r="EN25" i="10"/>
  <c r="EJ27" i="10"/>
  <c r="EN26" i="10"/>
  <c r="EJ28" i="10"/>
  <c r="EN27" i="10"/>
  <c r="EJ29" i="10"/>
  <c r="EN28" i="10"/>
  <c r="EJ30" i="10"/>
  <c r="EN29" i="10"/>
  <c r="EJ31" i="10"/>
  <c r="EN30" i="10"/>
  <c r="EJ32" i="10"/>
  <c r="EN31" i="10"/>
  <c r="EJ33" i="10"/>
  <c r="EN32" i="10"/>
  <c r="EJ34" i="10"/>
  <c r="EN33" i="10"/>
  <c r="EJ35" i="10"/>
  <c r="EN34" i="10"/>
  <c r="EJ36" i="10"/>
  <c r="EN35" i="10"/>
  <c r="EJ37" i="10"/>
  <c r="EN36" i="10"/>
  <c r="EJ38" i="10"/>
  <c r="EN37" i="10"/>
  <c r="EJ39" i="10"/>
  <c r="EN38" i="10"/>
  <c r="EJ40" i="10"/>
  <c r="EN39" i="10"/>
  <c r="EJ41" i="10"/>
  <c r="EN40" i="10"/>
  <c r="EJ42" i="10"/>
  <c r="EN41" i="10"/>
  <c r="EJ43" i="10"/>
  <c r="EN42" i="10"/>
  <c r="EJ44" i="10"/>
  <c r="EN43" i="10"/>
  <c r="EJ45" i="10"/>
  <c r="EN44" i="10"/>
  <c r="EJ46" i="10"/>
  <c r="EN45" i="10"/>
  <c r="EJ47" i="10"/>
  <c r="EN46" i="10"/>
  <c r="EJ48" i="10"/>
  <c r="EN47" i="10"/>
  <c r="EJ49" i="10"/>
  <c r="EN48" i="10"/>
  <c r="EJ50" i="10"/>
  <c r="EN49" i="10"/>
  <c r="EJ51" i="10"/>
  <c r="EN50" i="10"/>
  <c r="EJ52" i="10"/>
  <c r="EN51" i="10"/>
  <c r="EJ53" i="10"/>
  <c r="EN52" i="10"/>
  <c r="EJ54" i="10"/>
  <c r="EN53" i="10"/>
  <c r="EJ55" i="10"/>
  <c r="EN54" i="10"/>
  <c r="EJ56" i="10"/>
  <c r="EN55" i="10"/>
  <c r="EJ57" i="10"/>
  <c r="EN56" i="10"/>
  <c r="EJ58" i="10"/>
  <c r="EN57" i="10"/>
  <c r="EJ59" i="10"/>
  <c r="EN58" i="10"/>
  <c r="EJ60" i="10"/>
  <c r="EN59" i="10"/>
  <c r="EJ61" i="10"/>
  <c r="EN60" i="10"/>
  <c r="EA62" i="10"/>
  <c r="EB62" i="10"/>
  <c r="EJ62" i="10"/>
  <c r="EN61" i="10"/>
  <c r="EJ63" i="10"/>
  <c r="EN62" i="10"/>
  <c r="EJ64" i="10"/>
  <c r="EN63" i="10"/>
  <c r="EJ65" i="10"/>
  <c r="EN64" i="10"/>
  <c r="EJ66" i="10"/>
  <c r="EN65" i="10"/>
  <c r="EJ67" i="10"/>
  <c r="EN66" i="10"/>
  <c r="EJ68" i="10"/>
  <c r="EN67" i="10"/>
  <c r="EJ69" i="10"/>
  <c r="EN68" i="10"/>
  <c r="EJ70" i="10"/>
  <c r="EN69" i="10"/>
  <c r="EJ71" i="10"/>
  <c r="EN70" i="10"/>
  <c r="DY72" i="10"/>
  <c r="DZ72" i="10"/>
  <c r="EA72" i="10"/>
  <c r="EB72" i="10"/>
  <c r="EJ72" i="10"/>
  <c r="EN71" i="10"/>
  <c r="EJ73" i="10"/>
  <c r="EN72" i="10"/>
  <c r="EJ74" i="10"/>
  <c r="EN73" i="10"/>
  <c r="EJ75" i="10"/>
  <c r="EN74" i="10"/>
  <c r="EJ76" i="10"/>
  <c r="EN75" i="10"/>
  <c r="EJ77" i="10"/>
  <c r="EN76" i="10"/>
  <c r="EJ78" i="10"/>
  <c r="EN77" i="10"/>
  <c r="EJ79" i="10"/>
  <c r="EN78" i="10"/>
  <c r="EJ80" i="10"/>
  <c r="EN79" i="10"/>
  <c r="EJ81" i="10"/>
  <c r="EN80" i="10"/>
  <c r="EJ82" i="10"/>
  <c r="EN81" i="10"/>
  <c r="EJ83" i="10"/>
  <c r="EN82" i="10"/>
  <c r="EJ84" i="10"/>
  <c r="EN83" i="10"/>
  <c r="EJ85" i="10"/>
  <c r="EN84" i="10"/>
  <c r="EJ86" i="10"/>
  <c r="EN85" i="10"/>
  <c r="EJ87" i="10"/>
  <c r="EN86" i="10"/>
  <c r="EJ88" i="10"/>
  <c r="EN87" i="10"/>
  <c r="EJ89" i="10"/>
  <c r="EN88" i="10"/>
  <c r="EJ90" i="10"/>
  <c r="EN89" i="10"/>
  <c r="EJ91" i="10"/>
  <c r="EN90" i="10"/>
  <c r="EJ92" i="10"/>
  <c r="EN91" i="10"/>
  <c r="EJ93" i="10"/>
  <c r="EN92" i="10"/>
  <c r="EJ94" i="10"/>
  <c r="EN93" i="10"/>
  <c r="EJ95" i="10"/>
  <c r="EN94" i="10"/>
  <c r="EJ96" i="10"/>
  <c r="EN95" i="10"/>
  <c r="EJ97" i="10"/>
  <c r="EN96" i="10"/>
  <c r="EJ98" i="10"/>
  <c r="EN97" i="10"/>
  <c r="EJ99" i="10"/>
  <c r="EN98" i="10"/>
  <c r="EJ100" i="10"/>
  <c r="EN99" i="10"/>
  <c r="EN100" i="10"/>
  <c r="EJ4" i="10"/>
  <c r="M4" i="10"/>
  <c r="O3" i="10"/>
  <c r="P3" i="10"/>
  <c r="C4" i="14"/>
  <c r="H2" i="14"/>
  <c r="D12" i="14"/>
  <c r="J12" i="14"/>
  <c r="F12" i="14"/>
  <c r="G12" i="14"/>
  <c r="E12" i="14"/>
  <c r="K12" i="14"/>
  <c r="L12" i="14"/>
  <c r="P12" i="14"/>
  <c r="M12" i="14"/>
  <c r="N12" i="14"/>
  <c r="O12" i="14"/>
  <c r="Q12" i="14"/>
  <c r="R12" i="14"/>
  <c r="S12" i="14"/>
  <c r="T12" i="14"/>
  <c r="U12" i="14"/>
  <c r="V12" i="14"/>
  <c r="W12" i="14"/>
  <c r="X12" i="14"/>
  <c r="AD12" i="14"/>
  <c r="Y12" i="14"/>
  <c r="Z12" i="14"/>
  <c r="AA12" i="14"/>
  <c r="AB12" i="14"/>
  <c r="C13" i="14"/>
  <c r="B13" i="14"/>
  <c r="D13" i="14"/>
  <c r="J13" i="14"/>
  <c r="F13" i="14"/>
  <c r="G13" i="14"/>
  <c r="E13" i="14"/>
  <c r="K13" i="14"/>
  <c r="L13" i="14"/>
  <c r="P13" i="14"/>
  <c r="M13" i="14"/>
  <c r="N13" i="14"/>
  <c r="O13" i="14"/>
  <c r="Q13" i="14"/>
  <c r="R13" i="14"/>
  <c r="S13" i="14"/>
  <c r="T13" i="14"/>
  <c r="U13" i="14"/>
  <c r="V13" i="14"/>
  <c r="W13" i="14"/>
  <c r="X13" i="14"/>
  <c r="AD13" i="14"/>
  <c r="AH12" i="14"/>
  <c r="Y13" i="14"/>
  <c r="Z13" i="14"/>
  <c r="AA13" i="14"/>
  <c r="AB13" i="14"/>
  <c r="C14" i="14"/>
  <c r="B14" i="14"/>
  <c r="D14" i="14"/>
  <c r="J14" i="14"/>
  <c r="F14" i="14"/>
  <c r="G14" i="14"/>
  <c r="E14" i="14"/>
  <c r="K14" i="14"/>
  <c r="L14" i="14"/>
  <c r="P14" i="14"/>
  <c r="M14" i="14"/>
  <c r="N14" i="14"/>
  <c r="O14" i="14"/>
  <c r="Q14" i="14"/>
  <c r="R14" i="14"/>
  <c r="S14" i="14"/>
  <c r="T14" i="14"/>
  <c r="U14" i="14"/>
  <c r="V14" i="14"/>
  <c r="W14" i="14"/>
  <c r="X14" i="14"/>
  <c r="AD14" i="14"/>
  <c r="AH13" i="14"/>
  <c r="Y14" i="14"/>
  <c r="Z14" i="14"/>
  <c r="AA14" i="14"/>
  <c r="AB14" i="14"/>
  <c r="C15" i="14"/>
  <c r="B15" i="14"/>
  <c r="D15" i="14"/>
  <c r="J15" i="14"/>
  <c r="F15" i="14"/>
  <c r="G15" i="14"/>
  <c r="E15" i="14"/>
  <c r="K15" i="14"/>
  <c r="L15" i="14"/>
  <c r="P15" i="14"/>
  <c r="M15" i="14"/>
  <c r="N15" i="14"/>
  <c r="O15" i="14"/>
  <c r="Q15" i="14"/>
  <c r="R15" i="14"/>
  <c r="S15" i="14"/>
  <c r="T15" i="14"/>
  <c r="U15" i="14"/>
  <c r="V15" i="14"/>
  <c r="W15" i="14"/>
  <c r="X15" i="14"/>
  <c r="AD15" i="14"/>
  <c r="AH14" i="14"/>
  <c r="Y15" i="14"/>
  <c r="Z15" i="14"/>
  <c r="AA15" i="14"/>
  <c r="AB15" i="14"/>
  <c r="C16" i="14"/>
  <c r="B16" i="14"/>
  <c r="D16" i="14"/>
  <c r="J16" i="14"/>
  <c r="F16" i="14"/>
  <c r="G16" i="14"/>
  <c r="E16" i="14"/>
  <c r="K16" i="14"/>
  <c r="L16" i="14"/>
  <c r="P16" i="14"/>
  <c r="M16" i="14"/>
  <c r="N16" i="14"/>
  <c r="O16" i="14"/>
  <c r="Q16" i="14"/>
  <c r="R16" i="14"/>
  <c r="S16" i="14"/>
  <c r="T16" i="14"/>
  <c r="AD16" i="14"/>
  <c r="AH15" i="14"/>
  <c r="Y16" i="14"/>
  <c r="Z16" i="14"/>
  <c r="AA16" i="14"/>
  <c r="AB16" i="14"/>
  <c r="C17" i="14"/>
  <c r="B17" i="14"/>
  <c r="D17" i="14"/>
  <c r="J17" i="14"/>
  <c r="F17" i="14"/>
  <c r="G17" i="14"/>
  <c r="E17" i="14"/>
  <c r="K17" i="14"/>
  <c r="L17" i="14"/>
  <c r="P17" i="14"/>
  <c r="M17" i="14"/>
  <c r="N17" i="14"/>
  <c r="O17" i="14"/>
  <c r="Q17" i="14"/>
  <c r="R17" i="14"/>
  <c r="S17" i="14"/>
  <c r="T17" i="14"/>
  <c r="U17" i="14"/>
  <c r="V17" i="14"/>
  <c r="W17" i="14"/>
  <c r="X17" i="14"/>
  <c r="AD17" i="14"/>
  <c r="AH16" i="14"/>
  <c r="Y17" i="14"/>
  <c r="Z17" i="14"/>
  <c r="AA17" i="14"/>
  <c r="AB17" i="14"/>
  <c r="C18" i="14"/>
  <c r="B18" i="14"/>
  <c r="D18" i="14"/>
  <c r="J18" i="14"/>
  <c r="F18" i="14"/>
  <c r="G18" i="14"/>
  <c r="E18" i="14"/>
  <c r="K18" i="14"/>
  <c r="L18" i="14"/>
  <c r="P18" i="14"/>
  <c r="M18" i="14"/>
  <c r="N18" i="14"/>
  <c r="O18" i="14"/>
  <c r="Q18" i="14"/>
  <c r="R18" i="14"/>
  <c r="S18" i="14"/>
  <c r="T18" i="14"/>
  <c r="U18" i="14"/>
  <c r="V18" i="14"/>
  <c r="AD18" i="14"/>
  <c r="AH17" i="14"/>
  <c r="Y18" i="14"/>
  <c r="Z18" i="14"/>
  <c r="AA18" i="14"/>
  <c r="AB18" i="14"/>
  <c r="C19" i="14"/>
  <c r="B19" i="14"/>
  <c r="D19" i="14"/>
  <c r="J19" i="14"/>
  <c r="F19" i="14"/>
  <c r="G19" i="14"/>
  <c r="E19" i="14"/>
  <c r="K19" i="14"/>
  <c r="L19" i="14"/>
  <c r="P19" i="14"/>
  <c r="M19" i="14"/>
  <c r="N19" i="14"/>
  <c r="O19" i="14"/>
  <c r="Q19" i="14"/>
  <c r="R19" i="14"/>
  <c r="S19" i="14"/>
  <c r="T19" i="14"/>
  <c r="U19" i="14"/>
  <c r="V19" i="14"/>
  <c r="W19" i="14"/>
  <c r="X19" i="14"/>
  <c r="AD19" i="14"/>
  <c r="AH18" i="14"/>
  <c r="Y19" i="14"/>
  <c r="Z19" i="14"/>
  <c r="AA19" i="14"/>
  <c r="AB19" i="14"/>
  <c r="C20" i="14"/>
  <c r="B20" i="14"/>
  <c r="D20" i="14"/>
  <c r="J20" i="14"/>
  <c r="F20" i="14"/>
  <c r="G20" i="14"/>
  <c r="E20" i="14"/>
  <c r="K20" i="14"/>
  <c r="L20" i="14"/>
  <c r="P20" i="14"/>
  <c r="M20" i="14"/>
  <c r="N20" i="14"/>
  <c r="O20" i="14"/>
  <c r="Q20" i="14"/>
  <c r="R20" i="14"/>
  <c r="S20" i="14"/>
  <c r="T20" i="14"/>
  <c r="U20" i="14"/>
  <c r="V20" i="14"/>
  <c r="W20" i="14"/>
  <c r="X20" i="14"/>
  <c r="AD20" i="14"/>
  <c r="AH19" i="14"/>
  <c r="Y20" i="14"/>
  <c r="Z20" i="14"/>
  <c r="AA20" i="14"/>
  <c r="AB20" i="14"/>
  <c r="C21" i="14"/>
  <c r="B21" i="14"/>
  <c r="D21" i="14"/>
  <c r="J21" i="14"/>
  <c r="F21" i="14"/>
  <c r="G21" i="14"/>
  <c r="E21" i="14"/>
  <c r="K21" i="14"/>
  <c r="L21" i="14"/>
  <c r="P21" i="14"/>
  <c r="M21" i="14"/>
  <c r="N21" i="14"/>
  <c r="O21" i="14"/>
  <c r="Q21" i="14"/>
  <c r="R21" i="14"/>
  <c r="S21" i="14"/>
  <c r="T21" i="14"/>
  <c r="U21" i="14"/>
  <c r="V21" i="14"/>
  <c r="W21" i="14"/>
  <c r="X21" i="14"/>
  <c r="AD21" i="14"/>
  <c r="AH20" i="14"/>
  <c r="Y21" i="14"/>
  <c r="Z21" i="14"/>
  <c r="AA21" i="14"/>
  <c r="AB21" i="14"/>
  <c r="C22" i="14"/>
  <c r="B22" i="14"/>
  <c r="D22" i="14"/>
  <c r="J22" i="14"/>
  <c r="F22" i="14"/>
  <c r="G22" i="14"/>
  <c r="E22" i="14"/>
  <c r="K22" i="14"/>
  <c r="L22" i="14"/>
  <c r="P22" i="14"/>
  <c r="M22" i="14"/>
  <c r="N22" i="14"/>
  <c r="O22" i="14"/>
  <c r="Q22" i="14"/>
  <c r="R22" i="14"/>
  <c r="S22" i="14"/>
  <c r="T22" i="14"/>
  <c r="U22" i="14"/>
  <c r="V22" i="14"/>
  <c r="AD22" i="14"/>
  <c r="AH21" i="14"/>
  <c r="Y22" i="14"/>
  <c r="Z22" i="14"/>
  <c r="AA22" i="14"/>
  <c r="AB22" i="14"/>
  <c r="C23" i="14"/>
  <c r="B23" i="14"/>
  <c r="D23" i="14"/>
  <c r="J23" i="14"/>
  <c r="F23" i="14"/>
  <c r="G23" i="14"/>
  <c r="E23" i="14"/>
  <c r="K23" i="14"/>
  <c r="L23" i="14"/>
  <c r="P23" i="14"/>
  <c r="M23" i="14"/>
  <c r="N23" i="14"/>
  <c r="O23" i="14"/>
  <c r="Q23" i="14"/>
  <c r="R23" i="14"/>
  <c r="S23" i="14"/>
  <c r="T23" i="14"/>
  <c r="U23" i="14"/>
  <c r="V23" i="14"/>
  <c r="W23" i="14"/>
  <c r="X23" i="14"/>
  <c r="AD23" i="14"/>
  <c r="AH22" i="14"/>
  <c r="Y23" i="14"/>
  <c r="Z23" i="14"/>
  <c r="AA23" i="14"/>
  <c r="AB23" i="14"/>
  <c r="C24" i="14"/>
  <c r="B24" i="14"/>
  <c r="D24" i="14"/>
  <c r="J24" i="14"/>
  <c r="F24" i="14"/>
  <c r="G24" i="14"/>
  <c r="E24" i="14"/>
  <c r="K24" i="14"/>
  <c r="L24" i="14"/>
  <c r="P24" i="14"/>
  <c r="M24" i="14"/>
  <c r="N24" i="14"/>
  <c r="O24" i="14"/>
  <c r="Q24" i="14"/>
  <c r="R24" i="14"/>
  <c r="S24" i="14"/>
  <c r="T24" i="14"/>
  <c r="U24" i="14"/>
  <c r="V24" i="14"/>
  <c r="W24" i="14"/>
  <c r="X24" i="14"/>
  <c r="AD24" i="14"/>
  <c r="AH23" i="14"/>
  <c r="Y24" i="14"/>
  <c r="Z24" i="14"/>
  <c r="AA24" i="14"/>
  <c r="AB24" i="14"/>
  <c r="C25" i="14"/>
  <c r="B25" i="14"/>
  <c r="D25" i="14"/>
  <c r="J25" i="14"/>
  <c r="F25" i="14"/>
  <c r="G25" i="14"/>
  <c r="E25" i="14"/>
  <c r="K25" i="14"/>
  <c r="L25" i="14"/>
  <c r="P25" i="14"/>
  <c r="M25" i="14"/>
  <c r="N25" i="14"/>
  <c r="O25" i="14"/>
  <c r="Q25" i="14"/>
  <c r="R25" i="14"/>
  <c r="S25" i="14"/>
  <c r="T25" i="14"/>
  <c r="U25" i="14"/>
  <c r="V25" i="14"/>
  <c r="W25" i="14"/>
  <c r="X25" i="14"/>
  <c r="AD25" i="14"/>
  <c r="AH24" i="14"/>
  <c r="Y25" i="14"/>
  <c r="Z25" i="14"/>
  <c r="AA25" i="14"/>
  <c r="AB25" i="14"/>
  <c r="C26" i="14"/>
  <c r="B26" i="14"/>
  <c r="D26" i="14"/>
  <c r="J26" i="14"/>
  <c r="F26" i="14"/>
  <c r="G26" i="14"/>
  <c r="E26" i="14"/>
  <c r="K26" i="14"/>
  <c r="L26" i="14"/>
  <c r="P26" i="14"/>
  <c r="M26" i="14"/>
  <c r="N26" i="14"/>
  <c r="O26" i="14"/>
  <c r="Q26" i="14"/>
  <c r="R26" i="14"/>
  <c r="S26" i="14"/>
  <c r="T26" i="14"/>
  <c r="U26" i="14"/>
  <c r="V26" i="14"/>
  <c r="W26" i="14"/>
  <c r="X26" i="14"/>
  <c r="AD26" i="14"/>
  <c r="AH25" i="14"/>
  <c r="Y26" i="14"/>
  <c r="Z26" i="14"/>
  <c r="AA26" i="14"/>
  <c r="AB26" i="14"/>
  <c r="C27" i="14"/>
  <c r="B27" i="14"/>
  <c r="D27" i="14"/>
  <c r="J27" i="14"/>
  <c r="F27" i="14"/>
  <c r="G27" i="14"/>
  <c r="E27" i="14"/>
  <c r="K27" i="14"/>
  <c r="L27" i="14"/>
  <c r="P27" i="14"/>
  <c r="M27" i="14"/>
  <c r="N27" i="14"/>
  <c r="O27" i="14"/>
  <c r="Q27" i="14"/>
  <c r="R27" i="14"/>
  <c r="S27" i="14"/>
  <c r="T27" i="14"/>
  <c r="U27" i="14"/>
  <c r="V27" i="14"/>
  <c r="W27" i="14"/>
  <c r="X27" i="14"/>
  <c r="AD27" i="14"/>
  <c r="AH26" i="14"/>
  <c r="Y27" i="14"/>
  <c r="Z27" i="14"/>
  <c r="AA27" i="14"/>
  <c r="AB27" i="14"/>
  <c r="C28" i="14"/>
  <c r="B28" i="14"/>
  <c r="D28" i="14"/>
  <c r="J28" i="14"/>
  <c r="F28" i="14"/>
  <c r="G28" i="14"/>
  <c r="E28" i="14"/>
  <c r="K28" i="14"/>
  <c r="L28" i="14"/>
  <c r="P28" i="14"/>
  <c r="M28" i="14"/>
  <c r="N28" i="14"/>
  <c r="O28" i="14"/>
  <c r="Q28" i="14"/>
  <c r="R28" i="14"/>
  <c r="S28" i="14"/>
  <c r="T28" i="14"/>
  <c r="U28" i="14"/>
  <c r="V28" i="14"/>
  <c r="W28" i="14"/>
  <c r="X28" i="14"/>
  <c r="AD28" i="14"/>
  <c r="AH27" i="14"/>
  <c r="Y28" i="14"/>
  <c r="Z28" i="14"/>
  <c r="AA28" i="14"/>
  <c r="AB28" i="14"/>
  <c r="C29" i="14"/>
  <c r="B29" i="14"/>
  <c r="D29" i="14"/>
  <c r="J29" i="14"/>
  <c r="F29" i="14"/>
  <c r="G29" i="14"/>
  <c r="E29" i="14"/>
  <c r="K29" i="14"/>
  <c r="L29" i="14"/>
  <c r="P29" i="14"/>
  <c r="M29" i="14"/>
  <c r="N29" i="14"/>
  <c r="O29" i="14"/>
  <c r="Q29" i="14"/>
  <c r="R29" i="14"/>
  <c r="S29" i="14"/>
  <c r="T29" i="14"/>
  <c r="U29" i="14"/>
  <c r="V29" i="14"/>
  <c r="W29" i="14"/>
  <c r="X29" i="14"/>
  <c r="AD29" i="14"/>
  <c r="AH28" i="14"/>
  <c r="Y29" i="14"/>
  <c r="Z29" i="14"/>
  <c r="AA29" i="14"/>
  <c r="AB29" i="14"/>
  <c r="C30" i="14"/>
  <c r="B30" i="14"/>
  <c r="D30" i="14"/>
  <c r="J30" i="14"/>
  <c r="F30" i="14"/>
  <c r="G30" i="14"/>
  <c r="E30" i="14"/>
  <c r="K30" i="14"/>
  <c r="L30" i="14"/>
  <c r="P30" i="14"/>
  <c r="M30" i="14"/>
  <c r="N30" i="14"/>
  <c r="O30" i="14"/>
  <c r="Q30" i="14"/>
  <c r="R30" i="14"/>
  <c r="S30" i="14"/>
  <c r="T30" i="14"/>
  <c r="U30" i="14"/>
  <c r="V30" i="14"/>
  <c r="W30" i="14"/>
  <c r="X30" i="14"/>
  <c r="AD30" i="14"/>
  <c r="AH29" i="14"/>
  <c r="Y30" i="14"/>
  <c r="Z30" i="14"/>
  <c r="AA30" i="14"/>
  <c r="AB30" i="14"/>
  <c r="C31" i="14"/>
  <c r="B31" i="14"/>
  <c r="D31" i="14"/>
  <c r="J31" i="14"/>
  <c r="F31" i="14"/>
  <c r="G31" i="14"/>
  <c r="E31" i="14"/>
  <c r="K31" i="14"/>
  <c r="L31" i="14"/>
  <c r="P31" i="14"/>
  <c r="M31" i="14"/>
  <c r="N31" i="14"/>
  <c r="O31" i="14"/>
  <c r="Q31" i="14"/>
  <c r="R31" i="14"/>
  <c r="S31" i="14"/>
  <c r="T31" i="14"/>
  <c r="U31" i="14"/>
  <c r="V31" i="14"/>
  <c r="W31" i="14"/>
  <c r="X31" i="14"/>
  <c r="AD31" i="14"/>
  <c r="AH30" i="14"/>
  <c r="Y31" i="14"/>
  <c r="Z31" i="14"/>
  <c r="AA31" i="14"/>
  <c r="AB31" i="14"/>
  <c r="C32" i="14"/>
  <c r="B32" i="14"/>
  <c r="D32" i="14"/>
  <c r="J32" i="14"/>
  <c r="F32" i="14"/>
  <c r="G32" i="14"/>
  <c r="E32" i="14"/>
  <c r="K32" i="14"/>
  <c r="L32" i="14"/>
  <c r="P32" i="14"/>
  <c r="M32" i="14"/>
  <c r="N32" i="14"/>
  <c r="O32" i="14"/>
  <c r="Q32" i="14"/>
  <c r="R32" i="14"/>
  <c r="S32" i="14"/>
  <c r="T32" i="14"/>
  <c r="U32" i="14"/>
  <c r="V32" i="14"/>
  <c r="W32" i="14"/>
  <c r="X32" i="14"/>
  <c r="AD32" i="14"/>
  <c r="AH31" i="14"/>
  <c r="Y32" i="14"/>
  <c r="Z32" i="14"/>
  <c r="AA32" i="14"/>
  <c r="AB32" i="14"/>
  <c r="C33" i="14"/>
  <c r="B33" i="14"/>
  <c r="D33" i="14"/>
  <c r="J33" i="14"/>
  <c r="F33" i="14"/>
  <c r="G33" i="14"/>
  <c r="E33" i="14"/>
  <c r="K33" i="14"/>
  <c r="L33" i="14"/>
  <c r="P33" i="14"/>
  <c r="M33" i="14"/>
  <c r="N33" i="14"/>
  <c r="O33" i="14"/>
  <c r="Q33" i="14"/>
  <c r="R33" i="14"/>
  <c r="S33" i="14"/>
  <c r="T33" i="14"/>
  <c r="U33" i="14"/>
  <c r="V33" i="14"/>
  <c r="W33" i="14"/>
  <c r="X33" i="14"/>
  <c r="AD33" i="14"/>
  <c r="AH32" i="14"/>
  <c r="Y33" i="14"/>
  <c r="Z33" i="14"/>
  <c r="AA33" i="14"/>
  <c r="AB33" i="14"/>
  <c r="C34" i="14"/>
  <c r="B34" i="14"/>
  <c r="D34" i="14"/>
  <c r="J34" i="14"/>
  <c r="F34" i="14"/>
  <c r="G34" i="14"/>
  <c r="E34" i="14"/>
  <c r="K34" i="14"/>
  <c r="L34" i="14"/>
  <c r="P34" i="14"/>
  <c r="M34" i="14"/>
  <c r="N34" i="14"/>
  <c r="O34" i="14"/>
  <c r="Q34" i="14"/>
  <c r="R34" i="14"/>
  <c r="S34" i="14"/>
  <c r="T34" i="14"/>
  <c r="U34" i="14"/>
  <c r="V34" i="14"/>
  <c r="W34" i="14"/>
  <c r="X34" i="14"/>
  <c r="AD34" i="14"/>
  <c r="AH33" i="14"/>
  <c r="Y34" i="14"/>
  <c r="Z34" i="14"/>
  <c r="AA34" i="14"/>
  <c r="AB34" i="14"/>
  <c r="C35" i="14"/>
  <c r="B35" i="14"/>
  <c r="D35" i="14"/>
  <c r="J35" i="14"/>
  <c r="F35" i="14"/>
  <c r="G35" i="14"/>
  <c r="E35" i="14"/>
  <c r="K35" i="14"/>
  <c r="L35" i="14"/>
  <c r="P35" i="14"/>
  <c r="M35" i="14"/>
  <c r="N35" i="14"/>
  <c r="O35" i="14"/>
  <c r="Q35" i="14"/>
  <c r="R35" i="14"/>
  <c r="S35" i="14"/>
  <c r="T35" i="14"/>
  <c r="U35" i="14"/>
  <c r="V35" i="14"/>
  <c r="W35" i="14"/>
  <c r="X35" i="14"/>
  <c r="AD35" i="14"/>
  <c r="AH34" i="14"/>
  <c r="Y35" i="14"/>
  <c r="Z35" i="14"/>
  <c r="AA35" i="14"/>
  <c r="AB35" i="14"/>
  <c r="C36" i="14"/>
  <c r="B36" i="14"/>
  <c r="D36" i="14"/>
  <c r="J36" i="14"/>
  <c r="F36" i="14"/>
  <c r="G36" i="14"/>
  <c r="E36" i="14"/>
  <c r="K36" i="14"/>
  <c r="L36" i="14"/>
  <c r="P36" i="14"/>
  <c r="M36" i="14"/>
  <c r="N36" i="14"/>
  <c r="O36" i="14"/>
  <c r="Q36" i="14"/>
  <c r="R36" i="14"/>
  <c r="S36" i="14"/>
  <c r="T36" i="14"/>
  <c r="U36" i="14"/>
  <c r="V36" i="14"/>
  <c r="W36" i="14"/>
  <c r="X36" i="14"/>
  <c r="AD36" i="14"/>
  <c r="AH35" i="14"/>
  <c r="Y36" i="14"/>
  <c r="Z36" i="14"/>
  <c r="AA36" i="14"/>
  <c r="AB36" i="14"/>
  <c r="C37" i="14"/>
  <c r="B37" i="14"/>
  <c r="D37" i="14"/>
  <c r="J37" i="14"/>
  <c r="F37" i="14"/>
  <c r="G37" i="14"/>
  <c r="E37" i="14"/>
  <c r="K37" i="14"/>
  <c r="L37" i="14"/>
  <c r="P37" i="14"/>
  <c r="M37" i="14"/>
  <c r="N37" i="14"/>
  <c r="O37" i="14"/>
  <c r="Q37" i="14"/>
  <c r="R37" i="14"/>
  <c r="S37" i="14"/>
  <c r="T37" i="14"/>
  <c r="U37" i="14"/>
  <c r="V37" i="14"/>
  <c r="W37" i="14"/>
  <c r="X37" i="14"/>
  <c r="AD37" i="14"/>
  <c r="AH36" i="14"/>
  <c r="Y37" i="14"/>
  <c r="Z37" i="14"/>
  <c r="AA37" i="14"/>
  <c r="AB37" i="14"/>
  <c r="C38" i="14"/>
  <c r="B38" i="14"/>
  <c r="D38" i="14"/>
  <c r="J38" i="14"/>
  <c r="F38" i="14"/>
  <c r="G38" i="14"/>
  <c r="E38" i="14"/>
  <c r="K38" i="14"/>
  <c r="L38" i="14"/>
  <c r="P38" i="14"/>
  <c r="M38" i="14"/>
  <c r="N38" i="14"/>
  <c r="O38" i="14"/>
  <c r="Q38" i="14"/>
  <c r="R38" i="14"/>
  <c r="S38" i="14"/>
  <c r="T38" i="14"/>
  <c r="U38" i="14"/>
  <c r="V38" i="14"/>
  <c r="W38" i="14"/>
  <c r="X38" i="14"/>
  <c r="AD38" i="14"/>
  <c r="AH37" i="14"/>
  <c r="Y38" i="14"/>
  <c r="Z38" i="14"/>
  <c r="AA38" i="14"/>
  <c r="AB38" i="14"/>
  <c r="C39" i="14"/>
  <c r="B39" i="14"/>
  <c r="D39" i="14"/>
  <c r="J39" i="14"/>
  <c r="F39" i="14"/>
  <c r="G39" i="14"/>
  <c r="E39" i="14"/>
  <c r="K39" i="14"/>
  <c r="L39" i="14"/>
  <c r="P39" i="14"/>
  <c r="M39" i="14"/>
  <c r="N39" i="14"/>
  <c r="O39" i="14"/>
  <c r="Q39" i="14"/>
  <c r="R39" i="14"/>
  <c r="S39" i="14"/>
  <c r="T39" i="14"/>
  <c r="U39" i="14"/>
  <c r="V39" i="14"/>
  <c r="W39" i="14"/>
  <c r="X39" i="14"/>
  <c r="AD39" i="14"/>
  <c r="AH38" i="14"/>
  <c r="Y39" i="14"/>
  <c r="Z39" i="14"/>
  <c r="AA39" i="14"/>
  <c r="AB39" i="14"/>
  <c r="C40" i="14"/>
  <c r="B40" i="14"/>
  <c r="D40" i="14"/>
  <c r="J40" i="14"/>
  <c r="F40" i="14"/>
  <c r="G40" i="14"/>
  <c r="E40" i="14"/>
  <c r="K40" i="14"/>
  <c r="L40" i="14"/>
  <c r="P40" i="14"/>
  <c r="M40" i="14"/>
  <c r="N40" i="14"/>
  <c r="O40" i="14"/>
  <c r="Q40" i="14"/>
  <c r="R40" i="14"/>
  <c r="S40" i="14"/>
  <c r="T40" i="14"/>
  <c r="U40" i="14"/>
  <c r="V40" i="14"/>
  <c r="W40" i="14"/>
  <c r="X40" i="14"/>
  <c r="AD40" i="14"/>
  <c r="AH39" i="14"/>
  <c r="Y40" i="14"/>
  <c r="Z40" i="14"/>
  <c r="AA40" i="14"/>
  <c r="AB40" i="14"/>
  <c r="C41" i="14"/>
  <c r="B41" i="14"/>
  <c r="D41" i="14"/>
  <c r="J41" i="14"/>
  <c r="F41" i="14"/>
  <c r="G41" i="14"/>
  <c r="E41" i="14"/>
  <c r="K41" i="14"/>
  <c r="L41" i="14"/>
  <c r="P41" i="14"/>
  <c r="M41" i="14"/>
  <c r="N41" i="14"/>
  <c r="O41" i="14"/>
  <c r="Q41" i="14"/>
  <c r="R41" i="14"/>
  <c r="S41" i="14"/>
  <c r="T41" i="14"/>
  <c r="U41" i="14"/>
  <c r="V41" i="14"/>
  <c r="W41" i="14"/>
  <c r="X41" i="14"/>
  <c r="AD41" i="14"/>
  <c r="AH40" i="14"/>
  <c r="Y41" i="14"/>
  <c r="Z41" i="14"/>
  <c r="AA41" i="14"/>
  <c r="AB41" i="14"/>
  <c r="C42" i="14"/>
  <c r="B42" i="14"/>
  <c r="D42" i="14"/>
  <c r="J42" i="14"/>
  <c r="F42" i="14"/>
  <c r="G42" i="14"/>
  <c r="E42" i="14"/>
  <c r="K42" i="14"/>
  <c r="L42" i="14"/>
  <c r="P42" i="14"/>
  <c r="M42" i="14"/>
  <c r="N42" i="14"/>
  <c r="O42" i="14"/>
  <c r="Q42" i="14"/>
  <c r="R42" i="14"/>
  <c r="S42" i="14"/>
  <c r="T42" i="14"/>
  <c r="U42" i="14"/>
  <c r="V42" i="14"/>
  <c r="W42" i="14"/>
  <c r="X42" i="14"/>
  <c r="AD42" i="14"/>
  <c r="AH41" i="14"/>
  <c r="Y42" i="14"/>
  <c r="Z42" i="14"/>
  <c r="AA42" i="14"/>
  <c r="AB42" i="14"/>
  <c r="C43" i="14"/>
  <c r="B43" i="14"/>
  <c r="D43" i="14"/>
  <c r="J43" i="14"/>
  <c r="F43" i="14"/>
  <c r="G43" i="14"/>
  <c r="E43" i="14"/>
  <c r="K43" i="14"/>
  <c r="L43" i="14"/>
  <c r="P43" i="14"/>
  <c r="M43" i="14"/>
  <c r="N43" i="14"/>
  <c r="O43" i="14"/>
  <c r="Q43" i="14"/>
  <c r="R43" i="14"/>
  <c r="S43" i="14"/>
  <c r="T43" i="14"/>
  <c r="U43" i="14"/>
  <c r="V43" i="14"/>
  <c r="W43" i="14"/>
  <c r="X43" i="14"/>
  <c r="AD43" i="14"/>
  <c r="AH42" i="14"/>
  <c r="Y43" i="14"/>
  <c r="Z43" i="14"/>
  <c r="AA43" i="14"/>
  <c r="AB43" i="14"/>
  <c r="C44" i="14"/>
  <c r="B44" i="14"/>
  <c r="D44" i="14"/>
  <c r="J44" i="14"/>
  <c r="F44" i="14"/>
  <c r="G44" i="14"/>
  <c r="E44" i="14"/>
  <c r="K44" i="14"/>
  <c r="L44" i="14"/>
  <c r="P44" i="14"/>
  <c r="M44" i="14"/>
  <c r="N44" i="14"/>
  <c r="O44" i="14"/>
  <c r="Q44" i="14"/>
  <c r="R44" i="14"/>
  <c r="S44" i="14"/>
  <c r="T44" i="14"/>
  <c r="U44" i="14"/>
  <c r="V44" i="14"/>
  <c r="W44" i="14"/>
  <c r="X44" i="14"/>
  <c r="AD44" i="14"/>
  <c r="AH43" i="14"/>
  <c r="Y44" i="14"/>
  <c r="Z44" i="14"/>
  <c r="AA44" i="14"/>
  <c r="AB44" i="14"/>
  <c r="C45" i="14"/>
  <c r="B45" i="14"/>
  <c r="D45" i="14"/>
  <c r="J45" i="14"/>
  <c r="F45" i="14"/>
  <c r="G45" i="14"/>
  <c r="E45" i="14"/>
  <c r="K45" i="14"/>
  <c r="L45" i="14"/>
  <c r="P45" i="14"/>
  <c r="M45" i="14"/>
  <c r="N45" i="14"/>
  <c r="O45" i="14"/>
  <c r="Q45" i="14"/>
  <c r="R45" i="14"/>
  <c r="S45" i="14"/>
  <c r="T45" i="14"/>
  <c r="U45" i="14"/>
  <c r="V45" i="14"/>
  <c r="W45" i="14"/>
  <c r="X45" i="14"/>
  <c r="AD45" i="14"/>
  <c r="AH44" i="14"/>
  <c r="Y45" i="14"/>
  <c r="Z45" i="14"/>
  <c r="AA45" i="14"/>
  <c r="AB45" i="14"/>
  <c r="C46" i="14"/>
  <c r="B46" i="14"/>
  <c r="D46" i="14"/>
  <c r="J46" i="14"/>
  <c r="F46" i="14"/>
  <c r="G46" i="14"/>
  <c r="E46" i="14"/>
  <c r="K46" i="14"/>
  <c r="L46" i="14"/>
  <c r="P46" i="14"/>
  <c r="M46" i="14"/>
  <c r="N46" i="14"/>
  <c r="O46" i="14"/>
  <c r="Q46" i="14"/>
  <c r="R46" i="14"/>
  <c r="S46" i="14"/>
  <c r="T46" i="14"/>
  <c r="U46" i="14"/>
  <c r="V46" i="14"/>
  <c r="W46" i="14"/>
  <c r="X46" i="14"/>
  <c r="AD46" i="14"/>
  <c r="AH45" i="14"/>
  <c r="Y46" i="14"/>
  <c r="Z46" i="14"/>
  <c r="AA46" i="14"/>
  <c r="AB46" i="14"/>
  <c r="C47" i="14"/>
  <c r="B47" i="14"/>
  <c r="D47" i="14"/>
  <c r="J47" i="14"/>
  <c r="F47" i="14"/>
  <c r="G47" i="14"/>
  <c r="E47" i="14"/>
  <c r="K47" i="14"/>
  <c r="L47" i="14"/>
  <c r="P47" i="14"/>
  <c r="M47" i="14"/>
  <c r="N47" i="14"/>
  <c r="O47" i="14"/>
  <c r="Q47" i="14"/>
  <c r="R47" i="14"/>
  <c r="S47" i="14"/>
  <c r="T47" i="14"/>
  <c r="U47" i="14"/>
  <c r="V47" i="14"/>
  <c r="W47" i="14"/>
  <c r="X47" i="14"/>
  <c r="AD47" i="14"/>
  <c r="AH46" i="14"/>
  <c r="Y47" i="14"/>
  <c r="Z47" i="14"/>
  <c r="AA47" i="14"/>
  <c r="AB47" i="14"/>
  <c r="C48" i="14"/>
  <c r="B48" i="14"/>
  <c r="D48" i="14"/>
  <c r="J48" i="14"/>
  <c r="F48" i="14"/>
  <c r="G48" i="14"/>
  <c r="E48" i="14"/>
  <c r="K48" i="14"/>
  <c r="L48" i="14"/>
  <c r="P48" i="14"/>
  <c r="M48" i="14"/>
  <c r="N48" i="14"/>
  <c r="O48" i="14"/>
  <c r="Q48" i="14"/>
  <c r="R48" i="14"/>
  <c r="S48" i="14"/>
  <c r="T48" i="14"/>
  <c r="U48" i="14"/>
  <c r="V48" i="14"/>
  <c r="W48" i="14"/>
  <c r="X48" i="14"/>
  <c r="AD48" i="14"/>
  <c r="AH47" i="14"/>
  <c r="Y48" i="14"/>
  <c r="Z48" i="14"/>
  <c r="AA48" i="14"/>
  <c r="AB48" i="14"/>
  <c r="C49" i="14"/>
  <c r="B49" i="14"/>
  <c r="D49" i="14"/>
  <c r="J49" i="14"/>
  <c r="F49" i="14"/>
  <c r="G49" i="14"/>
  <c r="E49" i="14"/>
  <c r="K49" i="14"/>
  <c r="L49" i="14"/>
  <c r="P49" i="14"/>
  <c r="M49" i="14"/>
  <c r="N49" i="14"/>
  <c r="O49" i="14"/>
  <c r="Q49" i="14"/>
  <c r="R49" i="14"/>
  <c r="S49" i="14"/>
  <c r="T49" i="14"/>
  <c r="U49" i="14"/>
  <c r="V49" i="14"/>
  <c r="W49" i="14"/>
  <c r="X49" i="14"/>
  <c r="AD49" i="14"/>
  <c r="AH48" i="14"/>
  <c r="Y49" i="14"/>
  <c r="Z49" i="14"/>
  <c r="AA49" i="14"/>
  <c r="AB49" i="14"/>
  <c r="C50" i="14"/>
  <c r="B50" i="14"/>
  <c r="D50" i="14"/>
  <c r="J50" i="14"/>
  <c r="F50" i="14"/>
  <c r="G50" i="14"/>
  <c r="E50" i="14"/>
  <c r="K50" i="14"/>
  <c r="L50" i="14"/>
  <c r="P50" i="14"/>
  <c r="M50" i="14"/>
  <c r="N50" i="14"/>
  <c r="O50" i="14"/>
  <c r="Q50" i="14"/>
  <c r="R50" i="14"/>
  <c r="S50" i="14"/>
  <c r="T50" i="14"/>
  <c r="U50" i="14"/>
  <c r="V50" i="14"/>
  <c r="W50" i="14"/>
  <c r="X50" i="14"/>
  <c r="AD50" i="14"/>
  <c r="AH49" i="14"/>
  <c r="Y50" i="14"/>
  <c r="Z50" i="14"/>
  <c r="AA50" i="14"/>
  <c r="AB50" i="14"/>
  <c r="C51" i="14"/>
  <c r="B51" i="14"/>
  <c r="D51" i="14"/>
  <c r="J51" i="14"/>
  <c r="F51" i="14"/>
  <c r="G51" i="14"/>
  <c r="E51" i="14"/>
  <c r="K51" i="14"/>
  <c r="L51" i="14"/>
  <c r="P51" i="14"/>
  <c r="M51" i="14"/>
  <c r="N51" i="14"/>
  <c r="O51" i="14"/>
  <c r="Q51" i="14"/>
  <c r="R51" i="14"/>
  <c r="S51" i="14"/>
  <c r="T51" i="14"/>
  <c r="U51" i="14"/>
  <c r="V51" i="14"/>
  <c r="W51" i="14"/>
  <c r="X51" i="14"/>
  <c r="AD51" i="14"/>
  <c r="AH50" i="14"/>
  <c r="Y51" i="14"/>
  <c r="Z51" i="14"/>
  <c r="AA51" i="14"/>
  <c r="AB51" i="14"/>
  <c r="C52" i="14"/>
  <c r="B52" i="14"/>
  <c r="D52" i="14"/>
  <c r="J52" i="14"/>
  <c r="F52" i="14"/>
  <c r="G52" i="14"/>
  <c r="E52" i="14"/>
  <c r="K52" i="14"/>
  <c r="L52" i="14"/>
  <c r="P52" i="14"/>
  <c r="M52" i="14"/>
  <c r="N52" i="14"/>
  <c r="O52" i="14"/>
  <c r="Q52" i="14"/>
  <c r="R52" i="14"/>
  <c r="S52" i="14"/>
  <c r="T52" i="14"/>
  <c r="U52" i="14"/>
  <c r="V52" i="14"/>
  <c r="W52" i="14"/>
  <c r="X52" i="14"/>
  <c r="AD52" i="14"/>
  <c r="AH51" i="14"/>
  <c r="Y52" i="14"/>
  <c r="Z52" i="14"/>
  <c r="AA52" i="14"/>
  <c r="AB52" i="14"/>
  <c r="C53" i="14"/>
  <c r="B53" i="14"/>
  <c r="D53" i="14"/>
  <c r="J53" i="14"/>
  <c r="F53" i="14"/>
  <c r="G53" i="14"/>
  <c r="E53" i="14"/>
  <c r="K53" i="14"/>
  <c r="L53" i="14"/>
  <c r="P53" i="14"/>
  <c r="M53" i="14"/>
  <c r="N53" i="14"/>
  <c r="O53" i="14"/>
  <c r="Q53" i="14"/>
  <c r="R53" i="14"/>
  <c r="S53" i="14"/>
  <c r="T53" i="14"/>
  <c r="U53" i="14"/>
  <c r="V53" i="14"/>
  <c r="W53" i="14"/>
  <c r="X53" i="14"/>
  <c r="AD53" i="14"/>
  <c r="AH52" i="14"/>
  <c r="Y53" i="14"/>
  <c r="Z53" i="14"/>
  <c r="AA53" i="14"/>
  <c r="AB53" i="14"/>
  <c r="C54" i="14"/>
  <c r="B54" i="14"/>
  <c r="D54" i="14"/>
  <c r="J54" i="14"/>
  <c r="F54" i="14"/>
  <c r="G54" i="14"/>
  <c r="E54" i="14"/>
  <c r="K54" i="14"/>
  <c r="L54" i="14"/>
  <c r="P54" i="14"/>
  <c r="M54" i="14"/>
  <c r="N54" i="14"/>
  <c r="O54" i="14"/>
  <c r="Q54" i="14"/>
  <c r="R54" i="14"/>
  <c r="S54" i="14"/>
  <c r="T54" i="14"/>
  <c r="U54" i="14"/>
  <c r="V54" i="14"/>
  <c r="W54" i="14"/>
  <c r="X54" i="14"/>
  <c r="AD54" i="14"/>
  <c r="AH53" i="14"/>
  <c r="Y54" i="14"/>
  <c r="Z54" i="14"/>
  <c r="AA54" i="14"/>
  <c r="AB54" i="14"/>
  <c r="C55" i="14"/>
  <c r="B55" i="14"/>
  <c r="D55" i="14"/>
  <c r="J55" i="14"/>
  <c r="F55" i="14"/>
  <c r="G55" i="14"/>
  <c r="E55" i="14"/>
  <c r="K55" i="14"/>
  <c r="L55" i="14"/>
  <c r="P55" i="14"/>
  <c r="M55" i="14"/>
  <c r="N55" i="14"/>
  <c r="O55" i="14"/>
  <c r="Q55" i="14"/>
  <c r="R55" i="14"/>
  <c r="S55" i="14"/>
  <c r="T55" i="14"/>
  <c r="U55" i="14"/>
  <c r="V55" i="14"/>
  <c r="AD55" i="14"/>
  <c r="AH54" i="14"/>
  <c r="Y55" i="14"/>
  <c r="Z55" i="14"/>
  <c r="AA55" i="14"/>
  <c r="AB55" i="14"/>
  <c r="C56" i="14"/>
  <c r="B56" i="14"/>
  <c r="D56" i="14"/>
  <c r="J56" i="14"/>
  <c r="F56" i="14"/>
  <c r="G56" i="14"/>
  <c r="E56" i="14"/>
  <c r="K56" i="14"/>
  <c r="L56" i="14"/>
  <c r="P56" i="14"/>
  <c r="M56" i="14"/>
  <c r="N56" i="14"/>
  <c r="O56" i="14"/>
  <c r="Q56" i="14"/>
  <c r="R56" i="14"/>
  <c r="S56" i="14"/>
  <c r="T56" i="14"/>
  <c r="U56" i="14"/>
  <c r="V56" i="14"/>
  <c r="W56" i="14"/>
  <c r="X56" i="14"/>
  <c r="AD56" i="14"/>
  <c r="AH55" i="14"/>
  <c r="Y56" i="14"/>
  <c r="Z56" i="14"/>
  <c r="AA56" i="14"/>
  <c r="AB56" i="14"/>
  <c r="C57" i="14"/>
  <c r="B57" i="14"/>
  <c r="D57" i="14"/>
  <c r="J57" i="14"/>
  <c r="F57" i="14"/>
  <c r="G57" i="14"/>
  <c r="E57" i="14"/>
  <c r="K57" i="14"/>
  <c r="L57" i="14"/>
  <c r="P57" i="14"/>
  <c r="M57" i="14"/>
  <c r="N57" i="14"/>
  <c r="O57" i="14"/>
  <c r="Q57" i="14"/>
  <c r="R57" i="14"/>
  <c r="S57" i="14"/>
  <c r="T57" i="14"/>
  <c r="U57" i="14"/>
  <c r="V57" i="14"/>
  <c r="W57" i="14"/>
  <c r="X57" i="14"/>
  <c r="AD57" i="14"/>
  <c r="AH56" i="14"/>
  <c r="Y57" i="14"/>
  <c r="Z57" i="14"/>
  <c r="AA57" i="14"/>
  <c r="AB57" i="14"/>
  <c r="C58" i="14"/>
  <c r="B58" i="14"/>
  <c r="D58" i="14"/>
  <c r="J58" i="14"/>
  <c r="F58" i="14"/>
  <c r="G58" i="14"/>
  <c r="E58" i="14"/>
  <c r="K58" i="14"/>
  <c r="L58" i="14"/>
  <c r="P58" i="14"/>
  <c r="M58" i="14"/>
  <c r="N58" i="14"/>
  <c r="O58" i="14"/>
  <c r="Q58" i="14"/>
  <c r="R58" i="14"/>
  <c r="S58" i="14"/>
  <c r="T58" i="14"/>
  <c r="U58" i="14"/>
  <c r="V58" i="14"/>
  <c r="W58" i="14"/>
  <c r="X58" i="14"/>
  <c r="AD58" i="14"/>
  <c r="AH57" i="14"/>
  <c r="Y58" i="14"/>
  <c r="Z58" i="14"/>
  <c r="AA58" i="14"/>
  <c r="AB58" i="14"/>
  <c r="C59" i="14"/>
  <c r="B59" i="14"/>
  <c r="D59" i="14"/>
  <c r="J59" i="14"/>
  <c r="F59" i="14"/>
  <c r="G59" i="14"/>
  <c r="E59" i="14"/>
  <c r="K59" i="14"/>
  <c r="L59" i="14"/>
  <c r="P59" i="14"/>
  <c r="M59" i="14"/>
  <c r="N59" i="14"/>
  <c r="O59" i="14"/>
  <c r="Q59" i="14"/>
  <c r="R59" i="14"/>
  <c r="S59" i="14"/>
  <c r="T59" i="14"/>
  <c r="U59" i="14"/>
  <c r="V59" i="14"/>
  <c r="W59" i="14"/>
  <c r="X59" i="14"/>
  <c r="AD59" i="14"/>
  <c r="AH58" i="14"/>
  <c r="Y59" i="14"/>
  <c r="Z59" i="14"/>
  <c r="AA59" i="14"/>
  <c r="AB59" i="14"/>
  <c r="C60" i="14"/>
  <c r="B60" i="14"/>
  <c r="D60" i="14"/>
  <c r="J60" i="14"/>
  <c r="F60" i="14"/>
  <c r="G60" i="14"/>
  <c r="E60" i="14"/>
  <c r="K60" i="14"/>
  <c r="L60" i="14"/>
  <c r="P60" i="14"/>
  <c r="M60" i="14"/>
  <c r="N60" i="14"/>
  <c r="O60" i="14"/>
  <c r="Q60" i="14"/>
  <c r="R60" i="14"/>
  <c r="S60" i="14"/>
  <c r="T60" i="14"/>
  <c r="U60" i="14"/>
  <c r="V60" i="14"/>
  <c r="W60" i="14"/>
  <c r="X60" i="14"/>
  <c r="AD60" i="14"/>
  <c r="AH59" i="14"/>
  <c r="Y60" i="14"/>
  <c r="Z60" i="14"/>
  <c r="AA60" i="14"/>
  <c r="AB60" i="14"/>
  <c r="C61" i="14"/>
  <c r="B61" i="14"/>
  <c r="D61" i="14"/>
  <c r="J61" i="14"/>
  <c r="F61" i="14"/>
  <c r="G61" i="14"/>
  <c r="E61" i="14"/>
  <c r="K61" i="14"/>
  <c r="L61" i="14"/>
  <c r="P61" i="14"/>
  <c r="M61" i="14"/>
  <c r="N61" i="14"/>
  <c r="O61" i="14"/>
  <c r="Q61" i="14"/>
  <c r="R61" i="14"/>
  <c r="S61" i="14"/>
  <c r="T61" i="14"/>
  <c r="U61" i="14"/>
  <c r="V61" i="14"/>
  <c r="W61" i="14"/>
  <c r="X61" i="14"/>
  <c r="AD61" i="14"/>
  <c r="AH60" i="14"/>
  <c r="Y61" i="14"/>
  <c r="Z61" i="14"/>
  <c r="AA61" i="14"/>
  <c r="AB61" i="14"/>
  <c r="C62" i="14"/>
  <c r="B62" i="14"/>
  <c r="D62" i="14"/>
  <c r="J62" i="14"/>
  <c r="F62" i="14"/>
  <c r="G62" i="14"/>
  <c r="E62" i="14"/>
  <c r="K62" i="14"/>
  <c r="L62" i="14"/>
  <c r="P62" i="14"/>
  <c r="M62" i="14"/>
  <c r="N62" i="14"/>
  <c r="O62" i="14"/>
  <c r="Q62" i="14"/>
  <c r="R62" i="14"/>
  <c r="S62" i="14"/>
  <c r="T62" i="14"/>
  <c r="U62" i="14"/>
  <c r="V62" i="14"/>
  <c r="W62" i="14"/>
  <c r="X62" i="14"/>
  <c r="AD62" i="14"/>
  <c r="AH61" i="14"/>
  <c r="Y62" i="14"/>
  <c r="Z62" i="14"/>
  <c r="AA62" i="14"/>
  <c r="AB62" i="14"/>
  <c r="C63" i="14"/>
  <c r="B63" i="14"/>
  <c r="D63" i="14"/>
  <c r="J63" i="14"/>
  <c r="F63" i="14"/>
  <c r="G63" i="14"/>
  <c r="E63" i="14"/>
  <c r="K63" i="14"/>
  <c r="L63" i="14"/>
  <c r="P63" i="14"/>
  <c r="M63" i="14"/>
  <c r="N63" i="14"/>
  <c r="O63" i="14"/>
  <c r="Q63" i="14"/>
  <c r="R63" i="14"/>
  <c r="S63" i="14"/>
  <c r="T63" i="14"/>
  <c r="U63" i="14"/>
  <c r="V63" i="14"/>
  <c r="W63" i="14"/>
  <c r="X63" i="14"/>
  <c r="AD63" i="14"/>
  <c r="AH62" i="14"/>
  <c r="Y63" i="14"/>
  <c r="Z63" i="14"/>
  <c r="AA63" i="14"/>
  <c r="AB63" i="14"/>
  <c r="C64" i="14"/>
  <c r="B64" i="14"/>
  <c r="D64" i="14"/>
  <c r="J64" i="14"/>
  <c r="F64" i="14"/>
  <c r="G64" i="14"/>
  <c r="E64" i="14"/>
  <c r="K64" i="14"/>
  <c r="L64" i="14"/>
  <c r="P64" i="14"/>
  <c r="M64" i="14"/>
  <c r="N64" i="14"/>
  <c r="O64" i="14"/>
  <c r="Q64" i="14"/>
  <c r="R64" i="14"/>
  <c r="S64" i="14"/>
  <c r="T64" i="14"/>
  <c r="U64" i="14"/>
  <c r="V64" i="14"/>
  <c r="W64" i="14"/>
  <c r="X64" i="14"/>
  <c r="AD64" i="14"/>
  <c r="AH63" i="14"/>
  <c r="Y64" i="14"/>
  <c r="Z64" i="14"/>
  <c r="AA64" i="14"/>
  <c r="AB64" i="14"/>
  <c r="C65" i="14"/>
  <c r="B65" i="14"/>
  <c r="D65" i="14"/>
  <c r="J65" i="14"/>
  <c r="F65" i="14"/>
  <c r="G65" i="14"/>
  <c r="E65" i="14"/>
  <c r="K65" i="14"/>
  <c r="L65" i="14"/>
  <c r="P65" i="14"/>
  <c r="M65" i="14"/>
  <c r="N65" i="14"/>
  <c r="O65" i="14"/>
  <c r="Q65" i="14"/>
  <c r="R65" i="14"/>
  <c r="S65" i="14"/>
  <c r="T65" i="14"/>
  <c r="U65" i="14"/>
  <c r="V65" i="14"/>
  <c r="W65" i="14"/>
  <c r="X65" i="14"/>
  <c r="AD65" i="14"/>
  <c r="AH64" i="14"/>
  <c r="Y65" i="14"/>
  <c r="Z65" i="14"/>
  <c r="AA65" i="14"/>
  <c r="AB65" i="14"/>
  <c r="C66" i="14"/>
  <c r="B66" i="14"/>
  <c r="D66" i="14"/>
  <c r="J66" i="14"/>
  <c r="F66" i="14"/>
  <c r="G66" i="14"/>
  <c r="E66" i="14"/>
  <c r="K66" i="14"/>
  <c r="L66" i="14"/>
  <c r="P66" i="14"/>
  <c r="M66" i="14"/>
  <c r="N66" i="14"/>
  <c r="O66" i="14"/>
  <c r="Q66" i="14"/>
  <c r="R66" i="14"/>
  <c r="S66" i="14"/>
  <c r="T66" i="14"/>
  <c r="U66" i="14"/>
  <c r="V66" i="14"/>
  <c r="W66" i="14"/>
  <c r="X66" i="14"/>
  <c r="AD66" i="14"/>
  <c r="AH65" i="14"/>
  <c r="Y66" i="14"/>
  <c r="Z66" i="14"/>
  <c r="AA66" i="14"/>
  <c r="AB66" i="14"/>
  <c r="C67" i="14"/>
  <c r="B67" i="14"/>
  <c r="D67" i="14"/>
  <c r="J67" i="14"/>
  <c r="F67" i="14"/>
  <c r="G67" i="14"/>
  <c r="E67" i="14"/>
  <c r="K67" i="14"/>
  <c r="L67" i="14"/>
  <c r="P67" i="14"/>
  <c r="M67" i="14"/>
  <c r="N67" i="14"/>
  <c r="O67" i="14"/>
  <c r="Q67" i="14"/>
  <c r="R67" i="14"/>
  <c r="S67" i="14"/>
  <c r="T67" i="14"/>
  <c r="U67" i="14"/>
  <c r="V67" i="14"/>
  <c r="W67" i="14"/>
  <c r="X67" i="14"/>
  <c r="AD67" i="14"/>
  <c r="AH66" i="14"/>
  <c r="Y67" i="14"/>
  <c r="Z67" i="14"/>
  <c r="AA67" i="14"/>
  <c r="AB67" i="14"/>
  <c r="C68" i="14"/>
  <c r="B68" i="14"/>
  <c r="D68" i="14"/>
  <c r="J68" i="14"/>
  <c r="F68" i="14"/>
  <c r="G68" i="14"/>
  <c r="E68" i="14"/>
  <c r="K68" i="14"/>
  <c r="L68" i="14"/>
  <c r="P68" i="14"/>
  <c r="M68" i="14"/>
  <c r="N68" i="14"/>
  <c r="O68" i="14"/>
  <c r="Q68" i="14"/>
  <c r="R68" i="14"/>
  <c r="S68" i="14"/>
  <c r="T68" i="14"/>
  <c r="U68" i="14"/>
  <c r="V68" i="14"/>
  <c r="W68" i="14"/>
  <c r="X68" i="14"/>
  <c r="AD68" i="14"/>
  <c r="AH67" i="14"/>
  <c r="Y68" i="14"/>
  <c r="Z68" i="14"/>
  <c r="AA68" i="14"/>
  <c r="AB68" i="14"/>
  <c r="C69" i="14"/>
  <c r="B69" i="14"/>
  <c r="D69" i="14"/>
  <c r="J69" i="14"/>
  <c r="G69" i="14"/>
  <c r="E69" i="14"/>
  <c r="K69" i="14"/>
  <c r="L69" i="14"/>
  <c r="P69" i="14"/>
  <c r="M69" i="14"/>
  <c r="N69" i="14"/>
  <c r="O69" i="14"/>
  <c r="Q69" i="14"/>
  <c r="R69" i="14"/>
  <c r="S69" i="14"/>
  <c r="T69" i="14"/>
  <c r="U69" i="14"/>
  <c r="V69" i="14"/>
  <c r="W69" i="14"/>
  <c r="X69" i="14"/>
  <c r="AD69" i="14"/>
  <c r="AH68" i="14"/>
  <c r="Y69" i="14"/>
  <c r="Z69" i="14"/>
  <c r="AA69" i="14"/>
  <c r="AB69" i="14"/>
  <c r="C70" i="14"/>
  <c r="B70" i="14"/>
  <c r="D70" i="14"/>
  <c r="J70" i="14"/>
  <c r="F70" i="14"/>
  <c r="G70" i="14"/>
  <c r="E70" i="14"/>
  <c r="K70" i="14"/>
  <c r="L70" i="14"/>
  <c r="P70" i="14"/>
  <c r="M70" i="14"/>
  <c r="N70" i="14"/>
  <c r="O70" i="14"/>
  <c r="Q70" i="14"/>
  <c r="R70" i="14"/>
  <c r="S70" i="14"/>
  <c r="T70" i="14"/>
  <c r="U70" i="14"/>
  <c r="V70" i="14"/>
  <c r="W70" i="14"/>
  <c r="X70" i="14"/>
  <c r="AD70" i="14"/>
  <c r="AH69" i="14"/>
  <c r="Y70" i="14"/>
  <c r="Z70" i="14"/>
  <c r="AA70" i="14"/>
  <c r="AB70" i="14"/>
  <c r="C71" i="14"/>
  <c r="B71" i="14"/>
  <c r="D71" i="14"/>
  <c r="J71" i="14"/>
  <c r="F71" i="14"/>
  <c r="G71" i="14"/>
  <c r="E71" i="14"/>
  <c r="K71" i="14"/>
  <c r="L71" i="14"/>
  <c r="P71" i="14"/>
  <c r="M71" i="14"/>
  <c r="N71" i="14"/>
  <c r="O71" i="14"/>
  <c r="Q71" i="14"/>
  <c r="R71" i="14"/>
  <c r="S71" i="14"/>
  <c r="T71" i="14"/>
  <c r="U71" i="14"/>
  <c r="V71" i="14"/>
  <c r="W71" i="14"/>
  <c r="X71" i="14"/>
  <c r="AD71" i="14"/>
  <c r="AH70" i="14"/>
  <c r="Y71" i="14"/>
  <c r="Z71" i="14"/>
  <c r="AA71" i="14"/>
  <c r="AB71" i="14"/>
  <c r="C72" i="14"/>
  <c r="B72" i="14"/>
  <c r="D72" i="14"/>
  <c r="J72" i="14"/>
  <c r="F72" i="14"/>
  <c r="G72" i="14"/>
  <c r="E72" i="14"/>
  <c r="K72" i="14"/>
  <c r="L72" i="14"/>
  <c r="P72" i="14"/>
  <c r="M72" i="14"/>
  <c r="N72" i="14"/>
  <c r="O72" i="14"/>
  <c r="Q72" i="14"/>
  <c r="R72" i="14"/>
  <c r="S72" i="14"/>
  <c r="T72" i="14"/>
  <c r="U72" i="14"/>
  <c r="V72" i="14"/>
  <c r="W72" i="14"/>
  <c r="X72" i="14"/>
  <c r="AD72" i="14"/>
  <c r="AH71" i="14"/>
  <c r="Y72" i="14"/>
  <c r="Z72" i="14"/>
  <c r="AA72" i="14"/>
  <c r="AB72" i="14"/>
  <c r="C73" i="14"/>
  <c r="B73" i="14"/>
  <c r="D73" i="14"/>
  <c r="J73" i="14"/>
  <c r="F73" i="14"/>
  <c r="G73" i="14"/>
  <c r="E73" i="14"/>
  <c r="K73" i="14"/>
  <c r="L73" i="14"/>
  <c r="P73" i="14"/>
  <c r="M73" i="14"/>
  <c r="N73" i="14"/>
  <c r="O73" i="14"/>
  <c r="Q73" i="14"/>
  <c r="R73" i="14"/>
  <c r="S73" i="14"/>
  <c r="T73" i="14"/>
  <c r="AD73" i="14"/>
  <c r="AH72" i="14"/>
  <c r="Y73" i="14"/>
  <c r="Z73" i="14"/>
  <c r="AA73" i="14"/>
  <c r="AB73" i="14"/>
  <c r="C74" i="14"/>
  <c r="B74" i="14"/>
  <c r="D74" i="14"/>
  <c r="J74" i="14"/>
  <c r="F74" i="14"/>
  <c r="G74" i="14"/>
  <c r="E74" i="14"/>
  <c r="K74" i="14"/>
  <c r="L74" i="14"/>
  <c r="P74" i="14"/>
  <c r="M74" i="14"/>
  <c r="N74" i="14"/>
  <c r="O74" i="14"/>
  <c r="Q74" i="14"/>
  <c r="R74" i="14"/>
  <c r="S74" i="14"/>
  <c r="T74" i="14"/>
  <c r="U74" i="14"/>
  <c r="V74" i="14"/>
  <c r="AD74" i="14"/>
  <c r="AH73" i="14"/>
  <c r="Y74" i="14"/>
  <c r="Z74" i="14"/>
  <c r="AA74" i="14"/>
  <c r="AB74" i="14"/>
  <c r="C75" i="14"/>
  <c r="B75" i="14"/>
  <c r="D75" i="14"/>
  <c r="J75" i="14"/>
  <c r="F75" i="14"/>
  <c r="G75" i="14"/>
  <c r="E75" i="14"/>
  <c r="K75" i="14"/>
  <c r="L75" i="14"/>
  <c r="P75" i="14"/>
  <c r="M75" i="14"/>
  <c r="N75" i="14"/>
  <c r="O75" i="14"/>
  <c r="Q75" i="14"/>
  <c r="R75" i="14"/>
  <c r="S75" i="14"/>
  <c r="T75" i="14"/>
  <c r="AD75" i="14"/>
  <c r="AH74" i="14"/>
  <c r="Y75" i="14"/>
  <c r="Z75" i="14"/>
  <c r="AA75" i="14"/>
  <c r="AB75" i="14"/>
  <c r="C76" i="14"/>
  <c r="B76" i="14"/>
  <c r="D76" i="14"/>
  <c r="J76" i="14"/>
  <c r="F76" i="14"/>
  <c r="G76" i="14"/>
  <c r="E76" i="14"/>
  <c r="K76" i="14"/>
  <c r="L76" i="14"/>
  <c r="P76" i="14"/>
  <c r="M76" i="14"/>
  <c r="N76" i="14"/>
  <c r="O76" i="14"/>
  <c r="Q76" i="14"/>
  <c r="R76" i="14"/>
  <c r="S76" i="14"/>
  <c r="T76" i="14"/>
  <c r="AD76" i="14"/>
  <c r="AH75" i="14"/>
  <c r="Y76" i="14"/>
  <c r="Z76" i="14"/>
  <c r="AA76" i="14"/>
  <c r="AB76" i="14"/>
  <c r="C77" i="14"/>
  <c r="B77" i="14"/>
  <c r="D77" i="14"/>
  <c r="J77" i="14"/>
  <c r="F77" i="14"/>
  <c r="G77" i="14"/>
  <c r="E77" i="14"/>
  <c r="K77" i="14"/>
  <c r="L77" i="14"/>
  <c r="P77" i="14"/>
  <c r="M77" i="14"/>
  <c r="N77" i="14"/>
  <c r="O77" i="14"/>
  <c r="Q77" i="14"/>
  <c r="R77" i="14"/>
  <c r="S77" i="14"/>
  <c r="T77" i="14"/>
  <c r="AD77" i="14"/>
  <c r="AH76" i="14"/>
  <c r="Y77" i="14"/>
  <c r="Z77" i="14"/>
  <c r="AA77" i="14"/>
  <c r="AB77" i="14"/>
  <c r="C78" i="14"/>
  <c r="B78" i="14"/>
  <c r="D78" i="14"/>
  <c r="J78" i="14"/>
  <c r="F78" i="14"/>
  <c r="G78" i="14"/>
  <c r="E78" i="14"/>
  <c r="K78" i="14"/>
  <c r="L78" i="14"/>
  <c r="P78" i="14"/>
  <c r="M78" i="14"/>
  <c r="N78" i="14"/>
  <c r="O78" i="14"/>
  <c r="Q78" i="14"/>
  <c r="R78" i="14"/>
  <c r="S78" i="14"/>
  <c r="T78" i="14"/>
  <c r="AD78" i="14"/>
  <c r="AH77" i="14"/>
  <c r="Y78" i="14"/>
  <c r="Z78" i="14"/>
  <c r="AB78" i="14"/>
  <c r="C79" i="14"/>
  <c r="B79" i="14"/>
  <c r="D79" i="14"/>
  <c r="AD79" i="14"/>
  <c r="AH78" i="14"/>
  <c r="J79" i="14"/>
  <c r="F79" i="14"/>
  <c r="G79" i="14"/>
  <c r="E79" i="14"/>
  <c r="K79" i="14"/>
  <c r="L79" i="14"/>
  <c r="P79" i="14"/>
  <c r="M79" i="14"/>
  <c r="N79" i="14"/>
  <c r="O79" i="14"/>
  <c r="Q79" i="14"/>
  <c r="R79" i="14"/>
  <c r="S79" i="14"/>
  <c r="T79" i="14"/>
  <c r="Y79" i="14"/>
  <c r="Z79" i="14"/>
  <c r="AA79" i="14"/>
  <c r="AB79" i="14"/>
  <c r="C80" i="14"/>
  <c r="B80" i="14"/>
  <c r="D80" i="14"/>
  <c r="AD80" i="14"/>
  <c r="AH79" i="14"/>
  <c r="J80" i="14"/>
  <c r="F80" i="14"/>
  <c r="G80" i="14"/>
  <c r="E80" i="14"/>
  <c r="K80" i="14"/>
  <c r="L80" i="14"/>
  <c r="P80" i="14"/>
  <c r="M80" i="14"/>
  <c r="N80" i="14"/>
  <c r="O80" i="14"/>
  <c r="Q80" i="14"/>
  <c r="R80" i="14"/>
  <c r="S80" i="14"/>
  <c r="T80" i="14"/>
  <c r="Y80" i="14"/>
  <c r="Z80" i="14"/>
  <c r="AB80" i="14"/>
  <c r="C81" i="14"/>
  <c r="B81" i="14"/>
  <c r="D81" i="14"/>
  <c r="J81" i="14"/>
  <c r="F81" i="14"/>
  <c r="G81" i="14"/>
  <c r="E81" i="14"/>
  <c r="K81" i="14"/>
  <c r="L81" i="14"/>
  <c r="P81" i="14"/>
  <c r="M81" i="14"/>
  <c r="N81" i="14"/>
  <c r="O81" i="14"/>
  <c r="Q81" i="14"/>
  <c r="R81" i="14"/>
  <c r="S81" i="14"/>
  <c r="T81" i="14"/>
  <c r="AD81" i="14"/>
  <c r="AH80" i="14"/>
  <c r="Y81" i="14"/>
  <c r="Z81" i="14"/>
  <c r="AB81" i="14"/>
  <c r="C82" i="14"/>
  <c r="B82" i="14"/>
  <c r="D82" i="14"/>
  <c r="AD82" i="14"/>
  <c r="AH81" i="14"/>
  <c r="J82" i="14"/>
  <c r="F82" i="14"/>
  <c r="G82" i="14"/>
  <c r="E82" i="14"/>
  <c r="K82" i="14"/>
  <c r="L82" i="14"/>
  <c r="P82" i="14"/>
  <c r="M82" i="14"/>
  <c r="N82" i="14"/>
  <c r="O82" i="14"/>
  <c r="Q82" i="14"/>
  <c r="R82" i="14"/>
  <c r="S82" i="14"/>
  <c r="T82" i="14"/>
  <c r="Y82" i="14"/>
  <c r="Z82" i="14"/>
  <c r="AA82" i="14"/>
  <c r="AB82" i="14"/>
  <c r="C83" i="14"/>
  <c r="B83" i="14"/>
  <c r="AD83" i="14"/>
  <c r="AH82" i="14"/>
  <c r="B84" i="14"/>
  <c r="AD84" i="14"/>
  <c r="AH83" i="14"/>
  <c r="B85" i="14"/>
  <c r="AD85" i="14"/>
  <c r="AH84" i="14"/>
  <c r="B86" i="14"/>
  <c r="AD86" i="14"/>
  <c r="AH85" i="14"/>
  <c r="B87" i="14"/>
  <c r="AD87" i="14"/>
  <c r="AH86" i="14"/>
  <c r="B88" i="14"/>
  <c r="AD88" i="14"/>
  <c r="AH87" i="14"/>
  <c r="B89" i="14"/>
  <c r="AD89" i="14"/>
  <c r="AH88" i="14"/>
  <c r="B90" i="14"/>
  <c r="AD90" i="14"/>
  <c r="AH89" i="14"/>
  <c r="B91" i="14"/>
  <c r="AD91" i="14"/>
  <c r="AH90" i="14"/>
  <c r="B92" i="14"/>
  <c r="AD92" i="14"/>
  <c r="AH91" i="14"/>
  <c r="B93" i="14"/>
  <c r="AD93" i="14"/>
  <c r="AH92" i="14"/>
  <c r="B94" i="14"/>
  <c r="AD94" i="14"/>
  <c r="AH93" i="14"/>
  <c r="B95" i="14"/>
  <c r="AD95" i="14"/>
  <c r="AH94" i="14"/>
  <c r="B96" i="14"/>
  <c r="AD96" i="14"/>
  <c r="AH95" i="14"/>
  <c r="B97" i="14"/>
  <c r="AD97" i="14"/>
  <c r="AH96" i="14"/>
  <c r="B98" i="14"/>
  <c r="AD98" i="14"/>
  <c r="AH97" i="14"/>
  <c r="B99" i="14"/>
  <c r="AD99" i="14"/>
  <c r="AH98" i="14"/>
  <c r="B100" i="14"/>
  <c r="AD100" i="14"/>
  <c r="AH99" i="14"/>
  <c r="AH100" i="14"/>
  <c r="AD4" i="14"/>
  <c r="AM12" i="14"/>
  <c r="AL12" i="14"/>
  <c r="AR2" i="14"/>
  <c r="AN12" i="14"/>
  <c r="AT12" i="14"/>
  <c r="AP12" i="14"/>
  <c r="AQ12" i="14"/>
  <c r="AO12" i="14"/>
  <c r="AU12" i="14"/>
  <c r="AV12" i="14"/>
  <c r="AZ12" i="14"/>
  <c r="AW12" i="14"/>
  <c r="AX12" i="14"/>
  <c r="AY12" i="14"/>
  <c r="BA12" i="14"/>
  <c r="BB12" i="14"/>
  <c r="BC12" i="14"/>
  <c r="BD12" i="14"/>
  <c r="BE12" i="14"/>
  <c r="BF12" i="14"/>
  <c r="BG12" i="14"/>
  <c r="BH12" i="14"/>
  <c r="BN12" i="14"/>
  <c r="BI12" i="14"/>
  <c r="BJ12" i="14"/>
  <c r="BK12" i="14"/>
  <c r="BL12" i="14"/>
  <c r="AM13" i="14"/>
  <c r="AL13" i="14"/>
  <c r="AN13" i="14"/>
  <c r="AT13" i="14"/>
  <c r="AP13" i="14"/>
  <c r="AQ13" i="14"/>
  <c r="AO13" i="14"/>
  <c r="AU13" i="14"/>
  <c r="AV13" i="14"/>
  <c r="AZ13" i="14"/>
  <c r="AW13" i="14"/>
  <c r="AX13" i="14"/>
  <c r="AY13" i="14"/>
  <c r="BA13" i="14"/>
  <c r="BB13" i="14"/>
  <c r="BC13" i="14"/>
  <c r="BD13" i="14"/>
  <c r="BE13" i="14"/>
  <c r="BF13" i="14"/>
  <c r="BG13" i="14"/>
  <c r="BH13" i="14"/>
  <c r="BN13" i="14"/>
  <c r="BR12" i="14"/>
  <c r="BI13" i="14"/>
  <c r="BJ13" i="14"/>
  <c r="BK13" i="14"/>
  <c r="BL13" i="14"/>
  <c r="AM14" i="14"/>
  <c r="AL14" i="14"/>
  <c r="AN14" i="14"/>
  <c r="AT14" i="14"/>
  <c r="AP14" i="14"/>
  <c r="AQ14" i="14"/>
  <c r="AO14" i="14"/>
  <c r="AU14" i="14"/>
  <c r="AV14" i="14"/>
  <c r="AZ14" i="14"/>
  <c r="AW14" i="14"/>
  <c r="AX14" i="14"/>
  <c r="AY14" i="14"/>
  <c r="BA14" i="14"/>
  <c r="BB14" i="14"/>
  <c r="BC14" i="14"/>
  <c r="BD14" i="14"/>
  <c r="BE14" i="14"/>
  <c r="BF14" i="14"/>
  <c r="BG14" i="14"/>
  <c r="BH14" i="14"/>
  <c r="BN14" i="14"/>
  <c r="BR13" i="14"/>
  <c r="BI14" i="14"/>
  <c r="BJ14" i="14"/>
  <c r="BK14" i="14"/>
  <c r="BL14" i="14"/>
  <c r="AM15" i="14"/>
  <c r="AL15" i="14"/>
  <c r="AN15" i="14"/>
  <c r="AT15" i="14"/>
  <c r="AP15" i="14"/>
  <c r="AQ15" i="14"/>
  <c r="AO15" i="14"/>
  <c r="AU15" i="14"/>
  <c r="AV15" i="14"/>
  <c r="AZ15" i="14"/>
  <c r="AW15" i="14"/>
  <c r="AX15" i="14"/>
  <c r="AY15" i="14"/>
  <c r="BA15" i="14"/>
  <c r="BB15" i="14"/>
  <c r="BC15" i="14"/>
  <c r="BD15" i="14"/>
  <c r="BE15" i="14"/>
  <c r="BF15" i="14"/>
  <c r="BG15" i="14"/>
  <c r="BH15" i="14"/>
  <c r="BN15" i="14"/>
  <c r="BR14" i="14"/>
  <c r="BI15" i="14"/>
  <c r="BJ15" i="14"/>
  <c r="BK15" i="14"/>
  <c r="BL15" i="14"/>
  <c r="AM16" i="14"/>
  <c r="AL16" i="14"/>
  <c r="AN16" i="14"/>
  <c r="AT16" i="14"/>
  <c r="AP16" i="14"/>
  <c r="AQ16" i="14"/>
  <c r="AO16" i="14"/>
  <c r="AU16" i="14"/>
  <c r="AV16" i="14"/>
  <c r="AZ16" i="14"/>
  <c r="AW16" i="14"/>
  <c r="AX16" i="14"/>
  <c r="AY16" i="14"/>
  <c r="BA16" i="14"/>
  <c r="BB16" i="14"/>
  <c r="BC16" i="14"/>
  <c r="BD16" i="14"/>
  <c r="BE16" i="14"/>
  <c r="BF16" i="14"/>
  <c r="BG16" i="14"/>
  <c r="BH16" i="14"/>
  <c r="BN16" i="14"/>
  <c r="BR15" i="14"/>
  <c r="BI16" i="14"/>
  <c r="BJ16" i="14"/>
  <c r="BK16" i="14"/>
  <c r="BL16" i="14"/>
  <c r="AM17" i="14"/>
  <c r="AL17" i="14"/>
  <c r="AN17" i="14"/>
  <c r="AT17" i="14"/>
  <c r="AP17" i="14"/>
  <c r="AQ17" i="14"/>
  <c r="AO17" i="14"/>
  <c r="AU17" i="14"/>
  <c r="AV17" i="14"/>
  <c r="AZ17" i="14"/>
  <c r="AW17" i="14"/>
  <c r="AX17" i="14"/>
  <c r="AY17" i="14"/>
  <c r="BA17" i="14"/>
  <c r="BB17" i="14"/>
  <c r="BC17" i="14"/>
  <c r="BD17" i="14"/>
  <c r="BE17" i="14"/>
  <c r="BF17" i="14"/>
  <c r="BG17" i="14"/>
  <c r="BH17" i="14"/>
  <c r="BN17" i="14"/>
  <c r="BR16" i="14"/>
  <c r="BI17" i="14"/>
  <c r="BJ17" i="14"/>
  <c r="BK17" i="14"/>
  <c r="BL17" i="14"/>
  <c r="AM18" i="14"/>
  <c r="AL18" i="14"/>
  <c r="AN18" i="14"/>
  <c r="AT18" i="14"/>
  <c r="AP18" i="14"/>
  <c r="AQ18" i="14"/>
  <c r="AO18" i="14"/>
  <c r="AU18" i="14"/>
  <c r="AV18" i="14"/>
  <c r="AZ18" i="14"/>
  <c r="AW18" i="14"/>
  <c r="AX18" i="14"/>
  <c r="AY18" i="14"/>
  <c r="BA18" i="14"/>
  <c r="BB18" i="14"/>
  <c r="BC18" i="14"/>
  <c r="BD18" i="14"/>
  <c r="BE18" i="14"/>
  <c r="BF18" i="14"/>
  <c r="BG18" i="14"/>
  <c r="BH18" i="14"/>
  <c r="BN18" i="14"/>
  <c r="BR17" i="14"/>
  <c r="BI18" i="14"/>
  <c r="BJ18" i="14"/>
  <c r="BK18" i="14"/>
  <c r="BL18" i="14"/>
  <c r="AM19" i="14"/>
  <c r="AL19" i="14"/>
  <c r="AN19" i="14"/>
  <c r="AT19" i="14"/>
  <c r="AP19" i="14"/>
  <c r="AQ19" i="14"/>
  <c r="AO19" i="14"/>
  <c r="AU19" i="14"/>
  <c r="AV19" i="14"/>
  <c r="AZ19" i="14"/>
  <c r="AW19" i="14"/>
  <c r="AX19" i="14"/>
  <c r="AY19" i="14"/>
  <c r="BA19" i="14"/>
  <c r="BB19" i="14"/>
  <c r="BC19" i="14"/>
  <c r="BD19" i="14"/>
  <c r="BE19" i="14"/>
  <c r="BF19" i="14"/>
  <c r="BG19" i="14"/>
  <c r="BH19" i="14"/>
  <c r="BN19" i="14"/>
  <c r="BR18" i="14"/>
  <c r="BI19" i="14"/>
  <c r="BJ19" i="14"/>
  <c r="BK19" i="14"/>
  <c r="BL19" i="14"/>
  <c r="AM20" i="14"/>
  <c r="AL20" i="14"/>
  <c r="AN20" i="14"/>
  <c r="AT20" i="14"/>
  <c r="AP20" i="14"/>
  <c r="AQ20" i="14"/>
  <c r="AO20" i="14"/>
  <c r="AU20" i="14"/>
  <c r="AV20" i="14"/>
  <c r="AZ20" i="14"/>
  <c r="AW20" i="14"/>
  <c r="AX20" i="14"/>
  <c r="AY20" i="14"/>
  <c r="BA20" i="14"/>
  <c r="BB20" i="14"/>
  <c r="BC20" i="14"/>
  <c r="BD20" i="14"/>
  <c r="BE20" i="14"/>
  <c r="BF20" i="14"/>
  <c r="BG20" i="14"/>
  <c r="BH20" i="14"/>
  <c r="BN20" i="14"/>
  <c r="BR19" i="14"/>
  <c r="BI20" i="14"/>
  <c r="BJ20" i="14"/>
  <c r="BK20" i="14"/>
  <c r="BL20" i="14"/>
  <c r="AM21" i="14"/>
  <c r="AL21" i="14"/>
  <c r="AN21" i="14"/>
  <c r="AT21" i="14"/>
  <c r="AP21" i="14"/>
  <c r="AQ21" i="14"/>
  <c r="AO21" i="14"/>
  <c r="AU21" i="14"/>
  <c r="AV21" i="14"/>
  <c r="AZ21" i="14"/>
  <c r="AW21" i="14"/>
  <c r="AX21" i="14"/>
  <c r="AY21" i="14"/>
  <c r="BA21" i="14"/>
  <c r="BB21" i="14"/>
  <c r="BC21" i="14"/>
  <c r="BD21" i="14"/>
  <c r="BE21" i="14"/>
  <c r="BF21" i="14"/>
  <c r="BG21" i="14"/>
  <c r="BH21" i="14"/>
  <c r="BN21" i="14"/>
  <c r="BR20" i="14"/>
  <c r="BI21" i="14"/>
  <c r="BJ21" i="14"/>
  <c r="BK21" i="14"/>
  <c r="BL21" i="14"/>
  <c r="AM22" i="14"/>
  <c r="AL22" i="14"/>
  <c r="AN22" i="14"/>
  <c r="AT22" i="14"/>
  <c r="AP22" i="14"/>
  <c r="AQ22" i="14"/>
  <c r="AO22" i="14"/>
  <c r="AU22" i="14"/>
  <c r="AV22" i="14"/>
  <c r="AZ22" i="14"/>
  <c r="AW22" i="14"/>
  <c r="AX22" i="14"/>
  <c r="AY22" i="14"/>
  <c r="BA22" i="14"/>
  <c r="BB22" i="14"/>
  <c r="BC22" i="14"/>
  <c r="BD22" i="14"/>
  <c r="BE22" i="14"/>
  <c r="BF22" i="14"/>
  <c r="BG22" i="14"/>
  <c r="BH22" i="14"/>
  <c r="BN22" i="14"/>
  <c r="BR21" i="14"/>
  <c r="BI22" i="14"/>
  <c r="BJ22" i="14"/>
  <c r="BK22" i="14"/>
  <c r="BL22" i="14"/>
  <c r="AM23" i="14"/>
  <c r="AL23" i="14"/>
  <c r="AN23" i="14"/>
  <c r="AT23" i="14"/>
  <c r="AP23" i="14"/>
  <c r="AQ23" i="14"/>
  <c r="AO23" i="14"/>
  <c r="AU23" i="14"/>
  <c r="AV23" i="14"/>
  <c r="AZ23" i="14"/>
  <c r="AW23" i="14"/>
  <c r="AX23" i="14"/>
  <c r="AY23" i="14"/>
  <c r="BA23" i="14"/>
  <c r="BB23" i="14"/>
  <c r="BC23" i="14"/>
  <c r="BD23" i="14"/>
  <c r="BE23" i="14"/>
  <c r="BF23" i="14"/>
  <c r="BG23" i="14"/>
  <c r="BH23" i="14"/>
  <c r="BN23" i="14"/>
  <c r="BR22" i="14"/>
  <c r="BI23" i="14"/>
  <c r="BJ23" i="14"/>
  <c r="BK23" i="14"/>
  <c r="BL23" i="14"/>
  <c r="AM24" i="14"/>
  <c r="AL24" i="14"/>
  <c r="AN24" i="14"/>
  <c r="AT24" i="14"/>
  <c r="AP24" i="14"/>
  <c r="AQ24" i="14"/>
  <c r="AO24" i="14"/>
  <c r="AU24" i="14"/>
  <c r="AV24" i="14"/>
  <c r="AZ24" i="14"/>
  <c r="AW24" i="14"/>
  <c r="AX24" i="14"/>
  <c r="AY24" i="14"/>
  <c r="BA24" i="14"/>
  <c r="BB24" i="14"/>
  <c r="BC24" i="14"/>
  <c r="BD24" i="14"/>
  <c r="BE24" i="14"/>
  <c r="BF24" i="14"/>
  <c r="BN24" i="14"/>
  <c r="BR23" i="14"/>
  <c r="BI24" i="14"/>
  <c r="BJ24" i="14"/>
  <c r="BK24" i="14"/>
  <c r="BL24" i="14"/>
  <c r="AM25" i="14"/>
  <c r="AL25" i="14"/>
  <c r="AN25" i="14"/>
  <c r="AT25" i="14"/>
  <c r="AP25" i="14"/>
  <c r="AQ25" i="14"/>
  <c r="AO25" i="14"/>
  <c r="AU25" i="14"/>
  <c r="AV25" i="14"/>
  <c r="AZ25" i="14"/>
  <c r="AW25" i="14"/>
  <c r="AX25" i="14"/>
  <c r="AY25" i="14"/>
  <c r="BA25" i="14"/>
  <c r="BB25" i="14"/>
  <c r="BC25" i="14"/>
  <c r="BD25" i="14"/>
  <c r="BE25" i="14"/>
  <c r="BF25" i="14"/>
  <c r="BG25" i="14"/>
  <c r="BH25" i="14"/>
  <c r="BN25" i="14"/>
  <c r="BR24" i="14"/>
  <c r="BI25" i="14"/>
  <c r="BJ25" i="14"/>
  <c r="BK25" i="14"/>
  <c r="BL25" i="14"/>
  <c r="AM26" i="14"/>
  <c r="AL26" i="14"/>
  <c r="AN26" i="14"/>
  <c r="AT26" i="14"/>
  <c r="AP26" i="14"/>
  <c r="AQ26" i="14"/>
  <c r="AO26" i="14"/>
  <c r="AU26" i="14"/>
  <c r="AV26" i="14"/>
  <c r="AZ26" i="14"/>
  <c r="AW26" i="14"/>
  <c r="AX26" i="14"/>
  <c r="AY26" i="14"/>
  <c r="BA26" i="14"/>
  <c r="BB26" i="14"/>
  <c r="BC26" i="14"/>
  <c r="BD26" i="14"/>
  <c r="BE26" i="14"/>
  <c r="BF26" i="14"/>
  <c r="BG26" i="14"/>
  <c r="BH26" i="14"/>
  <c r="BN26" i="14"/>
  <c r="BR25" i="14"/>
  <c r="BI26" i="14"/>
  <c r="BJ26" i="14"/>
  <c r="BK26" i="14"/>
  <c r="BL26" i="14"/>
  <c r="AM27" i="14"/>
  <c r="AL27" i="14"/>
  <c r="AN27" i="14"/>
  <c r="AT27" i="14"/>
  <c r="AP27" i="14"/>
  <c r="AQ27" i="14"/>
  <c r="AO27" i="14"/>
  <c r="AU27" i="14"/>
  <c r="AV27" i="14"/>
  <c r="AZ27" i="14"/>
  <c r="AW27" i="14"/>
  <c r="AX27" i="14"/>
  <c r="AY27" i="14"/>
  <c r="BA27" i="14"/>
  <c r="BB27" i="14"/>
  <c r="BC27" i="14"/>
  <c r="BD27" i="14"/>
  <c r="BE27" i="14"/>
  <c r="BF27" i="14"/>
  <c r="BG27" i="14"/>
  <c r="BH27" i="14"/>
  <c r="BN27" i="14"/>
  <c r="BR26" i="14"/>
  <c r="BI27" i="14"/>
  <c r="BJ27" i="14"/>
  <c r="BK27" i="14"/>
  <c r="BL27" i="14"/>
  <c r="AM28" i="14"/>
  <c r="AL28" i="14"/>
  <c r="AN28" i="14"/>
  <c r="AT28" i="14"/>
  <c r="AP28" i="14"/>
  <c r="AQ28" i="14"/>
  <c r="AO28" i="14"/>
  <c r="AU28" i="14"/>
  <c r="AV28" i="14"/>
  <c r="AZ28" i="14"/>
  <c r="AW28" i="14"/>
  <c r="AX28" i="14"/>
  <c r="AY28" i="14"/>
  <c r="BA28" i="14"/>
  <c r="BB28" i="14"/>
  <c r="BC28" i="14"/>
  <c r="BD28" i="14"/>
  <c r="BE28" i="14"/>
  <c r="BF28" i="14"/>
  <c r="BG28" i="14"/>
  <c r="BH28" i="14"/>
  <c r="BN28" i="14"/>
  <c r="BR27" i="14"/>
  <c r="BI28" i="14"/>
  <c r="BJ28" i="14"/>
  <c r="BK28" i="14"/>
  <c r="BL28" i="14"/>
  <c r="AM29" i="14"/>
  <c r="AL29" i="14"/>
  <c r="AN29" i="14"/>
  <c r="AT29" i="14"/>
  <c r="AP29" i="14"/>
  <c r="AQ29" i="14"/>
  <c r="AO29" i="14"/>
  <c r="AU29" i="14"/>
  <c r="AV29" i="14"/>
  <c r="AZ29" i="14"/>
  <c r="AW29" i="14"/>
  <c r="AX29" i="14"/>
  <c r="AY29" i="14"/>
  <c r="BA29" i="14"/>
  <c r="BB29" i="14"/>
  <c r="BC29" i="14"/>
  <c r="BD29" i="14"/>
  <c r="BE29" i="14"/>
  <c r="BF29" i="14"/>
  <c r="BN29" i="14"/>
  <c r="BR28" i="14"/>
  <c r="BI29" i="14"/>
  <c r="BJ29" i="14"/>
  <c r="BK29" i="14"/>
  <c r="BL29" i="14"/>
  <c r="AM30" i="14"/>
  <c r="AL30" i="14"/>
  <c r="AN30" i="14"/>
  <c r="AT30" i="14"/>
  <c r="AP30" i="14"/>
  <c r="AQ30" i="14"/>
  <c r="AO30" i="14"/>
  <c r="AU30" i="14"/>
  <c r="AV30" i="14"/>
  <c r="AZ30" i="14"/>
  <c r="AW30" i="14"/>
  <c r="AX30" i="14"/>
  <c r="AY30" i="14"/>
  <c r="BA30" i="14"/>
  <c r="BB30" i="14"/>
  <c r="BC30" i="14"/>
  <c r="BD30" i="14"/>
  <c r="BE30" i="14"/>
  <c r="BF30" i="14"/>
  <c r="BG30" i="14"/>
  <c r="BH30" i="14"/>
  <c r="BN30" i="14"/>
  <c r="BR29" i="14"/>
  <c r="BI30" i="14"/>
  <c r="BJ30" i="14"/>
  <c r="BK30" i="14"/>
  <c r="BL30" i="14"/>
  <c r="AM31" i="14"/>
  <c r="AL31" i="14"/>
  <c r="AN31" i="14"/>
  <c r="AT31" i="14"/>
  <c r="AP31" i="14"/>
  <c r="AQ31" i="14"/>
  <c r="AO31" i="14"/>
  <c r="AU31" i="14"/>
  <c r="AV31" i="14"/>
  <c r="AZ31" i="14"/>
  <c r="AW31" i="14"/>
  <c r="AX31" i="14"/>
  <c r="AY31" i="14"/>
  <c r="BA31" i="14"/>
  <c r="BB31" i="14"/>
  <c r="BC31" i="14"/>
  <c r="BD31" i="14"/>
  <c r="BE31" i="14"/>
  <c r="BF31" i="14"/>
  <c r="BG31" i="14"/>
  <c r="BH31" i="14"/>
  <c r="BN31" i="14"/>
  <c r="BR30" i="14"/>
  <c r="BI31" i="14"/>
  <c r="BJ31" i="14"/>
  <c r="BK31" i="14"/>
  <c r="BL31" i="14"/>
  <c r="AM32" i="14"/>
  <c r="AL32" i="14"/>
  <c r="AN32" i="14"/>
  <c r="AT32" i="14"/>
  <c r="AP32" i="14"/>
  <c r="AQ32" i="14"/>
  <c r="AO32" i="14"/>
  <c r="AU32" i="14"/>
  <c r="AV32" i="14"/>
  <c r="AZ32" i="14"/>
  <c r="AW32" i="14"/>
  <c r="AX32" i="14"/>
  <c r="AY32" i="14"/>
  <c r="BA32" i="14"/>
  <c r="BB32" i="14"/>
  <c r="BC32" i="14"/>
  <c r="BD32" i="14"/>
  <c r="BE32" i="14"/>
  <c r="BF32" i="14"/>
  <c r="BG32" i="14"/>
  <c r="BH32" i="14"/>
  <c r="BN32" i="14"/>
  <c r="BR31" i="14"/>
  <c r="BI32" i="14"/>
  <c r="BJ32" i="14"/>
  <c r="BK32" i="14"/>
  <c r="BL32" i="14"/>
  <c r="AM33" i="14"/>
  <c r="AL33" i="14"/>
  <c r="AN33" i="14"/>
  <c r="AT33" i="14"/>
  <c r="AP33" i="14"/>
  <c r="AQ33" i="14"/>
  <c r="AO33" i="14"/>
  <c r="AU33" i="14"/>
  <c r="AV33" i="14"/>
  <c r="AZ33" i="14"/>
  <c r="AW33" i="14"/>
  <c r="AX33" i="14"/>
  <c r="AY33" i="14"/>
  <c r="BA33" i="14"/>
  <c r="BB33" i="14"/>
  <c r="BC33" i="14"/>
  <c r="BD33" i="14"/>
  <c r="BE33" i="14"/>
  <c r="BF33" i="14"/>
  <c r="BG33" i="14"/>
  <c r="BH33" i="14"/>
  <c r="BN33" i="14"/>
  <c r="BR32" i="14"/>
  <c r="BI33" i="14"/>
  <c r="BJ33" i="14"/>
  <c r="BK33" i="14"/>
  <c r="BL33" i="14"/>
  <c r="AM34" i="14"/>
  <c r="AL34" i="14"/>
  <c r="AN34" i="14"/>
  <c r="AT34" i="14"/>
  <c r="AP34" i="14"/>
  <c r="AQ34" i="14"/>
  <c r="AO34" i="14"/>
  <c r="AU34" i="14"/>
  <c r="AV34" i="14"/>
  <c r="AZ34" i="14"/>
  <c r="AW34" i="14"/>
  <c r="AX34" i="14"/>
  <c r="AY34" i="14"/>
  <c r="BA34" i="14"/>
  <c r="BB34" i="14"/>
  <c r="BC34" i="14"/>
  <c r="BD34" i="14"/>
  <c r="BE34" i="14"/>
  <c r="BF34" i="14"/>
  <c r="BG34" i="14"/>
  <c r="BH34" i="14"/>
  <c r="BN34" i="14"/>
  <c r="BR33" i="14"/>
  <c r="BI34" i="14"/>
  <c r="BJ34" i="14"/>
  <c r="BK34" i="14"/>
  <c r="BL34" i="14"/>
  <c r="AM35" i="14"/>
  <c r="AL35" i="14"/>
  <c r="AN35" i="14"/>
  <c r="AT35" i="14"/>
  <c r="AP35" i="14"/>
  <c r="AQ35" i="14"/>
  <c r="AO35" i="14"/>
  <c r="AU35" i="14"/>
  <c r="AV35" i="14"/>
  <c r="AZ35" i="14"/>
  <c r="AW35" i="14"/>
  <c r="AX35" i="14"/>
  <c r="AY35" i="14"/>
  <c r="BA35" i="14"/>
  <c r="BB35" i="14"/>
  <c r="BC35" i="14"/>
  <c r="BD35" i="14"/>
  <c r="BE35" i="14"/>
  <c r="BF35" i="14"/>
  <c r="BG35" i="14"/>
  <c r="BH35" i="14"/>
  <c r="BN35" i="14"/>
  <c r="BR34" i="14"/>
  <c r="BI35" i="14"/>
  <c r="BJ35" i="14"/>
  <c r="BK35" i="14"/>
  <c r="BL35" i="14"/>
  <c r="AM36" i="14"/>
  <c r="AL36" i="14"/>
  <c r="AN36" i="14"/>
  <c r="AT36" i="14"/>
  <c r="AP36" i="14"/>
  <c r="AQ36" i="14"/>
  <c r="AO36" i="14"/>
  <c r="AU36" i="14"/>
  <c r="AV36" i="14"/>
  <c r="AZ36" i="14"/>
  <c r="AW36" i="14"/>
  <c r="AX36" i="14"/>
  <c r="AY36" i="14"/>
  <c r="BA36" i="14"/>
  <c r="BB36" i="14"/>
  <c r="BC36" i="14"/>
  <c r="BD36" i="14"/>
  <c r="BE36" i="14"/>
  <c r="BF36" i="14"/>
  <c r="BG36" i="14"/>
  <c r="BH36" i="14"/>
  <c r="BN36" i="14"/>
  <c r="BR35" i="14"/>
  <c r="BI36" i="14"/>
  <c r="BJ36" i="14"/>
  <c r="BK36" i="14"/>
  <c r="BL36" i="14"/>
  <c r="AM37" i="14"/>
  <c r="AL37" i="14"/>
  <c r="AN37" i="14"/>
  <c r="AT37" i="14"/>
  <c r="AP37" i="14"/>
  <c r="AQ37" i="14"/>
  <c r="AO37" i="14"/>
  <c r="AU37" i="14"/>
  <c r="AV37" i="14"/>
  <c r="AZ37" i="14"/>
  <c r="AW37" i="14"/>
  <c r="AX37" i="14"/>
  <c r="AY37" i="14"/>
  <c r="BA37" i="14"/>
  <c r="BB37" i="14"/>
  <c r="BC37" i="14"/>
  <c r="BD37" i="14"/>
  <c r="BE37" i="14"/>
  <c r="BF37" i="14"/>
  <c r="BG37" i="14"/>
  <c r="BH37" i="14"/>
  <c r="BN37" i="14"/>
  <c r="BR36" i="14"/>
  <c r="BI37" i="14"/>
  <c r="BJ37" i="14"/>
  <c r="BK37" i="14"/>
  <c r="BL37" i="14"/>
  <c r="AM38" i="14"/>
  <c r="AL38" i="14"/>
  <c r="AN38" i="14"/>
  <c r="AT38" i="14"/>
  <c r="AP38" i="14"/>
  <c r="AQ38" i="14"/>
  <c r="AO38" i="14"/>
  <c r="AU38" i="14"/>
  <c r="AV38" i="14"/>
  <c r="AZ38" i="14"/>
  <c r="AW38" i="14"/>
  <c r="AX38" i="14"/>
  <c r="AY38" i="14"/>
  <c r="BA38" i="14"/>
  <c r="BB38" i="14"/>
  <c r="BC38" i="14"/>
  <c r="BD38" i="14"/>
  <c r="BE38" i="14"/>
  <c r="BF38" i="14"/>
  <c r="BG38" i="14"/>
  <c r="BH38" i="14"/>
  <c r="BN38" i="14"/>
  <c r="BR37" i="14"/>
  <c r="BI38" i="14"/>
  <c r="BJ38" i="14"/>
  <c r="BK38" i="14"/>
  <c r="BL38" i="14"/>
  <c r="AM39" i="14"/>
  <c r="AL39" i="14"/>
  <c r="AN39" i="14"/>
  <c r="AT39" i="14"/>
  <c r="AP39" i="14"/>
  <c r="AQ39" i="14"/>
  <c r="AO39" i="14"/>
  <c r="AU39" i="14"/>
  <c r="AV39" i="14"/>
  <c r="AZ39" i="14"/>
  <c r="AW39" i="14"/>
  <c r="AX39" i="14"/>
  <c r="AY39" i="14"/>
  <c r="BA39" i="14"/>
  <c r="BB39" i="14"/>
  <c r="BC39" i="14"/>
  <c r="BD39" i="14"/>
  <c r="BE39" i="14"/>
  <c r="BF39" i="14"/>
  <c r="BG39" i="14"/>
  <c r="BH39" i="14"/>
  <c r="BN39" i="14"/>
  <c r="BR38" i="14"/>
  <c r="BI39" i="14"/>
  <c r="BJ39" i="14"/>
  <c r="BK39" i="14"/>
  <c r="BL39" i="14"/>
  <c r="AM40" i="14"/>
  <c r="AL40" i="14"/>
  <c r="AN40" i="14"/>
  <c r="AT40" i="14"/>
  <c r="AP40" i="14"/>
  <c r="AQ40" i="14"/>
  <c r="AO40" i="14"/>
  <c r="AU40" i="14"/>
  <c r="AV40" i="14"/>
  <c r="AZ40" i="14"/>
  <c r="AW40" i="14"/>
  <c r="AX40" i="14"/>
  <c r="AY40" i="14"/>
  <c r="BA40" i="14"/>
  <c r="BB40" i="14"/>
  <c r="BC40" i="14"/>
  <c r="BD40" i="14"/>
  <c r="BE40" i="14"/>
  <c r="BF40" i="14"/>
  <c r="BG40" i="14"/>
  <c r="BH40" i="14"/>
  <c r="BN40" i="14"/>
  <c r="BR39" i="14"/>
  <c r="BI40" i="14"/>
  <c r="BJ40" i="14"/>
  <c r="BK40" i="14"/>
  <c r="BL40" i="14"/>
  <c r="AM41" i="14"/>
  <c r="AL41" i="14"/>
  <c r="AN41" i="14"/>
  <c r="AT41" i="14"/>
  <c r="AP41" i="14"/>
  <c r="AQ41" i="14"/>
  <c r="AO41" i="14"/>
  <c r="AU41" i="14"/>
  <c r="AV41" i="14"/>
  <c r="AZ41" i="14"/>
  <c r="AW41" i="14"/>
  <c r="AX41" i="14"/>
  <c r="AY41" i="14"/>
  <c r="BA41" i="14"/>
  <c r="BB41" i="14"/>
  <c r="BC41" i="14"/>
  <c r="BD41" i="14"/>
  <c r="BE41" i="14"/>
  <c r="BF41" i="14"/>
  <c r="BG41" i="14"/>
  <c r="BH41" i="14"/>
  <c r="BN41" i="14"/>
  <c r="BR40" i="14"/>
  <c r="BI41" i="14"/>
  <c r="BJ41" i="14"/>
  <c r="BK41" i="14"/>
  <c r="BL41" i="14"/>
  <c r="AM42" i="14"/>
  <c r="AL42" i="14"/>
  <c r="AN42" i="14"/>
  <c r="AT42" i="14"/>
  <c r="AP42" i="14"/>
  <c r="AQ42" i="14"/>
  <c r="AO42" i="14"/>
  <c r="AU42" i="14"/>
  <c r="AV42" i="14"/>
  <c r="AZ42" i="14"/>
  <c r="AW42" i="14"/>
  <c r="AX42" i="14"/>
  <c r="AY42" i="14"/>
  <c r="BA42" i="14"/>
  <c r="BB42" i="14"/>
  <c r="BC42" i="14"/>
  <c r="BD42" i="14"/>
  <c r="BE42" i="14"/>
  <c r="BF42" i="14"/>
  <c r="BG42" i="14"/>
  <c r="BH42" i="14"/>
  <c r="BN42" i="14"/>
  <c r="BR41" i="14"/>
  <c r="BI42" i="14"/>
  <c r="BJ42" i="14"/>
  <c r="BK42" i="14"/>
  <c r="BL42" i="14"/>
  <c r="AM43" i="14"/>
  <c r="AL43" i="14"/>
  <c r="AN43" i="14"/>
  <c r="AT43" i="14"/>
  <c r="AP43" i="14"/>
  <c r="AQ43" i="14"/>
  <c r="AO43" i="14"/>
  <c r="AU43" i="14"/>
  <c r="AV43" i="14"/>
  <c r="AZ43" i="14"/>
  <c r="AW43" i="14"/>
  <c r="AX43" i="14"/>
  <c r="AY43" i="14"/>
  <c r="BA43" i="14"/>
  <c r="BB43" i="14"/>
  <c r="BC43" i="14"/>
  <c r="BD43" i="14"/>
  <c r="BE43" i="14"/>
  <c r="BF43" i="14"/>
  <c r="BG43" i="14"/>
  <c r="BH43" i="14"/>
  <c r="BN43" i="14"/>
  <c r="BR42" i="14"/>
  <c r="BI43" i="14"/>
  <c r="BJ43" i="14"/>
  <c r="BK43" i="14"/>
  <c r="BL43" i="14"/>
  <c r="AM44" i="14"/>
  <c r="AL44" i="14"/>
  <c r="AN44" i="14"/>
  <c r="AT44" i="14"/>
  <c r="AP44" i="14"/>
  <c r="AQ44" i="14"/>
  <c r="AO44" i="14"/>
  <c r="AU44" i="14"/>
  <c r="AV44" i="14"/>
  <c r="AZ44" i="14"/>
  <c r="AW44" i="14"/>
  <c r="AX44" i="14"/>
  <c r="AY44" i="14"/>
  <c r="BA44" i="14"/>
  <c r="BB44" i="14"/>
  <c r="BC44" i="14"/>
  <c r="BD44" i="14"/>
  <c r="BE44" i="14"/>
  <c r="BF44" i="14"/>
  <c r="BG44" i="14"/>
  <c r="BH44" i="14"/>
  <c r="BN44" i="14"/>
  <c r="BR43" i="14"/>
  <c r="BI44" i="14"/>
  <c r="BJ44" i="14"/>
  <c r="BK44" i="14"/>
  <c r="BL44" i="14"/>
  <c r="AM45" i="14"/>
  <c r="AL45" i="14"/>
  <c r="AN45" i="14"/>
  <c r="AT45" i="14"/>
  <c r="AP45" i="14"/>
  <c r="AQ45" i="14"/>
  <c r="AO45" i="14"/>
  <c r="AU45" i="14"/>
  <c r="AV45" i="14"/>
  <c r="AZ45" i="14"/>
  <c r="AW45" i="14"/>
  <c r="AX45" i="14"/>
  <c r="AY45" i="14"/>
  <c r="BA45" i="14"/>
  <c r="BB45" i="14"/>
  <c r="BC45" i="14"/>
  <c r="BD45" i="14"/>
  <c r="BE45" i="14"/>
  <c r="BF45" i="14"/>
  <c r="BG45" i="14"/>
  <c r="BH45" i="14"/>
  <c r="BN45" i="14"/>
  <c r="BR44" i="14"/>
  <c r="BI45" i="14"/>
  <c r="BJ45" i="14"/>
  <c r="BK45" i="14"/>
  <c r="BL45" i="14"/>
  <c r="AM46" i="14"/>
  <c r="AL46" i="14"/>
  <c r="AN46" i="14"/>
  <c r="AT46" i="14"/>
  <c r="AP46" i="14"/>
  <c r="AQ46" i="14"/>
  <c r="AO46" i="14"/>
  <c r="AU46" i="14"/>
  <c r="AV46" i="14"/>
  <c r="AZ46" i="14"/>
  <c r="AW46" i="14"/>
  <c r="AX46" i="14"/>
  <c r="AY46" i="14"/>
  <c r="BA46" i="14"/>
  <c r="BB46" i="14"/>
  <c r="BC46" i="14"/>
  <c r="BD46" i="14"/>
  <c r="BE46" i="14"/>
  <c r="BF46" i="14"/>
  <c r="BG46" i="14"/>
  <c r="BH46" i="14"/>
  <c r="BN46" i="14"/>
  <c r="BR45" i="14"/>
  <c r="BI46" i="14"/>
  <c r="BJ46" i="14"/>
  <c r="BK46" i="14"/>
  <c r="BL46" i="14"/>
  <c r="AM47" i="14"/>
  <c r="AL47" i="14"/>
  <c r="AN47" i="14"/>
  <c r="AT47" i="14"/>
  <c r="AP47" i="14"/>
  <c r="AQ47" i="14"/>
  <c r="AO47" i="14"/>
  <c r="AU47" i="14"/>
  <c r="AV47" i="14"/>
  <c r="AZ47" i="14"/>
  <c r="AW47" i="14"/>
  <c r="AX47" i="14"/>
  <c r="AY47" i="14"/>
  <c r="BA47" i="14"/>
  <c r="BB47" i="14"/>
  <c r="BC47" i="14"/>
  <c r="BD47" i="14"/>
  <c r="BE47" i="14"/>
  <c r="BF47" i="14"/>
  <c r="BG47" i="14"/>
  <c r="BH47" i="14"/>
  <c r="BN47" i="14"/>
  <c r="BR46" i="14"/>
  <c r="BI47" i="14"/>
  <c r="BJ47" i="14"/>
  <c r="BK47" i="14"/>
  <c r="BL47" i="14"/>
  <c r="AM48" i="14"/>
  <c r="AL48" i="14"/>
  <c r="AN48" i="14"/>
  <c r="AT48" i="14"/>
  <c r="AP48" i="14"/>
  <c r="AQ48" i="14"/>
  <c r="AO48" i="14"/>
  <c r="AU48" i="14"/>
  <c r="AV48" i="14"/>
  <c r="AZ48" i="14"/>
  <c r="AW48" i="14"/>
  <c r="AX48" i="14"/>
  <c r="AY48" i="14"/>
  <c r="BA48" i="14"/>
  <c r="BB48" i="14"/>
  <c r="BC48" i="14"/>
  <c r="BD48" i="14"/>
  <c r="BE48" i="14"/>
  <c r="BF48" i="14"/>
  <c r="BG48" i="14"/>
  <c r="BH48" i="14"/>
  <c r="BN48" i="14"/>
  <c r="BR47" i="14"/>
  <c r="BI48" i="14"/>
  <c r="BJ48" i="14"/>
  <c r="BK48" i="14"/>
  <c r="BL48" i="14"/>
  <c r="AM49" i="14"/>
  <c r="AL49" i="14"/>
  <c r="AN49" i="14"/>
  <c r="AT49" i="14"/>
  <c r="AP49" i="14"/>
  <c r="AQ49" i="14"/>
  <c r="AO49" i="14"/>
  <c r="AU49" i="14"/>
  <c r="AV49" i="14"/>
  <c r="AZ49" i="14"/>
  <c r="AW49" i="14"/>
  <c r="AX49" i="14"/>
  <c r="AY49" i="14"/>
  <c r="BA49" i="14"/>
  <c r="BB49" i="14"/>
  <c r="BC49" i="14"/>
  <c r="BD49" i="14"/>
  <c r="BE49" i="14"/>
  <c r="BF49" i="14"/>
  <c r="BG49" i="14"/>
  <c r="BH49" i="14"/>
  <c r="BN49" i="14"/>
  <c r="BR48" i="14"/>
  <c r="BI49" i="14"/>
  <c r="BJ49" i="14"/>
  <c r="BK49" i="14"/>
  <c r="BL49" i="14"/>
  <c r="AM50" i="14"/>
  <c r="AL50" i="14"/>
  <c r="AN50" i="14"/>
  <c r="AT50" i="14"/>
  <c r="AP50" i="14"/>
  <c r="AQ50" i="14"/>
  <c r="AO50" i="14"/>
  <c r="AU50" i="14"/>
  <c r="AV50" i="14"/>
  <c r="AZ50" i="14"/>
  <c r="AW50" i="14"/>
  <c r="AX50" i="14"/>
  <c r="AY50" i="14"/>
  <c r="BA50" i="14"/>
  <c r="BB50" i="14"/>
  <c r="BC50" i="14"/>
  <c r="BD50" i="14"/>
  <c r="BE50" i="14"/>
  <c r="BF50" i="14"/>
  <c r="BG50" i="14"/>
  <c r="BH50" i="14"/>
  <c r="BN50" i="14"/>
  <c r="BR49" i="14"/>
  <c r="BI50" i="14"/>
  <c r="BJ50" i="14"/>
  <c r="BK50" i="14"/>
  <c r="BL50" i="14"/>
  <c r="AM51" i="14"/>
  <c r="AL51" i="14"/>
  <c r="AN51" i="14"/>
  <c r="AT51" i="14"/>
  <c r="AP51" i="14"/>
  <c r="AQ51" i="14"/>
  <c r="AO51" i="14"/>
  <c r="AU51" i="14"/>
  <c r="AV51" i="14"/>
  <c r="AZ51" i="14"/>
  <c r="AW51" i="14"/>
  <c r="AX51" i="14"/>
  <c r="AY51" i="14"/>
  <c r="BA51" i="14"/>
  <c r="BB51" i="14"/>
  <c r="BC51" i="14"/>
  <c r="BD51" i="14"/>
  <c r="BE51" i="14"/>
  <c r="BF51" i="14"/>
  <c r="BG51" i="14"/>
  <c r="BH51" i="14"/>
  <c r="BN51" i="14"/>
  <c r="BR50" i="14"/>
  <c r="BI51" i="14"/>
  <c r="BJ51" i="14"/>
  <c r="BK51" i="14"/>
  <c r="BL51" i="14"/>
  <c r="AM52" i="14"/>
  <c r="AL52" i="14"/>
  <c r="AN52" i="14"/>
  <c r="AT52" i="14"/>
  <c r="AP52" i="14"/>
  <c r="AQ52" i="14"/>
  <c r="AO52" i="14"/>
  <c r="AU52" i="14"/>
  <c r="AV52" i="14"/>
  <c r="AZ52" i="14"/>
  <c r="AW52" i="14"/>
  <c r="AX52" i="14"/>
  <c r="AY52" i="14"/>
  <c r="BA52" i="14"/>
  <c r="BB52" i="14"/>
  <c r="BC52" i="14"/>
  <c r="BD52" i="14"/>
  <c r="BE52" i="14"/>
  <c r="BF52" i="14"/>
  <c r="BG52" i="14"/>
  <c r="BH52" i="14"/>
  <c r="BN52" i="14"/>
  <c r="BR51" i="14"/>
  <c r="BI52" i="14"/>
  <c r="BJ52" i="14"/>
  <c r="BK52" i="14"/>
  <c r="BL52" i="14"/>
  <c r="AM53" i="14"/>
  <c r="AL53" i="14"/>
  <c r="AN53" i="14"/>
  <c r="AT53" i="14"/>
  <c r="AP53" i="14"/>
  <c r="AQ53" i="14"/>
  <c r="AO53" i="14"/>
  <c r="AU53" i="14"/>
  <c r="AV53" i="14"/>
  <c r="AZ53" i="14"/>
  <c r="AW53" i="14"/>
  <c r="AX53" i="14"/>
  <c r="AY53" i="14"/>
  <c r="BA53" i="14"/>
  <c r="BB53" i="14"/>
  <c r="BC53" i="14"/>
  <c r="BD53" i="14"/>
  <c r="BE53" i="14"/>
  <c r="BF53" i="14"/>
  <c r="BN53" i="14"/>
  <c r="BR52" i="14"/>
  <c r="BI53" i="14"/>
  <c r="BJ53" i="14"/>
  <c r="BK53" i="14"/>
  <c r="BL53" i="14"/>
  <c r="AM54" i="14"/>
  <c r="AL54" i="14"/>
  <c r="AN54" i="14"/>
  <c r="AT54" i="14"/>
  <c r="AP54" i="14"/>
  <c r="AQ54" i="14"/>
  <c r="AO54" i="14"/>
  <c r="AU54" i="14"/>
  <c r="AV54" i="14"/>
  <c r="AZ54" i="14"/>
  <c r="AW54" i="14"/>
  <c r="AX54" i="14"/>
  <c r="AY54" i="14"/>
  <c r="BA54" i="14"/>
  <c r="BB54" i="14"/>
  <c r="BC54" i="14"/>
  <c r="BD54" i="14"/>
  <c r="BE54" i="14"/>
  <c r="BF54" i="14"/>
  <c r="BG54" i="14"/>
  <c r="BH54" i="14"/>
  <c r="BN54" i="14"/>
  <c r="BR53" i="14"/>
  <c r="BI54" i="14"/>
  <c r="BJ54" i="14"/>
  <c r="BK54" i="14"/>
  <c r="BL54" i="14"/>
  <c r="AM55" i="14"/>
  <c r="AL55" i="14"/>
  <c r="AN55" i="14"/>
  <c r="AT55" i="14"/>
  <c r="AP55" i="14"/>
  <c r="AQ55" i="14"/>
  <c r="AO55" i="14"/>
  <c r="AU55" i="14"/>
  <c r="AV55" i="14"/>
  <c r="AZ55" i="14"/>
  <c r="AW55" i="14"/>
  <c r="AX55" i="14"/>
  <c r="AY55" i="14"/>
  <c r="BA55" i="14"/>
  <c r="BB55" i="14"/>
  <c r="BC55" i="14"/>
  <c r="BD55" i="14"/>
  <c r="BE55" i="14"/>
  <c r="BF55" i="14"/>
  <c r="BG55" i="14"/>
  <c r="BH55" i="14"/>
  <c r="BN55" i="14"/>
  <c r="BR54" i="14"/>
  <c r="BI55" i="14"/>
  <c r="BJ55" i="14"/>
  <c r="BK55" i="14"/>
  <c r="BL55" i="14"/>
  <c r="AM56" i="14"/>
  <c r="AL56" i="14"/>
  <c r="AN56" i="14"/>
  <c r="AT56" i="14"/>
  <c r="AP56" i="14"/>
  <c r="AQ56" i="14"/>
  <c r="AO56" i="14"/>
  <c r="AU56" i="14"/>
  <c r="AV56" i="14"/>
  <c r="AZ56" i="14"/>
  <c r="AW56" i="14"/>
  <c r="AX56" i="14"/>
  <c r="AY56" i="14"/>
  <c r="BA56" i="14"/>
  <c r="BB56" i="14"/>
  <c r="BC56" i="14"/>
  <c r="BD56" i="14"/>
  <c r="BE56" i="14"/>
  <c r="BF56" i="14"/>
  <c r="BG56" i="14"/>
  <c r="BH56" i="14"/>
  <c r="BN56" i="14"/>
  <c r="BR55" i="14"/>
  <c r="BI56" i="14"/>
  <c r="BJ56" i="14"/>
  <c r="BK56" i="14"/>
  <c r="BL56" i="14"/>
  <c r="AM57" i="14"/>
  <c r="AL57" i="14"/>
  <c r="AN57" i="14"/>
  <c r="AT57" i="14"/>
  <c r="AP57" i="14"/>
  <c r="AQ57" i="14"/>
  <c r="AO57" i="14"/>
  <c r="AU57" i="14"/>
  <c r="AV57" i="14"/>
  <c r="AZ57" i="14"/>
  <c r="AW57" i="14"/>
  <c r="AX57" i="14"/>
  <c r="AY57" i="14"/>
  <c r="BA57" i="14"/>
  <c r="BB57" i="14"/>
  <c r="BC57" i="14"/>
  <c r="BD57" i="14"/>
  <c r="BE57" i="14"/>
  <c r="BF57" i="14"/>
  <c r="BG57" i="14"/>
  <c r="BH57" i="14"/>
  <c r="BN57" i="14"/>
  <c r="BR56" i="14"/>
  <c r="BI57" i="14"/>
  <c r="BJ57" i="14"/>
  <c r="BK57" i="14"/>
  <c r="BL57" i="14"/>
  <c r="AM58" i="14"/>
  <c r="AL58" i="14"/>
  <c r="AN58" i="14"/>
  <c r="AT58" i="14"/>
  <c r="AP58" i="14"/>
  <c r="AQ58" i="14"/>
  <c r="AO58" i="14"/>
  <c r="AU58" i="14"/>
  <c r="AV58" i="14"/>
  <c r="AZ58" i="14"/>
  <c r="AW58" i="14"/>
  <c r="AX58" i="14"/>
  <c r="AY58" i="14"/>
  <c r="BA58" i="14"/>
  <c r="BB58" i="14"/>
  <c r="BC58" i="14"/>
  <c r="BD58" i="14"/>
  <c r="BE58" i="14"/>
  <c r="BF58" i="14"/>
  <c r="BG58" i="14"/>
  <c r="BH58" i="14"/>
  <c r="BN58" i="14"/>
  <c r="BR57" i="14"/>
  <c r="BI58" i="14"/>
  <c r="BJ58" i="14"/>
  <c r="BK58" i="14"/>
  <c r="BL58" i="14"/>
  <c r="AM59" i="14"/>
  <c r="AL59" i="14"/>
  <c r="AN59" i="14"/>
  <c r="AT59" i="14"/>
  <c r="AP59" i="14"/>
  <c r="AQ59" i="14"/>
  <c r="AO59" i="14"/>
  <c r="AU59" i="14"/>
  <c r="AV59" i="14"/>
  <c r="AZ59" i="14"/>
  <c r="AW59" i="14"/>
  <c r="AX59" i="14"/>
  <c r="AY59" i="14"/>
  <c r="BA59" i="14"/>
  <c r="BB59" i="14"/>
  <c r="BC59" i="14"/>
  <c r="BD59" i="14"/>
  <c r="BE59" i="14"/>
  <c r="H100" i="1"/>
  <c r="BF59" i="14"/>
  <c r="BG59" i="14"/>
  <c r="BH59" i="14"/>
  <c r="BN59" i="14"/>
  <c r="BR58" i="14"/>
  <c r="BI59" i="14"/>
  <c r="BJ59" i="14"/>
  <c r="BK59" i="14"/>
  <c r="BL59" i="14"/>
  <c r="AM60" i="14"/>
  <c r="AL60" i="14"/>
  <c r="AN60" i="14"/>
  <c r="AT60" i="14"/>
  <c r="AP60" i="14"/>
  <c r="AQ60" i="14"/>
  <c r="AO60" i="14"/>
  <c r="AU60" i="14"/>
  <c r="AV60" i="14"/>
  <c r="AZ60" i="14"/>
  <c r="AW60" i="14"/>
  <c r="AX60" i="14"/>
  <c r="AY60" i="14"/>
  <c r="BA60" i="14"/>
  <c r="BB60" i="14"/>
  <c r="BC60" i="14"/>
  <c r="BD60" i="14"/>
  <c r="BE60" i="14"/>
  <c r="BF60" i="14"/>
  <c r="BG60" i="14"/>
  <c r="BH60" i="14"/>
  <c r="BN60" i="14"/>
  <c r="BR59" i="14"/>
  <c r="BI60" i="14"/>
  <c r="BJ60" i="14"/>
  <c r="BK60" i="14"/>
  <c r="BL60" i="14"/>
  <c r="AM61" i="14"/>
  <c r="AL61" i="14"/>
  <c r="AN61" i="14"/>
  <c r="AT61" i="14"/>
  <c r="AP61" i="14"/>
  <c r="AQ61" i="14"/>
  <c r="AO61" i="14"/>
  <c r="AU61" i="14"/>
  <c r="AV61" i="14"/>
  <c r="AZ61" i="14"/>
  <c r="AW61" i="14"/>
  <c r="AX61" i="14"/>
  <c r="AY61" i="14"/>
  <c r="BA61" i="14"/>
  <c r="BB61" i="14"/>
  <c r="BC61" i="14"/>
  <c r="BD61" i="14"/>
  <c r="BE61" i="14"/>
  <c r="BF61" i="14"/>
  <c r="BG61" i="14"/>
  <c r="BH61" i="14"/>
  <c r="BN61" i="14"/>
  <c r="BR60" i="14"/>
  <c r="BI61" i="14"/>
  <c r="BJ61" i="14"/>
  <c r="BK61" i="14"/>
  <c r="BL61" i="14"/>
  <c r="AM62" i="14"/>
  <c r="AL62" i="14"/>
  <c r="AN62" i="14"/>
  <c r="AT62" i="14"/>
  <c r="AP62" i="14"/>
  <c r="AQ62" i="14"/>
  <c r="AO62" i="14"/>
  <c r="AU62" i="14"/>
  <c r="AV62" i="14"/>
  <c r="AZ62" i="14"/>
  <c r="AW62" i="14"/>
  <c r="AX62" i="14"/>
  <c r="AY62" i="14"/>
  <c r="BA62" i="14"/>
  <c r="BB62" i="14"/>
  <c r="BC62" i="14"/>
  <c r="BD62" i="14"/>
  <c r="BE62" i="14"/>
  <c r="BF62" i="14"/>
  <c r="BG62" i="14"/>
  <c r="BH62" i="14"/>
  <c r="BN62" i="14"/>
  <c r="BR61" i="14"/>
  <c r="BI62" i="14"/>
  <c r="BJ62" i="14"/>
  <c r="BK62" i="14"/>
  <c r="BL62" i="14"/>
  <c r="AM63" i="14"/>
  <c r="AL63" i="14"/>
  <c r="AN63" i="14"/>
  <c r="AT63" i="14"/>
  <c r="AP63" i="14"/>
  <c r="AQ63" i="14"/>
  <c r="AO63" i="14"/>
  <c r="AU63" i="14"/>
  <c r="AV63" i="14"/>
  <c r="AZ63" i="14"/>
  <c r="AW63" i="14"/>
  <c r="AX63" i="14"/>
  <c r="AY63" i="14"/>
  <c r="BA63" i="14"/>
  <c r="BB63" i="14"/>
  <c r="BC63" i="14"/>
  <c r="BD63" i="14"/>
  <c r="BE63" i="14"/>
  <c r="BF63" i="14"/>
  <c r="BN63" i="14"/>
  <c r="BR62" i="14"/>
  <c r="BI63" i="14"/>
  <c r="BJ63" i="14"/>
  <c r="BK63" i="14"/>
  <c r="BL63" i="14"/>
  <c r="AM64" i="14"/>
  <c r="AL64" i="14"/>
  <c r="AN64" i="14"/>
  <c r="AT64" i="14"/>
  <c r="AP64" i="14"/>
  <c r="AQ64" i="14"/>
  <c r="AO64" i="14"/>
  <c r="AU64" i="14"/>
  <c r="AV64" i="14"/>
  <c r="AZ64" i="14"/>
  <c r="AW64" i="14"/>
  <c r="AX64" i="14"/>
  <c r="AY64" i="14"/>
  <c r="BA64" i="14"/>
  <c r="BB64" i="14"/>
  <c r="BC64" i="14"/>
  <c r="BD64" i="14"/>
  <c r="BE64" i="14"/>
  <c r="BF64" i="14"/>
  <c r="BG64" i="14"/>
  <c r="BH64" i="14"/>
  <c r="BN64" i="14"/>
  <c r="BR63" i="14"/>
  <c r="BI64" i="14"/>
  <c r="BJ64" i="14"/>
  <c r="BK64" i="14"/>
  <c r="BL64" i="14"/>
  <c r="AM65" i="14"/>
  <c r="AL65" i="14"/>
  <c r="AN65" i="14"/>
  <c r="AT65" i="14"/>
  <c r="AP65" i="14"/>
  <c r="AQ65" i="14"/>
  <c r="AO65" i="14"/>
  <c r="AU65" i="14"/>
  <c r="AV65" i="14"/>
  <c r="AZ65" i="14"/>
  <c r="AW65" i="14"/>
  <c r="AX65" i="14"/>
  <c r="AY65" i="14"/>
  <c r="BA65" i="14"/>
  <c r="BB65" i="14"/>
  <c r="BC65" i="14"/>
  <c r="BD65" i="14"/>
  <c r="BE65" i="14"/>
  <c r="BF65" i="14"/>
  <c r="BG65" i="14"/>
  <c r="BH65" i="14"/>
  <c r="BN65" i="14"/>
  <c r="BR64" i="14"/>
  <c r="BI65" i="14"/>
  <c r="BJ65" i="14"/>
  <c r="BK65" i="14"/>
  <c r="BL65" i="14"/>
  <c r="AM66" i="14"/>
  <c r="AL66" i="14"/>
  <c r="AN66" i="14"/>
  <c r="AT66" i="14"/>
  <c r="AP66" i="14"/>
  <c r="AQ66" i="14"/>
  <c r="AO66" i="14"/>
  <c r="AU66" i="14"/>
  <c r="AV66" i="14"/>
  <c r="AZ66" i="14"/>
  <c r="AW66" i="14"/>
  <c r="AX66" i="14"/>
  <c r="AY66" i="14"/>
  <c r="BA66" i="14"/>
  <c r="BB66" i="14"/>
  <c r="BC66" i="14"/>
  <c r="BD66" i="14"/>
  <c r="BE66" i="14"/>
  <c r="BF66" i="14"/>
  <c r="BG66" i="14"/>
  <c r="BH66" i="14"/>
  <c r="BN66" i="14"/>
  <c r="BR65" i="14"/>
  <c r="BI66" i="14"/>
  <c r="BJ66" i="14"/>
  <c r="BK66" i="14"/>
  <c r="BL66" i="14"/>
  <c r="AM67" i="14"/>
  <c r="AL67" i="14"/>
  <c r="AN67" i="14"/>
  <c r="AT67" i="14"/>
  <c r="AP67" i="14"/>
  <c r="AQ67" i="14"/>
  <c r="AO67" i="14"/>
  <c r="AU67" i="14"/>
  <c r="AV67" i="14"/>
  <c r="AZ67" i="14"/>
  <c r="AW67" i="14"/>
  <c r="AX67" i="14"/>
  <c r="AY67" i="14"/>
  <c r="BA67" i="14"/>
  <c r="BB67" i="14"/>
  <c r="BC67" i="14"/>
  <c r="BD67" i="14"/>
  <c r="BE67" i="14"/>
  <c r="BF67" i="14"/>
  <c r="BG67" i="14"/>
  <c r="BH67" i="14"/>
  <c r="BN67" i="14"/>
  <c r="BR66" i="14"/>
  <c r="BI67" i="14"/>
  <c r="BJ67" i="14"/>
  <c r="BK67" i="14"/>
  <c r="BL67" i="14"/>
  <c r="AM68" i="14"/>
  <c r="AL68" i="14"/>
  <c r="AN68" i="14"/>
  <c r="AT68" i="14"/>
  <c r="AP68" i="14"/>
  <c r="AQ68" i="14"/>
  <c r="AO68" i="14"/>
  <c r="AU68" i="14"/>
  <c r="AV68" i="14"/>
  <c r="AZ68" i="14"/>
  <c r="AW68" i="14"/>
  <c r="AX68" i="14"/>
  <c r="AY68" i="14"/>
  <c r="BA68" i="14"/>
  <c r="BB68" i="14"/>
  <c r="BC68" i="14"/>
  <c r="BD68" i="14"/>
  <c r="BE68" i="14"/>
  <c r="BF68" i="14"/>
  <c r="BG68" i="14"/>
  <c r="BH68" i="14"/>
  <c r="BN68" i="14"/>
  <c r="BR67" i="14"/>
  <c r="BI68" i="14"/>
  <c r="BJ68" i="14"/>
  <c r="BK68" i="14"/>
  <c r="BL68" i="14"/>
  <c r="AM69" i="14"/>
  <c r="AL69" i="14"/>
  <c r="AN69" i="14"/>
  <c r="AT69" i="14"/>
  <c r="AQ69" i="14"/>
  <c r="AO69" i="14"/>
  <c r="AU69" i="14"/>
  <c r="AV69" i="14"/>
  <c r="AZ69" i="14"/>
  <c r="AW69" i="14"/>
  <c r="AX69" i="14"/>
  <c r="AY69" i="14"/>
  <c r="BA69" i="14"/>
  <c r="BB69" i="14"/>
  <c r="BC69" i="14"/>
  <c r="BD69" i="14"/>
  <c r="BE69" i="14"/>
  <c r="BF69" i="14"/>
  <c r="BG69" i="14"/>
  <c r="BH69" i="14"/>
  <c r="BN69" i="14"/>
  <c r="BR68" i="14"/>
  <c r="BI69" i="14"/>
  <c r="BJ69" i="14"/>
  <c r="BK69" i="14"/>
  <c r="BL69" i="14"/>
  <c r="AM70" i="14"/>
  <c r="AL70" i="14"/>
  <c r="AN70" i="14"/>
  <c r="AT70" i="14"/>
  <c r="AP70" i="14"/>
  <c r="AQ70" i="14"/>
  <c r="AO70" i="14"/>
  <c r="AU70" i="14"/>
  <c r="AV70" i="14"/>
  <c r="AZ70" i="14"/>
  <c r="AW70" i="14"/>
  <c r="AX70" i="14"/>
  <c r="AY70" i="14"/>
  <c r="BA70" i="14"/>
  <c r="BB70" i="14"/>
  <c r="BC70" i="14"/>
  <c r="BD70" i="14"/>
  <c r="BE70" i="14"/>
  <c r="BF70" i="14"/>
  <c r="BN70" i="14"/>
  <c r="BR69" i="14"/>
  <c r="BI70" i="14"/>
  <c r="BJ70" i="14"/>
  <c r="BK70" i="14"/>
  <c r="BL70" i="14"/>
  <c r="AM71" i="14"/>
  <c r="AL71" i="14"/>
  <c r="AN71" i="14"/>
  <c r="AT71" i="14"/>
  <c r="AP71" i="14"/>
  <c r="AQ71" i="14"/>
  <c r="AO71" i="14"/>
  <c r="AU71" i="14"/>
  <c r="AV71" i="14"/>
  <c r="AZ71" i="14"/>
  <c r="AW71" i="14"/>
  <c r="AX71" i="14"/>
  <c r="AY71" i="14"/>
  <c r="BA71" i="14"/>
  <c r="BB71" i="14"/>
  <c r="BC71" i="14"/>
  <c r="BD71" i="14"/>
  <c r="BN71" i="14"/>
  <c r="BR70" i="14"/>
  <c r="BI71" i="14"/>
  <c r="BJ71" i="14"/>
  <c r="BK71" i="14"/>
  <c r="BL71" i="14"/>
  <c r="AM72" i="14"/>
  <c r="AL72" i="14"/>
  <c r="AN72" i="14"/>
  <c r="AT72" i="14"/>
  <c r="AP72" i="14"/>
  <c r="AQ72" i="14"/>
  <c r="AO72" i="14"/>
  <c r="AU72" i="14"/>
  <c r="AV72" i="14"/>
  <c r="AZ72" i="14"/>
  <c r="AW72" i="14"/>
  <c r="AX72" i="14"/>
  <c r="AY72" i="14"/>
  <c r="BA72" i="14"/>
  <c r="BB72" i="14"/>
  <c r="BC72" i="14"/>
  <c r="BD72" i="14"/>
  <c r="BE72" i="14"/>
  <c r="BF72" i="14"/>
  <c r="BG72" i="14"/>
  <c r="BH72" i="14"/>
  <c r="BN72" i="14"/>
  <c r="BR71" i="14"/>
  <c r="BI72" i="14"/>
  <c r="BJ72" i="14"/>
  <c r="BK72" i="14"/>
  <c r="BL72" i="14"/>
  <c r="AM73" i="14"/>
  <c r="AL73" i="14"/>
  <c r="AN73" i="14"/>
  <c r="AT73" i="14"/>
  <c r="AP73" i="14"/>
  <c r="AQ73" i="14"/>
  <c r="AO73" i="14"/>
  <c r="AU73" i="14"/>
  <c r="AV73" i="14"/>
  <c r="AZ73" i="14"/>
  <c r="AW73" i="14"/>
  <c r="AX73" i="14"/>
  <c r="AY73" i="14"/>
  <c r="BA73" i="14"/>
  <c r="BB73" i="14"/>
  <c r="BC73" i="14"/>
  <c r="BD73" i="14"/>
  <c r="BE73" i="14"/>
  <c r="BF73" i="14"/>
  <c r="BG73" i="14"/>
  <c r="BH73" i="14"/>
  <c r="BN73" i="14"/>
  <c r="BR72" i="14"/>
  <c r="BI73" i="14"/>
  <c r="BJ73" i="14"/>
  <c r="BK73" i="14"/>
  <c r="BL73" i="14"/>
  <c r="AM74" i="14"/>
  <c r="AL74" i="14"/>
  <c r="AN74" i="14"/>
  <c r="AT74" i="14"/>
  <c r="AP74" i="14"/>
  <c r="AQ74" i="14"/>
  <c r="AO74" i="14"/>
  <c r="AU74" i="14"/>
  <c r="AV74" i="14"/>
  <c r="AZ74" i="14"/>
  <c r="AW74" i="14"/>
  <c r="AX74" i="14"/>
  <c r="AY74" i="14"/>
  <c r="BA74" i="14"/>
  <c r="BB74" i="14"/>
  <c r="BC74" i="14"/>
  <c r="BD74" i="14"/>
  <c r="BE74" i="14"/>
  <c r="BF74" i="14"/>
  <c r="BN74" i="14"/>
  <c r="BR73" i="14"/>
  <c r="BI74" i="14"/>
  <c r="BJ74" i="14"/>
  <c r="BK74" i="14"/>
  <c r="BL74" i="14"/>
  <c r="AM75" i="14"/>
  <c r="AL75" i="14"/>
  <c r="AN75" i="14"/>
  <c r="AT75" i="14"/>
  <c r="AP75" i="14"/>
  <c r="AQ75" i="14"/>
  <c r="AO75" i="14"/>
  <c r="AU75" i="14"/>
  <c r="AV75" i="14"/>
  <c r="AZ75" i="14"/>
  <c r="AW75" i="14"/>
  <c r="AX75" i="14"/>
  <c r="AY75" i="14"/>
  <c r="BA75" i="14"/>
  <c r="BB75" i="14"/>
  <c r="BC75" i="14"/>
  <c r="BD75" i="14"/>
  <c r="BN75" i="14"/>
  <c r="BR74" i="14"/>
  <c r="BI75" i="14"/>
  <c r="BJ75" i="14"/>
  <c r="BK75" i="14"/>
  <c r="BL75" i="14"/>
  <c r="AM76" i="14"/>
  <c r="AL76" i="14"/>
  <c r="AN76" i="14"/>
  <c r="AT76" i="14"/>
  <c r="AP76" i="14"/>
  <c r="AQ76" i="14"/>
  <c r="AO76" i="14"/>
  <c r="AU76" i="14"/>
  <c r="AV76" i="14"/>
  <c r="AZ76" i="14"/>
  <c r="AW76" i="14"/>
  <c r="AX76" i="14"/>
  <c r="AY76" i="14"/>
  <c r="BA76" i="14"/>
  <c r="BB76" i="14"/>
  <c r="BC76" i="14"/>
  <c r="BD76" i="14"/>
  <c r="BN76" i="14"/>
  <c r="BR75" i="14"/>
  <c r="BI76" i="14"/>
  <c r="BJ76" i="14"/>
  <c r="BK76" i="14"/>
  <c r="BL76" i="14"/>
  <c r="AM77" i="14"/>
  <c r="AL77" i="14"/>
  <c r="AN77" i="14"/>
  <c r="AT77" i="14"/>
  <c r="AP77" i="14"/>
  <c r="AQ77" i="14"/>
  <c r="AO77" i="14"/>
  <c r="AU77" i="14"/>
  <c r="AV77" i="14"/>
  <c r="AZ77" i="14"/>
  <c r="AW77" i="14"/>
  <c r="AX77" i="14"/>
  <c r="AY77" i="14"/>
  <c r="BA77" i="14"/>
  <c r="BB77" i="14"/>
  <c r="BC77" i="14"/>
  <c r="BD77" i="14"/>
  <c r="BN77" i="14"/>
  <c r="BR76" i="14"/>
  <c r="BI77" i="14"/>
  <c r="BJ77" i="14"/>
  <c r="BK77" i="14"/>
  <c r="BL77" i="14"/>
  <c r="AM78" i="14"/>
  <c r="AL78" i="14"/>
  <c r="AN78" i="14"/>
  <c r="AT78" i="14"/>
  <c r="AP78" i="14"/>
  <c r="AQ78" i="14"/>
  <c r="AO78" i="14"/>
  <c r="AU78" i="14"/>
  <c r="AV78" i="14"/>
  <c r="AZ78" i="14"/>
  <c r="AW78" i="14"/>
  <c r="AX78" i="14"/>
  <c r="AY78" i="14"/>
  <c r="BA78" i="14"/>
  <c r="BB78" i="14"/>
  <c r="BC78" i="14"/>
  <c r="BD78" i="14"/>
  <c r="BN78" i="14"/>
  <c r="BR77" i="14"/>
  <c r="BI78" i="14"/>
  <c r="BJ78" i="14"/>
  <c r="BL78" i="14"/>
  <c r="AM79" i="14"/>
  <c r="AL79" i="14"/>
  <c r="BN79" i="14"/>
  <c r="BR78" i="14"/>
  <c r="AL80" i="14"/>
  <c r="BN80" i="14"/>
  <c r="BR79" i="14"/>
  <c r="AL81" i="14"/>
  <c r="BN81" i="14"/>
  <c r="BR80" i="14"/>
  <c r="AL82" i="14"/>
  <c r="BN82" i="14"/>
  <c r="BR81" i="14"/>
  <c r="AL83" i="14"/>
  <c r="BN83" i="14"/>
  <c r="BR82" i="14"/>
  <c r="AL84" i="14"/>
  <c r="BN84" i="14"/>
  <c r="BR83" i="14"/>
  <c r="AL85" i="14"/>
  <c r="BN85" i="14"/>
  <c r="BR84" i="14"/>
  <c r="AL86" i="14"/>
  <c r="BN86" i="14"/>
  <c r="BR85" i="14"/>
  <c r="AL87" i="14"/>
  <c r="BN87" i="14"/>
  <c r="BR86" i="14"/>
  <c r="AL88" i="14"/>
  <c r="BN88" i="14"/>
  <c r="BR87" i="14"/>
  <c r="AL89" i="14"/>
  <c r="BN89" i="14"/>
  <c r="BR88" i="14"/>
  <c r="AL90" i="14"/>
  <c r="BN90" i="14"/>
  <c r="BR89" i="14"/>
  <c r="AL91" i="14"/>
  <c r="BN91" i="14"/>
  <c r="BR90" i="14"/>
  <c r="AL92" i="14"/>
  <c r="BN92" i="14"/>
  <c r="BR91" i="14"/>
  <c r="AL93" i="14"/>
  <c r="BN93" i="14"/>
  <c r="BR92" i="14"/>
  <c r="AL94" i="14"/>
  <c r="BN94" i="14"/>
  <c r="BR93" i="14"/>
  <c r="AL95" i="14"/>
  <c r="BN95" i="14"/>
  <c r="BR94" i="14"/>
  <c r="AL96" i="14"/>
  <c r="BN96" i="14"/>
  <c r="BR95" i="14"/>
  <c r="AL97" i="14"/>
  <c r="BN97" i="14"/>
  <c r="BR96" i="14"/>
  <c r="AL98" i="14"/>
  <c r="BN98" i="14"/>
  <c r="BR97" i="14"/>
  <c r="AL99" i="14"/>
  <c r="BN99" i="14"/>
  <c r="BR98" i="14"/>
  <c r="AL100" i="14"/>
  <c r="BN100" i="14"/>
  <c r="BR99" i="14"/>
  <c r="BR100" i="14"/>
  <c r="BN4" i="14"/>
  <c r="BW12" i="14"/>
  <c r="BV12" i="14"/>
  <c r="CB2" i="14"/>
  <c r="BX12" i="14"/>
  <c r="CD12" i="14"/>
  <c r="BZ12" i="14"/>
  <c r="CA12" i="14"/>
  <c r="BY12" i="14"/>
  <c r="CE12" i="14"/>
  <c r="CF12" i="14"/>
  <c r="CJ12" i="14"/>
  <c r="CG12" i="14"/>
  <c r="CH12" i="14"/>
  <c r="CI12" i="14"/>
  <c r="CK12" i="14"/>
  <c r="CL12" i="14"/>
  <c r="CM12" i="14"/>
  <c r="CN12" i="14"/>
  <c r="CO12" i="14"/>
  <c r="CP12" i="14"/>
  <c r="CQ12" i="14"/>
  <c r="CR12" i="14"/>
  <c r="CX12" i="14"/>
  <c r="CS12" i="14"/>
  <c r="CT12" i="14"/>
  <c r="CU12" i="14"/>
  <c r="CV12" i="14"/>
  <c r="BW13" i="14"/>
  <c r="BV13" i="14"/>
  <c r="BX13" i="14"/>
  <c r="CD13" i="14"/>
  <c r="BZ13" i="14"/>
  <c r="CA13" i="14"/>
  <c r="BY13" i="14"/>
  <c r="CE13" i="14"/>
  <c r="CF13" i="14"/>
  <c r="CJ13" i="14"/>
  <c r="CG13" i="14"/>
  <c r="CH13" i="14"/>
  <c r="CI13" i="14"/>
  <c r="CK13" i="14"/>
  <c r="CL13" i="14"/>
  <c r="CM13" i="14"/>
  <c r="CN13" i="14"/>
  <c r="CO13" i="14"/>
  <c r="CP13" i="14"/>
  <c r="CQ13" i="14"/>
  <c r="CR13" i="14"/>
  <c r="CX13" i="14"/>
  <c r="DB12" i="14"/>
  <c r="CS13" i="14"/>
  <c r="CT13" i="14"/>
  <c r="CU13" i="14"/>
  <c r="CV13" i="14"/>
  <c r="BW14" i="14"/>
  <c r="BV14" i="14"/>
  <c r="BX14" i="14"/>
  <c r="CD14" i="14"/>
  <c r="BZ14" i="14"/>
  <c r="CA14" i="14"/>
  <c r="BY14" i="14"/>
  <c r="CE14" i="14"/>
  <c r="CF14" i="14"/>
  <c r="CJ14" i="14"/>
  <c r="CG14" i="14"/>
  <c r="CH14" i="14"/>
  <c r="CI14" i="14"/>
  <c r="CK14" i="14"/>
  <c r="CL14" i="14"/>
  <c r="CM14" i="14"/>
  <c r="CN14" i="14"/>
  <c r="CO14" i="14"/>
  <c r="CP14" i="14"/>
  <c r="CX14" i="14"/>
  <c r="DB13" i="14"/>
  <c r="CS14" i="14"/>
  <c r="CT14" i="14"/>
  <c r="CU14" i="14"/>
  <c r="CV14" i="14"/>
  <c r="BW15" i="14"/>
  <c r="BV15" i="14"/>
  <c r="BX15" i="14"/>
  <c r="CD15" i="14"/>
  <c r="BZ15" i="14"/>
  <c r="CA15" i="14"/>
  <c r="BY15" i="14"/>
  <c r="CE15" i="14"/>
  <c r="CF15" i="14"/>
  <c r="CJ15" i="14"/>
  <c r="CG15" i="14"/>
  <c r="CH15" i="14"/>
  <c r="CI15" i="14"/>
  <c r="CK15" i="14"/>
  <c r="CL15" i="14"/>
  <c r="CM15" i="14"/>
  <c r="CN15" i="14"/>
  <c r="CO15" i="14"/>
  <c r="CP15" i="14"/>
  <c r="CQ15" i="14"/>
  <c r="CR15" i="14"/>
  <c r="CX15" i="14"/>
  <c r="DB14" i="14"/>
  <c r="CS15" i="14"/>
  <c r="CT15" i="14"/>
  <c r="CU15" i="14"/>
  <c r="CV15" i="14"/>
  <c r="BW16" i="14"/>
  <c r="BV16" i="14"/>
  <c r="BX16" i="14"/>
  <c r="CD16" i="14"/>
  <c r="BZ16" i="14"/>
  <c r="CA16" i="14"/>
  <c r="BY16" i="14"/>
  <c r="CE16" i="14"/>
  <c r="CF16" i="14"/>
  <c r="CJ16" i="14"/>
  <c r="CG16" i="14"/>
  <c r="CH16" i="14"/>
  <c r="CI16" i="14"/>
  <c r="CK16" i="14"/>
  <c r="CL16" i="14"/>
  <c r="CM16" i="14"/>
  <c r="CN16" i="14"/>
  <c r="CO16" i="14"/>
  <c r="CP16" i="14"/>
  <c r="CQ16" i="14"/>
  <c r="CR16" i="14"/>
  <c r="CX16" i="14"/>
  <c r="DB15" i="14"/>
  <c r="CS16" i="14"/>
  <c r="CT16" i="14"/>
  <c r="CU16" i="14"/>
  <c r="CV16" i="14"/>
  <c r="BW17" i="14"/>
  <c r="BV17" i="14"/>
  <c r="BX17" i="14"/>
  <c r="CD17" i="14"/>
  <c r="BZ17" i="14"/>
  <c r="CA17" i="14"/>
  <c r="BY17" i="14"/>
  <c r="CE17" i="14"/>
  <c r="CF17" i="14"/>
  <c r="CJ17" i="14"/>
  <c r="CG17" i="14"/>
  <c r="CH17" i="14"/>
  <c r="CI17" i="14"/>
  <c r="CK17" i="14"/>
  <c r="CL17" i="14"/>
  <c r="CM17" i="14"/>
  <c r="CN17" i="14"/>
  <c r="CO17" i="14"/>
  <c r="CP17" i="14"/>
  <c r="CQ17" i="14"/>
  <c r="CR17" i="14"/>
  <c r="CX17" i="14"/>
  <c r="DB16" i="14"/>
  <c r="CS17" i="14"/>
  <c r="CT17" i="14"/>
  <c r="CU17" i="14"/>
  <c r="CV17" i="14"/>
  <c r="BW18" i="14"/>
  <c r="BV18" i="14"/>
  <c r="BX18" i="14"/>
  <c r="CD18" i="14"/>
  <c r="BZ18" i="14"/>
  <c r="CA18" i="14"/>
  <c r="BY18" i="14"/>
  <c r="CE18" i="14"/>
  <c r="CF18" i="14"/>
  <c r="CJ18" i="14"/>
  <c r="CG18" i="14"/>
  <c r="CH18" i="14"/>
  <c r="CI18" i="14"/>
  <c r="CK18" i="14"/>
  <c r="CL18" i="14"/>
  <c r="CM18" i="14"/>
  <c r="CN18" i="14"/>
  <c r="CO18" i="14"/>
  <c r="CP18" i="14"/>
  <c r="CQ18" i="14"/>
  <c r="CR18" i="14"/>
  <c r="CX18" i="14"/>
  <c r="DB17" i="14"/>
  <c r="CS18" i="14"/>
  <c r="CT18" i="14"/>
  <c r="CU18" i="14"/>
  <c r="CV18" i="14"/>
  <c r="BW19" i="14"/>
  <c r="BV19" i="14"/>
  <c r="BX19" i="14"/>
  <c r="CD19" i="14"/>
  <c r="BZ19" i="14"/>
  <c r="CA19" i="14"/>
  <c r="BY19" i="14"/>
  <c r="CE19" i="14"/>
  <c r="CF19" i="14"/>
  <c r="CJ19" i="14"/>
  <c r="CG19" i="14"/>
  <c r="CH19" i="14"/>
  <c r="CI19" i="14"/>
  <c r="CK19" i="14"/>
  <c r="CL19" i="14"/>
  <c r="CM19" i="14"/>
  <c r="CN19" i="14"/>
  <c r="CO19" i="14"/>
  <c r="CP19" i="14"/>
  <c r="CQ19" i="14"/>
  <c r="CR19" i="14"/>
  <c r="CX19" i="14"/>
  <c r="DB18" i="14"/>
  <c r="CS19" i="14"/>
  <c r="CT19" i="14"/>
  <c r="CU19" i="14"/>
  <c r="CV19" i="14"/>
  <c r="BW20" i="14"/>
  <c r="BV20" i="14"/>
  <c r="BX20" i="14"/>
  <c r="CD20" i="14"/>
  <c r="BZ20" i="14"/>
  <c r="CA20" i="14"/>
  <c r="BY20" i="14"/>
  <c r="CE20" i="14"/>
  <c r="CF20" i="14"/>
  <c r="CJ20" i="14"/>
  <c r="CG20" i="14"/>
  <c r="CH20" i="14"/>
  <c r="CI20" i="14"/>
  <c r="CK20" i="14"/>
  <c r="CL20" i="14"/>
  <c r="CM20" i="14"/>
  <c r="CN20" i="14"/>
  <c r="CO20" i="14"/>
  <c r="CP20" i="14"/>
  <c r="CQ20" i="14"/>
  <c r="CR20" i="14"/>
  <c r="CX20" i="14"/>
  <c r="DB19" i="14"/>
  <c r="CS20" i="14"/>
  <c r="CT20" i="14"/>
  <c r="CU20" i="14"/>
  <c r="CV20" i="14"/>
  <c r="BW21" i="14"/>
  <c r="BV21" i="14"/>
  <c r="BX21" i="14"/>
  <c r="CD21" i="14"/>
  <c r="BZ21" i="14"/>
  <c r="CA21" i="14"/>
  <c r="BY21" i="14"/>
  <c r="CE21" i="14"/>
  <c r="CF21" i="14"/>
  <c r="CJ21" i="14"/>
  <c r="CG21" i="14"/>
  <c r="CH21" i="14"/>
  <c r="CI21" i="14"/>
  <c r="CK21" i="14"/>
  <c r="CL21" i="14"/>
  <c r="CM21" i="14"/>
  <c r="CN21" i="14"/>
  <c r="CO21" i="14"/>
  <c r="CP21" i="14"/>
  <c r="CQ21" i="14"/>
  <c r="CR21" i="14"/>
  <c r="CX21" i="14"/>
  <c r="DB20" i="14"/>
  <c r="CS21" i="14"/>
  <c r="CT21" i="14"/>
  <c r="CU21" i="14"/>
  <c r="CV21" i="14"/>
  <c r="BW22" i="14"/>
  <c r="BV22" i="14"/>
  <c r="BX22" i="14"/>
  <c r="CD22" i="14"/>
  <c r="BZ22" i="14"/>
  <c r="CA22" i="14"/>
  <c r="BY22" i="14"/>
  <c r="CE22" i="14"/>
  <c r="CF22" i="14"/>
  <c r="CJ22" i="14"/>
  <c r="CG22" i="14"/>
  <c r="CH22" i="14"/>
  <c r="CI22" i="14"/>
  <c r="CK22" i="14"/>
  <c r="CL22" i="14"/>
  <c r="CM22" i="14"/>
  <c r="CN22" i="14"/>
  <c r="CO22" i="14"/>
  <c r="CP22" i="14"/>
  <c r="CQ22" i="14"/>
  <c r="CR22" i="14"/>
  <c r="CX22" i="14"/>
  <c r="DB21" i="14"/>
  <c r="CS22" i="14"/>
  <c r="CT22" i="14"/>
  <c r="CU22" i="14"/>
  <c r="CV22" i="14"/>
  <c r="BW23" i="14"/>
  <c r="BV23" i="14"/>
  <c r="BX23" i="14"/>
  <c r="CD23" i="14"/>
  <c r="BZ23" i="14"/>
  <c r="CA23" i="14"/>
  <c r="BY23" i="14"/>
  <c r="CE23" i="14"/>
  <c r="CF23" i="14"/>
  <c r="CJ23" i="14"/>
  <c r="CG23" i="14"/>
  <c r="CH23" i="14"/>
  <c r="CI23" i="14"/>
  <c r="CK23" i="14"/>
  <c r="CL23" i="14"/>
  <c r="CM23" i="14"/>
  <c r="CN23" i="14"/>
  <c r="CO23" i="14"/>
  <c r="CP23" i="14"/>
  <c r="CQ23" i="14"/>
  <c r="CR23" i="14"/>
  <c r="CX23" i="14"/>
  <c r="DB22" i="14"/>
  <c r="CS23" i="14"/>
  <c r="CT23" i="14"/>
  <c r="CU23" i="14"/>
  <c r="CV23" i="14"/>
  <c r="BW24" i="14"/>
  <c r="BV24" i="14"/>
  <c r="BX24" i="14"/>
  <c r="CD24" i="14"/>
  <c r="BZ24" i="14"/>
  <c r="CA24" i="14"/>
  <c r="BY24" i="14"/>
  <c r="CE24" i="14"/>
  <c r="CF24" i="14"/>
  <c r="CJ24" i="14"/>
  <c r="CG24" i="14"/>
  <c r="CH24" i="14"/>
  <c r="CI24" i="14"/>
  <c r="CK24" i="14"/>
  <c r="CL24" i="14"/>
  <c r="CM24" i="14"/>
  <c r="CN24" i="14"/>
  <c r="CO24" i="14"/>
  <c r="CP24" i="14"/>
  <c r="CQ24" i="14"/>
  <c r="CR24" i="14"/>
  <c r="CX24" i="14"/>
  <c r="DB23" i="14"/>
  <c r="CS24" i="14"/>
  <c r="CT24" i="14"/>
  <c r="CU24" i="14"/>
  <c r="CV24" i="14"/>
  <c r="BW25" i="14"/>
  <c r="BV25" i="14"/>
  <c r="BX25" i="14"/>
  <c r="CD25" i="14"/>
  <c r="BZ25" i="14"/>
  <c r="CA25" i="14"/>
  <c r="BY25" i="14"/>
  <c r="CE25" i="14"/>
  <c r="CF25" i="14"/>
  <c r="CJ25" i="14"/>
  <c r="CG25" i="14"/>
  <c r="CH25" i="14"/>
  <c r="CI25" i="14"/>
  <c r="CK25" i="14"/>
  <c r="CL25" i="14"/>
  <c r="CM25" i="14"/>
  <c r="CN25" i="14"/>
  <c r="CO25" i="14"/>
  <c r="CP25" i="14"/>
  <c r="CQ25" i="14"/>
  <c r="CR25" i="14"/>
  <c r="CX25" i="14"/>
  <c r="DB24" i="14"/>
  <c r="CS25" i="14"/>
  <c r="CT25" i="14"/>
  <c r="CU25" i="14"/>
  <c r="CV25" i="14"/>
  <c r="BW26" i="14"/>
  <c r="BV26" i="14"/>
  <c r="BX26" i="14"/>
  <c r="CD26" i="14"/>
  <c r="BZ26" i="14"/>
  <c r="CA26" i="14"/>
  <c r="BY26" i="14"/>
  <c r="CE26" i="14"/>
  <c r="CF26" i="14"/>
  <c r="CJ26" i="14"/>
  <c r="CG26" i="14"/>
  <c r="CH26" i="14"/>
  <c r="CI26" i="14"/>
  <c r="CK26" i="14"/>
  <c r="CL26" i="14"/>
  <c r="CM26" i="14"/>
  <c r="CN26" i="14"/>
  <c r="CO26" i="14"/>
  <c r="CP26" i="14"/>
  <c r="CQ26" i="14"/>
  <c r="CR26" i="14"/>
  <c r="CX26" i="14"/>
  <c r="DB25" i="14"/>
  <c r="CS26" i="14"/>
  <c r="CT26" i="14"/>
  <c r="CU26" i="14"/>
  <c r="CV26" i="14"/>
  <c r="BW27" i="14"/>
  <c r="BV27" i="14"/>
  <c r="BX27" i="14"/>
  <c r="CD27" i="14"/>
  <c r="BZ27" i="14"/>
  <c r="CA27" i="14"/>
  <c r="BY27" i="14"/>
  <c r="CE27" i="14"/>
  <c r="CF27" i="14"/>
  <c r="CJ27" i="14"/>
  <c r="CG27" i="14"/>
  <c r="CH27" i="14"/>
  <c r="CI27" i="14"/>
  <c r="CK27" i="14"/>
  <c r="CL27" i="14"/>
  <c r="CM27" i="14"/>
  <c r="CN27" i="14"/>
  <c r="CO27" i="14"/>
  <c r="CP27" i="14"/>
  <c r="CQ27" i="14"/>
  <c r="CR27" i="14"/>
  <c r="CX27" i="14"/>
  <c r="DB26" i="14"/>
  <c r="CS27" i="14"/>
  <c r="CT27" i="14"/>
  <c r="CU27" i="14"/>
  <c r="CV27" i="14"/>
  <c r="BW28" i="14"/>
  <c r="BV28" i="14"/>
  <c r="BX28" i="14"/>
  <c r="CD28" i="14"/>
  <c r="BZ28" i="14"/>
  <c r="CA28" i="14"/>
  <c r="BY28" i="14"/>
  <c r="CE28" i="14"/>
  <c r="CF28" i="14"/>
  <c r="CJ28" i="14"/>
  <c r="CG28" i="14"/>
  <c r="CH28" i="14"/>
  <c r="CI28" i="14"/>
  <c r="CK28" i="14"/>
  <c r="CL28" i="14"/>
  <c r="CM28" i="14"/>
  <c r="CN28" i="14"/>
  <c r="CO28" i="14"/>
  <c r="CP28" i="14"/>
  <c r="CQ28" i="14"/>
  <c r="CR28" i="14"/>
  <c r="CX28" i="14"/>
  <c r="DB27" i="14"/>
  <c r="CS28" i="14"/>
  <c r="CT28" i="14"/>
  <c r="CU28" i="14"/>
  <c r="CV28" i="14"/>
  <c r="BW29" i="14"/>
  <c r="BV29" i="14"/>
  <c r="BX29" i="14"/>
  <c r="CD29" i="14"/>
  <c r="BZ29" i="14"/>
  <c r="CA29" i="14"/>
  <c r="BY29" i="14"/>
  <c r="CE29" i="14"/>
  <c r="CF29" i="14"/>
  <c r="CJ29" i="14"/>
  <c r="CG29" i="14"/>
  <c r="CH29" i="14"/>
  <c r="CI29" i="14"/>
  <c r="CK29" i="14"/>
  <c r="CL29" i="14"/>
  <c r="CM29" i="14"/>
  <c r="CN29" i="14"/>
  <c r="CO29" i="14"/>
  <c r="CP29" i="14"/>
  <c r="CQ29" i="14"/>
  <c r="CR29" i="14"/>
  <c r="CX29" i="14"/>
  <c r="DB28" i="14"/>
  <c r="CS29" i="14"/>
  <c r="CT29" i="14"/>
  <c r="CU29" i="14"/>
  <c r="CV29" i="14"/>
  <c r="BW30" i="14"/>
  <c r="BV30" i="14"/>
  <c r="BX30" i="14"/>
  <c r="CD30" i="14"/>
  <c r="BZ30" i="14"/>
  <c r="CA30" i="14"/>
  <c r="BY30" i="14"/>
  <c r="CE30" i="14"/>
  <c r="CF30" i="14"/>
  <c r="CJ30" i="14"/>
  <c r="CG30" i="14"/>
  <c r="CH30" i="14"/>
  <c r="CI30" i="14"/>
  <c r="CK30" i="14"/>
  <c r="CL30" i="14"/>
  <c r="CM30" i="14"/>
  <c r="CN30" i="14"/>
  <c r="CO30" i="14"/>
  <c r="CP30" i="14"/>
  <c r="CQ30" i="14"/>
  <c r="CR30" i="14"/>
  <c r="CX30" i="14"/>
  <c r="DB29" i="14"/>
  <c r="CS30" i="14"/>
  <c r="CT30" i="14"/>
  <c r="CU30" i="14"/>
  <c r="CV30" i="14"/>
  <c r="BW31" i="14"/>
  <c r="BV31" i="14"/>
  <c r="BX31" i="14"/>
  <c r="CD31" i="14"/>
  <c r="BZ31" i="14"/>
  <c r="CA31" i="14"/>
  <c r="BY31" i="14"/>
  <c r="CE31" i="14"/>
  <c r="CF31" i="14"/>
  <c r="CJ31" i="14"/>
  <c r="CG31" i="14"/>
  <c r="CH31" i="14"/>
  <c r="CI31" i="14"/>
  <c r="CK31" i="14"/>
  <c r="CL31" i="14"/>
  <c r="CM31" i="14"/>
  <c r="CN31" i="14"/>
  <c r="CO31" i="14"/>
  <c r="CP31" i="14"/>
  <c r="CQ31" i="14"/>
  <c r="CR31" i="14"/>
  <c r="CX31" i="14"/>
  <c r="DB30" i="14"/>
  <c r="CS31" i="14"/>
  <c r="CT31" i="14"/>
  <c r="CU31" i="14"/>
  <c r="CV31" i="14"/>
  <c r="BW32" i="14"/>
  <c r="BV32" i="14"/>
  <c r="BX32" i="14"/>
  <c r="CD32" i="14"/>
  <c r="BZ32" i="14"/>
  <c r="CA32" i="14"/>
  <c r="BY32" i="14"/>
  <c r="CE32" i="14"/>
  <c r="CF32" i="14"/>
  <c r="CJ32" i="14"/>
  <c r="CG32" i="14"/>
  <c r="CH32" i="14"/>
  <c r="CI32" i="14"/>
  <c r="CK32" i="14"/>
  <c r="CL32" i="14"/>
  <c r="CM32" i="14"/>
  <c r="CN32" i="14"/>
  <c r="CO32" i="14"/>
  <c r="CP32" i="14"/>
  <c r="CQ32" i="14"/>
  <c r="CR32" i="14"/>
  <c r="CX32" i="14"/>
  <c r="DB31" i="14"/>
  <c r="CS32" i="14"/>
  <c r="CT32" i="14"/>
  <c r="CU32" i="14"/>
  <c r="CV32" i="14"/>
  <c r="BW33" i="14"/>
  <c r="BV33" i="14"/>
  <c r="BX33" i="14"/>
  <c r="CD33" i="14"/>
  <c r="BZ33" i="14"/>
  <c r="CA33" i="14"/>
  <c r="BY33" i="14"/>
  <c r="CE33" i="14"/>
  <c r="CF33" i="14"/>
  <c r="CJ33" i="14"/>
  <c r="CG33" i="14"/>
  <c r="CH33" i="14"/>
  <c r="CI33" i="14"/>
  <c r="CK33" i="14"/>
  <c r="CL33" i="14"/>
  <c r="CM33" i="14"/>
  <c r="CN33" i="14"/>
  <c r="CO33" i="14"/>
  <c r="CP33" i="14"/>
  <c r="CQ33" i="14"/>
  <c r="CR33" i="14"/>
  <c r="CX33" i="14"/>
  <c r="DB32" i="14"/>
  <c r="CS33" i="14"/>
  <c r="CT33" i="14"/>
  <c r="CU33" i="14"/>
  <c r="CV33" i="14"/>
  <c r="BW34" i="14"/>
  <c r="BV34" i="14"/>
  <c r="BX34" i="14"/>
  <c r="CD34" i="14"/>
  <c r="BZ34" i="14"/>
  <c r="CA34" i="14"/>
  <c r="BY34" i="14"/>
  <c r="CE34" i="14"/>
  <c r="CF34" i="14"/>
  <c r="CJ34" i="14"/>
  <c r="CG34" i="14"/>
  <c r="CH34" i="14"/>
  <c r="CI34" i="14"/>
  <c r="CK34" i="14"/>
  <c r="CL34" i="14"/>
  <c r="CM34" i="14"/>
  <c r="CN34" i="14"/>
  <c r="CO34" i="14"/>
  <c r="CP34" i="14"/>
  <c r="CQ34" i="14"/>
  <c r="CR34" i="14"/>
  <c r="CX34" i="14"/>
  <c r="DB33" i="14"/>
  <c r="CS34" i="14"/>
  <c r="CT34" i="14"/>
  <c r="CU34" i="14"/>
  <c r="CV34" i="14"/>
  <c r="BW35" i="14"/>
  <c r="BV35" i="14"/>
  <c r="BX35" i="14"/>
  <c r="CD35" i="14"/>
  <c r="BZ35" i="14"/>
  <c r="CA35" i="14"/>
  <c r="BY35" i="14"/>
  <c r="CE35" i="14"/>
  <c r="CF35" i="14"/>
  <c r="CJ35" i="14"/>
  <c r="CG35" i="14"/>
  <c r="CH35" i="14"/>
  <c r="CI35" i="14"/>
  <c r="CK35" i="14"/>
  <c r="CL35" i="14"/>
  <c r="CM35" i="14"/>
  <c r="CN35" i="14"/>
  <c r="CO35" i="14"/>
  <c r="CP35" i="14"/>
  <c r="CQ35" i="14"/>
  <c r="CR35" i="14"/>
  <c r="CX35" i="14"/>
  <c r="DB34" i="14"/>
  <c r="CS35" i="14"/>
  <c r="CT35" i="14"/>
  <c r="CU35" i="14"/>
  <c r="CV35" i="14"/>
  <c r="BW36" i="14"/>
  <c r="BV36" i="14"/>
  <c r="BX36" i="14"/>
  <c r="CD36" i="14"/>
  <c r="BZ36" i="14"/>
  <c r="CA36" i="14"/>
  <c r="BY36" i="14"/>
  <c r="CE36" i="14"/>
  <c r="CF36" i="14"/>
  <c r="CJ36" i="14"/>
  <c r="CG36" i="14"/>
  <c r="CH36" i="14"/>
  <c r="CI36" i="14"/>
  <c r="CK36" i="14"/>
  <c r="CL36" i="14"/>
  <c r="CM36" i="14"/>
  <c r="CN36" i="14"/>
  <c r="CO36" i="14"/>
  <c r="CP36" i="14"/>
  <c r="CQ36" i="14"/>
  <c r="CR36" i="14"/>
  <c r="CX36" i="14"/>
  <c r="DB35" i="14"/>
  <c r="CS36" i="14"/>
  <c r="CT36" i="14"/>
  <c r="CU36" i="14"/>
  <c r="CV36" i="14"/>
  <c r="BW37" i="14"/>
  <c r="BV37" i="14"/>
  <c r="BX37" i="14"/>
  <c r="CD37" i="14"/>
  <c r="BZ37" i="14"/>
  <c r="CA37" i="14"/>
  <c r="BY37" i="14"/>
  <c r="CE37" i="14"/>
  <c r="CF37" i="14"/>
  <c r="CJ37" i="14"/>
  <c r="CG37" i="14"/>
  <c r="CH37" i="14"/>
  <c r="CI37" i="14"/>
  <c r="CK37" i="14"/>
  <c r="CL37" i="14"/>
  <c r="CM37" i="14"/>
  <c r="CN37" i="14"/>
  <c r="CO37" i="14"/>
  <c r="CP37" i="14"/>
  <c r="CQ37" i="14"/>
  <c r="CR37" i="14"/>
  <c r="CX37" i="14"/>
  <c r="DB36" i="14"/>
  <c r="CS37" i="14"/>
  <c r="CT37" i="14"/>
  <c r="CU37" i="14"/>
  <c r="CV37" i="14"/>
  <c r="BW38" i="14"/>
  <c r="BV38" i="14"/>
  <c r="BX38" i="14"/>
  <c r="CD38" i="14"/>
  <c r="BZ38" i="14"/>
  <c r="CA38" i="14"/>
  <c r="BY38" i="14"/>
  <c r="CE38" i="14"/>
  <c r="CF38" i="14"/>
  <c r="CJ38" i="14"/>
  <c r="CG38" i="14"/>
  <c r="CH38" i="14"/>
  <c r="CI38" i="14"/>
  <c r="CK38" i="14"/>
  <c r="CL38" i="14"/>
  <c r="CM38" i="14"/>
  <c r="CN38" i="14"/>
  <c r="CO38" i="14"/>
  <c r="CP38" i="14"/>
  <c r="CQ38" i="14"/>
  <c r="CR38" i="14"/>
  <c r="CX38" i="14"/>
  <c r="DB37" i="14"/>
  <c r="CS38" i="14"/>
  <c r="CT38" i="14"/>
  <c r="CU38" i="14"/>
  <c r="CV38" i="14"/>
  <c r="BW39" i="14"/>
  <c r="BV39" i="14"/>
  <c r="BX39" i="14"/>
  <c r="CD39" i="14"/>
  <c r="BZ39" i="14"/>
  <c r="CA39" i="14"/>
  <c r="BY39" i="14"/>
  <c r="CE39" i="14"/>
  <c r="CF39" i="14"/>
  <c r="CJ39" i="14"/>
  <c r="CG39" i="14"/>
  <c r="CH39" i="14"/>
  <c r="CI39" i="14"/>
  <c r="CK39" i="14"/>
  <c r="CL39" i="14"/>
  <c r="CM39" i="14"/>
  <c r="CN39" i="14"/>
  <c r="CO39" i="14"/>
  <c r="CP39" i="14"/>
  <c r="CQ39" i="14"/>
  <c r="CR39" i="14"/>
  <c r="CX39" i="14"/>
  <c r="DB38" i="14"/>
  <c r="CS39" i="14"/>
  <c r="CT39" i="14"/>
  <c r="CU39" i="14"/>
  <c r="CV39" i="14"/>
  <c r="BW40" i="14"/>
  <c r="BV40" i="14"/>
  <c r="BX40" i="14"/>
  <c r="CD40" i="14"/>
  <c r="BZ40" i="14"/>
  <c r="CA40" i="14"/>
  <c r="BY40" i="14"/>
  <c r="CE40" i="14"/>
  <c r="CF40" i="14"/>
  <c r="CJ40" i="14"/>
  <c r="CG40" i="14"/>
  <c r="CH40" i="14"/>
  <c r="CI40" i="14"/>
  <c r="CK40" i="14"/>
  <c r="CL40" i="14"/>
  <c r="CM40" i="14"/>
  <c r="CN40" i="14"/>
  <c r="CO40" i="14"/>
  <c r="CP40" i="14"/>
  <c r="CQ40" i="14"/>
  <c r="CR40" i="14"/>
  <c r="CX40" i="14"/>
  <c r="DB39" i="14"/>
  <c r="CS40" i="14"/>
  <c r="CT40" i="14"/>
  <c r="CU40" i="14"/>
  <c r="CV40" i="14"/>
  <c r="BW41" i="14"/>
  <c r="BV41" i="14"/>
  <c r="BX41" i="14"/>
  <c r="CD41" i="14"/>
  <c r="BZ41" i="14"/>
  <c r="CA41" i="14"/>
  <c r="BY41" i="14"/>
  <c r="CE41" i="14"/>
  <c r="CF41" i="14"/>
  <c r="CJ41" i="14"/>
  <c r="CG41" i="14"/>
  <c r="CH41" i="14"/>
  <c r="CI41" i="14"/>
  <c r="CK41" i="14"/>
  <c r="CL41" i="14"/>
  <c r="CM41" i="14"/>
  <c r="CN41" i="14"/>
  <c r="CX41" i="14"/>
  <c r="DB40" i="14"/>
  <c r="CS41" i="14"/>
  <c r="CT41" i="14"/>
  <c r="CU41" i="14"/>
  <c r="CV41" i="14"/>
  <c r="BW42" i="14"/>
  <c r="BV42" i="14"/>
  <c r="BX42" i="14"/>
  <c r="CD42" i="14"/>
  <c r="BZ42" i="14"/>
  <c r="CA42" i="14"/>
  <c r="BY42" i="14"/>
  <c r="CE42" i="14"/>
  <c r="CF42" i="14"/>
  <c r="CJ42" i="14"/>
  <c r="CG42" i="14"/>
  <c r="CH42" i="14"/>
  <c r="CI42" i="14"/>
  <c r="CK42" i="14"/>
  <c r="CL42" i="14"/>
  <c r="CM42" i="14"/>
  <c r="CN42" i="14"/>
  <c r="CO42" i="14"/>
  <c r="CP42" i="14"/>
  <c r="CQ42" i="14"/>
  <c r="CR42" i="14"/>
  <c r="CX42" i="14"/>
  <c r="DB41" i="14"/>
  <c r="CS42" i="14"/>
  <c r="CT42" i="14"/>
  <c r="CU42" i="14"/>
  <c r="CV42" i="14"/>
  <c r="BW43" i="14"/>
  <c r="BV43" i="14"/>
  <c r="BX43" i="14"/>
  <c r="CD43" i="14"/>
  <c r="BZ43" i="14"/>
  <c r="CA43" i="14"/>
  <c r="BY43" i="14"/>
  <c r="CE43" i="14"/>
  <c r="CF43" i="14"/>
  <c r="CJ43" i="14"/>
  <c r="CG43" i="14"/>
  <c r="CH43" i="14"/>
  <c r="CI43" i="14"/>
  <c r="CK43" i="14"/>
  <c r="CL43" i="14"/>
  <c r="CM43" i="14"/>
  <c r="CN43" i="14"/>
  <c r="CO43" i="14"/>
  <c r="CP43" i="14"/>
  <c r="CQ43" i="14"/>
  <c r="CR43" i="14"/>
  <c r="CX43" i="14"/>
  <c r="DB42" i="14"/>
  <c r="CS43" i="14"/>
  <c r="CT43" i="14"/>
  <c r="CU43" i="14"/>
  <c r="CV43" i="14"/>
  <c r="BW44" i="14"/>
  <c r="BV44" i="14"/>
  <c r="BX44" i="14"/>
  <c r="CD44" i="14"/>
  <c r="BZ44" i="14"/>
  <c r="CA44" i="14"/>
  <c r="BY44" i="14"/>
  <c r="CE44" i="14"/>
  <c r="CF44" i="14"/>
  <c r="CJ44" i="14"/>
  <c r="CG44" i="14"/>
  <c r="CH44" i="14"/>
  <c r="CI44" i="14"/>
  <c r="CK44" i="14"/>
  <c r="CL44" i="14"/>
  <c r="CM44" i="14"/>
  <c r="CN44" i="14"/>
  <c r="CO44" i="14"/>
  <c r="CP44" i="14"/>
  <c r="CQ44" i="14"/>
  <c r="CR44" i="14"/>
  <c r="CX44" i="14"/>
  <c r="DB43" i="14"/>
  <c r="CS44" i="14"/>
  <c r="CT44" i="14"/>
  <c r="CU44" i="14"/>
  <c r="CV44" i="14"/>
  <c r="BW45" i="14"/>
  <c r="BV45" i="14"/>
  <c r="BX45" i="14"/>
  <c r="CD45" i="14"/>
  <c r="BZ45" i="14"/>
  <c r="CA45" i="14"/>
  <c r="BY45" i="14"/>
  <c r="CE45" i="14"/>
  <c r="CF45" i="14"/>
  <c r="CJ45" i="14"/>
  <c r="CG45" i="14"/>
  <c r="CH45" i="14"/>
  <c r="CI45" i="14"/>
  <c r="CK45" i="14"/>
  <c r="CL45" i="14"/>
  <c r="CM45" i="14"/>
  <c r="CN45" i="14"/>
  <c r="CO45" i="14"/>
  <c r="CP45" i="14"/>
  <c r="CQ45" i="14"/>
  <c r="CR45" i="14"/>
  <c r="CX45" i="14"/>
  <c r="DB44" i="14"/>
  <c r="CS45" i="14"/>
  <c r="CT45" i="14"/>
  <c r="CU45" i="14"/>
  <c r="CV45" i="14"/>
  <c r="BW46" i="14"/>
  <c r="BV46" i="14"/>
  <c r="BX46" i="14"/>
  <c r="CD46" i="14"/>
  <c r="BZ46" i="14"/>
  <c r="CA46" i="14"/>
  <c r="BY46" i="14"/>
  <c r="CE46" i="14"/>
  <c r="CF46" i="14"/>
  <c r="CJ46" i="14"/>
  <c r="CG46" i="14"/>
  <c r="CH46" i="14"/>
  <c r="CI46" i="14"/>
  <c r="CK46" i="14"/>
  <c r="CL46" i="14"/>
  <c r="CM46" i="14"/>
  <c r="CN46" i="14"/>
  <c r="CO46" i="14"/>
  <c r="CP46" i="14"/>
  <c r="CQ46" i="14"/>
  <c r="CR46" i="14"/>
  <c r="CX46" i="14"/>
  <c r="DB45" i="14"/>
  <c r="CS46" i="14"/>
  <c r="CT46" i="14"/>
  <c r="CU46" i="14"/>
  <c r="CV46" i="14"/>
  <c r="BW47" i="14"/>
  <c r="BV47" i="14"/>
  <c r="BX47" i="14"/>
  <c r="CD47" i="14"/>
  <c r="BZ47" i="14"/>
  <c r="CA47" i="14"/>
  <c r="BY47" i="14"/>
  <c r="CE47" i="14"/>
  <c r="CF47" i="14"/>
  <c r="CJ47" i="14"/>
  <c r="CG47" i="14"/>
  <c r="CH47" i="14"/>
  <c r="CI47" i="14"/>
  <c r="CK47" i="14"/>
  <c r="CL47" i="14"/>
  <c r="CM47" i="14"/>
  <c r="CN47" i="14"/>
  <c r="CO47" i="14"/>
  <c r="CP47" i="14"/>
  <c r="CQ47" i="14"/>
  <c r="CR47" i="14"/>
  <c r="CX47" i="14"/>
  <c r="DB46" i="14"/>
  <c r="CS47" i="14"/>
  <c r="CT47" i="14"/>
  <c r="CU47" i="14"/>
  <c r="CV47" i="14"/>
  <c r="BW48" i="14"/>
  <c r="BV48" i="14"/>
  <c r="BX48" i="14"/>
  <c r="CD48" i="14"/>
  <c r="BZ48" i="14"/>
  <c r="CA48" i="14"/>
  <c r="BY48" i="14"/>
  <c r="CE48" i="14"/>
  <c r="CF48" i="14"/>
  <c r="CJ48" i="14"/>
  <c r="CG48" i="14"/>
  <c r="CH48" i="14"/>
  <c r="CI48" i="14"/>
  <c r="CK48" i="14"/>
  <c r="CL48" i="14"/>
  <c r="CM48" i="14"/>
  <c r="CN48" i="14"/>
  <c r="CO48" i="14"/>
  <c r="CP48" i="14"/>
  <c r="CX48" i="14"/>
  <c r="DB47" i="14"/>
  <c r="CS48" i="14"/>
  <c r="CT48" i="14"/>
  <c r="CU48" i="14"/>
  <c r="CV48" i="14"/>
  <c r="BW49" i="14"/>
  <c r="BV49" i="14"/>
  <c r="BX49" i="14"/>
  <c r="CD49" i="14"/>
  <c r="BZ49" i="14"/>
  <c r="CA49" i="14"/>
  <c r="BY49" i="14"/>
  <c r="CE49" i="14"/>
  <c r="CF49" i="14"/>
  <c r="CJ49" i="14"/>
  <c r="CG49" i="14"/>
  <c r="CH49" i="14"/>
  <c r="CI49" i="14"/>
  <c r="CK49" i="14"/>
  <c r="CL49" i="14"/>
  <c r="CM49" i="14"/>
  <c r="CN49" i="14"/>
  <c r="CO49" i="14"/>
  <c r="CP49" i="14"/>
  <c r="CQ49" i="14"/>
  <c r="CR49" i="14"/>
  <c r="CX49" i="14"/>
  <c r="DB48" i="14"/>
  <c r="CS49" i="14"/>
  <c r="CT49" i="14"/>
  <c r="CU49" i="14"/>
  <c r="CV49" i="14"/>
  <c r="BW50" i="14"/>
  <c r="BV50" i="14"/>
  <c r="BX50" i="14"/>
  <c r="CD50" i="14"/>
  <c r="BZ50" i="14"/>
  <c r="CA50" i="14"/>
  <c r="BY50" i="14"/>
  <c r="CE50" i="14"/>
  <c r="CF50" i="14"/>
  <c r="CJ50" i="14"/>
  <c r="CG50" i="14"/>
  <c r="CH50" i="14"/>
  <c r="CI50" i="14"/>
  <c r="CK50" i="14"/>
  <c r="CL50" i="14"/>
  <c r="CM50" i="14"/>
  <c r="CN50" i="14"/>
  <c r="CO50" i="14"/>
  <c r="CP50" i="14"/>
  <c r="CQ50" i="14"/>
  <c r="CR50" i="14"/>
  <c r="CX50" i="14"/>
  <c r="DB49" i="14"/>
  <c r="CS50" i="14"/>
  <c r="CT50" i="14"/>
  <c r="CU50" i="14"/>
  <c r="CV50" i="14"/>
  <c r="BW51" i="14"/>
  <c r="BV51" i="14"/>
  <c r="BX51" i="14"/>
  <c r="CD51" i="14"/>
  <c r="BZ51" i="14"/>
  <c r="CA51" i="14"/>
  <c r="BY51" i="14"/>
  <c r="CE51" i="14"/>
  <c r="CF51" i="14"/>
  <c r="CJ51" i="14"/>
  <c r="CG51" i="14"/>
  <c r="CH51" i="14"/>
  <c r="CI51" i="14"/>
  <c r="CK51" i="14"/>
  <c r="CL51" i="14"/>
  <c r="CM51" i="14"/>
  <c r="CN51" i="14"/>
  <c r="CO51" i="14"/>
  <c r="H98" i="1"/>
  <c r="CP51" i="14"/>
  <c r="CQ51" i="14"/>
  <c r="CR51" i="14"/>
  <c r="CX51" i="14"/>
  <c r="DB50" i="14"/>
  <c r="CS51" i="14"/>
  <c r="CT51" i="14"/>
  <c r="CU51" i="14"/>
  <c r="CV51" i="14"/>
  <c r="BW52" i="14"/>
  <c r="BV52" i="14"/>
  <c r="BX52" i="14"/>
  <c r="CD52" i="14"/>
  <c r="BZ52" i="14"/>
  <c r="CA52" i="14"/>
  <c r="BY52" i="14"/>
  <c r="CE52" i="14"/>
  <c r="CF52" i="14"/>
  <c r="CJ52" i="14"/>
  <c r="CG52" i="14"/>
  <c r="CH52" i="14"/>
  <c r="CI52" i="14"/>
  <c r="CK52" i="14"/>
  <c r="CL52" i="14"/>
  <c r="CM52" i="14"/>
  <c r="CN52" i="14"/>
  <c r="CO52" i="14"/>
  <c r="CP52" i="14"/>
  <c r="CQ52" i="14"/>
  <c r="CR52" i="14"/>
  <c r="CX52" i="14"/>
  <c r="DB51" i="14"/>
  <c r="CS52" i="14"/>
  <c r="CT52" i="14"/>
  <c r="CU52" i="14"/>
  <c r="CV52" i="14"/>
  <c r="BW53" i="14"/>
  <c r="BV53" i="14"/>
  <c r="BX53" i="14"/>
  <c r="CD53" i="14"/>
  <c r="BZ53" i="14"/>
  <c r="CA53" i="14"/>
  <c r="BY53" i="14"/>
  <c r="CE53" i="14"/>
  <c r="CF53" i="14"/>
  <c r="CJ53" i="14"/>
  <c r="CG53" i="14"/>
  <c r="CH53" i="14"/>
  <c r="CI53" i="14"/>
  <c r="CK53" i="14"/>
  <c r="CL53" i="14"/>
  <c r="CM53" i="14"/>
  <c r="CN53" i="14"/>
  <c r="CO53" i="14"/>
  <c r="CP53" i="14"/>
  <c r="CQ53" i="14"/>
  <c r="CR53" i="14"/>
  <c r="CX53" i="14"/>
  <c r="DB52" i="14"/>
  <c r="CS53" i="14"/>
  <c r="CT53" i="14"/>
  <c r="CU53" i="14"/>
  <c r="CV53" i="14"/>
  <c r="BW54" i="14"/>
  <c r="BV54" i="14"/>
  <c r="BX54" i="14"/>
  <c r="CD54" i="14"/>
  <c r="BZ54" i="14"/>
  <c r="CA54" i="14"/>
  <c r="BY54" i="14"/>
  <c r="CE54" i="14"/>
  <c r="CF54" i="14"/>
  <c r="CJ54" i="14"/>
  <c r="CG54" i="14"/>
  <c r="CH54" i="14"/>
  <c r="CI54" i="14"/>
  <c r="CK54" i="14"/>
  <c r="CL54" i="14"/>
  <c r="CM54" i="14"/>
  <c r="CN54" i="14"/>
  <c r="CO54" i="14"/>
  <c r="CP54" i="14"/>
  <c r="CQ54" i="14"/>
  <c r="CR54" i="14"/>
  <c r="CX54" i="14"/>
  <c r="DB53" i="14"/>
  <c r="CS54" i="14"/>
  <c r="CT54" i="14"/>
  <c r="CU54" i="14"/>
  <c r="CV54" i="14"/>
  <c r="BW55" i="14"/>
  <c r="BV55" i="14"/>
  <c r="BX55" i="14"/>
  <c r="CD55" i="14"/>
  <c r="BZ55" i="14"/>
  <c r="CA55" i="14"/>
  <c r="BY55" i="14"/>
  <c r="CE55" i="14"/>
  <c r="CF55" i="14"/>
  <c r="CJ55" i="14"/>
  <c r="CG55" i="14"/>
  <c r="CH55" i="14"/>
  <c r="CI55" i="14"/>
  <c r="CK55" i="14"/>
  <c r="CL55" i="14"/>
  <c r="CM55" i="14"/>
  <c r="CN55" i="14"/>
  <c r="CO55" i="14"/>
  <c r="CP55" i="14"/>
  <c r="CQ55" i="14"/>
  <c r="CR55" i="14"/>
  <c r="CX55" i="14"/>
  <c r="DB54" i="14"/>
  <c r="CS55" i="14"/>
  <c r="CT55" i="14"/>
  <c r="CU55" i="14"/>
  <c r="CV55" i="14"/>
  <c r="BW56" i="14"/>
  <c r="BV56" i="14"/>
  <c r="BX56" i="14"/>
  <c r="CD56" i="14"/>
  <c r="BZ56" i="14"/>
  <c r="CA56" i="14"/>
  <c r="BY56" i="14"/>
  <c r="CE56" i="14"/>
  <c r="CF56" i="14"/>
  <c r="CJ56" i="14"/>
  <c r="CG56" i="14"/>
  <c r="CH56" i="14"/>
  <c r="CI56" i="14"/>
  <c r="CK56" i="14"/>
  <c r="CL56" i="14"/>
  <c r="CM56" i="14"/>
  <c r="CN56" i="14"/>
  <c r="CO56" i="14"/>
  <c r="CP56" i="14"/>
  <c r="CQ56" i="14"/>
  <c r="CR56" i="14"/>
  <c r="CX56" i="14"/>
  <c r="DB55" i="14"/>
  <c r="CS56" i="14"/>
  <c r="CT56" i="14"/>
  <c r="CU56" i="14"/>
  <c r="CV56" i="14"/>
  <c r="BW57" i="14"/>
  <c r="BV57" i="14"/>
  <c r="BX57" i="14"/>
  <c r="CD57" i="14"/>
  <c r="BZ57" i="14"/>
  <c r="CA57" i="14"/>
  <c r="BY57" i="14"/>
  <c r="CE57" i="14"/>
  <c r="CF57" i="14"/>
  <c r="CJ57" i="14"/>
  <c r="CG57" i="14"/>
  <c r="CH57" i="14"/>
  <c r="CI57" i="14"/>
  <c r="CK57" i="14"/>
  <c r="CL57" i="14"/>
  <c r="CM57" i="14"/>
  <c r="CN57" i="14"/>
  <c r="CO57" i="14"/>
  <c r="CP57" i="14"/>
  <c r="CQ57" i="14"/>
  <c r="CR57" i="14"/>
  <c r="CX57" i="14"/>
  <c r="DB56" i="14"/>
  <c r="CS57" i="14"/>
  <c r="CT57" i="14"/>
  <c r="CU57" i="14"/>
  <c r="CV57" i="14"/>
  <c r="BW58" i="14"/>
  <c r="BV58" i="14"/>
  <c r="BX58" i="14"/>
  <c r="CD58" i="14"/>
  <c r="BZ58" i="14"/>
  <c r="CA58" i="14"/>
  <c r="BY58" i="14"/>
  <c r="CE58" i="14"/>
  <c r="CF58" i="14"/>
  <c r="CJ58" i="14"/>
  <c r="CG58" i="14"/>
  <c r="CH58" i="14"/>
  <c r="CI58" i="14"/>
  <c r="CK58" i="14"/>
  <c r="CL58" i="14"/>
  <c r="CM58" i="14"/>
  <c r="CN58" i="14"/>
  <c r="CO58" i="14"/>
  <c r="CP58" i="14"/>
  <c r="CQ58" i="14"/>
  <c r="CR58" i="14"/>
  <c r="CX58" i="14"/>
  <c r="DB57" i="14"/>
  <c r="CS58" i="14"/>
  <c r="CT58" i="14"/>
  <c r="CU58" i="14"/>
  <c r="CV58" i="14"/>
  <c r="BW59" i="14"/>
  <c r="BV59" i="14"/>
  <c r="BX59" i="14"/>
  <c r="CD59" i="14"/>
  <c r="BZ59" i="14"/>
  <c r="CA59" i="14"/>
  <c r="BY59" i="14"/>
  <c r="CE59" i="14"/>
  <c r="CF59" i="14"/>
  <c r="CJ59" i="14"/>
  <c r="CG59" i="14"/>
  <c r="CH59" i="14"/>
  <c r="CI59" i="14"/>
  <c r="CK59" i="14"/>
  <c r="CL59" i="14"/>
  <c r="CM59" i="14"/>
  <c r="CN59" i="14"/>
  <c r="CO59" i="14"/>
  <c r="CP59" i="14"/>
  <c r="CQ59" i="14"/>
  <c r="CR59" i="14"/>
  <c r="CX59" i="14"/>
  <c r="DB58" i="14"/>
  <c r="CS59" i="14"/>
  <c r="CT59" i="14"/>
  <c r="CU59" i="14"/>
  <c r="CV59" i="14"/>
  <c r="BW60" i="14"/>
  <c r="BV60" i="14"/>
  <c r="BX60" i="14"/>
  <c r="CD60" i="14"/>
  <c r="BZ60" i="14"/>
  <c r="CA60" i="14"/>
  <c r="BY60" i="14"/>
  <c r="CE60" i="14"/>
  <c r="CF60" i="14"/>
  <c r="CJ60" i="14"/>
  <c r="CG60" i="14"/>
  <c r="CH60" i="14"/>
  <c r="CI60" i="14"/>
  <c r="CK60" i="14"/>
  <c r="CL60" i="14"/>
  <c r="CM60" i="14"/>
  <c r="CN60" i="14"/>
  <c r="CO60" i="14"/>
  <c r="CP60" i="14"/>
  <c r="CX60" i="14"/>
  <c r="DB59" i="14"/>
  <c r="CS60" i="14"/>
  <c r="CT60" i="14"/>
  <c r="CU60" i="14"/>
  <c r="CV60" i="14"/>
  <c r="BW61" i="14"/>
  <c r="BV61" i="14"/>
  <c r="BX61" i="14"/>
  <c r="CD61" i="14"/>
  <c r="BZ61" i="14"/>
  <c r="CA61" i="14"/>
  <c r="BY61" i="14"/>
  <c r="CE61" i="14"/>
  <c r="CF61" i="14"/>
  <c r="CJ61" i="14"/>
  <c r="CG61" i="14"/>
  <c r="CH61" i="14"/>
  <c r="CI61" i="14"/>
  <c r="CK61" i="14"/>
  <c r="CL61" i="14"/>
  <c r="CM61" i="14"/>
  <c r="CN61" i="14"/>
  <c r="CO61" i="14"/>
  <c r="CP61" i="14"/>
  <c r="CQ61" i="14"/>
  <c r="CR61" i="14"/>
  <c r="CX61" i="14"/>
  <c r="DB60" i="14"/>
  <c r="CS61" i="14"/>
  <c r="CT61" i="14"/>
  <c r="CU61" i="14"/>
  <c r="CV61" i="14"/>
  <c r="BW62" i="14"/>
  <c r="BV62" i="14"/>
  <c r="BX62" i="14"/>
  <c r="CD62" i="14"/>
  <c r="BZ62" i="14"/>
  <c r="CA62" i="14"/>
  <c r="BY62" i="14"/>
  <c r="CE62" i="14"/>
  <c r="CF62" i="14"/>
  <c r="CJ62" i="14"/>
  <c r="CG62" i="14"/>
  <c r="CH62" i="14"/>
  <c r="CI62" i="14"/>
  <c r="CK62" i="14"/>
  <c r="CL62" i="14"/>
  <c r="CM62" i="14"/>
  <c r="CN62" i="14"/>
  <c r="CO62" i="14"/>
  <c r="CP62" i="14"/>
  <c r="CQ62" i="14"/>
  <c r="CR62" i="14"/>
  <c r="CX62" i="14"/>
  <c r="DB61" i="14"/>
  <c r="CS62" i="14"/>
  <c r="CT62" i="14"/>
  <c r="CU62" i="14"/>
  <c r="CV62" i="14"/>
  <c r="BW63" i="14"/>
  <c r="BV63" i="14"/>
  <c r="BX63" i="14"/>
  <c r="CD63" i="14"/>
  <c r="BZ63" i="14"/>
  <c r="CA63" i="14"/>
  <c r="BY63" i="14"/>
  <c r="CE63" i="14"/>
  <c r="CF63" i="14"/>
  <c r="CJ63" i="14"/>
  <c r="CG63" i="14"/>
  <c r="CH63" i="14"/>
  <c r="CI63" i="14"/>
  <c r="CK63" i="14"/>
  <c r="CL63" i="14"/>
  <c r="CM63" i="14"/>
  <c r="CN63" i="14"/>
  <c r="CO63" i="14"/>
  <c r="CP63" i="14"/>
  <c r="CQ63" i="14"/>
  <c r="CR63" i="14"/>
  <c r="CX63" i="14"/>
  <c r="DB62" i="14"/>
  <c r="CS63" i="14"/>
  <c r="CT63" i="14"/>
  <c r="CU63" i="14"/>
  <c r="CV63" i="14"/>
  <c r="BW64" i="14"/>
  <c r="BV64" i="14"/>
  <c r="BX64" i="14"/>
  <c r="CD64" i="14"/>
  <c r="BZ64" i="14"/>
  <c r="CA64" i="14"/>
  <c r="BY64" i="14"/>
  <c r="CE64" i="14"/>
  <c r="CF64" i="14"/>
  <c r="CJ64" i="14"/>
  <c r="CG64" i="14"/>
  <c r="CH64" i="14"/>
  <c r="CI64" i="14"/>
  <c r="CK64" i="14"/>
  <c r="CL64" i="14"/>
  <c r="CM64" i="14"/>
  <c r="CN64" i="14"/>
  <c r="CO64" i="14"/>
  <c r="CP64" i="14"/>
  <c r="CQ64" i="14"/>
  <c r="CR64" i="14"/>
  <c r="CX64" i="14"/>
  <c r="DB63" i="14"/>
  <c r="CS64" i="14"/>
  <c r="CT64" i="14"/>
  <c r="CU64" i="14"/>
  <c r="CV64" i="14"/>
  <c r="BW65" i="14"/>
  <c r="BV65" i="14"/>
  <c r="BX65" i="14"/>
  <c r="CD65" i="14"/>
  <c r="BZ65" i="14"/>
  <c r="CA65" i="14"/>
  <c r="BY65" i="14"/>
  <c r="CE65" i="14"/>
  <c r="CF65" i="14"/>
  <c r="CJ65" i="14"/>
  <c r="CG65" i="14"/>
  <c r="CH65" i="14"/>
  <c r="CI65" i="14"/>
  <c r="CK65" i="14"/>
  <c r="CL65" i="14"/>
  <c r="CM65" i="14"/>
  <c r="CN65" i="14"/>
  <c r="CO65" i="14"/>
  <c r="CP65" i="14"/>
  <c r="CQ65" i="14"/>
  <c r="CR65" i="14"/>
  <c r="CX65" i="14"/>
  <c r="DB64" i="14"/>
  <c r="CS65" i="14"/>
  <c r="CT65" i="14"/>
  <c r="CU65" i="14"/>
  <c r="CV65" i="14"/>
  <c r="BW66" i="14"/>
  <c r="BV66" i="14"/>
  <c r="BX66" i="14"/>
  <c r="CD66" i="14"/>
  <c r="BZ66" i="14"/>
  <c r="CA66" i="14"/>
  <c r="BY66" i="14"/>
  <c r="CE66" i="14"/>
  <c r="CF66" i="14"/>
  <c r="CJ66" i="14"/>
  <c r="CG66" i="14"/>
  <c r="CH66" i="14"/>
  <c r="CI66" i="14"/>
  <c r="CK66" i="14"/>
  <c r="CL66" i="14"/>
  <c r="CM66" i="14"/>
  <c r="CN66" i="14"/>
  <c r="CO66" i="14"/>
  <c r="CP66" i="14"/>
  <c r="CQ66" i="14"/>
  <c r="CR66" i="14"/>
  <c r="CX66" i="14"/>
  <c r="DB65" i="14"/>
  <c r="CS66" i="14"/>
  <c r="CT66" i="14"/>
  <c r="CU66" i="14"/>
  <c r="CV66" i="14"/>
  <c r="BW67" i="14"/>
  <c r="BV67" i="14"/>
  <c r="BX67" i="14"/>
  <c r="CD67" i="14"/>
  <c r="BZ67" i="14"/>
  <c r="CA67" i="14"/>
  <c r="BY67" i="14"/>
  <c r="CE67" i="14"/>
  <c r="CF67" i="14"/>
  <c r="CJ67" i="14"/>
  <c r="CG67" i="14"/>
  <c r="CH67" i="14"/>
  <c r="CI67" i="14"/>
  <c r="CK67" i="14"/>
  <c r="CL67" i="14"/>
  <c r="CM67" i="14"/>
  <c r="CN67" i="14"/>
  <c r="CO67" i="14"/>
  <c r="CP67" i="14"/>
  <c r="CQ67" i="14"/>
  <c r="CR67" i="14"/>
  <c r="CX67" i="14"/>
  <c r="DB66" i="14"/>
  <c r="CS67" i="14"/>
  <c r="CT67" i="14"/>
  <c r="CU67" i="14"/>
  <c r="CV67" i="14"/>
  <c r="BW68" i="14"/>
  <c r="BV68" i="14"/>
  <c r="BX68" i="14"/>
  <c r="CD68" i="14"/>
  <c r="BZ68" i="14"/>
  <c r="CA68" i="14"/>
  <c r="BY68" i="14"/>
  <c r="CE68" i="14"/>
  <c r="CF68" i="14"/>
  <c r="CJ68" i="14"/>
  <c r="CG68" i="14"/>
  <c r="CH68" i="14"/>
  <c r="CI68" i="14"/>
  <c r="CK68" i="14"/>
  <c r="CL68" i="14"/>
  <c r="CM68" i="14"/>
  <c r="CN68" i="14"/>
  <c r="CO68" i="14"/>
  <c r="CP68" i="14"/>
  <c r="CQ68" i="14"/>
  <c r="CR68" i="14"/>
  <c r="CX68" i="14"/>
  <c r="DB67" i="14"/>
  <c r="CS68" i="14"/>
  <c r="CT68" i="14"/>
  <c r="CU68" i="14"/>
  <c r="CV68" i="14"/>
  <c r="BW69" i="14"/>
  <c r="BV69" i="14"/>
  <c r="BX69" i="14"/>
  <c r="CD69" i="14"/>
  <c r="CA69" i="14"/>
  <c r="BY69" i="14"/>
  <c r="CE69" i="14"/>
  <c r="CF69" i="14"/>
  <c r="CJ69" i="14"/>
  <c r="CG69" i="14"/>
  <c r="CH69" i="14"/>
  <c r="CI69" i="14"/>
  <c r="CK69" i="14"/>
  <c r="CL69" i="14"/>
  <c r="CM69" i="14"/>
  <c r="CN69" i="14"/>
  <c r="CO69" i="14"/>
  <c r="CP69" i="14"/>
  <c r="CQ69" i="14"/>
  <c r="CR69" i="14"/>
  <c r="CX69" i="14"/>
  <c r="DB68" i="14"/>
  <c r="CS69" i="14"/>
  <c r="CT69" i="14"/>
  <c r="CU69" i="14"/>
  <c r="CV69" i="14"/>
  <c r="BW70" i="14"/>
  <c r="BV70" i="14"/>
  <c r="BX70" i="14"/>
  <c r="CD70" i="14"/>
  <c r="BZ70" i="14"/>
  <c r="CA70" i="14"/>
  <c r="BY70" i="14"/>
  <c r="CE70" i="14"/>
  <c r="CF70" i="14"/>
  <c r="CJ70" i="14"/>
  <c r="CG70" i="14"/>
  <c r="CH70" i="14"/>
  <c r="CI70" i="14"/>
  <c r="CK70" i="14"/>
  <c r="CL70" i="14"/>
  <c r="CM70" i="14"/>
  <c r="CN70" i="14"/>
  <c r="CX70" i="14"/>
  <c r="DB69" i="14"/>
  <c r="CS70" i="14"/>
  <c r="CT70" i="14"/>
  <c r="CU70" i="14"/>
  <c r="CV70" i="14"/>
  <c r="BW71" i="14"/>
  <c r="BV71" i="14"/>
  <c r="BX71" i="14"/>
  <c r="CD71" i="14"/>
  <c r="BZ71" i="14"/>
  <c r="CA71" i="14"/>
  <c r="BY71" i="14"/>
  <c r="CE71" i="14"/>
  <c r="CF71" i="14"/>
  <c r="CJ71" i="14"/>
  <c r="CG71" i="14"/>
  <c r="CH71" i="14"/>
  <c r="CI71" i="14"/>
  <c r="CK71" i="14"/>
  <c r="CL71" i="14"/>
  <c r="CM71" i="14"/>
  <c r="CN71" i="14"/>
  <c r="CO71" i="14"/>
  <c r="CP71" i="14"/>
  <c r="CQ71" i="14"/>
  <c r="CR71" i="14"/>
  <c r="CX71" i="14"/>
  <c r="DB70" i="14"/>
  <c r="CS71" i="14"/>
  <c r="CT71" i="14"/>
  <c r="CU71" i="14"/>
  <c r="CV71" i="14"/>
  <c r="BW72" i="14"/>
  <c r="BV72" i="14"/>
  <c r="BX72" i="14"/>
  <c r="CD72" i="14"/>
  <c r="BZ72" i="14"/>
  <c r="CA72" i="14"/>
  <c r="BY72" i="14"/>
  <c r="CE72" i="14"/>
  <c r="CF72" i="14"/>
  <c r="CJ72" i="14"/>
  <c r="CG72" i="14"/>
  <c r="CH72" i="14"/>
  <c r="CI72" i="14"/>
  <c r="CK72" i="14"/>
  <c r="CL72" i="14"/>
  <c r="CM72" i="14"/>
  <c r="CN72" i="14"/>
  <c r="CO72" i="14"/>
  <c r="CP72" i="14"/>
  <c r="CQ72" i="14"/>
  <c r="CR72" i="14"/>
  <c r="CX72" i="14"/>
  <c r="DB71" i="14"/>
  <c r="CS72" i="14"/>
  <c r="CT72" i="14"/>
  <c r="CU72" i="14"/>
  <c r="CV72" i="14"/>
  <c r="BW73" i="14"/>
  <c r="BV73" i="14"/>
  <c r="BX73" i="14"/>
  <c r="CD73" i="14"/>
  <c r="BZ73" i="14"/>
  <c r="CA73" i="14"/>
  <c r="BY73" i="14"/>
  <c r="CE73" i="14"/>
  <c r="CF73" i="14"/>
  <c r="CJ73" i="14"/>
  <c r="CG73" i="14"/>
  <c r="CH73" i="14"/>
  <c r="CI73" i="14"/>
  <c r="CK73" i="14"/>
  <c r="CL73" i="14"/>
  <c r="CM73" i="14"/>
  <c r="CN73" i="14"/>
  <c r="CX73" i="14"/>
  <c r="DB72" i="14"/>
  <c r="CS73" i="14"/>
  <c r="CT73" i="14"/>
  <c r="CU73" i="14"/>
  <c r="CV73" i="14"/>
  <c r="BW74" i="14"/>
  <c r="BV74" i="14"/>
  <c r="BX74" i="14"/>
  <c r="CD74" i="14"/>
  <c r="BZ74" i="14"/>
  <c r="CA74" i="14"/>
  <c r="BY74" i="14"/>
  <c r="CE74" i="14"/>
  <c r="CF74" i="14"/>
  <c r="CJ74" i="14"/>
  <c r="CG74" i="14"/>
  <c r="CH74" i="14"/>
  <c r="CI74" i="14"/>
  <c r="CK74" i="14"/>
  <c r="CL74" i="14"/>
  <c r="CM74" i="14"/>
  <c r="CN74" i="14"/>
  <c r="CO74" i="14"/>
  <c r="CP74" i="14"/>
  <c r="CQ74" i="14"/>
  <c r="CR74" i="14"/>
  <c r="CX74" i="14"/>
  <c r="DB73" i="14"/>
  <c r="CS74" i="14"/>
  <c r="CT74" i="14"/>
  <c r="CU74" i="14"/>
  <c r="CV74" i="14"/>
  <c r="BW75" i="14"/>
  <c r="BV75" i="14"/>
  <c r="BX75" i="14"/>
  <c r="CD75" i="14"/>
  <c r="BZ75" i="14"/>
  <c r="CA75" i="14"/>
  <c r="BY75" i="14"/>
  <c r="CE75" i="14"/>
  <c r="CF75" i="14"/>
  <c r="CJ75" i="14"/>
  <c r="CG75" i="14"/>
  <c r="CH75" i="14"/>
  <c r="CI75" i="14"/>
  <c r="CK75" i="14"/>
  <c r="CL75" i="14"/>
  <c r="CM75" i="14"/>
  <c r="CN75" i="14"/>
  <c r="CX75" i="14"/>
  <c r="DB74" i="14"/>
  <c r="CS75" i="14"/>
  <c r="CT75" i="14"/>
  <c r="CU75" i="14"/>
  <c r="CV75" i="14"/>
  <c r="BW76" i="14"/>
  <c r="BV76" i="14"/>
  <c r="BX76" i="14"/>
  <c r="CD76" i="14"/>
  <c r="BZ76" i="14"/>
  <c r="CA76" i="14"/>
  <c r="BY76" i="14"/>
  <c r="CE76" i="14"/>
  <c r="CF76" i="14"/>
  <c r="CJ76" i="14"/>
  <c r="CG76" i="14"/>
  <c r="CH76" i="14"/>
  <c r="CI76" i="14"/>
  <c r="CK76" i="14"/>
  <c r="CL76" i="14"/>
  <c r="CM76" i="14"/>
  <c r="CN76" i="14"/>
  <c r="CO76" i="14"/>
  <c r="CP76" i="14"/>
  <c r="CX76" i="14"/>
  <c r="DB75" i="14"/>
  <c r="CS76" i="14"/>
  <c r="CT76" i="14"/>
  <c r="CU76" i="14"/>
  <c r="CV76" i="14"/>
  <c r="BW77" i="14"/>
  <c r="BV77" i="14"/>
  <c r="BX77" i="14"/>
  <c r="CD77" i="14"/>
  <c r="BZ77" i="14"/>
  <c r="CA77" i="14"/>
  <c r="BY77" i="14"/>
  <c r="CE77" i="14"/>
  <c r="CF77" i="14"/>
  <c r="CJ77" i="14"/>
  <c r="CG77" i="14"/>
  <c r="CH77" i="14"/>
  <c r="CI77" i="14"/>
  <c r="CK77" i="14"/>
  <c r="CL77" i="14"/>
  <c r="CM77" i="14"/>
  <c r="CN77" i="14"/>
  <c r="CX77" i="14"/>
  <c r="DB76" i="14"/>
  <c r="CS77" i="14"/>
  <c r="CT77" i="14"/>
  <c r="CV77" i="14"/>
  <c r="BW78" i="14"/>
  <c r="BV78" i="14"/>
  <c r="BX78" i="14"/>
  <c r="CX78" i="14"/>
  <c r="DB77" i="14"/>
  <c r="CD78" i="14"/>
  <c r="BZ78" i="14"/>
  <c r="CA78" i="14"/>
  <c r="BY78" i="14"/>
  <c r="CE78" i="14"/>
  <c r="CF78" i="14"/>
  <c r="CL78" i="14"/>
  <c r="CM78" i="14"/>
  <c r="CN78" i="14"/>
  <c r="CS78" i="14"/>
  <c r="CT78" i="14"/>
  <c r="CV78" i="14"/>
  <c r="BW79" i="14"/>
  <c r="BV79" i="14"/>
  <c r="CX79" i="14"/>
  <c r="DB78" i="14"/>
  <c r="BV80" i="14"/>
  <c r="CX80" i="14"/>
  <c r="DB79" i="14"/>
  <c r="BV81" i="14"/>
  <c r="CX81" i="14"/>
  <c r="DB80" i="14"/>
  <c r="BV82" i="14"/>
  <c r="CX82" i="14"/>
  <c r="DB81" i="14"/>
  <c r="BV83" i="14"/>
  <c r="CX83" i="14"/>
  <c r="DB82" i="14"/>
  <c r="BV84" i="14"/>
  <c r="CX84" i="14"/>
  <c r="DB83" i="14"/>
  <c r="BV85" i="14"/>
  <c r="CX85" i="14"/>
  <c r="DB84" i="14"/>
  <c r="BV86" i="14"/>
  <c r="CX86" i="14"/>
  <c r="DB85" i="14"/>
  <c r="BV87" i="14"/>
  <c r="CX87" i="14"/>
  <c r="DB86" i="14"/>
  <c r="BV88" i="14"/>
  <c r="CX88" i="14"/>
  <c r="DB87" i="14"/>
  <c r="BV89" i="14"/>
  <c r="CX89" i="14"/>
  <c r="DB88" i="14"/>
  <c r="BV90" i="14"/>
  <c r="CX90" i="14"/>
  <c r="DB89" i="14"/>
  <c r="BV91" i="14"/>
  <c r="CX91" i="14"/>
  <c r="DB90" i="14"/>
  <c r="BV92" i="14"/>
  <c r="CX92" i="14"/>
  <c r="DB91" i="14"/>
  <c r="BV93" i="14"/>
  <c r="CX93" i="14"/>
  <c r="DB92" i="14"/>
  <c r="BV94" i="14"/>
  <c r="CX94" i="14"/>
  <c r="DB93" i="14"/>
  <c r="BV95" i="14"/>
  <c r="CX95" i="14"/>
  <c r="DB94" i="14"/>
  <c r="BV96" i="14"/>
  <c r="CX96" i="14"/>
  <c r="DB95" i="14"/>
  <c r="BV97" i="14"/>
  <c r="CX97" i="14"/>
  <c r="DB96" i="14"/>
  <c r="BV98" i="14"/>
  <c r="CX98" i="14"/>
  <c r="DB97" i="14"/>
  <c r="BV99" i="14"/>
  <c r="CX99" i="14"/>
  <c r="DB98" i="14"/>
  <c r="BV100" i="14"/>
  <c r="CX100" i="14"/>
  <c r="DB99" i="14"/>
  <c r="DB100" i="14"/>
  <c r="CX4" i="14"/>
  <c r="DG12" i="14"/>
  <c r="DF12" i="14"/>
  <c r="DL2" i="14"/>
  <c r="DH12" i="14"/>
  <c r="DN12" i="14"/>
  <c r="DJ12" i="14"/>
  <c r="DK12" i="14"/>
  <c r="DI12" i="14"/>
  <c r="DO12" i="14"/>
  <c r="DP12" i="14"/>
  <c r="DT12" i="14"/>
  <c r="DQ12" i="14"/>
  <c r="DR12" i="14"/>
  <c r="DS12" i="14"/>
  <c r="DU12" i="14"/>
  <c r="DV12" i="14"/>
  <c r="DW12" i="14"/>
  <c r="DX12" i="14"/>
  <c r="DY12" i="14"/>
  <c r="DZ12" i="14"/>
  <c r="EA12" i="14"/>
  <c r="EB12" i="14"/>
  <c r="EH12" i="14"/>
  <c r="EC12" i="14"/>
  <c r="ED12" i="14"/>
  <c r="EE12" i="14"/>
  <c r="EF12" i="14"/>
  <c r="DG13" i="14"/>
  <c r="DF13" i="14"/>
  <c r="DH13" i="14"/>
  <c r="DN13" i="14"/>
  <c r="DJ13" i="14"/>
  <c r="DK13" i="14"/>
  <c r="DI13" i="14"/>
  <c r="DO13" i="14"/>
  <c r="DP13" i="14"/>
  <c r="DT13" i="14"/>
  <c r="DQ13" i="14"/>
  <c r="DR13" i="14"/>
  <c r="DS13" i="14"/>
  <c r="DU13" i="14"/>
  <c r="DV13" i="14"/>
  <c r="DW13" i="14"/>
  <c r="DX13" i="14"/>
  <c r="DY13" i="14"/>
  <c r="DZ13" i="14"/>
  <c r="EA13" i="14"/>
  <c r="EB13" i="14"/>
  <c r="EH13" i="14"/>
  <c r="EL12" i="14"/>
  <c r="EC13" i="14"/>
  <c r="ED13" i="14"/>
  <c r="EE13" i="14"/>
  <c r="EF13" i="14"/>
  <c r="DG14" i="14"/>
  <c r="DF14" i="14"/>
  <c r="DH14" i="14"/>
  <c r="DN14" i="14"/>
  <c r="DJ14" i="14"/>
  <c r="DK14" i="14"/>
  <c r="DI14" i="14"/>
  <c r="DO14" i="14"/>
  <c r="DP14" i="14"/>
  <c r="DT14" i="14"/>
  <c r="DQ14" i="14"/>
  <c r="DR14" i="14"/>
  <c r="DS14" i="14"/>
  <c r="DU14" i="14"/>
  <c r="DV14" i="14"/>
  <c r="DW14" i="14"/>
  <c r="DX14" i="14"/>
  <c r="DY14" i="14"/>
  <c r="DZ14" i="14"/>
  <c r="EA14" i="14"/>
  <c r="EB14" i="14"/>
  <c r="EH14" i="14"/>
  <c r="EL13" i="14"/>
  <c r="EC14" i="14"/>
  <c r="ED14" i="14"/>
  <c r="EE14" i="14"/>
  <c r="EF14" i="14"/>
  <c r="DG15" i="14"/>
  <c r="DF15" i="14"/>
  <c r="DH15" i="14"/>
  <c r="DN15" i="14"/>
  <c r="DJ15" i="14"/>
  <c r="DK15" i="14"/>
  <c r="DI15" i="14"/>
  <c r="DO15" i="14"/>
  <c r="DP15" i="14"/>
  <c r="DT15" i="14"/>
  <c r="DQ15" i="14"/>
  <c r="DR15" i="14"/>
  <c r="DS15" i="14"/>
  <c r="DU15" i="14"/>
  <c r="DV15" i="14"/>
  <c r="DW15" i="14"/>
  <c r="DX15" i="14"/>
  <c r="DY15" i="14"/>
  <c r="DZ15" i="14"/>
  <c r="EA15" i="14"/>
  <c r="EB15" i="14"/>
  <c r="EH15" i="14"/>
  <c r="EL14" i="14"/>
  <c r="EC15" i="14"/>
  <c r="ED15" i="14"/>
  <c r="EE15" i="14"/>
  <c r="EF15" i="14"/>
  <c r="DG16" i="14"/>
  <c r="DF16" i="14"/>
  <c r="DH16" i="14"/>
  <c r="DN16" i="14"/>
  <c r="DJ16" i="14"/>
  <c r="DK16" i="14"/>
  <c r="DI16" i="14"/>
  <c r="DO16" i="14"/>
  <c r="DP16" i="14"/>
  <c r="DT16" i="14"/>
  <c r="DQ16" i="14"/>
  <c r="DR16" i="14"/>
  <c r="DS16" i="14"/>
  <c r="DU16" i="14"/>
  <c r="DV16" i="14"/>
  <c r="DW16" i="14"/>
  <c r="DX16" i="14"/>
  <c r="DY16" i="14"/>
  <c r="DZ16" i="14"/>
  <c r="EA16" i="14"/>
  <c r="EB16" i="14"/>
  <c r="EH16" i="14"/>
  <c r="EL15" i="14"/>
  <c r="EC16" i="14"/>
  <c r="ED16" i="14"/>
  <c r="EE16" i="14"/>
  <c r="EF16" i="14"/>
  <c r="DG17" i="14"/>
  <c r="DF17" i="14"/>
  <c r="DH17" i="14"/>
  <c r="DN17" i="14"/>
  <c r="DJ17" i="14"/>
  <c r="DK17" i="14"/>
  <c r="DI17" i="14"/>
  <c r="DO17" i="14"/>
  <c r="DP17" i="14"/>
  <c r="DT17" i="14"/>
  <c r="DQ17" i="14"/>
  <c r="DR17" i="14"/>
  <c r="DS17" i="14"/>
  <c r="DU17" i="14"/>
  <c r="DV17" i="14"/>
  <c r="DW17" i="14"/>
  <c r="DX17" i="14"/>
  <c r="DY17" i="14"/>
  <c r="DZ17" i="14"/>
  <c r="EA17" i="14"/>
  <c r="EB17" i="14"/>
  <c r="EH17" i="14"/>
  <c r="EL16" i="14"/>
  <c r="EC17" i="14"/>
  <c r="ED17" i="14"/>
  <c r="EE17" i="14"/>
  <c r="EF17" i="14"/>
  <c r="DG18" i="14"/>
  <c r="DF18" i="14"/>
  <c r="DH18" i="14"/>
  <c r="DN18" i="14"/>
  <c r="DJ18" i="14"/>
  <c r="DK18" i="14"/>
  <c r="DI18" i="14"/>
  <c r="DO18" i="14"/>
  <c r="DP18" i="14"/>
  <c r="DT18" i="14"/>
  <c r="DQ18" i="14"/>
  <c r="DR18" i="14"/>
  <c r="DS18" i="14"/>
  <c r="DU18" i="14"/>
  <c r="DV18" i="14"/>
  <c r="DW18" i="14"/>
  <c r="DX18" i="14"/>
  <c r="DY18" i="14"/>
  <c r="DZ18" i="14"/>
  <c r="EA18" i="14"/>
  <c r="EB18" i="14"/>
  <c r="EH18" i="14"/>
  <c r="EL17" i="14"/>
  <c r="EC18" i="14"/>
  <c r="ED18" i="14"/>
  <c r="EE18" i="14"/>
  <c r="EF18" i="14"/>
  <c r="DG19" i="14"/>
  <c r="DF19" i="14"/>
  <c r="DH19" i="14"/>
  <c r="DN19" i="14"/>
  <c r="DJ19" i="14"/>
  <c r="DK19" i="14"/>
  <c r="DI19" i="14"/>
  <c r="DO19" i="14"/>
  <c r="DP19" i="14"/>
  <c r="DT19" i="14"/>
  <c r="DQ19" i="14"/>
  <c r="DR19" i="14"/>
  <c r="DS19" i="14"/>
  <c r="DU19" i="14"/>
  <c r="DV19" i="14"/>
  <c r="DW19" i="14"/>
  <c r="DX19" i="14"/>
  <c r="DY19" i="14"/>
  <c r="DZ19" i="14"/>
  <c r="EA19" i="14"/>
  <c r="EB19" i="14"/>
  <c r="EH19" i="14"/>
  <c r="EL18" i="14"/>
  <c r="EC19" i="14"/>
  <c r="ED19" i="14"/>
  <c r="EE19" i="14"/>
  <c r="EF19" i="14"/>
  <c r="DG20" i="14"/>
  <c r="DF20" i="14"/>
  <c r="DH20" i="14"/>
  <c r="DN20" i="14"/>
  <c r="DJ20" i="14"/>
  <c r="DK20" i="14"/>
  <c r="DI20" i="14"/>
  <c r="DO20" i="14"/>
  <c r="DP20" i="14"/>
  <c r="DT20" i="14"/>
  <c r="DQ20" i="14"/>
  <c r="DR20" i="14"/>
  <c r="DS20" i="14"/>
  <c r="DU20" i="14"/>
  <c r="DV20" i="14"/>
  <c r="DW20" i="14"/>
  <c r="DX20" i="14"/>
  <c r="DY20" i="14"/>
  <c r="DZ20" i="14"/>
  <c r="EA20" i="14"/>
  <c r="EB20" i="14"/>
  <c r="EH20" i="14"/>
  <c r="EL19" i="14"/>
  <c r="EC20" i="14"/>
  <c r="ED20" i="14"/>
  <c r="EE20" i="14"/>
  <c r="EF20" i="14"/>
  <c r="DG21" i="14"/>
  <c r="DF21" i="14"/>
  <c r="DH21" i="14"/>
  <c r="DN21" i="14"/>
  <c r="DJ21" i="14"/>
  <c r="DK21" i="14"/>
  <c r="DI21" i="14"/>
  <c r="DO21" i="14"/>
  <c r="DP21" i="14"/>
  <c r="DT21" i="14"/>
  <c r="DQ21" i="14"/>
  <c r="DR21" i="14"/>
  <c r="DS21" i="14"/>
  <c r="DU21" i="14"/>
  <c r="DV21" i="14"/>
  <c r="DW21" i="14"/>
  <c r="DX21" i="14"/>
  <c r="DY21" i="14"/>
  <c r="DZ21" i="14"/>
  <c r="EA21" i="14"/>
  <c r="EB21" i="14"/>
  <c r="EH21" i="14"/>
  <c r="EL20" i="14"/>
  <c r="EC21" i="14"/>
  <c r="ED21" i="14"/>
  <c r="EE21" i="14"/>
  <c r="EF21" i="14"/>
  <c r="DG22" i="14"/>
  <c r="DF22" i="14"/>
  <c r="DH22" i="14"/>
  <c r="DN22" i="14"/>
  <c r="DJ22" i="14"/>
  <c r="DK22" i="14"/>
  <c r="DI22" i="14"/>
  <c r="DO22" i="14"/>
  <c r="DP22" i="14"/>
  <c r="DT22" i="14"/>
  <c r="DQ22" i="14"/>
  <c r="DR22" i="14"/>
  <c r="DS22" i="14"/>
  <c r="DU22" i="14"/>
  <c r="DV22" i="14"/>
  <c r="DW22" i="14"/>
  <c r="DX22" i="14"/>
  <c r="DY22" i="14"/>
  <c r="DZ22" i="14"/>
  <c r="EA22" i="14"/>
  <c r="EB22" i="14"/>
  <c r="EH22" i="14"/>
  <c r="EL21" i="14"/>
  <c r="EC22" i="14"/>
  <c r="ED22" i="14"/>
  <c r="EE22" i="14"/>
  <c r="EF22" i="14"/>
  <c r="DG23" i="14"/>
  <c r="DF23" i="14"/>
  <c r="DH23" i="14"/>
  <c r="DN23" i="14"/>
  <c r="DJ23" i="14"/>
  <c r="DK23" i="14"/>
  <c r="DI23" i="14"/>
  <c r="DO23" i="14"/>
  <c r="DP23" i="14"/>
  <c r="DT23" i="14"/>
  <c r="DQ23" i="14"/>
  <c r="DR23" i="14"/>
  <c r="DS23" i="14"/>
  <c r="DU23" i="14"/>
  <c r="DV23" i="14"/>
  <c r="DW23" i="14"/>
  <c r="DX23" i="14"/>
  <c r="DY23" i="14"/>
  <c r="DZ23" i="14"/>
  <c r="EA23" i="14"/>
  <c r="EB23" i="14"/>
  <c r="EH23" i="14"/>
  <c r="EL22" i="14"/>
  <c r="EC23" i="14"/>
  <c r="ED23" i="14"/>
  <c r="EE23" i="14"/>
  <c r="EF23" i="14"/>
  <c r="DG24" i="14"/>
  <c r="DF24" i="14"/>
  <c r="DH24" i="14"/>
  <c r="DN24" i="14"/>
  <c r="DJ24" i="14"/>
  <c r="DK24" i="14"/>
  <c r="DI24" i="14"/>
  <c r="DO24" i="14"/>
  <c r="DP24" i="14"/>
  <c r="DT24" i="14"/>
  <c r="DQ24" i="14"/>
  <c r="DR24" i="14"/>
  <c r="DS24" i="14"/>
  <c r="DU24" i="14"/>
  <c r="DV24" i="14"/>
  <c r="DW24" i="14"/>
  <c r="DX24" i="14"/>
  <c r="DY24" i="14"/>
  <c r="DZ24" i="14"/>
  <c r="EA24" i="14"/>
  <c r="EB24" i="14"/>
  <c r="EH24" i="14"/>
  <c r="EL23" i="14"/>
  <c r="EC24" i="14"/>
  <c r="ED24" i="14"/>
  <c r="EE24" i="14"/>
  <c r="EF24" i="14"/>
  <c r="DG25" i="14"/>
  <c r="DF25" i="14"/>
  <c r="DH25" i="14"/>
  <c r="DN25" i="14"/>
  <c r="DJ25" i="14"/>
  <c r="DK25" i="14"/>
  <c r="DI25" i="14"/>
  <c r="DO25" i="14"/>
  <c r="DP25" i="14"/>
  <c r="DT25" i="14"/>
  <c r="DQ25" i="14"/>
  <c r="DR25" i="14"/>
  <c r="DS25" i="14"/>
  <c r="DU25" i="14"/>
  <c r="DV25" i="14"/>
  <c r="DW25" i="14"/>
  <c r="DX25" i="14"/>
  <c r="DY25" i="14"/>
  <c r="DZ25" i="14"/>
  <c r="EA25" i="14"/>
  <c r="EB25" i="14"/>
  <c r="EH25" i="14"/>
  <c r="EL24" i="14"/>
  <c r="EC25" i="14"/>
  <c r="ED25" i="14"/>
  <c r="EE25" i="14"/>
  <c r="EF25" i="14"/>
  <c r="DG26" i="14"/>
  <c r="DF26" i="14"/>
  <c r="DH26" i="14"/>
  <c r="DN26" i="14"/>
  <c r="DJ26" i="14"/>
  <c r="DK26" i="14"/>
  <c r="DI26" i="14"/>
  <c r="DO26" i="14"/>
  <c r="DP26" i="14"/>
  <c r="DT26" i="14"/>
  <c r="DQ26" i="14"/>
  <c r="DR26" i="14"/>
  <c r="DS26" i="14"/>
  <c r="DU26" i="14"/>
  <c r="DV26" i="14"/>
  <c r="DW26" i="14"/>
  <c r="DX26" i="14"/>
  <c r="DY26" i="14"/>
  <c r="DZ26" i="14"/>
  <c r="EA26" i="14"/>
  <c r="EB26" i="14"/>
  <c r="EH26" i="14"/>
  <c r="EL25" i="14"/>
  <c r="EC26" i="14"/>
  <c r="ED26" i="14"/>
  <c r="EE26" i="14"/>
  <c r="EF26" i="14"/>
  <c r="DG27" i="14"/>
  <c r="DF27" i="14"/>
  <c r="DH27" i="14"/>
  <c r="DN27" i="14"/>
  <c r="DJ27" i="14"/>
  <c r="DK27" i="14"/>
  <c r="DI27" i="14"/>
  <c r="DO27" i="14"/>
  <c r="DP27" i="14"/>
  <c r="DT27" i="14"/>
  <c r="DQ27" i="14"/>
  <c r="DR27" i="14"/>
  <c r="DS27" i="14"/>
  <c r="DU27" i="14"/>
  <c r="DV27" i="14"/>
  <c r="DW27" i="14"/>
  <c r="DX27" i="14"/>
  <c r="DY27" i="14"/>
  <c r="DZ27" i="14"/>
  <c r="EA27" i="14"/>
  <c r="EB27" i="14"/>
  <c r="EH27" i="14"/>
  <c r="EL26" i="14"/>
  <c r="EC27" i="14"/>
  <c r="ED27" i="14"/>
  <c r="EE27" i="14"/>
  <c r="EF27" i="14"/>
  <c r="DG28" i="14"/>
  <c r="DF28" i="14"/>
  <c r="DH28" i="14"/>
  <c r="DN28" i="14"/>
  <c r="DJ28" i="14"/>
  <c r="DK28" i="14"/>
  <c r="DI28" i="14"/>
  <c r="DO28" i="14"/>
  <c r="DP28" i="14"/>
  <c r="DT28" i="14"/>
  <c r="DQ28" i="14"/>
  <c r="DR28" i="14"/>
  <c r="DS28" i="14"/>
  <c r="DU28" i="14"/>
  <c r="DV28" i="14"/>
  <c r="DW28" i="14"/>
  <c r="DX28" i="14"/>
  <c r="DY28" i="14"/>
  <c r="DZ28" i="14"/>
  <c r="EA28" i="14"/>
  <c r="EB28" i="14"/>
  <c r="EH28" i="14"/>
  <c r="EL27" i="14"/>
  <c r="EC28" i="14"/>
  <c r="ED28" i="14"/>
  <c r="EE28" i="14"/>
  <c r="EF28" i="14"/>
  <c r="DG29" i="14"/>
  <c r="DF29" i="14"/>
  <c r="DH29" i="14"/>
  <c r="DN29" i="14"/>
  <c r="DJ29" i="14"/>
  <c r="DK29" i="14"/>
  <c r="DI29" i="14"/>
  <c r="DO29" i="14"/>
  <c r="DP29" i="14"/>
  <c r="DT29" i="14"/>
  <c r="DQ29" i="14"/>
  <c r="DR29" i="14"/>
  <c r="DS29" i="14"/>
  <c r="DU29" i="14"/>
  <c r="DV29" i="14"/>
  <c r="DW29" i="14"/>
  <c r="DX29" i="14"/>
  <c r="DY29" i="14"/>
  <c r="DZ29" i="14"/>
  <c r="EA29" i="14"/>
  <c r="EB29" i="14"/>
  <c r="EH29" i="14"/>
  <c r="EL28" i="14"/>
  <c r="EC29" i="14"/>
  <c r="ED29" i="14"/>
  <c r="EE29" i="14"/>
  <c r="EF29" i="14"/>
  <c r="DG30" i="14"/>
  <c r="DF30" i="14"/>
  <c r="DH30" i="14"/>
  <c r="DN30" i="14"/>
  <c r="DJ30" i="14"/>
  <c r="DK30" i="14"/>
  <c r="DI30" i="14"/>
  <c r="DO30" i="14"/>
  <c r="DP30" i="14"/>
  <c r="DT30" i="14"/>
  <c r="DQ30" i="14"/>
  <c r="DR30" i="14"/>
  <c r="DS30" i="14"/>
  <c r="DU30" i="14"/>
  <c r="DV30" i="14"/>
  <c r="DW30" i="14"/>
  <c r="DX30" i="14"/>
  <c r="DY30" i="14"/>
  <c r="DZ30" i="14"/>
  <c r="EA30" i="14"/>
  <c r="EB30" i="14"/>
  <c r="EH30" i="14"/>
  <c r="EL29" i="14"/>
  <c r="EC30" i="14"/>
  <c r="ED30" i="14"/>
  <c r="EE30" i="14"/>
  <c r="EF30" i="14"/>
  <c r="DG31" i="14"/>
  <c r="DF31" i="14"/>
  <c r="DH31" i="14"/>
  <c r="DN31" i="14"/>
  <c r="DJ31" i="14"/>
  <c r="DK31" i="14"/>
  <c r="DI31" i="14"/>
  <c r="DO31" i="14"/>
  <c r="DP31" i="14"/>
  <c r="DT31" i="14"/>
  <c r="DQ31" i="14"/>
  <c r="DR31" i="14"/>
  <c r="DS31" i="14"/>
  <c r="DU31" i="14"/>
  <c r="DV31" i="14"/>
  <c r="DW31" i="14"/>
  <c r="DX31" i="14"/>
  <c r="DY31" i="14"/>
  <c r="DZ31" i="14"/>
  <c r="EA31" i="14"/>
  <c r="EB31" i="14"/>
  <c r="EH31" i="14"/>
  <c r="EL30" i="14"/>
  <c r="EC31" i="14"/>
  <c r="ED31" i="14"/>
  <c r="EE31" i="14"/>
  <c r="EF31" i="14"/>
  <c r="DG32" i="14"/>
  <c r="DF32" i="14"/>
  <c r="DH32" i="14"/>
  <c r="DN32" i="14"/>
  <c r="DJ32" i="14"/>
  <c r="DK32" i="14"/>
  <c r="DI32" i="14"/>
  <c r="DO32" i="14"/>
  <c r="DP32" i="14"/>
  <c r="DT32" i="14"/>
  <c r="DQ32" i="14"/>
  <c r="DR32" i="14"/>
  <c r="DS32" i="14"/>
  <c r="DU32" i="14"/>
  <c r="DV32" i="14"/>
  <c r="DW32" i="14"/>
  <c r="DX32" i="14"/>
  <c r="DY32" i="14"/>
  <c r="DZ32" i="14"/>
  <c r="EA32" i="14"/>
  <c r="EB32" i="14"/>
  <c r="EH32" i="14"/>
  <c r="EL31" i="14"/>
  <c r="EC32" i="14"/>
  <c r="ED32" i="14"/>
  <c r="EE32" i="14"/>
  <c r="EF32" i="14"/>
  <c r="DG33" i="14"/>
  <c r="DF33" i="14"/>
  <c r="DH33" i="14"/>
  <c r="DN33" i="14"/>
  <c r="DJ33" i="14"/>
  <c r="DK33" i="14"/>
  <c r="DI33" i="14"/>
  <c r="DO33" i="14"/>
  <c r="DP33" i="14"/>
  <c r="DT33" i="14"/>
  <c r="DQ33" i="14"/>
  <c r="DR33" i="14"/>
  <c r="DS33" i="14"/>
  <c r="DU33" i="14"/>
  <c r="DV33" i="14"/>
  <c r="DW33" i="14"/>
  <c r="DX33" i="14"/>
  <c r="DY33" i="14"/>
  <c r="DZ33" i="14"/>
  <c r="EA33" i="14"/>
  <c r="EB33" i="14"/>
  <c r="EH33" i="14"/>
  <c r="EL32" i="14"/>
  <c r="EC33" i="14"/>
  <c r="ED33" i="14"/>
  <c r="EE33" i="14"/>
  <c r="EF33" i="14"/>
  <c r="DG34" i="14"/>
  <c r="DF34" i="14"/>
  <c r="DH34" i="14"/>
  <c r="DN34" i="14"/>
  <c r="DJ34" i="14"/>
  <c r="DK34" i="14"/>
  <c r="DI34" i="14"/>
  <c r="DO34" i="14"/>
  <c r="DP34" i="14"/>
  <c r="DT34" i="14"/>
  <c r="DQ34" i="14"/>
  <c r="DR34" i="14"/>
  <c r="DS34" i="14"/>
  <c r="DU34" i="14"/>
  <c r="DV34" i="14"/>
  <c r="DW34" i="14"/>
  <c r="DX34" i="14"/>
  <c r="DY34" i="14"/>
  <c r="DZ34" i="14"/>
  <c r="EA34" i="14"/>
  <c r="EB34" i="14"/>
  <c r="EH34" i="14"/>
  <c r="EL33" i="14"/>
  <c r="EC34" i="14"/>
  <c r="ED34" i="14"/>
  <c r="EE34" i="14"/>
  <c r="EF34" i="14"/>
  <c r="DG35" i="14"/>
  <c r="DF35" i="14"/>
  <c r="DH35" i="14"/>
  <c r="DN35" i="14"/>
  <c r="DJ35" i="14"/>
  <c r="DK35" i="14"/>
  <c r="DI35" i="14"/>
  <c r="DO35" i="14"/>
  <c r="DP35" i="14"/>
  <c r="DT35" i="14"/>
  <c r="DQ35" i="14"/>
  <c r="DR35" i="14"/>
  <c r="DS35" i="14"/>
  <c r="DU35" i="14"/>
  <c r="DV35" i="14"/>
  <c r="DW35" i="14"/>
  <c r="DX35" i="14"/>
  <c r="DY35" i="14"/>
  <c r="DZ35" i="14"/>
  <c r="EA35" i="14"/>
  <c r="EB35" i="14"/>
  <c r="EH35" i="14"/>
  <c r="EL34" i="14"/>
  <c r="EC35" i="14"/>
  <c r="ED35" i="14"/>
  <c r="EE35" i="14"/>
  <c r="EF35" i="14"/>
  <c r="DG36" i="14"/>
  <c r="DF36" i="14"/>
  <c r="DH36" i="14"/>
  <c r="DN36" i="14"/>
  <c r="DJ36" i="14"/>
  <c r="DK36" i="14"/>
  <c r="DI36" i="14"/>
  <c r="DO36" i="14"/>
  <c r="DP36" i="14"/>
  <c r="DT36" i="14"/>
  <c r="DQ36" i="14"/>
  <c r="DR36" i="14"/>
  <c r="DS36" i="14"/>
  <c r="DU36" i="14"/>
  <c r="DV36" i="14"/>
  <c r="DW36" i="14"/>
  <c r="DX36" i="14"/>
  <c r="DY36" i="14"/>
  <c r="DZ36" i="14"/>
  <c r="EH36" i="14"/>
  <c r="EL35" i="14"/>
  <c r="EC36" i="14"/>
  <c r="ED36" i="14"/>
  <c r="EE36" i="14"/>
  <c r="EF36" i="14"/>
  <c r="DG37" i="14"/>
  <c r="DF37" i="14"/>
  <c r="DH37" i="14"/>
  <c r="DN37" i="14"/>
  <c r="DJ37" i="14"/>
  <c r="DK37" i="14"/>
  <c r="DI37" i="14"/>
  <c r="DO37" i="14"/>
  <c r="DP37" i="14"/>
  <c r="DT37" i="14"/>
  <c r="DQ37" i="14"/>
  <c r="DR37" i="14"/>
  <c r="DS37" i="14"/>
  <c r="DU37" i="14"/>
  <c r="DV37" i="14"/>
  <c r="DW37" i="14"/>
  <c r="DX37" i="14"/>
  <c r="DY37" i="14"/>
  <c r="DZ37" i="14"/>
  <c r="EA37" i="14"/>
  <c r="EB37" i="14"/>
  <c r="EH37" i="14"/>
  <c r="EL36" i="14"/>
  <c r="EC37" i="14"/>
  <c r="ED37" i="14"/>
  <c r="EE37" i="14"/>
  <c r="EF37" i="14"/>
  <c r="DG38" i="14"/>
  <c r="DF38" i="14"/>
  <c r="DH38" i="14"/>
  <c r="DN38" i="14"/>
  <c r="DJ38" i="14"/>
  <c r="DK38" i="14"/>
  <c r="DI38" i="14"/>
  <c r="DO38" i="14"/>
  <c r="DP38" i="14"/>
  <c r="DT38" i="14"/>
  <c r="DQ38" i="14"/>
  <c r="DR38" i="14"/>
  <c r="DS38" i="14"/>
  <c r="DU38" i="14"/>
  <c r="DV38" i="14"/>
  <c r="DW38" i="14"/>
  <c r="DX38" i="14"/>
  <c r="DY38" i="14"/>
  <c r="DZ38" i="14"/>
  <c r="EA38" i="14"/>
  <c r="EB38" i="14"/>
  <c r="EH38" i="14"/>
  <c r="EL37" i="14"/>
  <c r="EC38" i="14"/>
  <c r="ED38" i="14"/>
  <c r="EE38" i="14"/>
  <c r="EF38" i="14"/>
  <c r="DG39" i="14"/>
  <c r="DF39" i="14"/>
  <c r="DH39" i="14"/>
  <c r="DN39" i="14"/>
  <c r="DJ39" i="14"/>
  <c r="DK39" i="14"/>
  <c r="DI39" i="14"/>
  <c r="DO39" i="14"/>
  <c r="DP39" i="14"/>
  <c r="DT39" i="14"/>
  <c r="DQ39" i="14"/>
  <c r="DR39" i="14"/>
  <c r="DS39" i="14"/>
  <c r="DU39" i="14"/>
  <c r="DV39" i="14"/>
  <c r="DW39" i="14"/>
  <c r="DX39" i="14"/>
  <c r="DY39" i="14"/>
  <c r="DZ39" i="14"/>
  <c r="EA39" i="14"/>
  <c r="EB39" i="14"/>
  <c r="EH39" i="14"/>
  <c r="EL38" i="14"/>
  <c r="EC39" i="14"/>
  <c r="ED39" i="14"/>
  <c r="EE39" i="14"/>
  <c r="EF39" i="14"/>
  <c r="DG40" i="14"/>
  <c r="DF40" i="14"/>
  <c r="DH40" i="14"/>
  <c r="DN40" i="14"/>
  <c r="DJ40" i="14"/>
  <c r="DK40" i="14"/>
  <c r="DI40" i="14"/>
  <c r="DO40" i="14"/>
  <c r="DP40" i="14"/>
  <c r="DT40" i="14"/>
  <c r="DQ40" i="14"/>
  <c r="DR40" i="14"/>
  <c r="DS40" i="14"/>
  <c r="DU40" i="14"/>
  <c r="DV40" i="14"/>
  <c r="DW40" i="14"/>
  <c r="DX40" i="14"/>
  <c r="DY40" i="14"/>
  <c r="DZ40" i="14"/>
  <c r="EA40" i="14"/>
  <c r="EB40" i="14"/>
  <c r="EH40" i="14"/>
  <c r="EL39" i="14"/>
  <c r="EC40" i="14"/>
  <c r="ED40" i="14"/>
  <c r="EE40" i="14"/>
  <c r="EF40" i="14"/>
  <c r="DG41" i="14"/>
  <c r="DF41" i="14"/>
  <c r="DH41" i="14"/>
  <c r="DN41" i="14"/>
  <c r="DJ41" i="14"/>
  <c r="DK41" i="14"/>
  <c r="DI41" i="14"/>
  <c r="DO41" i="14"/>
  <c r="DP41" i="14"/>
  <c r="DT41" i="14"/>
  <c r="DQ41" i="14"/>
  <c r="DR41" i="14"/>
  <c r="DS41" i="14"/>
  <c r="DU41" i="14"/>
  <c r="DV41" i="14"/>
  <c r="DW41" i="14"/>
  <c r="DX41" i="14"/>
  <c r="DY41" i="14"/>
  <c r="DZ41" i="14"/>
  <c r="EA41" i="14"/>
  <c r="EB41" i="14"/>
  <c r="EH41" i="14"/>
  <c r="EL40" i="14"/>
  <c r="EC41" i="14"/>
  <c r="ED41" i="14"/>
  <c r="EE41" i="14"/>
  <c r="EF41" i="14"/>
  <c r="DG42" i="14"/>
  <c r="DF42" i="14"/>
  <c r="DH42" i="14"/>
  <c r="DN42" i="14"/>
  <c r="DJ42" i="14"/>
  <c r="DK42" i="14"/>
  <c r="DI42" i="14"/>
  <c r="DO42" i="14"/>
  <c r="DP42" i="14"/>
  <c r="DT42" i="14"/>
  <c r="DQ42" i="14"/>
  <c r="DR42" i="14"/>
  <c r="DS42" i="14"/>
  <c r="DU42" i="14"/>
  <c r="DV42" i="14"/>
  <c r="DW42" i="14"/>
  <c r="DX42" i="14"/>
  <c r="DY42" i="14"/>
  <c r="DZ42" i="14"/>
  <c r="EH42" i="14"/>
  <c r="EL41" i="14"/>
  <c r="EC42" i="14"/>
  <c r="ED42" i="14"/>
  <c r="EE42" i="14"/>
  <c r="EF42" i="14"/>
  <c r="DG43" i="14"/>
  <c r="DF43" i="14"/>
  <c r="DH43" i="14"/>
  <c r="DN43" i="14"/>
  <c r="DJ43" i="14"/>
  <c r="DK43" i="14"/>
  <c r="DI43" i="14"/>
  <c r="DO43" i="14"/>
  <c r="DP43" i="14"/>
  <c r="DT43" i="14"/>
  <c r="DQ43" i="14"/>
  <c r="DR43" i="14"/>
  <c r="DS43" i="14"/>
  <c r="DU43" i="14"/>
  <c r="DV43" i="14"/>
  <c r="DW43" i="14"/>
  <c r="DX43" i="14"/>
  <c r="DY43" i="14"/>
  <c r="DZ43" i="14"/>
  <c r="EA43" i="14"/>
  <c r="EB43" i="14"/>
  <c r="EH43" i="14"/>
  <c r="EL42" i="14"/>
  <c r="EC43" i="14"/>
  <c r="ED43" i="14"/>
  <c r="EE43" i="14"/>
  <c r="EF43" i="14"/>
  <c r="DG44" i="14"/>
  <c r="DF44" i="14"/>
  <c r="DH44" i="14"/>
  <c r="DN44" i="14"/>
  <c r="DJ44" i="14"/>
  <c r="DK44" i="14"/>
  <c r="DI44" i="14"/>
  <c r="DO44" i="14"/>
  <c r="DP44" i="14"/>
  <c r="DT44" i="14"/>
  <c r="DQ44" i="14"/>
  <c r="DR44" i="14"/>
  <c r="DS44" i="14"/>
  <c r="DU44" i="14"/>
  <c r="DV44" i="14"/>
  <c r="DW44" i="14"/>
  <c r="DX44" i="14"/>
  <c r="DY44" i="14"/>
  <c r="DZ44" i="14"/>
  <c r="EA44" i="14"/>
  <c r="EB44" i="14"/>
  <c r="EH44" i="14"/>
  <c r="EL43" i="14"/>
  <c r="EC44" i="14"/>
  <c r="ED44" i="14"/>
  <c r="EE44" i="14"/>
  <c r="EF44" i="14"/>
  <c r="DG45" i="14"/>
  <c r="DF45" i="14"/>
  <c r="DH45" i="14"/>
  <c r="DN45" i="14"/>
  <c r="DJ45" i="14"/>
  <c r="DK45" i="14"/>
  <c r="DI45" i="14"/>
  <c r="DO45" i="14"/>
  <c r="DP45" i="14"/>
  <c r="DT45" i="14"/>
  <c r="DQ45" i="14"/>
  <c r="DR45" i="14"/>
  <c r="DS45" i="14"/>
  <c r="DU45" i="14"/>
  <c r="DV45" i="14"/>
  <c r="DW45" i="14"/>
  <c r="DX45" i="14"/>
  <c r="DY45" i="14"/>
  <c r="DZ45" i="14"/>
  <c r="EA45" i="14"/>
  <c r="EB45" i="14"/>
  <c r="EH45" i="14"/>
  <c r="EL44" i="14"/>
  <c r="EC45" i="14"/>
  <c r="ED45" i="14"/>
  <c r="EE45" i="14"/>
  <c r="EF45" i="14"/>
  <c r="DG46" i="14"/>
  <c r="DF46" i="14"/>
  <c r="DH46" i="14"/>
  <c r="DN46" i="14"/>
  <c r="DJ46" i="14"/>
  <c r="DK46" i="14"/>
  <c r="DI46" i="14"/>
  <c r="DO46" i="14"/>
  <c r="DP46" i="14"/>
  <c r="DT46" i="14"/>
  <c r="DQ46" i="14"/>
  <c r="DR46" i="14"/>
  <c r="DS46" i="14"/>
  <c r="DU46" i="14"/>
  <c r="DV46" i="14"/>
  <c r="DW46" i="14"/>
  <c r="DX46" i="14"/>
  <c r="DY46" i="14"/>
  <c r="DZ46" i="14"/>
  <c r="EA46" i="14"/>
  <c r="EB46" i="14"/>
  <c r="EH46" i="14"/>
  <c r="EL45" i="14"/>
  <c r="EC46" i="14"/>
  <c r="ED46" i="14"/>
  <c r="EE46" i="14"/>
  <c r="EF46" i="14"/>
  <c r="DG47" i="14"/>
  <c r="DF47" i="14"/>
  <c r="DH47" i="14"/>
  <c r="DN47" i="14"/>
  <c r="DJ47" i="14"/>
  <c r="DK47" i="14"/>
  <c r="DI47" i="14"/>
  <c r="DO47" i="14"/>
  <c r="DP47" i="14"/>
  <c r="DT47" i="14"/>
  <c r="DQ47" i="14"/>
  <c r="DR47" i="14"/>
  <c r="DS47" i="14"/>
  <c r="DU47" i="14"/>
  <c r="DV47" i="14"/>
  <c r="DW47" i="14"/>
  <c r="DX47" i="14"/>
  <c r="DY47" i="14"/>
  <c r="DZ47" i="14"/>
  <c r="EA47" i="14"/>
  <c r="EB47" i="14"/>
  <c r="EH47" i="14"/>
  <c r="EL46" i="14"/>
  <c r="EC47" i="14"/>
  <c r="ED47" i="14"/>
  <c r="EE47" i="14"/>
  <c r="EF47" i="14"/>
  <c r="DG48" i="14"/>
  <c r="DF48" i="14"/>
  <c r="DH48" i="14"/>
  <c r="DN48" i="14"/>
  <c r="DJ48" i="14"/>
  <c r="DK48" i="14"/>
  <c r="DI48" i="14"/>
  <c r="DO48" i="14"/>
  <c r="DP48" i="14"/>
  <c r="DT48" i="14"/>
  <c r="DQ48" i="14"/>
  <c r="DR48" i="14"/>
  <c r="DS48" i="14"/>
  <c r="DU48" i="14"/>
  <c r="DV48" i="14"/>
  <c r="DW48" i="14"/>
  <c r="DX48" i="14"/>
  <c r="DY48" i="14"/>
  <c r="DZ48" i="14"/>
  <c r="EA48" i="14"/>
  <c r="EB48" i="14"/>
  <c r="EH48" i="14"/>
  <c r="EL47" i="14"/>
  <c r="EC48" i="14"/>
  <c r="ED48" i="14"/>
  <c r="EE48" i="14"/>
  <c r="EF48" i="14"/>
  <c r="DG49" i="14"/>
  <c r="DF49" i="14"/>
  <c r="DH49" i="14"/>
  <c r="DN49" i="14"/>
  <c r="DJ49" i="14"/>
  <c r="DK49" i="14"/>
  <c r="DI49" i="14"/>
  <c r="DO49" i="14"/>
  <c r="DP49" i="14"/>
  <c r="DT49" i="14"/>
  <c r="DQ49" i="14"/>
  <c r="DR49" i="14"/>
  <c r="DS49" i="14"/>
  <c r="DU49" i="14"/>
  <c r="DV49" i="14"/>
  <c r="DW49" i="14"/>
  <c r="DX49" i="14"/>
  <c r="DY49" i="14"/>
  <c r="DZ49" i="14"/>
  <c r="EA49" i="14"/>
  <c r="EB49" i="14"/>
  <c r="EH49" i="14"/>
  <c r="EL48" i="14"/>
  <c r="EC49" i="14"/>
  <c r="ED49" i="14"/>
  <c r="EE49" i="14"/>
  <c r="EF49" i="14"/>
  <c r="DG50" i="14"/>
  <c r="DF50" i="14"/>
  <c r="DH50" i="14"/>
  <c r="DN50" i="14"/>
  <c r="DJ50" i="14"/>
  <c r="DK50" i="14"/>
  <c r="DI50" i="14"/>
  <c r="DO50" i="14"/>
  <c r="DP50" i="14"/>
  <c r="DT50" i="14"/>
  <c r="DQ50" i="14"/>
  <c r="DR50" i="14"/>
  <c r="DS50" i="14"/>
  <c r="DU50" i="14"/>
  <c r="DV50" i="14"/>
  <c r="DW50" i="14"/>
  <c r="DX50" i="14"/>
  <c r="DY50" i="14"/>
  <c r="DZ50" i="14"/>
  <c r="EA50" i="14"/>
  <c r="EB50" i="14"/>
  <c r="EH50" i="14"/>
  <c r="EL49" i="14"/>
  <c r="EC50" i="14"/>
  <c r="ED50" i="14"/>
  <c r="EE50" i="14"/>
  <c r="EF50" i="14"/>
  <c r="DG51" i="14"/>
  <c r="DF51" i="14"/>
  <c r="DH51" i="14"/>
  <c r="DN51" i="14"/>
  <c r="DJ51" i="14"/>
  <c r="DK51" i="14"/>
  <c r="DI51" i="14"/>
  <c r="DO51" i="14"/>
  <c r="DP51" i="14"/>
  <c r="DT51" i="14"/>
  <c r="DQ51" i="14"/>
  <c r="DR51" i="14"/>
  <c r="DS51" i="14"/>
  <c r="DU51" i="14"/>
  <c r="DV51" i="14"/>
  <c r="DW51" i="14"/>
  <c r="DX51" i="14"/>
  <c r="DY51" i="14"/>
  <c r="DZ51" i="14"/>
  <c r="EA51" i="14"/>
  <c r="EB51" i="14"/>
  <c r="EH51" i="14"/>
  <c r="EL50" i="14"/>
  <c r="EC51" i="14"/>
  <c r="ED51" i="14"/>
  <c r="EE51" i="14"/>
  <c r="EF51" i="14"/>
  <c r="DG52" i="14"/>
  <c r="DF52" i="14"/>
  <c r="DH52" i="14"/>
  <c r="DN52" i="14"/>
  <c r="DJ52" i="14"/>
  <c r="DK52" i="14"/>
  <c r="DI52" i="14"/>
  <c r="DO52" i="14"/>
  <c r="DP52" i="14"/>
  <c r="DT52" i="14"/>
  <c r="DQ52" i="14"/>
  <c r="DR52" i="14"/>
  <c r="DS52" i="14"/>
  <c r="DU52" i="14"/>
  <c r="DV52" i="14"/>
  <c r="DW52" i="14"/>
  <c r="DX52" i="14"/>
  <c r="DY52" i="14"/>
  <c r="DZ52" i="14"/>
  <c r="EA52" i="14"/>
  <c r="EB52" i="14"/>
  <c r="EH52" i="14"/>
  <c r="EL51" i="14"/>
  <c r="EC52" i="14"/>
  <c r="ED52" i="14"/>
  <c r="EE52" i="14"/>
  <c r="EF52" i="14"/>
  <c r="DG53" i="14"/>
  <c r="DF53" i="14"/>
  <c r="DH53" i="14"/>
  <c r="DN53" i="14"/>
  <c r="DJ53" i="14"/>
  <c r="DK53" i="14"/>
  <c r="DI53" i="14"/>
  <c r="DO53" i="14"/>
  <c r="DP53" i="14"/>
  <c r="DT53" i="14"/>
  <c r="DQ53" i="14"/>
  <c r="DR53" i="14"/>
  <c r="DS53" i="14"/>
  <c r="DU53" i="14"/>
  <c r="DV53" i="14"/>
  <c r="DW53" i="14"/>
  <c r="DX53" i="14"/>
  <c r="DY53" i="14"/>
  <c r="DZ53" i="14"/>
  <c r="EA53" i="14"/>
  <c r="EB53" i="14"/>
  <c r="EH53" i="14"/>
  <c r="EL52" i="14"/>
  <c r="EC53" i="14"/>
  <c r="ED53" i="14"/>
  <c r="EE53" i="14"/>
  <c r="EF53" i="14"/>
  <c r="DG54" i="14"/>
  <c r="DF54" i="14"/>
  <c r="DH54" i="14"/>
  <c r="DN54" i="14"/>
  <c r="DJ54" i="14"/>
  <c r="DK54" i="14"/>
  <c r="DI54" i="14"/>
  <c r="DO54" i="14"/>
  <c r="DP54" i="14"/>
  <c r="DT54" i="14"/>
  <c r="DQ54" i="14"/>
  <c r="DR54" i="14"/>
  <c r="DS54" i="14"/>
  <c r="DU54" i="14"/>
  <c r="DV54" i="14"/>
  <c r="DW54" i="14"/>
  <c r="DX54" i="14"/>
  <c r="DY54" i="14"/>
  <c r="DZ54" i="14"/>
  <c r="EA54" i="14"/>
  <c r="EB54" i="14"/>
  <c r="EH54" i="14"/>
  <c r="EL53" i="14"/>
  <c r="EC54" i="14"/>
  <c r="ED54" i="14"/>
  <c r="EE54" i="14"/>
  <c r="EF54" i="14"/>
  <c r="DG55" i="14"/>
  <c r="DF55" i="14"/>
  <c r="DH55" i="14"/>
  <c r="DN55" i="14"/>
  <c r="DJ55" i="14"/>
  <c r="DK55" i="14"/>
  <c r="DI55" i="14"/>
  <c r="DO55" i="14"/>
  <c r="DP55" i="14"/>
  <c r="DT55" i="14"/>
  <c r="DQ55" i="14"/>
  <c r="DR55" i="14"/>
  <c r="DS55" i="14"/>
  <c r="DU55" i="14"/>
  <c r="DV55" i="14"/>
  <c r="DW55" i="14"/>
  <c r="DX55" i="14"/>
  <c r="DY55" i="14"/>
  <c r="DZ55" i="14"/>
  <c r="EA55" i="14"/>
  <c r="EB55" i="14"/>
  <c r="EH55" i="14"/>
  <c r="EL54" i="14"/>
  <c r="EC55" i="14"/>
  <c r="ED55" i="14"/>
  <c r="EE55" i="14"/>
  <c r="EF55" i="14"/>
  <c r="DG56" i="14"/>
  <c r="DF56" i="14"/>
  <c r="DH56" i="14"/>
  <c r="DN56" i="14"/>
  <c r="DJ56" i="14"/>
  <c r="DK56" i="14"/>
  <c r="DI56" i="14"/>
  <c r="DO56" i="14"/>
  <c r="DP56" i="14"/>
  <c r="DT56" i="14"/>
  <c r="DQ56" i="14"/>
  <c r="DR56" i="14"/>
  <c r="DS56" i="14"/>
  <c r="DU56" i="14"/>
  <c r="DV56" i="14"/>
  <c r="DW56" i="14"/>
  <c r="DX56" i="14"/>
  <c r="DY56" i="14"/>
  <c r="DZ56" i="14"/>
  <c r="EA56" i="14"/>
  <c r="EB56" i="14"/>
  <c r="EH56" i="14"/>
  <c r="EL55" i="14"/>
  <c r="EC56" i="14"/>
  <c r="ED56" i="14"/>
  <c r="EE56" i="14"/>
  <c r="EF56" i="14"/>
  <c r="DG57" i="14"/>
  <c r="DF57" i="14"/>
  <c r="DH57" i="14"/>
  <c r="DN57" i="14"/>
  <c r="DJ57" i="14"/>
  <c r="DK57" i="14"/>
  <c r="DI57" i="14"/>
  <c r="DO57" i="14"/>
  <c r="DP57" i="14"/>
  <c r="DT57" i="14"/>
  <c r="DQ57" i="14"/>
  <c r="DR57" i="14"/>
  <c r="DS57" i="14"/>
  <c r="DU57" i="14"/>
  <c r="DV57" i="14"/>
  <c r="DW57" i="14"/>
  <c r="DX57" i="14"/>
  <c r="DY57" i="14"/>
  <c r="DZ57" i="14"/>
  <c r="EA57" i="14"/>
  <c r="EB57" i="14"/>
  <c r="EH57" i="14"/>
  <c r="EL56" i="14"/>
  <c r="EC57" i="14"/>
  <c r="ED57" i="14"/>
  <c r="EE57" i="14"/>
  <c r="EF57" i="14"/>
  <c r="DG58" i="14"/>
  <c r="DF58" i="14"/>
  <c r="DH58" i="14"/>
  <c r="DN58" i="14"/>
  <c r="DJ58" i="14"/>
  <c r="DK58" i="14"/>
  <c r="DI58" i="14"/>
  <c r="DO58" i="14"/>
  <c r="DP58" i="14"/>
  <c r="DT58" i="14"/>
  <c r="DQ58" i="14"/>
  <c r="DR58" i="14"/>
  <c r="DS58" i="14"/>
  <c r="DU58" i="14"/>
  <c r="DV58" i="14"/>
  <c r="DW58" i="14"/>
  <c r="DX58" i="14"/>
  <c r="DY58" i="14"/>
  <c r="DZ58" i="14"/>
  <c r="EA58" i="14"/>
  <c r="EB58" i="14"/>
  <c r="EH58" i="14"/>
  <c r="EL57" i="14"/>
  <c r="EC58" i="14"/>
  <c r="ED58" i="14"/>
  <c r="EE58" i="14"/>
  <c r="EF58" i="14"/>
  <c r="DG59" i="14"/>
  <c r="DF59" i="14"/>
  <c r="DH59" i="14"/>
  <c r="DN59" i="14"/>
  <c r="DJ59" i="14"/>
  <c r="DK59" i="14"/>
  <c r="DI59" i="14"/>
  <c r="DO59" i="14"/>
  <c r="DP59" i="14"/>
  <c r="DT59" i="14"/>
  <c r="DQ59" i="14"/>
  <c r="DR59" i="14"/>
  <c r="DS59" i="14"/>
  <c r="DU59" i="14"/>
  <c r="DV59" i="14"/>
  <c r="DW59" i="14"/>
  <c r="DX59" i="14"/>
  <c r="DY59" i="14"/>
  <c r="DZ59" i="14"/>
  <c r="EA59" i="14"/>
  <c r="EB59" i="14"/>
  <c r="EH59" i="14"/>
  <c r="EL58" i="14"/>
  <c r="EC59" i="14"/>
  <c r="ED59" i="14"/>
  <c r="EE59" i="14"/>
  <c r="EF59" i="14"/>
  <c r="DG60" i="14"/>
  <c r="DF60" i="14"/>
  <c r="DH60" i="14"/>
  <c r="DN60" i="14"/>
  <c r="DJ60" i="14"/>
  <c r="DK60" i="14"/>
  <c r="DI60" i="14"/>
  <c r="DO60" i="14"/>
  <c r="DP60" i="14"/>
  <c r="DT60" i="14"/>
  <c r="DQ60" i="14"/>
  <c r="DR60" i="14"/>
  <c r="DS60" i="14"/>
  <c r="DU60" i="14"/>
  <c r="DV60" i="14"/>
  <c r="DW60" i="14"/>
  <c r="DX60" i="14"/>
  <c r="DY60" i="14"/>
  <c r="DZ60" i="14"/>
  <c r="EA60" i="14"/>
  <c r="EB60" i="14"/>
  <c r="EH60" i="14"/>
  <c r="EL59" i="14"/>
  <c r="EC60" i="14"/>
  <c r="ED60" i="14"/>
  <c r="EE60" i="14"/>
  <c r="EF60" i="14"/>
  <c r="DG61" i="14"/>
  <c r="DF61" i="14"/>
  <c r="DH61" i="14"/>
  <c r="DN61" i="14"/>
  <c r="DJ61" i="14"/>
  <c r="DK61" i="14"/>
  <c r="DI61" i="14"/>
  <c r="DO61" i="14"/>
  <c r="DP61" i="14"/>
  <c r="DT61" i="14"/>
  <c r="DQ61" i="14"/>
  <c r="DR61" i="14"/>
  <c r="DS61" i="14"/>
  <c r="DU61" i="14"/>
  <c r="DV61" i="14"/>
  <c r="DW61" i="14"/>
  <c r="DX61" i="14"/>
  <c r="DY61" i="14"/>
  <c r="DZ61" i="14"/>
  <c r="EA61" i="14"/>
  <c r="EB61" i="14"/>
  <c r="EH61" i="14"/>
  <c r="EL60" i="14"/>
  <c r="EC61" i="14"/>
  <c r="ED61" i="14"/>
  <c r="EE61" i="14"/>
  <c r="EF61" i="14"/>
  <c r="DG62" i="14"/>
  <c r="DF62" i="14"/>
  <c r="DH62" i="14"/>
  <c r="DN62" i="14"/>
  <c r="DJ62" i="14"/>
  <c r="DK62" i="14"/>
  <c r="DI62" i="14"/>
  <c r="DO62" i="14"/>
  <c r="DP62" i="14"/>
  <c r="DT62" i="14"/>
  <c r="DQ62" i="14"/>
  <c r="DR62" i="14"/>
  <c r="DS62" i="14"/>
  <c r="DU62" i="14"/>
  <c r="DV62" i="14"/>
  <c r="DW62" i="14"/>
  <c r="DX62" i="14"/>
  <c r="DY62" i="14"/>
  <c r="DZ62" i="14"/>
  <c r="EA62" i="14"/>
  <c r="EB62" i="14"/>
  <c r="EH62" i="14"/>
  <c r="EL61" i="14"/>
  <c r="EC62" i="14"/>
  <c r="ED62" i="14"/>
  <c r="EE62" i="14"/>
  <c r="EF62" i="14"/>
  <c r="DG63" i="14"/>
  <c r="DF63" i="14"/>
  <c r="DH63" i="14"/>
  <c r="DN63" i="14"/>
  <c r="DJ63" i="14"/>
  <c r="DK63" i="14"/>
  <c r="DI63" i="14"/>
  <c r="DO63" i="14"/>
  <c r="DP63" i="14"/>
  <c r="DT63" i="14"/>
  <c r="DQ63" i="14"/>
  <c r="DR63" i="14"/>
  <c r="DS63" i="14"/>
  <c r="DU63" i="14"/>
  <c r="DV63" i="14"/>
  <c r="DW63" i="14"/>
  <c r="DX63" i="14"/>
  <c r="DY63" i="14"/>
  <c r="DZ63" i="14"/>
  <c r="EA63" i="14"/>
  <c r="EB63" i="14"/>
  <c r="EH63" i="14"/>
  <c r="EL62" i="14"/>
  <c r="EC63" i="14"/>
  <c r="ED63" i="14"/>
  <c r="EE63" i="14"/>
  <c r="EF63" i="14"/>
  <c r="DG64" i="14"/>
  <c r="DF64" i="14"/>
  <c r="DH64" i="14"/>
  <c r="DN64" i="14"/>
  <c r="DJ64" i="14"/>
  <c r="DK64" i="14"/>
  <c r="DI64" i="14"/>
  <c r="DO64" i="14"/>
  <c r="DP64" i="14"/>
  <c r="DT64" i="14"/>
  <c r="DQ64" i="14"/>
  <c r="DR64" i="14"/>
  <c r="DS64" i="14"/>
  <c r="DU64" i="14"/>
  <c r="DV64" i="14"/>
  <c r="DW64" i="14"/>
  <c r="DX64" i="14"/>
  <c r="DY64" i="14"/>
  <c r="DZ64" i="14"/>
  <c r="EA64" i="14"/>
  <c r="EB64" i="14"/>
  <c r="EH64" i="14"/>
  <c r="EL63" i="14"/>
  <c r="EC64" i="14"/>
  <c r="ED64" i="14"/>
  <c r="EE64" i="14"/>
  <c r="EF64" i="14"/>
  <c r="DG65" i="14"/>
  <c r="DF65" i="14"/>
  <c r="DH65" i="14"/>
  <c r="DN65" i="14"/>
  <c r="DJ65" i="14"/>
  <c r="DK65" i="14"/>
  <c r="DI65" i="14"/>
  <c r="DO65" i="14"/>
  <c r="DP65" i="14"/>
  <c r="DT65" i="14"/>
  <c r="DQ65" i="14"/>
  <c r="DR65" i="14"/>
  <c r="DS65" i="14"/>
  <c r="DU65" i="14"/>
  <c r="DV65" i="14"/>
  <c r="DW65" i="14"/>
  <c r="DX65" i="14"/>
  <c r="DY65" i="14"/>
  <c r="DZ65" i="14"/>
  <c r="EA65" i="14"/>
  <c r="EB65" i="14"/>
  <c r="EH65" i="14"/>
  <c r="EL64" i="14"/>
  <c r="EC65" i="14"/>
  <c r="ED65" i="14"/>
  <c r="EE65" i="14"/>
  <c r="EF65" i="14"/>
  <c r="DG66" i="14"/>
  <c r="DF66" i="14"/>
  <c r="DH66" i="14"/>
  <c r="DN66" i="14"/>
  <c r="DJ66" i="14"/>
  <c r="DK66" i="14"/>
  <c r="DI66" i="14"/>
  <c r="DO66" i="14"/>
  <c r="DP66" i="14"/>
  <c r="DT66" i="14"/>
  <c r="DQ66" i="14"/>
  <c r="DR66" i="14"/>
  <c r="DS66" i="14"/>
  <c r="DU66" i="14"/>
  <c r="DV66" i="14"/>
  <c r="DW66" i="14"/>
  <c r="DX66" i="14"/>
  <c r="DY66" i="14"/>
  <c r="DZ66" i="14"/>
  <c r="EA66" i="14"/>
  <c r="EB66" i="14"/>
  <c r="EH66" i="14"/>
  <c r="EL65" i="14"/>
  <c r="EC66" i="14"/>
  <c r="ED66" i="14"/>
  <c r="EE66" i="14"/>
  <c r="EF66" i="14"/>
  <c r="DG67" i="14"/>
  <c r="DF67" i="14"/>
  <c r="DH67" i="14"/>
  <c r="DN67" i="14"/>
  <c r="DJ67" i="14"/>
  <c r="DK67" i="14"/>
  <c r="DI67" i="14"/>
  <c r="DO67" i="14"/>
  <c r="DP67" i="14"/>
  <c r="DT67" i="14"/>
  <c r="DQ67" i="14"/>
  <c r="DR67" i="14"/>
  <c r="DS67" i="14"/>
  <c r="DU67" i="14"/>
  <c r="DV67" i="14"/>
  <c r="DW67" i="14"/>
  <c r="DX67" i="14"/>
  <c r="DY67" i="14"/>
  <c r="DZ67" i="14"/>
  <c r="EA67" i="14"/>
  <c r="EB67" i="14"/>
  <c r="EH67" i="14"/>
  <c r="EL66" i="14"/>
  <c r="EC67" i="14"/>
  <c r="ED67" i="14"/>
  <c r="EE67" i="14"/>
  <c r="EF67" i="14"/>
  <c r="DG68" i="14"/>
  <c r="DF68" i="14"/>
  <c r="DH68" i="14"/>
  <c r="DN68" i="14"/>
  <c r="DJ68" i="14"/>
  <c r="DK68" i="14"/>
  <c r="DI68" i="14"/>
  <c r="DO68" i="14"/>
  <c r="DP68" i="14"/>
  <c r="DT68" i="14"/>
  <c r="DQ68" i="14"/>
  <c r="DR68" i="14"/>
  <c r="DS68" i="14"/>
  <c r="DU68" i="14"/>
  <c r="DV68" i="14"/>
  <c r="DW68" i="14"/>
  <c r="DX68" i="14"/>
  <c r="DY68" i="14"/>
  <c r="DZ68" i="14"/>
  <c r="EA68" i="14"/>
  <c r="EB68" i="14"/>
  <c r="EH68" i="14"/>
  <c r="EL67" i="14"/>
  <c r="EC68" i="14"/>
  <c r="ED68" i="14"/>
  <c r="EE68" i="14"/>
  <c r="EF68" i="14"/>
  <c r="DG69" i="14"/>
  <c r="DF69" i="14"/>
  <c r="DH69" i="14"/>
  <c r="DN69" i="14"/>
  <c r="DK69" i="14"/>
  <c r="DI69" i="14"/>
  <c r="DO69" i="14"/>
  <c r="DP69" i="14"/>
  <c r="DT69" i="14"/>
  <c r="DQ69" i="14"/>
  <c r="DR69" i="14"/>
  <c r="DS69" i="14"/>
  <c r="DU69" i="14"/>
  <c r="DV69" i="14"/>
  <c r="DW69" i="14"/>
  <c r="DX69" i="14"/>
  <c r="DY69" i="14"/>
  <c r="DZ69" i="14"/>
  <c r="EA69" i="14"/>
  <c r="EB69" i="14"/>
  <c r="EH69" i="14"/>
  <c r="EL68" i="14"/>
  <c r="EC69" i="14"/>
  <c r="ED69" i="14"/>
  <c r="EE69" i="14"/>
  <c r="EF69" i="14"/>
  <c r="DG70" i="14"/>
  <c r="DF70" i="14"/>
  <c r="DH70" i="14"/>
  <c r="DN70" i="14"/>
  <c r="DJ70" i="14"/>
  <c r="DK70" i="14"/>
  <c r="DI70" i="14"/>
  <c r="DO70" i="14"/>
  <c r="DP70" i="14"/>
  <c r="DT70" i="14"/>
  <c r="DQ70" i="14"/>
  <c r="DR70" i="14"/>
  <c r="DS70" i="14"/>
  <c r="DU70" i="14"/>
  <c r="DV70" i="14"/>
  <c r="DW70" i="14"/>
  <c r="DX70" i="14"/>
  <c r="DY70" i="14"/>
  <c r="DZ70" i="14"/>
  <c r="EA70" i="14"/>
  <c r="EB70" i="14"/>
  <c r="EH70" i="14"/>
  <c r="EL69" i="14"/>
  <c r="EC70" i="14"/>
  <c r="ED70" i="14"/>
  <c r="EE70" i="14"/>
  <c r="EF70" i="14"/>
  <c r="DG71" i="14"/>
  <c r="DF71" i="14"/>
  <c r="DH71" i="14"/>
  <c r="DN71" i="14"/>
  <c r="DJ71" i="14"/>
  <c r="DK71" i="14"/>
  <c r="DI71" i="14"/>
  <c r="DO71" i="14"/>
  <c r="DP71" i="14"/>
  <c r="DT71" i="14"/>
  <c r="DQ71" i="14"/>
  <c r="DR71" i="14"/>
  <c r="DS71" i="14"/>
  <c r="DU71" i="14"/>
  <c r="DV71" i="14"/>
  <c r="DW71" i="14"/>
  <c r="DX71" i="14"/>
  <c r="DY71" i="14"/>
  <c r="DZ71" i="14"/>
  <c r="EA71" i="14"/>
  <c r="EB71" i="14"/>
  <c r="EH71" i="14"/>
  <c r="EL70" i="14"/>
  <c r="EC71" i="14"/>
  <c r="ED71" i="14"/>
  <c r="EE71" i="14"/>
  <c r="EF71" i="14"/>
  <c r="DG72" i="14"/>
  <c r="DF72" i="14"/>
  <c r="DH72" i="14"/>
  <c r="DN72" i="14"/>
  <c r="DJ72" i="14"/>
  <c r="DK72" i="14"/>
  <c r="DI72" i="14"/>
  <c r="DO72" i="14"/>
  <c r="DP72" i="14"/>
  <c r="DT72" i="14"/>
  <c r="DQ72" i="14"/>
  <c r="DR72" i="14"/>
  <c r="DS72" i="14"/>
  <c r="DU72" i="14"/>
  <c r="DV72" i="14"/>
  <c r="DW72" i="14"/>
  <c r="DX72" i="14"/>
  <c r="DY72" i="14"/>
  <c r="DZ72" i="14"/>
  <c r="EH72" i="14"/>
  <c r="EL71" i="14"/>
  <c r="EC72" i="14"/>
  <c r="ED72" i="14"/>
  <c r="EE72" i="14"/>
  <c r="EF72" i="14"/>
  <c r="DG73" i="14"/>
  <c r="DF73" i="14"/>
  <c r="DH73" i="14"/>
  <c r="DN73" i="14"/>
  <c r="DJ73" i="14"/>
  <c r="DK73" i="14"/>
  <c r="DI73" i="14"/>
  <c r="DO73" i="14"/>
  <c r="DP73" i="14"/>
  <c r="DT73" i="14"/>
  <c r="DQ73" i="14"/>
  <c r="DR73" i="14"/>
  <c r="DS73" i="14"/>
  <c r="DU73" i="14"/>
  <c r="DV73" i="14"/>
  <c r="DW73" i="14"/>
  <c r="DX73" i="14"/>
  <c r="DY73" i="14"/>
  <c r="DZ73" i="14"/>
  <c r="EA73" i="14"/>
  <c r="EB73" i="14"/>
  <c r="EH73" i="14"/>
  <c r="EL72" i="14"/>
  <c r="EC73" i="14"/>
  <c r="ED73" i="14"/>
  <c r="EE73" i="14"/>
  <c r="EF73" i="14"/>
  <c r="DG74" i="14"/>
  <c r="DF74" i="14"/>
  <c r="DH74" i="14"/>
  <c r="DN74" i="14"/>
  <c r="DJ74" i="14"/>
  <c r="DK74" i="14"/>
  <c r="DI74" i="14"/>
  <c r="DO74" i="14"/>
  <c r="DP74" i="14"/>
  <c r="DT74" i="14"/>
  <c r="DQ74" i="14"/>
  <c r="DR74" i="14"/>
  <c r="DS74" i="14"/>
  <c r="DU74" i="14"/>
  <c r="DV74" i="14"/>
  <c r="DW74" i="14"/>
  <c r="DX74" i="14"/>
  <c r="DY74" i="14"/>
  <c r="DZ74" i="14"/>
  <c r="EA74" i="14"/>
  <c r="EB74" i="14"/>
  <c r="EH74" i="14"/>
  <c r="EL73" i="14"/>
  <c r="EC74" i="14"/>
  <c r="ED74" i="14"/>
  <c r="EE74" i="14"/>
  <c r="EF74" i="14"/>
  <c r="DG75" i="14"/>
  <c r="DF75" i="14"/>
  <c r="DH75" i="14"/>
  <c r="DN75" i="14"/>
  <c r="DJ75" i="14"/>
  <c r="DK75" i="14"/>
  <c r="DI75" i="14"/>
  <c r="DO75" i="14"/>
  <c r="DP75" i="14"/>
  <c r="DT75" i="14"/>
  <c r="DQ75" i="14"/>
  <c r="DR75" i="14"/>
  <c r="DS75" i="14"/>
  <c r="DU75" i="14"/>
  <c r="DV75" i="14"/>
  <c r="DW75" i="14"/>
  <c r="DX75" i="14"/>
  <c r="EH75" i="14"/>
  <c r="EL74" i="14"/>
  <c r="EC75" i="14"/>
  <c r="ED75" i="14"/>
  <c r="EE75" i="14"/>
  <c r="EF75" i="14"/>
  <c r="DG76" i="14"/>
  <c r="DF76" i="14"/>
  <c r="DH76" i="14"/>
  <c r="DN76" i="14"/>
  <c r="DJ76" i="14"/>
  <c r="DK76" i="14"/>
  <c r="DI76" i="14"/>
  <c r="DO76" i="14"/>
  <c r="DP76" i="14"/>
  <c r="DT76" i="14"/>
  <c r="DQ76" i="14"/>
  <c r="DR76" i="14"/>
  <c r="DS76" i="14"/>
  <c r="DU76" i="14"/>
  <c r="DV76" i="14"/>
  <c r="DW76" i="14"/>
  <c r="DX76" i="14"/>
  <c r="DY76" i="14"/>
  <c r="DZ76" i="14"/>
  <c r="EA76" i="14"/>
  <c r="EB76" i="14"/>
  <c r="EH76" i="14"/>
  <c r="EL75" i="14"/>
  <c r="EC76" i="14"/>
  <c r="ED76" i="14"/>
  <c r="EE76" i="14"/>
  <c r="EF76" i="14"/>
  <c r="DG77" i="14"/>
  <c r="DF77" i="14"/>
  <c r="DH77" i="14"/>
  <c r="DN77" i="14"/>
  <c r="DJ77" i="14"/>
  <c r="DK77" i="14"/>
  <c r="DI77" i="14"/>
  <c r="DO77" i="14"/>
  <c r="DP77" i="14"/>
  <c r="DT77" i="14"/>
  <c r="DQ77" i="14"/>
  <c r="DR77" i="14"/>
  <c r="DS77" i="14"/>
  <c r="DU77" i="14"/>
  <c r="DV77" i="14"/>
  <c r="DW77" i="14"/>
  <c r="DX77" i="14"/>
  <c r="DY77" i="14"/>
  <c r="DZ77" i="14"/>
  <c r="EA77" i="14"/>
  <c r="EB77" i="14"/>
  <c r="EH77" i="14"/>
  <c r="EL76" i="14"/>
  <c r="EC77" i="14"/>
  <c r="ED77" i="14"/>
  <c r="EF77" i="14"/>
  <c r="DG78" i="14"/>
  <c r="DF78" i="14"/>
  <c r="DH78" i="14"/>
  <c r="DN78" i="14"/>
  <c r="DJ78" i="14"/>
  <c r="DK78" i="14"/>
  <c r="DI78" i="14"/>
  <c r="DO78" i="14"/>
  <c r="DP78" i="14"/>
  <c r="DT78" i="14"/>
  <c r="DQ78" i="14"/>
  <c r="DR78" i="14"/>
  <c r="DS78" i="14"/>
  <c r="DU78" i="14"/>
  <c r="DV78" i="14"/>
  <c r="DW78" i="14"/>
  <c r="DX78" i="14"/>
  <c r="EH78" i="14"/>
  <c r="EL77" i="14"/>
  <c r="EC78" i="14"/>
  <c r="ED78" i="14"/>
  <c r="EE78" i="14"/>
  <c r="EF78" i="14"/>
  <c r="DG79" i="14"/>
  <c r="DF79" i="14"/>
  <c r="DH79" i="14"/>
  <c r="DN79" i="14"/>
  <c r="DJ79" i="14"/>
  <c r="DK79" i="14"/>
  <c r="DI79" i="14"/>
  <c r="DO79" i="14"/>
  <c r="DP79" i="14"/>
  <c r="DT79" i="14"/>
  <c r="DQ79" i="14"/>
  <c r="DR79" i="14"/>
  <c r="DS79" i="14"/>
  <c r="DU79" i="14"/>
  <c r="DV79" i="14"/>
  <c r="DW79" i="14"/>
  <c r="DX79" i="14"/>
  <c r="EH79" i="14"/>
  <c r="EL78" i="14"/>
  <c r="EC79" i="14"/>
  <c r="ED79" i="14"/>
  <c r="EF79" i="14"/>
  <c r="DG80" i="14"/>
  <c r="DF80" i="14"/>
  <c r="EH80" i="14"/>
  <c r="EL79" i="14"/>
  <c r="DF81" i="14"/>
  <c r="EH81" i="14"/>
  <c r="EL80" i="14"/>
  <c r="DF82" i="14"/>
  <c r="EH82" i="14"/>
  <c r="EL81" i="14"/>
  <c r="DF83" i="14"/>
  <c r="EH83" i="14"/>
  <c r="EL82" i="14"/>
  <c r="DF84" i="14"/>
  <c r="EH84" i="14"/>
  <c r="EL83" i="14"/>
  <c r="DF85" i="14"/>
  <c r="EH85" i="14"/>
  <c r="EL84" i="14"/>
  <c r="DF86" i="14"/>
  <c r="EH86" i="14"/>
  <c r="EL85" i="14"/>
  <c r="DF87" i="14"/>
  <c r="EH87" i="14"/>
  <c r="EL86" i="14"/>
  <c r="DF88" i="14"/>
  <c r="EH88" i="14"/>
  <c r="EL87" i="14"/>
  <c r="DF89" i="14"/>
  <c r="EH89" i="14"/>
  <c r="EL88" i="14"/>
  <c r="DF90" i="14"/>
  <c r="EH90" i="14"/>
  <c r="EL89" i="14"/>
  <c r="DF91" i="14"/>
  <c r="EH91" i="14"/>
  <c r="EL90" i="14"/>
  <c r="DF92" i="14"/>
  <c r="EH92" i="14"/>
  <c r="EL91" i="14"/>
  <c r="DF93" i="14"/>
  <c r="EH93" i="14"/>
  <c r="EL92" i="14"/>
  <c r="DF94" i="14"/>
  <c r="EH94" i="14"/>
  <c r="EL93" i="14"/>
  <c r="DF95" i="14"/>
  <c r="EH95" i="14"/>
  <c r="EL94" i="14"/>
  <c r="DF96" i="14"/>
  <c r="EH96" i="14"/>
  <c r="EL95" i="14"/>
  <c r="DF97" i="14"/>
  <c r="EH97" i="14"/>
  <c r="EL96" i="14"/>
  <c r="DF98" i="14"/>
  <c r="EH98" i="14"/>
  <c r="EL97" i="14"/>
  <c r="DF99" i="14"/>
  <c r="EH99" i="14"/>
  <c r="EL98" i="14"/>
  <c r="DF100" i="14"/>
  <c r="EH100" i="14"/>
  <c r="EL99" i="14"/>
  <c r="EL100" i="14"/>
  <c r="EH4" i="14"/>
  <c r="K4" i="14"/>
  <c r="AF12" i="14"/>
  <c r="AF13" i="14"/>
  <c r="AJ12" i="14"/>
  <c r="AF14" i="14"/>
  <c r="AJ13" i="14"/>
  <c r="AF15" i="14"/>
  <c r="AJ14" i="14"/>
  <c r="U16" i="14"/>
  <c r="V16" i="14"/>
  <c r="W16" i="14"/>
  <c r="X16" i="14"/>
  <c r="AF16" i="14"/>
  <c r="AJ15" i="14"/>
  <c r="AF17" i="14"/>
  <c r="AJ16" i="14"/>
  <c r="W18" i="14"/>
  <c r="X18" i="14"/>
  <c r="AF18" i="14"/>
  <c r="AJ17" i="14"/>
  <c r="AF19" i="14"/>
  <c r="AJ18" i="14"/>
  <c r="AF20" i="14"/>
  <c r="AJ19" i="14"/>
  <c r="AF21" i="14"/>
  <c r="AJ20" i="14"/>
  <c r="W22" i="14"/>
  <c r="X22" i="14"/>
  <c r="AF22" i="14"/>
  <c r="AJ21" i="14"/>
  <c r="AF23" i="14"/>
  <c r="AJ22" i="14"/>
  <c r="AF24" i="14"/>
  <c r="AJ23" i="14"/>
  <c r="AF25" i="14"/>
  <c r="AJ24" i="14"/>
  <c r="AF26" i="14"/>
  <c r="AJ25" i="14"/>
  <c r="AF27" i="14"/>
  <c r="AJ26" i="14"/>
  <c r="AF28" i="14"/>
  <c r="AJ27" i="14"/>
  <c r="AF29" i="14"/>
  <c r="AJ28" i="14"/>
  <c r="AF30" i="14"/>
  <c r="AJ29" i="14"/>
  <c r="AF31" i="14"/>
  <c r="AJ30" i="14"/>
  <c r="AF32" i="14"/>
  <c r="AJ31" i="14"/>
  <c r="AF33" i="14"/>
  <c r="AJ32" i="14"/>
  <c r="AF34" i="14"/>
  <c r="AJ33" i="14"/>
  <c r="AF35" i="14"/>
  <c r="AJ34" i="14"/>
  <c r="AF36" i="14"/>
  <c r="AJ35" i="14"/>
  <c r="AF37" i="14"/>
  <c r="AJ36" i="14"/>
  <c r="AF38" i="14"/>
  <c r="AJ37" i="14"/>
  <c r="AF39" i="14"/>
  <c r="AJ38" i="14"/>
  <c r="AF40" i="14"/>
  <c r="AJ39" i="14"/>
  <c r="AF41" i="14"/>
  <c r="AJ40" i="14"/>
  <c r="AF42" i="14"/>
  <c r="AJ41" i="14"/>
  <c r="AF43" i="14"/>
  <c r="AJ42" i="14"/>
  <c r="AF44" i="14"/>
  <c r="AJ43" i="14"/>
  <c r="AF45" i="14"/>
  <c r="AJ44" i="14"/>
  <c r="AF46" i="14"/>
  <c r="AJ45" i="14"/>
  <c r="AF47" i="14"/>
  <c r="AJ46" i="14"/>
  <c r="AF48" i="14"/>
  <c r="AJ47" i="14"/>
  <c r="AF49" i="14"/>
  <c r="AJ48" i="14"/>
  <c r="AF50" i="14"/>
  <c r="AJ49" i="14"/>
  <c r="AF51" i="14"/>
  <c r="AJ50" i="14"/>
  <c r="AF52" i="14"/>
  <c r="AJ51" i="14"/>
  <c r="AF53" i="14"/>
  <c r="AJ52" i="14"/>
  <c r="AF54" i="14"/>
  <c r="AJ53" i="14"/>
  <c r="W55" i="14"/>
  <c r="X55" i="14"/>
  <c r="AF55" i="14"/>
  <c r="AJ54" i="14"/>
  <c r="AF56" i="14"/>
  <c r="AJ55" i="14"/>
  <c r="AF57" i="14"/>
  <c r="AJ56" i="14"/>
  <c r="AF58" i="14"/>
  <c r="AJ57" i="14"/>
  <c r="AF59" i="14"/>
  <c r="AJ58" i="14"/>
  <c r="AF60" i="14"/>
  <c r="AJ59" i="14"/>
  <c r="AF61" i="14"/>
  <c r="AJ60" i="14"/>
  <c r="AF62" i="14"/>
  <c r="AJ61" i="14"/>
  <c r="AF63" i="14"/>
  <c r="AJ62" i="14"/>
  <c r="AF64" i="14"/>
  <c r="AJ63" i="14"/>
  <c r="AF65" i="14"/>
  <c r="AJ64" i="14"/>
  <c r="AF66" i="14"/>
  <c r="AJ65" i="14"/>
  <c r="AF67" i="14"/>
  <c r="AJ66" i="14"/>
  <c r="AF68" i="14"/>
  <c r="AJ67" i="14"/>
  <c r="AF69" i="14"/>
  <c r="AJ68" i="14"/>
  <c r="AF70" i="14"/>
  <c r="AJ69" i="14"/>
  <c r="AF71" i="14"/>
  <c r="AJ70" i="14"/>
  <c r="AF72" i="14"/>
  <c r="AJ71" i="14"/>
  <c r="U73" i="14"/>
  <c r="V73" i="14"/>
  <c r="W73" i="14"/>
  <c r="X73" i="14"/>
  <c r="AF73" i="14"/>
  <c r="AJ72" i="14"/>
  <c r="W74" i="14"/>
  <c r="X74" i="14"/>
  <c r="AF74" i="14"/>
  <c r="AJ73" i="14"/>
  <c r="AF75" i="14"/>
  <c r="AJ74" i="14"/>
  <c r="U76" i="14"/>
  <c r="V76" i="14"/>
  <c r="W76" i="14"/>
  <c r="X76" i="14"/>
  <c r="AF76" i="14"/>
  <c r="AJ75" i="14"/>
  <c r="AF77" i="14"/>
  <c r="AJ76" i="14"/>
  <c r="AF78" i="14"/>
  <c r="AJ77" i="14"/>
  <c r="AF79" i="14"/>
  <c r="AJ78" i="14"/>
  <c r="AF80" i="14"/>
  <c r="AJ79" i="14"/>
  <c r="AF81" i="14"/>
  <c r="AJ80" i="14"/>
  <c r="AF82" i="14"/>
  <c r="AJ81" i="14"/>
  <c r="AF83" i="14"/>
  <c r="AJ82" i="14"/>
  <c r="AF84" i="14"/>
  <c r="AJ83" i="14"/>
  <c r="AF85" i="14"/>
  <c r="AJ84" i="14"/>
  <c r="AF86" i="14"/>
  <c r="AJ85" i="14"/>
  <c r="AF87" i="14"/>
  <c r="AJ86" i="14"/>
  <c r="AF88" i="14"/>
  <c r="AJ87" i="14"/>
  <c r="AF89" i="14"/>
  <c r="AJ88" i="14"/>
  <c r="AF90" i="14"/>
  <c r="AJ89" i="14"/>
  <c r="AF91" i="14"/>
  <c r="AJ90" i="14"/>
  <c r="AF92" i="14"/>
  <c r="AJ91" i="14"/>
  <c r="AF93" i="14"/>
  <c r="AJ92" i="14"/>
  <c r="AF94" i="14"/>
  <c r="AJ93" i="14"/>
  <c r="AF95" i="14"/>
  <c r="AJ94" i="14"/>
  <c r="AF96" i="14"/>
  <c r="AJ95" i="14"/>
  <c r="AF97" i="14"/>
  <c r="AJ96" i="14"/>
  <c r="AF98" i="14"/>
  <c r="AJ97" i="14"/>
  <c r="AF99" i="14"/>
  <c r="AJ98" i="14"/>
  <c r="AF100" i="14"/>
  <c r="AJ99" i="14"/>
  <c r="AJ100" i="14"/>
  <c r="AF4" i="14"/>
  <c r="BP12" i="14"/>
  <c r="BP13" i="14"/>
  <c r="BT12" i="14"/>
  <c r="BP14" i="14"/>
  <c r="BT13" i="14"/>
  <c r="BP15" i="14"/>
  <c r="BT14" i="14"/>
  <c r="BP16" i="14"/>
  <c r="BT15" i="14"/>
  <c r="BP17" i="14"/>
  <c r="BT16" i="14"/>
  <c r="BP18" i="14"/>
  <c r="BT17" i="14"/>
  <c r="BP19" i="14"/>
  <c r="BT18" i="14"/>
  <c r="BP20" i="14"/>
  <c r="BT19" i="14"/>
  <c r="BP21" i="14"/>
  <c r="BT20" i="14"/>
  <c r="BP22" i="14"/>
  <c r="BT21" i="14"/>
  <c r="BP23" i="14"/>
  <c r="BT22" i="14"/>
  <c r="BG24" i="14"/>
  <c r="BH24" i="14"/>
  <c r="BP24" i="14"/>
  <c r="BT23" i="14"/>
  <c r="BP25" i="14"/>
  <c r="BT24" i="14"/>
  <c r="BP26" i="14"/>
  <c r="BT25" i="14"/>
  <c r="BP27" i="14"/>
  <c r="BT26" i="14"/>
  <c r="BP28" i="14"/>
  <c r="BT27" i="14"/>
  <c r="BG29" i="14"/>
  <c r="BH29" i="14"/>
  <c r="BP29" i="14"/>
  <c r="BT28" i="14"/>
  <c r="BP30" i="14"/>
  <c r="BT29" i="14"/>
  <c r="BP31" i="14"/>
  <c r="BT30" i="14"/>
  <c r="BP32" i="14"/>
  <c r="BT31" i="14"/>
  <c r="BP33" i="14"/>
  <c r="BT32" i="14"/>
  <c r="BP34" i="14"/>
  <c r="BT33" i="14"/>
  <c r="BP35" i="14"/>
  <c r="BT34" i="14"/>
  <c r="BP36" i="14"/>
  <c r="BT35" i="14"/>
  <c r="BP37" i="14"/>
  <c r="BT36" i="14"/>
  <c r="BP38" i="14"/>
  <c r="BT37" i="14"/>
  <c r="BP39" i="14"/>
  <c r="BT38" i="14"/>
  <c r="BP40" i="14"/>
  <c r="BT39" i="14"/>
  <c r="BP41" i="14"/>
  <c r="BT40" i="14"/>
  <c r="BP42" i="14"/>
  <c r="BT41" i="14"/>
  <c r="BP43" i="14"/>
  <c r="BT42" i="14"/>
  <c r="BP44" i="14"/>
  <c r="BT43" i="14"/>
  <c r="BP45" i="14"/>
  <c r="BT44" i="14"/>
  <c r="BP46" i="14"/>
  <c r="BT45" i="14"/>
  <c r="BP47" i="14"/>
  <c r="BT46" i="14"/>
  <c r="BP48" i="14"/>
  <c r="BT47" i="14"/>
  <c r="BP49" i="14"/>
  <c r="BT48" i="14"/>
  <c r="BP50" i="14"/>
  <c r="BT49" i="14"/>
  <c r="BP51" i="14"/>
  <c r="BT50" i="14"/>
  <c r="BP52" i="14"/>
  <c r="BT51" i="14"/>
  <c r="BG53" i="14"/>
  <c r="BH53" i="14"/>
  <c r="BP53" i="14"/>
  <c r="BT52" i="14"/>
  <c r="BP54" i="14"/>
  <c r="BT53" i="14"/>
  <c r="BP55" i="14"/>
  <c r="BT54" i="14"/>
  <c r="BP56" i="14"/>
  <c r="BT55" i="14"/>
  <c r="BP57" i="14"/>
  <c r="BT56" i="14"/>
  <c r="BP58" i="14"/>
  <c r="BT57" i="14"/>
  <c r="BP59" i="14"/>
  <c r="BT58" i="14"/>
  <c r="BP60" i="14"/>
  <c r="BT59" i="14"/>
  <c r="BP61" i="14"/>
  <c r="BT60" i="14"/>
  <c r="BP62" i="14"/>
  <c r="BT61" i="14"/>
  <c r="BG63" i="14"/>
  <c r="BH63" i="14"/>
  <c r="BP63" i="14"/>
  <c r="BT62" i="14"/>
  <c r="BP64" i="14"/>
  <c r="BT63" i="14"/>
  <c r="BP65" i="14"/>
  <c r="BT64" i="14"/>
  <c r="BP66" i="14"/>
  <c r="BT65" i="14"/>
  <c r="BP67" i="14"/>
  <c r="BT66" i="14"/>
  <c r="BP68" i="14"/>
  <c r="BT67" i="14"/>
  <c r="BP69" i="14"/>
  <c r="BT68" i="14"/>
  <c r="BG70" i="14"/>
  <c r="BH70" i="14"/>
  <c r="BP70" i="14"/>
  <c r="BT69" i="14"/>
  <c r="BE71" i="14"/>
  <c r="BF71" i="14"/>
  <c r="BG71" i="14"/>
  <c r="BH71" i="14"/>
  <c r="BP71" i="14"/>
  <c r="BT70" i="14"/>
  <c r="BP72" i="14"/>
  <c r="BT71" i="14"/>
  <c r="BP73" i="14"/>
  <c r="BT72" i="14"/>
  <c r="BP74" i="14"/>
  <c r="BT73" i="14"/>
  <c r="BP75" i="14"/>
  <c r="BT74" i="14"/>
  <c r="BP76" i="14"/>
  <c r="BT75" i="14"/>
  <c r="BP77" i="14"/>
  <c r="BT76" i="14"/>
  <c r="BP78" i="14"/>
  <c r="BT77" i="14"/>
  <c r="BP79" i="14"/>
  <c r="BT78" i="14"/>
  <c r="BP80" i="14"/>
  <c r="BT79" i="14"/>
  <c r="BP81" i="14"/>
  <c r="BT80" i="14"/>
  <c r="BP82" i="14"/>
  <c r="BT81" i="14"/>
  <c r="BP83" i="14"/>
  <c r="BT82" i="14"/>
  <c r="BP84" i="14"/>
  <c r="BT83" i="14"/>
  <c r="BP85" i="14"/>
  <c r="BT84" i="14"/>
  <c r="BP86" i="14"/>
  <c r="BT85" i="14"/>
  <c r="BP87" i="14"/>
  <c r="BT86" i="14"/>
  <c r="BP88" i="14"/>
  <c r="BT87" i="14"/>
  <c r="BP89" i="14"/>
  <c r="BT88" i="14"/>
  <c r="BP90" i="14"/>
  <c r="BT89" i="14"/>
  <c r="BP91" i="14"/>
  <c r="BT90" i="14"/>
  <c r="BP92" i="14"/>
  <c r="BT91" i="14"/>
  <c r="BP93" i="14"/>
  <c r="BT92" i="14"/>
  <c r="BP94" i="14"/>
  <c r="BT93" i="14"/>
  <c r="BP95" i="14"/>
  <c r="BT94" i="14"/>
  <c r="BP96" i="14"/>
  <c r="BT95" i="14"/>
  <c r="BP97" i="14"/>
  <c r="BT96" i="14"/>
  <c r="BP98" i="14"/>
  <c r="BT97" i="14"/>
  <c r="BP99" i="14"/>
  <c r="BT98" i="14"/>
  <c r="BP100" i="14"/>
  <c r="BT99" i="14"/>
  <c r="BT100" i="14"/>
  <c r="BP4" i="14"/>
  <c r="CZ12" i="14"/>
  <c r="CZ13" i="14"/>
  <c r="DD12" i="14"/>
  <c r="CQ14" i="14"/>
  <c r="CR14" i="14"/>
  <c r="CZ14" i="14"/>
  <c r="DD13" i="14"/>
  <c r="CZ15" i="14"/>
  <c r="DD14" i="14"/>
  <c r="CZ16" i="14"/>
  <c r="DD15" i="14"/>
  <c r="CZ17" i="14"/>
  <c r="DD16" i="14"/>
  <c r="CZ18" i="14"/>
  <c r="DD17" i="14"/>
  <c r="CZ19" i="14"/>
  <c r="DD18" i="14"/>
  <c r="CZ20" i="14"/>
  <c r="DD19" i="14"/>
  <c r="CZ21" i="14"/>
  <c r="DD20" i="14"/>
  <c r="CZ22" i="14"/>
  <c r="DD21" i="14"/>
  <c r="CZ23" i="14"/>
  <c r="DD22" i="14"/>
  <c r="CZ24" i="14"/>
  <c r="DD23" i="14"/>
  <c r="CZ25" i="14"/>
  <c r="DD24" i="14"/>
  <c r="CZ26" i="14"/>
  <c r="DD25" i="14"/>
  <c r="CZ27" i="14"/>
  <c r="DD26" i="14"/>
  <c r="CZ28" i="14"/>
  <c r="DD27" i="14"/>
  <c r="CZ29" i="14"/>
  <c r="DD28" i="14"/>
  <c r="CZ30" i="14"/>
  <c r="DD29" i="14"/>
  <c r="CZ31" i="14"/>
  <c r="DD30" i="14"/>
  <c r="CZ32" i="14"/>
  <c r="DD31" i="14"/>
  <c r="CZ33" i="14"/>
  <c r="DD32" i="14"/>
  <c r="CZ34" i="14"/>
  <c r="DD33" i="14"/>
  <c r="CZ35" i="14"/>
  <c r="DD34" i="14"/>
  <c r="CZ36" i="14"/>
  <c r="DD35" i="14"/>
  <c r="CZ37" i="14"/>
  <c r="DD36" i="14"/>
  <c r="CZ38" i="14"/>
  <c r="DD37" i="14"/>
  <c r="CZ39" i="14"/>
  <c r="DD38" i="14"/>
  <c r="CZ40" i="14"/>
  <c r="DD39" i="14"/>
  <c r="CO41" i="14"/>
  <c r="CP41" i="14"/>
  <c r="CQ41" i="14"/>
  <c r="CR41" i="14"/>
  <c r="CZ41" i="14"/>
  <c r="DD40" i="14"/>
  <c r="CZ42" i="14"/>
  <c r="DD41" i="14"/>
  <c r="CZ43" i="14"/>
  <c r="DD42" i="14"/>
  <c r="CZ44" i="14"/>
  <c r="DD43" i="14"/>
  <c r="CZ45" i="14"/>
  <c r="DD44" i="14"/>
  <c r="CZ46" i="14"/>
  <c r="DD45" i="14"/>
  <c r="CZ47" i="14"/>
  <c r="DD46" i="14"/>
  <c r="CQ48" i="14"/>
  <c r="CR48" i="14"/>
  <c r="CZ48" i="14"/>
  <c r="DD47" i="14"/>
  <c r="CZ49" i="14"/>
  <c r="DD48" i="14"/>
  <c r="CZ50" i="14"/>
  <c r="DD49" i="14"/>
  <c r="CZ51" i="14"/>
  <c r="DD50" i="14"/>
  <c r="CZ52" i="14"/>
  <c r="DD51" i="14"/>
  <c r="CZ53" i="14"/>
  <c r="DD52" i="14"/>
  <c r="CZ54" i="14"/>
  <c r="DD53" i="14"/>
  <c r="CZ55" i="14"/>
  <c r="DD54" i="14"/>
  <c r="CZ56" i="14"/>
  <c r="DD55" i="14"/>
  <c r="CZ57" i="14"/>
  <c r="DD56" i="14"/>
  <c r="CZ58" i="14"/>
  <c r="DD57" i="14"/>
  <c r="CZ59" i="14"/>
  <c r="DD58" i="14"/>
  <c r="CQ60" i="14"/>
  <c r="CR60" i="14"/>
  <c r="CZ60" i="14"/>
  <c r="DD59" i="14"/>
  <c r="CZ61" i="14"/>
  <c r="DD60" i="14"/>
  <c r="CZ62" i="14"/>
  <c r="DD61" i="14"/>
  <c r="CZ63" i="14"/>
  <c r="DD62" i="14"/>
  <c r="CZ64" i="14"/>
  <c r="DD63" i="14"/>
  <c r="CZ65" i="14"/>
  <c r="DD64" i="14"/>
  <c r="CZ66" i="14"/>
  <c r="DD65" i="14"/>
  <c r="CZ67" i="14"/>
  <c r="DD66" i="14"/>
  <c r="CZ68" i="14"/>
  <c r="DD67" i="14"/>
  <c r="CZ69" i="14"/>
  <c r="DD68" i="14"/>
  <c r="CO70" i="14"/>
  <c r="CP70" i="14"/>
  <c r="CQ70" i="14"/>
  <c r="CR70" i="14"/>
  <c r="CZ70" i="14"/>
  <c r="DD69" i="14"/>
  <c r="CZ71" i="14"/>
  <c r="DD70" i="14"/>
  <c r="CZ72" i="14"/>
  <c r="DD71" i="14"/>
  <c r="CO73" i="14"/>
  <c r="CP73" i="14"/>
  <c r="CQ73" i="14"/>
  <c r="CR73" i="14"/>
  <c r="CZ73" i="14"/>
  <c r="DD72" i="14"/>
  <c r="CZ74" i="14"/>
  <c r="DD73" i="14"/>
  <c r="CZ75" i="14"/>
  <c r="DD74" i="14"/>
  <c r="CZ76" i="14"/>
  <c r="DD75" i="14"/>
  <c r="CZ77" i="14"/>
  <c r="DD76" i="14"/>
  <c r="CZ78" i="14"/>
  <c r="DD77" i="14"/>
  <c r="CZ79" i="14"/>
  <c r="DD78" i="14"/>
  <c r="CZ80" i="14"/>
  <c r="DD79" i="14"/>
  <c r="CZ81" i="14"/>
  <c r="DD80" i="14"/>
  <c r="CZ82" i="14"/>
  <c r="DD81" i="14"/>
  <c r="CZ83" i="14"/>
  <c r="DD82" i="14"/>
  <c r="CZ84" i="14"/>
  <c r="DD83" i="14"/>
  <c r="CZ85" i="14"/>
  <c r="DD84" i="14"/>
  <c r="CZ86" i="14"/>
  <c r="DD85" i="14"/>
  <c r="CZ87" i="14"/>
  <c r="DD86" i="14"/>
  <c r="CZ88" i="14"/>
  <c r="DD87" i="14"/>
  <c r="CZ89" i="14"/>
  <c r="DD88" i="14"/>
  <c r="CZ90" i="14"/>
  <c r="DD89" i="14"/>
  <c r="CZ91" i="14"/>
  <c r="DD90" i="14"/>
  <c r="CZ92" i="14"/>
  <c r="DD91" i="14"/>
  <c r="CZ93" i="14"/>
  <c r="DD92" i="14"/>
  <c r="CZ94" i="14"/>
  <c r="DD93" i="14"/>
  <c r="CZ95" i="14"/>
  <c r="DD94" i="14"/>
  <c r="CZ96" i="14"/>
  <c r="DD95" i="14"/>
  <c r="CZ97" i="14"/>
  <c r="DD96" i="14"/>
  <c r="CZ98" i="14"/>
  <c r="DD97" i="14"/>
  <c r="CZ99" i="14"/>
  <c r="DD98" i="14"/>
  <c r="CZ100" i="14"/>
  <c r="DD99" i="14"/>
  <c r="DD100" i="14"/>
  <c r="CZ4" i="14"/>
  <c r="EJ12" i="14"/>
  <c r="EJ13" i="14"/>
  <c r="EN12" i="14"/>
  <c r="EJ14" i="14"/>
  <c r="EN13" i="14"/>
  <c r="EJ15" i="14"/>
  <c r="EN14" i="14"/>
  <c r="EJ16" i="14"/>
  <c r="EN15" i="14"/>
  <c r="EJ17" i="14"/>
  <c r="EN16" i="14"/>
  <c r="EJ18" i="14"/>
  <c r="EN17" i="14"/>
  <c r="EJ19" i="14"/>
  <c r="EN18" i="14"/>
  <c r="EJ20" i="14"/>
  <c r="EN19" i="14"/>
  <c r="EJ21" i="14"/>
  <c r="EN20" i="14"/>
  <c r="EJ22" i="14"/>
  <c r="EN21" i="14"/>
  <c r="EJ23" i="14"/>
  <c r="EN22" i="14"/>
  <c r="EJ24" i="14"/>
  <c r="EN23" i="14"/>
  <c r="EJ25" i="14"/>
  <c r="EN24" i="14"/>
  <c r="EJ26" i="14"/>
  <c r="EN25" i="14"/>
  <c r="EJ27" i="14"/>
  <c r="EN26" i="14"/>
  <c r="EJ28" i="14"/>
  <c r="EN27" i="14"/>
  <c r="EJ29" i="14"/>
  <c r="EN28" i="14"/>
  <c r="EJ30" i="14"/>
  <c r="EN29" i="14"/>
  <c r="EJ31" i="14"/>
  <c r="EN30" i="14"/>
  <c r="EJ32" i="14"/>
  <c r="EN31" i="14"/>
  <c r="EJ33" i="14"/>
  <c r="EN32" i="14"/>
  <c r="EJ34" i="14"/>
  <c r="EN33" i="14"/>
  <c r="EJ35" i="14"/>
  <c r="EN34" i="14"/>
  <c r="EA36" i="14"/>
  <c r="EB36" i="14"/>
  <c r="EJ36" i="14"/>
  <c r="EN35" i="14"/>
  <c r="EJ37" i="14"/>
  <c r="EN36" i="14"/>
  <c r="EJ38" i="14"/>
  <c r="EN37" i="14"/>
  <c r="EJ39" i="14"/>
  <c r="EN38" i="14"/>
  <c r="EJ40" i="14"/>
  <c r="EN39" i="14"/>
  <c r="EJ41" i="14"/>
  <c r="EN40" i="14"/>
  <c r="EA42" i="14"/>
  <c r="EB42" i="14"/>
  <c r="EJ42" i="14"/>
  <c r="EN41" i="14"/>
  <c r="EJ43" i="14"/>
  <c r="EN42" i="14"/>
  <c r="EJ44" i="14"/>
  <c r="EN43" i="14"/>
  <c r="EJ45" i="14"/>
  <c r="EN44" i="14"/>
  <c r="EJ46" i="14"/>
  <c r="EN45" i="14"/>
  <c r="EJ47" i="14"/>
  <c r="EN46" i="14"/>
  <c r="EJ48" i="14"/>
  <c r="EN47" i="14"/>
  <c r="EJ49" i="14"/>
  <c r="EN48" i="14"/>
  <c r="EJ50" i="14"/>
  <c r="EN49" i="14"/>
  <c r="EJ51" i="14"/>
  <c r="EN50" i="14"/>
  <c r="EJ52" i="14"/>
  <c r="EN51" i="14"/>
  <c r="EJ53" i="14"/>
  <c r="EN52" i="14"/>
  <c r="EJ54" i="14"/>
  <c r="EN53" i="14"/>
  <c r="EJ55" i="14"/>
  <c r="EN54" i="14"/>
  <c r="EJ56" i="14"/>
  <c r="EN55" i="14"/>
  <c r="EJ57" i="14"/>
  <c r="EN56" i="14"/>
  <c r="EJ58" i="14"/>
  <c r="EN57" i="14"/>
  <c r="EJ59" i="14"/>
  <c r="EN58" i="14"/>
  <c r="EJ60" i="14"/>
  <c r="EN59" i="14"/>
  <c r="EJ61" i="14"/>
  <c r="EN60" i="14"/>
  <c r="EJ62" i="14"/>
  <c r="EN61" i="14"/>
  <c r="EJ63" i="14"/>
  <c r="EN62" i="14"/>
  <c r="EJ64" i="14"/>
  <c r="EN63" i="14"/>
  <c r="EJ65" i="14"/>
  <c r="EN64" i="14"/>
  <c r="EJ66" i="14"/>
  <c r="EN65" i="14"/>
  <c r="EJ67" i="14"/>
  <c r="EN66" i="14"/>
  <c r="EJ68" i="14"/>
  <c r="EN67" i="14"/>
  <c r="EJ69" i="14"/>
  <c r="EN68" i="14"/>
  <c r="EJ70" i="14"/>
  <c r="EN69" i="14"/>
  <c r="EJ71" i="14"/>
  <c r="EN70" i="14"/>
  <c r="EJ72" i="14"/>
  <c r="EN71" i="14"/>
  <c r="EJ73" i="14"/>
  <c r="EN72" i="14"/>
  <c r="EJ74" i="14"/>
  <c r="EN73" i="14"/>
  <c r="EJ75" i="14"/>
  <c r="EN74" i="14"/>
  <c r="EJ76" i="14"/>
  <c r="EN75" i="14"/>
  <c r="EJ77" i="14"/>
  <c r="EN76" i="14"/>
  <c r="EJ78" i="14"/>
  <c r="EN77" i="14"/>
  <c r="EJ79" i="14"/>
  <c r="EN78" i="14"/>
  <c r="EJ80" i="14"/>
  <c r="EN79" i="14"/>
  <c r="EJ81" i="14"/>
  <c r="EN80" i="14"/>
  <c r="EJ82" i="14"/>
  <c r="EN81" i="14"/>
  <c r="EJ83" i="14"/>
  <c r="EN82" i="14"/>
  <c r="EJ84" i="14"/>
  <c r="EN83" i="14"/>
  <c r="EJ85" i="14"/>
  <c r="EN84" i="14"/>
  <c r="EJ86" i="14"/>
  <c r="EN85" i="14"/>
  <c r="EJ87" i="14"/>
  <c r="EN86" i="14"/>
  <c r="EJ88" i="14"/>
  <c r="EN87" i="14"/>
  <c r="EJ89" i="14"/>
  <c r="EN88" i="14"/>
  <c r="EJ90" i="14"/>
  <c r="EN89" i="14"/>
  <c r="EJ91" i="14"/>
  <c r="EN90" i="14"/>
  <c r="EJ92" i="14"/>
  <c r="EN91" i="14"/>
  <c r="EJ93" i="14"/>
  <c r="EN92" i="14"/>
  <c r="EJ94" i="14"/>
  <c r="EN93" i="14"/>
  <c r="EJ95" i="14"/>
  <c r="EN94" i="14"/>
  <c r="EJ96" i="14"/>
  <c r="EN95" i="14"/>
  <c r="EJ97" i="14"/>
  <c r="EN96" i="14"/>
  <c r="EJ98" i="14"/>
  <c r="EN97" i="14"/>
  <c r="EJ99" i="14"/>
  <c r="EN98" i="14"/>
  <c r="EJ100" i="14"/>
  <c r="EN99" i="14"/>
  <c r="EN100" i="14"/>
  <c r="EJ4" i="14"/>
  <c r="M4" i="14"/>
  <c r="O3" i="14"/>
  <c r="P3" i="14"/>
  <c r="C4" i="16"/>
  <c r="G23" i="9"/>
  <c r="G18" i="9"/>
  <c r="E23" i="9"/>
  <c r="E18" i="9"/>
  <c r="D4" i="16"/>
  <c r="D5" i="15"/>
  <c r="I23" i="9"/>
  <c r="I18" i="9"/>
  <c r="D4" i="15"/>
  <c r="BK78" i="11"/>
  <c r="D5" i="14"/>
  <c r="W56" i="10"/>
  <c r="X56" i="10"/>
  <c r="F23" i="9"/>
  <c r="F18" i="9"/>
  <c r="D4" i="14"/>
  <c r="D81" i="10"/>
  <c r="J81" i="10"/>
  <c r="F81" i="10"/>
  <c r="G81" i="10"/>
  <c r="E81" i="10"/>
  <c r="K81" i="10"/>
  <c r="L81" i="10"/>
  <c r="P81" i="10"/>
  <c r="M81" i="10"/>
  <c r="N81" i="10"/>
  <c r="O81" i="10"/>
  <c r="Q81" i="10"/>
  <c r="R81" i="10"/>
  <c r="S81" i="10"/>
  <c r="T81" i="10"/>
  <c r="Y81" i="10"/>
  <c r="Z81" i="10"/>
  <c r="AB81" i="10"/>
  <c r="C82" i="10"/>
  <c r="EE78" i="10"/>
  <c r="EE79" i="10"/>
  <c r="EE80" i="10"/>
  <c r="C12" i="16"/>
  <c r="B12" i="16"/>
  <c r="D2" i="16"/>
  <c r="U77" i="12"/>
  <c r="V77" i="12"/>
  <c r="W77" i="12"/>
  <c r="X77" i="12"/>
  <c r="D79" i="12"/>
  <c r="J79" i="12"/>
  <c r="F79" i="12"/>
  <c r="G79" i="12"/>
  <c r="E79" i="12"/>
  <c r="K79" i="12"/>
  <c r="L79" i="12"/>
  <c r="P79" i="12"/>
  <c r="M79" i="12"/>
  <c r="N79" i="12"/>
  <c r="O79" i="12"/>
  <c r="Q79" i="12"/>
  <c r="R79" i="12"/>
  <c r="S79" i="12"/>
  <c r="T79" i="12"/>
  <c r="Y79" i="12"/>
  <c r="Z79" i="12"/>
  <c r="AB79" i="12"/>
  <c r="C80" i="12"/>
  <c r="D80" i="12"/>
  <c r="J80" i="12"/>
  <c r="F80" i="12"/>
  <c r="G80" i="12"/>
  <c r="E80" i="12"/>
  <c r="K80" i="12"/>
  <c r="L80" i="12"/>
  <c r="P80" i="12"/>
  <c r="M80" i="12"/>
  <c r="N80" i="12"/>
  <c r="O80" i="12"/>
  <c r="Q80" i="12"/>
  <c r="R80" i="12"/>
  <c r="S80" i="12"/>
  <c r="T80" i="12"/>
  <c r="Y80" i="12"/>
  <c r="Z80" i="12"/>
  <c r="AA80" i="12"/>
  <c r="AB80" i="12"/>
  <c r="C81" i="12"/>
  <c r="D81" i="12"/>
  <c r="J81" i="12"/>
  <c r="F81" i="12"/>
  <c r="G81" i="12"/>
  <c r="E81" i="12"/>
  <c r="K81" i="12"/>
  <c r="L81" i="12"/>
  <c r="P81" i="12"/>
  <c r="M81" i="12"/>
  <c r="N81" i="12"/>
  <c r="O81" i="12"/>
  <c r="Q81" i="12"/>
  <c r="R81" i="12"/>
  <c r="S81" i="12"/>
  <c r="T81" i="12"/>
  <c r="Y81" i="12"/>
  <c r="Z81" i="12"/>
  <c r="AA81" i="12"/>
  <c r="AB81" i="12"/>
  <c r="C82" i="12"/>
  <c r="D82" i="12"/>
  <c r="J82" i="12"/>
  <c r="F82" i="12"/>
  <c r="G82" i="12"/>
  <c r="E82" i="12"/>
  <c r="K82" i="12"/>
  <c r="L82" i="12"/>
  <c r="R82" i="12"/>
  <c r="S82" i="12"/>
  <c r="T82" i="12"/>
  <c r="Y82" i="12"/>
  <c r="Z82" i="12"/>
  <c r="AB82" i="12"/>
  <c r="C83" i="12"/>
  <c r="AZ78" i="12"/>
  <c r="AW78" i="12"/>
  <c r="AX78" i="12"/>
  <c r="AY78" i="12"/>
  <c r="BA78" i="12"/>
  <c r="BK78" i="12"/>
  <c r="BK79" i="12"/>
  <c r="AN82" i="12"/>
  <c r="AT82" i="12"/>
  <c r="AP82" i="12"/>
  <c r="AQ82" i="12"/>
  <c r="AO82" i="12"/>
  <c r="AU82" i="12"/>
  <c r="AV82" i="12"/>
  <c r="AZ82" i="12"/>
  <c r="AW82" i="12"/>
  <c r="AX82" i="12"/>
  <c r="AY82" i="12"/>
  <c r="BA82" i="12"/>
  <c r="BB82" i="12"/>
  <c r="BC82" i="12"/>
  <c r="BD82" i="12"/>
  <c r="BI82" i="12"/>
  <c r="BJ82" i="12"/>
  <c r="BL82" i="12"/>
  <c r="AM83" i="12"/>
  <c r="AN83" i="12"/>
  <c r="AT83" i="12"/>
  <c r="AP83" i="12"/>
  <c r="AQ83" i="12"/>
  <c r="AO83" i="12"/>
  <c r="AU83" i="12"/>
  <c r="AV83" i="12"/>
  <c r="AZ83" i="12"/>
  <c r="AW83" i="12"/>
  <c r="AX83" i="12"/>
  <c r="AY83" i="12"/>
  <c r="BA83" i="12"/>
  <c r="BB83" i="12"/>
  <c r="BC83" i="12"/>
  <c r="BD83" i="12"/>
  <c r="BI83" i="12"/>
  <c r="BJ83" i="12"/>
  <c r="BK83" i="12"/>
  <c r="BL83" i="12"/>
  <c r="AM84" i="12"/>
  <c r="AN84" i="12"/>
  <c r="AT84" i="12"/>
  <c r="AP84" i="12"/>
  <c r="AQ84" i="12"/>
  <c r="AO84" i="12"/>
  <c r="AU84" i="12"/>
  <c r="AV84" i="12"/>
  <c r="BB84" i="12"/>
  <c r="BC84" i="12"/>
  <c r="BD84" i="12"/>
  <c r="BI84" i="12"/>
  <c r="BJ84" i="12"/>
  <c r="BL84" i="12"/>
  <c r="AM85" i="12"/>
  <c r="CO75" i="12"/>
  <c r="CP75" i="12"/>
  <c r="CQ75" i="12"/>
  <c r="CR75" i="12"/>
  <c r="CO76" i="12"/>
  <c r="CP76" i="12"/>
  <c r="CQ76" i="12"/>
  <c r="CR76" i="12"/>
  <c r="CU78" i="12"/>
  <c r="BX79" i="12"/>
  <c r="CD79" i="12"/>
  <c r="BZ79" i="12"/>
  <c r="CA79" i="12"/>
  <c r="BY79" i="12"/>
  <c r="CE79" i="12"/>
  <c r="CF79" i="12"/>
  <c r="CJ79" i="12"/>
  <c r="CG79" i="12"/>
  <c r="CH79" i="12"/>
  <c r="CI79" i="12"/>
  <c r="CK79" i="12"/>
  <c r="CL79" i="12"/>
  <c r="CM79" i="12"/>
  <c r="CN79" i="12"/>
  <c r="CS79" i="12"/>
  <c r="CT79" i="12"/>
  <c r="CU79" i="12"/>
  <c r="CV79" i="12"/>
  <c r="BW80" i="12"/>
  <c r="BX80" i="12"/>
  <c r="CD80" i="12"/>
  <c r="BZ80" i="12"/>
  <c r="CA80" i="12"/>
  <c r="BY80" i="12"/>
  <c r="CE80" i="12"/>
  <c r="CF80" i="12"/>
  <c r="CJ80" i="12"/>
  <c r="CG80" i="12"/>
  <c r="CH80" i="12"/>
  <c r="CI80" i="12"/>
  <c r="CK80" i="12"/>
  <c r="CL80" i="12"/>
  <c r="CM80" i="12"/>
  <c r="CN80" i="12"/>
  <c r="CS80" i="12"/>
  <c r="CT80" i="12"/>
  <c r="CU80" i="12"/>
  <c r="CV80" i="12"/>
  <c r="BW81" i="12"/>
  <c r="BX81" i="12"/>
  <c r="CD81" i="12"/>
  <c r="BZ81" i="12"/>
  <c r="CA81" i="12"/>
  <c r="BY81" i="12"/>
  <c r="CE81" i="12"/>
  <c r="CF81" i="12"/>
  <c r="CJ81" i="12"/>
  <c r="CG81" i="12"/>
  <c r="CH81" i="12"/>
  <c r="CI81" i="12"/>
  <c r="CK81" i="12"/>
  <c r="CL81" i="12"/>
  <c r="CM81" i="12"/>
  <c r="CN81" i="12"/>
  <c r="CS81" i="12"/>
  <c r="CT81" i="12"/>
  <c r="CU81" i="12"/>
  <c r="CV81" i="12"/>
  <c r="BW82" i="12"/>
  <c r="BX82" i="12"/>
  <c r="CD82" i="12"/>
  <c r="BZ82" i="12"/>
  <c r="CA82" i="12"/>
  <c r="BY82" i="12"/>
  <c r="CE82" i="12"/>
  <c r="CF82" i="12"/>
  <c r="CJ82" i="12"/>
  <c r="CG82" i="12"/>
  <c r="CH82" i="12"/>
  <c r="CI82" i="12"/>
  <c r="CK82" i="12"/>
  <c r="CL82" i="12"/>
  <c r="CM82" i="12"/>
  <c r="CN82" i="12"/>
  <c r="CS82" i="12"/>
  <c r="CT82" i="12"/>
  <c r="CV82" i="12"/>
  <c r="BW83" i="12"/>
  <c r="BX83" i="12"/>
  <c r="CD83" i="12"/>
  <c r="BZ83" i="12"/>
  <c r="CA83" i="12"/>
  <c r="BY83" i="12"/>
  <c r="CE83" i="12"/>
  <c r="CF83" i="12"/>
  <c r="CJ83" i="12"/>
  <c r="CG83" i="12"/>
  <c r="CH83" i="12"/>
  <c r="CI83" i="12"/>
  <c r="CK83" i="12"/>
  <c r="CL83" i="12"/>
  <c r="CM83" i="12"/>
  <c r="CN83" i="12"/>
  <c r="CS83" i="12"/>
  <c r="CT83" i="12"/>
  <c r="CV83" i="12"/>
  <c r="BW84" i="12"/>
  <c r="BX84" i="12"/>
  <c r="CD84" i="12"/>
  <c r="BZ84" i="12"/>
  <c r="CA84" i="12"/>
  <c r="BY84" i="12"/>
  <c r="CE84" i="12"/>
  <c r="CF84" i="12"/>
  <c r="CJ84" i="12"/>
  <c r="CG84" i="12"/>
  <c r="CH84" i="12"/>
  <c r="CI84" i="12"/>
  <c r="CK84" i="12"/>
  <c r="CL84" i="12"/>
  <c r="CM84" i="12"/>
  <c r="CN84" i="12"/>
  <c r="CS84" i="12"/>
  <c r="CT84" i="12"/>
  <c r="CV84" i="12"/>
  <c r="BW85" i="12"/>
  <c r="BX85" i="12"/>
  <c r="CD85" i="12"/>
  <c r="BZ85" i="12"/>
  <c r="CA85" i="12"/>
  <c r="BY85" i="12"/>
  <c r="CE85" i="12"/>
  <c r="CF85" i="12"/>
  <c r="CJ85" i="12"/>
  <c r="CG85" i="12"/>
  <c r="CH85" i="12"/>
  <c r="CI85" i="12"/>
  <c r="CK85" i="12"/>
  <c r="CL85" i="12"/>
  <c r="CM85" i="12"/>
  <c r="CN85" i="12"/>
  <c r="CS85" i="12"/>
  <c r="CT85" i="12"/>
  <c r="CV85" i="12"/>
  <c r="BW86" i="12"/>
  <c r="EA71" i="12"/>
  <c r="EB71" i="12"/>
  <c r="DY77" i="12"/>
  <c r="DZ77" i="12"/>
  <c r="DH80" i="12"/>
  <c r="DN80" i="12"/>
  <c r="DJ80" i="12"/>
  <c r="DK80" i="12"/>
  <c r="DI80" i="12"/>
  <c r="DO80" i="12"/>
  <c r="DP80" i="12"/>
  <c r="DT80" i="12"/>
  <c r="DQ80" i="12"/>
  <c r="DR80" i="12"/>
  <c r="DS80" i="12"/>
  <c r="DU80" i="12"/>
  <c r="DV80" i="12"/>
  <c r="DW80" i="12"/>
  <c r="DX80" i="12"/>
  <c r="EC80" i="12"/>
  <c r="ED80" i="12"/>
  <c r="EE80" i="12"/>
  <c r="EF80" i="12"/>
  <c r="DG81" i="12"/>
  <c r="DH81" i="12"/>
  <c r="DN81" i="12"/>
  <c r="DJ81" i="12"/>
  <c r="DK81" i="12"/>
  <c r="DI81" i="12"/>
  <c r="DO81" i="12"/>
  <c r="DP81" i="12"/>
  <c r="DT81" i="12"/>
  <c r="DQ81" i="12"/>
  <c r="DR81" i="12"/>
  <c r="DS81" i="12"/>
  <c r="DU81" i="12"/>
  <c r="DV81" i="12"/>
  <c r="DW81" i="12"/>
  <c r="DX81" i="12"/>
  <c r="EC81" i="12"/>
  <c r="ED81" i="12"/>
  <c r="EF81" i="12"/>
  <c r="DG82" i="12"/>
  <c r="DH82" i="12"/>
  <c r="DN82" i="12"/>
  <c r="DJ82" i="12"/>
  <c r="DK82" i="12"/>
  <c r="DI82" i="12"/>
  <c r="DO82" i="12"/>
  <c r="DP82" i="12"/>
  <c r="DV82" i="12"/>
  <c r="DW82" i="12"/>
  <c r="DX82" i="12"/>
  <c r="EC82" i="12"/>
  <c r="ED82" i="12"/>
  <c r="EF82" i="12"/>
  <c r="DG83" i="12"/>
  <c r="DH83" i="12"/>
  <c r="DN83" i="12"/>
  <c r="DJ83" i="12"/>
  <c r="DK83" i="12"/>
  <c r="DI83" i="12"/>
  <c r="DO83" i="12"/>
  <c r="DP83" i="12"/>
  <c r="DV83" i="12"/>
  <c r="DW83" i="12"/>
  <c r="DX83" i="12"/>
  <c r="EC83" i="12"/>
  <c r="ED83" i="12"/>
  <c r="EF83" i="12"/>
  <c r="DG84" i="12"/>
  <c r="CQ72" i="12"/>
  <c r="CR72" i="12"/>
  <c r="CO73" i="12"/>
  <c r="CP73" i="12"/>
  <c r="CO77" i="12"/>
  <c r="CP77" i="12"/>
  <c r="CQ77" i="12"/>
  <c r="CR77" i="12"/>
  <c r="CO81" i="12"/>
  <c r="CP81" i="12"/>
  <c r="DY76" i="12"/>
  <c r="DZ76" i="12"/>
  <c r="U72" i="13"/>
  <c r="V72" i="13"/>
  <c r="U76" i="13"/>
  <c r="V76" i="13"/>
  <c r="U80" i="13"/>
  <c r="V80" i="13"/>
  <c r="W80" i="13"/>
  <c r="X80" i="13"/>
  <c r="D81" i="13"/>
  <c r="J81" i="13"/>
  <c r="F81" i="13"/>
  <c r="G81" i="13"/>
  <c r="E81" i="13"/>
  <c r="K81" i="13"/>
  <c r="L81" i="13"/>
  <c r="P81" i="13"/>
  <c r="M81" i="13"/>
  <c r="N81" i="13"/>
  <c r="O81" i="13"/>
  <c r="Q81" i="13"/>
  <c r="R81" i="13"/>
  <c r="S81" i="13"/>
  <c r="T81" i="13"/>
  <c r="Y81" i="13"/>
  <c r="Z81" i="13"/>
  <c r="AB81" i="13"/>
  <c r="C82" i="13"/>
  <c r="D82" i="13"/>
  <c r="J82" i="13"/>
  <c r="F82" i="13"/>
  <c r="G82" i="13"/>
  <c r="E82" i="13"/>
  <c r="K82" i="13"/>
  <c r="L82" i="13"/>
  <c r="P82" i="13"/>
  <c r="M82" i="13"/>
  <c r="N82" i="13"/>
  <c r="O82" i="13"/>
  <c r="Q82" i="13"/>
  <c r="R82" i="13"/>
  <c r="S82" i="13"/>
  <c r="T82" i="13"/>
  <c r="Y82" i="13"/>
  <c r="Z82" i="13"/>
  <c r="AA82" i="13"/>
  <c r="AB82" i="13"/>
  <c r="C83" i="13"/>
  <c r="D83" i="13"/>
  <c r="J83" i="13"/>
  <c r="F83" i="13"/>
  <c r="G83" i="13"/>
  <c r="E83" i="13"/>
  <c r="K83" i="13"/>
  <c r="L83" i="13"/>
  <c r="P83" i="13"/>
  <c r="M83" i="13"/>
  <c r="N83" i="13"/>
  <c r="O83" i="13"/>
  <c r="Q83" i="13"/>
  <c r="R83" i="13"/>
  <c r="S83" i="13"/>
  <c r="T83" i="13"/>
  <c r="Y83" i="13"/>
  <c r="Z83" i="13"/>
  <c r="AB83" i="13"/>
  <c r="C84" i="13"/>
  <c r="D84" i="13"/>
  <c r="J84" i="13"/>
  <c r="F84" i="13"/>
  <c r="G84" i="13"/>
  <c r="E84" i="13"/>
  <c r="K84" i="13"/>
  <c r="L84" i="13"/>
  <c r="P84" i="13"/>
  <c r="M84" i="13"/>
  <c r="N84" i="13"/>
  <c r="O84" i="13"/>
  <c r="Q84" i="13"/>
  <c r="R84" i="13"/>
  <c r="S84" i="13"/>
  <c r="T84" i="13"/>
  <c r="Y84" i="13"/>
  <c r="Z84" i="13"/>
  <c r="AA84" i="13"/>
  <c r="AB84" i="13"/>
  <c r="C85" i="13"/>
  <c r="AN78" i="13"/>
  <c r="AT78" i="13"/>
  <c r="AP78" i="13"/>
  <c r="AQ78" i="13"/>
  <c r="AO78" i="13"/>
  <c r="AU78" i="13"/>
  <c r="AV78" i="13"/>
  <c r="AZ78" i="13"/>
  <c r="AW78" i="13"/>
  <c r="AX78" i="13"/>
  <c r="AY78" i="13"/>
  <c r="BA78" i="13"/>
  <c r="BB78" i="13"/>
  <c r="BC78" i="13"/>
  <c r="BD78" i="13"/>
  <c r="BI78" i="13"/>
  <c r="BJ78" i="13"/>
  <c r="BK78" i="13"/>
  <c r="BL78" i="13"/>
  <c r="AM79" i="13"/>
  <c r="AN79" i="13"/>
  <c r="AT79" i="13"/>
  <c r="AP79" i="13"/>
  <c r="AQ79" i="13"/>
  <c r="AO79" i="13"/>
  <c r="AU79" i="13"/>
  <c r="AV79" i="13"/>
  <c r="AZ79" i="13"/>
  <c r="AW79" i="13"/>
  <c r="AX79" i="13"/>
  <c r="AY79" i="13"/>
  <c r="BA79" i="13"/>
  <c r="BB79" i="13"/>
  <c r="BC79" i="13"/>
  <c r="BD79" i="13"/>
  <c r="BI79" i="13"/>
  <c r="BJ79" i="13"/>
  <c r="BK79" i="13"/>
  <c r="BL79" i="13"/>
  <c r="AM80" i="13"/>
  <c r="AN80" i="13"/>
  <c r="AT80" i="13"/>
  <c r="AP80" i="13"/>
  <c r="AQ80" i="13"/>
  <c r="AO80" i="13"/>
  <c r="AU80" i="13"/>
  <c r="AV80" i="13"/>
  <c r="AZ80" i="13"/>
  <c r="AW80" i="13"/>
  <c r="AX80" i="13"/>
  <c r="AY80" i="13"/>
  <c r="BA80" i="13"/>
  <c r="BB80" i="13"/>
  <c r="BC80" i="13"/>
  <c r="BD80" i="13"/>
  <c r="BI80" i="13"/>
  <c r="BJ80" i="13"/>
  <c r="BK80" i="13"/>
  <c r="BL80" i="13"/>
  <c r="AM81" i="13"/>
  <c r="AN81" i="13"/>
  <c r="AT81" i="13"/>
  <c r="AP81" i="13"/>
  <c r="AQ81" i="13"/>
  <c r="AO81" i="13"/>
  <c r="AU81" i="13"/>
  <c r="AV81" i="13"/>
  <c r="AZ81" i="13"/>
  <c r="AW81" i="13"/>
  <c r="AX81" i="13"/>
  <c r="AY81" i="13"/>
  <c r="BA81" i="13"/>
  <c r="BB81" i="13"/>
  <c r="BC81" i="13"/>
  <c r="BD81" i="13"/>
  <c r="BI81" i="13"/>
  <c r="BJ81" i="13"/>
  <c r="BK81" i="13"/>
  <c r="BL81" i="13"/>
  <c r="AM82" i="13"/>
  <c r="CQ47" i="13"/>
  <c r="CR47" i="13"/>
  <c r="CQ72" i="13"/>
  <c r="CR72" i="13"/>
  <c r="CO74" i="13"/>
  <c r="CP74" i="13"/>
  <c r="CO76" i="13"/>
  <c r="CP76" i="13"/>
  <c r="BX79" i="13"/>
  <c r="CD79" i="13"/>
  <c r="BZ79" i="13"/>
  <c r="CA79" i="13"/>
  <c r="BY79" i="13"/>
  <c r="CE79" i="13"/>
  <c r="CF79" i="13"/>
  <c r="CJ79" i="13"/>
  <c r="CG79" i="13"/>
  <c r="CH79" i="13"/>
  <c r="CI79" i="13"/>
  <c r="CK79" i="13"/>
  <c r="CL79" i="13"/>
  <c r="CM79" i="13"/>
  <c r="CN79" i="13"/>
  <c r="CS79" i="13"/>
  <c r="CT79" i="13"/>
  <c r="CU79" i="13"/>
  <c r="CV79" i="13"/>
  <c r="BW80" i="13"/>
  <c r="BX80" i="13"/>
  <c r="CD80" i="13"/>
  <c r="BZ80" i="13"/>
  <c r="CA80" i="13"/>
  <c r="BY80" i="13"/>
  <c r="CE80" i="13"/>
  <c r="CF80" i="13"/>
  <c r="CJ80" i="13"/>
  <c r="CG80" i="13"/>
  <c r="CH80" i="13"/>
  <c r="CI80" i="13"/>
  <c r="CK80" i="13"/>
  <c r="CL80" i="13"/>
  <c r="CM80" i="13"/>
  <c r="CN80" i="13"/>
  <c r="CS80" i="13"/>
  <c r="CT80" i="13"/>
  <c r="CV80" i="13"/>
  <c r="BW81" i="13"/>
  <c r="BX81" i="13"/>
  <c r="CD81" i="13"/>
  <c r="BZ81" i="13"/>
  <c r="CA81" i="13"/>
  <c r="BY81" i="13"/>
  <c r="CE81" i="13"/>
  <c r="CF81" i="13"/>
  <c r="CJ81" i="13"/>
  <c r="CG81" i="13"/>
  <c r="CH81" i="13"/>
  <c r="CI81" i="13"/>
  <c r="CK81" i="13"/>
  <c r="CL81" i="13"/>
  <c r="CM81" i="13"/>
  <c r="CN81" i="13"/>
  <c r="CS81" i="13"/>
  <c r="CT81" i="13"/>
  <c r="CU81" i="13"/>
  <c r="CV81" i="13"/>
  <c r="BW82" i="13"/>
  <c r="BX82" i="13"/>
  <c r="CD82" i="13"/>
  <c r="BZ82" i="13"/>
  <c r="CA82" i="13"/>
  <c r="BY82" i="13"/>
  <c r="CE82" i="13"/>
  <c r="CF82" i="13"/>
  <c r="CJ82" i="13"/>
  <c r="CG82" i="13"/>
  <c r="CH82" i="13"/>
  <c r="CI82" i="13"/>
  <c r="CK82" i="13"/>
  <c r="CL82" i="13"/>
  <c r="CM82" i="13"/>
  <c r="CN82" i="13"/>
  <c r="CS82" i="13"/>
  <c r="CT82" i="13"/>
  <c r="CU82" i="13"/>
  <c r="CV82" i="13"/>
  <c r="BW83" i="13"/>
  <c r="EA71" i="13"/>
  <c r="EB71" i="13"/>
  <c r="EA76" i="13"/>
  <c r="EB76" i="13"/>
  <c r="DY77" i="13"/>
  <c r="DZ77" i="13"/>
  <c r="EA77" i="13"/>
  <c r="EB77" i="13"/>
  <c r="DY78" i="13"/>
  <c r="DZ78" i="13"/>
  <c r="DY79" i="13"/>
  <c r="DZ79" i="13"/>
  <c r="EA79" i="13"/>
  <c r="EB79" i="13"/>
  <c r="DT80" i="13"/>
  <c r="DQ80" i="13"/>
  <c r="DR80" i="13"/>
  <c r="DS80" i="13"/>
  <c r="DU80" i="13"/>
  <c r="DY80" i="13"/>
  <c r="DZ80" i="13"/>
  <c r="EE80" i="13"/>
  <c r="DH81" i="13"/>
  <c r="DN81" i="13"/>
  <c r="DJ81" i="13"/>
  <c r="DK81" i="13"/>
  <c r="DI81" i="13"/>
  <c r="DO81" i="13"/>
  <c r="DP81" i="13"/>
  <c r="DT81" i="13"/>
  <c r="DQ81" i="13"/>
  <c r="DR81" i="13"/>
  <c r="DS81" i="13"/>
  <c r="DU81" i="13"/>
  <c r="DV81" i="13"/>
  <c r="DW81" i="13"/>
  <c r="DX81" i="13"/>
  <c r="EC81" i="13"/>
  <c r="ED81" i="13"/>
  <c r="EF81" i="13"/>
  <c r="DG82" i="13"/>
  <c r="DH82" i="13"/>
  <c r="DN82" i="13"/>
  <c r="DJ82" i="13"/>
  <c r="DK82" i="13"/>
  <c r="DI82" i="13"/>
  <c r="DO82" i="13"/>
  <c r="DP82" i="13"/>
  <c r="DT82" i="13"/>
  <c r="DQ82" i="13"/>
  <c r="DR82" i="13"/>
  <c r="DS82" i="13"/>
  <c r="DU82" i="13"/>
  <c r="DV82" i="13"/>
  <c r="DW82" i="13"/>
  <c r="DX82" i="13"/>
  <c r="EC82" i="13"/>
  <c r="ED82" i="13"/>
  <c r="EE82" i="13"/>
  <c r="EF82" i="13"/>
  <c r="DG83" i="13"/>
  <c r="DH83" i="13"/>
  <c r="DN83" i="13"/>
  <c r="DJ83" i="13"/>
  <c r="DK83" i="13"/>
  <c r="DI83" i="13"/>
  <c r="DO83" i="13"/>
  <c r="DP83" i="13"/>
  <c r="DT83" i="13"/>
  <c r="DQ83" i="13"/>
  <c r="DR83" i="13"/>
  <c r="DS83" i="13"/>
  <c r="DU83" i="13"/>
  <c r="DV83" i="13"/>
  <c r="DW83" i="13"/>
  <c r="DX83" i="13"/>
  <c r="EC83" i="13"/>
  <c r="ED83" i="13"/>
  <c r="EE83" i="13"/>
  <c r="EF83" i="13"/>
  <c r="DG84" i="13"/>
  <c r="DH84" i="13"/>
  <c r="DN84" i="13"/>
  <c r="DJ84" i="13"/>
  <c r="DK84" i="13"/>
  <c r="DI84" i="13"/>
  <c r="DO84" i="13"/>
  <c r="DP84" i="13"/>
  <c r="DT84" i="13"/>
  <c r="DQ84" i="13"/>
  <c r="DR84" i="13"/>
  <c r="DS84" i="13"/>
  <c r="DU84" i="13"/>
  <c r="DV84" i="13"/>
  <c r="DW84" i="13"/>
  <c r="DX84" i="13"/>
  <c r="EC84" i="13"/>
  <c r="ED84" i="13"/>
  <c r="EF84" i="13"/>
  <c r="DG85" i="13"/>
  <c r="CQ71" i="13"/>
  <c r="CR71" i="13"/>
  <c r="CO73" i="13"/>
  <c r="CP73" i="13"/>
  <c r="CQ73" i="13"/>
  <c r="CR73" i="13"/>
  <c r="AA81" i="13"/>
  <c r="EA72" i="13"/>
  <c r="EB72" i="13"/>
  <c r="AA78" i="15"/>
  <c r="AA79" i="15"/>
  <c r="D80" i="15"/>
  <c r="J80" i="15"/>
  <c r="F80" i="15"/>
  <c r="G80" i="15"/>
  <c r="E80" i="15"/>
  <c r="K80" i="15"/>
  <c r="L80" i="15"/>
  <c r="P80" i="15"/>
  <c r="M80" i="15"/>
  <c r="N80" i="15"/>
  <c r="O80" i="15"/>
  <c r="Q80" i="15"/>
  <c r="R80" i="15"/>
  <c r="S80" i="15"/>
  <c r="T80" i="15"/>
  <c r="Y80" i="15"/>
  <c r="Z80" i="15"/>
  <c r="AA80" i="15"/>
  <c r="AB80" i="15"/>
  <c r="C81" i="15"/>
  <c r="D81" i="15"/>
  <c r="J81" i="15"/>
  <c r="F81" i="15"/>
  <c r="G81" i="15"/>
  <c r="E81" i="15"/>
  <c r="K81" i="15"/>
  <c r="L81" i="15"/>
  <c r="P81" i="15"/>
  <c r="M81" i="15"/>
  <c r="N81" i="15"/>
  <c r="O81" i="15"/>
  <c r="Q81" i="15"/>
  <c r="R81" i="15"/>
  <c r="S81" i="15"/>
  <c r="T81" i="15"/>
  <c r="Y81" i="15"/>
  <c r="Z81" i="15"/>
  <c r="AB81" i="15"/>
  <c r="C82" i="15"/>
  <c r="D82" i="15"/>
  <c r="J82" i="15"/>
  <c r="F82" i="15"/>
  <c r="G82" i="15"/>
  <c r="E82" i="15"/>
  <c r="K82" i="15"/>
  <c r="L82" i="15"/>
  <c r="P82" i="15"/>
  <c r="M82" i="15"/>
  <c r="N82" i="15"/>
  <c r="O82" i="15"/>
  <c r="Q82" i="15"/>
  <c r="R82" i="15"/>
  <c r="S82" i="15"/>
  <c r="T82" i="15"/>
  <c r="Y82" i="15"/>
  <c r="Z82" i="15"/>
  <c r="AB82" i="15"/>
  <c r="C83" i="15"/>
  <c r="BE74" i="15"/>
  <c r="BF74" i="15"/>
  <c r="BG74" i="15"/>
  <c r="BH74" i="15"/>
  <c r="BE76" i="15"/>
  <c r="BF76" i="15"/>
  <c r="BK78" i="15"/>
  <c r="BE79" i="15"/>
  <c r="BF79" i="15"/>
  <c r="BG79" i="15"/>
  <c r="BH79" i="15"/>
  <c r="BK79" i="15"/>
  <c r="AN80" i="15"/>
  <c r="AT80" i="15"/>
  <c r="AP80" i="15"/>
  <c r="AQ80" i="15"/>
  <c r="AO80" i="15"/>
  <c r="AU80" i="15"/>
  <c r="AV80" i="15"/>
  <c r="AZ80" i="15"/>
  <c r="AW80" i="15"/>
  <c r="AX80" i="15"/>
  <c r="AY80" i="15"/>
  <c r="BA80" i="15"/>
  <c r="BB80" i="15"/>
  <c r="BC80" i="15"/>
  <c r="BD80" i="15"/>
  <c r="BI80" i="15"/>
  <c r="BJ80" i="15"/>
  <c r="BK80" i="15"/>
  <c r="BL80" i="15"/>
  <c r="AM81" i="15"/>
  <c r="AN81" i="15"/>
  <c r="AT81" i="15"/>
  <c r="AP81" i="15"/>
  <c r="AQ81" i="15"/>
  <c r="AO81" i="15"/>
  <c r="AU81" i="15"/>
  <c r="AV81" i="15"/>
  <c r="AZ81" i="15"/>
  <c r="AW81" i="15"/>
  <c r="AX81" i="15"/>
  <c r="AY81" i="15"/>
  <c r="BA81" i="15"/>
  <c r="BB81" i="15"/>
  <c r="BC81" i="15"/>
  <c r="BD81" i="15"/>
  <c r="BI81" i="15"/>
  <c r="BJ81" i="15"/>
  <c r="BK81" i="15"/>
  <c r="BL81" i="15"/>
  <c r="AM82" i="15"/>
  <c r="AN82" i="15"/>
  <c r="AT82" i="15"/>
  <c r="AP82" i="15"/>
  <c r="AQ82" i="15"/>
  <c r="AO82" i="15"/>
  <c r="AU82" i="15"/>
  <c r="AV82" i="15"/>
  <c r="AZ82" i="15"/>
  <c r="AW82" i="15"/>
  <c r="AX82" i="15"/>
  <c r="AY82" i="15"/>
  <c r="BA82" i="15"/>
  <c r="BB82" i="15"/>
  <c r="BC82" i="15"/>
  <c r="BD82" i="15"/>
  <c r="BI82" i="15"/>
  <c r="BJ82" i="15"/>
  <c r="BK82" i="15"/>
  <c r="BL82" i="15"/>
  <c r="AM83" i="15"/>
  <c r="CO74" i="15"/>
  <c r="CP74" i="15"/>
  <c r="CO75" i="15"/>
  <c r="CP75" i="15"/>
  <c r="CQ75" i="15"/>
  <c r="CR75" i="15"/>
  <c r="CJ77" i="15"/>
  <c r="CG77" i="15"/>
  <c r="CH77" i="15"/>
  <c r="CI77" i="15"/>
  <c r="CK77" i="15"/>
  <c r="CU77" i="15"/>
  <c r="BX78" i="15"/>
  <c r="CD78" i="15"/>
  <c r="BZ78" i="15"/>
  <c r="CA78" i="15"/>
  <c r="BY78" i="15"/>
  <c r="CE78" i="15"/>
  <c r="CF78" i="15"/>
  <c r="CJ78" i="15"/>
  <c r="CG78" i="15"/>
  <c r="CH78" i="15"/>
  <c r="CI78" i="15"/>
  <c r="CK78" i="15"/>
  <c r="CL78" i="15"/>
  <c r="CM78" i="15"/>
  <c r="CN78" i="15"/>
  <c r="CS78" i="15"/>
  <c r="CT78" i="15"/>
  <c r="CU78" i="15"/>
  <c r="CV78" i="15"/>
  <c r="BW79" i="15"/>
  <c r="BX79" i="15"/>
  <c r="CD79" i="15"/>
  <c r="BZ79" i="15"/>
  <c r="CA79" i="15"/>
  <c r="BY79" i="15"/>
  <c r="CE79" i="15"/>
  <c r="CF79" i="15"/>
  <c r="CJ79" i="15"/>
  <c r="CG79" i="15"/>
  <c r="CH79" i="15"/>
  <c r="CI79" i="15"/>
  <c r="CK79" i="15"/>
  <c r="CL79" i="15"/>
  <c r="CM79" i="15"/>
  <c r="CN79" i="15"/>
  <c r="CO79" i="15"/>
  <c r="CP79" i="15"/>
  <c r="CQ79" i="15"/>
  <c r="CR79" i="15"/>
  <c r="CS79" i="15"/>
  <c r="CT79" i="15"/>
  <c r="CU79" i="15"/>
  <c r="CV79" i="15"/>
  <c r="BW80" i="15"/>
  <c r="BX80" i="15"/>
  <c r="CD80" i="15"/>
  <c r="BZ80" i="15"/>
  <c r="CA80" i="15"/>
  <c r="BY80" i="15"/>
  <c r="CE80" i="15"/>
  <c r="CF80" i="15"/>
  <c r="CJ80" i="15"/>
  <c r="CG80" i="15"/>
  <c r="CH80" i="15"/>
  <c r="CI80" i="15"/>
  <c r="CK80" i="15"/>
  <c r="CL80" i="15"/>
  <c r="CM80" i="15"/>
  <c r="CN80" i="15"/>
  <c r="CS80" i="15"/>
  <c r="CT80" i="15"/>
  <c r="CU80" i="15"/>
  <c r="CV80" i="15"/>
  <c r="BW81" i="15"/>
  <c r="BX81" i="15"/>
  <c r="CD81" i="15"/>
  <c r="BZ81" i="15"/>
  <c r="CA81" i="15"/>
  <c r="BY81" i="15"/>
  <c r="CE81" i="15"/>
  <c r="CF81" i="15"/>
  <c r="CJ81" i="15"/>
  <c r="CG81" i="15"/>
  <c r="CH81" i="15"/>
  <c r="CI81" i="15"/>
  <c r="CK81" i="15"/>
  <c r="CL81" i="15"/>
  <c r="CM81" i="15"/>
  <c r="CN81" i="15"/>
  <c r="CS81" i="15"/>
  <c r="CT81" i="15"/>
  <c r="CU81" i="15"/>
  <c r="CV81" i="15"/>
  <c r="BW82" i="15"/>
  <c r="BX82" i="15"/>
  <c r="CD82" i="15"/>
  <c r="BZ82" i="15"/>
  <c r="CA82" i="15"/>
  <c r="BY82" i="15"/>
  <c r="CE82" i="15"/>
  <c r="CF82" i="15"/>
  <c r="CJ82" i="15"/>
  <c r="CG82" i="15"/>
  <c r="CH82" i="15"/>
  <c r="CI82" i="15"/>
  <c r="CK82" i="15"/>
  <c r="CL82" i="15"/>
  <c r="CM82" i="15"/>
  <c r="CN82" i="15"/>
  <c r="CS82" i="15"/>
  <c r="CT82" i="15"/>
  <c r="CV82" i="15"/>
  <c r="BW83" i="15"/>
  <c r="DY73" i="15"/>
  <c r="DZ73" i="15"/>
  <c r="EA75" i="15"/>
  <c r="EB75" i="15"/>
  <c r="EE79" i="15"/>
  <c r="EE80" i="15"/>
  <c r="EE82" i="15"/>
  <c r="EE83" i="15"/>
  <c r="DH84" i="15"/>
  <c r="DN84" i="15"/>
  <c r="DJ84" i="15"/>
  <c r="DK84" i="15"/>
  <c r="DI84" i="15"/>
  <c r="DO84" i="15"/>
  <c r="DP84" i="15"/>
  <c r="DT84" i="15"/>
  <c r="DQ84" i="15"/>
  <c r="DR84" i="15"/>
  <c r="DS84" i="15"/>
  <c r="DU84" i="15"/>
  <c r="DV84" i="15"/>
  <c r="DW84" i="15"/>
  <c r="DX84" i="15"/>
  <c r="EC84" i="15"/>
  <c r="ED84" i="15"/>
  <c r="EE84" i="15"/>
  <c r="EF84" i="15"/>
  <c r="DG85" i="15"/>
  <c r="U75" i="15"/>
  <c r="V75" i="15"/>
  <c r="W75" i="15"/>
  <c r="X75" i="15"/>
  <c r="U77" i="15"/>
  <c r="V77" i="15"/>
  <c r="W77" i="15"/>
  <c r="X77" i="15"/>
  <c r="CQ74" i="15"/>
  <c r="CR74" i="15"/>
  <c r="CQ76" i="15"/>
  <c r="CR76" i="15"/>
  <c r="DY83" i="15"/>
  <c r="DZ83" i="15"/>
  <c r="EA83" i="15"/>
  <c r="EB83" i="15"/>
  <c r="U75" i="11"/>
  <c r="V75" i="11"/>
  <c r="W75" i="11"/>
  <c r="X75" i="11"/>
  <c r="AA78" i="11"/>
  <c r="D79" i="11"/>
  <c r="J79" i="11"/>
  <c r="F79" i="11"/>
  <c r="G79" i="11"/>
  <c r="E79" i="11"/>
  <c r="K79" i="11"/>
  <c r="L79" i="11"/>
  <c r="P79" i="11"/>
  <c r="M79" i="11"/>
  <c r="N79" i="11"/>
  <c r="O79" i="11"/>
  <c r="Q79" i="11"/>
  <c r="R79" i="11"/>
  <c r="S79" i="11"/>
  <c r="T79" i="11"/>
  <c r="Y79" i="11"/>
  <c r="Z79" i="11"/>
  <c r="AA79" i="11"/>
  <c r="AB79" i="11"/>
  <c r="C80" i="11"/>
  <c r="D80" i="11"/>
  <c r="J80" i="11"/>
  <c r="F80" i="11"/>
  <c r="G80" i="11"/>
  <c r="E80" i="11"/>
  <c r="K80" i="11"/>
  <c r="L80" i="11"/>
  <c r="P80" i="11"/>
  <c r="M80" i="11"/>
  <c r="N80" i="11"/>
  <c r="O80" i="11"/>
  <c r="Q80" i="11"/>
  <c r="R80" i="11"/>
  <c r="S80" i="11"/>
  <c r="T80" i="11"/>
  <c r="Y80" i="11"/>
  <c r="Z80" i="11"/>
  <c r="AA80" i="11"/>
  <c r="AB80" i="11"/>
  <c r="C81" i="11"/>
  <c r="BG71" i="11"/>
  <c r="BH71" i="11"/>
  <c r="BE76" i="11"/>
  <c r="BF76" i="11"/>
  <c r="BG76" i="11"/>
  <c r="BH76" i="11"/>
  <c r="AN79" i="11"/>
  <c r="AT79" i="11"/>
  <c r="AP79" i="11"/>
  <c r="AQ79" i="11"/>
  <c r="AO79" i="11"/>
  <c r="AU79" i="11"/>
  <c r="AV79" i="11"/>
  <c r="AZ79" i="11"/>
  <c r="AW79" i="11"/>
  <c r="AX79" i="11"/>
  <c r="AY79" i="11"/>
  <c r="BA79" i="11"/>
  <c r="BB79" i="11"/>
  <c r="BC79" i="11"/>
  <c r="BD79" i="11"/>
  <c r="BI79" i="11"/>
  <c r="BJ79" i="11"/>
  <c r="BK79" i="11"/>
  <c r="BL79" i="11"/>
  <c r="AM80" i="11"/>
  <c r="AN80" i="11"/>
  <c r="AT80" i="11"/>
  <c r="AP80" i="11"/>
  <c r="AQ80" i="11"/>
  <c r="AO80" i="11"/>
  <c r="AU80" i="11"/>
  <c r="AV80" i="11"/>
  <c r="AZ80" i="11"/>
  <c r="AW80" i="11"/>
  <c r="AX80" i="11"/>
  <c r="AY80" i="11"/>
  <c r="BA80" i="11"/>
  <c r="BB80" i="11"/>
  <c r="BC80" i="11"/>
  <c r="BD80" i="11"/>
  <c r="BI80" i="11"/>
  <c r="BJ80" i="11"/>
  <c r="BK80" i="11"/>
  <c r="BL80" i="11"/>
  <c r="AM81" i="11"/>
  <c r="AN81" i="11"/>
  <c r="AT81" i="11"/>
  <c r="AP81" i="11"/>
  <c r="AQ81" i="11"/>
  <c r="AO81" i="11"/>
  <c r="AU81" i="11"/>
  <c r="AV81" i="11"/>
  <c r="AZ81" i="11"/>
  <c r="AW81" i="11"/>
  <c r="AX81" i="11"/>
  <c r="AY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AM82" i="11"/>
  <c r="AN82" i="11"/>
  <c r="AT82" i="11"/>
  <c r="AP82" i="11"/>
  <c r="AQ82" i="11"/>
  <c r="AO82" i="11"/>
  <c r="AU82" i="11"/>
  <c r="AV82" i="11"/>
  <c r="AZ82" i="11"/>
  <c r="AW82" i="11"/>
  <c r="AX82" i="11"/>
  <c r="AY82" i="11"/>
  <c r="BA82" i="11"/>
  <c r="BB82" i="11"/>
  <c r="BC82" i="11"/>
  <c r="BD82" i="11"/>
  <c r="BI82" i="11"/>
  <c r="BJ82" i="11"/>
  <c r="BK82" i="11"/>
  <c r="BL82" i="11"/>
  <c r="AM83" i="11"/>
  <c r="AN83" i="11"/>
  <c r="AT83" i="11"/>
  <c r="AP83" i="11"/>
  <c r="AQ83" i="11"/>
  <c r="AO83" i="11"/>
  <c r="AU83" i="11"/>
  <c r="AV83" i="11"/>
  <c r="AZ83" i="11"/>
  <c r="AW83" i="11"/>
  <c r="AX83" i="11"/>
  <c r="AY83" i="11"/>
  <c r="BA83" i="11"/>
  <c r="BB83" i="11"/>
  <c r="BC83" i="11"/>
  <c r="BD83" i="11"/>
  <c r="BI83" i="11"/>
  <c r="BJ83" i="11"/>
  <c r="BL83" i="11"/>
  <c r="AM84" i="11"/>
  <c r="CU78" i="11"/>
  <c r="CJ79" i="11"/>
  <c r="CG79" i="11"/>
  <c r="CH79" i="11"/>
  <c r="CI79" i="11"/>
  <c r="CK79" i="11"/>
  <c r="CU79" i="11"/>
  <c r="BX80" i="11"/>
  <c r="CD80" i="11"/>
  <c r="BZ80" i="11"/>
  <c r="CA80" i="11"/>
  <c r="BY80" i="11"/>
  <c r="CE80" i="11"/>
  <c r="CF80" i="11"/>
  <c r="CJ80" i="11"/>
  <c r="CG80" i="11"/>
  <c r="CH80" i="11"/>
  <c r="CI80" i="11"/>
  <c r="CK80" i="11"/>
  <c r="CL80" i="11"/>
  <c r="CM80" i="11"/>
  <c r="CN80" i="11"/>
  <c r="CS80" i="11"/>
  <c r="CT80" i="11"/>
  <c r="CU80" i="11"/>
  <c r="CV80" i="11"/>
  <c r="BW81" i="11"/>
  <c r="BX81" i="11"/>
  <c r="CD81" i="11"/>
  <c r="BZ81" i="11"/>
  <c r="CA81" i="11"/>
  <c r="BY81" i="11"/>
  <c r="CE81" i="11"/>
  <c r="CF81" i="11"/>
  <c r="CJ81" i="11"/>
  <c r="CG81" i="11"/>
  <c r="CH81" i="11"/>
  <c r="CI81" i="11"/>
  <c r="CK81" i="11"/>
  <c r="CL81" i="11"/>
  <c r="CM81" i="11"/>
  <c r="CN81" i="11"/>
  <c r="CS81" i="11"/>
  <c r="CT81" i="11"/>
  <c r="CU81" i="11"/>
  <c r="CV81" i="11"/>
  <c r="BW82" i="11"/>
  <c r="BX82" i="11"/>
  <c r="CD82" i="11"/>
  <c r="BZ82" i="11"/>
  <c r="CA82" i="11"/>
  <c r="BY82" i="11"/>
  <c r="CE82" i="11"/>
  <c r="CF82" i="11"/>
  <c r="CJ82" i="11"/>
  <c r="CG82" i="11"/>
  <c r="CH82" i="11"/>
  <c r="CI82" i="11"/>
  <c r="CK82" i="11"/>
  <c r="CL82" i="11"/>
  <c r="CM82" i="11"/>
  <c r="CN82" i="11"/>
  <c r="CS82" i="11"/>
  <c r="CT82" i="11"/>
  <c r="CV82" i="11"/>
  <c r="BW83" i="11"/>
  <c r="BX83" i="11"/>
  <c r="CD83" i="11"/>
  <c r="BZ83" i="11"/>
  <c r="CA83" i="11"/>
  <c r="BY83" i="11"/>
  <c r="CE83" i="11"/>
  <c r="CF83" i="11"/>
  <c r="CL83" i="11"/>
  <c r="CM83" i="11"/>
  <c r="CN83" i="11"/>
  <c r="CS83" i="11"/>
  <c r="CT83" i="11"/>
  <c r="CV83" i="11"/>
  <c r="BW84" i="11"/>
  <c r="BX84" i="11"/>
  <c r="CD84" i="11"/>
  <c r="BZ84" i="11"/>
  <c r="CA84" i="11"/>
  <c r="BY84" i="11"/>
  <c r="CE84" i="11"/>
  <c r="CF84" i="11"/>
  <c r="CL84" i="11"/>
  <c r="CM84" i="11"/>
  <c r="CN84" i="11"/>
  <c r="CS84" i="11"/>
  <c r="CT84" i="11"/>
  <c r="CV84" i="11"/>
  <c r="BW85" i="11"/>
  <c r="BX85" i="11"/>
  <c r="CD85" i="11"/>
  <c r="BZ85" i="11"/>
  <c r="CA85" i="11"/>
  <c r="BY85" i="11"/>
  <c r="CE85" i="11"/>
  <c r="CF85" i="11"/>
  <c r="CL85" i="11"/>
  <c r="CM85" i="11"/>
  <c r="CN85" i="11"/>
  <c r="CS85" i="11"/>
  <c r="CT85" i="11"/>
  <c r="CV85" i="11"/>
  <c r="BW86" i="11"/>
  <c r="BX86" i="11"/>
  <c r="CD86" i="11"/>
  <c r="BZ86" i="11"/>
  <c r="CA86" i="11"/>
  <c r="BY86" i="11"/>
  <c r="CE86" i="11"/>
  <c r="CF86" i="11"/>
  <c r="CJ86" i="11"/>
  <c r="CG86" i="11"/>
  <c r="CH86" i="11"/>
  <c r="CI86" i="11"/>
  <c r="CK86" i="11"/>
  <c r="CL86" i="11"/>
  <c r="CM86" i="11"/>
  <c r="CN86" i="11"/>
  <c r="CS86" i="11"/>
  <c r="CT86" i="11"/>
  <c r="CU86" i="11"/>
  <c r="CV86" i="11"/>
  <c r="BW87" i="11"/>
  <c r="DY74" i="11"/>
  <c r="DZ74" i="11"/>
  <c r="EA74" i="11"/>
  <c r="EB74" i="11"/>
  <c r="DY77" i="11"/>
  <c r="DZ77" i="11"/>
  <c r="EE79" i="11"/>
  <c r="DH80" i="11"/>
  <c r="DN80" i="11"/>
  <c r="DJ80" i="11"/>
  <c r="DK80" i="11"/>
  <c r="DI80" i="11"/>
  <c r="DO80" i="11"/>
  <c r="DP80" i="11"/>
  <c r="DT80" i="11"/>
  <c r="DQ80" i="11"/>
  <c r="DR80" i="11"/>
  <c r="DS80" i="11"/>
  <c r="DU80" i="11"/>
  <c r="DV80" i="11"/>
  <c r="DW80" i="11"/>
  <c r="DX80" i="11"/>
  <c r="EC80" i="11"/>
  <c r="ED80" i="11"/>
  <c r="EE80" i="11"/>
  <c r="EF80" i="11"/>
  <c r="DG81" i="11"/>
  <c r="DH81" i="11"/>
  <c r="DN81" i="11"/>
  <c r="DJ81" i="11"/>
  <c r="DK81" i="11"/>
  <c r="DI81" i="11"/>
  <c r="DO81" i="11"/>
  <c r="DP81" i="11"/>
  <c r="DT81" i="11"/>
  <c r="DQ81" i="11"/>
  <c r="DR81" i="11"/>
  <c r="DS81" i="11"/>
  <c r="DU81" i="11"/>
  <c r="DV81" i="11"/>
  <c r="DW81" i="11"/>
  <c r="DX81" i="11"/>
  <c r="EC81" i="11"/>
  <c r="ED81" i="11"/>
  <c r="EE81" i="11"/>
  <c r="EF81" i="11"/>
  <c r="DG82" i="11"/>
  <c r="BE78" i="11"/>
  <c r="BF78" i="11"/>
  <c r="CO79" i="11"/>
  <c r="CP79" i="11"/>
  <c r="CQ79" i="11"/>
  <c r="CR79" i="11"/>
  <c r="CO80" i="11"/>
  <c r="CP80" i="11"/>
  <c r="CQ80" i="11"/>
  <c r="CR80" i="11"/>
  <c r="U74" i="10"/>
  <c r="V74" i="10"/>
  <c r="U75" i="10"/>
  <c r="V75" i="10"/>
  <c r="W75" i="10"/>
  <c r="X75" i="10"/>
  <c r="U79" i="10"/>
  <c r="V79" i="10"/>
  <c r="AA81" i="10"/>
  <c r="D82" i="10"/>
  <c r="J82" i="10"/>
  <c r="F82" i="10"/>
  <c r="G82" i="10"/>
  <c r="E82" i="10"/>
  <c r="K82" i="10"/>
  <c r="L82" i="10"/>
  <c r="P82" i="10"/>
  <c r="M82" i="10"/>
  <c r="N82" i="10"/>
  <c r="O82" i="10"/>
  <c r="Q82" i="10"/>
  <c r="R82" i="10"/>
  <c r="S82" i="10"/>
  <c r="T82" i="10"/>
  <c r="Y82" i="10"/>
  <c r="Z82" i="10"/>
  <c r="AA82" i="10"/>
  <c r="AB82" i="10"/>
  <c r="C83" i="10"/>
  <c r="D83" i="10"/>
  <c r="J83" i="10"/>
  <c r="F83" i="10"/>
  <c r="G83" i="10"/>
  <c r="E83" i="10"/>
  <c r="K83" i="10"/>
  <c r="L83" i="10"/>
  <c r="P83" i="10"/>
  <c r="M83" i="10"/>
  <c r="N83" i="10"/>
  <c r="O83" i="10"/>
  <c r="Q83" i="10"/>
  <c r="R83" i="10"/>
  <c r="S83" i="10"/>
  <c r="T83" i="10"/>
  <c r="Y83" i="10"/>
  <c r="Z83" i="10"/>
  <c r="AA83" i="10"/>
  <c r="AB83" i="10"/>
  <c r="C84" i="10"/>
  <c r="BG74" i="10"/>
  <c r="BH74" i="10"/>
  <c r="BK77" i="10"/>
  <c r="BK78" i="10"/>
  <c r="BK79" i="10"/>
  <c r="AN80" i="10"/>
  <c r="AT80" i="10"/>
  <c r="AP80" i="10"/>
  <c r="AQ80" i="10"/>
  <c r="AO80" i="10"/>
  <c r="AU80" i="10"/>
  <c r="AV80" i="10"/>
  <c r="AZ80" i="10"/>
  <c r="AW80" i="10"/>
  <c r="AX80" i="10"/>
  <c r="AY80" i="10"/>
  <c r="BA80" i="10"/>
  <c r="BB80" i="10"/>
  <c r="BC80" i="10"/>
  <c r="BD80" i="10"/>
  <c r="BI80" i="10"/>
  <c r="BJ80" i="10"/>
  <c r="BK80" i="10"/>
  <c r="BL80" i="10"/>
  <c r="AM81" i="10"/>
  <c r="AN81" i="10"/>
  <c r="AT81" i="10"/>
  <c r="AP81" i="10"/>
  <c r="AQ81" i="10"/>
  <c r="AO81" i="10"/>
  <c r="AU81" i="10"/>
  <c r="AV81" i="10"/>
  <c r="AZ81" i="10"/>
  <c r="AW81" i="10"/>
  <c r="AX81" i="10"/>
  <c r="AY81" i="10"/>
  <c r="BA81" i="10"/>
  <c r="BB81" i="10"/>
  <c r="BC81" i="10"/>
  <c r="BD81" i="10"/>
  <c r="BI81" i="10"/>
  <c r="BJ81" i="10"/>
  <c r="BL81" i="10"/>
  <c r="AM82" i="10"/>
  <c r="AN82" i="10"/>
  <c r="AT82" i="10"/>
  <c r="AP82" i="10"/>
  <c r="AQ82" i="10"/>
  <c r="AO82" i="10"/>
  <c r="AU82" i="10"/>
  <c r="AV82" i="10"/>
  <c r="BB82" i="10"/>
  <c r="BC82" i="10"/>
  <c r="BD82" i="10"/>
  <c r="BI82" i="10"/>
  <c r="BJ82" i="10"/>
  <c r="BL82" i="10"/>
  <c r="AM83" i="10"/>
  <c r="CQ74" i="10"/>
  <c r="CR74" i="10"/>
  <c r="CU78" i="10"/>
  <c r="BX80" i="10"/>
  <c r="CD80" i="10"/>
  <c r="BZ80" i="10"/>
  <c r="CA80" i="10"/>
  <c r="BY80" i="10"/>
  <c r="CE80" i="10"/>
  <c r="CF80" i="10"/>
  <c r="CJ80" i="10"/>
  <c r="CG80" i="10"/>
  <c r="CH80" i="10"/>
  <c r="CI80" i="10"/>
  <c r="CK80" i="10"/>
  <c r="CL80" i="10"/>
  <c r="CM80" i="10"/>
  <c r="CN80" i="10"/>
  <c r="CS80" i="10"/>
  <c r="CT80" i="10"/>
  <c r="CV80" i="10"/>
  <c r="BW81" i="10"/>
  <c r="BX81" i="10"/>
  <c r="CD81" i="10"/>
  <c r="BZ81" i="10"/>
  <c r="CA81" i="10"/>
  <c r="BY81" i="10"/>
  <c r="CE81" i="10"/>
  <c r="CF81" i="10"/>
  <c r="CL81" i="10"/>
  <c r="CM81" i="10"/>
  <c r="CN81" i="10"/>
  <c r="CS81" i="10"/>
  <c r="CT81" i="10"/>
  <c r="CV81" i="10"/>
  <c r="BW82" i="10"/>
  <c r="EA70" i="10"/>
  <c r="EB70" i="10"/>
  <c r="DT81" i="10"/>
  <c r="DQ81" i="10"/>
  <c r="DR81" i="10"/>
  <c r="DS81" i="10"/>
  <c r="DU81" i="10"/>
  <c r="EE81" i="10"/>
  <c r="DH82" i="10"/>
  <c r="DN82" i="10"/>
  <c r="DJ82" i="10"/>
  <c r="DK82" i="10"/>
  <c r="DI82" i="10"/>
  <c r="DO82" i="10"/>
  <c r="DP82" i="10"/>
  <c r="DT82" i="10"/>
  <c r="DQ82" i="10"/>
  <c r="DR82" i="10"/>
  <c r="DS82" i="10"/>
  <c r="DU82" i="10"/>
  <c r="DV82" i="10"/>
  <c r="DW82" i="10"/>
  <c r="DX82" i="10"/>
  <c r="EC82" i="10"/>
  <c r="ED82" i="10"/>
  <c r="EE82" i="10"/>
  <c r="EF82" i="10"/>
  <c r="DG83" i="10"/>
  <c r="DH83" i="10"/>
  <c r="DN83" i="10"/>
  <c r="DJ83" i="10"/>
  <c r="DK83" i="10"/>
  <c r="DI83" i="10"/>
  <c r="DO83" i="10"/>
  <c r="DP83" i="10"/>
  <c r="DT83" i="10"/>
  <c r="DQ83" i="10"/>
  <c r="DR83" i="10"/>
  <c r="DS83" i="10"/>
  <c r="DU83" i="10"/>
  <c r="DV83" i="10"/>
  <c r="DW83" i="10"/>
  <c r="DX83" i="10"/>
  <c r="EC83" i="10"/>
  <c r="ED83" i="10"/>
  <c r="EE83" i="10"/>
  <c r="EF83" i="10"/>
  <c r="DG84" i="10"/>
  <c r="DH84" i="10"/>
  <c r="DN84" i="10"/>
  <c r="DJ84" i="10"/>
  <c r="DK84" i="10"/>
  <c r="DI84" i="10"/>
  <c r="DO84" i="10"/>
  <c r="DP84" i="10"/>
  <c r="DV84" i="10"/>
  <c r="DW84" i="10"/>
  <c r="DX84" i="10"/>
  <c r="EC84" i="10"/>
  <c r="ED84" i="10"/>
  <c r="EF84" i="10"/>
  <c r="DG85" i="10"/>
  <c r="DH85" i="10"/>
  <c r="DN85" i="10"/>
  <c r="DJ85" i="10"/>
  <c r="DK85" i="10"/>
  <c r="DI85" i="10"/>
  <c r="DO85" i="10"/>
  <c r="DP85" i="10"/>
  <c r="DT85" i="10"/>
  <c r="DQ85" i="10"/>
  <c r="DR85" i="10"/>
  <c r="DS85" i="10"/>
  <c r="DU85" i="10"/>
  <c r="DV85" i="10"/>
  <c r="DW85" i="10"/>
  <c r="DX85" i="10"/>
  <c r="EC85" i="10"/>
  <c r="ED85" i="10"/>
  <c r="EF85" i="10"/>
  <c r="DG86" i="10"/>
  <c r="W74" i="10"/>
  <c r="X74" i="10"/>
  <c r="U81" i="10"/>
  <c r="V81" i="10"/>
  <c r="BE75" i="10"/>
  <c r="BF75" i="10"/>
  <c r="BE76" i="10"/>
  <c r="BF76" i="10"/>
  <c r="BG76" i="10"/>
  <c r="BH76" i="10"/>
  <c r="BE77" i="10"/>
  <c r="BF77" i="10"/>
  <c r="BG77" i="10"/>
  <c r="BH77" i="10"/>
  <c r="BE81" i="10"/>
  <c r="BF81" i="10"/>
  <c r="CO80" i="10"/>
  <c r="CP80" i="10"/>
  <c r="CQ80" i="10"/>
  <c r="CR80" i="10"/>
  <c r="EA33" i="10"/>
  <c r="EB33" i="10"/>
  <c r="DY76" i="10"/>
  <c r="DZ76" i="10"/>
  <c r="EA76" i="10"/>
  <c r="EB76" i="10"/>
  <c r="AA78" i="14"/>
  <c r="U82" i="14"/>
  <c r="V82" i="14"/>
  <c r="W82" i="14"/>
  <c r="X82" i="14"/>
  <c r="BE75" i="14"/>
  <c r="BF75" i="14"/>
  <c r="BG75" i="14"/>
  <c r="BH75" i="14"/>
  <c r="AN79" i="14"/>
  <c r="AT79" i="14"/>
  <c r="AP79" i="14"/>
  <c r="AQ79" i="14"/>
  <c r="AO79" i="14"/>
  <c r="AU79" i="14"/>
  <c r="AV79" i="14"/>
  <c r="AZ79" i="14"/>
  <c r="AW79" i="14"/>
  <c r="AX79" i="14"/>
  <c r="AY79" i="14"/>
  <c r="BA79" i="14"/>
  <c r="BB79" i="14"/>
  <c r="BC79" i="14"/>
  <c r="BD79" i="14"/>
  <c r="BI79" i="14"/>
  <c r="BJ79" i="14"/>
  <c r="BK79" i="14"/>
  <c r="BL79" i="14"/>
  <c r="AM80" i="14"/>
  <c r="AN80" i="14"/>
  <c r="AT80" i="14"/>
  <c r="AP80" i="14"/>
  <c r="AQ80" i="14"/>
  <c r="AO80" i="14"/>
  <c r="AU80" i="14"/>
  <c r="AV80" i="14"/>
  <c r="AZ80" i="14"/>
  <c r="AW80" i="14"/>
  <c r="AX80" i="14"/>
  <c r="AY80" i="14"/>
  <c r="BA80" i="14"/>
  <c r="BB80" i="14"/>
  <c r="BC80" i="14"/>
  <c r="BD80" i="14"/>
  <c r="BI80" i="14"/>
  <c r="BJ80" i="14"/>
  <c r="BL80" i="14"/>
  <c r="AM81" i="14"/>
  <c r="AN81" i="14"/>
  <c r="AT81" i="14"/>
  <c r="AP81" i="14"/>
  <c r="AQ81" i="14"/>
  <c r="AO81" i="14"/>
  <c r="AU81" i="14"/>
  <c r="AV81" i="14"/>
  <c r="BB81" i="14"/>
  <c r="BC81" i="14"/>
  <c r="BD81" i="14"/>
  <c r="BI81" i="14"/>
  <c r="BJ81" i="14"/>
  <c r="BL81" i="14"/>
  <c r="AM82" i="14"/>
  <c r="CO75" i="14"/>
  <c r="CP75" i="14"/>
  <c r="CQ75" i="14"/>
  <c r="CR75" i="14"/>
  <c r="CO77" i="14"/>
  <c r="CP77" i="14"/>
  <c r="CQ77" i="14"/>
  <c r="CR77" i="14"/>
  <c r="CU77" i="14"/>
  <c r="CJ78" i="14"/>
  <c r="CG78" i="14"/>
  <c r="CH78" i="14"/>
  <c r="CI78" i="14"/>
  <c r="CK78" i="14"/>
  <c r="CU78" i="14"/>
  <c r="BX79" i="14"/>
  <c r="CD79" i="14"/>
  <c r="BZ79" i="14"/>
  <c r="CA79" i="14"/>
  <c r="BY79" i="14"/>
  <c r="CE79" i="14"/>
  <c r="CF79" i="14"/>
  <c r="CJ79" i="14"/>
  <c r="CG79" i="14"/>
  <c r="CH79" i="14"/>
  <c r="CI79" i="14"/>
  <c r="CK79" i="14"/>
  <c r="CL79" i="14"/>
  <c r="CM79" i="14"/>
  <c r="CN79" i="14"/>
  <c r="CS79" i="14"/>
  <c r="CT79" i="14"/>
  <c r="CU79" i="14"/>
  <c r="CV79" i="14"/>
  <c r="BW80" i="14"/>
  <c r="BX80" i="14"/>
  <c r="CD80" i="14"/>
  <c r="BZ80" i="14"/>
  <c r="CA80" i="14"/>
  <c r="BY80" i="14"/>
  <c r="CE80" i="14"/>
  <c r="CF80" i="14"/>
  <c r="CJ80" i="14"/>
  <c r="CG80" i="14"/>
  <c r="CH80" i="14"/>
  <c r="CI80" i="14"/>
  <c r="CK80" i="14"/>
  <c r="CL80" i="14"/>
  <c r="CM80" i="14"/>
  <c r="CN80" i="14"/>
  <c r="CS80" i="14"/>
  <c r="CT80" i="14"/>
  <c r="CU80" i="14"/>
  <c r="CV80" i="14"/>
  <c r="BW81" i="14"/>
  <c r="BX81" i="14"/>
  <c r="CD81" i="14"/>
  <c r="BZ81" i="14"/>
  <c r="CA81" i="14"/>
  <c r="BY81" i="14"/>
  <c r="CE81" i="14"/>
  <c r="CF81" i="14"/>
  <c r="CJ81" i="14"/>
  <c r="CG81" i="14"/>
  <c r="CH81" i="14"/>
  <c r="CI81" i="14"/>
  <c r="CK81" i="14"/>
  <c r="CL81" i="14"/>
  <c r="CM81" i="14"/>
  <c r="CN81" i="14"/>
  <c r="CS81" i="14"/>
  <c r="CT81" i="14"/>
  <c r="CU81" i="14"/>
  <c r="CV81" i="14"/>
  <c r="BW82" i="14"/>
  <c r="BX82" i="14"/>
  <c r="CD82" i="14"/>
  <c r="BZ82" i="14"/>
  <c r="CA82" i="14"/>
  <c r="BY82" i="14"/>
  <c r="CE82" i="14"/>
  <c r="CF82" i="14"/>
  <c r="CJ82" i="14"/>
  <c r="CG82" i="14"/>
  <c r="CH82" i="14"/>
  <c r="CI82" i="14"/>
  <c r="CK82" i="14"/>
  <c r="CL82" i="14"/>
  <c r="CM82" i="14"/>
  <c r="CN82" i="14"/>
  <c r="CS82" i="14"/>
  <c r="CT82" i="14"/>
  <c r="CU82" i="14"/>
  <c r="CV82" i="14"/>
  <c r="BW83" i="14"/>
  <c r="BX83" i="14"/>
  <c r="CD83" i="14"/>
  <c r="BZ83" i="14"/>
  <c r="CA83" i="14"/>
  <c r="BY83" i="14"/>
  <c r="CE83" i="14"/>
  <c r="CF83" i="14"/>
  <c r="CJ83" i="14"/>
  <c r="CG83" i="14"/>
  <c r="CH83" i="14"/>
  <c r="CI83" i="14"/>
  <c r="CK83" i="14"/>
  <c r="CL83" i="14"/>
  <c r="CM83" i="14"/>
  <c r="CN83" i="14"/>
  <c r="CS83" i="14"/>
  <c r="CT83" i="14"/>
  <c r="CU83" i="14"/>
  <c r="CV83" i="14"/>
  <c r="BW84" i="14"/>
  <c r="BX84" i="14"/>
  <c r="CD84" i="14"/>
  <c r="BZ84" i="14"/>
  <c r="CA84" i="14"/>
  <c r="BY84" i="14"/>
  <c r="CE84" i="14"/>
  <c r="CF84" i="14"/>
  <c r="CL84" i="14"/>
  <c r="CM84" i="14"/>
  <c r="CN84" i="14"/>
  <c r="CS84" i="14"/>
  <c r="CT84" i="14"/>
  <c r="CV84" i="14"/>
  <c r="BW85" i="14"/>
  <c r="BX85" i="14"/>
  <c r="CD85" i="14"/>
  <c r="BZ85" i="14"/>
  <c r="CA85" i="14"/>
  <c r="BY85" i="14"/>
  <c r="CE85" i="14"/>
  <c r="CF85" i="14"/>
  <c r="CJ85" i="14"/>
  <c r="CG85" i="14"/>
  <c r="CH85" i="14"/>
  <c r="CI85" i="14"/>
  <c r="CK85" i="14"/>
  <c r="CL85" i="14"/>
  <c r="CM85" i="14"/>
  <c r="CN85" i="14"/>
  <c r="CS85" i="14"/>
  <c r="CT85" i="14"/>
  <c r="CV85" i="14"/>
  <c r="BW86" i="14"/>
  <c r="EE77" i="14"/>
  <c r="DY78" i="14"/>
  <c r="DZ78" i="14"/>
  <c r="EE79" i="14"/>
  <c r="DH80" i="14"/>
  <c r="DN80" i="14"/>
  <c r="DJ80" i="14"/>
  <c r="DK80" i="14"/>
  <c r="DI80" i="14"/>
  <c r="DO80" i="14"/>
  <c r="DP80" i="14"/>
  <c r="DT80" i="14"/>
  <c r="DQ80" i="14"/>
  <c r="DR80" i="14"/>
  <c r="DS80" i="14"/>
  <c r="DU80" i="14"/>
  <c r="DV80" i="14"/>
  <c r="DW80" i="14"/>
  <c r="DX80" i="14"/>
  <c r="EC80" i="14"/>
  <c r="ED80" i="14"/>
  <c r="EE80" i="14"/>
  <c r="EF80" i="14"/>
  <c r="DG81" i="14"/>
  <c r="DH81" i="14"/>
  <c r="DN81" i="14"/>
  <c r="DJ81" i="14"/>
  <c r="DK81" i="14"/>
  <c r="DI81" i="14"/>
  <c r="DO81" i="14"/>
  <c r="DP81" i="14"/>
  <c r="DT81" i="14"/>
  <c r="DQ81" i="14"/>
  <c r="DR81" i="14"/>
  <c r="DS81" i="14"/>
  <c r="DU81" i="14"/>
  <c r="DV81" i="14"/>
  <c r="DW81" i="14"/>
  <c r="DX81" i="14"/>
  <c r="EC81" i="14"/>
  <c r="ED81" i="14"/>
  <c r="EE81" i="14"/>
  <c r="EF81" i="14"/>
  <c r="DG82" i="14"/>
  <c r="U75" i="14"/>
  <c r="V75" i="14"/>
  <c r="W75" i="14"/>
  <c r="X75" i="14"/>
  <c r="U77" i="14"/>
  <c r="V77" i="14"/>
  <c r="W77" i="14"/>
  <c r="X77" i="14"/>
  <c r="U78" i="14"/>
  <c r="V78" i="14"/>
  <c r="W78" i="14"/>
  <c r="X78" i="14"/>
  <c r="U80" i="14"/>
  <c r="V80" i="14"/>
  <c r="BE78" i="14"/>
  <c r="BF78" i="14"/>
  <c r="BG78" i="14"/>
  <c r="BH78" i="14"/>
  <c r="CO79" i="14"/>
  <c r="CP79" i="14"/>
  <c r="CQ79" i="14"/>
  <c r="CR79" i="14"/>
  <c r="CO80" i="14"/>
  <c r="CP80" i="14"/>
  <c r="DY79" i="14"/>
  <c r="DZ79" i="14"/>
  <c r="EA79" i="14"/>
  <c r="EB79" i="14"/>
  <c r="H2" i="16"/>
  <c r="D12" i="16"/>
  <c r="J12" i="16"/>
  <c r="F12" i="16"/>
  <c r="G12" i="16"/>
  <c r="E12" i="16"/>
  <c r="K12" i="16"/>
  <c r="L12" i="16"/>
  <c r="P12" i="16"/>
  <c r="M12" i="16"/>
  <c r="N12" i="16"/>
  <c r="O12" i="16"/>
  <c r="Q12" i="16"/>
  <c r="R12" i="16"/>
  <c r="S12" i="16"/>
  <c r="T12" i="16"/>
  <c r="U12" i="16"/>
  <c r="V12" i="16"/>
  <c r="W12" i="16"/>
  <c r="X12" i="16"/>
  <c r="AD12" i="16"/>
  <c r="Y12" i="16"/>
  <c r="Z12" i="16"/>
  <c r="AA12" i="16"/>
  <c r="AB12" i="16"/>
  <c r="C13" i="16"/>
  <c r="B13" i="16"/>
  <c r="D13" i="16"/>
  <c r="J13" i="16"/>
  <c r="F13" i="16"/>
  <c r="G13" i="16"/>
  <c r="E13" i="16"/>
  <c r="K13" i="16"/>
  <c r="L13" i="16"/>
  <c r="P13" i="16"/>
  <c r="M13" i="16"/>
  <c r="N13" i="16"/>
  <c r="O13" i="16"/>
  <c r="Q13" i="16"/>
  <c r="R13" i="16"/>
  <c r="S13" i="16"/>
  <c r="T13" i="16"/>
  <c r="U13" i="16"/>
  <c r="V13" i="16"/>
  <c r="W13" i="16"/>
  <c r="X13" i="16"/>
  <c r="AD13" i="16"/>
  <c r="AH12" i="16"/>
  <c r="Y13" i="16"/>
  <c r="Z13" i="16"/>
  <c r="AA13" i="16"/>
  <c r="AB13" i="16"/>
  <c r="C14" i="16"/>
  <c r="B14" i="16"/>
  <c r="D14" i="16"/>
  <c r="J14" i="16"/>
  <c r="F14" i="16"/>
  <c r="G14" i="16"/>
  <c r="E14" i="16"/>
  <c r="K14" i="16"/>
  <c r="L14" i="16"/>
  <c r="P14" i="16"/>
  <c r="M14" i="16"/>
  <c r="N14" i="16"/>
  <c r="O14" i="16"/>
  <c r="Q14" i="16"/>
  <c r="R14" i="16"/>
  <c r="S14" i="16"/>
  <c r="T14" i="16"/>
  <c r="U14" i="16"/>
  <c r="V14" i="16"/>
  <c r="W14" i="16"/>
  <c r="X14" i="16"/>
  <c r="AD14" i="16"/>
  <c r="AH13" i="16"/>
  <c r="Y14" i="16"/>
  <c r="Z14" i="16"/>
  <c r="AA14" i="16"/>
  <c r="AB14" i="16"/>
  <c r="C15" i="16"/>
  <c r="B15" i="16"/>
  <c r="D15" i="16"/>
  <c r="J15" i="16"/>
  <c r="F15" i="16"/>
  <c r="G15" i="16"/>
  <c r="E15" i="16"/>
  <c r="K15" i="16"/>
  <c r="L15" i="16"/>
  <c r="P15" i="16"/>
  <c r="M15" i="16"/>
  <c r="N15" i="16"/>
  <c r="O15" i="16"/>
  <c r="Q15" i="16"/>
  <c r="R15" i="16"/>
  <c r="S15" i="16"/>
  <c r="T15" i="16"/>
  <c r="U15" i="16"/>
  <c r="V15" i="16"/>
  <c r="W15" i="16"/>
  <c r="X15" i="16"/>
  <c r="AD15" i="16"/>
  <c r="AH14" i="16"/>
  <c r="Y15" i="16"/>
  <c r="Z15" i="16"/>
  <c r="AA15" i="16"/>
  <c r="AB15" i="16"/>
  <c r="C16" i="16"/>
  <c r="B16" i="16"/>
  <c r="D16" i="16"/>
  <c r="J16" i="16"/>
  <c r="F16" i="16"/>
  <c r="G16" i="16"/>
  <c r="E16" i="16"/>
  <c r="K16" i="16"/>
  <c r="L16" i="16"/>
  <c r="P16" i="16"/>
  <c r="M16" i="16"/>
  <c r="N16" i="16"/>
  <c r="O16" i="16"/>
  <c r="Q16" i="16"/>
  <c r="R16" i="16"/>
  <c r="S16" i="16"/>
  <c r="T16" i="16"/>
  <c r="U16" i="16"/>
  <c r="V16" i="16"/>
  <c r="W16" i="16"/>
  <c r="X16" i="16"/>
  <c r="AD16" i="16"/>
  <c r="AH15" i="16"/>
  <c r="Y16" i="16"/>
  <c r="Z16" i="16"/>
  <c r="AA16" i="16"/>
  <c r="AB16" i="16"/>
  <c r="C17" i="16"/>
  <c r="B17" i="16"/>
  <c r="D17" i="16"/>
  <c r="J17" i="16"/>
  <c r="F17" i="16"/>
  <c r="G17" i="16"/>
  <c r="E17" i="16"/>
  <c r="K17" i="16"/>
  <c r="L17" i="16"/>
  <c r="P17" i="16"/>
  <c r="M17" i="16"/>
  <c r="N17" i="16"/>
  <c r="O17" i="16"/>
  <c r="Q17" i="16"/>
  <c r="R17" i="16"/>
  <c r="S17" i="16"/>
  <c r="T17" i="16"/>
  <c r="U17" i="16"/>
  <c r="V17" i="16"/>
  <c r="W17" i="16"/>
  <c r="X17" i="16"/>
  <c r="AD17" i="16"/>
  <c r="AH16" i="16"/>
  <c r="Y17" i="16"/>
  <c r="Z17" i="16"/>
  <c r="AA17" i="16"/>
  <c r="AB17" i="16"/>
  <c r="C18" i="16"/>
  <c r="B18" i="16"/>
  <c r="D18" i="16"/>
  <c r="J18" i="16"/>
  <c r="F18" i="16"/>
  <c r="G18" i="16"/>
  <c r="E18" i="16"/>
  <c r="K18" i="16"/>
  <c r="L18" i="16"/>
  <c r="P18" i="16"/>
  <c r="M18" i="16"/>
  <c r="N18" i="16"/>
  <c r="O18" i="16"/>
  <c r="Q18" i="16"/>
  <c r="R18" i="16"/>
  <c r="S18" i="16"/>
  <c r="T18" i="16"/>
  <c r="U18" i="16"/>
  <c r="V18" i="16"/>
  <c r="W18" i="16"/>
  <c r="X18" i="16"/>
  <c r="AD18" i="16"/>
  <c r="AH17" i="16"/>
  <c r="Y18" i="16"/>
  <c r="Z18" i="16"/>
  <c r="AA18" i="16"/>
  <c r="AB18" i="16"/>
  <c r="C19" i="16"/>
  <c r="B19" i="16"/>
  <c r="D19" i="16"/>
  <c r="J19" i="16"/>
  <c r="F19" i="16"/>
  <c r="G19" i="16"/>
  <c r="E19" i="16"/>
  <c r="K19" i="16"/>
  <c r="L19" i="16"/>
  <c r="P19" i="16"/>
  <c r="M19" i="16"/>
  <c r="N19" i="16"/>
  <c r="O19" i="16"/>
  <c r="Q19" i="16"/>
  <c r="R19" i="16"/>
  <c r="S19" i="16"/>
  <c r="T19" i="16"/>
  <c r="U19" i="16"/>
  <c r="V19" i="16"/>
  <c r="W19" i="16"/>
  <c r="X19" i="16"/>
  <c r="AD19" i="16"/>
  <c r="AH18" i="16"/>
  <c r="Y19" i="16"/>
  <c r="Z19" i="16"/>
  <c r="AA19" i="16"/>
  <c r="AB19" i="16"/>
  <c r="C20" i="16"/>
  <c r="B20" i="16"/>
  <c r="D20" i="16"/>
  <c r="J20" i="16"/>
  <c r="F20" i="16"/>
  <c r="G20" i="16"/>
  <c r="E20" i="16"/>
  <c r="K20" i="16"/>
  <c r="L20" i="16"/>
  <c r="P20" i="16"/>
  <c r="M20" i="16"/>
  <c r="N20" i="16"/>
  <c r="O20" i="16"/>
  <c r="Q20" i="16"/>
  <c r="R20" i="16"/>
  <c r="S20" i="16"/>
  <c r="T20" i="16"/>
  <c r="U20" i="16"/>
  <c r="V20" i="16"/>
  <c r="W20" i="16"/>
  <c r="X20" i="16"/>
  <c r="AD20" i="16"/>
  <c r="AH19" i="16"/>
  <c r="Y20" i="16"/>
  <c r="Z20" i="16"/>
  <c r="AA20" i="16"/>
  <c r="AB20" i="16"/>
  <c r="C21" i="16"/>
  <c r="B21" i="16"/>
  <c r="D21" i="16"/>
  <c r="J21" i="16"/>
  <c r="F21" i="16"/>
  <c r="G21" i="16"/>
  <c r="E21" i="16"/>
  <c r="K21" i="16"/>
  <c r="L21" i="16"/>
  <c r="P21" i="16"/>
  <c r="M21" i="16"/>
  <c r="N21" i="16"/>
  <c r="O21" i="16"/>
  <c r="Q21" i="16"/>
  <c r="R21" i="16"/>
  <c r="S21" i="16"/>
  <c r="T21" i="16"/>
  <c r="U21" i="16"/>
  <c r="V21" i="16"/>
  <c r="W21" i="16"/>
  <c r="X21" i="16"/>
  <c r="AD21" i="16"/>
  <c r="AH20" i="16"/>
  <c r="Y21" i="16"/>
  <c r="Z21" i="16"/>
  <c r="AA21" i="16"/>
  <c r="AB21" i="16"/>
  <c r="C22" i="16"/>
  <c r="B22" i="16"/>
  <c r="D22" i="16"/>
  <c r="J22" i="16"/>
  <c r="F22" i="16"/>
  <c r="G22" i="16"/>
  <c r="E22" i="16"/>
  <c r="K22" i="16"/>
  <c r="L22" i="16"/>
  <c r="P22" i="16"/>
  <c r="M22" i="16"/>
  <c r="N22" i="16"/>
  <c r="O22" i="16"/>
  <c r="Q22" i="16"/>
  <c r="R22" i="16"/>
  <c r="S22" i="16"/>
  <c r="T22" i="16"/>
  <c r="U22" i="16"/>
  <c r="V22" i="16"/>
  <c r="W22" i="16"/>
  <c r="X22" i="16"/>
  <c r="AD22" i="16"/>
  <c r="AH21" i="16"/>
  <c r="Y22" i="16"/>
  <c r="Z22" i="16"/>
  <c r="AA22" i="16"/>
  <c r="AB22" i="16"/>
  <c r="C23" i="16"/>
  <c r="B23" i="16"/>
  <c r="D23" i="16"/>
  <c r="J23" i="16"/>
  <c r="F23" i="16"/>
  <c r="G23" i="16"/>
  <c r="E23" i="16"/>
  <c r="K23" i="16"/>
  <c r="L23" i="16"/>
  <c r="P23" i="16"/>
  <c r="M23" i="16"/>
  <c r="N23" i="16"/>
  <c r="O23" i="16"/>
  <c r="Q23" i="16"/>
  <c r="R23" i="16"/>
  <c r="S23" i="16"/>
  <c r="T23" i="16"/>
  <c r="U23" i="16"/>
  <c r="V23" i="16"/>
  <c r="W23" i="16"/>
  <c r="X23" i="16"/>
  <c r="AD23" i="16"/>
  <c r="AH22" i="16"/>
  <c r="Y23" i="16"/>
  <c r="Z23" i="16"/>
  <c r="AA23" i="16"/>
  <c r="AB23" i="16"/>
  <c r="C24" i="16"/>
  <c r="B24" i="16"/>
  <c r="D24" i="16"/>
  <c r="J24" i="16"/>
  <c r="F24" i="16"/>
  <c r="G24" i="16"/>
  <c r="E24" i="16"/>
  <c r="K24" i="16"/>
  <c r="L24" i="16"/>
  <c r="P24" i="16"/>
  <c r="M24" i="16"/>
  <c r="N24" i="16"/>
  <c r="O24" i="16"/>
  <c r="Q24" i="16"/>
  <c r="R24" i="16"/>
  <c r="S24" i="16"/>
  <c r="T24" i="16"/>
  <c r="U24" i="16"/>
  <c r="V24" i="16"/>
  <c r="W24" i="16"/>
  <c r="X24" i="16"/>
  <c r="AD24" i="16"/>
  <c r="AH23" i="16"/>
  <c r="Y24" i="16"/>
  <c r="Z24" i="16"/>
  <c r="AA24" i="16"/>
  <c r="AB24" i="16"/>
  <c r="C25" i="16"/>
  <c r="B25" i="16"/>
  <c r="D25" i="16"/>
  <c r="J25" i="16"/>
  <c r="F25" i="16"/>
  <c r="G25" i="16"/>
  <c r="E25" i="16"/>
  <c r="K25" i="16"/>
  <c r="L25" i="16"/>
  <c r="P25" i="16"/>
  <c r="M25" i="16"/>
  <c r="N25" i="16"/>
  <c r="O25" i="16"/>
  <c r="Q25" i="16"/>
  <c r="R25" i="16"/>
  <c r="S25" i="16"/>
  <c r="T25" i="16"/>
  <c r="U25" i="16"/>
  <c r="V25" i="16"/>
  <c r="W25" i="16"/>
  <c r="X25" i="16"/>
  <c r="AD25" i="16"/>
  <c r="AH24" i="16"/>
  <c r="Y25" i="16"/>
  <c r="Z25" i="16"/>
  <c r="AA25" i="16"/>
  <c r="AB25" i="16"/>
  <c r="C26" i="16"/>
  <c r="B26" i="16"/>
  <c r="D26" i="16"/>
  <c r="J26" i="16"/>
  <c r="F26" i="16"/>
  <c r="G26" i="16"/>
  <c r="E26" i="16"/>
  <c r="K26" i="16"/>
  <c r="L26" i="16"/>
  <c r="P26" i="16"/>
  <c r="M26" i="16"/>
  <c r="N26" i="16"/>
  <c r="O26" i="16"/>
  <c r="Q26" i="16"/>
  <c r="R26" i="16"/>
  <c r="S26" i="16"/>
  <c r="T26" i="16"/>
  <c r="U26" i="16"/>
  <c r="V26" i="16"/>
  <c r="W26" i="16"/>
  <c r="X26" i="16"/>
  <c r="AD26" i="16"/>
  <c r="AH25" i="16"/>
  <c r="Y26" i="16"/>
  <c r="Z26" i="16"/>
  <c r="AA26" i="16"/>
  <c r="AB26" i="16"/>
  <c r="C27" i="16"/>
  <c r="B27" i="16"/>
  <c r="D27" i="16"/>
  <c r="J27" i="16"/>
  <c r="F27" i="16"/>
  <c r="G27" i="16"/>
  <c r="E27" i="16"/>
  <c r="K27" i="16"/>
  <c r="L27" i="16"/>
  <c r="P27" i="16"/>
  <c r="M27" i="16"/>
  <c r="N27" i="16"/>
  <c r="O27" i="16"/>
  <c r="Q27" i="16"/>
  <c r="R27" i="16"/>
  <c r="S27" i="16"/>
  <c r="T27" i="16"/>
  <c r="U27" i="16"/>
  <c r="V27" i="16"/>
  <c r="W27" i="16"/>
  <c r="X27" i="16"/>
  <c r="AD27" i="16"/>
  <c r="AH26" i="16"/>
  <c r="Y27" i="16"/>
  <c r="Z27" i="16"/>
  <c r="AA27" i="16"/>
  <c r="AB27" i="16"/>
  <c r="C28" i="16"/>
  <c r="B28" i="16"/>
  <c r="D28" i="16"/>
  <c r="J28" i="16"/>
  <c r="F28" i="16"/>
  <c r="G28" i="16"/>
  <c r="E28" i="16"/>
  <c r="K28" i="16"/>
  <c r="L28" i="16"/>
  <c r="P28" i="16"/>
  <c r="M28" i="16"/>
  <c r="N28" i="16"/>
  <c r="O28" i="16"/>
  <c r="Q28" i="16"/>
  <c r="R28" i="16"/>
  <c r="S28" i="16"/>
  <c r="T28" i="16"/>
  <c r="U28" i="16"/>
  <c r="V28" i="16"/>
  <c r="W28" i="16"/>
  <c r="X28" i="16"/>
  <c r="AD28" i="16"/>
  <c r="AH27" i="16"/>
  <c r="Y28" i="16"/>
  <c r="Z28" i="16"/>
  <c r="AA28" i="16"/>
  <c r="AB28" i="16"/>
  <c r="C29" i="16"/>
  <c r="B29" i="16"/>
  <c r="D29" i="16"/>
  <c r="J29" i="16"/>
  <c r="F29" i="16"/>
  <c r="G29" i="16"/>
  <c r="E29" i="16"/>
  <c r="K29" i="16"/>
  <c r="L29" i="16"/>
  <c r="P29" i="16"/>
  <c r="M29" i="16"/>
  <c r="N29" i="16"/>
  <c r="O29" i="16"/>
  <c r="Q29" i="16"/>
  <c r="R29" i="16"/>
  <c r="S29" i="16"/>
  <c r="T29" i="16"/>
  <c r="U29" i="16"/>
  <c r="V29" i="16"/>
  <c r="W29" i="16"/>
  <c r="X29" i="16"/>
  <c r="AD29" i="16"/>
  <c r="AH28" i="16"/>
  <c r="Y29" i="16"/>
  <c r="Z29" i="16"/>
  <c r="AA29" i="16"/>
  <c r="AB29" i="16"/>
  <c r="C30" i="16"/>
  <c r="B30" i="16"/>
  <c r="D30" i="16"/>
  <c r="J30" i="16"/>
  <c r="F30" i="16"/>
  <c r="G30" i="16"/>
  <c r="E30" i="16"/>
  <c r="K30" i="16"/>
  <c r="L30" i="16"/>
  <c r="P30" i="16"/>
  <c r="M30" i="16"/>
  <c r="N30" i="16"/>
  <c r="O30" i="16"/>
  <c r="Q30" i="16"/>
  <c r="R30" i="16"/>
  <c r="S30" i="16"/>
  <c r="T30" i="16"/>
  <c r="U30" i="16"/>
  <c r="V30" i="16"/>
  <c r="W30" i="16"/>
  <c r="X30" i="16"/>
  <c r="AD30" i="16"/>
  <c r="AH29" i="16"/>
  <c r="Y30" i="16"/>
  <c r="Z30" i="16"/>
  <c r="AA30" i="16"/>
  <c r="AB30" i="16"/>
  <c r="C31" i="16"/>
  <c r="B31" i="16"/>
  <c r="D31" i="16"/>
  <c r="J31" i="16"/>
  <c r="F31" i="16"/>
  <c r="G31" i="16"/>
  <c r="E31" i="16"/>
  <c r="K31" i="16"/>
  <c r="L31" i="16"/>
  <c r="P31" i="16"/>
  <c r="M31" i="16"/>
  <c r="N31" i="16"/>
  <c r="O31" i="16"/>
  <c r="Q31" i="16"/>
  <c r="R31" i="16"/>
  <c r="S31" i="16"/>
  <c r="T31" i="16"/>
  <c r="U31" i="16"/>
  <c r="V31" i="16"/>
  <c r="W31" i="16"/>
  <c r="X31" i="16"/>
  <c r="AD31" i="16"/>
  <c r="AH30" i="16"/>
  <c r="Y31" i="16"/>
  <c r="Z31" i="16"/>
  <c r="AA31" i="16"/>
  <c r="AB31" i="16"/>
  <c r="C32" i="16"/>
  <c r="B32" i="16"/>
  <c r="D32" i="16"/>
  <c r="J32" i="16"/>
  <c r="F32" i="16"/>
  <c r="G32" i="16"/>
  <c r="E32" i="16"/>
  <c r="K32" i="16"/>
  <c r="L32" i="16"/>
  <c r="P32" i="16"/>
  <c r="M32" i="16"/>
  <c r="N32" i="16"/>
  <c r="O32" i="16"/>
  <c r="Q32" i="16"/>
  <c r="R32" i="16"/>
  <c r="S32" i="16"/>
  <c r="T32" i="16"/>
  <c r="U32" i="16"/>
  <c r="V32" i="16"/>
  <c r="W32" i="16"/>
  <c r="X32" i="16"/>
  <c r="AD32" i="16"/>
  <c r="AH31" i="16"/>
  <c r="Y32" i="16"/>
  <c r="Z32" i="16"/>
  <c r="AA32" i="16"/>
  <c r="AB32" i="16"/>
  <c r="C33" i="16"/>
  <c r="B33" i="16"/>
  <c r="D33" i="16"/>
  <c r="J33" i="16"/>
  <c r="F33" i="16"/>
  <c r="G33" i="16"/>
  <c r="E33" i="16"/>
  <c r="K33" i="16"/>
  <c r="L33" i="16"/>
  <c r="P33" i="16"/>
  <c r="M33" i="16"/>
  <c r="N33" i="16"/>
  <c r="O33" i="16"/>
  <c r="Q33" i="16"/>
  <c r="R33" i="16"/>
  <c r="S33" i="16"/>
  <c r="T33" i="16"/>
  <c r="U33" i="16"/>
  <c r="V33" i="16"/>
  <c r="W33" i="16"/>
  <c r="X33" i="16"/>
  <c r="AD33" i="16"/>
  <c r="AH32" i="16"/>
  <c r="Y33" i="16"/>
  <c r="Z33" i="16"/>
  <c r="AA33" i="16"/>
  <c r="AB33" i="16"/>
  <c r="C34" i="16"/>
  <c r="B34" i="16"/>
  <c r="D34" i="16"/>
  <c r="J34" i="16"/>
  <c r="F34" i="16"/>
  <c r="G34" i="16"/>
  <c r="E34" i="16"/>
  <c r="K34" i="16"/>
  <c r="L34" i="16"/>
  <c r="P34" i="16"/>
  <c r="M34" i="16"/>
  <c r="N34" i="16"/>
  <c r="O34" i="16"/>
  <c r="Q34" i="16"/>
  <c r="R34" i="16"/>
  <c r="S34" i="16"/>
  <c r="T34" i="16"/>
  <c r="U34" i="16"/>
  <c r="V34" i="16"/>
  <c r="W34" i="16"/>
  <c r="X34" i="16"/>
  <c r="AD34" i="16"/>
  <c r="AH33" i="16"/>
  <c r="Y34" i="16"/>
  <c r="Z34" i="16"/>
  <c r="AA34" i="16"/>
  <c r="AB34" i="16"/>
  <c r="C35" i="16"/>
  <c r="B35" i="16"/>
  <c r="D35" i="16"/>
  <c r="J35" i="16"/>
  <c r="F35" i="16"/>
  <c r="G35" i="16"/>
  <c r="E35" i="16"/>
  <c r="K35" i="16"/>
  <c r="L35" i="16"/>
  <c r="P35" i="16"/>
  <c r="M35" i="16"/>
  <c r="N35" i="16"/>
  <c r="O35" i="16"/>
  <c r="Q35" i="16"/>
  <c r="R35" i="16"/>
  <c r="S35" i="16"/>
  <c r="T35" i="16"/>
  <c r="U35" i="16"/>
  <c r="V35" i="16"/>
  <c r="W35" i="16"/>
  <c r="X35" i="16"/>
  <c r="AD35" i="16"/>
  <c r="AH34" i="16"/>
  <c r="Y35" i="16"/>
  <c r="Z35" i="16"/>
  <c r="AA35" i="16"/>
  <c r="AB35" i="16"/>
  <c r="C36" i="16"/>
  <c r="B36" i="16"/>
  <c r="D36" i="16"/>
  <c r="J36" i="16"/>
  <c r="F36" i="16"/>
  <c r="G36" i="16"/>
  <c r="E36" i="16"/>
  <c r="K36" i="16"/>
  <c r="L36" i="16"/>
  <c r="P36" i="16"/>
  <c r="M36" i="16"/>
  <c r="N36" i="16"/>
  <c r="O36" i="16"/>
  <c r="Q36" i="16"/>
  <c r="R36" i="16"/>
  <c r="S36" i="16"/>
  <c r="T36" i="16"/>
  <c r="U36" i="16"/>
  <c r="V36" i="16"/>
  <c r="W36" i="16"/>
  <c r="X36" i="16"/>
  <c r="AD36" i="16"/>
  <c r="AH35" i="16"/>
  <c r="Y36" i="16"/>
  <c r="Z36" i="16"/>
  <c r="AA36" i="16"/>
  <c r="AB36" i="16"/>
  <c r="C37" i="16"/>
  <c r="B37" i="16"/>
  <c r="D37" i="16"/>
  <c r="J37" i="16"/>
  <c r="F37" i="16"/>
  <c r="G37" i="16"/>
  <c r="E37" i="16"/>
  <c r="K37" i="16"/>
  <c r="L37" i="16"/>
  <c r="P37" i="16"/>
  <c r="M37" i="16"/>
  <c r="N37" i="16"/>
  <c r="O37" i="16"/>
  <c r="Q37" i="16"/>
  <c r="R37" i="16"/>
  <c r="S37" i="16"/>
  <c r="T37" i="16"/>
  <c r="U37" i="16"/>
  <c r="V37" i="16"/>
  <c r="W37" i="16"/>
  <c r="X37" i="16"/>
  <c r="AD37" i="16"/>
  <c r="AH36" i="16"/>
  <c r="Y37" i="16"/>
  <c r="Z37" i="16"/>
  <c r="AA37" i="16"/>
  <c r="AB37" i="16"/>
  <c r="C38" i="16"/>
  <c r="B38" i="16"/>
  <c r="D38" i="16"/>
  <c r="J38" i="16"/>
  <c r="F38" i="16"/>
  <c r="G38" i="16"/>
  <c r="E38" i="16"/>
  <c r="K38" i="16"/>
  <c r="L38" i="16"/>
  <c r="P38" i="16"/>
  <c r="M38" i="16"/>
  <c r="N38" i="16"/>
  <c r="O38" i="16"/>
  <c r="Q38" i="16"/>
  <c r="R38" i="16"/>
  <c r="S38" i="16"/>
  <c r="T38" i="16"/>
  <c r="U38" i="16"/>
  <c r="V38" i="16"/>
  <c r="W38" i="16"/>
  <c r="X38" i="16"/>
  <c r="AD38" i="16"/>
  <c r="AH37" i="16"/>
  <c r="Y38" i="16"/>
  <c r="Z38" i="16"/>
  <c r="AA38" i="16"/>
  <c r="AB38" i="16"/>
  <c r="C39" i="16"/>
  <c r="B39" i="16"/>
  <c r="D39" i="16"/>
  <c r="J39" i="16"/>
  <c r="F39" i="16"/>
  <c r="G39" i="16"/>
  <c r="E39" i="16"/>
  <c r="K39" i="16"/>
  <c r="L39" i="16"/>
  <c r="P39" i="16"/>
  <c r="M39" i="16"/>
  <c r="N39" i="16"/>
  <c r="O39" i="16"/>
  <c r="Q39" i="16"/>
  <c r="R39" i="16"/>
  <c r="S39" i="16"/>
  <c r="T39" i="16"/>
  <c r="U39" i="16"/>
  <c r="V39" i="16"/>
  <c r="W39" i="16"/>
  <c r="X39" i="16"/>
  <c r="AD39" i="16"/>
  <c r="AH38" i="16"/>
  <c r="Y39" i="16"/>
  <c r="Z39" i="16"/>
  <c r="AA39" i="16"/>
  <c r="AB39" i="16"/>
  <c r="C40" i="16"/>
  <c r="B40" i="16"/>
  <c r="D40" i="16"/>
  <c r="J40" i="16"/>
  <c r="F40" i="16"/>
  <c r="G40" i="16"/>
  <c r="E40" i="16"/>
  <c r="K40" i="16"/>
  <c r="L40" i="16"/>
  <c r="P40" i="16"/>
  <c r="M40" i="16"/>
  <c r="N40" i="16"/>
  <c r="O40" i="16"/>
  <c r="Q40" i="16"/>
  <c r="R40" i="16"/>
  <c r="S40" i="16"/>
  <c r="T40" i="16"/>
  <c r="U40" i="16"/>
  <c r="V40" i="16"/>
  <c r="W40" i="16"/>
  <c r="X40" i="16"/>
  <c r="AD40" i="16"/>
  <c r="AH39" i="16"/>
  <c r="Y40" i="16"/>
  <c r="Z40" i="16"/>
  <c r="AA40" i="16"/>
  <c r="AB40" i="16"/>
  <c r="C41" i="16"/>
  <c r="B41" i="16"/>
  <c r="D41" i="16"/>
  <c r="J41" i="16"/>
  <c r="F41" i="16"/>
  <c r="G41" i="16"/>
  <c r="E41" i="16"/>
  <c r="K41" i="16"/>
  <c r="L41" i="16"/>
  <c r="P41" i="16"/>
  <c r="M41" i="16"/>
  <c r="N41" i="16"/>
  <c r="O41" i="16"/>
  <c r="Q41" i="16"/>
  <c r="R41" i="16"/>
  <c r="S41" i="16"/>
  <c r="T41" i="16"/>
  <c r="U41" i="16"/>
  <c r="V41" i="16"/>
  <c r="W41" i="16"/>
  <c r="X41" i="16"/>
  <c r="AD41" i="16"/>
  <c r="AH40" i="16"/>
  <c r="Y41" i="16"/>
  <c r="Z41" i="16"/>
  <c r="AA41" i="16"/>
  <c r="AB41" i="16"/>
  <c r="C42" i="16"/>
  <c r="B42" i="16"/>
  <c r="D42" i="16"/>
  <c r="J42" i="16"/>
  <c r="F42" i="16"/>
  <c r="G42" i="16"/>
  <c r="E42" i="16"/>
  <c r="K42" i="16"/>
  <c r="L42" i="16"/>
  <c r="P42" i="16"/>
  <c r="M42" i="16"/>
  <c r="N42" i="16"/>
  <c r="O42" i="16"/>
  <c r="Q42" i="16"/>
  <c r="R42" i="16"/>
  <c r="S42" i="16"/>
  <c r="T42" i="16"/>
  <c r="U42" i="16"/>
  <c r="V42" i="16"/>
  <c r="W42" i="16"/>
  <c r="X42" i="16"/>
  <c r="AD42" i="16"/>
  <c r="AH41" i="16"/>
  <c r="Y42" i="16"/>
  <c r="Z42" i="16"/>
  <c r="AA42" i="16"/>
  <c r="AB42" i="16"/>
  <c r="C43" i="16"/>
  <c r="B43" i="16"/>
  <c r="D43" i="16"/>
  <c r="J43" i="16"/>
  <c r="F43" i="16"/>
  <c r="G43" i="16"/>
  <c r="E43" i="16"/>
  <c r="K43" i="16"/>
  <c r="L43" i="16"/>
  <c r="P43" i="16"/>
  <c r="M43" i="16"/>
  <c r="N43" i="16"/>
  <c r="O43" i="16"/>
  <c r="Q43" i="16"/>
  <c r="R43" i="16"/>
  <c r="S43" i="16"/>
  <c r="T43" i="16"/>
  <c r="U43" i="16"/>
  <c r="V43" i="16"/>
  <c r="W43" i="16"/>
  <c r="X43" i="16"/>
  <c r="AD43" i="16"/>
  <c r="AH42" i="16"/>
  <c r="Y43" i="16"/>
  <c r="Z43" i="16"/>
  <c r="AA43" i="16"/>
  <c r="AB43" i="16"/>
  <c r="C44" i="16"/>
  <c r="B44" i="16"/>
  <c r="D44" i="16"/>
  <c r="J44" i="16"/>
  <c r="F44" i="16"/>
  <c r="G44" i="16"/>
  <c r="E44" i="16"/>
  <c r="K44" i="16"/>
  <c r="L44" i="16"/>
  <c r="P44" i="16"/>
  <c r="M44" i="16"/>
  <c r="N44" i="16"/>
  <c r="O44" i="16"/>
  <c r="Q44" i="16"/>
  <c r="R44" i="16"/>
  <c r="S44" i="16"/>
  <c r="T44" i="16"/>
  <c r="U44" i="16"/>
  <c r="V44" i="16"/>
  <c r="W44" i="16"/>
  <c r="X44" i="16"/>
  <c r="AD44" i="16"/>
  <c r="AH43" i="16"/>
  <c r="Y44" i="16"/>
  <c r="Z44" i="16"/>
  <c r="AA44" i="16"/>
  <c r="AB44" i="16"/>
  <c r="C45" i="16"/>
  <c r="B45" i="16"/>
  <c r="D45" i="16"/>
  <c r="J45" i="16"/>
  <c r="F45" i="16"/>
  <c r="G45" i="16"/>
  <c r="E45" i="16"/>
  <c r="K45" i="16"/>
  <c r="L45" i="16"/>
  <c r="P45" i="16"/>
  <c r="M45" i="16"/>
  <c r="N45" i="16"/>
  <c r="O45" i="16"/>
  <c r="Q45" i="16"/>
  <c r="R45" i="16"/>
  <c r="S45" i="16"/>
  <c r="T45" i="16"/>
  <c r="U45" i="16"/>
  <c r="V45" i="16"/>
  <c r="W45" i="16"/>
  <c r="X45" i="16"/>
  <c r="AD45" i="16"/>
  <c r="AH44" i="16"/>
  <c r="Y45" i="16"/>
  <c r="Z45" i="16"/>
  <c r="AA45" i="16"/>
  <c r="AB45" i="16"/>
  <c r="C46" i="16"/>
  <c r="B46" i="16"/>
  <c r="D46" i="16"/>
  <c r="J46" i="16"/>
  <c r="F46" i="16"/>
  <c r="G46" i="16"/>
  <c r="E46" i="16"/>
  <c r="K46" i="16"/>
  <c r="L46" i="16"/>
  <c r="P46" i="16"/>
  <c r="M46" i="16"/>
  <c r="N46" i="16"/>
  <c r="O46" i="16"/>
  <c r="Q46" i="16"/>
  <c r="R46" i="16"/>
  <c r="S46" i="16"/>
  <c r="T46" i="16"/>
  <c r="U46" i="16"/>
  <c r="V46" i="16"/>
  <c r="W46" i="16"/>
  <c r="X46" i="16"/>
  <c r="AD46" i="16"/>
  <c r="AH45" i="16"/>
  <c r="Y46" i="16"/>
  <c r="Z46" i="16"/>
  <c r="AA46" i="16"/>
  <c r="AB46" i="16"/>
  <c r="C47" i="16"/>
  <c r="B47" i="16"/>
  <c r="D47" i="16"/>
  <c r="J47" i="16"/>
  <c r="F47" i="16"/>
  <c r="G47" i="16"/>
  <c r="E47" i="16"/>
  <c r="K47" i="16"/>
  <c r="L47" i="16"/>
  <c r="P47" i="16"/>
  <c r="M47" i="16"/>
  <c r="N47" i="16"/>
  <c r="O47" i="16"/>
  <c r="Q47" i="16"/>
  <c r="R47" i="16"/>
  <c r="S47" i="16"/>
  <c r="T47" i="16"/>
  <c r="U47" i="16"/>
  <c r="V47" i="16"/>
  <c r="W47" i="16"/>
  <c r="X47" i="16"/>
  <c r="AD47" i="16"/>
  <c r="AH46" i="16"/>
  <c r="Y47" i="16"/>
  <c r="Z47" i="16"/>
  <c r="AA47" i="16"/>
  <c r="AB47" i="16"/>
  <c r="C48" i="16"/>
  <c r="B48" i="16"/>
  <c r="D48" i="16"/>
  <c r="J48" i="16"/>
  <c r="F48" i="16"/>
  <c r="G48" i="16"/>
  <c r="E48" i="16"/>
  <c r="K48" i="16"/>
  <c r="L48" i="16"/>
  <c r="P48" i="16"/>
  <c r="M48" i="16"/>
  <c r="N48" i="16"/>
  <c r="O48" i="16"/>
  <c r="Q48" i="16"/>
  <c r="R48" i="16"/>
  <c r="S48" i="16"/>
  <c r="T48" i="16"/>
  <c r="U48" i="16"/>
  <c r="V48" i="16"/>
  <c r="W48" i="16"/>
  <c r="X48" i="16"/>
  <c r="AD48" i="16"/>
  <c r="AH47" i="16"/>
  <c r="Y48" i="16"/>
  <c r="Z48" i="16"/>
  <c r="AA48" i="16"/>
  <c r="AB48" i="16"/>
  <c r="C49" i="16"/>
  <c r="B49" i="16"/>
  <c r="D49" i="16"/>
  <c r="J49" i="16"/>
  <c r="F49" i="16"/>
  <c r="G49" i="16"/>
  <c r="E49" i="16"/>
  <c r="K49" i="16"/>
  <c r="L49" i="16"/>
  <c r="P49" i="16"/>
  <c r="M49" i="16"/>
  <c r="N49" i="16"/>
  <c r="O49" i="16"/>
  <c r="Q49" i="16"/>
  <c r="R49" i="16"/>
  <c r="S49" i="16"/>
  <c r="T49" i="16"/>
  <c r="U49" i="16"/>
  <c r="V49" i="16"/>
  <c r="W49" i="16"/>
  <c r="X49" i="16"/>
  <c r="AD49" i="16"/>
  <c r="AH48" i="16"/>
  <c r="Y49" i="16"/>
  <c r="Z49" i="16"/>
  <c r="AA49" i="16"/>
  <c r="AB49" i="16"/>
  <c r="C50" i="16"/>
  <c r="B50" i="16"/>
  <c r="D50" i="16"/>
  <c r="J50" i="16"/>
  <c r="F50" i="16"/>
  <c r="G50" i="16"/>
  <c r="E50" i="16"/>
  <c r="K50" i="16"/>
  <c r="L50" i="16"/>
  <c r="P50" i="16"/>
  <c r="M50" i="16"/>
  <c r="N50" i="16"/>
  <c r="O50" i="16"/>
  <c r="Q50" i="16"/>
  <c r="R50" i="16"/>
  <c r="S50" i="16"/>
  <c r="T50" i="16"/>
  <c r="U50" i="16"/>
  <c r="V50" i="16"/>
  <c r="W50" i="16"/>
  <c r="X50" i="16"/>
  <c r="AD50" i="16"/>
  <c r="AH49" i="16"/>
  <c r="Y50" i="16"/>
  <c r="Z50" i="16"/>
  <c r="AA50" i="16"/>
  <c r="AB50" i="16"/>
  <c r="C51" i="16"/>
  <c r="B51" i="16"/>
  <c r="D51" i="16"/>
  <c r="J51" i="16"/>
  <c r="F51" i="16"/>
  <c r="G51" i="16"/>
  <c r="E51" i="16"/>
  <c r="K51" i="16"/>
  <c r="L51" i="16"/>
  <c r="P51" i="16"/>
  <c r="M51" i="16"/>
  <c r="N51" i="16"/>
  <c r="O51" i="16"/>
  <c r="Q51" i="16"/>
  <c r="R51" i="16"/>
  <c r="S51" i="16"/>
  <c r="T51" i="16"/>
  <c r="U51" i="16"/>
  <c r="V51" i="16"/>
  <c r="W51" i="16"/>
  <c r="X51" i="16"/>
  <c r="AD51" i="16"/>
  <c r="AH50" i="16"/>
  <c r="Y51" i="16"/>
  <c r="Z51" i="16"/>
  <c r="AA51" i="16"/>
  <c r="AB51" i="16"/>
  <c r="C52" i="16"/>
  <c r="B52" i="16"/>
  <c r="D52" i="16"/>
  <c r="J52" i="16"/>
  <c r="F52" i="16"/>
  <c r="G52" i="16"/>
  <c r="E52" i="16"/>
  <c r="K52" i="16"/>
  <c r="L52" i="16"/>
  <c r="P52" i="16"/>
  <c r="M52" i="16"/>
  <c r="N52" i="16"/>
  <c r="O52" i="16"/>
  <c r="Q52" i="16"/>
  <c r="R52" i="16"/>
  <c r="S52" i="16"/>
  <c r="T52" i="16"/>
  <c r="U52" i="16"/>
  <c r="V52" i="16"/>
  <c r="W52" i="16"/>
  <c r="X52" i="16"/>
  <c r="AD52" i="16"/>
  <c r="AH51" i="16"/>
  <c r="Y52" i="16"/>
  <c r="Z52" i="16"/>
  <c r="AA52" i="16"/>
  <c r="AB52" i="16"/>
  <c r="C53" i="16"/>
  <c r="B53" i="16"/>
  <c r="D53" i="16"/>
  <c r="J53" i="16"/>
  <c r="F53" i="16"/>
  <c r="G53" i="16"/>
  <c r="E53" i="16"/>
  <c r="K53" i="16"/>
  <c r="L53" i="16"/>
  <c r="P53" i="16"/>
  <c r="M53" i="16"/>
  <c r="N53" i="16"/>
  <c r="O53" i="16"/>
  <c r="Q53" i="16"/>
  <c r="R53" i="16"/>
  <c r="S53" i="16"/>
  <c r="T53" i="16"/>
  <c r="U53" i="16"/>
  <c r="V53" i="16"/>
  <c r="W53" i="16"/>
  <c r="X53" i="16"/>
  <c r="AD53" i="16"/>
  <c r="AH52" i="16"/>
  <c r="Y53" i="16"/>
  <c r="Z53" i="16"/>
  <c r="AA53" i="16"/>
  <c r="AB53" i="16"/>
  <c r="C54" i="16"/>
  <c r="B54" i="16"/>
  <c r="D54" i="16"/>
  <c r="J54" i="16"/>
  <c r="F54" i="16"/>
  <c r="G54" i="16"/>
  <c r="E54" i="16"/>
  <c r="K54" i="16"/>
  <c r="L54" i="16"/>
  <c r="P54" i="16"/>
  <c r="M54" i="16"/>
  <c r="N54" i="16"/>
  <c r="O54" i="16"/>
  <c r="Q54" i="16"/>
  <c r="R54" i="16"/>
  <c r="S54" i="16"/>
  <c r="T54" i="16"/>
  <c r="U54" i="16"/>
  <c r="V54" i="16"/>
  <c r="W54" i="16"/>
  <c r="X54" i="16"/>
  <c r="AD54" i="16"/>
  <c r="AH53" i="16"/>
  <c r="Y54" i="16"/>
  <c r="Z54" i="16"/>
  <c r="AA54" i="16"/>
  <c r="AB54" i="16"/>
  <c r="C55" i="16"/>
  <c r="B55" i="16"/>
  <c r="D55" i="16"/>
  <c r="J55" i="16"/>
  <c r="F55" i="16"/>
  <c r="G55" i="16"/>
  <c r="E55" i="16"/>
  <c r="K55" i="16"/>
  <c r="L55" i="16"/>
  <c r="P55" i="16"/>
  <c r="M55" i="16"/>
  <c r="N55" i="16"/>
  <c r="O55" i="16"/>
  <c r="Q55" i="16"/>
  <c r="R55" i="16"/>
  <c r="S55" i="16"/>
  <c r="T55" i="16"/>
  <c r="U55" i="16"/>
  <c r="V55" i="16"/>
  <c r="W55" i="16"/>
  <c r="X55" i="16"/>
  <c r="AD55" i="16"/>
  <c r="AH54" i="16"/>
  <c r="Y55" i="16"/>
  <c r="Z55" i="16"/>
  <c r="AA55" i="16"/>
  <c r="AB55" i="16"/>
  <c r="C56" i="16"/>
  <c r="B56" i="16"/>
  <c r="D56" i="16"/>
  <c r="J56" i="16"/>
  <c r="F56" i="16"/>
  <c r="G56" i="16"/>
  <c r="E56" i="16"/>
  <c r="K56" i="16"/>
  <c r="L56" i="16"/>
  <c r="P56" i="16"/>
  <c r="M56" i="16"/>
  <c r="N56" i="16"/>
  <c r="O56" i="16"/>
  <c r="Q56" i="16"/>
  <c r="R56" i="16"/>
  <c r="S56" i="16"/>
  <c r="T56" i="16"/>
  <c r="U56" i="16"/>
  <c r="V56" i="16"/>
  <c r="W56" i="16"/>
  <c r="X56" i="16"/>
  <c r="AD56" i="16"/>
  <c r="AH55" i="16"/>
  <c r="Y56" i="16"/>
  <c r="Z56" i="16"/>
  <c r="AA56" i="16"/>
  <c r="AB56" i="16"/>
  <c r="C57" i="16"/>
  <c r="B57" i="16"/>
  <c r="D57" i="16"/>
  <c r="J57" i="16"/>
  <c r="F57" i="16"/>
  <c r="G57" i="16"/>
  <c r="E57" i="16"/>
  <c r="K57" i="16"/>
  <c r="L57" i="16"/>
  <c r="P57" i="16"/>
  <c r="M57" i="16"/>
  <c r="N57" i="16"/>
  <c r="O57" i="16"/>
  <c r="Q57" i="16"/>
  <c r="R57" i="16"/>
  <c r="S57" i="16"/>
  <c r="T57" i="16"/>
  <c r="U57" i="16"/>
  <c r="V57" i="16"/>
  <c r="W57" i="16"/>
  <c r="X57" i="16"/>
  <c r="AD57" i="16"/>
  <c r="AH56" i="16"/>
  <c r="Y57" i="16"/>
  <c r="Z57" i="16"/>
  <c r="AA57" i="16"/>
  <c r="AB57" i="16"/>
  <c r="C58" i="16"/>
  <c r="B58" i="16"/>
  <c r="D58" i="16"/>
  <c r="J58" i="16"/>
  <c r="F58" i="16"/>
  <c r="G58" i="16"/>
  <c r="E58" i="16"/>
  <c r="K58" i="16"/>
  <c r="L58" i="16"/>
  <c r="P58" i="16"/>
  <c r="M58" i="16"/>
  <c r="N58" i="16"/>
  <c r="O58" i="16"/>
  <c r="Q58" i="16"/>
  <c r="R58" i="16"/>
  <c r="S58" i="16"/>
  <c r="T58" i="16"/>
  <c r="U58" i="16"/>
  <c r="V58" i="16"/>
  <c r="W58" i="16"/>
  <c r="X58" i="16"/>
  <c r="AD58" i="16"/>
  <c r="AH57" i="16"/>
  <c r="Y58" i="16"/>
  <c r="Z58" i="16"/>
  <c r="AA58" i="16"/>
  <c r="AB58" i="16"/>
  <c r="C59" i="16"/>
  <c r="B59" i="16"/>
  <c r="D59" i="16"/>
  <c r="J59" i="16"/>
  <c r="F59" i="16"/>
  <c r="G59" i="16"/>
  <c r="E59" i="16"/>
  <c r="K59" i="16"/>
  <c r="L59" i="16"/>
  <c r="P59" i="16"/>
  <c r="M59" i="16"/>
  <c r="N59" i="16"/>
  <c r="O59" i="16"/>
  <c r="Q59" i="16"/>
  <c r="R59" i="16"/>
  <c r="S59" i="16"/>
  <c r="T59" i="16"/>
  <c r="U59" i="16"/>
  <c r="V59" i="16"/>
  <c r="W59" i="16"/>
  <c r="X59" i="16"/>
  <c r="AD59" i="16"/>
  <c r="AH58" i="16"/>
  <c r="Y59" i="16"/>
  <c r="Z59" i="16"/>
  <c r="AA59" i="16"/>
  <c r="AB59" i="16"/>
  <c r="C60" i="16"/>
  <c r="B60" i="16"/>
  <c r="D60" i="16"/>
  <c r="J60" i="16"/>
  <c r="F60" i="16"/>
  <c r="G60" i="16"/>
  <c r="E60" i="16"/>
  <c r="K60" i="16"/>
  <c r="L60" i="16"/>
  <c r="P60" i="16"/>
  <c r="M60" i="16"/>
  <c r="N60" i="16"/>
  <c r="O60" i="16"/>
  <c r="Q60" i="16"/>
  <c r="R60" i="16"/>
  <c r="S60" i="16"/>
  <c r="T60" i="16"/>
  <c r="U60" i="16"/>
  <c r="V60" i="16"/>
  <c r="W60" i="16"/>
  <c r="X60" i="16"/>
  <c r="AD60" i="16"/>
  <c r="AH59" i="16"/>
  <c r="Y60" i="16"/>
  <c r="Z60" i="16"/>
  <c r="AA60" i="16"/>
  <c r="AB60" i="16"/>
  <c r="C61" i="16"/>
  <c r="B61" i="16"/>
  <c r="D61" i="16"/>
  <c r="J61" i="16"/>
  <c r="F61" i="16"/>
  <c r="G61" i="16"/>
  <c r="E61" i="16"/>
  <c r="K61" i="16"/>
  <c r="L61" i="16"/>
  <c r="P61" i="16"/>
  <c r="M61" i="16"/>
  <c r="N61" i="16"/>
  <c r="O61" i="16"/>
  <c r="Q61" i="16"/>
  <c r="R61" i="16"/>
  <c r="S61" i="16"/>
  <c r="T61" i="16"/>
  <c r="U61" i="16"/>
  <c r="V61" i="16"/>
  <c r="W61" i="16"/>
  <c r="X61" i="16"/>
  <c r="AD61" i="16"/>
  <c r="AH60" i="16"/>
  <c r="Y61" i="16"/>
  <c r="Z61" i="16"/>
  <c r="AA61" i="16"/>
  <c r="AB61" i="16"/>
  <c r="C62" i="16"/>
  <c r="B62" i="16"/>
  <c r="D62" i="16"/>
  <c r="J62" i="16"/>
  <c r="F62" i="16"/>
  <c r="G62" i="16"/>
  <c r="E62" i="16"/>
  <c r="K62" i="16"/>
  <c r="L62" i="16"/>
  <c r="P62" i="16"/>
  <c r="M62" i="16"/>
  <c r="N62" i="16"/>
  <c r="O62" i="16"/>
  <c r="Q62" i="16"/>
  <c r="R62" i="16"/>
  <c r="S62" i="16"/>
  <c r="T62" i="16"/>
  <c r="U62" i="16"/>
  <c r="V62" i="16"/>
  <c r="W62" i="16"/>
  <c r="X62" i="16"/>
  <c r="AD62" i="16"/>
  <c r="AH61" i="16"/>
  <c r="Y62" i="16"/>
  <c r="Z62" i="16"/>
  <c r="AA62" i="16"/>
  <c r="AB62" i="16"/>
  <c r="C63" i="16"/>
  <c r="B63" i="16"/>
  <c r="D63" i="16"/>
  <c r="J63" i="16"/>
  <c r="F63" i="16"/>
  <c r="G63" i="16"/>
  <c r="E63" i="16"/>
  <c r="K63" i="16"/>
  <c r="L63" i="16"/>
  <c r="P63" i="16"/>
  <c r="M63" i="16"/>
  <c r="N63" i="16"/>
  <c r="O63" i="16"/>
  <c r="Q63" i="16"/>
  <c r="R63" i="16"/>
  <c r="S63" i="16"/>
  <c r="T63" i="16"/>
  <c r="U63" i="16"/>
  <c r="V63" i="16"/>
  <c r="W63" i="16"/>
  <c r="X63" i="16"/>
  <c r="AD63" i="16"/>
  <c r="AH62" i="16"/>
  <c r="Y63" i="16"/>
  <c r="Z63" i="16"/>
  <c r="AA63" i="16"/>
  <c r="AB63" i="16"/>
  <c r="C64" i="16"/>
  <c r="B64" i="16"/>
  <c r="D64" i="16"/>
  <c r="J64" i="16"/>
  <c r="F64" i="16"/>
  <c r="G64" i="16"/>
  <c r="E64" i="16"/>
  <c r="K64" i="16"/>
  <c r="L64" i="16"/>
  <c r="P64" i="16"/>
  <c r="M64" i="16"/>
  <c r="N64" i="16"/>
  <c r="O64" i="16"/>
  <c r="Q64" i="16"/>
  <c r="R64" i="16"/>
  <c r="S64" i="16"/>
  <c r="T64" i="16"/>
  <c r="U64" i="16"/>
  <c r="V64" i="16"/>
  <c r="W64" i="16"/>
  <c r="X64" i="16"/>
  <c r="AD64" i="16"/>
  <c r="AH63" i="16"/>
  <c r="Y64" i="16"/>
  <c r="Z64" i="16"/>
  <c r="AA64" i="16"/>
  <c r="AB64" i="16"/>
  <c r="C65" i="16"/>
  <c r="B65" i="16"/>
  <c r="D65" i="16"/>
  <c r="J65" i="16"/>
  <c r="F65" i="16"/>
  <c r="G65" i="16"/>
  <c r="E65" i="16"/>
  <c r="K65" i="16"/>
  <c r="L65" i="16"/>
  <c r="P65" i="16"/>
  <c r="M65" i="16"/>
  <c r="N65" i="16"/>
  <c r="O65" i="16"/>
  <c r="Q65" i="16"/>
  <c r="R65" i="16"/>
  <c r="S65" i="16"/>
  <c r="T65" i="16"/>
  <c r="U65" i="16"/>
  <c r="V65" i="16"/>
  <c r="W65" i="16"/>
  <c r="X65" i="16"/>
  <c r="AD65" i="16"/>
  <c r="AH64" i="16"/>
  <c r="Y65" i="16"/>
  <c r="Z65" i="16"/>
  <c r="AA65" i="16"/>
  <c r="AB65" i="16"/>
  <c r="C66" i="16"/>
  <c r="B66" i="16"/>
  <c r="D66" i="16"/>
  <c r="J66" i="16"/>
  <c r="F66" i="16"/>
  <c r="G66" i="16"/>
  <c r="E66" i="16"/>
  <c r="K66" i="16"/>
  <c r="L66" i="16"/>
  <c r="P66" i="16"/>
  <c r="M66" i="16"/>
  <c r="N66" i="16"/>
  <c r="O66" i="16"/>
  <c r="Q66" i="16"/>
  <c r="R66" i="16"/>
  <c r="S66" i="16"/>
  <c r="T66" i="16"/>
  <c r="U66" i="16"/>
  <c r="V66" i="16"/>
  <c r="W66" i="16"/>
  <c r="X66" i="16"/>
  <c r="AD66" i="16"/>
  <c r="AH65" i="16"/>
  <c r="Y66" i="16"/>
  <c r="Z66" i="16"/>
  <c r="AA66" i="16"/>
  <c r="AB66" i="16"/>
  <c r="C67" i="16"/>
  <c r="B67" i="16"/>
  <c r="D67" i="16"/>
  <c r="J67" i="16"/>
  <c r="F67" i="16"/>
  <c r="G67" i="16"/>
  <c r="E67" i="16"/>
  <c r="K67" i="16"/>
  <c r="L67" i="16"/>
  <c r="P67" i="16"/>
  <c r="M67" i="16"/>
  <c r="N67" i="16"/>
  <c r="O67" i="16"/>
  <c r="Q67" i="16"/>
  <c r="R67" i="16"/>
  <c r="S67" i="16"/>
  <c r="T67" i="16"/>
  <c r="U67" i="16"/>
  <c r="V67" i="16"/>
  <c r="W67" i="16"/>
  <c r="X67" i="16"/>
  <c r="AD67" i="16"/>
  <c r="AH66" i="16"/>
  <c r="Y67" i="16"/>
  <c r="Z67" i="16"/>
  <c r="AA67" i="16"/>
  <c r="AB67" i="16"/>
  <c r="C68" i="16"/>
  <c r="B68" i="16"/>
  <c r="D68" i="16"/>
  <c r="J68" i="16"/>
  <c r="F68" i="16"/>
  <c r="G68" i="16"/>
  <c r="E68" i="16"/>
  <c r="K68" i="16"/>
  <c r="L68" i="16"/>
  <c r="P68" i="16"/>
  <c r="M68" i="16"/>
  <c r="N68" i="16"/>
  <c r="O68" i="16"/>
  <c r="Q68" i="16"/>
  <c r="R68" i="16"/>
  <c r="S68" i="16"/>
  <c r="T68" i="16"/>
  <c r="U68" i="16"/>
  <c r="V68" i="16"/>
  <c r="W68" i="16"/>
  <c r="X68" i="16"/>
  <c r="AD68" i="16"/>
  <c r="AH67" i="16"/>
  <c r="Y68" i="16"/>
  <c r="Z68" i="16"/>
  <c r="AA68" i="16"/>
  <c r="AB68" i="16"/>
  <c r="C69" i="16"/>
  <c r="B69" i="16"/>
  <c r="D69" i="16"/>
  <c r="J69" i="16"/>
  <c r="G69" i="16"/>
  <c r="E69" i="16"/>
  <c r="K69" i="16"/>
  <c r="L69" i="16"/>
  <c r="P69" i="16"/>
  <c r="M69" i="16"/>
  <c r="N69" i="16"/>
  <c r="O69" i="16"/>
  <c r="Q69" i="16"/>
  <c r="R69" i="16"/>
  <c r="S69" i="16"/>
  <c r="T69" i="16"/>
  <c r="U69" i="16"/>
  <c r="V69" i="16"/>
  <c r="W69" i="16"/>
  <c r="X69" i="16"/>
  <c r="AD69" i="16"/>
  <c r="AH68" i="16"/>
  <c r="Y69" i="16"/>
  <c r="Z69" i="16"/>
  <c r="AA69" i="16"/>
  <c r="AB69" i="16"/>
  <c r="C70" i="16"/>
  <c r="B70" i="16"/>
  <c r="D70" i="16"/>
  <c r="J70" i="16"/>
  <c r="F70" i="16"/>
  <c r="G70" i="16"/>
  <c r="E70" i="16"/>
  <c r="K70" i="16"/>
  <c r="L70" i="16"/>
  <c r="P70" i="16"/>
  <c r="M70" i="16"/>
  <c r="N70" i="16"/>
  <c r="O70" i="16"/>
  <c r="Q70" i="16"/>
  <c r="R70" i="16"/>
  <c r="S70" i="16"/>
  <c r="T70" i="16"/>
  <c r="U70" i="16"/>
  <c r="V70" i="16"/>
  <c r="W70" i="16"/>
  <c r="X70" i="16"/>
  <c r="AD70" i="16"/>
  <c r="AH69" i="16"/>
  <c r="Y70" i="16"/>
  <c r="Z70" i="16"/>
  <c r="AA70" i="16"/>
  <c r="AB70" i="16"/>
  <c r="C71" i="16"/>
  <c r="B71" i="16"/>
  <c r="D71" i="16"/>
  <c r="J71" i="16"/>
  <c r="F71" i="16"/>
  <c r="G71" i="16"/>
  <c r="E71" i="16"/>
  <c r="K71" i="16"/>
  <c r="L71" i="16"/>
  <c r="P71" i="16"/>
  <c r="M71" i="16"/>
  <c r="N71" i="16"/>
  <c r="O71" i="16"/>
  <c r="Q71" i="16"/>
  <c r="R71" i="16"/>
  <c r="S71" i="16"/>
  <c r="T71" i="16"/>
  <c r="U71" i="16"/>
  <c r="V71" i="16"/>
  <c r="W71" i="16"/>
  <c r="X71" i="16"/>
  <c r="AD71" i="16"/>
  <c r="AH70" i="16"/>
  <c r="Y71" i="16"/>
  <c r="Z71" i="16"/>
  <c r="AA71" i="16"/>
  <c r="AB71" i="16"/>
  <c r="C72" i="16"/>
  <c r="B72" i="16"/>
  <c r="D72" i="16"/>
  <c r="J72" i="16"/>
  <c r="F72" i="16"/>
  <c r="G72" i="16"/>
  <c r="E72" i="16"/>
  <c r="K72" i="16"/>
  <c r="L72" i="16"/>
  <c r="P72" i="16"/>
  <c r="M72" i="16"/>
  <c r="N72" i="16"/>
  <c r="O72" i="16"/>
  <c r="Q72" i="16"/>
  <c r="R72" i="16"/>
  <c r="S72" i="16"/>
  <c r="T72" i="16"/>
  <c r="AD72" i="16"/>
  <c r="AH71" i="16"/>
  <c r="Y72" i="16"/>
  <c r="Z72" i="16"/>
  <c r="AA72" i="16"/>
  <c r="AB72" i="16"/>
  <c r="C73" i="16"/>
  <c r="B73" i="16"/>
  <c r="D73" i="16"/>
  <c r="J73" i="16"/>
  <c r="F73" i="16"/>
  <c r="G73" i="16"/>
  <c r="E73" i="16"/>
  <c r="K73" i="16"/>
  <c r="L73" i="16"/>
  <c r="P73" i="16"/>
  <c r="M73" i="16"/>
  <c r="N73" i="16"/>
  <c r="O73" i="16"/>
  <c r="Q73" i="16"/>
  <c r="R73" i="16"/>
  <c r="S73" i="16"/>
  <c r="T73" i="16"/>
  <c r="U73" i="16"/>
  <c r="V73" i="16"/>
  <c r="W73" i="16"/>
  <c r="X73" i="16"/>
  <c r="AD73" i="16"/>
  <c r="AH72" i="16"/>
  <c r="Y73" i="16"/>
  <c r="Z73" i="16"/>
  <c r="AA73" i="16"/>
  <c r="AB73" i="16"/>
  <c r="C74" i="16"/>
  <c r="B74" i="16"/>
  <c r="D74" i="16"/>
  <c r="J74" i="16"/>
  <c r="F74" i="16"/>
  <c r="G74" i="16"/>
  <c r="E74" i="16"/>
  <c r="K74" i="16"/>
  <c r="L74" i="16"/>
  <c r="P74" i="16"/>
  <c r="M74" i="16"/>
  <c r="N74" i="16"/>
  <c r="O74" i="16"/>
  <c r="Q74" i="16"/>
  <c r="R74" i="16"/>
  <c r="S74" i="16"/>
  <c r="T74" i="16"/>
  <c r="U74" i="16"/>
  <c r="V74" i="16"/>
  <c r="W74" i="16"/>
  <c r="X74" i="16"/>
  <c r="AD74" i="16"/>
  <c r="AH73" i="16"/>
  <c r="Y74" i="16"/>
  <c r="Z74" i="16"/>
  <c r="AA74" i="16"/>
  <c r="AB74" i="16"/>
  <c r="C75" i="16"/>
  <c r="B75" i="16"/>
  <c r="D75" i="16"/>
  <c r="J75" i="16"/>
  <c r="F75" i="16"/>
  <c r="G75" i="16"/>
  <c r="E75" i="16"/>
  <c r="K75" i="16"/>
  <c r="L75" i="16"/>
  <c r="P75" i="16"/>
  <c r="M75" i="16"/>
  <c r="N75" i="16"/>
  <c r="O75" i="16"/>
  <c r="Q75" i="16"/>
  <c r="R75" i="16"/>
  <c r="S75" i="16"/>
  <c r="T75" i="16"/>
  <c r="AD75" i="16"/>
  <c r="AH74" i="16"/>
  <c r="Y75" i="16"/>
  <c r="Z75" i="16"/>
  <c r="AA75" i="16"/>
  <c r="AB75" i="16"/>
  <c r="C76" i="16"/>
  <c r="B76" i="16"/>
  <c r="D76" i="16"/>
  <c r="J76" i="16"/>
  <c r="F76" i="16"/>
  <c r="G76" i="16"/>
  <c r="E76" i="16"/>
  <c r="K76" i="16"/>
  <c r="L76" i="16"/>
  <c r="P76" i="16"/>
  <c r="M76" i="16"/>
  <c r="N76" i="16"/>
  <c r="O76" i="16"/>
  <c r="Q76" i="16"/>
  <c r="R76" i="16"/>
  <c r="S76" i="16"/>
  <c r="T76" i="16"/>
  <c r="U76" i="16"/>
  <c r="V76" i="16"/>
  <c r="W76" i="16"/>
  <c r="X76" i="16"/>
  <c r="AD76" i="16"/>
  <c r="AH75" i="16"/>
  <c r="Y76" i="16"/>
  <c r="Z76" i="16"/>
  <c r="AA76" i="16"/>
  <c r="AB76" i="16"/>
  <c r="C77" i="16"/>
  <c r="B77" i="16"/>
  <c r="D77" i="16"/>
  <c r="J77" i="16"/>
  <c r="F77" i="16"/>
  <c r="G77" i="16"/>
  <c r="E77" i="16"/>
  <c r="K77" i="16"/>
  <c r="L77" i="16"/>
  <c r="P77" i="16"/>
  <c r="M77" i="16"/>
  <c r="N77" i="16"/>
  <c r="O77" i="16"/>
  <c r="Q77" i="16"/>
  <c r="R77" i="16"/>
  <c r="S77" i="16"/>
  <c r="T77" i="16"/>
  <c r="AD77" i="16"/>
  <c r="AH76" i="16"/>
  <c r="Y77" i="16"/>
  <c r="Z77" i="16"/>
  <c r="AA77" i="16"/>
  <c r="AB77" i="16"/>
  <c r="C78" i="16"/>
  <c r="B78" i="16"/>
  <c r="D78" i="16"/>
  <c r="J78" i="16"/>
  <c r="F78" i="16"/>
  <c r="G78" i="16"/>
  <c r="E78" i="16"/>
  <c r="K78" i="16"/>
  <c r="L78" i="16"/>
  <c r="P78" i="16"/>
  <c r="M78" i="16"/>
  <c r="N78" i="16"/>
  <c r="O78" i="16"/>
  <c r="Q78" i="16"/>
  <c r="R78" i="16"/>
  <c r="S78" i="16"/>
  <c r="T78" i="16"/>
  <c r="AD78" i="16"/>
  <c r="AH77" i="16"/>
  <c r="Y78" i="16"/>
  <c r="Z78" i="16"/>
  <c r="AA78" i="16"/>
  <c r="AB78" i="16"/>
  <c r="C79" i="16"/>
  <c r="B79" i="16"/>
  <c r="D79" i="16"/>
  <c r="J79" i="16"/>
  <c r="F79" i="16"/>
  <c r="G79" i="16"/>
  <c r="E79" i="16"/>
  <c r="K79" i="16"/>
  <c r="L79" i="16"/>
  <c r="P79" i="16"/>
  <c r="M79" i="16"/>
  <c r="N79" i="16"/>
  <c r="O79" i="16"/>
  <c r="Q79" i="16"/>
  <c r="R79" i="16"/>
  <c r="S79" i="16"/>
  <c r="T79" i="16"/>
  <c r="U79" i="16"/>
  <c r="V79" i="16"/>
  <c r="W79" i="16"/>
  <c r="X79" i="16"/>
  <c r="AD79" i="16"/>
  <c r="AH78" i="16"/>
  <c r="Y79" i="16"/>
  <c r="Z79" i="16"/>
  <c r="AA79" i="16"/>
  <c r="AB79" i="16"/>
  <c r="C80" i="16"/>
  <c r="B80" i="16"/>
  <c r="D80" i="16"/>
  <c r="J80" i="16"/>
  <c r="F80" i="16"/>
  <c r="G80" i="16"/>
  <c r="E80" i="16"/>
  <c r="K80" i="16"/>
  <c r="L80" i="16"/>
  <c r="P80" i="16"/>
  <c r="M80" i="16"/>
  <c r="N80" i="16"/>
  <c r="O80" i="16"/>
  <c r="Q80" i="16"/>
  <c r="R80" i="16"/>
  <c r="S80" i="16"/>
  <c r="T80" i="16"/>
  <c r="AD80" i="16"/>
  <c r="AH79" i="16"/>
  <c r="Y80" i="16"/>
  <c r="Z80" i="16"/>
  <c r="AA80" i="16"/>
  <c r="AB80" i="16"/>
  <c r="C81" i="16"/>
  <c r="B81" i="16"/>
  <c r="D81" i="16"/>
  <c r="J81" i="16"/>
  <c r="F81" i="16"/>
  <c r="G81" i="16"/>
  <c r="E81" i="16"/>
  <c r="K81" i="16"/>
  <c r="L81" i="16"/>
  <c r="P81" i="16"/>
  <c r="M81" i="16"/>
  <c r="N81" i="16"/>
  <c r="O81" i="16"/>
  <c r="Q81" i="16"/>
  <c r="R81" i="16"/>
  <c r="S81" i="16"/>
  <c r="T81" i="16"/>
  <c r="U81" i="16"/>
  <c r="V81" i="16"/>
  <c r="AD81" i="16"/>
  <c r="AH80" i="16"/>
  <c r="Y81" i="16"/>
  <c r="Z81" i="16"/>
  <c r="AA81" i="16"/>
  <c r="AB81" i="16"/>
  <c r="C82" i="16"/>
  <c r="B82" i="16"/>
  <c r="D82" i="16"/>
  <c r="J82" i="16"/>
  <c r="F82" i="16"/>
  <c r="G82" i="16"/>
  <c r="E82" i="16"/>
  <c r="K82" i="16"/>
  <c r="L82" i="16"/>
  <c r="P82" i="16"/>
  <c r="M82" i="16"/>
  <c r="N82" i="16"/>
  <c r="O82" i="16"/>
  <c r="Q82" i="16"/>
  <c r="R82" i="16"/>
  <c r="S82" i="16"/>
  <c r="T82" i="16"/>
  <c r="AD82" i="16"/>
  <c r="AH81" i="16"/>
  <c r="Y82" i="16"/>
  <c r="Z82" i="16"/>
  <c r="AA82" i="16"/>
  <c r="AB82" i="16"/>
  <c r="C83" i="16"/>
  <c r="B83" i="16"/>
  <c r="AD83" i="16"/>
  <c r="AH82" i="16"/>
  <c r="B84" i="16"/>
  <c r="AD84" i="16"/>
  <c r="AH83" i="16"/>
  <c r="B85" i="16"/>
  <c r="AD85" i="16"/>
  <c r="AH84" i="16"/>
  <c r="B86" i="16"/>
  <c r="AD86" i="16"/>
  <c r="AH85" i="16"/>
  <c r="B87" i="16"/>
  <c r="AD87" i="16"/>
  <c r="AH86" i="16"/>
  <c r="B88" i="16"/>
  <c r="AD88" i="16"/>
  <c r="AH87" i="16"/>
  <c r="B89" i="16"/>
  <c r="AD89" i="16"/>
  <c r="AH88" i="16"/>
  <c r="B90" i="16"/>
  <c r="AD90" i="16"/>
  <c r="AH89" i="16"/>
  <c r="B91" i="16"/>
  <c r="AD91" i="16"/>
  <c r="AH90" i="16"/>
  <c r="B92" i="16"/>
  <c r="AD92" i="16"/>
  <c r="AH91" i="16"/>
  <c r="B93" i="16"/>
  <c r="AD93" i="16"/>
  <c r="AH92" i="16"/>
  <c r="B94" i="16"/>
  <c r="AD94" i="16"/>
  <c r="AH93" i="16"/>
  <c r="B95" i="16"/>
  <c r="AD95" i="16"/>
  <c r="AH94" i="16"/>
  <c r="B96" i="16"/>
  <c r="AD96" i="16"/>
  <c r="AH95" i="16"/>
  <c r="B97" i="16"/>
  <c r="AD97" i="16"/>
  <c r="AH96" i="16"/>
  <c r="B98" i="16"/>
  <c r="AD98" i="16"/>
  <c r="AH97" i="16"/>
  <c r="B99" i="16"/>
  <c r="AD99" i="16"/>
  <c r="AH98" i="16"/>
  <c r="B100" i="16"/>
  <c r="AD100" i="16"/>
  <c r="AH99" i="16"/>
  <c r="AH100" i="16"/>
  <c r="AD4" i="16"/>
  <c r="AM12" i="16"/>
  <c r="AL12" i="16"/>
  <c r="AR2" i="16"/>
  <c r="AN12" i="16"/>
  <c r="AT12" i="16"/>
  <c r="AP12" i="16"/>
  <c r="AQ12" i="16"/>
  <c r="AO12" i="16"/>
  <c r="AU12" i="16"/>
  <c r="AV12" i="16"/>
  <c r="AZ12" i="16"/>
  <c r="AW12" i="16"/>
  <c r="AX12" i="16"/>
  <c r="AY12" i="16"/>
  <c r="BA12" i="16"/>
  <c r="BB12" i="16"/>
  <c r="BC12" i="16"/>
  <c r="BD12" i="16"/>
  <c r="BE12" i="16"/>
  <c r="BF12" i="16"/>
  <c r="BG12" i="16"/>
  <c r="BH12" i="16"/>
  <c r="BN12" i="16"/>
  <c r="BI12" i="16"/>
  <c r="BJ12" i="16"/>
  <c r="BK12" i="16"/>
  <c r="BL12" i="16"/>
  <c r="AM13" i="16"/>
  <c r="AL13" i="16"/>
  <c r="AN13" i="16"/>
  <c r="AT13" i="16"/>
  <c r="AP13" i="16"/>
  <c r="AQ13" i="16"/>
  <c r="AO13" i="16"/>
  <c r="AU13" i="16"/>
  <c r="AV13" i="16"/>
  <c r="AZ13" i="16"/>
  <c r="AW13" i="16"/>
  <c r="AX13" i="16"/>
  <c r="AY13" i="16"/>
  <c r="BA13" i="16"/>
  <c r="BB13" i="16"/>
  <c r="BC13" i="16"/>
  <c r="BD13" i="16"/>
  <c r="BE13" i="16"/>
  <c r="BF13" i="16"/>
  <c r="BG13" i="16"/>
  <c r="BH13" i="16"/>
  <c r="BN13" i="16"/>
  <c r="BR12" i="16"/>
  <c r="BI13" i="16"/>
  <c r="BJ13" i="16"/>
  <c r="BK13" i="16"/>
  <c r="BL13" i="16"/>
  <c r="AM14" i="16"/>
  <c r="AL14" i="16"/>
  <c r="AN14" i="16"/>
  <c r="AT14" i="16"/>
  <c r="AP14" i="16"/>
  <c r="AQ14" i="16"/>
  <c r="AO14" i="16"/>
  <c r="AU14" i="16"/>
  <c r="AV14" i="16"/>
  <c r="AZ14" i="16"/>
  <c r="AW14" i="16"/>
  <c r="AX14" i="16"/>
  <c r="AY14" i="16"/>
  <c r="BA14" i="16"/>
  <c r="BB14" i="16"/>
  <c r="BC14" i="16"/>
  <c r="BD14" i="16"/>
  <c r="BE14" i="16"/>
  <c r="BF14" i="16"/>
  <c r="BG14" i="16"/>
  <c r="BH14" i="16"/>
  <c r="BN14" i="16"/>
  <c r="BR13" i="16"/>
  <c r="BI14" i="16"/>
  <c r="BJ14" i="16"/>
  <c r="BK14" i="16"/>
  <c r="BL14" i="16"/>
  <c r="AM15" i="16"/>
  <c r="AL15" i="16"/>
  <c r="AN15" i="16"/>
  <c r="AT15" i="16"/>
  <c r="AP15" i="16"/>
  <c r="AQ15" i="16"/>
  <c r="AO15" i="16"/>
  <c r="AU15" i="16"/>
  <c r="AV15" i="16"/>
  <c r="AZ15" i="16"/>
  <c r="AW15" i="16"/>
  <c r="AX15" i="16"/>
  <c r="AY15" i="16"/>
  <c r="BA15" i="16"/>
  <c r="BB15" i="16"/>
  <c r="BC15" i="16"/>
  <c r="BD15" i="16"/>
  <c r="BE15" i="16"/>
  <c r="BF15" i="16"/>
  <c r="BG15" i="16"/>
  <c r="BH15" i="16"/>
  <c r="BN15" i="16"/>
  <c r="BR14" i="16"/>
  <c r="BI15" i="16"/>
  <c r="BJ15" i="16"/>
  <c r="BK15" i="16"/>
  <c r="BL15" i="16"/>
  <c r="AM16" i="16"/>
  <c r="AL16" i="16"/>
  <c r="AN16" i="16"/>
  <c r="AT16" i="16"/>
  <c r="AP16" i="16"/>
  <c r="AQ16" i="16"/>
  <c r="AO16" i="16"/>
  <c r="AU16" i="16"/>
  <c r="AV16" i="16"/>
  <c r="AZ16" i="16"/>
  <c r="AW16" i="16"/>
  <c r="AX16" i="16"/>
  <c r="AY16" i="16"/>
  <c r="BA16" i="16"/>
  <c r="BB16" i="16"/>
  <c r="BC16" i="16"/>
  <c r="BD16" i="16"/>
  <c r="BE16" i="16"/>
  <c r="BF16" i="16"/>
  <c r="BG16" i="16"/>
  <c r="BH16" i="16"/>
  <c r="BN16" i="16"/>
  <c r="BR15" i="16"/>
  <c r="BI16" i="16"/>
  <c r="BJ16" i="16"/>
  <c r="BK16" i="16"/>
  <c r="BL16" i="16"/>
  <c r="AM17" i="16"/>
  <c r="AL17" i="16"/>
  <c r="AN17" i="16"/>
  <c r="AT17" i="16"/>
  <c r="AP17" i="16"/>
  <c r="AQ17" i="16"/>
  <c r="AO17" i="16"/>
  <c r="AU17" i="16"/>
  <c r="AV17" i="16"/>
  <c r="AZ17" i="16"/>
  <c r="AW17" i="16"/>
  <c r="AX17" i="16"/>
  <c r="AY17" i="16"/>
  <c r="BA17" i="16"/>
  <c r="BB17" i="16"/>
  <c r="BC17" i="16"/>
  <c r="BD17" i="16"/>
  <c r="BE17" i="16"/>
  <c r="BF17" i="16"/>
  <c r="BG17" i="16"/>
  <c r="BH17" i="16"/>
  <c r="BN17" i="16"/>
  <c r="BR16" i="16"/>
  <c r="BI17" i="16"/>
  <c r="BJ17" i="16"/>
  <c r="BK17" i="16"/>
  <c r="BL17" i="16"/>
  <c r="AM18" i="16"/>
  <c r="AL18" i="16"/>
  <c r="AN18" i="16"/>
  <c r="AT18" i="16"/>
  <c r="AP18" i="16"/>
  <c r="AQ18" i="16"/>
  <c r="AO18" i="16"/>
  <c r="AU18" i="16"/>
  <c r="AV18" i="16"/>
  <c r="AZ18" i="16"/>
  <c r="AW18" i="16"/>
  <c r="AX18" i="16"/>
  <c r="AY18" i="16"/>
  <c r="BA18" i="16"/>
  <c r="BB18" i="16"/>
  <c r="BC18" i="16"/>
  <c r="BD18" i="16"/>
  <c r="BE18" i="16"/>
  <c r="BF18" i="16"/>
  <c r="BG18" i="16"/>
  <c r="BH18" i="16"/>
  <c r="BN18" i="16"/>
  <c r="BR17" i="16"/>
  <c r="BI18" i="16"/>
  <c r="BJ18" i="16"/>
  <c r="BK18" i="16"/>
  <c r="BL18" i="16"/>
  <c r="AM19" i="16"/>
  <c r="AL19" i="16"/>
  <c r="AN19" i="16"/>
  <c r="AT19" i="16"/>
  <c r="AP19" i="16"/>
  <c r="AQ19" i="16"/>
  <c r="AO19" i="16"/>
  <c r="AU19" i="16"/>
  <c r="AV19" i="16"/>
  <c r="AZ19" i="16"/>
  <c r="AW19" i="16"/>
  <c r="AX19" i="16"/>
  <c r="AY19" i="16"/>
  <c r="BA19" i="16"/>
  <c r="BB19" i="16"/>
  <c r="BC19" i="16"/>
  <c r="BD19" i="16"/>
  <c r="BE19" i="16"/>
  <c r="BF19" i="16"/>
  <c r="BG19" i="16"/>
  <c r="BH19" i="16"/>
  <c r="BN19" i="16"/>
  <c r="BR18" i="16"/>
  <c r="BI19" i="16"/>
  <c r="BJ19" i="16"/>
  <c r="BK19" i="16"/>
  <c r="BL19" i="16"/>
  <c r="AM20" i="16"/>
  <c r="AL20" i="16"/>
  <c r="AN20" i="16"/>
  <c r="AT20" i="16"/>
  <c r="AP20" i="16"/>
  <c r="AQ20" i="16"/>
  <c r="AO20" i="16"/>
  <c r="AU20" i="16"/>
  <c r="AV20" i="16"/>
  <c r="AZ20" i="16"/>
  <c r="AW20" i="16"/>
  <c r="AX20" i="16"/>
  <c r="AY20" i="16"/>
  <c r="BA20" i="16"/>
  <c r="BB20" i="16"/>
  <c r="BC20" i="16"/>
  <c r="BD20" i="16"/>
  <c r="BE20" i="16"/>
  <c r="BF20" i="16"/>
  <c r="BG20" i="16"/>
  <c r="BH20" i="16"/>
  <c r="BN20" i="16"/>
  <c r="BR19" i="16"/>
  <c r="BI20" i="16"/>
  <c r="BJ20" i="16"/>
  <c r="BK20" i="16"/>
  <c r="BL20" i="16"/>
  <c r="AM21" i="16"/>
  <c r="AL21" i="16"/>
  <c r="AN21" i="16"/>
  <c r="AT21" i="16"/>
  <c r="AP21" i="16"/>
  <c r="AQ21" i="16"/>
  <c r="AO21" i="16"/>
  <c r="AU21" i="16"/>
  <c r="AV21" i="16"/>
  <c r="AZ21" i="16"/>
  <c r="AW21" i="16"/>
  <c r="AX21" i="16"/>
  <c r="AY21" i="16"/>
  <c r="BA21" i="16"/>
  <c r="BB21" i="16"/>
  <c r="BC21" i="16"/>
  <c r="BD21" i="16"/>
  <c r="BE21" i="16"/>
  <c r="BF21" i="16"/>
  <c r="BG21" i="16"/>
  <c r="BH21" i="16"/>
  <c r="BN21" i="16"/>
  <c r="BR20" i="16"/>
  <c r="BI21" i="16"/>
  <c r="BJ21" i="16"/>
  <c r="BK21" i="16"/>
  <c r="BL21" i="16"/>
  <c r="AM22" i="16"/>
  <c r="AL22" i="16"/>
  <c r="AN22" i="16"/>
  <c r="AT22" i="16"/>
  <c r="AP22" i="16"/>
  <c r="AQ22" i="16"/>
  <c r="AO22" i="16"/>
  <c r="AU22" i="16"/>
  <c r="AV22" i="16"/>
  <c r="AZ22" i="16"/>
  <c r="AW22" i="16"/>
  <c r="AX22" i="16"/>
  <c r="AY22" i="16"/>
  <c r="BA22" i="16"/>
  <c r="BB22" i="16"/>
  <c r="BC22" i="16"/>
  <c r="BD22" i="16"/>
  <c r="BE22" i="16"/>
  <c r="BF22" i="16"/>
  <c r="BG22" i="16"/>
  <c r="BH22" i="16"/>
  <c r="BN22" i="16"/>
  <c r="BR21" i="16"/>
  <c r="BI22" i="16"/>
  <c r="BJ22" i="16"/>
  <c r="BK22" i="16"/>
  <c r="BL22" i="16"/>
  <c r="AM23" i="16"/>
  <c r="AL23" i="16"/>
  <c r="AN23" i="16"/>
  <c r="AT23" i="16"/>
  <c r="AP23" i="16"/>
  <c r="AQ23" i="16"/>
  <c r="AO23" i="16"/>
  <c r="AU23" i="16"/>
  <c r="AV23" i="16"/>
  <c r="AZ23" i="16"/>
  <c r="AW23" i="16"/>
  <c r="AX23" i="16"/>
  <c r="AY23" i="16"/>
  <c r="BA23" i="16"/>
  <c r="BB23" i="16"/>
  <c r="BC23" i="16"/>
  <c r="BD23" i="16"/>
  <c r="BE23" i="16"/>
  <c r="BF23" i="16"/>
  <c r="BG23" i="16"/>
  <c r="BH23" i="16"/>
  <c r="BN23" i="16"/>
  <c r="BR22" i="16"/>
  <c r="BI23" i="16"/>
  <c r="BJ23" i="16"/>
  <c r="BK23" i="16"/>
  <c r="BL23" i="16"/>
  <c r="AM24" i="16"/>
  <c r="AL24" i="16"/>
  <c r="AN24" i="16"/>
  <c r="AT24" i="16"/>
  <c r="AP24" i="16"/>
  <c r="AQ24" i="16"/>
  <c r="AO24" i="16"/>
  <c r="AU24" i="16"/>
  <c r="AV24" i="16"/>
  <c r="AZ24" i="16"/>
  <c r="AW24" i="16"/>
  <c r="AX24" i="16"/>
  <c r="AY24" i="16"/>
  <c r="BA24" i="16"/>
  <c r="BB24" i="16"/>
  <c r="BC24" i="16"/>
  <c r="BD24" i="16"/>
  <c r="BE24" i="16"/>
  <c r="BF24" i="16"/>
  <c r="BG24" i="16"/>
  <c r="BH24" i="16"/>
  <c r="BN24" i="16"/>
  <c r="BR23" i="16"/>
  <c r="BI24" i="16"/>
  <c r="BJ24" i="16"/>
  <c r="BK24" i="16"/>
  <c r="BL24" i="16"/>
  <c r="AM25" i="16"/>
  <c r="AL25" i="16"/>
  <c r="AN25" i="16"/>
  <c r="AT25" i="16"/>
  <c r="AP25" i="16"/>
  <c r="AQ25" i="16"/>
  <c r="AO25" i="16"/>
  <c r="AU25" i="16"/>
  <c r="AV25" i="16"/>
  <c r="AZ25" i="16"/>
  <c r="AW25" i="16"/>
  <c r="AX25" i="16"/>
  <c r="AY25" i="16"/>
  <c r="BA25" i="16"/>
  <c r="BB25" i="16"/>
  <c r="BC25" i="16"/>
  <c r="BD25" i="16"/>
  <c r="BE25" i="16"/>
  <c r="BF25" i="16"/>
  <c r="BG25" i="16"/>
  <c r="BH25" i="16"/>
  <c r="BN25" i="16"/>
  <c r="BR24" i="16"/>
  <c r="BI25" i="16"/>
  <c r="BJ25" i="16"/>
  <c r="BK25" i="16"/>
  <c r="BL25" i="16"/>
  <c r="AM26" i="16"/>
  <c r="AL26" i="16"/>
  <c r="AN26" i="16"/>
  <c r="AT26" i="16"/>
  <c r="AP26" i="16"/>
  <c r="AQ26" i="16"/>
  <c r="AO26" i="16"/>
  <c r="AU26" i="16"/>
  <c r="AV26" i="16"/>
  <c r="AZ26" i="16"/>
  <c r="AW26" i="16"/>
  <c r="AX26" i="16"/>
  <c r="AY26" i="16"/>
  <c r="BA26" i="16"/>
  <c r="BB26" i="16"/>
  <c r="BC26" i="16"/>
  <c r="BD26" i="16"/>
  <c r="BE26" i="16"/>
  <c r="BF26" i="16"/>
  <c r="BG26" i="16"/>
  <c r="BH26" i="16"/>
  <c r="BN26" i="16"/>
  <c r="BR25" i="16"/>
  <c r="BI26" i="16"/>
  <c r="BJ26" i="16"/>
  <c r="BK26" i="16"/>
  <c r="BL26" i="16"/>
  <c r="AM27" i="16"/>
  <c r="AL27" i="16"/>
  <c r="AN27" i="16"/>
  <c r="AT27" i="16"/>
  <c r="AP27" i="16"/>
  <c r="AQ27" i="16"/>
  <c r="AO27" i="16"/>
  <c r="AU27" i="16"/>
  <c r="AV27" i="16"/>
  <c r="AZ27" i="16"/>
  <c r="AW27" i="16"/>
  <c r="AX27" i="16"/>
  <c r="AY27" i="16"/>
  <c r="BA27" i="16"/>
  <c r="BB27" i="16"/>
  <c r="BC27" i="16"/>
  <c r="BD27" i="16"/>
  <c r="BE27" i="16"/>
  <c r="BF27" i="16"/>
  <c r="BG27" i="16"/>
  <c r="BH27" i="16"/>
  <c r="BN27" i="16"/>
  <c r="BR26" i="16"/>
  <c r="BI27" i="16"/>
  <c r="BJ27" i="16"/>
  <c r="BK27" i="16"/>
  <c r="BL27" i="16"/>
  <c r="AM28" i="16"/>
  <c r="AL28" i="16"/>
  <c r="AN28" i="16"/>
  <c r="AT28" i="16"/>
  <c r="AP28" i="16"/>
  <c r="AQ28" i="16"/>
  <c r="AO28" i="16"/>
  <c r="AU28" i="16"/>
  <c r="AV28" i="16"/>
  <c r="AZ28" i="16"/>
  <c r="AW28" i="16"/>
  <c r="AX28" i="16"/>
  <c r="AY28" i="16"/>
  <c r="BA28" i="16"/>
  <c r="BB28" i="16"/>
  <c r="BC28" i="16"/>
  <c r="BD28" i="16"/>
  <c r="BE28" i="16"/>
  <c r="BF28" i="16"/>
  <c r="BG28" i="16"/>
  <c r="BH28" i="16"/>
  <c r="BN28" i="16"/>
  <c r="BR27" i="16"/>
  <c r="BI28" i="16"/>
  <c r="BJ28" i="16"/>
  <c r="BK28" i="16"/>
  <c r="BL28" i="16"/>
  <c r="AM29" i="16"/>
  <c r="AL29" i="16"/>
  <c r="AN29" i="16"/>
  <c r="AT29" i="16"/>
  <c r="AP29" i="16"/>
  <c r="AQ29" i="16"/>
  <c r="AO29" i="16"/>
  <c r="AU29" i="16"/>
  <c r="AV29" i="16"/>
  <c r="AZ29" i="16"/>
  <c r="AW29" i="16"/>
  <c r="AX29" i="16"/>
  <c r="AY29" i="16"/>
  <c r="BA29" i="16"/>
  <c r="BB29" i="16"/>
  <c r="BC29" i="16"/>
  <c r="BD29" i="16"/>
  <c r="BE29" i="16"/>
  <c r="BF29" i="16"/>
  <c r="BG29" i="16"/>
  <c r="BH29" i="16"/>
  <c r="BN29" i="16"/>
  <c r="BR28" i="16"/>
  <c r="BI29" i="16"/>
  <c r="BJ29" i="16"/>
  <c r="BK29" i="16"/>
  <c r="BL29" i="16"/>
  <c r="AM30" i="16"/>
  <c r="AL30" i="16"/>
  <c r="AN30" i="16"/>
  <c r="AT30" i="16"/>
  <c r="AP30" i="16"/>
  <c r="AQ30" i="16"/>
  <c r="AO30" i="16"/>
  <c r="AU30" i="16"/>
  <c r="AV30" i="16"/>
  <c r="AZ30" i="16"/>
  <c r="AW30" i="16"/>
  <c r="AX30" i="16"/>
  <c r="AY30" i="16"/>
  <c r="BA30" i="16"/>
  <c r="BB30" i="16"/>
  <c r="BC30" i="16"/>
  <c r="BD30" i="16"/>
  <c r="BE30" i="16"/>
  <c r="BF30" i="16"/>
  <c r="BG30" i="16"/>
  <c r="BH30" i="16"/>
  <c r="BN30" i="16"/>
  <c r="BR29" i="16"/>
  <c r="BI30" i="16"/>
  <c r="BJ30" i="16"/>
  <c r="BK30" i="16"/>
  <c r="BL30" i="16"/>
  <c r="AM31" i="16"/>
  <c r="AL31" i="16"/>
  <c r="AN31" i="16"/>
  <c r="AT31" i="16"/>
  <c r="AP31" i="16"/>
  <c r="AQ31" i="16"/>
  <c r="AO31" i="16"/>
  <c r="AU31" i="16"/>
  <c r="AV31" i="16"/>
  <c r="AZ31" i="16"/>
  <c r="AW31" i="16"/>
  <c r="AX31" i="16"/>
  <c r="AY31" i="16"/>
  <c r="BA31" i="16"/>
  <c r="BB31" i="16"/>
  <c r="BC31" i="16"/>
  <c r="BD31" i="16"/>
  <c r="BE31" i="16"/>
  <c r="BF31" i="16"/>
  <c r="BG31" i="16"/>
  <c r="BH31" i="16"/>
  <c r="BN31" i="16"/>
  <c r="BR30" i="16"/>
  <c r="BI31" i="16"/>
  <c r="BJ31" i="16"/>
  <c r="BK31" i="16"/>
  <c r="BL31" i="16"/>
  <c r="AM32" i="16"/>
  <c r="AL32" i="16"/>
  <c r="AN32" i="16"/>
  <c r="AT32" i="16"/>
  <c r="AP32" i="16"/>
  <c r="AQ32" i="16"/>
  <c r="AO32" i="16"/>
  <c r="AU32" i="16"/>
  <c r="AV32" i="16"/>
  <c r="AZ32" i="16"/>
  <c r="AW32" i="16"/>
  <c r="AX32" i="16"/>
  <c r="AY32" i="16"/>
  <c r="BA32" i="16"/>
  <c r="BB32" i="16"/>
  <c r="BC32" i="16"/>
  <c r="BD32" i="16"/>
  <c r="BE32" i="16"/>
  <c r="BF32" i="16"/>
  <c r="BG32" i="16"/>
  <c r="BH32" i="16"/>
  <c r="BN32" i="16"/>
  <c r="BR31" i="16"/>
  <c r="BI32" i="16"/>
  <c r="BJ32" i="16"/>
  <c r="BK32" i="16"/>
  <c r="BL32" i="16"/>
  <c r="AM33" i="16"/>
  <c r="AL33" i="16"/>
  <c r="AN33" i="16"/>
  <c r="AT33" i="16"/>
  <c r="AP33" i="16"/>
  <c r="AQ33" i="16"/>
  <c r="AO33" i="16"/>
  <c r="AU33" i="16"/>
  <c r="AV33" i="16"/>
  <c r="AZ33" i="16"/>
  <c r="AW33" i="16"/>
  <c r="AX33" i="16"/>
  <c r="AY33" i="16"/>
  <c r="BA33" i="16"/>
  <c r="BB33" i="16"/>
  <c r="BC33" i="16"/>
  <c r="BD33" i="16"/>
  <c r="BE33" i="16"/>
  <c r="BF33" i="16"/>
  <c r="BG33" i="16"/>
  <c r="BH33" i="16"/>
  <c r="BN33" i="16"/>
  <c r="BR32" i="16"/>
  <c r="BI33" i="16"/>
  <c r="BJ33" i="16"/>
  <c r="BK33" i="16"/>
  <c r="BL33" i="16"/>
  <c r="AM34" i="16"/>
  <c r="AL34" i="16"/>
  <c r="AN34" i="16"/>
  <c r="AT34" i="16"/>
  <c r="AP34" i="16"/>
  <c r="AQ34" i="16"/>
  <c r="AO34" i="16"/>
  <c r="AU34" i="16"/>
  <c r="AV34" i="16"/>
  <c r="AZ34" i="16"/>
  <c r="AW34" i="16"/>
  <c r="AX34" i="16"/>
  <c r="AY34" i="16"/>
  <c r="BA34" i="16"/>
  <c r="BB34" i="16"/>
  <c r="BC34" i="16"/>
  <c r="BD34" i="16"/>
  <c r="BE34" i="16"/>
  <c r="BF34" i="16"/>
  <c r="BG34" i="16"/>
  <c r="BH34" i="16"/>
  <c r="BN34" i="16"/>
  <c r="BR33" i="16"/>
  <c r="BI34" i="16"/>
  <c r="BJ34" i="16"/>
  <c r="BK34" i="16"/>
  <c r="BL34" i="16"/>
  <c r="AM35" i="16"/>
  <c r="AL35" i="16"/>
  <c r="AN35" i="16"/>
  <c r="AT35" i="16"/>
  <c r="AP35" i="16"/>
  <c r="AQ35" i="16"/>
  <c r="AO35" i="16"/>
  <c r="AU35" i="16"/>
  <c r="AV35" i="16"/>
  <c r="AZ35" i="16"/>
  <c r="AW35" i="16"/>
  <c r="AX35" i="16"/>
  <c r="AY35" i="16"/>
  <c r="BA35" i="16"/>
  <c r="BB35" i="16"/>
  <c r="BC35" i="16"/>
  <c r="BD35" i="16"/>
  <c r="BE35" i="16"/>
  <c r="BF35" i="16"/>
  <c r="BG35" i="16"/>
  <c r="BH35" i="16"/>
  <c r="BN35" i="16"/>
  <c r="BR34" i="16"/>
  <c r="BI35" i="16"/>
  <c r="BJ35" i="16"/>
  <c r="BK35" i="16"/>
  <c r="BL35" i="16"/>
  <c r="AM36" i="16"/>
  <c r="AL36" i="16"/>
  <c r="AN36" i="16"/>
  <c r="AT36" i="16"/>
  <c r="AP36" i="16"/>
  <c r="AQ36" i="16"/>
  <c r="AO36" i="16"/>
  <c r="AU36" i="16"/>
  <c r="AV36" i="16"/>
  <c r="AZ36" i="16"/>
  <c r="AW36" i="16"/>
  <c r="AX36" i="16"/>
  <c r="AY36" i="16"/>
  <c r="BA36" i="16"/>
  <c r="BB36" i="16"/>
  <c r="BC36" i="16"/>
  <c r="BD36" i="16"/>
  <c r="BE36" i="16"/>
  <c r="BF36" i="16"/>
  <c r="BG36" i="16"/>
  <c r="BH36" i="16"/>
  <c r="BN36" i="16"/>
  <c r="BR35" i="16"/>
  <c r="BI36" i="16"/>
  <c r="BJ36" i="16"/>
  <c r="BK36" i="16"/>
  <c r="BL36" i="16"/>
  <c r="AM37" i="16"/>
  <c r="AL37" i="16"/>
  <c r="AN37" i="16"/>
  <c r="AT37" i="16"/>
  <c r="AP37" i="16"/>
  <c r="AQ37" i="16"/>
  <c r="AO37" i="16"/>
  <c r="AU37" i="16"/>
  <c r="AV37" i="16"/>
  <c r="AZ37" i="16"/>
  <c r="AW37" i="16"/>
  <c r="AX37" i="16"/>
  <c r="AY37" i="16"/>
  <c r="BA37" i="16"/>
  <c r="BB37" i="16"/>
  <c r="BC37" i="16"/>
  <c r="BD37" i="16"/>
  <c r="BE37" i="16"/>
  <c r="BF37" i="16"/>
  <c r="BG37" i="16"/>
  <c r="BH37" i="16"/>
  <c r="BN37" i="16"/>
  <c r="BR36" i="16"/>
  <c r="BI37" i="16"/>
  <c r="BJ37" i="16"/>
  <c r="BK37" i="16"/>
  <c r="BL37" i="16"/>
  <c r="AM38" i="16"/>
  <c r="AL38" i="16"/>
  <c r="AN38" i="16"/>
  <c r="AT38" i="16"/>
  <c r="AP38" i="16"/>
  <c r="AQ38" i="16"/>
  <c r="AO38" i="16"/>
  <c r="AU38" i="16"/>
  <c r="AV38" i="16"/>
  <c r="AZ38" i="16"/>
  <c r="AW38" i="16"/>
  <c r="AX38" i="16"/>
  <c r="AY38" i="16"/>
  <c r="BA38" i="16"/>
  <c r="BB38" i="16"/>
  <c r="BC38" i="16"/>
  <c r="BD38" i="16"/>
  <c r="BE38" i="16"/>
  <c r="BF38" i="16"/>
  <c r="BG38" i="16"/>
  <c r="BH38" i="16"/>
  <c r="BN38" i="16"/>
  <c r="BR37" i="16"/>
  <c r="BI38" i="16"/>
  <c r="BJ38" i="16"/>
  <c r="BK38" i="16"/>
  <c r="BL38" i="16"/>
  <c r="AM39" i="16"/>
  <c r="AL39" i="16"/>
  <c r="AN39" i="16"/>
  <c r="AT39" i="16"/>
  <c r="AP39" i="16"/>
  <c r="AQ39" i="16"/>
  <c r="AO39" i="16"/>
  <c r="AU39" i="16"/>
  <c r="AV39" i="16"/>
  <c r="AZ39" i="16"/>
  <c r="AW39" i="16"/>
  <c r="AX39" i="16"/>
  <c r="AY39" i="16"/>
  <c r="BA39" i="16"/>
  <c r="BB39" i="16"/>
  <c r="BC39" i="16"/>
  <c r="BD39" i="16"/>
  <c r="BE39" i="16"/>
  <c r="BF39" i="16"/>
  <c r="BG39" i="16"/>
  <c r="BH39" i="16"/>
  <c r="BN39" i="16"/>
  <c r="BR38" i="16"/>
  <c r="BI39" i="16"/>
  <c r="BJ39" i="16"/>
  <c r="BK39" i="16"/>
  <c r="BL39" i="16"/>
  <c r="AM40" i="16"/>
  <c r="AL40" i="16"/>
  <c r="AN40" i="16"/>
  <c r="AT40" i="16"/>
  <c r="AP40" i="16"/>
  <c r="AQ40" i="16"/>
  <c r="AO40" i="16"/>
  <c r="AU40" i="16"/>
  <c r="AV40" i="16"/>
  <c r="AZ40" i="16"/>
  <c r="AW40" i="16"/>
  <c r="AX40" i="16"/>
  <c r="AY40" i="16"/>
  <c r="BA40" i="16"/>
  <c r="BB40" i="16"/>
  <c r="BC40" i="16"/>
  <c r="BD40" i="16"/>
  <c r="BE40" i="16"/>
  <c r="BF40" i="16"/>
  <c r="BG40" i="16"/>
  <c r="BH40" i="16"/>
  <c r="BN40" i="16"/>
  <c r="BR39" i="16"/>
  <c r="BI40" i="16"/>
  <c r="BJ40" i="16"/>
  <c r="BK40" i="16"/>
  <c r="BL40" i="16"/>
  <c r="AM41" i="16"/>
  <c r="AL41" i="16"/>
  <c r="AN41" i="16"/>
  <c r="AT41" i="16"/>
  <c r="AP41" i="16"/>
  <c r="AQ41" i="16"/>
  <c r="AO41" i="16"/>
  <c r="AU41" i="16"/>
  <c r="AV41" i="16"/>
  <c r="AZ41" i="16"/>
  <c r="AW41" i="16"/>
  <c r="AX41" i="16"/>
  <c r="AY41" i="16"/>
  <c r="BA41" i="16"/>
  <c r="BB41" i="16"/>
  <c r="BC41" i="16"/>
  <c r="BD41" i="16"/>
  <c r="BE41" i="16"/>
  <c r="BF41" i="16"/>
  <c r="BG41" i="16"/>
  <c r="BH41" i="16"/>
  <c r="BN41" i="16"/>
  <c r="BR40" i="16"/>
  <c r="BI41" i="16"/>
  <c r="BJ41" i="16"/>
  <c r="BK41" i="16"/>
  <c r="BL41" i="16"/>
  <c r="AM42" i="16"/>
  <c r="AL42" i="16"/>
  <c r="AN42" i="16"/>
  <c r="AT42" i="16"/>
  <c r="AP42" i="16"/>
  <c r="AQ42" i="16"/>
  <c r="AO42" i="16"/>
  <c r="AU42" i="16"/>
  <c r="AV42" i="16"/>
  <c r="AZ42" i="16"/>
  <c r="AW42" i="16"/>
  <c r="AX42" i="16"/>
  <c r="AY42" i="16"/>
  <c r="BA42" i="16"/>
  <c r="BB42" i="16"/>
  <c r="BC42" i="16"/>
  <c r="BD42" i="16"/>
  <c r="BE42" i="16"/>
  <c r="BF42" i="16"/>
  <c r="BG42" i="16"/>
  <c r="BH42" i="16"/>
  <c r="BN42" i="16"/>
  <c r="BR41" i="16"/>
  <c r="BI42" i="16"/>
  <c r="BJ42" i="16"/>
  <c r="BK42" i="16"/>
  <c r="BL42" i="16"/>
  <c r="AM43" i="16"/>
  <c r="AL43" i="16"/>
  <c r="AN43" i="16"/>
  <c r="AT43" i="16"/>
  <c r="AP43" i="16"/>
  <c r="AQ43" i="16"/>
  <c r="AO43" i="16"/>
  <c r="AU43" i="16"/>
  <c r="AV43" i="16"/>
  <c r="AZ43" i="16"/>
  <c r="AW43" i="16"/>
  <c r="AX43" i="16"/>
  <c r="AY43" i="16"/>
  <c r="BA43" i="16"/>
  <c r="BB43" i="16"/>
  <c r="BC43" i="16"/>
  <c r="BD43" i="16"/>
  <c r="BE43" i="16"/>
  <c r="BF43" i="16"/>
  <c r="BG43" i="16"/>
  <c r="BH43" i="16"/>
  <c r="BN43" i="16"/>
  <c r="BR42" i="16"/>
  <c r="BI43" i="16"/>
  <c r="BJ43" i="16"/>
  <c r="BK43" i="16"/>
  <c r="BL43" i="16"/>
  <c r="AM44" i="16"/>
  <c r="AL44" i="16"/>
  <c r="AN44" i="16"/>
  <c r="AT44" i="16"/>
  <c r="AP44" i="16"/>
  <c r="AQ44" i="16"/>
  <c r="AO44" i="16"/>
  <c r="AU44" i="16"/>
  <c r="AV44" i="16"/>
  <c r="AZ44" i="16"/>
  <c r="AW44" i="16"/>
  <c r="AX44" i="16"/>
  <c r="AY44" i="16"/>
  <c r="BA44" i="16"/>
  <c r="BB44" i="16"/>
  <c r="BC44" i="16"/>
  <c r="BD44" i="16"/>
  <c r="BE44" i="16"/>
  <c r="BF44" i="16"/>
  <c r="BN44" i="16"/>
  <c r="BR43" i="16"/>
  <c r="BI44" i="16"/>
  <c r="BJ44" i="16"/>
  <c r="BK44" i="16"/>
  <c r="BL44" i="16"/>
  <c r="AM45" i="16"/>
  <c r="AL45" i="16"/>
  <c r="AN45" i="16"/>
  <c r="AT45" i="16"/>
  <c r="AP45" i="16"/>
  <c r="AQ45" i="16"/>
  <c r="AO45" i="16"/>
  <c r="AU45" i="16"/>
  <c r="AV45" i="16"/>
  <c r="AZ45" i="16"/>
  <c r="AW45" i="16"/>
  <c r="AX45" i="16"/>
  <c r="AY45" i="16"/>
  <c r="BA45" i="16"/>
  <c r="BB45" i="16"/>
  <c r="BC45" i="16"/>
  <c r="BD45" i="16"/>
  <c r="BE45" i="16"/>
  <c r="BF45" i="16"/>
  <c r="BG45" i="16"/>
  <c r="BH45" i="16"/>
  <c r="BN45" i="16"/>
  <c r="BR44" i="16"/>
  <c r="BI45" i="16"/>
  <c r="BJ45" i="16"/>
  <c r="BK45" i="16"/>
  <c r="BL45" i="16"/>
  <c r="AM46" i="16"/>
  <c r="AL46" i="16"/>
  <c r="AN46" i="16"/>
  <c r="AT46" i="16"/>
  <c r="AP46" i="16"/>
  <c r="AQ46" i="16"/>
  <c r="AO46" i="16"/>
  <c r="AU46" i="16"/>
  <c r="AV46" i="16"/>
  <c r="AZ46" i="16"/>
  <c r="AW46" i="16"/>
  <c r="AX46" i="16"/>
  <c r="AY46" i="16"/>
  <c r="BA46" i="16"/>
  <c r="BB46" i="16"/>
  <c r="BC46" i="16"/>
  <c r="BD46" i="16"/>
  <c r="BE46" i="16"/>
  <c r="BF46" i="16"/>
  <c r="BG46" i="16"/>
  <c r="BH46" i="16"/>
  <c r="BN46" i="16"/>
  <c r="BR45" i="16"/>
  <c r="BI46" i="16"/>
  <c r="BJ46" i="16"/>
  <c r="BK46" i="16"/>
  <c r="BL46" i="16"/>
  <c r="AM47" i="16"/>
  <c r="AL47" i="16"/>
  <c r="AN47" i="16"/>
  <c r="AT47" i="16"/>
  <c r="AP47" i="16"/>
  <c r="AQ47" i="16"/>
  <c r="AO47" i="16"/>
  <c r="AU47" i="16"/>
  <c r="AV47" i="16"/>
  <c r="AZ47" i="16"/>
  <c r="AW47" i="16"/>
  <c r="AX47" i="16"/>
  <c r="AY47" i="16"/>
  <c r="BA47" i="16"/>
  <c r="BB47" i="16"/>
  <c r="BC47" i="16"/>
  <c r="BD47" i="16"/>
  <c r="BE47" i="16"/>
  <c r="BF47" i="16"/>
  <c r="BG47" i="16"/>
  <c r="BH47" i="16"/>
  <c r="BN47" i="16"/>
  <c r="BR46" i="16"/>
  <c r="BI47" i="16"/>
  <c r="BJ47" i="16"/>
  <c r="BK47" i="16"/>
  <c r="BL47" i="16"/>
  <c r="AM48" i="16"/>
  <c r="AL48" i="16"/>
  <c r="AN48" i="16"/>
  <c r="AT48" i="16"/>
  <c r="AP48" i="16"/>
  <c r="AQ48" i="16"/>
  <c r="AO48" i="16"/>
  <c r="AU48" i="16"/>
  <c r="AV48" i="16"/>
  <c r="AZ48" i="16"/>
  <c r="AW48" i="16"/>
  <c r="AX48" i="16"/>
  <c r="AY48" i="16"/>
  <c r="BA48" i="16"/>
  <c r="BB48" i="16"/>
  <c r="BC48" i="16"/>
  <c r="BD48" i="16"/>
  <c r="BE48" i="16"/>
  <c r="BF48" i="16"/>
  <c r="BG48" i="16"/>
  <c r="BH48" i="16"/>
  <c r="BN48" i="16"/>
  <c r="BR47" i="16"/>
  <c r="BI48" i="16"/>
  <c r="BJ48" i="16"/>
  <c r="BK48" i="16"/>
  <c r="BL48" i="16"/>
  <c r="AM49" i="16"/>
  <c r="AL49" i="16"/>
  <c r="AN49" i="16"/>
  <c r="AT49" i="16"/>
  <c r="AP49" i="16"/>
  <c r="AQ49" i="16"/>
  <c r="AO49" i="16"/>
  <c r="AU49" i="16"/>
  <c r="AV49" i="16"/>
  <c r="AZ49" i="16"/>
  <c r="AW49" i="16"/>
  <c r="AX49" i="16"/>
  <c r="AY49" i="16"/>
  <c r="BA49" i="16"/>
  <c r="BB49" i="16"/>
  <c r="BC49" i="16"/>
  <c r="BD49" i="16"/>
  <c r="BE49" i="16"/>
  <c r="BF49" i="16"/>
  <c r="BG49" i="16"/>
  <c r="BH49" i="16"/>
  <c r="BN49" i="16"/>
  <c r="BR48" i="16"/>
  <c r="BI49" i="16"/>
  <c r="BJ49" i="16"/>
  <c r="BK49" i="16"/>
  <c r="BL49" i="16"/>
  <c r="AM50" i="16"/>
  <c r="AL50" i="16"/>
  <c r="AN50" i="16"/>
  <c r="AT50" i="16"/>
  <c r="AP50" i="16"/>
  <c r="AQ50" i="16"/>
  <c r="AO50" i="16"/>
  <c r="AU50" i="16"/>
  <c r="AV50" i="16"/>
  <c r="AZ50" i="16"/>
  <c r="AW50" i="16"/>
  <c r="AX50" i="16"/>
  <c r="AY50" i="16"/>
  <c r="BA50" i="16"/>
  <c r="BB50" i="16"/>
  <c r="BC50" i="16"/>
  <c r="BD50" i="16"/>
  <c r="BE50" i="16"/>
  <c r="BF50" i="16"/>
  <c r="BG50" i="16"/>
  <c r="BH50" i="16"/>
  <c r="BN50" i="16"/>
  <c r="BR49" i="16"/>
  <c r="BI50" i="16"/>
  <c r="BJ50" i="16"/>
  <c r="BK50" i="16"/>
  <c r="BL50" i="16"/>
  <c r="AM51" i="16"/>
  <c r="AL51" i="16"/>
  <c r="AN51" i="16"/>
  <c r="AT51" i="16"/>
  <c r="AP51" i="16"/>
  <c r="AQ51" i="16"/>
  <c r="AO51" i="16"/>
  <c r="AU51" i="16"/>
  <c r="AV51" i="16"/>
  <c r="AZ51" i="16"/>
  <c r="AW51" i="16"/>
  <c r="AX51" i="16"/>
  <c r="AY51" i="16"/>
  <c r="BA51" i="16"/>
  <c r="BB51" i="16"/>
  <c r="BC51" i="16"/>
  <c r="BD51" i="16"/>
  <c r="BE51" i="16"/>
  <c r="BF51" i="16"/>
  <c r="BG51" i="16"/>
  <c r="BH51" i="16"/>
  <c r="BN51" i="16"/>
  <c r="BR50" i="16"/>
  <c r="BI51" i="16"/>
  <c r="BJ51" i="16"/>
  <c r="BK51" i="16"/>
  <c r="BL51" i="16"/>
  <c r="AM52" i="16"/>
  <c r="AL52" i="16"/>
  <c r="AN52" i="16"/>
  <c r="AT52" i="16"/>
  <c r="AP52" i="16"/>
  <c r="AQ52" i="16"/>
  <c r="AO52" i="16"/>
  <c r="AU52" i="16"/>
  <c r="AV52" i="16"/>
  <c r="AZ52" i="16"/>
  <c r="AW52" i="16"/>
  <c r="AX52" i="16"/>
  <c r="AY52" i="16"/>
  <c r="BA52" i="16"/>
  <c r="BB52" i="16"/>
  <c r="BC52" i="16"/>
  <c r="BD52" i="16"/>
  <c r="BE52" i="16"/>
  <c r="BF52" i="16"/>
  <c r="BG52" i="16"/>
  <c r="BH52" i="16"/>
  <c r="BN52" i="16"/>
  <c r="BR51" i="16"/>
  <c r="BI52" i="16"/>
  <c r="BJ52" i="16"/>
  <c r="BK52" i="16"/>
  <c r="BL52" i="16"/>
  <c r="AM53" i="16"/>
  <c r="AL53" i="16"/>
  <c r="AN53" i="16"/>
  <c r="AT53" i="16"/>
  <c r="AP53" i="16"/>
  <c r="AQ53" i="16"/>
  <c r="AO53" i="16"/>
  <c r="AU53" i="16"/>
  <c r="AV53" i="16"/>
  <c r="AZ53" i="16"/>
  <c r="AW53" i="16"/>
  <c r="AX53" i="16"/>
  <c r="AY53" i="16"/>
  <c r="BA53" i="16"/>
  <c r="BB53" i="16"/>
  <c r="BC53" i="16"/>
  <c r="BD53" i="16"/>
  <c r="BE53" i="16"/>
  <c r="BF53" i="16"/>
  <c r="BG53" i="16"/>
  <c r="BH53" i="16"/>
  <c r="BN53" i="16"/>
  <c r="BR52" i="16"/>
  <c r="BI53" i="16"/>
  <c r="BJ53" i="16"/>
  <c r="BK53" i="16"/>
  <c r="BL53" i="16"/>
  <c r="AM54" i="16"/>
  <c r="AL54" i="16"/>
  <c r="AN54" i="16"/>
  <c r="AT54" i="16"/>
  <c r="AP54" i="16"/>
  <c r="AQ54" i="16"/>
  <c r="AO54" i="16"/>
  <c r="AU54" i="16"/>
  <c r="AV54" i="16"/>
  <c r="AZ54" i="16"/>
  <c r="AW54" i="16"/>
  <c r="AX54" i="16"/>
  <c r="AY54" i="16"/>
  <c r="BA54" i="16"/>
  <c r="BB54" i="16"/>
  <c r="BC54" i="16"/>
  <c r="BD54" i="16"/>
  <c r="BE54" i="16"/>
  <c r="BF54" i="16"/>
  <c r="BG54" i="16"/>
  <c r="BH54" i="16"/>
  <c r="BN54" i="16"/>
  <c r="BR53" i="16"/>
  <c r="BI54" i="16"/>
  <c r="BJ54" i="16"/>
  <c r="BK54" i="16"/>
  <c r="BL54" i="16"/>
  <c r="AM55" i="16"/>
  <c r="AL55" i="16"/>
  <c r="AN55" i="16"/>
  <c r="AT55" i="16"/>
  <c r="AP55" i="16"/>
  <c r="AQ55" i="16"/>
  <c r="AO55" i="16"/>
  <c r="AU55" i="16"/>
  <c r="AV55" i="16"/>
  <c r="AZ55" i="16"/>
  <c r="AW55" i="16"/>
  <c r="AX55" i="16"/>
  <c r="AY55" i="16"/>
  <c r="BA55" i="16"/>
  <c r="BB55" i="16"/>
  <c r="BC55" i="16"/>
  <c r="BD55" i="16"/>
  <c r="BE55" i="16"/>
  <c r="BF55" i="16"/>
  <c r="BG55" i="16"/>
  <c r="BH55" i="16"/>
  <c r="BN55" i="16"/>
  <c r="BR54" i="16"/>
  <c r="BI55" i="16"/>
  <c r="BJ55" i="16"/>
  <c r="BK55" i="16"/>
  <c r="BL55" i="16"/>
  <c r="AM56" i="16"/>
  <c r="AL56" i="16"/>
  <c r="AN56" i="16"/>
  <c r="AT56" i="16"/>
  <c r="AP56" i="16"/>
  <c r="AQ56" i="16"/>
  <c r="AO56" i="16"/>
  <c r="AU56" i="16"/>
  <c r="AV56" i="16"/>
  <c r="AZ56" i="16"/>
  <c r="AW56" i="16"/>
  <c r="AX56" i="16"/>
  <c r="AY56" i="16"/>
  <c r="BA56" i="16"/>
  <c r="BB56" i="16"/>
  <c r="BC56" i="16"/>
  <c r="BD56" i="16"/>
  <c r="BE56" i="16"/>
  <c r="BF56" i="16"/>
  <c r="BG56" i="16"/>
  <c r="BH56" i="16"/>
  <c r="BN56" i="16"/>
  <c r="BR55" i="16"/>
  <c r="BI56" i="16"/>
  <c r="BJ56" i="16"/>
  <c r="BK56" i="16"/>
  <c r="BL56" i="16"/>
  <c r="AM57" i="16"/>
  <c r="AL57" i="16"/>
  <c r="AN57" i="16"/>
  <c r="AT57" i="16"/>
  <c r="AP57" i="16"/>
  <c r="AQ57" i="16"/>
  <c r="AO57" i="16"/>
  <c r="AU57" i="16"/>
  <c r="AV57" i="16"/>
  <c r="AZ57" i="16"/>
  <c r="AW57" i="16"/>
  <c r="AX57" i="16"/>
  <c r="AY57" i="16"/>
  <c r="BA57" i="16"/>
  <c r="BB57" i="16"/>
  <c r="BC57" i="16"/>
  <c r="BD57" i="16"/>
  <c r="BE57" i="16"/>
  <c r="BF57" i="16"/>
  <c r="BN57" i="16"/>
  <c r="BR56" i="16"/>
  <c r="BI57" i="16"/>
  <c r="BJ57" i="16"/>
  <c r="BK57" i="16"/>
  <c r="BL57" i="16"/>
  <c r="AM58" i="16"/>
  <c r="AL58" i="16"/>
  <c r="AN58" i="16"/>
  <c r="AT58" i="16"/>
  <c r="AP58" i="16"/>
  <c r="AQ58" i="16"/>
  <c r="AO58" i="16"/>
  <c r="AU58" i="16"/>
  <c r="AV58" i="16"/>
  <c r="AZ58" i="16"/>
  <c r="AW58" i="16"/>
  <c r="AX58" i="16"/>
  <c r="AY58" i="16"/>
  <c r="BA58" i="16"/>
  <c r="BB58" i="16"/>
  <c r="BC58" i="16"/>
  <c r="BD58" i="16"/>
  <c r="BE58" i="16"/>
  <c r="BF58" i="16"/>
  <c r="BG58" i="16"/>
  <c r="BH58" i="16"/>
  <c r="BN58" i="16"/>
  <c r="BR57" i="16"/>
  <c r="BI58" i="16"/>
  <c r="BJ58" i="16"/>
  <c r="BK58" i="16"/>
  <c r="BL58" i="16"/>
  <c r="AM59" i="16"/>
  <c r="AL59" i="16"/>
  <c r="AN59" i="16"/>
  <c r="AT59" i="16"/>
  <c r="AP59" i="16"/>
  <c r="AQ59" i="16"/>
  <c r="AO59" i="16"/>
  <c r="AU59" i="16"/>
  <c r="AV59" i="16"/>
  <c r="AZ59" i="16"/>
  <c r="AW59" i="16"/>
  <c r="AX59" i="16"/>
  <c r="AY59" i="16"/>
  <c r="BA59" i="16"/>
  <c r="BB59" i="16"/>
  <c r="BC59" i="16"/>
  <c r="BD59" i="16"/>
  <c r="BE59" i="16"/>
  <c r="H127" i="1"/>
  <c r="BF59" i="16"/>
  <c r="BG59" i="16"/>
  <c r="BH59" i="16"/>
  <c r="BN59" i="16"/>
  <c r="BR58" i="16"/>
  <c r="BI59" i="16"/>
  <c r="BJ59" i="16"/>
  <c r="BK59" i="16"/>
  <c r="BL59" i="16"/>
  <c r="AM60" i="16"/>
  <c r="AL60" i="16"/>
  <c r="AN60" i="16"/>
  <c r="AT60" i="16"/>
  <c r="AP60" i="16"/>
  <c r="AQ60" i="16"/>
  <c r="AO60" i="16"/>
  <c r="AU60" i="16"/>
  <c r="AV60" i="16"/>
  <c r="AZ60" i="16"/>
  <c r="AW60" i="16"/>
  <c r="AX60" i="16"/>
  <c r="AY60" i="16"/>
  <c r="BA60" i="16"/>
  <c r="BB60" i="16"/>
  <c r="BC60" i="16"/>
  <c r="BD60" i="16"/>
  <c r="BE60" i="16"/>
  <c r="BF60" i="16"/>
  <c r="BG60" i="16"/>
  <c r="BH60" i="16"/>
  <c r="BN60" i="16"/>
  <c r="BR59" i="16"/>
  <c r="BI60" i="16"/>
  <c r="BJ60" i="16"/>
  <c r="BK60" i="16"/>
  <c r="BL60" i="16"/>
  <c r="AM61" i="16"/>
  <c r="AL61" i="16"/>
  <c r="AN61" i="16"/>
  <c r="AT61" i="16"/>
  <c r="AP61" i="16"/>
  <c r="AQ61" i="16"/>
  <c r="AO61" i="16"/>
  <c r="AU61" i="16"/>
  <c r="AV61" i="16"/>
  <c r="AZ61" i="16"/>
  <c r="AW61" i="16"/>
  <c r="AX61" i="16"/>
  <c r="AY61" i="16"/>
  <c r="BA61" i="16"/>
  <c r="BB61" i="16"/>
  <c r="BC61" i="16"/>
  <c r="BD61" i="16"/>
  <c r="BE61" i="16"/>
  <c r="BF61" i="16"/>
  <c r="BG61" i="16"/>
  <c r="BH61" i="16"/>
  <c r="BN61" i="16"/>
  <c r="BR60" i="16"/>
  <c r="BI61" i="16"/>
  <c r="BJ61" i="16"/>
  <c r="BK61" i="16"/>
  <c r="BL61" i="16"/>
  <c r="AM62" i="16"/>
  <c r="AL62" i="16"/>
  <c r="AN62" i="16"/>
  <c r="AT62" i="16"/>
  <c r="AP62" i="16"/>
  <c r="AQ62" i="16"/>
  <c r="AO62" i="16"/>
  <c r="AU62" i="16"/>
  <c r="AV62" i="16"/>
  <c r="AZ62" i="16"/>
  <c r="AW62" i="16"/>
  <c r="AX62" i="16"/>
  <c r="AY62" i="16"/>
  <c r="BA62" i="16"/>
  <c r="BB62" i="16"/>
  <c r="BC62" i="16"/>
  <c r="BD62" i="16"/>
  <c r="BE62" i="16"/>
  <c r="BF62" i="16"/>
  <c r="BG62" i="16"/>
  <c r="BH62" i="16"/>
  <c r="BN62" i="16"/>
  <c r="BR61" i="16"/>
  <c r="BI62" i="16"/>
  <c r="BJ62" i="16"/>
  <c r="BK62" i="16"/>
  <c r="BL62" i="16"/>
  <c r="AM63" i="16"/>
  <c r="AL63" i="16"/>
  <c r="AN63" i="16"/>
  <c r="AT63" i="16"/>
  <c r="AP63" i="16"/>
  <c r="AQ63" i="16"/>
  <c r="AO63" i="16"/>
  <c r="AU63" i="16"/>
  <c r="AV63" i="16"/>
  <c r="AZ63" i="16"/>
  <c r="AW63" i="16"/>
  <c r="AX63" i="16"/>
  <c r="AY63" i="16"/>
  <c r="BA63" i="16"/>
  <c r="BB63" i="16"/>
  <c r="BC63" i="16"/>
  <c r="BD63" i="16"/>
  <c r="BE63" i="16"/>
  <c r="BF63" i="16"/>
  <c r="BG63" i="16"/>
  <c r="BH63" i="16"/>
  <c r="BN63" i="16"/>
  <c r="BR62" i="16"/>
  <c r="BI63" i="16"/>
  <c r="BJ63" i="16"/>
  <c r="BK63" i="16"/>
  <c r="BL63" i="16"/>
  <c r="AM64" i="16"/>
  <c r="AL64" i="16"/>
  <c r="AN64" i="16"/>
  <c r="AT64" i="16"/>
  <c r="AP64" i="16"/>
  <c r="AQ64" i="16"/>
  <c r="AO64" i="16"/>
  <c r="AU64" i="16"/>
  <c r="AV64" i="16"/>
  <c r="AZ64" i="16"/>
  <c r="AW64" i="16"/>
  <c r="AX64" i="16"/>
  <c r="AY64" i="16"/>
  <c r="BA64" i="16"/>
  <c r="BB64" i="16"/>
  <c r="BC64" i="16"/>
  <c r="BD64" i="16"/>
  <c r="BE64" i="16"/>
  <c r="BF64" i="16"/>
  <c r="BG64" i="16"/>
  <c r="BH64" i="16"/>
  <c r="BN64" i="16"/>
  <c r="BR63" i="16"/>
  <c r="BI64" i="16"/>
  <c r="BJ64" i="16"/>
  <c r="BK64" i="16"/>
  <c r="BL64" i="16"/>
  <c r="AM65" i="16"/>
  <c r="AL65" i="16"/>
  <c r="AN65" i="16"/>
  <c r="AT65" i="16"/>
  <c r="AP65" i="16"/>
  <c r="AQ65" i="16"/>
  <c r="AO65" i="16"/>
  <c r="AU65" i="16"/>
  <c r="AV65" i="16"/>
  <c r="AZ65" i="16"/>
  <c r="AW65" i="16"/>
  <c r="AX65" i="16"/>
  <c r="AY65" i="16"/>
  <c r="BA65" i="16"/>
  <c r="BB65" i="16"/>
  <c r="BC65" i="16"/>
  <c r="BD65" i="16"/>
  <c r="BE65" i="16"/>
  <c r="BF65" i="16"/>
  <c r="BG65" i="16"/>
  <c r="BH65" i="16"/>
  <c r="BN65" i="16"/>
  <c r="BR64" i="16"/>
  <c r="BI65" i="16"/>
  <c r="BJ65" i="16"/>
  <c r="BK65" i="16"/>
  <c r="BL65" i="16"/>
  <c r="AM66" i="16"/>
  <c r="AL66" i="16"/>
  <c r="AN66" i="16"/>
  <c r="AT66" i="16"/>
  <c r="AP66" i="16"/>
  <c r="AQ66" i="16"/>
  <c r="AO66" i="16"/>
  <c r="AU66" i="16"/>
  <c r="AV66" i="16"/>
  <c r="AZ66" i="16"/>
  <c r="AW66" i="16"/>
  <c r="AX66" i="16"/>
  <c r="AY66" i="16"/>
  <c r="BA66" i="16"/>
  <c r="BB66" i="16"/>
  <c r="BC66" i="16"/>
  <c r="BD66" i="16"/>
  <c r="BE66" i="16"/>
  <c r="BF66" i="16"/>
  <c r="BG66" i="16"/>
  <c r="BH66" i="16"/>
  <c r="BN66" i="16"/>
  <c r="BR65" i="16"/>
  <c r="BI66" i="16"/>
  <c r="BJ66" i="16"/>
  <c r="BK66" i="16"/>
  <c r="BL66" i="16"/>
  <c r="AM67" i="16"/>
  <c r="AL67" i="16"/>
  <c r="AN67" i="16"/>
  <c r="AT67" i="16"/>
  <c r="AP67" i="16"/>
  <c r="AQ67" i="16"/>
  <c r="AO67" i="16"/>
  <c r="AU67" i="16"/>
  <c r="AV67" i="16"/>
  <c r="AZ67" i="16"/>
  <c r="AW67" i="16"/>
  <c r="AX67" i="16"/>
  <c r="AY67" i="16"/>
  <c r="BA67" i="16"/>
  <c r="BB67" i="16"/>
  <c r="BC67" i="16"/>
  <c r="BD67" i="16"/>
  <c r="BE67" i="16"/>
  <c r="BF67" i="16"/>
  <c r="BG67" i="16"/>
  <c r="BH67" i="16"/>
  <c r="BN67" i="16"/>
  <c r="BR66" i="16"/>
  <c r="BI67" i="16"/>
  <c r="BJ67" i="16"/>
  <c r="BK67" i="16"/>
  <c r="BL67" i="16"/>
  <c r="AM68" i="16"/>
  <c r="AL68" i="16"/>
  <c r="AN68" i="16"/>
  <c r="AT68" i="16"/>
  <c r="AP68" i="16"/>
  <c r="AQ68" i="16"/>
  <c r="AO68" i="16"/>
  <c r="AU68" i="16"/>
  <c r="AV68" i="16"/>
  <c r="AZ68" i="16"/>
  <c r="AW68" i="16"/>
  <c r="AX68" i="16"/>
  <c r="AY68" i="16"/>
  <c r="BA68" i="16"/>
  <c r="BB68" i="16"/>
  <c r="BC68" i="16"/>
  <c r="BD68" i="16"/>
  <c r="BE68" i="16"/>
  <c r="BF68" i="16"/>
  <c r="BG68" i="16"/>
  <c r="BH68" i="16"/>
  <c r="BN68" i="16"/>
  <c r="BR67" i="16"/>
  <c r="BI68" i="16"/>
  <c r="BJ68" i="16"/>
  <c r="BK68" i="16"/>
  <c r="BL68" i="16"/>
  <c r="AM69" i="16"/>
  <c r="AL69" i="16"/>
  <c r="AN69" i="16"/>
  <c r="AT69" i="16"/>
  <c r="AQ69" i="16"/>
  <c r="AO69" i="16"/>
  <c r="AU69" i="16"/>
  <c r="AV69" i="16"/>
  <c r="AZ69" i="16"/>
  <c r="AW69" i="16"/>
  <c r="AX69" i="16"/>
  <c r="AY69" i="16"/>
  <c r="BA69" i="16"/>
  <c r="BB69" i="16"/>
  <c r="BC69" i="16"/>
  <c r="BD69" i="16"/>
  <c r="BE69" i="16"/>
  <c r="BF69" i="16"/>
  <c r="BG69" i="16"/>
  <c r="BH69" i="16"/>
  <c r="BN69" i="16"/>
  <c r="BR68" i="16"/>
  <c r="BI69" i="16"/>
  <c r="BJ69" i="16"/>
  <c r="BK69" i="16"/>
  <c r="BL69" i="16"/>
  <c r="AM70" i="16"/>
  <c r="AL70" i="16"/>
  <c r="AN70" i="16"/>
  <c r="AT70" i="16"/>
  <c r="AP70" i="16"/>
  <c r="AQ70" i="16"/>
  <c r="AO70" i="16"/>
  <c r="AU70" i="16"/>
  <c r="AV70" i="16"/>
  <c r="AZ70" i="16"/>
  <c r="AW70" i="16"/>
  <c r="AX70" i="16"/>
  <c r="AY70" i="16"/>
  <c r="BA70" i="16"/>
  <c r="BB70" i="16"/>
  <c r="BC70" i="16"/>
  <c r="BD70" i="16"/>
  <c r="BE70" i="16"/>
  <c r="BF70" i="16"/>
  <c r="BG70" i="16"/>
  <c r="BH70" i="16"/>
  <c r="BN70" i="16"/>
  <c r="BR69" i="16"/>
  <c r="BI70" i="16"/>
  <c r="BJ70" i="16"/>
  <c r="BK70" i="16"/>
  <c r="BL70" i="16"/>
  <c r="AM71" i="16"/>
  <c r="AL71" i="16"/>
  <c r="AN71" i="16"/>
  <c r="AT71" i="16"/>
  <c r="AP71" i="16"/>
  <c r="AQ71" i="16"/>
  <c r="AO71" i="16"/>
  <c r="AU71" i="16"/>
  <c r="AV71" i="16"/>
  <c r="AZ71" i="16"/>
  <c r="AW71" i="16"/>
  <c r="AX71" i="16"/>
  <c r="AY71" i="16"/>
  <c r="BA71" i="16"/>
  <c r="BB71" i="16"/>
  <c r="BC71" i="16"/>
  <c r="BD71" i="16"/>
  <c r="BE71" i="16"/>
  <c r="BF71" i="16"/>
  <c r="BG71" i="16"/>
  <c r="BH71" i="16"/>
  <c r="BN71" i="16"/>
  <c r="BR70" i="16"/>
  <c r="BI71" i="16"/>
  <c r="BJ71" i="16"/>
  <c r="BK71" i="16"/>
  <c r="BL71" i="16"/>
  <c r="AM72" i="16"/>
  <c r="AL72" i="16"/>
  <c r="AN72" i="16"/>
  <c r="AT72" i="16"/>
  <c r="AP72" i="16"/>
  <c r="AQ72" i="16"/>
  <c r="AO72" i="16"/>
  <c r="AU72" i="16"/>
  <c r="AV72" i="16"/>
  <c r="AZ72" i="16"/>
  <c r="AW72" i="16"/>
  <c r="AX72" i="16"/>
  <c r="AY72" i="16"/>
  <c r="BA72" i="16"/>
  <c r="BB72" i="16"/>
  <c r="BC72" i="16"/>
  <c r="BD72" i="16"/>
  <c r="BE72" i="16"/>
  <c r="BF72" i="16"/>
  <c r="BN72" i="16"/>
  <c r="BR71" i="16"/>
  <c r="BI72" i="16"/>
  <c r="BJ72" i="16"/>
  <c r="BK72" i="16"/>
  <c r="BL72" i="16"/>
  <c r="AM73" i="16"/>
  <c r="AL73" i="16"/>
  <c r="AN73" i="16"/>
  <c r="AT73" i="16"/>
  <c r="AP73" i="16"/>
  <c r="AQ73" i="16"/>
  <c r="AO73" i="16"/>
  <c r="AU73" i="16"/>
  <c r="AV73" i="16"/>
  <c r="AZ73" i="16"/>
  <c r="AW73" i="16"/>
  <c r="AX73" i="16"/>
  <c r="AY73" i="16"/>
  <c r="BA73" i="16"/>
  <c r="BB73" i="16"/>
  <c r="BC73" i="16"/>
  <c r="BD73" i="16"/>
  <c r="BE73" i="16"/>
  <c r="BF73" i="16"/>
  <c r="BG73" i="16"/>
  <c r="BH73" i="16"/>
  <c r="BN73" i="16"/>
  <c r="BR72" i="16"/>
  <c r="BI73" i="16"/>
  <c r="BJ73" i="16"/>
  <c r="BK73" i="16"/>
  <c r="BL73" i="16"/>
  <c r="AM74" i="16"/>
  <c r="AL74" i="16"/>
  <c r="AN74" i="16"/>
  <c r="AT74" i="16"/>
  <c r="AP74" i="16"/>
  <c r="AQ74" i="16"/>
  <c r="AO74" i="16"/>
  <c r="AU74" i="16"/>
  <c r="AV74" i="16"/>
  <c r="AZ74" i="16"/>
  <c r="AW74" i="16"/>
  <c r="AX74" i="16"/>
  <c r="AY74" i="16"/>
  <c r="BA74" i="16"/>
  <c r="BB74" i="16"/>
  <c r="BC74" i="16"/>
  <c r="BD74" i="16"/>
  <c r="BE74" i="16"/>
  <c r="BF74" i="16"/>
  <c r="BN74" i="16"/>
  <c r="BR73" i="16"/>
  <c r="BI74" i="16"/>
  <c r="BJ74" i="16"/>
  <c r="BK74" i="16"/>
  <c r="BL74" i="16"/>
  <c r="AM75" i="16"/>
  <c r="AL75" i="16"/>
  <c r="AN75" i="16"/>
  <c r="AT75" i="16"/>
  <c r="AP75" i="16"/>
  <c r="AQ75" i="16"/>
  <c r="AO75" i="16"/>
  <c r="AU75" i="16"/>
  <c r="AV75" i="16"/>
  <c r="AZ75" i="16"/>
  <c r="AW75" i="16"/>
  <c r="AX75" i="16"/>
  <c r="AY75" i="16"/>
  <c r="BA75" i="16"/>
  <c r="BB75" i="16"/>
  <c r="BC75" i="16"/>
  <c r="BD75" i="16"/>
  <c r="BN75" i="16"/>
  <c r="BR74" i="16"/>
  <c r="BI75" i="16"/>
  <c r="BJ75" i="16"/>
  <c r="BK75" i="16"/>
  <c r="BL75" i="16"/>
  <c r="AM76" i="16"/>
  <c r="AL76" i="16"/>
  <c r="AN76" i="16"/>
  <c r="AT76" i="16"/>
  <c r="AP76" i="16"/>
  <c r="AQ76" i="16"/>
  <c r="AO76" i="16"/>
  <c r="AU76" i="16"/>
  <c r="AV76" i="16"/>
  <c r="AZ76" i="16"/>
  <c r="AW76" i="16"/>
  <c r="AX76" i="16"/>
  <c r="AY76" i="16"/>
  <c r="BA76" i="16"/>
  <c r="BB76" i="16"/>
  <c r="BC76" i="16"/>
  <c r="BD76" i="16"/>
  <c r="BN76" i="16"/>
  <c r="BR75" i="16"/>
  <c r="BI76" i="16"/>
  <c r="BJ76" i="16"/>
  <c r="BK76" i="16"/>
  <c r="BL76" i="16"/>
  <c r="AM77" i="16"/>
  <c r="AL77" i="16"/>
  <c r="AN77" i="16"/>
  <c r="AT77" i="16"/>
  <c r="AP77" i="16"/>
  <c r="AQ77" i="16"/>
  <c r="AO77" i="16"/>
  <c r="AU77" i="16"/>
  <c r="AV77" i="16"/>
  <c r="AZ77" i="16"/>
  <c r="AW77" i="16"/>
  <c r="AX77" i="16"/>
  <c r="AY77" i="16"/>
  <c r="BA77" i="16"/>
  <c r="BB77" i="16"/>
  <c r="BC77" i="16"/>
  <c r="BD77" i="16"/>
  <c r="BN77" i="16"/>
  <c r="BR76" i="16"/>
  <c r="BI77" i="16"/>
  <c r="BJ77" i="16"/>
  <c r="BK77" i="16"/>
  <c r="BL77" i="16"/>
  <c r="AM78" i="16"/>
  <c r="AL78" i="16"/>
  <c r="AN78" i="16"/>
  <c r="AT78" i="16"/>
  <c r="AP78" i="16"/>
  <c r="AQ78" i="16"/>
  <c r="AO78" i="16"/>
  <c r="AU78" i="16"/>
  <c r="AV78" i="16"/>
  <c r="AZ78" i="16"/>
  <c r="AW78" i="16"/>
  <c r="AX78" i="16"/>
  <c r="AY78" i="16"/>
  <c r="BA78" i="16"/>
  <c r="BB78" i="16"/>
  <c r="BC78" i="16"/>
  <c r="BD78" i="16"/>
  <c r="BN78" i="16"/>
  <c r="BR77" i="16"/>
  <c r="BI78" i="16"/>
  <c r="BJ78" i="16"/>
  <c r="BK78" i="16"/>
  <c r="BL78" i="16"/>
  <c r="AM79" i="16"/>
  <c r="AL79" i="16"/>
  <c r="AN79" i="16"/>
  <c r="AT79" i="16"/>
  <c r="AP79" i="16"/>
  <c r="AQ79" i="16"/>
  <c r="AO79" i="16"/>
  <c r="AU79" i="16"/>
  <c r="AV79" i="16"/>
  <c r="AZ79" i="16"/>
  <c r="AW79" i="16"/>
  <c r="AX79" i="16"/>
  <c r="AY79" i="16"/>
  <c r="BA79" i="16"/>
  <c r="BB79" i="16"/>
  <c r="BC79" i="16"/>
  <c r="BD79" i="16"/>
  <c r="BN79" i="16"/>
  <c r="BR78" i="16"/>
  <c r="BI79" i="16"/>
  <c r="BJ79" i="16"/>
  <c r="BK79" i="16"/>
  <c r="BL79" i="16"/>
  <c r="AM80" i="16"/>
  <c r="AL80" i="16"/>
  <c r="AN80" i="16"/>
  <c r="AT80" i="16"/>
  <c r="AP80" i="16"/>
  <c r="AQ80" i="16"/>
  <c r="AO80" i="16"/>
  <c r="AU80" i="16"/>
  <c r="AV80" i="16"/>
  <c r="AZ80" i="16"/>
  <c r="AW80" i="16"/>
  <c r="AX80" i="16"/>
  <c r="AY80" i="16"/>
  <c r="BA80" i="16"/>
  <c r="BB80" i="16"/>
  <c r="BC80" i="16"/>
  <c r="BD80" i="16"/>
  <c r="BN80" i="16"/>
  <c r="BR79" i="16"/>
  <c r="BI80" i="16"/>
  <c r="BJ80" i="16"/>
  <c r="BK80" i="16"/>
  <c r="BL80" i="16"/>
  <c r="AM81" i="16"/>
  <c r="AL81" i="16"/>
  <c r="AN81" i="16"/>
  <c r="AT81" i="16"/>
  <c r="AP81" i="16"/>
  <c r="AQ81" i="16"/>
  <c r="AO81" i="16"/>
  <c r="AU81" i="16"/>
  <c r="AV81" i="16"/>
  <c r="BN81" i="16"/>
  <c r="BR80" i="16"/>
  <c r="BB81" i="16"/>
  <c r="BC81" i="16"/>
  <c r="BD81" i="16"/>
  <c r="BI81" i="16"/>
  <c r="BJ81" i="16"/>
  <c r="BL81" i="16"/>
  <c r="AM82" i="16"/>
  <c r="AL82" i="16"/>
  <c r="AN82" i="16"/>
  <c r="BN82" i="16"/>
  <c r="BR81" i="16"/>
  <c r="AT82" i="16"/>
  <c r="AP82" i="16"/>
  <c r="AQ82" i="16"/>
  <c r="AO82" i="16"/>
  <c r="AU82" i="16"/>
  <c r="AV82" i="16"/>
  <c r="BB82" i="16"/>
  <c r="BC82" i="16"/>
  <c r="BD82" i="16"/>
  <c r="BI82" i="16"/>
  <c r="BJ82" i="16"/>
  <c r="BL82" i="16"/>
  <c r="AM83" i="16"/>
  <c r="AL83" i="16"/>
  <c r="AN83" i="16"/>
  <c r="AT83" i="16"/>
  <c r="AP83" i="16"/>
  <c r="AQ83" i="16"/>
  <c r="AO83" i="16"/>
  <c r="AU83" i="16"/>
  <c r="AV83" i="16"/>
  <c r="AZ83" i="16"/>
  <c r="AW83" i="16"/>
  <c r="AX83" i="16"/>
  <c r="AY83" i="16"/>
  <c r="BA83" i="16"/>
  <c r="BB83" i="16"/>
  <c r="BC83" i="16"/>
  <c r="BD83" i="16"/>
  <c r="BN83" i="16"/>
  <c r="BR82" i="16"/>
  <c r="BI83" i="16"/>
  <c r="BJ83" i="16"/>
  <c r="BL83" i="16"/>
  <c r="AM84" i="16"/>
  <c r="AL84" i="16"/>
  <c r="AN84" i="16"/>
  <c r="BN84" i="16"/>
  <c r="BR83" i="16"/>
  <c r="AT84" i="16"/>
  <c r="AP84" i="16"/>
  <c r="AQ84" i="16"/>
  <c r="AO84" i="16"/>
  <c r="AU84" i="16"/>
  <c r="AV84" i="16"/>
  <c r="AZ84" i="16"/>
  <c r="AW84" i="16"/>
  <c r="AX84" i="16"/>
  <c r="AY84" i="16"/>
  <c r="BA84" i="16"/>
  <c r="BB84" i="16"/>
  <c r="BC84" i="16"/>
  <c r="BD84" i="16"/>
  <c r="BI84" i="16"/>
  <c r="BJ84" i="16"/>
  <c r="BK84" i="16"/>
  <c r="BL84" i="16"/>
  <c r="AM85" i="16"/>
  <c r="AL85" i="16"/>
  <c r="AN85" i="16"/>
  <c r="BN85" i="16"/>
  <c r="BR84" i="16"/>
  <c r="AT85" i="16"/>
  <c r="AP85" i="16"/>
  <c r="AQ85" i="16"/>
  <c r="AO85" i="16"/>
  <c r="AU85" i="16"/>
  <c r="AV85" i="16"/>
  <c r="AZ85" i="16"/>
  <c r="AW85" i="16"/>
  <c r="AX85" i="16"/>
  <c r="AY85" i="16"/>
  <c r="BA85" i="16"/>
  <c r="BB85" i="16"/>
  <c r="BC85" i="16"/>
  <c r="BD85" i="16"/>
  <c r="BI85" i="16"/>
  <c r="BJ85" i="16"/>
  <c r="BL85" i="16"/>
  <c r="AM86" i="16"/>
  <c r="AL86" i="16"/>
  <c r="BN86" i="16"/>
  <c r="BR85" i="16"/>
  <c r="AL87" i="16"/>
  <c r="BN87" i="16"/>
  <c r="BR86" i="16"/>
  <c r="AL88" i="16"/>
  <c r="BN88" i="16"/>
  <c r="BR87" i="16"/>
  <c r="AL89" i="16"/>
  <c r="BN89" i="16"/>
  <c r="BR88" i="16"/>
  <c r="AL90" i="16"/>
  <c r="BN90" i="16"/>
  <c r="BR89" i="16"/>
  <c r="AL91" i="16"/>
  <c r="BN91" i="16"/>
  <c r="BR90" i="16"/>
  <c r="AL92" i="16"/>
  <c r="BN92" i="16"/>
  <c r="BR91" i="16"/>
  <c r="AL93" i="16"/>
  <c r="BN93" i="16"/>
  <c r="BR92" i="16"/>
  <c r="AL94" i="16"/>
  <c r="BN94" i="16"/>
  <c r="BR93" i="16"/>
  <c r="AL95" i="16"/>
  <c r="BN95" i="16"/>
  <c r="BR94" i="16"/>
  <c r="AL96" i="16"/>
  <c r="BN96" i="16"/>
  <c r="BR95" i="16"/>
  <c r="AL97" i="16"/>
  <c r="BN97" i="16"/>
  <c r="BR96" i="16"/>
  <c r="AL98" i="16"/>
  <c r="BN98" i="16"/>
  <c r="BR97" i="16"/>
  <c r="AL99" i="16"/>
  <c r="BN99" i="16"/>
  <c r="BR98" i="16"/>
  <c r="AL100" i="16"/>
  <c r="BN100" i="16"/>
  <c r="BR99" i="16"/>
  <c r="BR100" i="16"/>
  <c r="BN4" i="16"/>
  <c r="BW12" i="16"/>
  <c r="BV12" i="16"/>
  <c r="CB2" i="16"/>
  <c r="BX12" i="16"/>
  <c r="CD12" i="16"/>
  <c r="BZ12" i="16"/>
  <c r="CA12" i="16"/>
  <c r="BY12" i="16"/>
  <c r="CE12" i="16"/>
  <c r="CF12" i="16"/>
  <c r="CJ12" i="16"/>
  <c r="CG12" i="16"/>
  <c r="CH12" i="16"/>
  <c r="CI12" i="16"/>
  <c r="CK12" i="16"/>
  <c r="CL12" i="16"/>
  <c r="CM12" i="16"/>
  <c r="CN12" i="16"/>
  <c r="CO12" i="16"/>
  <c r="CP12" i="16"/>
  <c r="CQ12" i="16"/>
  <c r="CR12" i="16"/>
  <c r="CX12" i="16"/>
  <c r="CS12" i="16"/>
  <c r="CT12" i="16"/>
  <c r="CU12" i="16"/>
  <c r="CV12" i="16"/>
  <c r="BW13" i="16"/>
  <c r="BV13" i="16"/>
  <c r="BX13" i="16"/>
  <c r="CD13" i="16"/>
  <c r="BZ13" i="16"/>
  <c r="CA13" i="16"/>
  <c r="BY13" i="16"/>
  <c r="CE13" i="16"/>
  <c r="CF13" i="16"/>
  <c r="CJ13" i="16"/>
  <c r="CG13" i="16"/>
  <c r="CH13" i="16"/>
  <c r="CI13" i="16"/>
  <c r="CK13" i="16"/>
  <c r="CL13" i="16"/>
  <c r="CM13" i="16"/>
  <c r="CN13" i="16"/>
  <c r="CO13" i="16"/>
  <c r="CP13" i="16"/>
  <c r="CQ13" i="16"/>
  <c r="CR13" i="16"/>
  <c r="CX13" i="16"/>
  <c r="DB12" i="16"/>
  <c r="CS13" i="16"/>
  <c r="CT13" i="16"/>
  <c r="CU13" i="16"/>
  <c r="CV13" i="16"/>
  <c r="BW14" i="16"/>
  <c r="BV14" i="16"/>
  <c r="BX14" i="16"/>
  <c r="CD14" i="16"/>
  <c r="BZ14" i="16"/>
  <c r="CA14" i="16"/>
  <c r="BY14" i="16"/>
  <c r="CE14" i="16"/>
  <c r="CF14" i="16"/>
  <c r="CJ14" i="16"/>
  <c r="CG14" i="16"/>
  <c r="CH14" i="16"/>
  <c r="CI14" i="16"/>
  <c r="F100" i="1"/>
  <c r="CK14" i="16"/>
  <c r="CL14" i="16"/>
  <c r="CM14" i="16"/>
  <c r="CN14" i="16"/>
  <c r="CO14" i="16"/>
  <c r="CP14" i="16"/>
  <c r="CQ14" i="16"/>
  <c r="CR14" i="16"/>
  <c r="CX14" i="16"/>
  <c r="DB13" i="16"/>
  <c r="CS14" i="16"/>
  <c r="CT14" i="16"/>
  <c r="CU14" i="16"/>
  <c r="CV14" i="16"/>
  <c r="BW15" i="16"/>
  <c r="BV15" i="16"/>
  <c r="BX15" i="16"/>
  <c r="CD15" i="16"/>
  <c r="BZ15" i="16"/>
  <c r="CA15" i="16"/>
  <c r="BY15" i="16"/>
  <c r="CE15" i="16"/>
  <c r="CF15" i="16"/>
  <c r="CJ15" i="16"/>
  <c r="CG15" i="16"/>
  <c r="CH15" i="16"/>
  <c r="CI15" i="16"/>
  <c r="CK15" i="16"/>
  <c r="CL15" i="16"/>
  <c r="CM15" i="16"/>
  <c r="CN15" i="16"/>
  <c r="CO15" i="16"/>
  <c r="CP15" i="16"/>
  <c r="CQ15" i="16"/>
  <c r="CR15" i="16"/>
  <c r="CX15" i="16"/>
  <c r="DB14" i="16"/>
  <c r="CS15" i="16"/>
  <c r="CT15" i="16"/>
  <c r="CU15" i="16"/>
  <c r="CV15" i="16"/>
  <c r="BW16" i="16"/>
  <c r="BV16" i="16"/>
  <c r="BX16" i="16"/>
  <c r="CD16" i="16"/>
  <c r="BZ16" i="16"/>
  <c r="CA16" i="16"/>
  <c r="BY16" i="16"/>
  <c r="CE16" i="16"/>
  <c r="CF16" i="16"/>
  <c r="CJ16" i="16"/>
  <c r="CG16" i="16"/>
  <c r="CH16" i="16"/>
  <c r="CI16" i="16"/>
  <c r="CK16" i="16"/>
  <c r="CL16" i="16"/>
  <c r="CM16" i="16"/>
  <c r="CN16" i="16"/>
  <c r="CO16" i="16"/>
  <c r="CP16" i="16"/>
  <c r="CQ16" i="16"/>
  <c r="CR16" i="16"/>
  <c r="CX16" i="16"/>
  <c r="DB15" i="16"/>
  <c r="CS16" i="16"/>
  <c r="CT16" i="16"/>
  <c r="CU16" i="16"/>
  <c r="CV16" i="16"/>
  <c r="BW17" i="16"/>
  <c r="BV17" i="16"/>
  <c r="BX17" i="16"/>
  <c r="CD17" i="16"/>
  <c r="BZ17" i="16"/>
  <c r="CA17" i="16"/>
  <c r="BY17" i="16"/>
  <c r="CE17" i="16"/>
  <c r="CF17" i="16"/>
  <c r="CJ17" i="16"/>
  <c r="CG17" i="16"/>
  <c r="CH17" i="16"/>
  <c r="CI17" i="16"/>
  <c r="CK17" i="16"/>
  <c r="CL17" i="16"/>
  <c r="CM17" i="16"/>
  <c r="CN17" i="16"/>
  <c r="CO17" i="16"/>
  <c r="CP17" i="16"/>
  <c r="CQ17" i="16"/>
  <c r="CR17" i="16"/>
  <c r="CX17" i="16"/>
  <c r="DB16" i="16"/>
  <c r="CS17" i="16"/>
  <c r="CT17" i="16"/>
  <c r="CU17" i="16"/>
  <c r="CV17" i="16"/>
  <c r="BW18" i="16"/>
  <c r="BV18" i="16"/>
  <c r="BX18" i="16"/>
  <c r="CD18" i="16"/>
  <c r="BZ18" i="16"/>
  <c r="CA18" i="16"/>
  <c r="BY18" i="16"/>
  <c r="CE18" i="16"/>
  <c r="CF18" i="16"/>
  <c r="CJ18" i="16"/>
  <c r="CG18" i="16"/>
  <c r="CH18" i="16"/>
  <c r="CI18" i="16"/>
  <c r="CK18" i="16"/>
  <c r="CL18" i="16"/>
  <c r="CM18" i="16"/>
  <c r="CN18" i="16"/>
  <c r="CO18" i="16"/>
  <c r="CP18" i="16"/>
  <c r="CQ18" i="16"/>
  <c r="CR18" i="16"/>
  <c r="CX18" i="16"/>
  <c r="DB17" i="16"/>
  <c r="CS18" i="16"/>
  <c r="CT18" i="16"/>
  <c r="CU18" i="16"/>
  <c r="CV18" i="16"/>
  <c r="BW19" i="16"/>
  <c r="BV19" i="16"/>
  <c r="BX19" i="16"/>
  <c r="CD19" i="16"/>
  <c r="BZ19" i="16"/>
  <c r="CA19" i="16"/>
  <c r="BY19" i="16"/>
  <c r="CE19" i="16"/>
  <c r="CF19" i="16"/>
  <c r="CJ19" i="16"/>
  <c r="CG19" i="16"/>
  <c r="CH19" i="16"/>
  <c r="CI19" i="16"/>
  <c r="CK19" i="16"/>
  <c r="CL19" i="16"/>
  <c r="CM19" i="16"/>
  <c r="CN19" i="16"/>
  <c r="CO19" i="16"/>
  <c r="CP19" i="16"/>
  <c r="CQ19" i="16"/>
  <c r="CR19" i="16"/>
  <c r="CX19" i="16"/>
  <c r="DB18" i="16"/>
  <c r="CS19" i="16"/>
  <c r="CT19" i="16"/>
  <c r="CU19" i="16"/>
  <c r="CV19" i="16"/>
  <c r="BW20" i="16"/>
  <c r="BV20" i="16"/>
  <c r="BX20" i="16"/>
  <c r="CD20" i="16"/>
  <c r="BZ20" i="16"/>
  <c r="CA20" i="16"/>
  <c r="BY20" i="16"/>
  <c r="CE20" i="16"/>
  <c r="CF20" i="16"/>
  <c r="CJ20" i="16"/>
  <c r="CG20" i="16"/>
  <c r="CH20" i="16"/>
  <c r="CI20" i="16"/>
  <c r="CK20" i="16"/>
  <c r="CL20" i="16"/>
  <c r="CM20" i="16"/>
  <c r="CN20" i="16"/>
  <c r="CO20" i="16"/>
  <c r="CP20" i="16"/>
  <c r="CX20" i="16"/>
  <c r="DB19" i="16"/>
  <c r="CS20" i="16"/>
  <c r="CT20" i="16"/>
  <c r="CU20" i="16"/>
  <c r="CV20" i="16"/>
  <c r="BW21" i="16"/>
  <c r="BV21" i="16"/>
  <c r="BX21" i="16"/>
  <c r="CD21" i="16"/>
  <c r="BZ21" i="16"/>
  <c r="CA21" i="16"/>
  <c r="BY21" i="16"/>
  <c r="CE21" i="16"/>
  <c r="CF21" i="16"/>
  <c r="CJ21" i="16"/>
  <c r="CG21" i="16"/>
  <c r="CH21" i="16"/>
  <c r="CI21" i="16"/>
  <c r="CK21" i="16"/>
  <c r="CL21" i="16"/>
  <c r="CM21" i="16"/>
  <c r="CN21" i="16"/>
  <c r="CO21" i="16"/>
  <c r="CP21" i="16"/>
  <c r="CQ21" i="16"/>
  <c r="CR21" i="16"/>
  <c r="CX21" i="16"/>
  <c r="DB20" i="16"/>
  <c r="CS21" i="16"/>
  <c r="CT21" i="16"/>
  <c r="CU21" i="16"/>
  <c r="CV21" i="16"/>
  <c r="BW22" i="16"/>
  <c r="BV22" i="16"/>
  <c r="BX22" i="16"/>
  <c r="CD22" i="16"/>
  <c r="BZ22" i="16"/>
  <c r="CA22" i="16"/>
  <c r="BY22" i="16"/>
  <c r="CE22" i="16"/>
  <c r="CF22" i="16"/>
  <c r="CJ22" i="16"/>
  <c r="CG22" i="16"/>
  <c r="CH22" i="16"/>
  <c r="CI22" i="16"/>
  <c r="CK22" i="16"/>
  <c r="CL22" i="16"/>
  <c r="CM22" i="16"/>
  <c r="CN22" i="16"/>
  <c r="CO22" i="16"/>
  <c r="CP22" i="16"/>
  <c r="CQ22" i="16"/>
  <c r="CR22" i="16"/>
  <c r="CX22" i="16"/>
  <c r="DB21" i="16"/>
  <c r="CS22" i="16"/>
  <c r="CT22" i="16"/>
  <c r="CU22" i="16"/>
  <c r="CV22" i="16"/>
  <c r="BW23" i="16"/>
  <c r="BV23" i="16"/>
  <c r="BX23" i="16"/>
  <c r="CD23" i="16"/>
  <c r="BZ23" i="16"/>
  <c r="CA23" i="16"/>
  <c r="BY23" i="16"/>
  <c r="CE23" i="16"/>
  <c r="CF23" i="16"/>
  <c r="CJ23" i="16"/>
  <c r="CG23" i="16"/>
  <c r="CH23" i="16"/>
  <c r="CI23" i="16"/>
  <c r="CK23" i="16"/>
  <c r="CL23" i="16"/>
  <c r="CM23" i="16"/>
  <c r="CN23" i="16"/>
  <c r="CO23" i="16"/>
  <c r="CP23" i="16"/>
  <c r="CQ23" i="16"/>
  <c r="CR23" i="16"/>
  <c r="CX23" i="16"/>
  <c r="DB22" i="16"/>
  <c r="CS23" i="16"/>
  <c r="CT23" i="16"/>
  <c r="CU23" i="16"/>
  <c r="CV23" i="16"/>
  <c r="BW24" i="16"/>
  <c r="BV24" i="16"/>
  <c r="BX24" i="16"/>
  <c r="CD24" i="16"/>
  <c r="BZ24" i="16"/>
  <c r="CA24" i="16"/>
  <c r="BY24" i="16"/>
  <c r="CE24" i="16"/>
  <c r="CF24" i="16"/>
  <c r="CJ24" i="16"/>
  <c r="CG24" i="16"/>
  <c r="CH24" i="16"/>
  <c r="CI24" i="16"/>
  <c r="CK24" i="16"/>
  <c r="CL24" i="16"/>
  <c r="CM24" i="16"/>
  <c r="CN24" i="16"/>
  <c r="CO24" i="16"/>
  <c r="CP24" i="16"/>
  <c r="CQ24" i="16"/>
  <c r="CR24" i="16"/>
  <c r="CX24" i="16"/>
  <c r="DB23" i="16"/>
  <c r="CS24" i="16"/>
  <c r="CT24" i="16"/>
  <c r="CU24" i="16"/>
  <c r="CV24" i="16"/>
  <c r="BW25" i="16"/>
  <c r="BV25" i="16"/>
  <c r="BX25" i="16"/>
  <c r="CD25" i="16"/>
  <c r="BZ25" i="16"/>
  <c r="CA25" i="16"/>
  <c r="BY25" i="16"/>
  <c r="CE25" i="16"/>
  <c r="CF25" i="16"/>
  <c r="CJ25" i="16"/>
  <c r="CG25" i="16"/>
  <c r="CH25" i="16"/>
  <c r="CI25" i="16"/>
  <c r="CK25" i="16"/>
  <c r="CL25" i="16"/>
  <c r="CM25" i="16"/>
  <c r="CN25" i="16"/>
  <c r="CO25" i="16"/>
  <c r="CP25" i="16"/>
  <c r="CQ25" i="16"/>
  <c r="CR25" i="16"/>
  <c r="CX25" i="16"/>
  <c r="DB24" i="16"/>
  <c r="CS25" i="16"/>
  <c r="CT25" i="16"/>
  <c r="CU25" i="16"/>
  <c r="CV25" i="16"/>
  <c r="BW26" i="16"/>
  <c r="BV26" i="16"/>
  <c r="BX26" i="16"/>
  <c r="CD26" i="16"/>
  <c r="BZ26" i="16"/>
  <c r="CA26" i="16"/>
  <c r="BY26" i="16"/>
  <c r="CE26" i="16"/>
  <c r="CF26" i="16"/>
  <c r="CJ26" i="16"/>
  <c r="CG26" i="16"/>
  <c r="CH26" i="16"/>
  <c r="CI26" i="16"/>
  <c r="CK26" i="16"/>
  <c r="CL26" i="16"/>
  <c r="CM26" i="16"/>
  <c r="CN26" i="16"/>
  <c r="CO26" i="16"/>
  <c r="CP26" i="16"/>
  <c r="CQ26" i="16"/>
  <c r="CR26" i="16"/>
  <c r="CX26" i="16"/>
  <c r="DB25" i="16"/>
  <c r="CS26" i="16"/>
  <c r="CT26" i="16"/>
  <c r="CU26" i="16"/>
  <c r="CV26" i="16"/>
  <c r="BW27" i="16"/>
  <c r="BV27" i="16"/>
  <c r="BX27" i="16"/>
  <c r="CD27" i="16"/>
  <c r="BZ27" i="16"/>
  <c r="CA27" i="16"/>
  <c r="BY27" i="16"/>
  <c r="CE27" i="16"/>
  <c r="CF27" i="16"/>
  <c r="CJ27" i="16"/>
  <c r="CG27" i="16"/>
  <c r="CH27" i="16"/>
  <c r="CI27" i="16"/>
  <c r="CK27" i="16"/>
  <c r="CL27" i="16"/>
  <c r="CM27" i="16"/>
  <c r="CN27" i="16"/>
  <c r="CO27" i="16"/>
  <c r="CP27" i="16"/>
  <c r="CQ27" i="16"/>
  <c r="CR27" i="16"/>
  <c r="CX27" i="16"/>
  <c r="DB26" i="16"/>
  <c r="CS27" i="16"/>
  <c r="CT27" i="16"/>
  <c r="CU27" i="16"/>
  <c r="CV27" i="16"/>
  <c r="BW28" i="16"/>
  <c r="BV28" i="16"/>
  <c r="BX28" i="16"/>
  <c r="CD28" i="16"/>
  <c r="BZ28" i="16"/>
  <c r="CA28" i="16"/>
  <c r="BY28" i="16"/>
  <c r="CE28" i="16"/>
  <c r="CF28" i="16"/>
  <c r="CJ28" i="16"/>
  <c r="CG28" i="16"/>
  <c r="CH28" i="16"/>
  <c r="CI28" i="16"/>
  <c r="CK28" i="16"/>
  <c r="CL28" i="16"/>
  <c r="CM28" i="16"/>
  <c r="CN28" i="16"/>
  <c r="CO28" i="16"/>
  <c r="CP28" i="16"/>
  <c r="CQ28" i="16"/>
  <c r="CR28" i="16"/>
  <c r="CX28" i="16"/>
  <c r="DB27" i="16"/>
  <c r="CS28" i="16"/>
  <c r="CT28" i="16"/>
  <c r="CU28" i="16"/>
  <c r="CV28" i="16"/>
  <c r="BW29" i="16"/>
  <c r="BV29" i="16"/>
  <c r="BX29" i="16"/>
  <c r="CD29" i="16"/>
  <c r="BZ29" i="16"/>
  <c r="CA29" i="16"/>
  <c r="BY29" i="16"/>
  <c r="CE29" i="16"/>
  <c r="CF29" i="16"/>
  <c r="CJ29" i="16"/>
  <c r="CG29" i="16"/>
  <c r="CH29" i="16"/>
  <c r="CI29" i="16"/>
  <c r="CK29" i="16"/>
  <c r="CL29" i="16"/>
  <c r="CM29" i="16"/>
  <c r="CN29" i="16"/>
  <c r="CO29" i="16"/>
  <c r="CP29" i="16"/>
  <c r="CQ29" i="16"/>
  <c r="CR29" i="16"/>
  <c r="CX29" i="16"/>
  <c r="DB28" i="16"/>
  <c r="CS29" i="16"/>
  <c r="CT29" i="16"/>
  <c r="CU29" i="16"/>
  <c r="CV29" i="16"/>
  <c r="BW30" i="16"/>
  <c r="BV30" i="16"/>
  <c r="BX30" i="16"/>
  <c r="CD30" i="16"/>
  <c r="BZ30" i="16"/>
  <c r="CA30" i="16"/>
  <c r="BY30" i="16"/>
  <c r="CE30" i="16"/>
  <c r="CF30" i="16"/>
  <c r="CJ30" i="16"/>
  <c r="CG30" i="16"/>
  <c r="CH30" i="16"/>
  <c r="CI30" i="16"/>
  <c r="CK30" i="16"/>
  <c r="CL30" i="16"/>
  <c r="CM30" i="16"/>
  <c r="CN30" i="16"/>
  <c r="CO30" i="16"/>
  <c r="CP30" i="16"/>
  <c r="CQ30" i="16"/>
  <c r="CR30" i="16"/>
  <c r="CX30" i="16"/>
  <c r="DB29" i="16"/>
  <c r="CS30" i="16"/>
  <c r="CT30" i="16"/>
  <c r="CU30" i="16"/>
  <c r="CV30" i="16"/>
  <c r="BW31" i="16"/>
  <c r="BV31" i="16"/>
  <c r="BX31" i="16"/>
  <c r="CD31" i="16"/>
  <c r="BZ31" i="16"/>
  <c r="CA31" i="16"/>
  <c r="BY31" i="16"/>
  <c r="CE31" i="16"/>
  <c r="CF31" i="16"/>
  <c r="CJ31" i="16"/>
  <c r="CG31" i="16"/>
  <c r="CH31" i="16"/>
  <c r="CI31" i="16"/>
  <c r="CK31" i="16"/>
  <c r="CL31" i="16"/>
  <c r="CM31" i="16"/>
  <c r="CN31" i="16"/>
  <c r="CO31" i="16"/>
  <c r="CP31" i="16"/>
  <c r="CQ31" i="16"/>
  <c r="CR31" i="16"/>
  <c r="CX31" i="16"/>
  <c r="DB30" i="16"/>
  <c r="CS31" i="16"/>
  <c r="CT31" i="16"/>
  <c r="CU31" i="16"/>
  <c r="CV31" i="16"/>
  <c r="BW32" i="16"/>
  <c r="BV32" i="16"/>
  <c r="BX32" i="16"/>
  <c r="CD32" i="16"/>
  <c r="BZ32" i="16"/>
  <c r="CA32" i="16"/>
  <c r="BY32" i="16"/>
  <c r="CE32" i="16"/>
  <c r="CF32" i="16"/>
  <c r="CJ32" i="16"/>
  <c r="CG32" i="16"/>
  <c r="CH32" i="16"/>
  <c r="CI32" i="16"/>
  <c r="CK32" i="16"/>
  <c r="CL32" i="16"/>
  <c r="CM32" i="16"/>
  <c r="CN32" i="16"/>
  <c r="CO32" i="16"/>
  <c r="CP32" i="16"/>
  <c r="CQ32" i="16"/>
  <c r="CR32" i="16"/>
  <c r="CX32" i="16"/>
  <c r="DB31" i="16"/>
  <c r="CS32" i="16"/>
  <c r="CT32" i="16"/>
  <c r="CU32" i="16"/>
  <c r="CV32" i="16"/>
  <c r="BW33" i="16"/>
  <c r="BV33" i="16"/>
  <c r="BX33" i="16"/>
  <c r="CD33" i="16"/>
  <c r="BZ33" i="16"/>
  <c r="CA33" i="16"/>
  <c r="BY33" i="16"/>
  <c r="CE33" i="16"/>
  <c r="CF33" i="16"/>
  <c r="CJ33" i="16"/>
  <c r="CG33" i="16"/>
  <c r="CH33" i="16"/>
  <c r="CI33" i="16"/>
  <c r="CK33" i="16"/>
  <c r="CL33" i="16"/>
  <c r="CM33" i="16"/>
  <c r="CN33" i="16"/>
  <c r="CO33" i="16"/>
  <c r="CP33" i="16"/>
  <c r="CQ33" i="16"/>
  <c r="CR33" i="16"/>
  <c r="CX33" i="16"/>
  <c r="DB32" i="16"/>
  <c r="CS33" i="16"/>
  <c r="CT33" i="16"/>
  <c r="CU33" i="16"/>
  <c r="CV33" i="16"/>
  <c r="BW34" i="16"/>
  <c r="BV34" i="16"/>
  <c r="BX34" i="16"/>
  <c r="CD34" i="16"/>
  <c r="BZ34" i="16"/>
  <c r="CA34" i="16"/>
  <c r="BY34" i="16"/>
  <c r="CE34" i="16"/>
  <c r="CF34" i="16"/>
  <c r="CJ34" i="16"/>
  <c r="CG34" i="16"/>
  <c r="CH34" i="16"/>
  <c r="CI34" i="16"/>
  <c r="CK34" i="16"/>
  <c r="CL34" i="16"/>
  <c r="CM34" i="16"/>
  <c r="CN34" i="16"/>
  <c r="CO34" i="16"/>
  <c r="CP34" i="16"/>
  <c r="CQ34" i="16"/>
  <c r="CR34" i="16"/>
  <c r="CX34" i="16"/>
  <c r="DB33" i="16"/>
  <c r="CS34" i="16"/>
  <c r="CT34" i="16"/>
  <c r="CU34" i="16"/>
  <c r="CV34" i="16"/>
  <c r="BW35" i="16"/>
  <c r="BV35" i="16"/>
  <c r="BX35" i="16"/>
  <c r="CD35" i="16"/>
  <c r="BZ35" i="16"/>
  <c r="CA35" i="16"/>
  <c r="BY35" i="16"/>
  <c r="CE35" i="16"/>
  <c r="CF35" i="16"/>
  <c r="CJ35" i="16"/>
  <c r="CG35" i="16"/>
  <c r="CH35" i="16"/>
  <c r="CI35" i="16"/>
  <c r="CK35" i="16"/>
  <c r="CL35" i="16"/>
  <c r="CM35" i="16"/>
  <c r="CN35" i="16"/>
  <c r="CO35" i="16"/>
  <c r="CP35" i="16"/>
  <c r="CQ35" i="16"/>
  <c r="CR35" i="16"/>
  <c r="CX35" i="16"/>
  <c r="DB34" i="16"/>
  <c r="CS35" i="16"/>
  <c r="CT35" i="16"/>
  <c r="CU35" i="16"/>
  <c r="CV35" i="16"/>
  <c r="BW36" i="16"/>
  <c r="BV36" i="16"/>
  <c r="BX36" i="16"/>
  <c r="CD36" i="16"/>
  <c r="BZ36" i="16"/>
  <c r="CA36" i="16"/>
  <c r="BY36" i="16"/>
  <c r="CE36" i="16"/>
  <c r="CF36" i="16"/>
  <c r="CJ36" i="16"/>
  <c r="CG36" i="16"/>
  <c r="CH36" i="16"/>
  <c r="CI36" i="16"/>
  <c r="CK36" i="16"/>
  <c r="CL36" i="16"/>
  <c r="CM36" i="16"/>
  <c r="CN36" i="16"/>
  <c r="CO36" i="16"/>
  <c r="CP36" i="16"/>
  <c r="CQ36" i="16"/>
  <c r="CR36" i="16"/>
  <c r="CX36" i="16"/>
  <c r="DB35" i="16"/>
  <c r="CS36" i="16"/>
  <c r="CT36" i="16"/>
  <c r="CU36" i="16"/>
  <c r="CV36" i="16"/>
  <c r="BW37" i="16"/>
  <c r="BV37" i="16"/>
  <c r="BX37" i="16"/>
  <c r="CD37" i="16"/>
  <c r="BZ37" i="16"/>
  <c r="CA37" i="16"/>
  <c r="BY37" i="16"/>
  <c r="CE37" i="16"/>
  <c r="CF37" i="16"/>
  <c r="CJ37" i="16"/>
  <c r="CG37" i="16"/>
  <c r="CH37" i="16"/>
  <c r="CI37" i="16"/>
  <c r="CK37" i="16"/>
  <c r="CL37" i="16"/>
  <c r="CM37" i="16"/>
  <c r="CN37" i="16"/>
  <c r="CO37" i="16"/>
  <c r="CP37" i="16"/>
  <c r="CQ37" i="16"/>
  <c r="CR37" i="16"/>
  <c r="CX37" i="16"/>
  <c r="DB36" i="16"/>
  <c r="CS37" i="16"/>
  <c r="CT37" i="16"/>
  <c r="CU37" i="16"/>
  <c r="CV37" i="16"/>
  <c r="BW38" i="16"/>
  <c r="BV38" i="16"/>
  <c r="BX38" i="16"/>
  <c r="CD38" i="16"/>
  <c r="BZ38" i="16"/>
  <c r="CA38" i="16"/>
  <c r="BY38" i="16"/>
  <c r="CE38" i="16"/>
  <c r="CF38" i="16"/>
  <c r="CJ38" i="16"/>
  <c r="CG38" i="16"/>
  <c r="CH38" i="16"/>
  <c r="CI38" i="16"/>
  <c r="CK38" i="16"/>
  <c r="CL38" i="16"/>
  <c r="CM38" i="16"/>
  <c r="CN38" i="16"/>
  <c r="CO38" i="16"/>
  <c r="CP38" i="16"/>
  <c r="CQ38" i="16"/>
  <c r="CR38" i="16"/>
  <c r="CX38" i="16"/>
  <c r="DB37" i="16"/>
  <c r="CS38" i="16"/>
  <c r="CT38" i="16"/>
  <c r="CU38" i="16"/>
  <c r="CV38" i="16"/>
  <c r="BW39" i="16"/>
  <c r="BV39" i="16"/>
  <c r="BX39" i="16"/>
  <c r="CD39" i="16"/>
  <c r="BZ39" i="16"/>
  <c r="CA39" i="16"/>
  <c r="BY39" i="16"/>
  <c r="CE39" i="16"/>
  <c r="CF39" i="16"/>
  <c r="CJ39" i="16"/>
  <c r="CG39" i="16"/>
  <c r="CH39" i="16"/>
  <c r="CI39" i="16"/>
  <c r="CK39" i="16"/>
  <c r="CL39" i="16"/>
  <c r="CM39" i="16"/>
  <c r="CN39" i="16"/>
  <c r="CO39" i="16"/>
  <c r="CP39" i="16"/>
  <c r="CQ39" i="16"/>
  <c r="CR39" i="16"/>
  <c r="CX39" i="16"/>
  <c r="DB38" i="16"/>
  <c r="CS39" i="16"/>
  <c r="CT39" i="16"/>
  <c r="CU39" i="16"/>
  <c r="CV39" i="16"/>
  <c r="BW40" i="16"/>
  <c r="BV40" i="16"/>
  <c r="BX40" i="16"/>
  <c r="CD40" i="16"/>
  <c r="BZ40" i="16"/>
  <c r="CA40" i="16"/>
  <c r="BY40" i="16"/>
  <c r="CE40" i="16"/>
  <c r="CF40" i="16"/>
  <c r="CJ40" i="16"/>
  <c r="CG40" i="16"/>
  <c r="CH40" i="16"/>
  <c r="CI40" i="16"/>
  <c r="CK40" i="16"/>
  <c r="CL40" i="16"/>
  <c r="CM40" i="16"/>
  <c r="CN40" i="16"/>
  <c r="CO40" i="16"/>
  <c r="CP40" i="16"/>
  <c r="CQ40" i="16"/>
  <c r="CR40" i="16"/>
  <c r="CX40" i="16"/>
  <c r="DB39" i="16"/>
  <c r="CS40" i="16"/>
  <c r="CT40" i="16"/>
  <c r="CU40" i="16"/>
  <c r="CV40" i="16"/>
  <c r="BW41" i="16"/>
  <c r="BV41" i="16"/>
  <c r="BX41" i="16"/>
  <c r="CD41" i="16"/>
  <c r="BZ41" i="16"/>
  <c r="CA41" i="16"/>
  <c r="BY41" i="16"/>
  <c r="CE41" i="16"/>
  <c r="CF41" i="16"/>
  <c r="CJ41" i="16"/>
  <c r="CG41" i="16"/>
  <c r="CH41" i="16"/>
  <c r="CI41" i="16"/>
  <c r="CK41" i="16"/>
  <c r="CL41" i="16"/>
  <c r="CM41" i="16"/>
  <c r="CN41" i="16"/>
  <c r="CO41" i="16"/>
  <c r="CP41" i="16"/>
  <c r="CQ41" i="16"/>
  <c r="CR41" i="16"/>
  <c r="CX41" i="16"/>
  <c r="DB40" i="16"/>
  <c r="CS41" i="16"/>
  <c r="CT41" i="16"/>
  <c r="CU41" i="16"/>
  <c r="CV41" i="16"/>
  <c r="BW42" i="16"/>
  <c r="BV42" i="16"/>
  <c r="BX42" i="16"/>
  <c r="CD42" i="16"/>
  <c r="BZ42" i="16"/>
  <c r="CA42" i="16"/>
  <c r="BY42" i="16"/>
  <c r="CE42" i="16"/>
  <c r="CF42" i="16"/>
  <c r="CJ42" i="16"/>
  <c r="CG42" i="16"/>
  <c r="CH42" i="16"/>
  <c r="CI42" i="16"/>
  <c r="CK42" i="16"/>
  <c r="CL42" i="16"/>
  <c r="CM42" i="16"/>
  <c r="CN42" i="16"/>
  <c r="CO42" i="16"/>
  <c r="CP42" i="16"/>
  <c r="CQ42" i="16"/>
  <c r="CR42" i="16"/>
  <c r="CX42" i="16"/>
  <c r="DB41" i="16"/>
  <c r="CS42" i="16"/>
  <c r="CT42" i="16"/>
  <c r="CU42" i="16"/>
  <c r="CV42" i="16"/>
  <c r="BW43" i="16"/>
  <c r="BV43" i="16"/>
  <c r="BX43" i="16"/>
  <c r="CD43" i="16"/>
  <c r="BZ43" i="16"/>
  <c r="CA43" i="16"/>
  <c r="BY43" i="16"/>
  <c r="CE43" i="16"/>
  <c r="CF43" i="16"/>
  <c r="CJ43" i="16"/>
  <c r="CG43" i="16"/>
  <c r="CH43" i="16"/>
  <c r="CI43" i="16"/>
  <c r="CK43" i="16"/>
  <c r="CL43" i="16"/>
  <c r="CM43" i="16"/>
  <c r="CN43" i="16"/>
  <c r="CO43" i="16"/>
  <c r="CP43" i="16"/>
  <c r="CQ43" i="16"/>
  <c r="CR43" i="16"/>
  <c r="CX43" i="16"/>
  <c r="DB42" i="16"/>
  <c r="CS43" i="16"/>
  <c r="CT43" i="16"/>
  <c r="CU43" i="16"/>
  <c r="CV43" i="16"/>
  <c r="BW44" i="16"/>
  <c r="BV44" i="16"/>
  <c r="BX44" i="16"/>
  <c r="CD44" i="16"/>
  <c r="BZ44" i="16"/>
  <c r="CA44" i="16"/>
  <c r="BY44" i="16"/>
  <c r="CE44" i="16"/>
  <c r="CF44" i="16"/>
  <c r="CJ44" i="16"/>
  <c r="CG44" i="16"/>
  <c r="CH44" i="16"/>
  <c r="CI44" i="16"/>
  <c r="CK44" i="16"/>
  <c r="CL44" i="16"/>
  <c r="CM44" i="16"/>
  <c r="CN44" i="16"/>
  <c r="CO44" i="16"/>
  <c r="CP44" i="16"/>
  <c r="CQ44" i="16"/>
  <c r="CR44" i="16"/>
  <c r="CX44" i="16"/>
  <c r="DB43" i="16"/>
  <c r="CS44" i="16"/>
  <c r="CT44" i="16"/>
  <c r="CU44" i="16"/>
  <c r="CV44" i="16"/>
  <c r="BW45" i="16"/>
  <c r="BV45" i="16"/>
  <c r="BX45" i="16"/>
  <c r="CD45" i="16"/>
  <c r="BZ45" i="16"/>
  <c r="CA45" i="16"/>
  <c r="BY45" i="16"/>
  <c r="CE45" i="16"/>
  <c r="CF45" i="16"/>
  <c r="CJ45" i="16"/>
  <c r="CG45" i="16"/>
  <c r="CH45" i="16"/>
  <c r="CI45" i="16"/>
  <c r="CK45" i="16"/>
  <c r="CL45" i="16"/>
  <c r="CM45" i="16"/>
  <c r="CN45" i="16"/>
  <c r="CO45" i="16"/>
  <c r="CP45" i="16"/>
  <c r="CQ45" i="16"/>
  <c r="CR45" i="16"/>
  <c r="CX45" i="16"/>
  <c r="DB44" i="16"/>
  <c r="CS45" i="16"/>
  <c r="CT45" i="16"/>
  <c r="CU45" i="16"/>
  <c r="CV45" i="16"/>
  <c r="BW46" i="16"/>
  <c r="BV46" i="16"/>
  <c r="BX46" i="16"/>
  <c r="CD46" i="16"/>
  <c r="BZ46" i="16"/>
  <c r="CA46" i="16"/>
  <c r="BY46" i="16"/>
  <c r="CE46" i="16"/>
  <c r="CF46" i="16"/>
  <c r="CJ46" i="16"/>
  <c r="CG46" i="16"/>
  <c r="CH46" i="16"/>
  <c r="CI46" i="16"/>
  <c r="CK46" i="16"/>
  <c r="CL46" i="16"/>
  <c r="CM46" i="16"/>
  <c r="CN46" i="16"/>
  <c r="CO46" i="16"/>
  <c r="CP46" i="16"/>
  <c r="CQ46" i="16"/>
  <c r="CR46" i="16"/>
  <c r="CX46" i="16"/>
  <c r="DB45" i="16"/>
  <c r="CS46" i="16"/>
  <c r="CT46" i="16"/>
  <c r="CU46" i="16"/>
  <c r="CV46" i="16"/>
  <c r="BW47" i="16"/>
  <c r="BV47" i="16"/>
  <c r="BX47" i="16"/>
  <c r="CD47" i="16"/>
  <c r="BZ47" i="16"/>
  <c r="CA47" i="16"/>
  <c r="BY47" i="16"/>
  <c r="CE47" i="16"/>
  <c r="CF47" i="16"/>
  <c r="CJ47" i="16"/>
  <c r="CG47" i="16"/>
  <c r="CH47" i="16"/>
  <c r="CI47" i="16"/>
  <c r="CK47" i="16"/>
  <c r="CL47" i="16"/>
  <c r="CM47" i="16"/>
  <c r="CN47" i="16"/>
  <c r="CO47" i="16"/>
  <c r="CP47" i="16"/>
  <c r="CQ47" i="16"/>
  <c r="CR47" i="16"/>
  <c r="CX47" i="16"/>
  <c r="DB46" i="16"/>
  <c r="CS47" i="16"/>
  <c r="CT47" i="16"/>
  <c r="CU47" i="16"/>
  <c r="CV47" i="16"/>
  <c r="BW48" i="16"/>
  <c r="BV48" i="16"/>
  <c r="BX48" i="16"/>
  <c r="CD48" i="16"/>
  <c r="BZ48" i="16"/>
  <c r="CA48" i="16"/>
  <c r="BY48" i="16"/>
  <c r="CE48" i="16"/>
  <c r="CF48" i="16"/>
  <c r="CJ48" i="16"/>
  <c r="CG48" i="16"/>
  <c r="CH48" i="16"/>
  <c r="CI48" i="16"/>
  <c r="CK48" i="16"/>
  <c r="CL48" i="16"/>
  <c r="CM48" i="16"/>
  <c r="CN48" i="16"/>
  <c r="CO48" i="16"/>
  <c r="CP48" i="16"/>
  <c r="CQ48" i="16"/>
  <c r="CR48" i="16"/>
  <c r="CX48" i="16"/>
  <c r="DB47" i="16"/>
  <c r="CS48" i="16"/>
  <c r="CT48" i="16"/>
  <c r="CU48" i="16"/>
  <c r="CV48" i="16"/>
  <c r="BW49" i="16"/>
  <c r="BV49" i="16"/>
  <c r="BX49" i="16"/>
  <c r="CD49" i="16"/>
  <c r="BZ49" i="16"/>
  <c r="CA49" i="16"/>
  <c r="BY49" i="16"/>
  <c r="CE49" i="16"/>
  <c r="CF49" i="16"/>
  <c r="CJ49" i="16"/>
  <c r="CG49" i="16"/>
  <c r="CH49" i="16"/>
  <c r="CI49" i="16"/>
  <c r="CK49" i="16"/>
  <c r="CL49" i="16"/>
  <c r="CM49" i="16"/>
  <c r="CN49" i="16"/>
  <c r="CO49" i="16"/>
  <c r="CP49" i="16"/>
  <c r="CQ49" i="16"/>
  <c r="CR49" i="16"/>
  <c r="CX49" i="16"/>
  <c r="DB48" i="16"/>
  <c r="CS49" i="16"/>
  <c r="CT49" i="16"/>
  <c r="CU49" i="16"/>
  <c r="CV49" i="16"/>
  <c r="BW50" i="16"/>
  <c r="BV50" i="16"/>
  <c r="BX50" i="16"/>
  <c r="CD50" i="16"/>
  <c r="BZ50" i="16"/>
  <c r="CA50" i="16"/>
  <c r="BY50" i="16"/>
  <c r="CE50" i="16"/>
  <c r="CF50" i="16"/>
  <c r="CJ50" i="16"/>
  <c r="CG50" i="16"/>
  <c r="CH50" i="16"/>
  <c r="CI50" i="16"/>
  <c r="CK50" i="16"/>
  <c r="CL50" i="16"/>
  <c r="CM50" i="16"/>
  <c r="CN50" i="16"/>
  <c r="CO50" i="16"/>
  <c r="CP50" i="16"/>
  <c r="CQ50" i="16"/>
  <c r="CR50" i="16"/>
  <c r="CX50" i="16"/>
  <c r="DB49" i="16"/>
  <c r="CS50" i="16"/>
  <c r="CT50" i="16"/>
  <c r="CU50" i="16"/>
  <c r="CV50" i="16"/>
  <c r="BW51" i="16"/>
  <c r="BV51" i="16"/>
  <c r="BX51" i="16"/>
  <c r="CD51" i="16"/>
  <c r="BZ51" i="16"/>
  <c r="CA51" i="16"/>
  <c r="BY51" i="16"/>
  <c r="CE51" i="16"/>
  <c r="CF51" i="16"/>
  <c r="CJ51" i="16"/>
  <c r="CG51" i="16"/>
  <c r="CH51" i="16"/>
  <c r="CI51" i="16"/>
  <c r="CK51" i="16"/>
  <c r="CL51" i="16"/>
  <c r="CM51" i="16"/>
  <c r="CN51" i="16"/>
  <c r="CO51" i="16"/>
  <c r="CP51" i="16"/>
  <c r="CQ51" i="16"/>
  <c r="CR51" i="16"/>
  <c r="CX51" i="16"/>
  <c r="DB50" i="16"/>
  <c r="CS51" i="16"/>
  <c r="CT51" i="16"/>
  <c r="CU51" i="16"/>
  <c r="CV51" i="16"/>
  <c r="BW52" i="16"/>
  <c r="BV52" i="16"/>
  <c r="BX52" i="16"/>
  <c r="CD52" i="16"/>
  <c r="BZ52" i="16"/>
  <c r="CA52" i="16"/>
  <c r="BY52" i="16"/>
  <c r="CE52" i="16"/>
  <c r="CF52" i="16"/>
  <c r="CJ52" i="16"/>
  <c r="CG52" i="16"/>
  <c r="CH52" i="16"/>
  <c r="CI52" i="16"/>
  <c r="CK52" i="16"/>
  <c r="CL52" i="16"/>
  <c r="CM52" i="16"/>
  <c r="CN52" i="16"/>
  <c r="CO52" i="16"/>
  <c r="CP52" i="16"/>
  <c r="CQ52" i="16"/>
  <c r="CR52" i="16"/>
  <c r="CX52" i="16"/>
  <c r="DB51" i="16"/>
  <c r="CS52" i="16"/>
  <c r="CT52" i="16"/>
  <c r="CU52" i="16"/>
  <c r="CV52" i="16"/>
  <c r="BW53" i="16"/>
  <c r="BV53" i="16"/>
  <c r="BX53" i="16"/>
  <c r="CD53" i="16"/>
  <c r="BZ53" i="16"/>
  <c r="CA53" i="16"/>
  <c r="BY53" i="16"/>
  <c r="CE53" i="16"/>
  <c r="CF53" i="16"/>
  <c r="CJ53" i="16"/>
  <c r="CG53" i="16"/>
  <c r="CH53" i="16"/>
  <c r="CI53" i="16"/>
  <c r="CK53" i="16"/>
  <c r="CL53" i="16"/>
  <c r="CM53" i="16"/>
  <c r="CN53" i="16"/>
  <c r="CO53" i="16"/>
  <c r="CP53" i="16"/>
  <c r="CQ53" i="16"/>
  <c r="CR53" i="16"/>
  <c r="CX53" i="16"/>
  <c r="DB52" i="16"/>
  <c r="CS53" i="16"/>
  <c r="CT53" i="16"/>
  <c r="CU53" i="16"/>
  <c r="CV53" i="16"/>
  <c r="BW54" i="16"/>
  <c r="BV54" i="16"/>
  <c r="BX54" i="16"/>
  <c r="CD54" i="16"/>
  <c r="BZ54" i="16"/>
  <c r="CA54" i="16"/>
  <c r="BY54" i="16"/>
  <c r="CE54" i="16"/>
  <c r="CF54" i="16"/>
  <c r="CJ54" i="16"/>
  <c r="CG54" i="16"/>
  <c r="CH54" i="16"/>
  <c r="CI54" i="16"/>
  <c r="CK54" i="16"/>
  <c r="CL54" i="16"/>
  <c r="CM54" i="16"/>
  <c r="CN54" i="16"/>
  <c r="CO54" i="16"/>
  <c r="CP54" i="16"/>
  <c r="CQ54" i="16"/>
  <c r="CR54" i="16"/>
  <c r="CX54" i="16"/>
  <c r="DB53" i="16"/>
  <c r="CS54" i="16"/>
  <c r="CT54" i="16"/>
  <c r="CU54" i="16"/>
  <c r="CV54" i="16"/>
  <c r="BW55" i="16"/>
  <c r="BV55" i="16"/>
  <c r="BX55" i="16"/>
  <c r="CD55" i="16"/>
  <c r="BZ55" i="16"/>
  <c r="CA55" i="16"/>
  <c r="BY55" i="16"/>
  <c r="CE55" i="16"/>
  <c r="CF55" i="16"/>
  <c r="CJ55" i="16"/>
  <c r="CG55" i="16"/>
  <c r="CH55" i="16"/>
  <c r="CI55" i="16"/>
  <c r="CK55" i="16"/>
  <c r="CL55" i="16"/>
  <c r="CM55" i="16"/>
  <c r="CN55" i="16"/>
  <c r="CO55" i="16"/>
  <c r="CP55" i="16"/>
  <c r="CQ55" i="16"/>
  <c r="CR55" i="16"/>
  <c r="CX55" i="16"/>
  <c r="DB54" i="16"/>
  <c r="CS55" i="16"/>
  <c r="CT55" i="16"/>
  <c r="CU55" i="16"/>
  <c r="CV55" i="16"/>
  <c r="BW56" i="16"/>
  <c r="BV56" i="16"/>
  <c r="BX56" i="16"/>
  <c r="CD56" i="16"/>
  <c r="BZ56" i="16"/>
  <c r="CA56" i="16"/>
  <c r="BY56" i="16"/>
  <c r="CE56" i="16"/>
  <c r="CF56" i="16"/>
  <c r="CJ56" i="16"/>
  <c r="CG56" i="16"/>
  <c r="CH56" i="16"/>
  <c r="CI56" i="16"/>
  <c r="CK56" i="16"/>
  <c r="CL56" i="16"/>
  <c r="CM56" i="16"/>
  <c r="CN56" i="16"/>
  <c r="CO56" i="16"/>
  <c r="CP56" i="16"/>
  <c r="CQ56" i="16"/>
  <c r="CR56" i="16"/>
  <c r="CX56" i="16"/>
  <c r="DB55" i="16"/>
  <c r="CS56" i="16"/>
  <c r="CT56" i="16"/>
  <c r="CU56" i="16"/>
  <c r="CV56" i="16"/>
  <c r="BW57" i="16"/>
  <c r="BV57" i="16"/>
  <c r="BX57" i="16"/>
  <c r="CD57" i="16"/>
  <c r="BZ57" i="16"/>
  <c r="CA57" i="16"/>
  <c r="BY57" i="16"/>
  <c r="CE57" i="16"/>
  <c r="CF57" i="16"/>
  <c r="CJ57" i="16"/>
  <c r="CG57" i="16"/>
  <c r="CH57" i="16"/>
  <c r="CI57" i="16"/>
  <c r="CK57" i="16"/>
  <c r="CL57" i="16"/>
  <c r="CM57" i="16"/>
  <c r="CN57" i="16"/>
  <c r="CO57" i="16"/>
  <c r="CP57" i="16"/>
  <c r="CQ57" i="16"/>
  <c r="CR57" i="16"/>
  <c r="CX57" i="16"/>
  <c r="DB56" i="16"/>
  <c r="CS57" i="16"/>
  <c r="CT57" i="16"/>
  <c r="CU57" i="16"/>
  <c r="CV57" i="16"/>
  <c r="BW58" i="16"/>
  <c r="BV58" i="16"/>
  <c r="BX58" i="16"/>
  <c r="CD58" i="16"/>
  <c r="BZ58" i="16"/>
  <c r="CA58" i="16"/>
  <c r="BY58" i="16"/>
  <c r="CE58" i="16"/>
  <c r="CF58" i="16"/>
  <c r="CJ58" i="16"/>
  <c r="CG58" i="16"/>
  <c r="CH58" i="16"/>
  <c r="CI58" i="16"/>
  <c r="CK58" i="16"/>
  <c r="CL58" i="16"/>
  <c r="CM58" i="16"/>
  <c r="CN58" i="16"/>
  <c r="CO58" i="16"/>
  <c r="CP58" i="16"/>
  <c r="CQ58" i="16"/>
  <c r="CR58" i="16"/>
  <c r="CX58" i="16"/>
  <c r="DB57" i="16"/>
  <c r="CS58" i="16"/>
  <c r="CT58" i="16"/>
  <c r="CU58" i="16"/>
  <c r="CV58" i="16"/>
  <c r="BW59" i="16"/>
  <c r="BV59" i="16"/>
  <c r="BX59" i="16"/>
  <c r="CD59" i="16"/>
  <c r="BZ59" i="16"/>
  <c r="CA59" i="16"/>
  <c r="BY59" i="16"/>
  <c r="CE59" i="16"/>
  <c r="CF59" i="16"/>
  <c r="CJ59" i="16"/>
  <c r="CG59" i="16"/>
  <c r="CH59" i="16"/>
  <c r="CI59" i="16"/>
  <c r="CK59" i="16"/>
  <c r="CL59" i="16"/>
  <c r="CM59" i="16"/>
  <c r="CN59" i="16"/>
  <c r="CO59" i="16"/>
  <c r="CP59" i="16"/>
  <c r="CQ59" i="16"/>
  <c r="CR59" i="16"/>
  <c r="CX59" i="16"/>
  <c r="DB58" i="16"/>
  <c r="CS59" i="16"/>
  <c r="CT59" i="16"/>
  <c r="CU59" i="16"/>
  <c r="CV59" i="16"/>
  <c r="BW60" i="16"/>
  <c r="BV60" i="16"/>
  <c r="BX60" i="16"/>
  <c r="CD60" i="16"/>
  <c r="BZ60" i="16"/>
  <c r="CA60" i="16"/>
  <c r="BY60" i="16"/>
  <c r="CE60" i="16"/>
  <c r="CF60" i="16"/>
  <c r="CJ60" i="16"/>
  <c r="CG60" i="16"/>
  <c r="CH60" i="16"/>
  <c r="CI60" i="16"/>
  <c r="CK60" i="16"/>
  <c r="CL60" i="16"/>
  <c r="CM60" i="16"/>
  <c r="CN60" i="16"/>
  <c r="CO60" i="16"/>
  <c r="CP60" i="16"/>
  <c r="CQ60" i="16"/>
  <c r="CR60" i="16"/>
  <c r="CX60" i="16"/>
  <c r="DB59" i="16"/>
  <c r="CS60" i="16"/>
  <c r="CT60" i="16"/>
  <c r="CU60" i="16"/>
  <c r="CV60" i="16"/>
  <c r="BW61" i="16"/>
  <c r="BV61" i="16"/>
  <c r="BX61" i="16"/>
  <c r="CD61" i="16"/>
  <c r="BZ61" i="16"/>
  <c r="CA61" i="16"/>
  <c r="BY61" i="16"/>
  <c r="CE61" i="16"/>
  <c r="CF61" i="16"/>
  <c r="CJ61" i="16"/>
  <c r="CG61" i="16"/>
  <c r="CH61" i="16"/>
  <c r="CI61" i="16"/>
  <c r="CK61" i="16"/>
  <c r="CL61" i="16"/>
  <c r="CM61" i="16"/>
  <c r="CN61" i="16"/>
  <c r="CO61" i="16"/>
  <c r="CP61" i="16"/>
  <c r="CQ61" i="16"/>
  <c r="CR61" i="16"/>
  <c r="CX61" i="16"/>
  <c r="DB60" i="16"/>
  <c r="CS61" i="16"/>
  <c r="CT61" i="16"/>
  <c r="CU61" i="16"/>
  <c r="CV61" i="16"/>
  <c r="BW62" i="16"/>
  <c r="BV62" i="16"/>
  <c r="BX62" i="16"/>
  <c r="CD62" i="16"/>
  <c r="BZ62" i="16"/>
  <c r="CA62" i="16"/>
  <c r="BY62" i="16"/>
  <c r="CE62" i="16"/>
  <c r="CF62" i="16"/>
  <c r="CJ62" i="16"/>
  <c r="CG62" i="16"/>
  <c r="CH62" i="16"/>
  <c r="CI62" i="16"/>
  <c r="CK62" i="16"/>
  <c r="CL62" i="16"/>
  <c r="CM62" i="16"/>
  <c r="CN62" i="16"/>
  <c r="CO62" i="16"/>
  <c r="CP62" i="16"/>
  <c r="CQ62" i="16"/>
  <c r="CR62" i="16"/>
  <c r="CX62" i="16"/>
  <c r="DB61" i="16"/>
  <c r="CS62" i="16"/>
  <c r="CT62" i="16"/>
  <c r="CU62" i="16"/>
  <c r="CV62" i="16"/>
  <c r="BW63" i="16"/>
  <c r="BV63" i="16"/>
  <c r="BX63" i="16"/>
  <c r="CD63" i="16"/>
  <c r="BZ63" i="16"/>
  <c r="CA63" i="16"/>
  <c r="BY63" i="16"/>
  <c r="CE63" i="16"/>
  <c r="CF63" i="16"/>
  <c r="CJ63" i="16"/>
  <c r="CG63" i="16"/>
  <c r="CH63" i="16"/>
  <c r="CI63" i="16"/>
  <c r="CK63" i="16"/>
  <c r="CL63" i="16"/>
  <c r="CM63" i="16"/>
  <c r="CN63" i="16"/>
  <c r="CO63" i="16"/>
  <c r="CP63" i="16"/>
  <c r="CQ63" i="16"/>
  <c r="CR63" i="16"/>
  <c r="CX63" i="16"/>
  <c r="DB62" i="16"/>
  <c r="CS63" i="16"/>
  <c r="CT63" i="16"/>
  <c r="CU63" i="16"/>
  <c r="CV63" i="16"/>
  <c r="BW64" i="16"/>
  <c r="BV64" i="16"/>
  <c r="BX64" i="16"/>
  <c r="CD64" i="16"/>
  <c r="BZ64" i="16"/>
  <c r="CA64" i="16"/>
  <c r="BY64" i="16"/>
  <c r="CE64" i="16"/>
  <c r="CF64" i="16"/>
  <c r="CJ64" i="16"/>
  <c r="CG64" i="16"/>
  <c r="CH64" i="16"/>
  <c r="CI64" i="16"/>
  <c r="CK64" i="16"/>
  <c r="CL64" i="16"/>
  <c r="CM64" i="16"/>
  <c r="CN64" i="16"/>
  <c r="CO64" i="16"/>
  <c r="CP64" i="16"/>
  <c r="CQ64" i="16"/>
  <c r="CR64" i="16"/>
  <c r="CX64" i="16"/>
  <c r="DB63" i="16"/>
  <c r="CS64" i="16"/>
  <c r="CT64" i="16"/>
  <c r="CU64" i="16"/>
  <c r="CV64" i="16"/>
  <c r="BW65" i="16"/>
  <c r="BV65" i="16"/>
  <c r="BX65" i="16"/>
  <c r="CD65" i="16"/>
  <c r="BZ65" i="16"/>
  <c r="CA65" i="16"/>
  <c r="BY65" i="16"/>
  <c r="CE65" i="16"/>
  <c r="CF65" i="16"/>
  <c r="CJ65" i="16"/>
  <c r="CG65" i="16"/>
  <c r="CH65" i="16"/>
  <c r="CI65" i="16"/>
  <c r="CK65" i="16"/>
  <c r="CL65" i="16"/>
  <c r="CM65" i="16"/>
  <c r="CN65" i="16"/>
  <c r="CO65" i="16"/>
  <c r="CP65" i="16"/>
  <c r="CQ65" i="16"/>
  <c r="CR65" i="16"/>
  <c r="CX65" i="16"/>
  <c r="DB64" i="16"/>
  <c r="CS65" i="16"/>
  <c r="CT65" i="16"/>
  <c r="CU65" i="16"/>
  <c r="CV65" i="16"/>
  <c r="BW66" i="16"/>
  <c r="BV66" i="16"/>
  <c r="BX66" i="16"/>
  <c r="CD66" i="16"/>
  <c r="BZ66" i="16"/>
  <c r="CA66" i="16"/>
  <c r="BY66" i="16"/>
  <c r="CE66" i="16"/>
  <c r="CF66" i="16"/>
  <c r="CJ66" i="16"/>
  <c r="CG66" i="16"/>
  <c r="CH66" i="16"/>
  <c r="CI66" i="16"/>
  <c r="CK66" i="16"/>
  <c r="CL66" i="16"/>
  <c r="CM66" i="16"/>
  <c r="CN66" i="16"/>
  <c r="CO66" i="16"/>
  <c r="CP66" i="16"/>
  <c r="CQ66" i="16"/>
  <c r="CR66" i="16"/>
  <c r="CX66" i="16"/>
  <c r="DB65" i="16"/>
  <c r="CS66" i="16"/>
  <c r="CT66" i="16"/>
  <c r="CU66" i="16"/>
  <c r="CV66" i="16"/>
  <c r="BW67" i="16"/>
  <c r="BV67" i="16"/>
  <c r="BX67" i="16"/>
  <c r="CD67" i="16"/>
  <c r="BZ67" i="16"/>
  <c r="CA67" i="16"/>
  <c r="BY67" i="16"/>
  <c r="CE67" i="16"/>
  <c r="CF67" i="16"/>
  <c r="CJ67" i="16"/>
  <c r="CG67" i="16"/>
  <c r="CH67" i="16"/>
  <c r="CI67" i="16"/>
  <c r="CK67" i="16"/>
  <c r="CL67" i="16"/>
  <c r="CM67" i="16"/>
  <c r="CN67" i="16"/>
  <c r="CO67" i="16"/>
  <c r="CP67" i="16"/>
  <c r="CQ67" i="16"/>
  <c r="CR67" i="16"/>
  <c r="CX67" i="16"/>
  <c r="DB66" i="16"/>
  <c r="CS67" i="16"/>
  <c r="CT67" i="16"/>
  <c r="CU67" i="16"/>
  <c r="CV67" i="16"/>
  <c r="BW68" i="16"/>
  <c r="BV68" i="16"/>
  <c r="BX68" i="16"/>
  <c r="CD68" i="16"/>
  <c r="BZ68" i="16"/>
  <c r="CA68" i="16"/>
  <c r="BY68" i="16"/>
  <c r="CE68" i="16"/>
  <c r="CF68" i="16"/>
  <c r="CJ68" i="16"/>
  <c r="CG68" i="16"/>
  <c r="CH68" i="16"/>
  <c r="CI68" i="16"/>
  <c r="CK68" i="16"/>
  <c r="CL68" i="16"/>
  <c r="CM68" i="16"/>
  <c r="CN68" i="16"/>
  <c r="CO68" i="16"/>
  <c r="CP68" i="16"/>
  <c r="CQ68" i="16"/>
  <c r="CR68" i="16"/>
  <c r="CX68" i="16"/>
  <c r="DB67" i="16"/>
  <c r="CS68" i="16"/>
  <c r="CT68" i="16"/>
  <c r="CU68" i="16"/>
  <c r="CV68" i="16"/>
  <c r="BW69" i="16"/>
  <c r="BV69" i="16"/>
  <c r="BX69" i="16"/>
  <c r="CD69" i="16"/>
  <c r="CA69" i="16"/>
  <c r="BY69" i="16"/>
  <c r="CE69" i="16"/>
  <c r="CF69" i="16"/>
  <c r="CJ69" i="16"/>
  <c r="CG69" i="16"/>
  <c r="CH69" i="16"/>
  <c r="CI69" i="16"/>
  <c r="CK69" i="16"/>
  <c r="CL69" i="16"/>
  <c r="CM69" i="16"/>
  <c r="CN69" i="16"/>
  <c r="CO69" i="16"/>
  <c r="CP69" i="16"/>
  <c r="CQ69" i="16"/>
  <c r="CR69" i="16"/>
  <c r="CX69" i="16"/>
  <c r="DB68" i="16"/>
  <c r="CS69" i="16"/>
  <c r="CT69" i="16"/>
  <c r="CU69" i="16"/>
  <c r="CV69" i="16"/>
  <c r="BW70" i="16"/>
  <c r="BV70" i="16"/>
  <c r="BX70" i="16"/>
  <c r="CD70" i="16"/>
  <c r="BZ70" i="16"/>
  <c r="CA70" i="16"/>
  <c r="BY70" i="16"/>
  <c r="CE70" i="16"/>
  <c r="CF70" i="16"/>
  <c r="CJ70" i="16"/>
  <c r="CG70" i="16"/>
  <c r="CH70" i="16"/>
  <c r="CI70" i="16"/>
  <c r="CK70" i="16"/>
  <c r="CL70" i="16"/>
  <c r="CM70" i="16"/>
  <c r="CN70" i="16"/>
  <c r="CO70" i="16"/>
  <c r="CP70" i="16"/>
  <c r="CQ70" i="16"/>
  <c r="CR70" i="16"/>
  <c r="CX70" i="16"/>
  <c r="DB69" i="16"/>
  <c r="CS70" i="16"/>
  <c r="CT70" i="16"/>
  <c r="CU70" i="16"/>
  <c r="CV70" i="16"/>
  <c r="BW71" i="16"/>
  <c r="BV71" i="16"/>
  <c r="BX71" i="16"/>
  <c r="CD71" i="16"/>
  <c r="BZ71" i="16"/>
  <c r="CA71" i="16"/>
  <c r="BY71" i="16"/>
  <c r="CE71" i="16"/>
  <c r="CF71" i="16"/>
  <c r="CJ71" i="16"/>
  <c r="CG71" i="16"/>
  <c r="CH71" i="16"/>
  <c r="CI71" i="16"/>
  <c r="CK71" i="16"/>
  <c r="CL71" i="16"/>
  <c r="CM71" i="16"/>
  <c r="CN71" i="16"/>
  <c r="CO71" i="16"/>
  <c r="CP71" i="16"/>
  <c r="CX71" i="16"/>
  <c r="DB70" i="16"/>
  <c r="CS71" i="16"/>
  <c r="CT71" i="16"/>
  <c r="CU71" i="16"/>
  <c r="CV71" i="16"/>
  <c r="BW72" i="16"/>
  <c r="BV72" i="16"/>
  <c r="BX72" i="16"/>
  <c r="CD72" i="16"/>
  <c r="BZ72" i="16"/>
  <c r="CA72" i="16"/>
  <c r="BY72" i="16"/>
  <c r="CE72" i="16"/>
  <c r="CF72" i="16"/>
  <c r="CJ72" i="16"/>
  <c r="CG72" i="16"/>
  <c r="CH72" i="16"/>
  <c r="CI72" i="16"/>
  <c r="CK72" i="16"/>
  <c r="CL72" i="16"/>
  <c r="CM72" i="16"/>
  <c r="CN72" i="16"/>
  <c r="CO72" i="16"/>
  <c r="CP72" i="16"/>
  <c r="CQ72" i="16"/>
  <c r="CR72" i="16"/>
  <c r="CX72" i="16"/>
  <c r="DB71" i="16"/>
  <c r="CS72" i="16"/>
  <c r="CT72" i="16"/>
  <c r="CU72" i="16"/>
  <c r="CV72" i="16"/>
  <c r="BW73" i="16"/>
  <c r="BV73" i="16"/>
  <c r="BX73" i="16"/>
  <c r="CD73" i="16"/>
  <c r="BZ73" i="16"/>
  <c r="CA73" i="16"/>
  <c r="BY73" i="16"/>
  <c r="CE73" i="16"/>
  <c r="CF73" i="16"/>
  <c r="CJ73" i="16"/>
  <c r="CG73" i="16"/>
  <c r="CH73" i="16"/>
  <c r="CI73" i="16"/>
  <c r="CK73" i="16"/>
  <c r="CL73" i="16"/>
  <c r="CM73" i="16"/>
  <c r="CN73" i="16"/>
  <c r="CX73" i="16"/>
  <c r="DB72" i="16"/>
  <c r="CS73" i="16"/>
  <c r="CT73" i="16"/>
  <c r="CU73" i="16"/>
  <c r="CV73" i="16"/>
  <c r="BW74" i="16"/>
  <c r="BV74" i="16"/>
  <c r="BX74" i="16"/>
  <c r="CD74" i="16"/>
  <c r="BZ74" i="16"/>
  <c r="CA74" i="16"/>
  <c r="BY74" i="16"/>
  <c r="CE74" i="16"/>
  <c r="CF74" i="16"/>
  <c r="CJ74" i="16"/>
  <c r="CG74" i="16"/>
  <c r="CH74" i="16"/>
  <c r="CI74" i="16"/>
  <c r="CK74" i="16"/>
  <c r="CL74" i="16"/>
  <c r="CM74" i="16"/>
  <c r="CN74" i="16"/>
  <c r="CO74" i="16"/>
  <c r="CP74" i="16"/>
  <c r="CX74" i="16"/>
  <c r="DB73" i="16"/>
  <c r="CS74" i="16"/>
  <c r="CT74" i="16"/>
  <c r="CU74" i="16"/>
  <c r="CV74" i="16"/>
  <c r="BW75" i="16"/>
  <c r="BV75" i="16"/>
  <c r="BX75" i="16"/>
  <c r="CD75" i="16"/>
  <c r="BZ75" i="16"/>
  <c r="CA75" i="16"/>
  <c r="BY75" i="16"/>
  <c r="CE75" i="16"/>
  <c r="CF75" i="16"/>
  <c r="CJ75" i="16"/>
  <c r="CG75" i="16"/>
  <c r="CH75" i="16"/>
  <c r="CI75" i="16"/>
  <c r="CK75" i="16"/>
  <c r="CL75" i="16"/>
  <c r="CM75" i="16"/>
  <c r="CN75" i="16"/>
  <c r="CO75" i="16"/>
  <c r="CP75" i="16"/>
  <c r="CX75" i="16"/>
  <c r="DB74" i="16"/>
  <c r="CS75" i="16"/>
  <c r="CT75" i="16"/>
  <c r="CU75" i="16"/>
  <c r="CV75" i="16"/>
  <c r="BW76" i="16"/>
  <c r="BV76" i="16"/>
  <c r="BX76" i="16"/>
  <c r="CD76" i="16"/>
  <c r="BZ76" i="16"/>
  <c r="CA76" i="16"/>
  <c r="BY76" i="16"/>
  <c r="CE76" i="16"/>
  <c r="CF76" i="16"/>
  <c r="CJ76" i="16"/>
  <c r="CG76" i="16"/>
  <c r="CH76" i="16"/>
  <c r="CI76" i="16"/>
  <c r="CK76" i="16"/>
  <c r="CL76" i="16"/>
  <c r="CM76" i="16"/>
  <c r="CN76" i="16"/>
  <c r="CX76" i="16"/>
  <c r="DB75" i="16"/>
  <c r="CS76" i="16"/>
  <c r="CT76" i="16"/>
  <c r="CU76" i="16"/>
  <c r="CV76" i="16"/>
  <c r="BW77" i="16"/>
  <c r="BV77" i="16"/>
  <c r="BX77" i="16"/>
  <c r="CD77" i="16"/>
  <c r="BZ77" i="16"/>
  <c r="CA77" i="16"/>
  <c r="BY77" i="16"/>
  <c r="CE77" i="16"/>
  <c r="CF77" i="16"/>
  <c r="CJ77" i="16"/>
  <c r="CG77" i="16"/>
  <c r="CH77" i="16"/>
  <c r="CI77" i="16"/>
  <c r="CK77" i="16"/>
  <c r="CL77" i="16"/>
  <c r="CM77" i="16"/>
  <c r="CN77" i="16"/>
  <c r="CX77" i="16"/>
  <c r="DB76" i="16"/>
  <c r="CS77" i="16"/>
  <c r="CT77" i="16"/>
  <c r="CU77" i="16"/>
  <c r="CV77" i="16"/>
  <c r="BW78" i="16"/>
  <c r="BV78" i="16"/>
  <c r="BX78" i="16"/>
  <c r="CD78" i="16"/>
  <c r="BZ78" i="16"/>
  <c r="CA78" i="16"/>
  <c r="BY78" i="16"/>
  <c r="CE78" i="16"/>
  <c r="CF78" i="16"/>
  <c r="CJ78" i="16"/>
  <c r="CG78" i="16"/>
  <c r="CH78" i="16"/>
  <c r="CI78" i="16"/>
  <c r="CK78" i="16"/>
  <c r="CL78" i="16"/>
  <c r="CM78" i="16"/>
  <c r="CN78" i="16"/>
  <c r="CX78" i="16"/>
  <c r="DB77" i="16"/>
  <c r="CS78" i="16"/>
  <c r="CT78" i="16"/>
  <c r="CU78" i="16"/>
  <c r="CV78" i="16"/>
  <c r="BW79" i="16"/>
  <c r="BV79" i="16"/>
  <c r="BX79" i="16"/>
  <c r="CD79" i="16"/>
  <c r="BZ79" i="16"/>
  <c r="CA79" i="16"/>
  <c r="BY79" i="16"/>
  <c r="CE79" i="16"/>
  <c r="CF79" i="16"/>
  <c r="CJ79" i="16"/>
  <c r="CG79" i="16"/>
  <c r="CH79" i="16"/>
  <c r="CI79" i="16"/>
  <c r="CK79" i="16"/>
  <c r="CL79" i="16"/>
  <c r="CM79" i="16"/>
  <c r="CN79" i="16"/>
  <c r="CX79" i="16"/>
  <c r="DB78" i="16"/>
  <c r="CS79" i="16"/>
  <c r="CT79" i="16"/>
  <c r="CU79" i="16"/>
  <c r="CV79" i="16"/>
  <c r="BW80" i="16"/>
  <c r="BV80" i="16"/>
  <c r="BX80" i="16"/>
  <c r="CX80" i="16"/>
  <c r="DB79" i="16"/>
  <c r="CD80" i="16"/>
  <c r="BZ80" i="16"/>
  <c r="CA80" i="16"/>
  <c r="BY80" i="16"/>
  <c r="CE80" i="16"/>
  <c r="CF80" i="16"/>
  <c r="CJ80" i="16"/>
  <c r="CG80" i="16"/>
  <c r="CH80" i="16"/>
  <c r="CI80" i="16"/>
  <c r="CK80" i="16"/>
  <c r="CL80" i="16"/>
  <c r="CM80" i="16"/>
  <c r="CN80" i="16"/>
  <c r="CS80" i="16"/>
  <c r="CT80" i="16"/>
  <c r="CV80" i="16"/>
  <c r="BW81" i="16"/>
  <c r="BV81" i="16"/>
  <c r="BX81" i="16"/>
  <c r="CD81" i="16"/>
  <c r="BZ81" i="16"/>
  <c r="CA81" i="16"/>
  <c r="BY81" i="16"/>
  <c r="CE81" i="16"/>
  <c r="CF81" i="16"/>
  <c r="CJ81" i="16"/>
  <c r="CG81" i="16"/>
  <c r="CH81" i="16"/>
  <c r="CI81" i="16"/>
  <c r="CK81" i="16"/>
  <c r="CL81" i="16"/>
  <c r="CM81" i="16"/>
  <c r="CN81" i="16"/>
  <c r="CX81" i="16"/>
  <c r="DB80" i="16"/>
  <c r="CS81" i="16"/>
  <c r="CT81" i="16"/>
  <c r="CU81" i="16"/>
  <c r="CV81" i="16"/>
  <c r="BW82" i="16"/>
  <c r="BV82" i="16"/>
  <c r="BX82" i="16"/>
  <c r="CX82" i="16"/>
  <c r="DB81" i="16"/>
  <c r="CD82" i="16"/>
  <c r="BZ82" i="16"/>
  <c r="CA82" i="16"/>
  <c r="BY82" i="16"/>
  <c r="CE82" i="16"/>
  <c r="CF82" i="16"/>
  <c r="CJ82" i="16"/>
  <c r="CG82" i="16"/>
  <c r="CH82" i="16"/>
  <c r="CI82" i="16"/>
  <c r="CK82" i="16"/>
  <c r="CL82" i="16"/>
  <c r="CM82" i="16"/>
  <c r="CN82" i="16"/>
  <c r="CS82" i="16"/>
  <c r="CT82" i="16"/>
  <c r="CU82" i="16"/>
  <c r="CV82" i="16"/>
  <c r="BW83" i="16"/>
  <c r="BV83" i="16"/>
  <c r="BX83" i="16"/>
  <c r="CD83" i="16"/>
  <c r="BZ83" i="16"/>
  <c r="CA83" i="16"/>
  <c r="BY83" i="16"/>
  <c r="CE83" i="16"/>
  <c r="CF83" i="16"/>
  <c r="CX83" i="16"/>
  <c r="DB82" i="16"/>
  <c r="CL83" i="16"/>
  <c r="CM83" i="16"/>
  <c r="CN83" i="16"/>
  <c r="CS83" i="16"/>
  <c r="CT83" i="16"/>
  <c r="CV83" i="16"/>
  <c r="BW84" i="16"/>
  <c r="BV84" i="16"/>
  <c r="BX84" i="16"/>
  <c r="CX84" i="16"/>
  <c r="DB83" i="16"/>
  <c r="CD84" i="16"/>
  <c r="BZ84" i="16"/>
  <c r="CA84" i="16"/>
  <c r="BY84" i="16"/>
  <c r="CE84" i="16"/>
  <c r="CF84" i="16"/>
  <c r="CL84" i="16"/>
  <c r="CM84" i="16"/>
  <c r="CN84" i="16"/>
  <c r="CS84" i="16"/>
  <c r="CT84" i="16"/>
  <c r="CV84" i="16"/>
  <c r="BW85" i="16"/>
  <c r="BV85" i="16"/>
  <c r="BX85" i="16"/>
  <c r="CD85" i="16"/>
  <c r="BZ85" i="16"/>
  <c r="CA85" i="16"/>
  <c r="BY85" i="16"/>
  <c r="CE85" i="16"/>
  <c r="CF85" i="16"/>
  <c r="CX85" i="16"/>
  <c r="DB84" i="16"/>
  <c r="CL85" i="16"/>
  <c r="CM85" i="16"/>
  <c r="CN85" i="16"/>
  <c r="CS85" i="16"/>
  <c r="CT85" i="16"/>
  <c r="CV85" i="16"/>
  <c r="BW86" i="16"/>
  <c r="BV86" i="16"/>
  <c r="CX86" i="16"/>
  <c r="DB85" i="16"/>
  <c r="BV87" i="16"/>
  <c r="CX87" i="16"/>
  <c r="DB86" i="16"/>
  <c r="BV88" i="16"/>
  <c r="CX88" i="16"/>
  <c r="DB87" i="16"/>
  <c r="BV89" i="16"/>
  <c r="CX89" i="16"/>
  <c r="DB88" i="16"/>
  <c r="BV90" i="16"/>
  <c r="CX90" i="16"/>
  <c r="DB89" i="16"/>
  <c r="BV91" i="16"/>
  <c r="CX91" i="16"/>
  <c r="DB90" i="16"/>
  <c r="BV92" i="16"/>
  <c r="CX92" i="16"/>
  <c r="DB91" i="16"/>
  <c r="BV93" i="16"/>
  <c r="CX93" i="16"/>
  <c r="DB92" i="16"/>
  <c r="BV94" i="16"/>
  <c r="CX94" i="16"/>
  <c r="DB93" i="16"/>
  <c r="BV95" i="16"/>
  <c r="CX95" i="16"/>
  <c r="DB94" i="16"/>
  <c r="BV96" i="16"/>
  <c r="CX96" i="16"/>
  <c r="DB95" i="16"/>
  <c r="BV97" i="16"/>
  <c r="CX97" i="16"/>
  <c r="DB96" i="16"/>
  <c r="BV98" i="16"/>
  <c r="CX98" i="16"/>
  <c r="DB97" i="16"/>
  <c r="BV99" i="16"/>
  <c r="CX99" i="16"/>
  <c r="DB98" i="16"/>
  <c r="BV100" i="16"/>
  <c r="CX100" i="16"/>
  <c r="DB99" i="16"/>
  <c r="DB100" i="16"/>
  <c r="CX4" i="16"/>
  <c r="DG12" i="16"/>
  <c r="DF12" i="16"/>
  <c r="DL2" i="16"/>
  <c r="DH12" i="16"/>
  <c r="DN12" i="16"/>
  <c r="DJ12" i="16"/>
  <c r="DK12" i="16"/>
  <c r="DI12" i="16"/>
  <c r="DO12" i="16"/>
  <c r="DP12" i="16"/>
  <c r="DT12" i="16"/>
  <c r="DQ12" i="16"/>
  <c r="DR12" i="16"/>
  <c r="DS12" i="16"/>
  <c r="DU12" i="16"/>
  <c r="DV12" i="16"/>
  <c r="DW12" i="16"/>
  <c r="DX12" i="16"/>
  <c r="DY12" i="16"/>
  <c r="DZ12" i="16"/>
  <c r="EA12" i="16"/>
  <c r="EB12" i="16"/>
  <c r="EH12" i="16"/>
  <c r="EC12" i="16"/>
  <c r="ED12" i="16"/>
  <c r="EE12" i="16"/>
  <c r="EF12" i="16"/>
  <c r="DG13" i="16"/>
  <c r="DF13" i="16"/>
  <c r="DH13" i="16"/>
  <c r="DN13" i="16"/>
  <c r="DJ13" i="16"/>
  <c r="DK13" i="16"/>
  <c r="DI13" i="16"/>
  <c r="DO13" i="16"/>
  <c r="DP13" i="16"/>
  <c r="DT13" i="16"/>
  <c r="DQ13" i="16"/>
  <c r="DR13" i="16"/>
  <c r="DS13" i="16"/>
  <c r="DU13" i="16"/>
  <c r="DV13" i="16"/>
  <c r="DW13" i="16"/>
  <c r="DX13" i="16"/>
  <c r="DY13" i="16"/>
  <c r="DZ13" i="16"/>
  <c r="EA13" i="16"/>
  <c r="EB13" i="16"/>
  <c r="EH13" i="16"/>
  <c r="EL12" i="16"/>
  <c r="EC13" i="16"/>
  <c r="ED13" i="16"/>
  <c r="EE13" i="16"/>
  <c r="EF13" i="16"/>
  <c r="DG14" i="16"/>
  <c r="DF14" i="16"/>
  <c r="DH14" i="16"/>
  <c r="DN14" i="16"/>
  <c r="DJ14" i="16"/>
  <c r="DK14" i="16"/>
  <c r="DI14" i="16"/>
  <c r="DO14" i="16"/>
  <c r="DP14" i="16"/>
  <c r="DT14" i="16"/>
  <c r="DQ14" i="16"/>
  <c r="DR14" i="16"/>
  <c r="DS14" i="16"/>
  <c r="DU14" i="16"/>
  <c r="DV14" i="16"/>
  <c r="DW14" i="16"/>
  <c r="DX14" i="16"/>
  <c r="DY14" i="16"/>
  <c r="DZ14" i="16"/>
  <c r="EH14" i="16"/>
  <c r="EL13" i="16"/>
  <c r="EC14" i="16"/>
  <c r="ED14" i="16"/>
  <c r="EE14" i="16"/>
  <c r="EF14" i="16"/>
  <c r="DG15" i="16"/>
  <c r="DF15" i="16"/>
  <c r="DH15" i="16"/>
  <c r="DN15" i="16"/>
  <c r="DJ15" i="16"/>
  <c r="DK15" i="16"/>
  <c r="DI15" i="16"/>
  <c r="DO15" i="16"/>
  <c r="DP15" i="16"/>
  <c r="DT15" i="16"/>
  <c r="DQ15" i="16"/>
  <c r="DR15" i="16"/>
  <c r="DS15" i="16"/>
  <c r="DU15" i="16"/>
  <c r="DV15" i="16"/>
  <c r="DW15" i="16"/>
  <c r="DX15" i="16"/>
  <c r="DY15" i="16"/>
  <c r="DZ15" i="16"/>
  <c r="EA15" i="16"/>
  <c r="EB15" i="16"/>
  <c r="EH15" i="16"/>
  <c r="EL14" i="16"/>
  <c r="EC15" i="16"/>
  <c r="ED15" i="16"/>
  <c r="EE15" i="16"/>
  <c r="EF15" i="16"/>
  <c r="DG16" i="16"/>
  <c r="DF16" i="16"/>
  <c r="DH16" i="16"/>
  <c r="DN16" i="16"/>
  <c r="DJ16" i="16"/>
  <c r="DK16" i="16"/>
  <c r="DI16" i="16"/>
  <c r="DO16" i="16"/>
  <c r="DP16" i="16"/>
  <c r="DT16" i="16"/>
  <c r="DQ16" i="16"/>
  <c r="DR16" i="16"/>
  <c r="DS16" i="16"/>
  <c r="DU16" i="16"/>
  <c r="DV16" i="16"/>
  <c r="DW16" i="16"/>
  <c r="DX16" i="16"/>
  <c r="DY16" i="16"/>
  <c r="DZ16" i="16"/>
  <c r="EA16" i="16"/>
  <c r="EB16" i="16"/>
  <c r="EH16" i="16"/>
  <c r="EL15" i="16"/>
  <c r="EC16" i="16"/>
  <c r="ED16" i="16"/>
  <c r="EE16" i="16"/>
  <c r="EF16" i="16"/>
  <c r="DG17" i="16"/>
  <c r="DF17" i="16"/>
  <c r="DH17" i="16"/>
  <c r="DN17" i="16"/>
  <c r="DJ17" i="16"/>
  <c r="DK17" i="16"/>
  <c r="DI17" i="16"/>
  <c r="DO17" i="16"/>
  <c r="DP17" i="16"/>
  <c r="DT17" i="16"/>
  <c r="DQ17" i="16"/>
  <c r="DR17" i="16"/>
  <c r="DS17" i="16"/>
  <c r="DU17" i="16"/>
  <c r="DV17" i="16"/>
  <c r="DW17" i="16"/>
  <c r="DX17" i="16"/>
  <c r="DY17" i="16"/>
  <c r="DZ17" i="16"/>
  <c r="EA17" i="16"/>
  <c r="EB17" i="16"/>
  <c r="EH17" i="16"/>
  <c r="EL16" i="16"/>
  <c r="EC17" i="16"/>
  <c r="ED17" i="16"/>
  <c r="EE17" i="16"/>
  <c r="EF17" i="16"/>
  <c r="DG18" i="16"/>
  <c r="DF18" i="16"/>
  <c r="DH18" i="16"/>
  <c r="DN18" i="16"/>
  <c r="DJ18" i="16"/>
  <c r="DK18" i="16"/>
  <c r="DI18" i="16"/>
  <c r="DO18" i="16"/>
  <c r="DP18" i="16"/>
  <c r="DT18" i="16"/>
  <c r="DQ18" i="16"/>
  <c r="DR18" i="16"/>
  <c r="DS18" i="16"/>
  <c r="DU18" i="16"/>
  <c r="DV18" i="16"/>
  <c r="DW18" i="16"/>
  <c r="DX18" i="16"/>
  <c r="DY18" i="16"/>
  <c r="DZ18" i="16"/>
  <c r="EA18" i="16"/>
  <c r="EB18" i="16"/>
  <c r="EH18" i="16"/>
  <c r="EL17" i="16"/>
  <c r="EC18" i="16"/>
  <c r="ED18" i="16"/>
  <c r="EE18" i="16"/>
  <c r="EF18" i="16"/>
  <c r="DG19" i="16"/>
  <c r="DF19" i="16"/>
  <c r="DH19" i="16"/>
  <c r="DN19" i="16"/>
  <c r="DJ19" i="16"/>
  <c r="DK19" i="16"/>
  <c r="DI19" i="16"/>
  <c r="DO19" i="16"/>
  <c r="DP19" i="16"/>
  <c r="DT19" i="16"/>
  <c r="DQ19" i="16"/>
  <c r="DR19" i="16"/>
  <c r="DS19" i="16"/>
  <c r="DU19" i="16"/>
  <c r="DV19" i="16"/>
  <c r="DW19" i="16"/>
  <c r="DX19" i="16"/>
  <c r="DY19" i="16"/>
  <c r="DZ19" i="16"/>
  <c r="EA19" i="16"/>
  <c r="EB19" i="16"/>
  <c r="EH19" i="16"/>
  <c r="EL18" i="16"/>
  <c r="EC19" i="16"/>
  <c r="ED19" i="16"/>
  <c r="EE19" i="16"/>
  <c r="EF19" i="16"/>
  <c r="DG20" i="16"/>
  <c r="DF20" i="16"/>
  <c r="DH20" i="16"/>
  <c r="DN20" i="16"/>
  <c r="DJ20" i="16"/>
  <c r="DK20" i="16"/>
  <c r="DI20" i="16"/>
  <c r="DO20" i="16"/>
  <c r="DP20" i="16"/>
  <c r="DT20" i="16"/>
  <c r="DQ20" i="16"/>
  <c r="DR20" i="16"/>
  <c r="DS20" i="16"/>
  <c r="DU20" i="16"/>
  <c r="DV20" i="16"/>
  <c r="DW20" i="16"/>
  <c r="DX20" i="16"/>
  <c r="DY20" i="16"/>
  <c r="DZ20" i="16"/>
  <c r="EA20" i="16"/>
  <c r="EB20" i="16"/>
  <c r="EH20" i="16"/>
  <c r="EL19" i="16"/>
  <c r="EC20" i="16"/>
  <c r="ED20" i="16"/>
  <c r="EE20" i="16"/>
  <c r="EF20" i="16"/>
  <c r="DG21" i="16"/>
  <c r="DF21" i="16"/>
  <c r="DH21" i="16"/>
  <c r="DN21" i="16"/>
  <c r="DJ21" i="16"/>
  <c r="DK21" i="16"/>
  <c r="DI21" i="16"/>
  <c r="DO21" i="16"/>
  <c r="DP21" i="16"/>
  <c r="DT21" i="16"/>
  <c r="DQ21" i="16"/>
  <c r="DR21" i="16"/>
  <c r="DS21" i="16"/>
  <c r="DU21" i="16"/>
  <c r="DV21" i="16"/>
  <c r="DW21" i="16"/>
  <c r="DX21" i="16"/>
  <c r="DY21" i="16"/>
  <c r="DZ21" i="16"/>
  <c r="EA21" i="16"/>
  <c r="EB21" i="16"/>
  <c r="EH21" i="16"/>
  <c r="EL20" i="16"/>
  <c r="EC21" i="16"/>
  <c r="ED21" i="16"/>
  <c r="EE21" i="16"/>
  <c r="EF21" i="16"/>
  <c r="DG22" i="16"/>
  <c r="DF22" i="16"/>
  <c r="DH22" i="16"/>
  <c r="DN22" i="16"/>
  <c r="DJ22" i="16"/>
  <c r="DK22" i="16"/>
  <c r="DI22" i="16"/>
  <c r="DO22" i="16"/>
  <c r="DP22" i="16"/>
  <c r="DT22" i="16"/>
  <c r="DQ22" i="16"/>
  <c r="DR22" i="16"/>
  <c r="DS22" i="16"/>
  <c r="DU22" i="16"/>
  <c r="DV22" i="16"/>
  <c r="DW22" i="16"/>
  <c r="DX22" i="16"/>
  <c r="DY22" i="16"/>
  <c r="DZ22" i="16"/>
  <c r="EA22" i="16"/>
  <c r="EB22" i="16"/>
  <c r="EH22" i="16"/>
  <c r="EL21" i="16"/>
  <c r="EC22" i="16"/>
  <c r="ED22" i="16"/>
  <c r="EE22" i="16"/>
  <c r="EF22" i="16"/>
  <c r="DG23" i="16"/>
  <c r="DF23" i="16"/>
  <c r="DH23" i="16"/>
  <c r="DN23" i="16"/>
  <c r="DJ23" i="16"/>
  <c r="DK23" i="16"/>
  <c r="DI23" i="16"/>
  <c r="DO23" i="16"/>
  <c r="DP23" i="16"/>
  <c r="DT23" i="16"/>
  <c r="DQ23" i="16"/>
  <c r="DR23" i="16"/>
  <c r="DS23" i="16"/>
  <c r="DU23" i="16"/>
  <c r="DV23" i="16"/>
  <c r="DW23" i="16"/>
  <c r="DX23" i="16"/>
  <c r="DY23" i="16"/>
  <c r="DZ23" i="16"/>
  <c r="EA23" i="16"/>
  <c r="EB23" i="16"/>
  <c r="EH23" i="16"/>
  <c r="EL22" i="16"/>
  <c r="EC23" i="16"/>
  <c r="ED23" i="16"/>
  <c r="EE23" i="16"/>
  <c r="EF23" i="16"/>
  <c r="DG24" i="16"/>
  <c r="DF24" i="16"/>
  <c r="DH24" i="16"/>
  <c r="DN24" i="16"/>
  <c r="DJ24" i="16"/>
  <c r="DK24" i="16"/>
  <c r="DI24" i="16"/>
  <c r="DO24" i="16"/>
  <c r="DP24" i="16"/>
  <c r="DT24" i="16"/>
  <c r="DQ24" i="16"/>
  <c r="DR24" i="16"/>
  <c r="DS24" i="16"/>
  <c r="DU24" i="16"/>
  <c r="DV24" i="16"/>
  <c r="DW24" i="16"/>
  <c r="DX24" i="16"/>
  <c r="DY24" i="16"/>
  <c r="DZ24" i="16"/>
  <c r="EA24" i="16"/>
  <c r="EB24" i="16"/>
  <c r="EH24" i="16"/>
  <c r="EL23" i="16"/>
  <c r="EC24" i="16"/>
  <c r="ED24" i="16"/>
  <c r="EE24" i="16"/>
  <c r="EF24" i="16"/>
  <c r="DG25" i="16"/>
  <c r="DF25" i="16"/>
  <c r="DH25" i="16"/>
  <c r="DN25" i="16"/>
  <c r="DJ25" i="16"/>
  <c r="DK25" i="16"/>
  <c r="DI25" i="16"/>
  <c r="DO25" i="16"/>
  <c r="DP25" i="16"/>
  <c r="DT25" i="16"/>
  <c r="DQ25" i="16"/>
  <c r="DR25" i="16"/>
  <c r="DS25" i="16"/>
  <c r="DU25" i="16"/>
  <c r="DV25" i="16"/>
  <c r="DW25" i="16"/>
  <c r="DX25" i="16"/>
  <c r="DY25" i="16"/>
  <c r="DZ25" i="16"/>
  <c r="EA25" i="16"/>
  <c r="EB25" i="16"/>
  <c r="EH25" i="16"/>
  <c r="EL24" i="16"/>
  <c r="EC25" i="16"/>
  <c r="ED25" i="16"/>
  <c r="EE25" i="16"/>
  <c r="EF25" i="16"/>
  <c r="DG26" i="16"/>
  <c r="DF26" i="16"/>
  <c r="DH26" i="16"/>
  <c r="DN26" i="16"/>
  <c r="DJ26" i="16"/>
  <c r="DK26" i="16"/>
  <c r="DI26" i="16"/>
  <c r="DO26" i="16"/>
  <c r="DP26" i="16"/>
  <c r="DT26" i="16"/>
  <c r="DQ26" i="16"/>
  <c r="DR26" i="16"/>
  <c r="DS26" i="16"/>
  <c r="DU26" i="16"/>
  <c r="DV26" i="16"/>
  <c r="DW26" i="16"/>
  <c r="DX26" i="16"/>
  <c r="DY26" i="16"/>
  <c r="DZ26" i="16"/>
  <c r="EA26" i="16"/>
  <c r="EB26" i="16"/>
  <c r="EH26" i="16"/>
  <c r="EL25" i="16"/>
  <c r="EC26" i="16"/>
  <c r="ED26" i="16"/>
  <c r="EE26" i="16"/>
  <c r="EF26" i="16"/>
  <c r="DG27" i="16"/>
  <c r="DF27" i="16"/>
  <c r="DH27" i="16"/>
  <c r="DN27" i="16"/>
  <c r="DJ27" i="16"/>
  <c r="DK27" i="16"/>
  <c r="DI27" i="16"/>
  <c r="DO27" i="16"/>
  <c r="DP27" i="16"/>
  <c r="DT27" i="16"/>
  <c r="DQ27" i="16"/>
  <c r="DR27" i="16"/>
  <c r="DS27" i="16"/>
  <c r="DU27" i="16"/>
  <c r="DV27" i="16"/>
  <c r="DW27" i="16"/>
  <c r="DX27" i="16"/>
  <c r="DY27" i="16"/>
  <c r="DZ27" i="16"/>
  <c r="EA27" i="16"/>
  <c r="EB27" i="16"/>
  <c r="EH27" i="16"/>
  <c r="EL26" i="16"/>
  <c r="EC27" i="16"/>
  <c r="ED27" i="16"/>
  <c r="EE27" i="16"/>
  <c r="EF27" i="16"/>
  <c r="DG28" i="16"/>
  <c r="DF28" i="16"/>
  <c r="DH28" i="16"/>
  <c r="DN28" i="16"/>
  <c r="DJ28" i="16"/>
  <c r="DK28" i="16"/>
  <c r="DI28" i="16"/>
  <c r="DO28" i="16"/>
  <c r="DP28" i="16"/>
  <c r="DT28" i="16"/>
  <c r="DQ28" i="16"/>
  <c r="DR28" i="16"/>
  <c r="DS28" i="16"/>
  <c r="DU28" i="16"/>
  <c r="DV28" i="16"/>
  <c r="DW28" i="16"/>
  <c r="DX28" i="16"/>
  <c r="DY28" i="16"/>
  <c r="DZ28" i="16"/>
  <c r="EA28" i="16"/>
  <c r="EB28" i="16"/>
  <c r="EH28" i="16"/>
  <c r="EL27" i="16"/>
  <c r="EC28" i="16"/>
  <c r="ED28" i="16"/>
  <c r="EE28" i="16"/>
  <c r="EF28" i="16"/>
  <c r="DG29" i="16"/>
  <c r="DF29" i="16"/>
  <c r="DH29" i="16"/>
  <c r="DN29" i="16"/>
  <c r="DJ29" i="16"/>
  <c r="DK29" i="16"/>
  <c r="DI29" i="16"/>
  <c r="DO29" i="16"/>
  <c r="DP29" i="16"/>
  <c r="DT29" i="16"/>
  <c r="DQ29" i="16"/>
  <c r="DR29" i="16"/>
  <c r="DS29" i="16"/>
  <c r="DU29" i="16"/>
  <c r="DV29" i="16"/>
  <c r="DW29" i="16"/>
  <c r="DX29" i="16"/>
  <c r="DY29" i="16"/>
  <c r="DZ29" i="16"/>
  <c r="EA29" i="16"/>
  <c r="EB29" i="16"/>
  <c r="EH29" i="16"/>
  <c r="EL28" i="16"/>
  <c r="EC29" i="16"/>
  <c r="ED29" i="16"/>
  <c r="EE29" i="16"/>
  <c r="EF29" i="16"/>
  <c r="DG30" i="16"/>
  <c r="DF30" i="16"/>
  <c r="DH30" i="16"/>
  <c r="DN30" i="16"/>
  <c r="DJ30" i="16"/>
  <c r="DK30" i="16"/>
  <c r="DI30" i="16"/>
  <c r="DO30" i="16"/>
  <c r="DP30" i="16"/>
  <c r="DT30" i="16"/>
  <c r="DQ30" i="16"/>
  <c r="DR30" i="16"/>
  <c r="DS30" i="16"/>
  <c r="DU30" i="16"/>
  <c r="DV30" i="16"/>
  <c r="DW30" i="16"/>
  <c r="DX30" i="16"/>
  <c r="DY30" i="16"/>
  <c r="DZ30" i="16"/>
  <c r="EA30" i="16"/>
  <c r="EB30" i="16"/>
  <c r="EH30" i="16"/>
  <c r="EL29" i="16"/>
  <c r="EC30" i="16"/>
  <c r="ED30" i="16"/>
  <c r="EE30" i="16"/>
  <c r="EF30" i="16"/>
  <c r="DG31" i="16"/>
  <c r="DF31" i="16"/>
  <c r="DH31" i="16"/>
  <c r="DN31" i="16"/>
  <c r="DJ31" i="16"/>
  <c r="DK31" i="16"/>
  <c r="DI31" i="16"/>
  <c r="DO31" i="16"/>
  <c r="DP31" i="16"/>
  <c r="DT31" i="16"/>
  <c r="DQ31" i="16"/>
  <c r="DR31" i="16"/>
  <c r="DS31" i="16"/>
  <c r="DU31" i="16"/>
  <c r="DV31" i="16"/>
  <c r="DW31" i="16"/>
  <c r="DX31" i="16"/>
  <c r="DY31" i="16"/>
  <c r="DZ31" i="16"/>
  <c r="EA31" i="16"/>
  <c r="EB31" i="16"/>
  <c r="EH31" i="16"/>
  <c r="EL30" i="16"/>
  <c r="EC31" i="16"/>
  <c r="ED31" i="16"/>
  <c r="EE31" i="16"/>
  <c r="EF31" i="16"/>
  <c r="DG32" i="16"/>
  <c r="DF32" i="16"/>
  <c r="DH32" i="16"/>
  <c r="DN32" i="16"/>
  <c r="DJ32" i="16"/>
  <c r="DK32" i="16"/>
  <c r="DI32" i="16"/>
  <c r="DO32" i="16"/>
  <c r="DP32" i="16"/>
  <c r="DT32" i="16"/>
  <c r="DQ32" i="16"/>
  <c r="DR32" i="16"/>
  <c r="DS32" i="16"/>
  <c r="DU32" i="16"/>
  <c r="DV32" i="16"/>
  <c r="DW32" i="16"/>
  <c r="DX32" i="16"/>
  <c r="DY32" i="16"/>
  <c r="DZ32" i="16"/>
  <c r="EA32" i="16"/>
  <c r="EB32" i="16"/>
  <c r="EH32" i="16"/>
  <c r="EL31" i="16"/>
  <c r="EC32" i="16"/>
  <c r="ED32" i="16"/>
  <c r="EE32" i="16"/>
  <c r="EF32" i="16"/>
  <c r="DG33" i="16"/>
  <c r="DF33" i="16"/>
  <c r="DH33" i="16"/>
  <c r="DN33" i="16"/>
  <c r="DJ33" i="16"/>
  <c r="DK33" i="16"/>
  <c r="DI33" i="16"/>
  <c r="DO33" i="16"/>
  <c r="DP33" i="16"/>
  <c r="DT33" i="16"/>
  <c r="DQ33" i="16"/>
  <c r="DR33" i="16"/>
  <c r="DS33" i="16"/>
  <c r="DU33" i="16"/>
  <c r="DV33" i="16"/>
  <c r="DW33" i="16"/>
  <c r="DX33" i="16"/>
  <c r="DY33" i="16"/>
  <c r="DZ33" i="16"/>
  <c r="EA33" i="16"/>
  <c r="EB33" i="16"/>
  <c r="EH33" i="16"/>
  <c r="EL32" i="16"/>
  <c r="EC33" i="16"/>
  <c r="ED33" i="16"/>
  <c r="EE33" i="16"/>
  <c r="EF33" i="16"/>
  <c r="DG34" i="16"/>
  <c r="DF34" i="16"/>
  <c r="DH34" i="16"/>
  <c r="DN34" i="16"/>
  <c r="DJ34" i="16"/>
  <c r="DK34" i="16"/>
  <c r="DI34" i="16"/>
  <c r="DO34" i="16"/>
  <c r="DP34" i="16"/>
  <c r="DT34" i="16"/>
  <c r="DQ34" i="16"/>
  <c r="DR34" i="16"/>
  <c r="DS34" i="16"/>
  <c r="DU34" i="16"/>
  <c r="DV34" i="16"/>
  <c r="DW34" i="16"/>
  <c r="DX34" i="16"/>
  <c r="DY34" i="16"/>
  <c r="DZ34" i="16"/>
  <c r="EA34" i="16"/>
  <c r="EB34" i="16"/>
  <c r="EH34" i="16"/>
  <c r="EL33" i="16"/>
  <c r="EC34" i="16"/>
  <c r="ED34" i="16"/>
  <c r="EE34" i="16"/>
  <c r="EF34" i="16"/>
  <c r="DG35" i="16"/>
  <c r="DF35" i="16"/>
  <c r="DH35" i="16"/>
  <c r="DN35" i="16"/>
  <c r="DJ35" i="16"/>
  <c r="DK35" i="16"/>
  <c r="DI35" i="16"/>
  <c r="DO35" i="16"/>
  <c r="DP35" i="16"/>
  <c r="DT35" i="16"/>
  <c r="DQ35" i="16"/>
  <c r="DR35" i="16"/>
  <c r="DS35" i="16"/>
  <c r="DU35" i="16"/>
  <c r="DV35" i="16"/>
  <c r="DW35" i="16"/>
  <c r="DX35" i="16"/>
  <c r="DY35" i="16"/>
  <c r="DZ35" i="16"/>
  <c r="EA35" i="16"/>
  <c r="EB35" i="16"/>
  <c r="EH35" i="16"/>
  <c r="EL34" i="16"/>
  <c r="EC35" i="16"/>
  <c r="ED35" i="16"/>
  <c r="EE35" i="16"/>
  <c r="EF35" i="16"/>
  <c r="DG36" i="16"/>
  <c r="DF36" i="16"/>
  <c r="DH36" i="16"/>
  <c r="DN36" i="16"/>
  <c r="DJ36" i="16"/>
  <c r="DK36" i="16"/>
  <c r="DI36" i="16"/>
  <c r="DO36" i="16"/>
  <c r="DP36" i="16"/>
  <c r="DT36" i="16"/>
  <c r="DQ36" i="16"/>
  <c r="DR36" i="16"/>
  <c r="DS36" i="16"/>
  <c r="DU36" i="16"/>
  <c r="DV36" i="16"/>
  <c r="DW36" i="16"/>
  <c r="DX36" i="16"/>
  <c r="DY36" i="16"/>
  <c r="DZ36" i="16"/>
  <c r="EA36" i="16"/>
  <c r="EB36" i="16"/>
  <c r="EH36" i="16"/>
  <c r="EL35" i="16"/>
  <c r="EC36" i="16"/>
  <c r="ED36" i="16"/>
  <c r="EE36" i="16"/>
  <c r="EF36" i="16"/>
  <c r="DG37" i="16"/>
  <c r="DF37" i="16"/>
  <c r="DH37" i="16"/>
  <c r="DN37" i="16"/>
  <c r="DJ37" i="16"/>
  <c r="DK37" i="16"/>
  <c r="DI37" i="16"/>
  <c r="DO37" i="16"/>
  <c r="DP37" i="16"/>
  <c r="DT37" i="16"/>
  <c r="DQ37" i="16"/>
  <c r="DR37" i="16"/>
  <c r="DS37" i="16"/>
  <c r="DU37" i="16"/>
  <c r="DV37" i="16"/>
  <c r="DW37" i="16"/>
  <c r="DX37" i="16"/>
  <c r="DY37" i="16"/>
  <c r="DZ37" i="16"/>
  <c r="EA37" i="16"/>
  <c r="EB37" i="16"/>
  <c r="EH37" i="16"/>
  <c r="EL36" i="16"/>
  <c r="EC37" i="16"/>
  <c r="ED37" i="16"/>
  <c r="EE37" i="16"/>
  <c r="EF37" i="16"/>
  <c r="DG38" i="16"/>
  <c r="DF38" i="16"/>
  <c r="DH38" i="16"/>
  <c r="DN38" i="16"/>
  <c r="DJ38" i="16"/>
  <c r="DK38" i="16"/>
  <c r="DI38" i="16"/>
  <c r="DO38" i="16"/>
  <c r="DP38" i="16"/>
  <c r="DT38" i="16"/>
  <c r="DQ38" i="16"/>
  <c r="DR38" i="16"/>
  <c r="DS38" i="16"/>
  <c r="DU38" i="16"/>
  <c r="DV38" i="16"/>
  <c r="DW38" i="16"/>
  <c r="DX38" i="16"/>
  <c r="DY38" i="16"/>
  <c r="DZ38" i="16"/>
  <c r="EA38" i="16"/>
  <c r="EB38" i="16"/>
  <c r="EH38" i="16"/>
  <c r="EL37" i="16"/>
  <c r="EC38" i="16"/>
  <c r="ED38" i="16"/>
  <c r="EE38" i="16"/>
  <c r="EF38" i="16"/>
  <c r="DG39" i="16"/>
  <c r="DF39" i="16"/>
  <c r="DH39" i="16"/>
  <c r="DN39" i="16"/>
  <c r="DJ39" i="16"/>
  <c r="DK39" i="16"/>
  <c r="DI39" i="16"/>
  <c r="DO39" i="16"/>
  <c r="DP39" i="16"/>
  <c r="DT39" i="16"/>
  <c r="DQ39" i="16"/>
  <c r="DR39" i="16"/>
  <c r="DS39" i="16"/>
  <c r="DU39" i="16"/>
  <c r="DV39" i="16"/>
  <c r="DW39" i="16"/>
  <c r="DX39" i="16"/>
  <c r="DY39" i="16"/>
  <c r="DZ39" i="16"/>
  <c r="EA39" i="16"/>
  <c r="EB39" i="16"/>
  <c r="EH39" i="16"/>
  <c r="EL38" i="16"/>
  <c r="EC39" i="16"/>
  <c r="ED39" i="16"/>
  <c r="EE39" i="16"/>
  <c r="EF39" i="16"/>
  <c r="DG40" i="16"/>
  <c r="DF40" i="16"/>
  <c r="DH40" i="16"/>
  <c r="DN40" i="16"/>
  <c r="DJ40" i="16"/>
  <c r="DK40" i="16"/>
  <c r="DI40" i="16"/>
  <c r="DO40" i="16"/>
  <c r="DP40" i="16"/>
  <c r="DT40" i="16"/>
  <c r="DQ40" i="16"/>
  <c r="DR40" i="16"/>
  <c r="DS40" i="16"/>
  <c r="DU40" i="16"/>
  <c r="DV40" i="16"/>
  <c r="DW40" i="16"/>
  <c r="DX40" i="16"/>
  <c r="DY40" i="16"/>
  <c r="DZ40" i="16"/>
  <c r="EA40" i="16"/>
  <c r="EB40" i="16"/>
  <c r="EH40" i="16"/>
  <c r="EL39" i="16"/>
  <c r="EC40" i="16"/>
  <c r="ED40" i="16"/>
  <c r="EE40" i="16"/>
  <c r="EF40" i="16"/>
  <c r="DG41" i="16"/>
  <c r="DF41" i="16"/>
  <c r="DH41" i="16"/>
  <c r="DN41" i="16"/>
  <c r="DJ41" i="16"/>
  <c r="DK41" i="16"/>
  <c r="DI41" i="16"/>
  <c r="DO41" i="16"/>
  <c r="DP41" i="16"/>
  <c r="DT41" i="16"/>
  <c r="DQ41" i="16"/>
  <c r="DR41" i="16"/>
  <c r="DS41" i="16"/>
  <c r="DU41" i="16"/>
  <c r="DV41" i="16"/>
  <c r="DW41" i="16"/>
  <c r="DX41" i="16"/>
  <c r="DY41" i="16"/>
  <c r="DZ41" i="16"/>
  <c r="EA41" i="16"/>
  <c r="EB41" i="16"/>
  <c r="EH41" i="16"/>
  <c r="EL40" i="16"/>
  <c r="EC41" i="16"/>
  <c r="ED41" i="16"/>
  <c r="EE41" i="16"/>
  <c r="EF41" i="16"/>
  <c r="DG42" i="16"/>
  <c r="DF42" i="16"/>
  <c r="DH42" i="16"/>
  <c r="DN42" i="16"/>
  <c r="DJ42" i="16"/>
  <c r="DK42" i="16"/>
  <c r="DI42" i="16"/>
  <c r="DO42" i="16"/>
  <c r="DP42" i="16"/>
  <c r="DT42" i="16"/>
  <c r="DQ42" i="16"/>
  <c r="DR42" i="16"/>
  <c r="DS42" i="16"/>
  <c r="DU42" i="16"/>
  <c r="DV42" i="16"/>
  <c r="DW42" i="16"/>
  <c r="DX42" i="16"/>
  <c r="DY42" i="16"/>
  <c r="DZ42" i="16"/>
  <c r="EA42" i="16"/>
  <c r="EB42" i="16"/>
  <c r="EH42" i="16"/>
  <c r="EL41" i="16"/>
  <c r="EC42" i="16"/>
  <c r="ED42" i="16"/>
  <c r="EE42" i="16"/>
  <c r="EF42" i="16"/>
  <c r="DG43" i="16"/>
  <c r="DF43" i="16"/>
  <c r="DH43" i="16"/>
  <c r="DN43" i="16"/>
  <c r="DJ43" i="16"/>
  <c r="DK43" i="16"/>
  <c r="DI43" i="16"/>
  <c r="DO43" i="16"/>
  <c r="DP43" i="16"/>
  <c r="DT43" i="16"/>
  <c r="DQ43" i="16"/>
  <c r="DR43" i="16"/>
  <c r="DS43" i="16"/>
  <c r="DU43" i="16"/>
  <c r="DV43" i="16"/>
  <c r="DW43" i="16"/>
  <c r="DX43" i="16"/>
  <c r="DY43" i="16"/>
  <c r="DZ43" i="16"/>
  <c r="EA43" i="16"/>
  <c r="EB43" i="16"/>
  <c r="EH43" i="16"/>
  <c r="EL42" i="16"/>
  <c r="EC43" i="16"/>
  <c r="ED43" i="16"/>
  <c r="EE43" i="16"/>
  <c r="EF43" i="16"/>
  <c r="DG44" i="16"/>
  <c r="DF44" i="16"/>
  <c r="DH44" i="16"/>
  <c r="DN44" i="16"/>
  <c r="DJ44" i="16"/>
  <c r="DK44" i="16"/>
  <c r="DI44" i="16"/>
  <c r="DO44" i="16"/>
  <c r="DP44" i="16"/>
  <c r="DT44" i="16"/>
  <c r="DQ44" i="16"/>
  <c r="DR44" i="16"/>
  <c r="DS44" i="16"/>
  <c r="DU44" i="16"/>
  <c r="DV44" i="16"/>
  <c r="DW44" i="16"/>
  <c r="DX44" i="16"/>
  <c r="DY44" i="16"/>
  <c r="DZ44" i="16"/>
  <c r="EA44" i="16"/>
  <c r="EB44" i="16"/>
  <c r="EH44" i="16"/>
  <c r="EL43" i="16"/>
  <c r="EC44" i="16"/>
  <c r="ED44" i="16"/>
  <c r="EE44" i="16"/>
  <c r="EF44" i="16"/>
  <c r="DG45" i="16"/>
  <c r="DF45" i="16"/>
  <c r="DH45" i="16"/>
  <c r="DN45" i="16"/>
  <c r="DJ45" i="16"/>
  <c r="DK45" i="16"/>
  <c r="DI45" i="16"/>
  <c r="DO45" i="16"/>
  <c r="DP45" i="16"/>
  <c r="DT45" i="16"/>
  <c r="DQ45" i="16"/>
  <c r="DR45" i="16"/>
  <c r="DS45" i="16"/>
  <c r="DU45" i="16"/>
  <c r="DV45" i="16"/>
  <c r="DW45" i="16"/>
  <c r="DX45" i="16"/>
  <c r="DY45" i="16"/>
  <c r="DZ45" i="16"/>
  <c r="EA45" i="16"/>
  <c r="EB45" i="16"/>
  <c r="EH45" i="16"/>
  <c r="EL44" i="16"/>
  <c r="EC45" i="16"/>
  <c r="ED45" i="16"/>
  <c r="EE45" i="16"/>
  <c r="EF45" i="16"/>
  <c r="DG46" i="16"/>
  <c r="DF46" i="16"/>
  <c r="DH46" i="16"/>
  <c r="DN46" i="16"/>
  <c r="DJ46" i="16"/>
  <c r="DK46" i="16"/>
  <c r="DI46" i="16"/>
  <c r="DO46" i="16"/>
  <c r="DP46" i="16"/>
  <c r="DT46" i="16"/>
  <c r="DQ46" i="16"/>
  <c r="DR46" i="16"/>
  <c r="DS46" i="16"/>
  <c r="DU46" i="16"/>
  <c r="DV46" i="16"/>
  <c r="DW46" i="16"/>
  <c r="DX46" i="16"/>
  <c r="DY46" i="16"/>
  <c r="DZ46" i="16"/>
  <c r="EA46" i="16"/>
  <c r="EB46" i="16"/>
  <c r="EH46" i="16"/>
  <c r="EL45" i="16"/>
  <c r="EC46" i="16"/>
  <c r="ED46" i="16"/>
  <c r="EE46" i="16"/>
  <c r="EF46" i="16"/>
  <c r="DG47" i="16"/>
  <c r="DF47" i="16"/>
  <c r="DH47" i="16"/>
  <c r="DN47" i="16"/>
  <c r="DJ47" i="16"/>
  <c r="DK47" i="16"/>
  <c r="DI47" i="16"/>
  <c r="DO47" i="16"/>
  <c r="DP47" i="16"/>
  <c r="DT47" i="16"/>
  <c r="DQ47" i="16"/>
  <c r="DR47" i="16"/>
  <c r="DS47" i="16"/>
  <c r="DU47" i="16"/>
  <c r="DV47" i="16"/>
  <c r="DW47" i="16"/>
  <c r="DX47" i="16"/>
  <c r="DY47" i="16"/>
  <c r="DZ47" i="16"/>
  <c r="EA47" i="16"/>
  <c r="EB47" i="16"/>
  <c r="EH47" i="16"/>
  <c r="EL46" i="16"/>
  <c r="EC47" i="16"/>
  <c r="ED47" i="16"/>
  <c r="EE47" i="16"/>
  <c r="EF47" i="16"/>
  <c r="DG48" i="16"/>
  <c r="DF48" i="16"/>
  <c r="DH48" i="16"/>
  <c r="DN48" i="16"/>
  <c r="DJ48" i="16"/>
  <c r="DK48" i="16"/>
  <c r="DI48" i="16"/>
  <c r="DO48" i="16"/>
  <c r="DP48" i="16"/>
  <c r="DT48" i="16"/>
  <c r="DQ48" i="16"/>
  <c r="DR48" i="16"/>
  <c r="DS48" i="16"/>
  <c r="DU48" i="16"/>
  <c r="DV48" i="16"/>
  <c r="DW48" i="16"/>
  <c r="DX48" i="16"/>
  <c r="DY48" i="16"/>
  <c r="DZ48" i="16"/>
  <c r="EA48" i="16"/>
  <c r="EB48" i="16"/>
  <c r="EH48" i="16"/>
  <c r="EL47" i="16"/>
  <c r="EC48" i="16"/>
  <c r="ED48" i="16"/>
  <c r="EE48" i="16"/>
  <c r="EF48" i="16"/>
  <c r="DG49" i="16"/>
  <c r="DF49" i="16"/>
  <c r="DH49" i="16"/>
  <c r="DN49" i="16"/>
  <c r="DJ49" i="16"/>
  <c r="DK49" i="16"/>
  <c r="DI49" i="16"/>
  <c r="DO49" i="16"/>
  <c r="DP49" i="16"/>
  <c r="DT49" i="16"/>
  <c r="DQ49" i="16"/>
  <c r="DR49" i="16"/>
  <c r="DS49" i="16"/>
  <c r="DU49" i="16"/>
  <c r="DV49" i="16"/>
  <c r="DW49" i="16"/>
  <c r="DX49" i="16"/>
  <c r="DY49" i="16"/>
  <c r="DZ49" i="16"/>
  <c r="EA49" i="16"/>
  <c r="EB49" i="16"/>
  <c r="EH49" i="16"/>
  <c r="EL48" i="16"/>
  <c r="EC49" i="16"/>
  <c r="ED49" i="16"/>
  <c r="EE49" i="16"/>
  <c r="EF49" i="16"/>
  <c r="DG50" i="16"/>
  <c r="DF50" i="16"/>
  <c r="DH50" i="16"/>
  <c r="DN50" i="16"/>
  <c r="DJ50" i="16"/>
  <c r="DK50" i="16"/>
  <c r="DI50" i="16"/>
  <c r="DO50" i="16"/>
  <c r="DP50" i="16"/>
  <c r="DT50" i="16"/>
  <c r="DQ50" i="16"/>
  <c r="DR50" i="16"/>
  <c r="DS50" i="16"/>
  <c r="DU50" i="16"/>
  <c r="DV50" i="16"/>
  <c r="DW50" i="16"/>
  <c r="DX50" i="16"/>
  <c r="DY50" i="16"/>
  <c r="DZ50" i="16"/>
  <c r="EA50" i="16"/>
  <c r="EB50" i="16"/>
  <c r="EH50" i="16"/>
  <c r="EL49" i="16"/>
  <c r="EC50" i="16"/>
  <c r="ED50" i="16"/>
  <c r="EE50" i="16"/>
  <c r="EF50" i="16"/>
  <c r="DG51" i="16"/>
  <c r="DF51" i="16"/>
  <c r="DH51" i="16"/>
  <c r="DN51" i="16"/>
  <c r="DJ51" i="16"/>
  <c r="DK51" i="16"/>
  <c r="DI51" i="16"/>
  <c r="DO51" i="16"/>
  <c r="DP51" i="16"/>
  <c r="DT51" i="16"/>
  <c r="DQ51" i="16"/>
  <c r="DR51" i="16"/>
  <c r="DS51" i="16"/>
  <c r="DU51" i="16"/>
  <c r="DV51" i="16"/>
  <c r="DW51" i="16"/>
  <c r="DX51" i="16"/>
  <c r="DY51" i="16"/>
  <c r="DZ51" i="16"/>
  <c r="EA51" i="16"/>
  <c r="EB51" i="16"/>
  <c r="EH51" i="16"/>
  <c r="EL50" i="16"/>
  <c r="EC51" i="16"/>
  <c r="ED51" i="16"/>
  <c r="EE51" i="16"/>
  <c r="EF51" i="16"/>
  <c r="DG52" i="16"/>
  <c r="DF52" i="16"/>
  <c r="DH52" i="16"/>
  <c r="DN52" i="16"/>
  <c r="DJ52" i="16"/>
  <c r="DK52" i="16"/>
  <c r="DI52" i="16"/>
  <c r="DO52" i="16"/>
  <c r="DP52" i="16"/>
  <c r="DT52" i="16"/>
  <c r="DQ52" i="16"/>
  <c r="DR52" i="16"/>
  <c r="DS52" i="16"/>
  <c r="DU52" i="16"/>
  <c r="DV52" i="16"/>
  <c r="DW52" i="16"/>
  <c r="DX52" i="16"/>
  <c r="DY52" i="16"/>
  <c r="DZ52" i="16"/>
  <c r="EA52" i="16"/>
  <c r="EB52" i="16"/>
  <c r="EH52" i="16"/>
  <c r="EL51" i="16"/>
  <c r="EC52" i="16"/>
  <c r="ED52" i="16"/>
  <c r="EE52" i="16"/>
  <c r="EF52" i="16"/>
  <c r="DG53" i="16"/>
  <c r="DF53" i="16"/>
  <c r="DH53" i="16"/>
  <c r="DN53" i="16"/>
  <c r="DJ53" i="16"/>
  <c r="DK53" i="16"/>
  <c r="DI53" i="16"/>
  <c r="DO53" i="16"/>
  <c r="DP53" i="16"/>
  <c r="DT53" i="16"/>
  <c r="DQ53" i="16"/>
  <c r="DR53" i="16"/>
  <c r="DS53" i="16"/>
  <c r="DU53" i="16"/>
  <c r="DV53" i="16"/>
  <c r="DW53" i="16"/>
  <c r="DX53" i="16"/>
  <c r="DY53" i="16"/>
  <c r="DZ53" i="16"/>
  <c r="EA53" i="16"/>
  <c r="EB53" i="16"/>
  <c r="EH53" i="16"/>
  <c r="EL52" i="16"/>
  <c r="EC53" i="16"/>
  <c r="ED53" i="16"/>
  <c r="EE53" i="16"/>
  <c r="EF53" i="16"/>
  <c r="DG54" i="16"/>
  <c r="DF54" i="16"/>
  <c r="DH54" i="16"/>
  <c r="DN54" i="16"/>
  <c r="DJ54" i="16"/>
  <c r="DK54" i="16"/>
  <c r="DI54" i="16"/>
  <c r="DO54" i="16"/>
  <c r="DP54" i="16"/>
  <c r="DT54" i="16"/>
  <c r="DQ54" i="16"/>
  <c r="DR54" i="16"/>
  <c r="DS54" i="16"/>
  <c r="DU54" i="16"/>
  <c r="DV54" i="16"/>
  <c r="DW54" i="16"/>
  <c r="DX54" i="16"/>
  <c r="DY54" i="16"/>
  <c r="DZ54" i="16"/>
  <c r="EA54" i="16"/>
  <c r="EB54" i="16"/>
  <c r="EH54" i="16"/>
  <c r="EL53" i="16"/>
  <c r="EC54" i="16"/>
  <c r="ED54" i="16"/>
  <c r="EE54" i="16"/>
  <c r="EF54" i="16"/>
  <c r="DG55" i="16"/>
  <c r="DF55" i="16"/>
  <c r="DH55" i="16"/>
  <c r="DN55" i="16"/>
  <c r="DJ55" i="16"/>
  <c r="DK55" i="16"/>
  <c r="DI55" i="16"/>
  <c r="DO55" i="16"/>
  <c r="DP55" i="16"/>
  <c r="DT55" i="16"/>
  <c r="DQ55" i="16"/>
  <c r="DR55" i="16"/>
  <c r="DS55" i="16"/>
  <c r="DU55" i="16"/>
  <c r="DV55" i="16"/>
  <c r="DW55" i="16"/>
  <c r="DX55" i="16"/>
  <c r="DY55" i="16"/>
  <c r="DZ55" i="16"/>
  <c r="EA55" i="16"/>
  <c r="EB55" i="16"/>
  <c r="EH55" i="16"/>
  <c r="EL54" i="16"/>
  <c r="EC55" i="16"/>
  <c r="ED55" i="16"/>
  <c r="EE55" i="16"/>
  <c r="EF55" i="16"/>
  <c r="DG56" i="16"/>
  <c r="DF56" i="16"/>
  <c r="DH56" i="16"/>
  <c r="DN56" i="16"/>
  <c r="DJ56" i="16"/>
  <c r="DK56" i="16"/>
  <c r="DI56" i="16"/>
  <c r="DO56" i="16"/>
  <c r="DP56" i="16"/>
  <c r="DT56" i="16"/>
  <c r="DQ56" i="16"/>
  <c r="DR56" i="16"/>
  <c r="DS56" i="16"/>
  <c r="DU56" i="16"/>
  <c r="DV56" i="16"/>
  <c r="DW56" i="16"/>
  <c r="DX56" i="16"/>
  <c r="DY56" i="16"/>
  <c r="DZ56" i="16"/>
  <c r="EA56" i="16"/>
  <c r="EB56" i="16"/>
  <c r="EH56" i="16"/>
  <c r="EL55" i="16"/>
  <c r="EC56" i="16"/>
  <c r="ED56" i="16"/>
  <c r="EE56" i="16"/>
  <c r="EF56" i="16"/>
  <c r="DG57" i="16"/>
  <c r="DF57" i="16"/>
  <c r="DH57" i="16"/>
  <c r="DN57" i="16"/>
  <c r="DJ57" i="16"/>
  <c r="DK57" i="16"/>
  <c r="DI57" i="16"/>
  <c r="DO57" i="16"/>
  <c r="DP57" i="16"/>
  <c r="DT57" i="16"/>
  <c r="DQ57" i="16"/>
  <c r="DR57" i="16"/>
  <c r="DS57" i="16"/>
  <c r="DU57" i="16"/>
  <c r="DV57" i="16"/>
  <c r="DW57" i="16"/>
  <c r="DX57" i="16"/>
  <c r="DY57" i="16"/>
  <c r="DZ57" i="16"/>
  <c r="EA57" i="16"/>
  <c r="EB57" i="16"/>
  <c r="EH57" i="16"/>
  <c r="EL56" i="16"/>
  <c r="EC57" i="16"/>
  <c r="ED57" i="16"/>
  <c r="EE57" i="16"/>
  <c r="EF57" i="16"/>
  <c r="DG58" i="16"/>
  <c r="DF58" i="16"/>
  <c r="DH58" i="16"/>
  <c r="DN58" i="16"/>
  <c r="DJ58" i="16"/>
  <c r="DK58" i="16"/>
  <c r="DI58" i="16"/>
  <c r="DO58" i="16"/>
  <c r="DP58" i="16"/>
  <c r="DT58" i="16"/>
  <c r="DQ58" i="16"/>
  <c r="DR58" i="16"/>
  <c r="DS58" i="16"/>
  <c r="DU58" i="16"/>
  <c r="DV58" i="16"/>
  <c r="DW58" i="16"/>
  <c r="DX58" i="16"/>
  <c r="DY58" i="16"/>
  <c r="DZ58" i="16"/>
  <c r="EA58" i="16"/>
  <c r="EB58" i="16"/>
  <c r="EH58" i="16"/>
  <c r="EL57" i="16"/>
  <c r="EC58" i="16"/>
  <c r="ED58" i="16"/>
  <c r="EE58" i="16"/>
  <c r="EF58" i="16"/>
  <c r="DG59" i="16"/>
  <c r="DF59" i="16"/>
  <c r="DH59" i="16"/>
  <c r="DN59" i="16"/>
  <c r="DJ59" i="16"/>
  <c r="DK59" i="16"/>
  <c r="DI59" i="16"/>
  <c r="DO59" i="16"/>
  <c r="DP59" i="16"/>
  <c r="DT59" i="16"/>
  <c r="DQ59" i="16"/>
  <c r="DR59" i="16"/>
  <c r="DS59" i="16"/>
  <c r="DU59" i="16"/>
  <c r="DV59" i="16"/>
  <c r="DW59" i="16"/>
  <c r="DX59" i="16"/>
  <c r="DY59" i="16"/>
  <c r="DZ59" i="16"/>
  <c r="EA59" i="16"/>
  <c r="EB59" i="16"/>
  <c r="EH59" i="16"/>
  <c r="EL58" i="16"/>
  <c r="EC59" i="16"/>
  <c r="ED59" i="16"/>
  <c r="EE59" i="16"/>
  <c r="EF59" i="16"/>
  <c r="DG60" i="16"/>
  <c r="DF60" i="16"/>
  <c r="DH60" i="16"/>
  <c r="DN60" i="16"/>
  <c r="DJ60" i="16"/>
  <c r="DK60" i="16"/>
  <c r="DI60" i="16"/>
  <c r="DO60" i="16"/>
  <c r="DP60" i="16"/>
  <c r="DT60" i="16"/>
  <c r="DQ60" i="16"/>
  <c r="DR60" i="16"/>
  <c r="DS60" i="16"/>
  <c r="DU60" i="16"/>
  <c r="DV60" i="16"/>
  <c r="DW60" i="16"/>
  <c r="DX60" i="16"/>
  <c r="DY60" i="16"/>
  <c r="DZ60" i="16"/>
  <c r="EA60" i="16"/>
  <c r="EB60" i="16"/>
  <c r="EH60" i="16"/>
  <c r="EL59" i="16"/>
  <c r="EC60" i="16"/>
  <c r="ED60" i="16"/>
  <c r="EE60" i="16"/>
  <c r="EF60" i="16"/>
  <c r="DG61" i="16"/>
  <c r="DF61" i="16"/>
  <c r="DH61" i="16"/>
  <c r="DN61" i="16"/>
  <c r="DJ61" i="16"/>
  <c r="DK61" i="16"/>
  <c r="DI61" i="16"/>
  <c r="DO61" i="16"/>
  <c r="DP61" i="16"/>
  <c r="DT61" i="16"/>
  <c r="DQ61" i="16"/>
  <c r="DR61" i="16"/>
  <c r="DS61" i="16"/>
  <c r="DU61" i="16"/>
  <c r="DV61" i="16"/>
  <c r="DW61" i="16"/>
  <c r="DX61" i="16"/>
  <c r="DY61" i="16"/>
  <c r="DZ61" i="16"/>
  <c r="EA61" i="16"/>
  <c r="EB61" i="16"/>
  <c r="EH61" i="16"/>
  <c r="EL60" i="16"/>
  <c r="EC61" i="16"/>
  <c r="ED61" i="16"/>
  <c r="EE61" i="16"/>
  <c r="EF61" i="16"/>
  <c r="DG62" i="16"/>
  <c r="DF62" i="16"/>
  <c r="DH62" i="16"/>
  <c r="DN62" i="16"/>
  <c r="DJ62" i="16"/>
  <c r="DK62" i="16"/>
  <c r="DI62" i="16"/>
  <c r="DO62" i="16"/>
  <c r="DP62" i="16"/>
  <c r="DT62" i="16"/>
  <c r="DQ62" i="16"/>
  <c r="DR62" i="16"/>
  <c r="DS62" i="16"/>
  <c r="DU62" i="16"/>
  <c r="DV62" i="16"/>
  <c r="DW62" i="16"/>
  <c r="DX62" i="16"/>
  <c r="DY62" i="16"/>
  <c r="DZ62" i="16"/>
  <c r="EA62" i="16"/>
  <c r="EB62" i="16"/>
  <c r="EH62" i="16"/>
  <c r="EL61" i="16"/>
  <c r="EC62" i="16"/>
  <c r="ED62" i="16"/>
  <c r="EE62" i="16"/>
  <c r="EF62" i="16"/>
  <c r="DG63" i="16"/>
  <c r="DF63" i="16"/>
  <c r="DH63" i="16"/>
  <c r="DN63" i="16"/>
  <c r="DJ63" i="16"/>
  <c r="DK63" i="16"/>
  <c r="DI63" i="16"/>
  <c r="DO63" i="16"/>
  <c r="DP63" i="16"/>
  <c r="DT63" i="16"/>
  <c r="DQ63" i="16"/>
  <c r="DR63" i="16"/>
  <c r="DS63" i="16"/>
  <c r="DU63" i="16"/>
  <c r="DV63" i="16"/>
  <c r="DW63" i="16"/>
  <c r="DX63" i="16"/>
  <c r="DY63" i="16"/>
  <c r="DZ63" i="16"/>
  <c r="EA63" i="16"/>
  <c r="EB63" i="16"/>
  <c r="EH63" i="16"/>
  <c r="EL62" i="16"/>
  <c r="EC63" i="16"/>
  <c r="ED63" i="16"/>
  <c r="EE63" i="16"/>
  <c r="EF63" i="16"/>
  <c r="DG64" i="16"/>
  <c r="DF64" i="16"/>
  <c r="DH64" i="16"/>
  <c r="DN64" i="16"/>
  <c r="DJ64" i="16"/>
  <c r="DK64" i="16"/>
  <c r="DI64" i="16"/>
  <c r="DO64" i="16"/>
  <c r="DP64" i="16"/>
  <c r="DT64" i="16"/>
  <c r="DQ64" i="16"/>
  <c r="DR64" i="16"/>
  <c r="DS64" i="16"/>
  <c r="DU64" i="16"/>
  <c r="DV64" i="16"/>
  <c r="DW64" i="16"/>
  <c r="DX64" i="16"/>
  <c r="DY64" i="16"/>
  <c r="DZ64" i="16"/>
  <c r="EA64" i="16"/>
  <c r="EB64" i="16"/>
  <c r="EH64" i="16"/>
  <c r="EL63" i="16"/>
  <c r="EC64" i="16"/>
  <c r="ED64" i="16"/>
  <c r="EE64" i="16"/>
  <c r="EF64" i="16"/>
  <c r="DG65" i="16"/>
  <c r="DF65" i="16"/>
  <c r="DH65" i="16"/>
  <c r="DN65" i="16"/>
  <c r="DJ65" i="16"/>
  <c r="DK65" i="16"/>
  <c r="DI65" i="16"/>
  <c r="DO65" i="16"/>
  <c r="DP65" i="16"/>
  <c r="DT65" i="16"/>
  <c r="DQ65" i="16"/>
  <c r="DR65" i="16"/>
  <c r="DS65" i="16"/>
  <c r="DU65" i="16"/>
  <c r="DV65" i="16"/>
  <c r="DW65" i="16"/>
  <c r="DX65" i="16"/>
  <c r="DY65" i="16"/>
  <c r="DZ65" i="16"/>
  <c r="EA65" i="16"/>
  <c r="EB65" i="16"/>
  <c r="EH65" i="16"/>
  <c r="EL64" i="16"/>
  <c r="EC65" i="16"/>
  <c r="ED65" i="16"/>
  <c r="EE65" i="16"/>
  <c r="EF65" i="16"/>
  <c r="DG66" i="16"/>
  <c r="DF66" i="16"/>
  <c r="DH66" i="16"/>
  <c r="DN66" i="16"/>
  <c r="DJ66" i="16"/>
  <c r="DK66" i="16"/>
  <c r="DI66" i="16"/>
  <c r="DO66" i="16"/>
  <c r="DP66" i="16"/>
  <c r="DT66" i="16"/>
  <c r="DQ66" i="16"/>
  <c r="DR66" i="16"/>
  <c r="DS66" i="16"/>
  <c r="DU66" i="16"/>
  <c r="DV66" i="16"/>
  <c r="DW66" i="16"/>
  <c r="DX66" i="16"/>
  <c r="DY66" i="16"/>
  <c r="DZ66" i="16"/>
  <c r="EA66" i="16"/>
  <c r="EB66" i="16"/>
  <c r="EH66" i="16"/>
  <c r="EL65" i="16"/>
  <c r="EC66" i="16"/>
  <c r="ED66" i="16"/>
  <c r="EE66" i="16"/>
  <c r="EF66" i="16"/>
  <c r="DG67" i="16"/>
  <c r="DF67" i="16"/>
  <c r="DH67" i="16"/>
  <c r="DN67" i="16"/>
  <c r="DJ67" i="16"/>
  <c r="DK67" i="16"/>
  <c r="DI67" i="16"/>
  <c r="DO67" i="16"/>
  <c r="DP67" i="16"/>
  <c r="DT67" i="16"/>
  <c r="DQ67" i="16"/>
  <c r="DR67" i="16"/>
  <c r="DS67" i="16"/>
  <c r="DU67" i="16"/>
  <c r="DV67" i="16"/>
  <c r="DW67" i="16"/>
  <c r="DX67" i="16"/>
  <c r="DY67" i="16"/>
  <c r="DZ67" i="16"/>
  <c r="EA67" i="16"/>
  <c r="EB67" i="16"/>
  <c r="EH67" i="16"/>
  <c r="EL66" i="16"/>
  <c r="EC67" i="16"/>
  <c r="ED67" i="16"/>
  <c r="EE67" i="16"/>
  <c r="EF67" i="16"/>
  <c r="DG68" i="16"/>
  <c r="DF68" i="16"/>
  <c r="DH68" i="16"/>
  <c r="DN68" i="16"/>
  <c r="DJ68" i="16"/>
  <c r="DK68" i="16"/>
  <c r="DI68" i="16"/>
  <c r="DO68" i="16"/>
  <c r="DP68" i="16"/>
  <c r="DT68" i="16"/>
  <c r="DQ68" i="16"/>
  <c r="DR68" i="16"/>
  <c r="DS68" i="16"/>
  <c r="DU68" i="16"/>
  <c r="DV68" i="16"/>
  <c r="DW68" i="16"/>
  <c r="DX68" i="16"/>
  <c r="DY68" i="16"/>
  <c r="DZ68" i="16"/>
  <c r="EA68" i="16"/>
  <c r="EB68" i="16"/>
  <c r="EH68" i="16"/>
  <c r="EL67" i="16"/>
  <c r="EC68" i="16"/>
  <c r="ED68" i="16"/>
  <c r="EE68" i="16"/>
  <c r="EF68" i="16"/>
  <c r="DG69" i="16"/>
  <c r="DF69" i="16"/>
  <c r="DH69" i="16"/>
  <c r="DN69" i="16"/>
  <c r="DK69" i="16"/>
  <c r="DI69" i="16"/>
  <c r="DO69" i="16"/>
  <c r="DP69" i="16"/>
  <c r="DT69" i="16"/>
  <c r="DQ69" i="16"/>
  <c r="DR69" i="16"/>
  <c r="DS69" i="16"/>
  <c r="DU69" i="16"/>
  <c r="DV69" i="16"/>
  <c r="DW69" i="16"/>
  <c r="DX69" i="16"/>
  <c r="DY69" i="16"/>
  <c r="DZ69" i="16"/>
  <c r="EA69" i="16"/>
  <c r="EB69" i="16"/>
  <c r="EH69" i="16"/>
  <c r="EL68" i="16"/>
  <c r="EC69" i="16"/>
  <c r="ED69" i="16"/>
  <c r="EE69" i="16"/>
  <c r="EF69" i="16"/>
  <c r="DG70" i="16"/>
  <c r="DF70" i="16"/>
  <c r="DH70" i="16"/>
  <c r="DN70" i="16"/>
  <c r="DJ70" i="16"/>
  <c r="DK70" i="16"/>
  <c r="DI70" i="16"/>
  <c r="DO70" i="16"/>
  <c r="DP70" i="16"/>
  <c r="DT70" i="16"/>
  <c r="DQ70" i="16"/>
  <c r="DR70" i="16"/>
  <c r="DS70" i="16"/>
  <c r="DU70" i="16"/>
  <c r="DV70" i="16"/>
  <c r="DW70" i="16"/>
  <c r="DX70" i="16"/>
  <c r="DY70" i="16"/>
  <c r="DZ70" i="16"/>
  <c r="EA70" i="16"/>
  <c r="EB70" i="16"/>
  <c r="EH70" i="16"/>
  <c r="EL69" i="16"/>
  <c r="EC70" i="16"/>
  <c r="ED70" i="16"/>
  <c r="EE70" i="16"/>
  <c r="EF70" i="16"/>
  <c r="DG71" i="16"/>
  <c r="DF71" i="16"/>
  <c r="DH71" i="16"/>
  <c r="DN71" i="16"/>
  <c r="DJ71" i="16"/>
  <c r="DK71" i="16"/>
  <c r="DI71" i="16"/>
  <c r="DO71" i="16"/>
  <c r="DP71" i="16"/>
  <c r="DT71" i="16"/>
  <c r="DQ71" i="16"/>
  <c r="DR71" i="16"/>
  <c r="DS71" i="16"/>
  <c r="DU71" i="16"/>
  <c r="DV71" i="16"/>
  <c r="DW71" i="16"/>
  <c r="DX71" i="16"/>
  <c r="DY71" i="16"/>
  <c r="DZ71" i="16"/>
  <c r="EH71" i="16"/>
  <c r="EL70" i="16"/>
  <c r="EC71" i="16"/>
  <c r="ED71" i="16"/>
  <c r="EE71" i="16"/>
  <c r="EF71" i="16"/>
  <c r="DG72" i="16"/>
  <c r="DF72" i="16"/>
  <c r="DH72" i="16"/>
  <c r="DN72" i="16"/>
  <c r="DJ72" i="16"/>
  <c r="DK72" i="16"/>
  <c r="DI72" i="16"/>
  <c r="DO72" i="16"/>
  <c r="DP72" i="16"/>
  <c r="DT72" i="16"/>
  <c r="DQ72" i="16"/>
  <c r="DR72" i="16"/>
  <c r="DS72" i="16"/>
  <c r="DU72" i="16"/>
  <c r="DV72" i="16"/>
  <c r="DW72" i="16"/>
  <c r="DX72" i="16"/>
  <c r="DY72" i="16"/>
  <c r="DZ72" i="16"/>
  <c r="EH72" i="16"/>
  <c r="EL71" i="16"/>
  <c r="EC72" i="16"/>
  <c r="ED72" i="16"/>
  <c r="EE72" i="16"/>
  <c r="EF72" i="16"/>
  <c r="DG73" i="16"/>
  <c r="DF73" i="16"/>
  <c r="DH73" i="16"/>
  <c r="DN73" i="16"/>
  <c r="DJ73" i="16"/>
  <c r="DK73" i="16"/>
  <c r="DI73" i="16"/>
  <c r="DO73" i="16"/>
  <c r="DP73" i="16"/>
  <c r="DT73" i="16"/>
  <c r="DQ73" i="16"/>
  <c r="DR73" i="16"/>
  <c r="DS73" i="16"/>
  <c r="DU73" i="16"/>
  <c r="DV73" i="16"/>
  <c r="DW73" i="16"/>
  <c r="DX73" i="16"/>
  <c r="DY73" i="16"/>
  <c r="DZ73" i="16"/>
  <c r="EH73" i="16"/>
  <c r="EL72" i="16"/>
  <c r="EC73" i="16"/>
  <c r="ED73" i="16"/>
  <c r="EE73" i="16"/>
  <c r="EF73" i="16"/>
  <c r="DG74" i="16"/>
  <c r="DF74" i="16"/>
  <c r="DH74" i="16"/>
  <c r="DN74" i="16"/>
  <c r="DJ74" i="16"/>
  <c r="DK74" i="16"/>
  <c r="DI74" i="16"/>
  <c r="DO74" i="16"/>
  <c r="DP74" i="16"/>
  <c r="DT74" i="16"/>
  <c r="DQ74" i="16"/>
  <c r="DR74" i="16"/>
  <c r="DS74" i="16"/>
  <c r="DU74" i="16"/>
  <c r="DV74" i="16"/>
  <c r="DW74" i="16"/>
  <c r="DX74" i="16"/>
  <c r="EH74" i="16"/>
  <c r="EL73" i="16"/>
  <c r="EC74" i="16"/>
  <c r="ED74" i="16"/>
  <c r="EE74" i="16"/>
  <c r="EF74" i="16"/>
  <c r="DG75" i="16"/>
  <c r="DF75" i="16"/>
  <c r="DH75" i="16"/>
  <c r="DN75" i="16"/>
  <c r="DJ75" i="16"/>
  <c r="DK75" i="16"/>
  <c r="DI75" i="16"/>
  <c r="DO75" i="16"/>
  <c r="DP75" i="16"/>
  <c r="DT75" i="16"/>
  <c r="DQ75" i="16"/>
  <c r="DR75" i="16"/>
  <c r="DS75" i="16"/>
  <c r="DU75" i="16"/>
  <c r="DV75" i="16"/>
  <c r="DW75" i="16"/>
  <c r="DX75" i="16"/>
  <c r="EH75" i="16"/>
  <c r="EL74" i="16"/>
  <c r="EC75" i="16"/>
  <c r="ED75" i="16"/>
  <c r="EE75" i="16"/>
  <c r="EF75" i="16"/>
  <c r="DG76" i="16"/>
  <c r="DF76" i="16"/>
  <c r="DH76" i="16"/>
  <c r="DN76" i="16"/>
  <c r="DJ76" i="16"/>
  <c r="DK76" i="16"/>
  <c r="DI76" i="16"/>
  <c r="DO76" i="16"/>
  <c r="DP76" i="16"/>
  <c r="DT76" i="16"/>
  <c r="DQ76" i="16"/>
  <c r="DR76" i="16"/>
  <c r="DS76" i="16"/>
  <c r="DU76" i="16"/>
  <c r="DV76" i="16"/>
  <c r="DW76" i="16"/>
  <c r="DX76" i="16"/>
  <c r="EH76" i="16"/>
  <c r="EL75" i="16"/>
  <c r="EC76" i="16"/>
  <c r="ED76" i="16"/>
  <c r="EE76" i="16"/>
  <c r="EF76" i="16"/>
  <c r="DG77" i="16"/>
  <c r="DF77" i="16"/>
  <c r="DH77" i="16"/>
  <c r="DN77" i="16"/>
  <c r="DJ77" i="16"/>
  <c r="DK77" i="16"/>
  <c r="DI77" i="16"/>
  <c r="DO77" i="16"/>
  <c r="DP77" i="16"/>
  <c r="DT77" i="16"/>
  <c r="DQ77" i="16"/>
  <c r="DR77" i="16"/>
  <c r="DS77" i="16"/>
  <c r="DU77" i="16"/>
  <c r="DV77" i="16"/>
  <c r="DW77" i="16"/>
  <c r="DX77" i="16"/>
  <c r="EH77" i="16"/>
  <c r="EL76" i="16"/>
  <c r="EC77" i="16"/>
  <c r="ED77" i="16"/>
  <c r="EE77" i="16"/>
  <c r="EF77" i="16"/>
  <c r="DG78" i="16"/>
  <c r="DF78" i="16"/>
  <c r="DH78" i="16"/>
  <c r="DN78" i="16"/>
  <c r="DJ78" i="16"/>
  <c r="DK78" i="16"/>
  <c r="DI78" i="16"/>
  <c r="DO78" i="16"/>
  <c r="DP78" i="16"/>
  <c r="DT78" i="16"/>
  <c r="DQ78" i="16"/>
  <c r="DR78" i="16"/>
  <c r="DS78" i="16"/>
  <c r="DU78" i="16"/>
  <c r="DV78" i="16"/>
  <c r="DW78" i="16"/>
  <c r="DX78" i="16"/>
  <c r="EH78" i="16"/>
  <c r="EL77" i="16"/>
  <c r="EC78" i="16"/>
  <c r="ED78" i="16"/>
  <c r="EE78" i="16"/>
  <c r="EF78" i="16"/>
  <c r="DG79" i="16"/>
  <c r="DF79" i="16"/>
  <c r="DH79" i="16"/>
  <c r="DN79" i="16"/>
  <c r="DJ79" i="16"/>
  <c r="DK79" i="16"/>
  <c r="DI79" i="16"/>
  <c r="DO79" i="16"/>
  <c r="DP79" i="16"/>
  <c r="DT79" i="16"/>
  <c r="DQ79" i="16"/>
  <c r="DR79" i="16"/>
  <c r="DS79" i="16"/>
  <c r="DU79" i="16"/>
  <c r="DV79" i="16"/>
  <c r="DW79" i="16"/>
  <c r="DX79" i="16"/>
  <c r="EH79" i="16"/>
  <c r="EL78" i="16"/>
  <c r="EC79" i="16"/>
  <c r="ED79" i="16"/>
  <c r="EE79" i="16"/>
  <c r="EF79" i="16"/>
  <c r="DG80" i="16"/>
  <c r="DF80" i="16"/>
  <c r="DH80" i="16"/>
  <c r="DN80" i="16"/>
  <c r="DJ80" i="16"/>
  <c r="DK80" i="16"/>
  <c r="DI80" i="16"/>
  <c r="DO80" i="16"/>
  <c r="DP80" i="16"/>
  <c r="DT80" i="16"/>
  <c r="DQ80" i="16"/>
  <c r="DR80" i="16"/>
  <c r="DS80" i="16"/>
  <c r="DU80" i="16"/>
  <c r="DV80" i="16"/>
  <c r="DW80" i="16"/>
  <c r="DX80" i="16"/>
  <c r="EH80" i="16"/>
  <c r="EL79" i="16"/>
  <c r="EC80" i="16"/>
  <c r="ED80" i="16"/>
  <c r="EE80" i="16"/>
  <c r="EF80" i="16"/>
  <c r="DG81" i="16"/>
  <c r="DF81" i="16"/>
  <c r="DH81" i="16"/>
  <c r="DN81" i="16"/>
  <c r="DJ81" i="16"/>
  <c r="DK81" i="16"/>
  <c r="DI81" i="16"/>
  <c r="DO81" i="16"/>
  <c r="DP81" i="16"/>
  <c r="DT81" i="16"/>
  <c r="DQ81" i="16"/>
  <c r="DR81" i="16"/>
  <c r="DS81" i="16"/>
  <c r="DU81" i="16"/>
  <c r="DV81" i="16"/>
  <c r="DW81" i="16"/>
  <c r="DX81" i="16"/>
  <c r="EH81" i="16"/>
  <c r="EL80" i="16"/>
  <c r="EC81" i="16"/>
  <c r="ED81" i="16"/>
  <c r="EF81" i="16"/>
  <c r="DG82" i="16"/>
  <c r="DF82" i="16"/>
  <c r="DH82" i="16"/>
  <c r="DN82" i="16"/>
  <c r="DJ82" i="16"/>
  <c r="DK82" i="16"/>
  <c r="DI82" i="16"/>
  <c r="DO82" i="16"/>
  <c r="DP82" i="16"/>
  <c r="DT82" i="16"/>
  <c r="DQ82" i="16"/>
  <c r="DR82" i="16"/>
  <c r="DS82" i="16"/>
  <c r="DU82" i="16"/>
  <c r="DV82" i="16"/>
  <c r="DW82" i="16"/>
  <c r="DX82" i="16"/>
  <c r="EH82" i="16"/>
  <c r="EL81" i="16"/>
  <c r="EC82" i="16"/>
  <c r="ED82" i="16"/>
  <c r="EE82" i="16"/>
  <c r="EF82" i="16"/>
  <c r="DG83" i="16"/>
  <c r="DF83" i="16"/>
  <c r="DH83" i="16"/>
  <c r="EH83" i="16"/>
  <c r="EL82" i="16"/>
  <c r="DN83" i="16"/>
  <c r="DJ83" i="16"/>
  <c r="DK83" i="16"/>
  <c r="DI83" i="16"/>
  <c r="DO83" i="16"/>
  <c r="DP83" i="16"/>
  <c r="DV83" i="16"/>
  <c r="DW83" i="16"/>
  <c r="DX83" i="16"/>
  <c r="EC83" i="16"/>
  <c r="ED83" i="16"/>
  <c r="EF83" i="16"/>
  <c r="DG84" i="16"/>
  <c r="DF84" i="16"/>
  <c r="EH84" i="16"/>
  <c r="EL83" i="16"/>
  <c r="DF85" i="16"/>
  <c r="EH85" i="16"/>
  <c r="EL84" i="16"/>
  <c r="DF86" i="16"/>
  <c r="EH86" i="16"/>
  <c r="EL85" i="16"/>
  <c r="DF87" i="16"/>
  <c r="EH87" i="16"/>
  <c r="EL86" i="16"/>
  <c r="DF88" i="16"/>
  <c r="EH88" i="16"/>
  <c r="EL87" i="16"/>
  <c r="DF89" i="16"/>
  <c r="EH89" i="16"/>
  <c r="EL88" i="16"/>
  <c r="DF90" i="16"/>
  <c r="EH90" i="16"/>
  <c r="EL89" i="16"/>
  <c r="DF91" i="16"/>
  <c r="EH91" i="16"/>
  <c r="EL90" i="16"/>
  <c r="DF92" i="16"/>
  <c r="EH92" i="16"/>
  <c r="EL91" i="16"/>
  <c r="DF93" i="16"/>
  <c r="EH93" i="16"/>
  <c r="EL92" i="16"/>
  <c r="DF94" i="16"/>
  <c r="EH94" i="16"/>
  <c r="EL93" i="16"/>
  <c r="DF95" i="16"/>
  <c r="EH95" i="16"/>
  <c r="EL94" i="16"/>
  <c r="DF96" i="16"/>
  <c r="EH96" i="16"/>
  <c r="EL95" i="16"/>
  <c r="DF97" i="16"/>
  <c r="EH97" i="16"/>
  <c r="EL96" i="16"/>
  <c r="DF98" i="16"/>
  <c r="EH98" i="16"/>
  <c r="EL97" i="16"/>
  <c r="DF99" i="16"/>
  <c r="EH99" i="16"/>
  <c r="EL98" i="16"/>
  <c r="DF100" i="16"/>
  <c r="EH100" i="16"/>
  <c r="EL99" i="16"/>
  <c r="EL100" i="16"/>
  <c r="EH4" i="16"/>
  <c r="K4" i="16"/>
  <c r="AF12" i="16"/>
  <c r="AF13" i="16"/>
  <c r="AJ12" i="16"/>
  <c r="AF14" i="16"/>
  <c r="AJ13" i="16"/>
  <c r="AF15" i="16"/>
  <c r="AJ14" i="16"/>
  <c r="AF16" i="16"/>
  <c r="AJ15" i="16"/>
  <c r="AF17" i="16"/>
  <c r="AJ16" i="16"/>
  <c r="AF18" i="16"/>
  <c r="AJ17" i="16"/>
  <c r="AF19" i="16"/>
  <c r="AJ18" i="16"/>
  <c r="AF20" i="16"/>
  <c r="AJ19" i="16"/>
  <c r="AF21" i="16"/>
  <c r="AJ20" i="16"/>
  <c r="AF22" i="16"/>
  <c r="AJ21" i="16"/>
  <c r="AF23" i="16"/>
  <c r="AJ22" i="16"/>
  <c r="AF24" i="16"/>
  <c r="AJ23" i="16"/>
  <c r="AF25" i="16"/>
  <c r="AJ24" i="16"/>
  <c r="AF26" i="16"/>
  <c r="AJ25" i="16"/>
  <c r="AF27" i="16"/>
  <c r="AJ26" i="16"/>
  <c r="AF28" i="16"/>
  <c r="AJ27" i="16"/>
  <c r="AF29" i="16"/>
  <c r="AJ28" i="16"/>
  <c r="AF30" i="16"/>
  <c r="AJ29" i="16"/>
  <c r="AF31" i="16"/>
  <c r="AJ30" i="16"/>
  <c r="AF32" i="16"/>
  <c r="AJ31" i="16"/>
  <c r="AF33" i="16"/>
  <c r="AJ32" i="16"/>
  <c r="AF34" i="16"/>
  <c r="AJ33" i="16"/>
  <c r="AF35" i="16"/>
  <c r="AJ34" i="16"/>
  <c r="AF36" i="16"/>
  <c r="AJ35" i="16"/>
  <c r="AF37" i="16"/>
  <c r="AJ36" i="16"/>
  <c r="AF38" i="16"/>
  <c r="AJ37" i="16"/>
  <c r="AF39" i="16"/>
  <c r="AJ38" i="16"/>
  <c r="AF40" i="16"/>
  <c r="AJ39" i="16"/>
  <c r="AF41" i="16"/>
  <c r="AJ40" i="16"/>
  <c r="AF42" i="16"/>
  <c r="AJ41" i="16"/>
  <c r="AF43" i="16"/>
  <c r="AJ42" i="16"/>
  <c r="AF44" i="16"/>
  <c r="AJ43" i="16"/>
  <c r="AF45" i="16"/>
  <c r="AJ44" i="16"/>
  <c r="AF46" i="16"/>
  <c r="AJ45" i="16"/>
  <c r="AF47" i="16"/>
  <c r="AJ46" i="16"/>
  <c r="AF48" i="16"/>
  <c r="AJ47" i="16"/>
  <c r="AF49" i="16"/>
  <c r="AJ48" i="16"/>
  <c r="AF50" i="16"/>
  <c r="AJ49" i="16"/>
  <c r="AF51" i="16"/>
  <c r="AJ50" i="16"/>
  <c r="AF52" i="16"/>
  <c r="AJ51" i="16"/>
  <c r="AF53" i="16"/>
  <c r="AJ52" i="16"/>
  <c r="AF54" i="16"/>
  <c r="AJ53" i="16"/>
  <c r="AF55" i="16"/>
  <c r="AJ54" i="16"/>
  <c r="AF56" i="16"/>
  <c r="AJ55" i="16"/>
  <c r="AF57" i="16"/>
  <c r="AJ56" i="16"/>
  <c r="AF58" i="16"/>
  <c r="AJ57" i="16"/>
  <c r="AF59" i="16"/>
  <c r="AJ58" i="16"/>
  <c r="AF60" i="16"/>
  <c r="AJ59" i="16"/>
  <c r="AF61" i="16"/>
  <c r="AJ60" i="16"/>
  <c r="AF62" i="16"/>
  <c r="AJ61" i="16"/>
  <c r="AF63" i="16"/>
  <c r="AJ62" i="16"/>
  <c r="AF64" i="16"/>
  <c r="AJ63" i="16"/>
  <c r="AF65" i="16"/>
  <c r="AJ64" i="16"/>
  <c r="AF66" i="16"/>
  <c r="AJ65" i="16"/>
  <c r="AF67" i="16"/>
  <c r="AJ66" i="16"/>
  <c r="AF68" i="16"/>
  <c r="AJ67" i="16"/>
  <c r="AF69" i="16"/>
  <c r="AJ68" i="16"/>
  <c r="AF70" i="16"/>
  <c r="AJ69" i="16"/>
  <c r="AF71" i="16"/>
  <c r="AJ70" i="16"/>
  <c r="U72" i="16"/>
  <c r="V72" i="16"/>
  <c r="W72" i="16"/>
  <c r="X72" i="16"/>
  <c r="AF72" i="16"/>
  <c r="AJ71" i="16"/>
  <c r="AF73" i="16"/>
  <c r="AJ72" i="16"/>
  <c r="AF74" i="16"/>
  <c r="AJ73" i="16"/>
  <c r="AF75" i="16"/>
  <c r="AJ74" i="16"/>
  <c r="AF76" i="16"/>
  <c r="AJ75" i="16"/>
  <c r="AF77" i="16"/>
  <c r="AJ76" i="16"/>
  <c r="AF78" i="16"/>
  <c r="AJ77" i="16"/>
  <c r="AF79" i="16"/>
  <c r="AJ78" i="16"/>
  <c r="U80" i="16"/>
  <c r="V80" i="16"/>
  <c r="W80" i="16"/>
  <c r="X80" i="16"/>
  <c r="AF80" i="16"/>
  <c r="AJ79" i="16"/>
  <c r="AF81" i="16"/>
  <c r="AJ80" i="16"/>
  <c r="AF82" i="16"/>
  <c r="AJ81" i="16"/>
  <c r="AF83" i="16"/>
  <c r="AJ82" i="16"/>
  <c r="AF84" i="16"/>
  <c r="AJ83" i="16"/>
  <c r="AF85" i="16"/>
  <c r="AJ84" i="16"/>
  <c r="AF86" i="16"/>
  <c r="AJ85" i="16"/>
  <c r="AF87" i="16"/>
  <c r="AJ86" i="16"/>
  <c r="AF88" i="16"/>
  <c r="AJ87" i="16"/>
  <c r="AF89" i="16"/>
  <c r="AJ88" i="16"/>
  <c r="AF90" i="16"/>
  <c r="AJ89" i="16"/>
  <c r="AF91" i="16"/>
  <c r="AJ90" i="16"/>
  <c r="AF92" i="16"/>
  <c r="AJ91" i="16"/>
  <c r="AF93" i="16"/>
  <c r="AJ92" i="16"/>
  <c r="AF94" i="16"/>
  <c r="AJ93" i="16"/>
  <c r="AF95" i="16"/>
  <c r="AJ94" i="16"/>
  <c r="AF96" i="16"/>
  <c r="AJ95" i="16"/>
  <c r="AF97" i="16"/>
  <c r="AJ96" i="16"/>
  <c r="AF98" i="16"/>
  <c r="AJ97" i="16"/>
  <c r="AF99" i="16"/>
  <c r="AJ98" i="16"/>
  <c r="AF100" i="16"/>
  <c r="AJ99" i="16"/>
  <c r="AJ100" i="16"/>
  <c r="AF4" i="16"/>
  <c r="BP12" i="16"/>
  <c r="BP13" i="16"/>
  <c r="BT12" i="16"/>
  <c r="BP14" i="16"/>
  <c r="BT13" i="16"/>
  <c r="BP15" i="16"/>
  <c r="BT14" i="16"/>
  <c r="BP16" i="16"/>
  <c r="BT15" i="16"/>
  <c r="BP17" i="16"/>
  <c r="BT16" i="16"/>
  <c r="BP18" i="16"/>
  <c r="BT17" i="16"/>
  <c r="BP19" i="16"/>
  <c r="BT18" i="16"/>
  <c r="BP20" i="16"/>
  <c r="BT19" i="16"/>
  <c r="BP21" i="16"/>
  <c r="BT20" i="16"/>
  <c r="BP22" i="16"/>
  <c r="BT21" i="16"/>
  <c r="BP23" i="16"/>
  <c r="BT22" i="16"/>
  <c r="BP24" i="16"/>
  <c r="BT23" i="16"/>
  <c r="BP25" i="16"/>
  <c r="BT24" i="16"/>
  <c r="BP26" i="16"/>
  <c r="BT25" i="16"/>
  <c r="BP27" i="16"/>
  <c r="BT26" i="16"/>
  <c r="BP28" i="16"/>
  <c r="BT27" i="16"/>
  <c r="BP29" i="16"/>
  <c r="BT28" i="16"/>
  <c r="BP30" i="16"/>
  <c r="BT29" i="16"/>
  <c r="BP31" i="16"/>
  <c r="BT30" i="16"/>
  <c r="BP32" i="16"/>
  <c r="BT31" i="16"/>
  <c r="BP33" i="16"/>
  <c r="BT32" i="16"/>
  <c r="BP34" i="16"/>
  <c r="BT33" i="16"/>
  <c r="BP35" i="16"/>
  <c r="BT34" i="16"/>
  <c r="BP36" i="16"/>
  <c r="BT35" i="16"/>
  <c r="BP37" i="16"/>
  <c r="BT36" i="16"/>
  <c r="BP38" i="16"/>
  <c r="BT37" i="16"/>
  <c r="BP39" i="16"/>
  <c r="BT38" i="16"/>
  <c r="BP40" i="16"/>
  <c r="BT39" i="16"/>
  <c r="BP41" i="16"/>
  <c r="BT40" i="16"/>
  <c r="BP42" i="16"/>
  <c r="BT41" i="16"/>
  <c r="BP43" i="16"/>
  <c r="BT42" i="16"/>
  <c r="BG44" i="16"/>
  <c r="BH44" i="16"/>
  <c r="BP44" i="16"/>
  <c r="BT43" i="16"/>
  <c r="BP45" i="16"/>
  <c r="BT44" i="16"/>
  <c r="BP46" i="16"/>
  <c r="BT45" i="16"/>
  <c r="BP47" i="16"/>
  <c r="BT46" i="16"/>
  <c r="BP48" i="16"/>
  <c r="BT47" i="16"/>
  <c r="BP49" i="16"/>
  <c r="BT48" i="16"/>
  <c r="BP50" i="16"/>
  <c r="BT49" i="16"/>
  <c r="BP51" i="16"/>
  <c r="BT50" i="16"/>
  <c r="BP52" i="16"/>
  <c r="BT51" i="16"/>
  <c r="BP53" i="16"/>
  <c r="BT52" i="16"/>
  <c r="BP54" i="16"/>
  <c r="BT53" i="16"/>
  <c r="BP55" i="16"/>
  <c r="BT54" i="16"/>
  <c r="BP56" i="16"/>
  <c r="BT55" i="16"/>
  <c r="BG57" i="16"/>
  <c r="BH57" i="16"/>
  <c r="BP57" i="16"/>
  <c r="BT56" i="16"/>
  <c r="BP58" i="16"/>
  <c r="BT57" i="16"/>
  <c r="BP59" i="16"/>
  <c r="BT58" i="16"/>
  <c r="BP60" i="16"/>
  <c r="BT59" i="16"/>
  <c r="BP61" i="16"/>
  <c r="BT60" i="16"/>
  <c r="BP62" i="16"/>
  <c r="BT61" i="16"/>
  <c r="BP63" i="16"/>
  <c r="BT62" i="16"/>
  <c r="BP64" i="16"/>
  <c r="BT63" i="16"/>
  <c r="BP65" i="16"/>
  <c r="BT64" i="16"/>
  <c r="BP66" i="16"/>
  <c r="BT65" i="16"/>
  <c r="BP67" i="16"/>
  <c r="BT66" i="16"/>
  <c r="BP68" i="16"/>
  <c r="BT67" i="16"/>
  <c r="BP69" i="16"/>
  <c r="BT68" i="16"/>
  <c r="BP70" i="16"/>
  <c r="BT69" i="16"/>
  <c r="BP71" i="16"/>
  <c r="BT70" i="16"/>
  <c r="BP72" i="16"/>
  <c r="BT71" i="16"/>
  <c r="BP73" i="16"/>
  <c r="BT72" i="16"/>
  <c r="BG74" i="16"/>
  <c r="BH74" i="16"/>
  <c r="BP74" i="16"/>
  <c r="BT73" i="16"/>
  <c r="BE75" i="16"/>
  <c r="BF75" i="16"/>
  <c r="BG75" i="16"/>
  <c r="BH75" i="16"/>
  <c r="BP75" i="16"/>
  <c r="BT74" i="16"/>
  <c r="BE76" i="16"/>
  <c r="BF76" i="16"/>
  <c r="BG76" i="16"/>
  <c r="BH76" i="16"/>
  <c r="BP76" i="16"/>
  <c r="BT75" i="16"/>
  <c r="BP77" i="16"/>
  <c r="BT76" i="16"/>
  <c r="BP78" i="16"/>
  <c r="BT77" i="16"/>
  <c r="BP79" i="16"/>
  <c r="BT78" i="16"/>
  <c r="BP80" i="16"/>
  <c r="BT79" i="16"/>
  <c r="BP81" i="16"/>
  <c r="BT80" i="16"/>
  <c r="BP82" i="16"/>
  <c r="BT81" i="16"/>
  <c r="BP83" i="16"/>
  <c r="BT82" i="16"/>
  <c r="BP84" i="16"/>
  <c r="BT83" i="16"/>
  <c r="BP85" i="16"/>
  <c r="BT84" i="16"/>
  <c r="BP86" i="16"/>
  <c r="BT85" i="16"/>
  <c r="BP87" i="16"/>
  <c r="BT86" i="16"/>
  <c r="BP88" i="16"/>
  <c r="BT87" i="16"/>
  <c r="BP89" i="16"/>
  <c r="BT88" i="16"/>
  <c r="BP90" i="16"/>
  <c r="BT89" i="16"/>
  <c r="BP91" i="16"/>
  <c r="BT90" i="16"/>
  <c r="BP92" i="16"/>
  <c r="BT91" i="16"/>
  <c r="BP93" i="16"/>
  <c r="BT92" i="16"/>
  <c r="BP94" i="16"/>
  <c r="BT93" i="16"/>
  <c r="BP95" i="16"/>
  <c r="BT94" i="16"/>
  <c r="BP96" i="16"/>
  <c r="BT95" i="16"/>
  <c r="BP97" i="16"/>
  <c r="BT96" i="16"/>
  <c r="BP98" i="16"/>
  <c r="BT97" i="16"/>
  <c r="BP99" i="16"/>
  <c r="BT98" i="16"/>
  <c r="BP100" i="16"/>
  <c r="BT99" i="16"/>
  <c r="BT100" i="16"/>
  <c r="BP4" i="16"/>
  <c r="CZ12" i="16"/>
  <c r="CZ13" i="16"/>
  <c r="DD12" i="16"/>
  <c r="CZ14" i="16"/>
  <c r="DD13" i="16"/>
  <c r="CZ15" i="16"/>
  <c r="DD14" i="16"/>
  <c r="CZ16" i="16"/>
  <c r="DD15" i="16"/>
  <c r="CZ17" i="16"/>
  <c r="DD16" i="16"/>
  <c r="CZ18" i="16"/>
  <c r="DD17" i="16"/>
  <c r="CZ19" i="16"/>
  <c r="DD18" i="16"/>
  <c r="CQ20" i="16"/>
  <c r="CR20" i="16"/>
  <c r="CZ20" i="16"/>
  <c r="DD19" i="16"/>
  <c r="CZ21" i="16"/>
  <c r="DD20" i="16"/>
  <c r="CZ22" i="16"/>
  <c r="DD21" i="16"/>
  <c r="CZ23" i="16"/>
  <c r="DD22" i="16"/>
  <c r="CZ24" i="16"/>
  <c r="DD23" i="16"/>
  <c r="CZ25" i="16"/>
  <c r="DD24" i="16"/>
  <c r="CZ26" i="16"/>
  <c r="DD25" i="16"/>
  <c r="CZ27" i="16"/>
  <c r="DD26" i="16"/>
  <c r="CZ28" i="16"/>
  <c r="DD27" i="16"/>
  <c r="CZ29" i="16"/>
  <c r="DD28" i="16"/>
  <c r="CZ30" i="16"/>
  <c r="DD29" i="16"/>
  <c r="CZ31" i="16"/>
  <c r="DD30" i="16"/>
  <c r="CZ32" i="16"/>
  <c r="DD31" i="16"/>
  <c r="CZ33" i="16"/>
  <c r="DD32" i="16"/>
  <c r="CZ34" i="16"/>
  <c r="DD33" i="16"/>
  <c r="CZ35" i="16"/>
  <c r="DD34" i="16"/>
  <c r="CZ36" i="16"/>
  <c r="DD35" i="16"/>
  <c r="CZ37" i="16"/>
  <c r="DD36" i="16"/>
  <c r="CZ38" i="16"/>
  <c r="DD37" i="16"/>
  <c r="CZ39" i="16"/>
  <c r="DD38" i="16"/>
  <c r="CZ40" i="16"/>
  <c r="DD39" i="16"/>
  <c r="CZ41" i="16"/>
  <c r="DD40" i="16"/>
  <c r="CZ42" i="16"/>
  <c r="DD41" i="16"/>
  <c r="CZ43" i="16"/>
  <c r="DD42" i="16"/>
  <c r="CZ44" i="16"/>
  <c r="DD43" i="16"/>
  <c r="CZ45" i="16"/>
  <c r="DD44" i="16"/>
  <c r="CZ46" i="16"/>
  <c r="DD45" i="16"/>
  <c r="CZ47" i="16"/>
  <c r="DD46" i="16"/>
  <c r="CZ48" i="16"/>
  <c r="DD47" i="16"/>
  <c r="CZ49" i="16"/>
  <c r="DD48" i="16"/>
  <c r="CZ50" i="16"/>
  <c r="DD49" i="16"/>
  <c r="CZ51" i="16"/>
  <c r="DD50" i="16"/>
  <c r="CZ52" i="16"/>
  <c r="DD51" i="16"/>
  <c r="CZ53" i="16"/>
  <c r="DD52" i="16"/>
  <c r="CZ54" i="16"/>
  <c r="DD53" i="16"/>
  <c r="CZ55" i="16"/>
  <c r="DD54" i="16"/>
  <c r="CZ56" i="16"/>
  <c r="DD55" i="16"/>
  <c r="CZ57" i="16"/>
  <c r="DD56" i="16"/>
  <c r="CZ58" i="16"/>
  <c r="DD57" i="16"/>
  <c r="CZ59" i="16"/>
  <c r="DD58" i="16"/>
  <c r="CZ60" i="16"/>
  <c r="DD59" i="16"/>
  <c r="CZ61" i="16"/>
  <c r="DD60" i="16"/>
  <c r="CZ62" i="16"/>
  <c r="DD61" i="16"/>
  <c r="CZ63" i="16"/>
  <c r="DD62" i="16"/>
  <c r="CZ64" i="16"/>
  <c r="DD63" i="16"/>
  <c r="CZ65" i="16"/>
  <c r="DD64" i="16"/>
  <c r="CZ66" i="16"/>
  <c r="DD65" i="16"/>
  <c r="CZ67" i="16"/>
  <c r="DD66" i="16"/>
  <c r="CZ68" i="16"/>
  <c r="DD67" i="16"/>
  <c r="CZ69" i="16"/>
  <c r="DD68" i="16"/>
  <c r="CZ70" i="16"/>
  <c r="DD69" i="16"/>
  <c r="CQ71" i="16"/>
  <c r="CR71" i="16"/>
  <c r="CZ71" i="16"/>
  <c r="DD70" i="16"/>
  <c r="CZ72" i="16"/>
  <c r="DD71" i="16"/>
  <c r="CO73" i="16"/>
  <c r="CP73" i="16"/>
  <c r="CZ73" i="16"/>
  <c r="DD72" i="16"/>
  <c r="CZ74" i="16"/>
  <c r="DD73" i="16"/>
  <c r="CZ75" i="16"/>
  <c r="DD74" i="16"/>
  <c r="CO76" i="16"/>
  <c r="CP76" i="16"/>
  <c r="CQ76" i="16"/>
  <c r="CR76" i="16"/>
  <c r="CZ76" i="16"/>
  <c r="DD75" i="16"/>
  <c r="CZ77" i="16"/>
  <c r="DD76" i="16"/>
  <c r="CO78" i="16"/>
  <c r="CP78" i="16"/>
  <c r="CQ78" i="16"/>
  <c r="CR78" i="16"/>
  <c r="CZ78" i="16"/>
  <c r="DD77" i="16"/>
  <c r="CZ79" i="16"/>
  <c r="DD78" i="16"/>
  <c r="CZ80" i="16"/>
  <c r="DD79" i="16"/>
  <c r="CZ81" i="16"/>
  <c r="DD80" i="16"/>
  <c r="CZ82" i="16"/>
  <c r="DD81" i="16"/>
  <c r="CZ83" i="16"/>
  <c r="DD82" i="16"/>
  <c r="CZ84" i="16"/>
  <c r="DD83" i="16"/>
  <c r="CZ85" i="16"/>
  <c r="DD84" i="16"/>
  <c r="CZ86" i="16"/>
  <c r="DD85" i="16"/>
  <c r="CZ87" i="16"/>
  <c r="DD86" i="16"/>
  <c r="CZ88" i="16"/>
  <c r="DD87" i="16"/>
  <c r="CZ89" i="16"/>
  <c r="DD88" i="16"/>
  <c r="CZ90" i="16"/>
  <c r="DD89" i="16"/>
  <c r="CZ91" i="16"/>
  <c r="DD90" i="16"/>
  <c r="CZ92" i="16"/>
  <c r="DD91" i="16"/>
  <c r="CZ93" i="16"/>
  <c r="DD92" i="16"/>
  <c r="CZ94" i="16"/>
  <c r="DD93" i="16"/>
  <c r="CZ95" i="16"/>
  <c r="DD94" i="16"/>
  <c r="CZ96" i="16"/>
  <c r="DD95" i="16"/>
  <c r="CZ97" i="16"/>
  <c r="DD96" i="16"/>
  <c r="CZ98" i="16"/>
  <c r="DD97" i="16"/>
  <c r="CZ99" i="16"/>
  <c r="DD98" i="16"/>
  <c r="CZ100" i="16"/>
  <c r="DD99" i="16"/>
  <c r="DD100" i="16"/>
  <c r="CZ4" i="16"/>
  <c r="EJ12" i="16"/>
  <c r="EJ13" i="16"/>
  <c r="EN12" i="16"/>
  <c r="EA14" i="16"/>
  <c r="EB14" i="16"/>
  <c r="EJ14" i="16"/>
  <c r="EN13" i="16"/>
  <c r="EJ15" i="16"/>
  <c r="EN14" i="16"/>
  <c r="EJ16" i="16"/>
  <c r="EN15" i="16"/>
  <c r="EJ17" i="16"/>
  <c r="EN16" i="16"/>
  <c r="EJ18" i="16"/>
  <c r="EN17" i="16"/>
  <c r="EJ19" i="16"/>
  <c r="EN18" i="16"/>
  <c r="EJ20" i="16"/>
  <c r="EN19" i="16"/>
  <c r="EJ21" i="16"/>
  <c r="EN20" i="16"/>
  <c r="EJ22" i="16"/>
  <c r="EN21" i="16"/>
  <c r="EJ23" i="16"/>
  <c r="EN22" i="16"/>
  <c r="EJ24" i="16"/>
  <c r="EN23" i="16"/>
  <c r="EJ25" i="16"/>
  <c r="EN24" i="16"/>
  <c r="EJ26" i="16"/>
  <c r="EN25" i="16"/>
  <c r="EJ27" i="16"/>
  <c r="EN26" i="16"/>
  <c r="EJ28" i="16"/>
  <c r="EN27" i="16"/>
  <c r="EJ29" i="16"/>
  <c r="EN28" i="16"/>
  <c r="EJ30" i="16"/>
  <c r="EN29" i="16"/>
  <c r="EJ31" i="16"/>
  <c r="EN30" i="16"/>
  <c r="EJ32" i="16"/>
  <c r="EN31" i="16"/>
  <c r="EJ33" i="16"/>
  <c r="EN32" i="16"/>
  <c r="EJ34" i="16"/>
  <c r="EN33" i="16"/>
  <c r="EJ35" i="16"/>
  <c r="EN34" i="16"/>
  <c r="EJ36" i="16"/>
  <c r="EN35" i="16"/>
  <c r="EJ37" i="16"/>
  <c r="EN36" i="16"/>
  <c r="EJ38" i="16"/>
  <c r="EN37" i="16"/>
  <c r="EJ39" i="16"/>
  <c r="EN38" i="16"/>
  <c r="EJ40" i="16"/>
  <c r="EN39" i="16"/>
  <c r="EJ41" i="16"/>
  <c r="EN40" i="16"/>
  <c r="EJ42" i="16"/>
  <c r="EN41" i="16"/>
  <c r="EJ43" i="16"/>
  <c r="EN42" i="16"/>
  <c r="EJ44" i="16"/>
  <c r="EN43" i="16"/>
  <c r="EJ45" i="16"/>
  <c r="EN44" i="16"/>
  <c r="EJ46" i="16"/>
  <c r="EN45" i="16"/>
  <c r="EJ47" i="16"/>
  <c r="EN46" i="16"/>
  <c r="EJ48" i="16"/>
  <c r="EN47" i="16"/>
  <c r="EJ49" i="16"/>
  <c r="EN48" i="16"/>
  <c r="EJ50" i="16"/>
  <c r="EN49" i="16"/>
  <c r="EJ51" i="16"/>
  <c r="EN50" i="16"/>
  <c r="EJ52" i="16"/>
  <c r="EN51" i="16"/>
  <c r="EJ53" i="16"/>
  <c r="EN52" i="16"/>
  <c r="EJ54" i="16"/>
  <c r="EN53" i="16"/>
  <c r="EJ55" i="16"/>
  <c r="EN54" i="16"/>
  <c r="EJ56" i="16"/>
  <c r="EN55" i="16"/>
  <c r="EJ57" i="16"/>
  <c r="EN56" i="16"/>
  <c r="EJ58" i="16"/>
  <c r="EN57" i="16"/>
  <c r="EJ59" i="16"/>
  <c r="EN58" i="16"/>
  <c r="EJ60" i="16"/>
  <c r="EN59" i="16"/>
  <c r="EJ61" i="16"/>
  <c r="EN60" i="16"/>
  <c r="EJ62" i="16"/>
  <c r="EN61" i="16"/>
  <c r="EJ63" i="16"/>
  <c r="EN62" i="16"/>
  <c r="EJ64" i="16"/>
  <c r="EN63" i="16"/>
  <c r="EJ65" i="16"/>
  <c r="EN64" i="16"/>
  <c r="EJ66" i="16"/>
  <c r="EN65" i="16"/>
  <c r="EJ67" i="16"/>
  <c r="EN66" i="16"/>
  <c r="EJ68" i="16"/>
  <c r="EN67" i="16"/>
  <c r="EJ69" i="16"/>
  <c r="EN68" i="16"/>
  <c r="EJ70" i="16"/>
  <c r="EN69" i="16"/>
  <c r="EA71" i="16"/>
  <c r="EB71" i="16"/>
  <c r="EJ71" i="16"/>
  <c r="EN70" i="16"/>
  <c r="EJ72" i="16"/>
  <c r="EN71" i="16"/>
  <c r="EJ73" i="16"/>
  <c r="EN72" i="16"/>
  <c r="DY74" i="16"/>
  <c r="DZ74" i="16"/>
  <c r="EJ74" i="16"/>
  <c r="EN73" i="16"/>
  <c r="DY75" i="16"/>
  <c r="DZ75" i="16"/>
  <c r="EJ75" i="16"/>
  <c r="EN74" i="16"/>
  <c r="EJ76" i="16"/>
  <c r="EN75" i="16"/>
  <c r="DY77" i="16"/>
  <c r="DZ77" i="16"/>
  <c r="EA77" i="16"/>
  <c r="EB77" i="16"/>
  <c r="EJ77" i="16"/>
  <c r="EN76" i="16"/>
  <c r="EJ78" i="16"/>
  <c r="EN77" i="16"/>
  <c r="EJ79" i="16"/>
  <c r="EN78" i="16"/>
  <c r="EJ80" i="16"/>
  <c r="EN79" i="16"/>
  <c r="EJ81" i="16"/>
  <c r="EN80" i="16"/>
  <c r="EJ82" i="16"/>
  <c r="EN81" i="16"/>
  <c r="EJ83" i="16"/>
  <c r="EN82" i="16"/>
  <c r="EJ84" i="16"/>
  <c r="EN83" i="16"/>
  <c r="EJ85" i="16"/>
  <c r="EN84" i="16"/>
  <c r="EJ86" i="16"/>
  <c r="EN85" i="16"/>
  <c r="EJ87" i="16"/>
  <c r="EN86" i="16"/>
  <c r="EJ88" i="16"/>
  <c r="EN87" i="16"/>
  <c r="EJ89" i="16"/>
  <c r="EN88" i="16"/>
  <c r="EJ90" i="16"/>
  <c r="EN89" i="16"/>
  <c r="EJ91" i="16"/>
  <c r="EN90" i="16"/>
  <c r="EJ92" i="16"/>
  <c r="EN91" i="16"/>
  <c r="EJ93" i="16"/>
  <c r="EN92" i="16"/>
  <c r="EJ94" i="16"/>
  <c r="EN93" i="16"/>
  <c r="EJ95" i="16"/>
  <c r="EN94" i="16"/>
  <c r="EJ96" i="16"/>
  <c r="EN95" i="16"/>
  <c r="EJ97" i="16"/>
  <c r="EN96" i="16"/>
  <c r="EJ98" i="16"/>
  <c r="EN97" i="16"/>
  <c r="EJ99" i="16"/>
  <c r="EN98" i="16"/>
  <c r="EJ100" i="16"/>
  <c r="EN99" i="16"/>
  <c r="EN100" i="16"/>
  <c r="EJ4" i="16"/>
  <c r="M4" i="16"/>
  <c r="O3" i="16"/>
  <c r="P3" i="16"/>
  <c r="D24" i="9"/>
  <c r="E24" i="9"/>
  <c r="F24" i="9"/>
  <c r="G24" i="9"/>
  <c r="H24" i="9"/>
  <c r="I24" i="9"/>
  <c r="J24" i="9"/>
  <c r="K24" i="9"/>
  <c r="L24" i="9"/>
  <c r="F90" i="1"/>
  <c r="H88" i="1"/>
  <c r="U76" i="10"/>
  <c r="V76" i="10"/>
  <c r="W76" i="10"/>
  <c r="X76" i="10"/>
  <c r="H89" i="1"/>
  <c r="BE78" i="10"/>
  <c r="BF78" i="10"/>
  <c r="BG78" i="10"/>
  <c r="BH78" i="10"/>
  <c r="BE79" i="10"/>
  <c r="BF79" i="10"/>
  <c r="BG79" i="10"/>
  <c r="BH79" i="10"/>
  <c r="BG81" i="10"/>
  <c r="BH81" i="10"/>
  <c r="AZ82" i="10"/>
  <c r="AW82" i="10"/>
  <c r="AX82" i="10"/>
  <c r="AY82" i="10"/>
  <c r="BA82" i="10"/>
  <c r="AN83" i="10"/>
  <c r="AT83" i="10"/>
  <c r="AP83" i="10"/>
  <c r="AQ83" i="10"/>
  <c r="AO83" i="10"/>
  <c r="AU83" i="10"/>
  <c r="AV83" i="10"/>
  <c r="AZ83" i="10"/>
  <c r="AW83" i="10"/>
  <c r="AX83" i="10"/>
  <c r="AY83" i="10"/>
  <c r="BA83" i="10"/>
  <c r="BB83" i="10"/>
  <c r="BC83" i="10"/>
  <c r="BD83" i="10"/>
  <c r="BI83" i="10"/>
  <c r="BJ83" i="10"/>
  <c r="BL83" i="10"/>
  <c r="AM84" i="10"/>
  <c r="AN84" i="10"/>
  <c r="AT84" i="10"/>
  <c r="AP84" i="10"/>
  <c r="AQ84" i="10"/>
  <c r="AO84" i="10"/>
  <c r="AU84" i="10"/>
  <c r="AV84" i="10"/>
  <c r="AZ84" i="10"/>
  <c r="AW84" i="10"/>
  <c r="AX84" i="10"/>
  <c r="AY84" i="10"/>
  <c r="BA84" i="10"/>
  <c r="BB84" i="10"/>
  <c r="BC84" i="10"/>
  <c r="BD84" i="10"/>
  <c r="BI84" i="10"/>
  <c r="BJ84" i="10"/>
  <c r="BK84" i="10"/>
  <c r="BL84" i="10"/>
  <c r="AM85" i="10"/>
  <c r="H90" i="1"/>
  <c r="CU80" i="10"/>
  <c r="CJ81" i="10"/>
  <c r="CG81" i="10"/>
  <c r="CH81" i="10"/>
  <c r="CI81" i="10"/>
  <c r="CK81" i="10"/>
  <c r="CU81" i="10"/>
  <c r="BX82" i="10"/>
  <c r="CD82" i="10"/>
  <c r="BZ82" i="10"/>
  <c r="CA82" i="10"/>
  <c r="BY82" i="10"/>
  <c r="CE82" i="10"/>
  <c r="CF82" i="10"/>
  <c r="CL82" i="10"/>
  <c r="CM82" i="10"/>
  <c r="CN82" i="10"/>
  <c r="CS82" i="10"/>
  <c r="CT82" i="10"/>
  <c r="CV82" i="10"/>
  <c r="BW83" i="10"/>
  <c r="BX83" i="10"/>
  <c r="CD83" i="10"/>
  <c r="BZ83" i="10"/>
  <c r="CA83" i="10"/>
  <c r="BY83" i="10"/>
  <c r="CE83" i="10"/>
  <c r="CF83" i="10"/>
  <c r="CJ83" i="10"/>
  <c r="CG83" i="10"/>
  <c r="CH83" i="10"/>
  <c r="CI83" i="10"/>
  <c r="CK83" i="10"/>
  <c r="CL83" i="10"/>
  <c r="CM83" i="10"/>
  <c r="CN83" i="10"/>
  <c r="CS83" i="10"/>
  <c r="CT83" i="10"/>
  <c r="CU83" i="10"/>
  <c r="CV83" i="10"/>
  <c r="BW84" i="10"/>
  <c r="BX84" i="10"/>
  <c r="CD84" i="10"/>
  <c r="BZ84" i="10"/>
  <c r="CA84" i="10"/>
  <c r="BY84" i="10"/>
  <c r="CE84" i="10"/>
  <c r="CF84" i="10"/>
  <c r="CJ84" i="10"/>
  <c r="CG84" i="10"/>
  <c r="CH84" i="10"/>
  <c r="CI84" i="10"/>
  <c r="CK84" i="10"/>
  <c r="CL84" i="10"/>
  <c r="CM84" i="10"/>
  <c r="CN84" i="10"/>
  <c r="CS84" i="10"/>
  <c r="CT84" i="10"/>
  <c r="CU84" i="10"/>
  <c r="CV84" i="10"/>
  <c r="BW85" i="10"/>
  <c r="DY75" i="10"/>
  <c r="DZ75" i="10"/>
  <c r="EA75" i="10"/>
  <c r="EB75" i="10"/>
  <c r="DY78" i="10"/>
  <c r="DZ78" i="10"/>
  <c r="DY81" i="10"/>
  <c r="DZ81" i="10"/>
  <c r="EA81" i="10"/>
  <c r="EB81" i="10"/>
  <c r="DY77" i="10"/>
  <c r="DZ77" i="10"/>
  <c r="U78" i="11"/>
  <c r="V78" i="11"/>
  <c r="W78" i="11"/>
  <c r="X78" i="11"/>
  <c r="D81" i="11"/>
  <c r="J81" i="11"/>
  <c r="F81" i="11"/>
  <c r="G81" i="11"/>
  <c r="E81" i="11"/>
  <c r="K81" i="11"/>
  <c r="L81" i="11"/>
  <c r="P81" i="11"/>
  <c r="M81" i="11"/>
  <c r="N81" i="11"/>
  <c r="O81" i="11"/>
  <c r="Q81" i="11"/>
  <c r="R81" i="11"/>
  <c r="S81" i="11"/>
  <c r="T81" i="11"/>
  <c r="Y81" i="11"/>
  <c r="Z81" i="11"/>
  <c r="AB81" i="11"/>
  <c r="C82" i="11"/>
  <c r="D82" i="11"/>
  <c r="J82" i="11"/>
  <c r="F82" i="11"/>
  <c r="G82" i="11"/>
  <c r="E82" i="11"/>
  <c r="K82" i="11"/>
  <c r="L82" i="11"/>
  <c r="P82" i="11"/>
  <c r="M82" i="11"/>
  <c r="N82" i="11"/>
  <c r="O82" i="11"/>
  <c r="Q82" i="11"/>
  <c r="R82" i="11"/>
  <c r="S82" i="11"/>
  <c r="T82" i="11"/>
  <c r="Y82" i="11"/>
  <c r="Z82" i="11"/>
  <c r="AA82" i="11"/>
  <c r="AB82" i="11"/>
  <c r="C83" i="11"/>
  <c r="D83" i="11"/>
  <c r="J83" i="11"/>
  <c r="F83" i="11"/>
  <c r="G83" i="11"/>
  <c r="E83" i="11"/>
  <c r="K83" i="11"/>
  <c r="L83" i="11"/>
  <c r="P83" i="11"/>
  <c r="M83" i="11"/>
  <c r="N83" i="11"/>
  <c r="O83" i="11"/>
  <c r="Q83" i="11"/>
  <c r="R83" i="11"/>
  <c r="S83" i="11"/>
  <c r="T83" i="11"/>
  <c r="Y83" i="11"/>
  <c r="Z83" i="11"/>
  <c r="AA83" i="11"/>
  <c r="AB83" i="11"/>
  <c r="C84" i="11"/>
  <c r="H106" i="1"/>
  <c r="BG74" i="11"/>
  <c r="BH74" i="11"/>
  <c r="BE75" i="11"/>
  <c r="BF75" i="11"/>
  <c r="BG75" i="11"/>
  <c r="BH75" i="11"/>
  <c r="BE79" i="11"/>
  <c r="BF79" i="11"/>
  <c r="AN84" i="11"/>
  <c r="AT84" i="11"/>
  <c r="AP84" i="11"/>
  <c r="AQ84" i="11"/>
  <c r="AO84" i="11"/>
  <c r="AU84" i="11"/>
  <c r="AV84" i="11"/>
  <c r="BB84" i="11"/>
  <c r="BC84" i="11"/>
  <c r="BD84" i="11"/>
  <c r="BI84" i="11"/>
  <c r="BJ84" i="11"/>
  <c r="BL84" i="11"/>
  <c r="AM85" i="11"/>
  <c r="AN85" i="11"/>
  <c r="AT85" i="11"/>
  <c r="AP85" i="11"/>
  <c r="AQ85" i="11"/>
  <c r="AO85" i="11"/>
  <c r="AU85" i="11"/>
  <c r="AV85" i="11"/>
  <c r="BB85" i="11"/>
  <c r="BC85" i="11"/>
  <c r="BD85" i="11"/>
  <c r="BI85" i="11"/>
  <c r="BJ85" i="11"/>
  <c r="BL85" i="11"/>
  <c r="AM86" i="11"/>
  <c r="H103" i="1"/>
  <c r="H105" i="1"/>
  <c r="CQ72" i="11"/>
  <c r="CR72" i="11"/>
  <c r="CO76" i="11"/>
  <c r="CP76" i="11"/>
  <c r="CQ76" i="11"/>
  <c r="CR76" i="11"/>
  <c r="CO78" i="11"/>
  <c r="CP78" i="11"/>
  <c r="CQ78" i="11"/>
  <c r="CR78" i="11"/>
  <c r="CU82" i="11"/>
  <c r="CJ83" i="11"/>
  <c r="CG83" i="11"/>
  <c r="CH83" i="11"/>
  <c r="CI83" i="11"/>
  <c r="CK83" i="11"/>
  <c r="CU83" i="11"/>
  <c r="CJ84" i="11"/>
  <c r="CG84" i="11"/>
  <c r="CH84" i="11"/>
  <c r="CI84" i="11"/>
  <c r="CK84" i="11"/>
  <c r="CU84" i="11"/>
  <c r="CJ85" i="11"/>
  <c r="CG85" i="11"/>
  <c r="CH85" i="11"/>
  <c r="CI85" i="11"/>
  <c r="CK85" i="11"/>
  <c r="H99" i="1"/>
  <c r="H107" i="1"/>
  <c r="DY78" i="11"/>
  <c r="DZ78" i="11"/>
  <c r="EA78" i="11"/>
  <c r="EB78" i="11"/>
  <c r="DH82" i="11"/>
  <c r="DN82" i="11"/>
  <c r="DJ82" i="11"/>
  <c r="DK82" i="11"/>
  <c r="DI82" i="11"/>
  <c r="DO82" i="11"/>
  <c r="DP82" i="11"/>
  <c r="DT82" i="11"/>
  <c r="DQ82" i="11"/>
  <c r="DR82" i="11"/>
  <c r="DS82" i="11"/>
  <c r="DU82" i="11"/>
  <c r="DV82" i="11"/>
  <c r="DW82" i="11"/>
  <c r="DX82" i="11"/>
  <c r="EC82" i="11"/>
  <c r="ED82" i="11"/>
  <c r="EE82" i="11"/>
  <c r="EF82" i="11"/>
  <c r="DG83" i="11"/>
  <c r="DH83" i="11"/>
  <c r="DN83" i="11"/>
  <c r="DJ83" i="11"/>
  <c r="DK83" i="11"/>
  <c r="DI83" i="11"/>
  <c r="DO83" i="11"/>
  <c r="DP83" i="11"/>
  <c r="DV83" i="11"/>
  <c r="DW83" i="11"/>
  <c r="DX83" i="11"/>
  <c r="EC83" i="11"/>
  <c r="ED83" i="11"/>
  <c r="EF83" i="11"/>
  <c r="DG84" i="11"/>
  <c r="U80" i="11"/>
  <c r="V80" i="11"/>
  <c r="EA73" i="11"/>
  <c r="EB73" i="11"/>
  <c r="EA77" i="11"/>
  <c r="EB77" i="11"/>
  <c r="AA81" i="11"/>
  <c r="D84" i="11"/>
  <c r="J84" i="11"/>
  <c r="F84" i="11"/>
  <c r="G84" i="11"/>
  <c r="E84" i="11"/>
  <c r="K84" i="11"/>
  <c r="L84" i="11"/>
  <c r="R84" i="11"/>
  <c r="S84" i="11"/>
  <c r="T84" i="11"/>
  <c r="Y84" i="11"/>
  <c r="Z84" i="11"/>
  <c r="AB84" i="11"/>
  <c r="C85" i="11"/>
  <c r="W80" i="11"/>
  <c r="X80" i="11"/>
  <c r="AA80" i="14"/>
  <c r="AA81" i="14"/>
  <c r="BE77" i="14"/>
  <c r="BF77" i="14"/>
  <c r="BG77" i="14"/>
  <c r="BH77" i="14"/>
  <c r="BK78" i="14"/>
  <c r="BK80" i="14"/>
  <c r="AZ81" i="14"/>
  <c r="AW81" i="14"/>
  <c r="AX81" i="14"/>
  <c r="AY81" i="14"/>
  <c r="BA81" i="14"/>
  <c r="BK81" i="14"/>
  <c r="AN82" i="14"/>
  <c r="AT82" i="14"/>
  <c r="AP82" i="14"/>
  <c r="AQ82" i="14"/>
  <c r="AO82" i="14"/>
  <c r="AU82" i="14"/>
  <c r="AV82" i="14"/>
  <c r="AZ82" i="14"/>
  <c r="AW82" i="14"/>
  <c r="AX82" i="14"/>
  <c r="AY82" i="14"/>
  <c r="BA82" i="14"/>
  <c r="BB82" i="14"/>
  <c r="BC82" i="14"/>
  <c r="BD82" i="14"/>
  <c r="BI82" i="14"/>
  <c r="BJ82" i="14"/>
  <c r="BL82" i="14"/>
  <c r="AM83" i="14"/>
  <c r="AN83" i="14"/>
  <c r="AT83" i="14"/>
  <c r="AP83" i="14"/>
  <c r="AQ83" i="14"/>
  <c r="AO83" i="14"/>
  <c r="AU83" i="14"/>
  <c r="AV83" i="14"/>
  <c r="AZ83" i="14"/>
  <c r="AW83" i="14"/>
  <c r="AX83" i="14"/>
  <c r="AY83" i="14"/>
  <c r="BA83" i="14"/>
  <c r="BB83" i="14"/>
  <c r="BC83" i="14"/>
  <c r="BD83" i="14"/>
  <c r="BI83" i="14"/>
  <c r="BJ83" i="14"/>
  <c r="BK83" i="14"/>
  <c r="BL83" i="14"/>
  <c r="AM84" i="14"/>
  <c r="CO78" i="14"/>
  <c r="CP78" i="14"/>
  <c r="CQ78" i="14"/>
  <c r="CR78" i="14"/>
  <c r="EA72" i="14"/>
  <c r="EB72" i="14"/>
  <c r="DY75" i="14"/>
  <c r="DZ75" i="14"/>
  <c r="EA75" i="14"/>
  <c r="EB75" i="14"/>
  <c r="DH82" i="14"/>
  <c r="DN82" i="14"/>
  <c r="DJ82" i="14"/>
  <c r="DK82" i="14"/>
  <c r="DI82" i="14"/>
  <c r="DO82" i="14"/>
  <c r="DP82" i="14"/>
  <c r="DV82" i="14"/>
  <c r="DW82" i="14"/>
  <c r="DX82" i="14"/>
  <c r="EC82" i="14"/>
  <c r="ED82" i="14"/>
  <c r="EF82" i="14"/>
  <c r="DG83" i="14"/>
  <c r="DH83" i="14"/>
  <c r="DN83" i="14"/>
  <c r="DJ83" i="14"/>
  <c r="DK83" i="14"/>
  <c r="DI83" i="14"/>
  <c r="DO83" i="14"/>
  <c r="DP83" i="14"/>
  <c r="DT83" i="14"/>
  <c r="DQ83" i="14"/>
  <c r="DR83" i="14"/>
  <c r="DS83" i="14"/>
  <c r="DU83" i="14"/>
  <c r="DV83" i="14"/>
  <c r="DW83" i="14"/>
  <c r="DX83" i="14"/>
  <c r="EC83" i="14"/>
  <c r="ED83" i="14"/>
  <c r="EE83" i="14"/>
  <c r="EF83" i="14"/>
  <c r="DG84" i="14"/>
  <c r="U79" i="14"/>
  <c r="V79" i="14"/>
  <c r="W79" i="14"/>
  <c r="X79" i="14"/>
  <c r="BG74" i="14"/>
  <c r="BH74" i="14"/>
  <c r="BE76" i="14"/>
  <c r="BF76" i="14"/>
  <c r="BG76" i="14"/>
  <c r="BH76" i="14"/>
  <c r="BE80" i="14"/>
  <c r="BF80" i="14"/>
  <c r="BG80" i="14"/>
  <c r="BH80" i="14"/>
  <c r="CQ76" i="14"/>
  <c r="CR76" i="14"/>
  <c r="F124" i="1"/>
  <c r="H121" i="1"/>
  <c r="H122" i="1"/>
  <c r="W72" i="13"/>
  <c r="X72" i="13"/>
  <c r="W74" i="13"/>
  <c r="X74" i="13"/>
  <c r="U77" i="13"/>
  <c r="V77" i="13"/>
  <c r="W77" i="13"/>
  <c r="X77" i="13"/>
  <c r="AA83" i="13"/>
  <c r="F122" i="1"/>
  <c r="BE74" i="13"/>
  <c r="BF74" i="13"/>
  <c r="BG74" i="13"/>
  <c r="BH74" i="13"/>
  <c r="BE75" i="13"/>
  <c r="BF75" i="13"/>
  <c r="BG75" i="13"/>
  <c r="BH75" i="13"/>
  <c r="BE76" i="13"/>
  <c r="BF76" i="13"/>
  <c r="BE78" i="13"/>
  <c r="BF78" i="13"/>
  <c r="BG78" i="13"/>
  <c r="BH78" i="13"/>
  <c r="AN82" i="13"/>
  <c r="AT82" i="13"/>
  <c r="AP82" i="13"/>
  <c r="AQ82" i="13"/>
  <c r="AO82" i="13"/>
  <c r="AU82" i="13"/>
  <c r="AV82" i="13"/>
  <c r="AZ82" i="13"/>
  <c r="AW82" i="13"/>
  <c r="AX82" i="13"/>
  <c r="AY82" i="13"/>
  <c r="BA82" i="13"/>
  <c r="BB82" i="13"/>
  <c r="BC82" i="13"/>
  <c r="BD82" i="13"/>
  <c r="BI82" i="13"/>
  <c r="BJ82" i="13"/>
  <c r="BK82" i="13"/>
  <c r="BL82" i="13"/>
  <c r="AM83" i="13"/>
  <c r="AN83" i="13"/>
  <c r="AT83" i="13"/>
  <c r="AP83" i="13"/>
  <c r="AQ83" i="13"/>
  <c r="AO83" i="13"/>
  <c r="AU83" i="13"/>
  <c r="AV83" i="13"/>
  <c r="BB83" i="13"/>
  <c r="BC83" i="13"/>
  <c r="BD83" i="13"/>
  <c r="BI83" i="13"/>
  <c r="BJ83" i="13"/>
  <c r="BL83" i="13"/>
  <c r="AM84" i="13"/>
  <c r="AN84" i="13"/>
  <c r="AT84" i="13"/>
  <c r="AP84" i="13"/>
  <c r="AQ84" i="13"/>
  <c r="AO84" i="13"/>
  <c r="AU84" i="13"/>
  <c r="AV84" i="13"/>
  <c r="BB84" i="13"/>
  <c r="BC84" i="13"/>
  <c r="BD84" i="13"/>
  <c r="BI84" i="13"/>
  <c r="BJ84" i="13"/>
  <c r="BL84" i="13"/>
  <c r="AM85" i="13"/>
  <c r="AN85" i="13"/>
  <c r="AT85" i="13"/>
  <c r="AP85" i="13"/>
  <c r="AQ85" i="13"/>
  <c r="AO85" i="13"/>
  <c r="AU85" i="13"/>
  <c r="AV85" i="13"/>
  <c r="AZ85" i="13"/>
  <c r="AW85" i="13"/>
  <c r="AX85" i="13"/>
  <c r="AY85" i="13"/>
  <c r="BA85" i="13"/>
  <c r="BB85" i="13"/>
  <c r="BC85" i="13"/>
  <c r="BD85" i="13"/>
  <c r="BI85" i="13"/>
  <c r="BJ85" i="13"/>
  <c r="BK85" i="13"/>
  <c r="BL85" i="13"/>
  <c r="AM86" i="13"/>
  <c r="AN86" i="13"/>
  <c r="AT86" i="13"/>
  <c r="AP86" i="13"/>
  <c r="AQ86" i="13"/>
  <c r="AO86" i="13"/>
  <c r="AU86" i="13"/>
  <c r="AV86" i="13"/>
  <c r="AZ86" i="13"/>
  <c r="AW86" i="13"/>
  <c r="AX86" i="13"/>
  <c r="AY86" i="13"/>
  <c r="BA86" i="13"/>
  <c r="BB86" i="13"/>
  <c r="BC86" i="13"/>
  <c r="BD86" i="13"/>
  <c r="BI86" i="13"/>
  <c r="BJ86" i="13"/>
  <c r="BK86" i="13"/>
  <c r="BL86" i="13"/>
  <c r="AM87" i="13"/>
  <c r="AN87" i="13"/>
  <c r="AT87" i="13"/>
  <c r="AP87" i="13"/>
  <c r="AQ87" i="13"/>
  <c r="AO87" i="13"/>
  <c r="AU87" i="13"/>
  <c r="AV87" i="13"/>
  <c r="BB87" i="13"/>
  <c r="BC87" i="13"/>
  <c r="BD87" i="13"/>
  <c r="BI87" i="13"/>
  <c r="BJ87" i="13"/>
  <c r="BL87" i="13"/>
  <c r="AM88" i="13"/>
  <c r="H125" i="1"/>
  <c r="CQ74" i="13"/>
  <c r="CR74" i="13"/>
  <c r="CO75" i="13"/>
  <c r="CP75" i="13"/>
  <c r="CQ75" i="13"/>
  <c r="CR75" i="13"/>
  <c r="CQ76" i="13"/>
  <c r="CR76" i="13"/>
  <c r="CO78" i="13"/>
  <c r="CP78" i="13"/>
  <c r="CQ78" i="13"/>
  <c r="CR78" i="13"/>
  <c r="CU80" i="13"/>
  <c r="BX83" i="13"/>
  <c r="CD83" i="13"/>
  <c r="BZ83" i="13"/>
  <c r="CA83" i="13"/>
  <c r="BY83" i="13"/>
  <c r="CE83" i="13"/>
  <c r="CF83" i="13"/>
  <c r="CL83" i="13"/>
  <c r="CM83" i="13"/>
  <c r="CN83" i="13"/>
  <c r="CS83" i="13"/>
  <c r="CT83" i="13"/>
  <c r="CV83" i="13"/>
  <c r="BW84" i="13"/>
  <c r="H120" i="1"/>
  <c r="EE79" i="13"/>
  <c r="EA80" i="13"/>
  <c r="EB80" i="13"/>
  <c r="EE81" i="13"/>
  <c r="W75" i="13"/>
  <c r="X75" i="13"/>
  <c r="DY75" i="13"/>
  <c r="DZ75" i="13"/>
  <c r="H117" i="1"/>
  <c r="U75" i="12"/>
  <c r="V75" i="12"/>
  <c r="W75" i="12"/>
  <c r="X75" i="12"/>
  <c r="AA79" i="12"/>
  <c r="P82" i="12"/>
  <c r="M82" i="12"/>
  <c r="N82" i="12"/>
  <c r="O82" i="12"/>
  <c r="Q82" i="12"/>
  <c r="AA82" i="12"/>
  <c r="D83" i="12"/>
  <c r="J83" i="12"/>
  <c r="F83" i="12"/>
  <c r="G83" i="12"/>
  <c r="E83" i="12"/>
  <c r="K83" i="12"/>
  <c r="L83" i="12"/>
  <c r="P83" i="12"/>
  <c r="M83" i="12"/>
  <c r="N83" i="12"/>
  <c r="O83" i="12"/>
  <c r="Q83" i="12"/>
  <c r="R83" i="12"/>
  <c r="S83" i="12"/>
  <c r="T83" i="12"/>
  <c r="Y83" i="12"/>
  <c r="Z83" i="12"/>
  <c r="AA83" i="12"/>
  <c r="AB83" i="12"/>
  <c r="C84" i="12"/>
  <c r="F115" i="1"/>
  <c r="H110" i="1"/>
  <c r="BG74" i="12"/>
  <c r="BH74" i="12"/>
  <c r="BE76" i="12"/>
  <c r="BF76" i="12"/>
  <c r="BG76" i="12"/>
  <c r="BH76" i="12"/>
  <c r="BE77" i="12"/>
  <c r="BF77" i="12"/>
  <c r="BG77" i="12"/>
  <c r="BH77" i="12"/>
  <c r="BE78" i="12"/>
  <c r="BF78" i="12"/>
  <c r="BE79" i="12"/>
  <c r="BF79" i="12"/>
  <c r="BK80" i="12"/>
  <c r="BK82" i="12"/>
  <c r="CO80" i="12"/>
  <c r="CP80" i="12"/>
  <c r="CQ80" i="12"/>
  <c r="CR80" i="12"/>
  <c r="H111" i="1"/>
  <c r="DY75" i="12"/>
  <c r="DZ75" i="12"/>
  <c r="EA77" i="12"/>
  <c r="EB77" i="12"/>
  <c r="DY80" i="12"/>
  <c r="DZ80" i="12"/>
  <c r="EA80" i="12"/>
  <c r="EB80" i="12"/>
  <c r="EE81" i="12"/>
  <c r="DT82" i="12"/>
  <c r="DQ82" i="12"/>
  <c r="DR82" i="12"/>
  <c r="DS82" i="12"/>
  <c r="DU82" i="12"/>
  <c r="EE82" i="12"/>
  <c r="DT83" i="12"/>
  <c r="DQ83" i="12"/>
  <c r="DR83" i="12"/>
  <c r="DS83" i="12"/>
  <c r="DU83" i="12"/>
  <c r="EE83" i="12"/>
  <c r="DH84" i="12"/>
  <c r="DN84" i="12"/>
  <c r="DJ84" i="12"/>
  <c r="DK84" i="12"/>
  <c r="DI84" i="12"/>
  <c r="DO84" i="12"/>
  <c r="DP84" i="12"/>
  <c r="DT84" i="12"/>
  <c r="DQ84" i="12"/>
  <c r="DR84" i="12"/>
  <c r="DS84" i="12"/>
  <c r="DU84" i="12"/>
  <c r="DV84" i="12"/>
  <c r="DW84" i="12"/>
  <c r="DX84" i="12"/>
  <c r="EC84" i="12"/>
  <c r="ED84" i="12"/>
  <c r="EF84" i="12"/>
  <c r="DG85" i="12"/>
  <c r="U76" i="12"/>
  <c r="V76" i="12"/>
  <c r="W76" i="12"/>
  <c r="X76" i="12"/>
  <c r="U78" i="12"/>
  <c r="V78" i="12"/>
  <c r="BE80" i="12"/>
  <c r="BF80" i="12"/>
  <c r="BG80" i="12"/>
  <c r="BH80" i="12"/>
  <c r="CO74" i="12"/>
  <c r="CP74" i="12"/>
  <c r="W76" i="15"/>
  <c r="X76" i="15"/>
  <c r="D83" i="15"/>
  <c r="J83" i="15"/>
  <c r="F83" i="15"/>
  <c r="G83" i="15"/>
  <c r="E83" i="15"/>
  <c r="K83" i="15"/>
  <c r="L83" i="15"/>
  <c r="R83" i="15"/>
  <c r="S83" i="15"/>
  <c r="T83" i="15"/>
  <c r="Y83" i="15"/>
  <c r="Z83" i="15"/>
  <c r="AB83" i="15"/>
  <c r="C84" i="15"/>
  <c r="H114" i="1"/>
  <c r="H113" i="1"/>
  <c r="BE75" i="15"/>
  <c r="BF75" i="15"/>
  <c r="BG75" i="15"/>
  <c r="BH75" i="15"/>
  <c r="BG76" i="15"/>
  <c r="BH76" i="15"/>
  <c r="BE78" i="15"/>
  <c r="BF78" i="15"/>
  <c r="BE80" i="15"/>
  <c r="BF80" i="15"/>
  <c r="H118" i="1"/>
  <c r="CO80" i="15"/>
  <c r="CP80" i="15"/>
  <c r="CO81" i="15"/>
  <c r="CP81" i="15"/>
  <c r="CQ81" i="15"/>
  <c r="CR81" i="15"/>
  <c r="CU82" i="15"/>
  <c r="BX83" i="15"/>
  <c r="CD83" i="15"/>
  <c r="BZ83" i="15"/>
  <c r="CA83" i="15"/>
  <c r="BY83" i="15"/>
  <c r="CE83" i="15"/>
  <c r="CF83" i="15"/>
  <c r="CJ83" i="15"/>
  <c r="CG83" i="15"/>
  <c r="CH83" i="15"/>
  <c r="CI83" i="15"/>
  <c r="CK83" i="15"/>
  <c r="CL83" i="15"/>
  <c r="CM83" i="15"/>
  <c r="CN83" i="15"/>
  <c r="CS83" i="15"/>
  <c r="CT83" i="15"/>
  <c r="CU83" i="15"/>
  <c r="CV83" i="15"/>
  <c r="BW84" i="15"/>
  <c r="BX84" i="15"/>
  <c r="CD84" i="15"/>
  <c r="BZ84" i="15"/>
  <c r="CA84" i="15"/>
  <c r="BY84" i="15"/>
  <c r="CE84" i="15"/>
  <c r="CF84" i="15"/>
  <c r="CJ84" i="15"/>
  <c r="CG84" i="15"/>
  <c r="CH84" i="15"/>
  <c r="CI84" i="15"/>
  <c r="CK84" i="15"/>
  <c r="CL84" i="15"/>
  <c r="CM84" i="15"/>
  <c r="CN84" i="15"/>
  <c r="CS84" i="15"/>
  <c r="CT84" i="15"/>
  <c r="CU84" i="15"/>
  <c r="CV84" i="15"/>
  <c r="BW85" i="15"/>
  <c r="BX85" i="15"/>
  <c r="CD85" i="15"/>
  <c r="BZ85" i="15"/>
  <c r="CA85" i="15"/>
  <c r="BY85" i="15"/>
  <c r="CE85" i="15"/>
  <c r="CF85" i="15"/>
  <c r="CJ85" i="15"/>
  <c r="CG85" i="15"/>
  <c r="CH85" i="15"/>
  <c r="CI85" i="15"/>
  <c r="CK85" i="15"/>
  <c r="CL85" i="15"/>
  <c r="CM85" i="15"/>
  <c r="CN85" i="15"/>
  <c r="CS85" i="15"/>
  <c r="CT85" i="15"/>
  <c r="CV85" i="15"/>
  <c r="BW86" i="15"/>
  <c r="DY76" i="15"/>
  <c r="DZ76" i="15"/>
  <c r="EA76" i="15"/>
  <c r="EB76" i="15"/>
  <c r="DY77" i="15"/>
  <c r="DZ77" i="15"/>
  <c r="EA77" i="15"/>
  <c r="EB77" i="15"/>
  <c r="DY78" i="15"/>
  <c r="DZ78" i="15"/>
  <c r="U78" i="15"/>
  <c r="V78" i="15"/>
  <c r="W78" i="15"/>
  <c r="X78" i="15"/>
  <c r="U81" i="15"/>
  <c r="V81" i="15"/>
  <c r="W81" i="15"/>
  <c r="X81" i="15"/>
  <c r="BE77" i="15"/>
  <c r="BF77" i="15"/>
  <c r="CO77" i="15"/>
  <c r="CP77" i="15"/>
  <c r="CQ77" i="15"/>
  <c r="CR77" i="15"/>
  <c r="CO78" i="15"/>
  <c r="CP78" i="15"/>
  <c r="CQ78" i="15"/>
  <c r="CR78" i="15"/>
  <c r="CO82" i="15"/>
  <c r="CP82" i="15"/>
  <c r="EA73" i="15"/>
  <c r="EB73" i="15"/>
  <c r="DY79" i="15"/>
  <c r="DZ79" i="15"/>
  <c r="EA79" i="15"/>
  <c r="EB79" i="15"/>
  <c r="D83" i="16"/>
  <c r="J83" i="16"/>
  <c r="F83" i="16"/>
  <c r="G83" i="16"/>
  <c r="E83" i="16"/>
  <c r="K83" i="16"/>
  <c r="L83" i="16"/>
  <c r="R83" i="16"/>
  <c r="S83" i="16"/>
  <c r="T83" i="16"/>
  <c r="Y83" i="16"/>
  <c r="Z83" i="16"/>
  <c r="AB83" i="16"/>
  <c r="C84" i="16"/>
  <c r="D84" i="16"/>
  <c r="J84" i="16"/>
  <c r="F84" i="16"/>
  <c r="G84" i="16"/>
  <c r="E84" i="16"/>
  <c r="K84" i="16"/>
  <c r="L84" i="16"/>
  <c r="R84" i="16"/>
  <c r="S84" i="16"/>
  <c r="T84" i="16"/>
  <c r="Y84" i="16"/>
  <c r="Z84" i="16"/>
  <c r="AB84" i="16"/>
  <c r="C85" i="16"/>
  <c r="D85" i="16"/>
  <c r="J85" i="16"/>
  <c r="F85" i="16"/>
  <c r="G85" i="16"/>
  <c r="E85" i="16"/>
  <c r="K85" i="16"/>
  <c r="L85" i="16"/>
  <c r="R85" i="16"/>
  <c r="S85" i="16"/>
  <c r="T85" i="16"/>
  <c r="Y85" i="16"/>
  <c r="Z85" i="16"/>
  <c r="AB85" i="16"/>
  <c r="C86" i="16"/>
  <c r="H104" i="1"/>
  <c r="BG72" i="16"/>
  <c r="BH72" i="16"/>
  <c r="BE78" i="16"/>
  <c r="BF78" i="16"/>
  <c r="BG78" i="16"/>
  <c r="BH78" i="16"/>
  <c r="AZ81" i="16"/>
  <c r="AW81" i="16"/>
  <c r="AX81" i="16"/>
  <c r="AY81" i="16"/>
  <c r="BA81" i="16"/>
  <c r="BK81" i="16"/>
  <c r="AZ82" i="16"/>
  <c r="AW82" i="16"/>
  <c r="AX82" i="16"/>
  <c r="AY82" i="16"/>
  <c r="BA82" i="16"/>
  <c r="BK82" i="16"/>
  <c r="BK83" i="16"/>
  <c r="AN86" i="16"/>
  <c r="AT86" i="16"/>
  <c r="AP86" i="16"/>
  <c r="AQ86" i="16"/>
  <c r="AO86" i="16"/>
  <c r="AU86" i="16"/>
  <c r="AV86" i="16"/>
  <c r="AZ86" i="16"/>
  <c r="AW86" i="16"/>
  <c r="AX86" i="16"/>
  <c r="AY86" i="16"/>
  <c r="BA86" i="16"/>
  <c r="BB86" i="16"/>
  <c r="BC86" i="16"/>
  <c r="BD86" i="16"/>
  <c r="BI86" i="16"/>
  <c r="BJ86" i="16"/>
  <c r="BK86" i="16"/>
  <c r="BL86" i="16"/>
  <c r="AM87" i="16"/>
  <c r="CQ73" i="16"/>
  <c r="CR73" i="16"/>
  <c r="CQ74" i="16"/>
  <c r="CR74" i="16"/>
  <c r="CU80" i="16"/>
  <c r="CJ83" i="16"/>
  <c r="CG83" i="16"/>
  <c r="CH83" i="16"/>
  <c r="CI83" i="16"/>
  <c r="CK83" i="16"/>
  <c r="H108" i="1"/>
  <c r="EA72" i="16"/>
  <c r="EB72" i="16"/>
  <c r="EA74" i="16"/>
  <c r="EB74" i="16"/>
  <c r="EA75" i="16"/>
  <c r="EB75" i="16"/>
  <c r="EE81" i="16"/>
  <c r="DT83" i="16"/>
  <c r="DQ83" i="16"/>
  <c r="DR83" i="16"/>
  <c r="DS83" i="16"/>
  <c r="DU83" i="16"/>
  <c r="DY83" i="16"/>
  <c r="DZ83" i="16"/>
  <c r="EA83" i="16"/>
  <c r="EB83" i="16"/>
  <c r="U75" i="16"/>
  <c r="V75" i="16"/>
  <c r="W75" i="16"/>
  <c r="X75" i="16"/>
  <c r="U78" i="16"/>
  <c r="V78" i="16"/>
  <c r="BE79" i="16"/>
  <c r="BF79" i="16"/>
  <c r="EA73" i="16"/>
  <c r="EB73" i="16"/>
  <c r="DY76" i="16"/>
  <c r="DZ76" i="16"/>
  <c r="EA76" i="16"/>
  <c r="EB76" i="16"/>
  <c r="DY79" i="16"/>
  <c r="DZ79" i="16"/>
  <c r="EA79" i="16"/>
  <c r="EB79" i="16"/>
  <c r="CO79" i="13"/>
  <c r="CP79" i="13"/>
  <c r="EA78" i="10"/>
  <c r="EB78" i="10"/>
  <c r="U77" i="10"/>
  <c r="V77" i="10"/>
  <c r="AT85" i="10"/>
  <c r="AU85" i="10"/>
  <c r="AT86" i="10"/>
  <c r="AU86" i="10"/>
  <c r="AT87" i="10"/>
  <c r="AU87" i="10"/>
  <c r="AT88" i="10"/>
  <c r="AU88" i="10"/>
  <c r="AT89" i="10"/>
  <c r="AU89" i="10"/>
  <c r="AT90" i="10"/>
  <c r="AU90" i="10"/>
  <c r="AT91" i="10"/>
  <c r="AU91" i="10"/>
  <c r="AT92" i="10"/>
  <c r="AU92" i="10"/>
  <c r="AT93" i="10"/>
  <c r="AU93" i="10"/>
  <c r="AT94" i="10"/>
  <c r="AU94" i="10"/>
  <c r="AT95" i="10"/>
  <c r="AU95" i="10"/>
  <c r="AT96" i="10"/>
  <c r="AU96" i="10"/>
  <c r="AT97" i="10"/>
  <c r="AU97" i="10"/>
  <c r="AT98" i="10"/>
  <c r="AU98" i="10"/>
  <c r="AT99" i="10"/>
  <c r="AU99" i="10"/>
  <c r="AT100" i="10"/>
  <c r="AU100" i="10"/>
  <c r="BK81" i="10"/>
  <c r="U78" i="10"/>
  <c r="V78" i="10"/>
  <c r="W78" i="10"/>
  <c r="X78" i="10"/>
  <c r="EA77" i="10"/>
  <c r="EB77" i="10"/>
  <c r="BE77" i="11"/>
  <c r="BF77" i="11"/>
  <c r="BG77" i="11"/>
  <c r="BH77" i="11"/>
  <c r="BG78" i="11"/>
  <c r="BH78" i="11"/>
  <c r="BG79" i="11"/>
  <c r="BH79" i="11"/>
  <c r="U79" i="12"/>
  <c r="V79" i="12"/>
  <c r="D84" i="12"/>
  <c r="J84" i="12"/>
  <c r="F84" i="12"/>
  <c r="G84" i="12"/>
  <c r="E84" i="12"/>
  <c r="K84" i="12"/>
  <c r="L84" i="12"/>
  <c r="P84" i="12"/>
  <c r="M84" i="12"/>
  <c r="N84" i="12"/>
  <c r="O84" i="12"/>
  <c r="Q84" i="12"/>
  <c r="R84" i="12"/>
  <c r="S84" i="12"/>
  <c r="T84" i="12"/>
  <c r="Y84" i="12"/>
  <c r="Z84" i="12"/>
  <c r="AA84" i="12"/>
  <c r="AB84" i="12"/>
  <c r="C85" i="12"/>
  <c r="D85" i="12"/>
  <c r="J85" i="12"/>
  <c r="F85" i="12"/>
  <c r="G85" i="12"/>
  <c r="E85" i="12"/>
  <c r="K85" i="12"/>
  <c r="L85" i="12"/>
  <c r="P85" i="12"/>
  <c r="M85" i="12"/>
  <c r="N85" i="12"/>
  <c r="O85" i="12"/>
  <c r="Q85" i="12"/>
  <c r="R85" i="12"/>
  <c r="S85" i="12"/>
  <c r="T85" i="12"/>
  <c r="Y85" i="12"/>
  <c r="Z85" i="12"/>
  <c r="AB85" i="12"/>
  <c r="C86" i="12"/>
  <c r="D86" i="12"/>
  <c r="J86" i="12"/>
  <c r="F86" i="12"/>
  <c r="G86" i="12"/>
  <c r="E86" i="12"/>
  <c r="K86" i="12"/>
  <c r="L86" i="12"/>
  <c r="P86" i="12"/>
  <c r="M86" i="12"/>
  <c r="N86" i="12"/>
  <c r="O86" i="12"/>
  <c r="Q86" i="12"/>
  <c r="R86" i="12"/>
  <c r="S86" i="12"/>
  <c r="T86" i="12"/>
  <c r="U86" i="12"/>
  <c r="V86" i="12"/>
  <c r="Y86" i="12"/>
  <c r="Z86" i="12"/>
  <c r="AB86" i="12"/>
  <c r="C87" i="12"/>
  <c r="AZ84" i="12"/>
  <c r="AW84" i="12"/>
  <c r="AX84" i="12"/>
  <c r="AY84" i="12"/>
  <c r="BA84" i="12"/>
  <c r="AN85" i="12"/>
  <c r="AT85" i="12"/>
  <c r="AP85" i="12"/>
  <c r="AQ85" i="12"/>
  <c r="AO85" i="12"/>
  <c r="AU85" i="12"/>
  <c r="AV85" i="12"/>
  <c r="BB85" i="12"/>
  <c r="BC85" i="12"/>
  <c r="BD85" i="12"/>
  <c r="BI85" i="12"/>
  <c r="BJ85" i="12"/>
  <c r="BL85" i="12"/>
  <c r="AM86" i="12"/>
  <c r="AN86" i="12"/>
  <c r="AT86" i="12"/>
  <c r="AP86" i="12"/>
  <c r="AQ86" i="12"/>
  <c r="AO86" i="12"/>
  <c r="AU86" i="12"/>
  <c r="AV86" i="12"/>
  <c r="AZ86" i="12"/>
  <c r="AW86" i="12"/>
  <c r="AX86" i="12"/>
  <c r="AY86" i="12"/>
  <c r="BA86" i="12"/>
  <c r="BB86" i="12"/>
  <c r="BC86" i="12"/>
  <c r="BD86" i="12"/>
  <c r="BI86" i="12"/>
  <c r="BJ86" i="12"/>
  <c r="BL86" i="12"/>
  <c r="AM87" i="12"/>
  <c r="CQ73" i="12"/>
  <c r="CR73" i="12"/>
  <c r="CO79" i="12"/>
  <c r="CP79" i="12"/>
  <c r="CQ79" i="12"/>
  <c r="CR79" i="12"/>
  <c r="EA75" i="12"/>
  <c r="EB75" i="12"/>
  <c r="DY79" i="12"/>
  <c r="DZ79" i="12"/>
  <c r="EA79" i="12"/>
  <c r="EB79" i="12"/>
  <c r="W76" i="13"/>
  <c r="X76" i="13"/>
  <c r="BE77" i="13"/>
  <c r="BF77" i="13"/>
  <c r="CQ79" i="13"/>
  <c r="CR79" i="13"/>
  <c r="EA75" i="13"/>
  <c r="EB75" i="13"/>
  <c r="BG76" i="13"/>
  <c r="BH76" i="13"/>
  <c r="BE82" i="13"/>
  <c r="BF82" i="13"/>
  <c r="W77" i="10"/>
  <c r="X77" i="10"/>
  <c r="CO79" i="10"/>
  <c r="CP79" i="10"/>
  <c r="BG75" i="10"/>
  <c r="BH75" i="10"/>
  <c r="AN84" i="14"/>
  <c r="AT84" i="14"/>
  <c r="AP84" i="14"/>
  <c r="AQ84" i="14"/>
  <c r="AO84" i="14"/>
  <c r="AU84" i="14"/>
  <c r="AV84" i="14"/>
  <c r="BB84" i="14"/>
  <c r="BC84" i="14"/>
  <c r="BD84" i="14"/>
  <c r="BI84" i="14"/>
  <c r="BJ84" i="14"/>
  <c r="BL84" i="14"/>
  <c r="AM85" i="14"/>
  <c r="AN85" i="14"/>
  <c r="AT85" i="14"/>
  <c r="AP85" i="14"/>
  <c r="AQ85" i="14"/>
  <c r="AO85" i="14"/>
  <c r="AU85" i="14"/>
  <c r="AV85" i="14"/>
  <c r="BB85" i="14"/>
  <c r="BC85" i="14"/>
  <c r="BD85" i="14"/>
  <c r="BI85" i="14"/>
  <c r="BJ85" i="14"/>
  <c r="BL85" i="14"/>
  <c r="AM86" i="14"/>
  <c r="AN86" i="14"/>
  <c r="AT86" i="14"/>
  <c r="AP86" i="14"/>
  <c r="AQ86" i="14"/>
  <c r="AO86" i="14"/>
  <c r="AU86" i="14"/>
  <c r="AV86" i="14"/>
  <c r="AZ86" i="14"/>
  <c r="AW86" i="14"/>
  <c r="AX86" i="14"/>
  <c r="AY86" i="14"/>
  <c r="BA86" i="14"/>
  <c r="BB86" i="14"/>
  <c r="BC86" i="14"/>
  <c r="BD86" i="14"/>
  <c r="BI86" i="14"/>
  <c r="BJ86" i="14"/>
  <c r="BL86" i="14"/>
  <c r="AM87" i="14"/>
  <c r="BE79" i="14"/>
  <c r="BF79" i="14"/>
  <c r="BE81" i="12"/>
  <c r="BF81" i="12"/>
  <c r="EA76" i="12"/>
  <c r="EB76" i="12"/>
  <c r="AA81" i="15"/>
  <c r="BG77" i="15"/>
  <c r="BH77" i="15"/>
  <c r="BE81" i="15"/>
  <c r="BF81" i="15"/>
  <c r="BG81" i="15"/>
  <c r="BH81" i="15"/>
  <c r="DY80" i="15"/>
  <c r="DZ80" i="15"/>
  <c r="BG72" i="15"/>
  <c r="BH72" i="15"/>
  <c r="BE81" i="14"/>
  <c r="BF81" i="14"/>
  <c r="AZ84" i="14"/>
  <c r="AW84" i="14"/>
  <c r="AX84" i="14"/>
  <c r="AY84" i="14"/>
  <c r="BA84" i="14"/>
  <c r="AZ85" i="14"/>
  <c r="AW85" i="14"/>
  <c r="AX85" i="14"/>
  <c r="AY85" i="14"/>
  <c r="BA85" i="14"/>
  <c r="EA78" i="14"/>
  <c r="EB78" i="14"/>
  <c r="W81" i="16"/>
  <c r="X81" i="16"/>
  <c r="BG79" i="16"/>
  <c r="BH79" i="16"/>
  <c r="CQ75" i="16"/>
  <c r="CR75" i="16"/>
  <c r="U77" i="16"/>
  <c r="V77" i="16"/>
  <c r="CO77" i="16"/>
  <c r="CP77" i="16"/>
  <c r="CO80" i="16"/>
  <c r="CP80" i="16"/>
  <c r="DY78" i="16"/>
  <c r="DZ78" i="16"/>
  <c r="BE82" i="11"/>
  <c r="BF82" i="11"/>
  <c r="CO78" i="12"/>
  <c r="CP78" i="12"/>
  <c r="CQ78" i="12"/>
  <c r="CR78" i="12"/>
  <c r="DY79" i="11"/>
  <c r="DZ79" i="11"/>
  <c r="CO77" i="13"/>
  <c r="CP77" i="13"/>
  <c r="CQ77" i="13"/>
  <c r="CR77" i="13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E91" i="16"/>
  <c r="AE92" i="16"/>
  <c r="AI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O91" i="16"/>
  <c r="BO92" i="16"/>
  <c r="BS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CQ91" i="16"/>
  <c r="CR91" i="16"/>
  <c r="CS91" i="16"/>
  <c r="CT91" i="16"/>
  <c r="CU91" i="16"/>
  <c r="CV91" i="16"/>
  <c r="CY91" i="16"/>
  <c r="CY92" i="16"/>
  <c r="DC91" i="16"/>
  <c r="DG91" i="16"/>
  <c r="DH91" i="16"/>
  <c r="DI91" i="16"/>
  <c r="DJ91" i="16"/>
  <c r="DK91" i="16"/>
  <c r="DL91" i="16"/>
  <c r="DM91" i="16"/>
  <c r="DN91" i="16"/>
  <c r="DO91" i="16"/>
  <c r="DP91" i="16"/>
  <c r="DQ91" i="16"/>
  <c r="DR91" i="16"/>
  <c r="DS91" i="16"/>
  <c r="DT91" i="16"/>
  <c r="DU91" i="16"/>
  <c r="DV91" i="16"/>
  <c r="DW91" i="16"/>
  <c r="DX91" i="16"/>
  <c r="DY91" i="16"/>
  <c r="DZ91" i="16"/>
  <c r="EA91" i="16"/>
  <c r="EB91" i="16"/>
  <c r="EC91" i="16"/>
  <c r="ED91" i="16"/>
  <c r="EE91" i="16"/>
  <c r="EF91" i="16"/>
  <c r="EI91" i="16"/>
  <c r="EI92" i="16"/>
  <c r="EM91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E93" i="16"/>
  <c r="AI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O93" i="16"/>
  <c r="BS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CQ92" i="16"/>
  <c r="CR92" i="16"/>
  <c r="CS92" i="16"/>
  <c r="CT92" i="16"/>
  <c r="CU92" i="16"/>
  <c r="CV92" i="16"/>
  <c r="CY93" i="16"/>
  <c r="DC92" i="16"/>
  <c r="DG92" i="16"/>
  <c r="DH92" i="16"/>
  <c r="DI92" i="16"/>
  <c r="DJ92" i="16"/>
  <c r="DK92" i="16"/>
  <c r="DL92" i="16"/>
  <c r="DM92" i="16"/>
  <c r="DN92" i="16"/>
  <c r="DO92" i="16"/>
  <c r="DP92" i="16"/>
  <c r="DQ92" i="16"/>
  <c r="DR92" i="16"/>
  <c r="DS92" i="16"/>
  <c r="DT92" i="16"/>
  <c r="DU92" i="16"/>
  <c r="DV92" i="16"/>
  <c r="DW92" i="16"/>
  <c r="DX92" i="16"/>
  <c r="DY92" i="16"/>
  <c r="DZ92" i="16"/>
  <c r="EA92" i="16"/>
  <c r="EB92" i="16"/>
  <c r="EC92" i="16"/>
  <c r="ED92" i="16"/>
  <c r="EE92" i="16"/>
  <c r="EF92" i="16"/>
  <c r="EI93" i="16"/>
  <c r="EM92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E94" i="16"/>
  <c r="AI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O94" i="16"/>
  <c r="BS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CQ93" i="16"/>
  <c r="CR93" i="16"/>
  <c r="CS93" i="16"/>
  <c r="CT93" i="16"/>
  <c r="CU93" i="16"/>
  <c r="CV93" i="16"/>
  <c r="CY94" i="16"/>
  <c r="DC93" i="16"/>
  <c r="DG93" i="16"/>
  <c r="DH93" i="16"/>
  <c r="DI93" i="16"/>
  <c r="DJ93" i="16"/>
  <c r="DK93" i="16"/>
  <c r="DL93" i="16"/>
  <c r="DM93" i="16"/>
  <c r="DN93" i="16"/>
  <c r="DO93" i="16"/>
  <c r="DP93" i="16"/>
  <c r="DQ93" i="16"/>
  <c r="DR93" i="16"/>
  <c r="DS93" i="16"/>
  <c r="DT93" i="16"/>
  <c r="DU93" i="16"/>
  <c r="DV93" i="16"/>
  <c r="DW93" i="16"/>
  <c r="DX93" i="16"/>
  <c r="DY93" i="16"/>
  <c r="DZ93" i="16"/>
  <c r="EA93" i="16"/>
  <c r="EB93" i="16"/>
  <c r="EC93" i="16"/>
  <c r="ED93" i="16"/>
  <c r="EE93" i="16"/>
  <c r="EF93" i="16"/>
  <c r="EI94" i="16"/>
  <c r="EM93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E95" i="16"/>
  <c r="AI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O95" i="16"/>
  <c r="BS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CQ94" i="16"/>
  <c r="CR94" i="16"/>
  <c r="CS94" i="16"/>
  <c r="CT94" i="16"/>
  <c r="CU94" i="16"/>
  <c r="CV94" i="16"/>
  <c r="CY95" i="16"/>
  <c r="DC94" i="16"/>
  <c r="DG94" i="16"/>
  <c r="DH94" i="16"/>
  <c r="DI94" i="16"/>
  <c r="DJ94" i="16"/>
  <c r="DK94" i="16"/>
  <c r="DL94" i="16"/>
  <c r="DM94" i="16"/>
  <c r="DN94" i="16"/>
  <c r="DO94" i="16"/>
  <c r="DP94" i="16"/>
  <c r="DQ94" i="16"/>
  <c r="DR94" i="16"/>
  <c r="DS94" i="16"/>
  <c r="DT94" i="16"/>
  <c r="DU94" i="16"/>
  <c r="DV94" i="16"/>
  <c r="DW94" i="16"/>
  <c r="DX94" i="16"/>
  <c r="DY94" i="16"/>
  <c r="DZ94" i="16"/>
  <c r="EA94" i="16"/>
  <c r="EB94" i="16"/>
  <c r="EC94" i="16"/>
  <c r="ED94" i="16"/>
  <c r="EE94" i="16"/>
  <c r="EF94" i="16"/>
  <c r="EI95" i="16"/>
  <c r="EM94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E96" i="16"/>
  <c r="AI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O96" i="16"/>
  <c r="BS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CQ95" i="16"/>
  <c r="CR95" i="16"/>
  <c r="CS95" i="16"/>
  <c r="CT95" i="16"/>
  <c r="CU95" i="16"/>
  <c r="CV95" i="16"/>
  <c r="CY96" i="16"/>
  <c r="DC95" i="16"/>
  <c r="DG95" i="16"/>
  <c r="DH95" i="16"/>
  <c r="DI95" i="16"/>
  <c r="DJ95" i="16"/>
  <c r="DK95" i="16"/>
  <c r="DL95" i="16"/>
  <c r="DM95" i="16"/>
  <c r="DN95" i="16"/>
  <c r="DO95" i="16"/>
  <c r="DP95" i="16"/>
  <c r="DQ95" i="16"/>
  <c r="DR95" i="16"/>
  <c r="DS95" i="16"/>
  <c r="DT95" i="16"/>
  <c r="DU95" i="16"/>
  <c r="DV95" i="16"/>
  <c r="DW95" i="16"/>
  <c r="DX95" i="16"/>
  <c r="DY95" i="16"/>
  <c r="DZ95" i="16"/>
  <c r="EA95" i="16"/>
  <c r="EB95" i="16"/>
  <c r="EC95" i="16"/>
  <c r="ED95" i="16"/>
  <c r="EE95" i="16"/>
  <c r="EF95" i="16"/>
  <c r="EI96" i="16"/>
  <c r="EM95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E97" i="16"/>
  <c r="AI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O97" i="16"/>
  <c r="BS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CQ96" i="16"/>
  <c r="CR96" i="16"/>
  <c r="CS96" i="16"/>
  <c r="CT96" i="16"/>
  <c r="CU96" i="16"/>
  <c r="CV96" i="16"/>
  <c r="CY97" i="16"/>
  <c r="DC96" i="16"/>
  <c r="DG96" i="16"/>
  <c r="DH96" i="16"/>
  <c r="DI96" i="16"/>
  <c r="DJ96" i="16"/>
  <c r="DK96" i="16"/>
  <c r="DL96" i="16"/>
  <c r="DM96" i="16"/>
  <c r="DN96" i="16"/>
  <c r="DO96" i="16"/>
  <c r="DP96" i="16"/>
  <c r="DQ96" i="16"/>
  <c r="DR96" i="16"/>
  <c r="DS96" i="16"/>
  <c r="DT96" i="16"/>
  <c r="DU96" i="16"/>
  <c r="DV96" i="16"/>
  <c r="DW96" i="16"/>
  <c r="DX96" i="16"/>
  <c r="DY96" i="16"/>
  <c r="DZ96" i="16"/>
  <c r="EA96" i="16"/>
  <c r="EB96" i="16"/>
  <c r="EC96" i="16"/>
  <c r="ED96" i="16"/>
  <c r="EE96" i="16"/>
  <c r="EF96" i="16"/>
  <c r="EI97" i="16"/>
  <c r="EM96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E98" i="16"/>
  <c r="AI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O98" i="16"/>
  <c r="BS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CQ97" i="16"/>
  <c r="CR97" i="16"/>
  <c r="CS97" i="16"/>
  <c r="CT97" i="16"/>
  <c r="CU97" i="16"/>
  <c r="CV97" i="16"/>
  <c r="CY98" i="16"/>
  <c r="DC97" i="16"/>
  <c r="DG97" i="16"/>
  <c r="DH97" i="16"/>
  <c r="DI97" i="16"/>
  <c r="DJ97" i="16"/>
  <c r="DK97" i="16"/>
  <c r="DL97" i="16"/>
  <c r="DM97" i="16"/>
  <c r="DN97" i="16"/>
  <c r="DO97" i="16"/>
  <c r="DP97" i="16"/>
  <c r="DQ97" i="16"/>
  <c r="DR97" i="16"/>
  <c r="DS97" i="16"/>
  <c r="DT97" i="16"/>
  <c r="DU97" i="16"/>
  <c r="DV97" i="16"/>
  <c r="DW97" i="16"/>
  <c r="DX97" i="16"/>
  <c r="DY97" i="16"/>
  <c r="DZ97" i="16"/>
  <c r="EA97" i="16"/>
  <c r="EB97" i="16"/>
  <c r="EC97" i="16"/>
  <c r="ED97" i="16"/>
  <c r="EE97" i="16"/>
  <c r="EF97" i="16"/>
  <c r="EI98" i="16"/>
  <c r="EM97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E99" i="16"/>
  <c r="AI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O99" i="16"/>
  <c r="BS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CY99" i="16"/>
  <c r="DC98" i="16"/>
  <c r="DG98" i="16"/>
  <c r="DH98" i="16"/>
  <c r="DI98" i="16"/>
  <c r="DJ98" i="16"/>
  <c r="DK98" i="16"/>
  <c r="DL98" i="16"/>
  <c r="DM98" i="16"/>
  <c r="DN98" i="16"/>
  <c r="DO98" i="16"/>
  <c r="DP98" i="16"/>
  <c r="DQ98" i="16"/>
  <c r="DR98" i="16"/>
  <c r="DS98" i="16"/>
  <c r="DT98" i="16"/>
  <c r="DU98" i="16"/>
  <c r="DV98" i="16"/>
  <c r="DW98" i="16"/>
  <c r="DX98" i="16"/>
  <c r="DY98" i="16"/>
  <c r="DZ98" i="16"/>
  <c r="EA98" i="16"/>
  <c r="EB98" i="16"/>
  <c r="EC98" i="16"/>
  <c r="ED98" i="16"/>
  <c r="EE98" i="16"/>
  <c r="EF98" i="16"/>
  <c r="EI99" i="16"/>
  <c r="EM98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E100" i="16"/>
  <c r="AI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O100" i="16"/>
  <c r="BS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CQ99" i="16"/>
  <c r="CR99" i="16"/>
  <c r="CS99" i="16"/>
  <c r="CT99" i="16"/>
  <c r="CU99" i="16"/>
  <c r="CV99" i="16"/>
  <c r="CY100" i="16"/>
  <c r="DC99" i="16"/>
  <c r="DG99" i="16"/>
  <c r="DH99" i="16"/>
  <c r="DI99" i="16"/>
  <c r="DJ99" i="16"/>
  <c r="DK99" i="16"/>
  <c r="DL99" i="16"/>
  <c r="DM99" i="16"/>
  <c r="DN99" i="16"/>
  <c r="DO99" i="16"/>
  <c r="DP99" i="16"/>
  <c r="DQ99" i="16"/>
  <c r="DR99" i="16"/>
  <c r="DS99" i="16"/>
  <c r="DT99" i="16"/>
  <c r="DU99" i="16"/>
  <c r="DV99" i="16"/>
  <c r="DW99" i="16"/>
  <c r="DX99" i="16"/>
  <c r="DY99" i="16"/>
  <c r="DZ99" i="16"/>
  <c r="EA99" i="16"/>
  <c r="EB99" i="16"/>
  <c r="EC99" i="16"/>
  <c r="ED99" i="16"/>
  <c r="EE99" i="16"/>
  <c r="EF99" i="16"/>
  <c r="EI100" i="16"/>
  <c r="EM99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I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S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CQ100" i="16"/>
  <c r="CR100" i="16"/>
  <c r="CS100" i="16"/>
  <c r="CT100" i="16"/>
  <c r="CU100" i="16"/>
  <c r="CV100" i="16"/>
  <c r="DC100" i="16"/>
  <c r="DG100" i="16"/>
  <c r="DH100" i="16"/>
  <c r="DI100" i="16"/>
  <c r="DJ100" i="16"/>
  <c r="DK100" i="16"/>
  <c r="DL100" i="16"/>
  <c r="DM100" i="16"/>
  <c r="DN100" i="16"/>
  <c r="DO100" i="16"/>
  <c r="DP100" i="16"/>
  <c r="DQ100" i="16"/>
  <c r="DR100" i="16"/>
  <c r="DS100" i="16"/>
  <c r="DT100" i="16"/>
  <c r="DU100" i="16"/>
  <c r="DV100" i="16"/>
  <c r="DW100" i="16"/>
  <c r="DX100" i="16"/>
  <c r="DY100" i="16"/>
  <c r="DZ100" i="16"/>
  <c r="EA100" i="16"/>
  <c r="EB100" i="16"/>
  <c r="EC100" i="16"/>
  <c r="ED100" i="16"/>
  <c r="EE100" i="16"/>
  <c r="EF100" i="16"/>
  <c r="EM100" i="16"/>
  <c r="CQ74" i="12"/>
  <c r="CR74" i="12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E91" i="15"/>
  <c r="AE92" i="15"/>
  <c r="AI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D91" i="15"/>
  <c r="BE91" i="15"/>
  <c r="BF91" i="15"/>
  <c r="BG91" i="15"/>
  <c r="BH91" i="15"/>
  <c r="BI91" i="15"/>
  <c r="BJ91" i="15"/>
  <c r="BK91" i="15"/>
  <c r="BL91" i="15"/>
  <c r="BO91" i="15"/>
  <c r="BO92" i="15"/>
  <c r="BS91" i="15"/>
  <c r="BW91" i="15"/>
  <c r="BX91" i="15"/>
  <c r="BY91" i="15"/>
  <c r="BZ91" i="15"/>
  <c r="CA91" i="15"/>
  <c r="CB91" i="15"/>
  <c r="CC91" i="15"/>
  <c r="CD91" i="15"/>
  <c r="CE91" i="15"/>
  <c r="CF91" i="15"/>
  <c r="CG91" i="15"/>
  <c r="CH91" i="15"/>
  <c r="CI91" i="15"/>
  <c r="CJ91" i="15"/>
  <c r="CK91" i="15"/>
  <c r="CL91" i="15"/>
  <c r="CM91" i="15"/>
  <c r="CN91" i="15"/>
  <c r="CO91" i="15"/>
  <c r="CP91" i="15"/>
  <c r="CQ91" i="15"/>
  <c r="CR91" i="15"/>
  <c r="CS91" i="15"/>
  <c r="CT91" i="15"/>
  <c r="CU91" i="15"/>
  <c r="CV91" i="15"/>
  <c r="CY91" i="15"/>
  <c r="CY92" i="15"/>
  <c r="DC91" i="15"/>
  <c r="DG91" i="15"/>
  <c r="DH91" i="15"/>
  <c r="DI91" i="15"/>
  <c r="DJ91" i="15"/>
  <c r="DK91" i="15"/>
  <c r="DL91" i="15"/>
  <c r="DM91" i="15"/>
  <c r="DN91" i="15"/>
  <c r="DO91" i="15"/>
  <c r="DP91" i="15"/>
  <c r="DQ91" i="15"/>
  <c r="DR91" i="15"/>
  <c r="DS91" i="15"/>
  <c r="DT91" i="15"/>
  <c r="DU91" i="15"/>
  <c r="DV91" i="15"/>
  <c r="DW91" i="15"/>
  <c r="DX91" i="15"/>
  <c r="DY91" i="15"/>
  <c r="DZ91" i="15"/>
  <c r="EA91" i="15"/>
  <c r="EB91" i="15"/>
  <c r="EC91" i="15"/>
  <c r="ED91" i="15"/>
  <c r="EE91" i="15"/>
  <c r="EF91" i="15"/>
  <c r="EI91" i="15"/>
  <c r="EI92" i="15"/>
  <c r="EM91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E93" i="15"/>
  <c r="AI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D92" i="15"/>
  <c r="BE92" i="15"/>
  <c r="BF92" i="15"/>
  <c r="BG92" i="15"/>
  <c r="BH92" i="15"/>
  <c r="BI92" i="15"/>
  <c r="BJ92" i="15"/>
  <c r="BK92" i="15"/>
  <c r="BL92" i="15"/>
  <c r="BO93" i="15"/>
  <c r="BS92" i="15"/>
  <c r="BW92" i="15"/>
  <c r="BX92" i="15"/>
  <c r="BY92" i="15"/>
  <c r="BZ92" i="15"/>
  <c r="CA92" i="15"/>
  <c r="CB92" i="15"/>
  <c r="CC92" i="15"/>
  <c r="CD92" i="15"/>
  <c r="CE92" i="15"/>
  <c r="CF92" i="15"/>
  <c r="CG92" i="15"/>
  <c r="CH92" i="15"/>
  <c r="CI92" i="15"/>
  <c r="CJ92" i="15"/>
  <c r="CK92" i="15"/>
  <c r="CL92" i="15"/>
  <c r="CM92" i="15"/>
  <c r="CN92" i="15"/>
  <c r="CO92" i="15"/>
  <c r="CP92" i="15"/>
  <c r="CQ92" i="15"/>
  <c r="CR92" i="15"/>
  <c r="CS92" i="15"/>
  <c r="CT92" i="15"/>
  <c r="CU92" i="15"/>
  <c r="CV92" i="15"/>
  <c r="CY93" i="15"/>
  <c r="DC92" i="15"/>
  <c r="DG92" i="15"/>
  <c r="DH92" i="15"/>
  <c r="DI92" i="15"/>
  <c r="DJ92" i="15"/>
  <c r="DK92" i="15"/>
  <c r="DL92" i="15"/>
  <c r="DM92" i="15"/>
  <c r="DN92" i="15"/>
  <c r="DO92" i="15"/>
  <c r="DP92" i="15"/>
  <c r="DQ92" i="15"/>
  <c r="DR92" i="15"/>
  <c r="DS92" i="15"/>
  <c r="DT92" i="15"/>
  <c r="DU92" i="15"/>
  <c r="DV92" i="15"/>
  <c r="DW92" i="15"/>
  <c r="DX92" i="15"/>
  <c r="DY92" i="15"/>
  <c r="DZ92" i="15"/>
  <c r="EA92" i="15"/>
  <c r="EB92" i="15"/>
  <c r="EC92" i="15"/>
  <c r="ED92" i="15"/>
  <c r="EE92" i="15"/>
  <c r="EF92" i="15"/>
  <c r="EI93" i="15"/>
  <c r="EM92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E94" i="15"/>
  <c r="AI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BE93" i="15"/>
  <c r="BF93" i="15"/>
  <c r="BG93" i="15"/>
  <c r="BH93" i="15"/>
  <c r="BI93" i="15"/>
  <c r="BJ93" i="15"/>
  <c r="BK93" i="15"/>
  <c r="BL93" i="15"/>
  <c r="BO94" i="15"/>
  <c r="BS93" i="15"/>
  <c r="BW93" i="15"/>
  <c r="BX93" i="15"/>
  <c r="BY93" i="15"/>
  <c r="BZ93" i="15"/>
  <c r="CA93" i="15"/>
  <c r="CB93" i="15"/>
  <c r="CC93" i="15"/>
  <c r="CD93" i="15"/>
  <c r="CE93" i="15"/>
  <c r="CF93" i="15"/>
  <c r="CG93" i="15"/>
  <c r="CH93" i="15"/>
  <c r="CI93" i="15"/>
  <c r="CJ93" i="15"/>
  <c r="CK93" i="15"/>
  <c r="CL93" i="15"/>
  <c r="CM93" i="15"/>
  <c r="CN93" i="15"/>
  <c r="CO93" i="15"/>
  <c r="CP93" i="15"/>
  <c r="CQ93" i="15"/>
  <c r="CR93" i="15"/>
  <c r="CS93" i="15"/>
  <c r="CT93" i="15"/>
  <c r="CU93" i="15"/>
  <c r="CV93" i="15"/>
  <c r="CY94" i="15"/>
  <c r="DC93" i="15"/>
  <c r="DG93" i="15"/>
  <c r="DH93" i="15"/>
  <c r="DI93" i="15"/>
  <c r="DJ93" i="15"/>
  <c r="DK93" i="15"/>
  <c r="DL93" i="15"/>
  <c r="DM93" i="15"/>
  <c r="DN93" i="15"/>
  <c r="DO93" i="15"/>
  <c r="DP93" i="15"/>
  <c r="DQ93" i="15"/>
  <c r="DR93" i="15"/>
  <c r="DS93" i="15"/>
  <c r="DT93" i="15"/>
  <c r="DU93" i="15"/>
  <c r="DV93" i="15"/>
  <c r="DW93" i="15"/>
  <c r="DX93" i="15"/>
  <c r="DY93" i="15"/>
  <c r="DZ93" i="15"/>
  <c r="EA93" i="15"/>
  <c r="EB93" i="15"/>
  <c r="EC93" i="15"/>
  <c r="ED93" i="15"/>
  <c r="EE93" i="15"/>
  <c r="EF93" i="15"/>
  <c r="EI94" i="15"/>
  <c r="EM93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E95" i="15"/>
  <c r="AI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BE94" i="15"/>
  <c r="BF94" i="15"/>
  <c r="BG94" i="15"/>
  <c r="BH94" i="15"/>
  <c r="BI94" i="15"/>
  <c r="BJ94" i="15"/>
  <c r="BK94" i="15"/>
  <c r="BL94" i="15"/>
  <c r="BO95" i="15"/>
  <c r="BS94" i="15"/>
  <c r="BW94" i="15"/>
  <c r="BX94" i="15"/>
  <c r="BY94" i="15"/>
  <c r="BZ94" i="15"/>
  <c r="CA94" i="15"/>
  <c r="CB94" i="15"/>
  <c r="CC94" i="15"/>
  <c r="CD94" i="15"/>
  <c r="CE94" i="15"/>
  <c r="CF94" i="15"/>
  <c r="CG94" i="15"/>
  <c r="CH94" i="15"/>
  <c r="CI94" i="15"/>
  <c r="CJ94" i="15"/>
  <c r="CK94" i="15"/>
  <c r="CL94" i="15"/>
  <c r="CM94" i="15"/>
  <c r="CN94" i="15"/>
  <c r="CO94" i="15"/>
  <c r="CP94" i="15"/>
  <c r="CQ94" i="15"/>
  <c r="CR94" i="15"/>
  <c r="CS94" i="15"/>
  <c r="CT94" i="15"/>
  <c r="CU94" i="15"/>
  <c r="CV94" i="15"/>
  <c r="CY95" i="15"/>
  <c r="DC94" i="15"/>
  <c r="DG94" i="15"/>
  <c r="DH94" i="15"/>
  <c r="DI94" i="15"/>
  <c r="DJ94" i="15"/>
  <c r="DK94" i="15"/>
  <c r="DL94" i="15"/>
  <c r="DM94" i="15"/>
  <c r="DN94" i="15"/>
  <c r="DO94" i="15"/>
  <c r="DP94" i="15"/>
  <c r="DQ94" i="15"/>
  <c r="DR94" i="15"/>
  <c r="DS94" i="15"/>
  <c r="DT94" i="15"/>
  <c r="DU94" i="15"/>
  <c r="DV94" i="15"/>
  <c r="DW94" i="15"/>
  <c r="DX94" i="15"/>
  <c r="DY94" i="15"/>
  <c r="DZ94" i="15"/>
  <c r="EA94" i="15"/>
  <c r="EB94" i="15"/>
  <c r="EC94" i="15"/>
  <c r="ED94" i="15"/>
  <c r="EE94" i="15"/>
  <c r="EF94" i="15"/>
  <c r="EI95" i="15"/>
  <c r="EM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E96" i="15"/>
  <c r="AI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BE95" i="15"/>
  <c r="BF95" i="15"/>
  <c r="BG95" i="15"/>
  <c r="BH95" i="15"/>
  <c r="BI95" i="15"/>
  <c r="BJ95" i="15"/>
  <c r="BK95" i="15"/>
  <c r="BL95" i="15"/>
  <c r="BO96" i="15"/>
  <c r="BS95" i="15"/>
  <c r="BW95" i="15"/>
  <c r="BX95" i="15"/>
  <c r="BY95" i="15"/>
  <c r="BZ95" i="15"/>
  <c r="CA95" i="15"/>
  <c r="CB95" i="15"/>
  <c r="CC95" i="15"/>
  <c r="CD95" i="15"/>
  <c r="CE95" i="15"/>
  <c r="CF95" i="15"/>
  <c r="CG95" i="15"/>
  <c r="CH95" i="15"/>
  <c r="CI95" i="15"/>
  <c r="CJ95" i="15"/>
  <c r="CK95" i="15"/>
  <c r="CL95" i="15"/>
  <c r="CM95" i="15"/>
  <c r="CN95" i="15"/>
  <c r="CO95" i="15"/>
  <c r="CP95" i="15"/>
  <c r="CQ95" i="15"/>
  <c r="CR95" i="15"/>
  <c r="CS95" i="15"/>
  <c r="CT95" i="15"/>
  <c r="CU95" i="15"/>
  <c r="CV95" i="15"/>
  <c r="CY96" i="15"/>
  <c r="DC95" i="15"/>
  <c r="DG95" i="15"/>
  <c r="DH95" i="15"/>
  <c r="DI95" i="15"/>
  <c r="DJ95" i="15"/>
  <c r="DK95" i="15"/>
  <c r="DL95" i="15"/>
  <c r="DM95" i="15"/>
  <c r="DN95" i="15"/>
  <c r="DO95" i="15"/>
  <c r="DP95" i="15"/>
  <c r="DQ95" i="15"/>
  <c r="DR95" i="15"/>
  <c r="DS95" i="15"/>
  <c r="DT95" i="15"/>
  <c r="DU95" i="15"/>
  <c r="DV95" i="15"/>
  <c r="DW95" i="15"/>
  <c r="DX95" i="15"/>
  <c r="DY95" i="15"/>
  <c r="DZ95" i="15"/>
  <c r="EA95" i="15"/>
  <c r="EB95" i="15"/>
  <c r="EC95" i="15"/>
  <c r="ED95" i="15"/>
  <c r="EE95" i="15"/>
  <c r="EF95" i="15"/>
  <c r="EI96" i="15"/>
  <c r="EM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E97" i="15"/>
  <c r="AI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D96" i="15"/>
  <c r="BE96" i="15"/>
  <c r="BF96" i="15"/>
  <c r="BG96" i="15"/>
  <c r="BH96" i="15"/>
  <c r="BI96" i="15"/>
  <c r="BJ96" i="15"/>
  <c r="BK96" i="15"/>
  <c r="BL96" i="15"/>
  <c r="BO97" i="15"/>
  <c r="BS96" i="15"/>
  <c r="BW96" i="15"/>
  <c r="BX96" i="15"/>
  <c r="BY96" i="15"/>
  <c r="BZ96" i="15"/>
  <c r="CA96" i="15"/>
  <c r="CB96" i="15"/>
  <c r="CC96" i="15"/>
  <c r="CD96" i="15"/>
  <c r="CE96" i="15"/>
  <c r="CF96" i="15"/>
  <c r="CG96" i="15"/>
  <c r="CH96" i="15"/>
  <c r="CI96" i="15"/>
  <c r="CJ96" i="15"/>
  <c r="CK96" i="15"/>
  <c r="CL96" i="15"/>
  <c r="CM96" i="15"/>
  <c r="CN96" i="15"/>
  <c r="CO96" i="15"/>
  <c r="CP96" i="15"/>
  <c r="CQ96" i="15"/>
  <c r="CR96" i="15"/>
  <c r="CS96" i="15"/>
  <c r="CT96" i="15"/>
  <c r="CU96" i="15"/>
  <c r="CV96" i="15"/>
  <c r="CY97" i="15"/>
  <c r="DC96" i="15"/>
  <c r="DG96" i="15"/>
  <c r="DH96" i="15"/>
  <c r="DI96" i="15"/>
  <c r="DJ96" i="15"/>
  <c r="DK96" i="15"/>
  <c r="DL96" i="15"/>
  <c r="DM96" i="15"/>
  <c r="DN96" i="15"/>
  <c r="DO96" i="15"/>
  <c r="DP96" i="15"/>
  <c r="DQ96" i="15"/>
  <c r="DR96" i="15"/>
  <c r="DS96" i="15"/>
  <c r="DT96" i="15"/>
  <c r="DU96" i="15"/>
  <c r="DV96" i="15"/>
  <c r="DW96" i="15"/>
  <c r="DX96" i="15"/>
  <c r="DY96" i="15"/>
  <c r="DZ96" i="15"/>
  <c r="EA96" i="15"/>
  <c r="EB96" i="15"/>
  <c r="EC96" i="15"/>
  <c r="ED96" i="15"/>
  <c r="EE96" i="15"/>
  <c r="EF96" i="15"/>
  <c r="EI97" i="15"/>
  <c r="EM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E98" i="15"/>
  <c r="AI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BE97" i="15"/>
  <c r="BF97" i="15"/>
  <c r="BG97" i="15"/>
  <c r="BH97" i="15"/>
  <c r="BI97" i="15"/>
  <c r="BJ97" i="15"/>
  <c r="BK97" i="15"/>
  <c r="BL97" i="15"/>
  <c r="BO98" i="15"/>
  <c r="BS97" i="15"/>
  <c r="BW97" i="15"/>
  <c r="BX97" i="15"/>
  <c r="BY97" i="15"/>
  <c r="BZ97" i="15"/>
  <c r="CA97" i="15"/>
  <c r="CB97" i="15"/>
  <c r="CC97" i="15"/>
  <c r="CD97" i="15"/>
  <c r="CE97" i="15"/>
  <c r="CF97" i="15"/>
  <c r="CG97" i="15"/>
  <c r="CH97" i="15"/>
  <c r="CI97" i="15"/>
  <c r="CJ97" i="15"/>
  <c r="CK97" i="15"/>
  <c r="CL97" i="15"/>
  <c r="CM97" i="15"/>
  <c r="CN97" i="15"/>
  <c r="CO97" i="15"/>
  <c r="CP97" i="15"/>
  <c r="CQ97" i="15"/>
  <c r="CR97" i="15"/>
  <c r="CS97" i="15"/>
  <c r="CT97" i="15"/>
  <c r="CU97" i="15"/>
  <c r="CV97" i="15"/>
  <c r="CY98" i="15"/>
  <c r="DC97" i="15"/>
  <c r="DG97" i="15"/>
  <c r="DH97" i="15"/>
  <c r="DI97" i="15"/>
  <c r="DJ97" i="15"/>
  <c r="DK97" i="15"/>
  <c r="DL97" i="15"/>
  <c r="DM97" i="15"/>
  <c r="DN97" i="15"/>
  <c r="DO97" i="15"/>
  <c r="DP97" i="15"/>
  <c r="DQ97" i="15"/>
  <c r="DR97" i="15"/>
  <c r="DS97" i="15"/>
  <c r="DT97" i="15"/>
  <c r="DU97" i="15"/>
  <c r="DV97" i="15"/>
  <c r="DW97" i="15"/>
  <c r="DX97" i="15"/>
  <c r="DY97" i="15"/>
  <c r="DZ97" i="15"/>
  <c r="EA97" i="15"/>
  <c r="EB97" i="15"/>
  <c r="EC97" i="15"/>
  <c r="ED97" i="15"/>
  <c r="EE97" i="15"/>
  <c r="EF97" i="15"/>
  <c r="EI98" i="15"/>
  <c r="EM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E99" i="15"/>
  <c r="AI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D98" i="15"/>
  <c r="BE98" i="15"/>
  <c r="BF98" i="15"/>
  <c r="BG98" i="15"/>
  <c r="BH98" i="15"/>
  <c r="BI98" i="15"/>
  <c r="BJ98" i="15"/>
  <c r="BK98" i="15"/>
  <c r="BL98" i="15"/>
  <c r="BO99" i="15"/>
  <c r="BS98" i="15"/>
  <c r="BW98" i="15"/>
  <c r="BX98" i="15"/>
  <c r="BY98" i="15"/>
  <c r="BZ98" i="15"/>
  <c r="CA98" i="15"/>
  <c r="CB98" i="15"/>
  <c r="CC98" i="15"/>
  <c r="CD98" i="15"/>
  <c r="CE98" i="15"/>
  <c r="CF98" i="15"/>
  <c r="CG98" i="15"/>
  <c r="CH98" i="15"/>
  <c r="CI98" i="15"/>
  <c r="CJ98" i="15"/>
  <c r="CK98" i="15"/>
  <c r="CL98" i="15"/>
  <c r="CM98" i="15"/>
  <c r="CN98" i="15"/>
  <c r="CO98" i="15"/>
  <c r="CP98" i="15"/>
  <c r="CQ98" i="15"/>
  <c r="CR98" i="15"/>
  <c r="CS98" i="15"/>
  <c r="CT98" i="15"/>
  <c r="CU98" i="15"/>
  <c r="CV98" i="15"/>
  <c r="CY99" i="15"/>
  <c r="DC98" i="15"/>
  <c r="DG98" i="15"/>
  <c r="DH98" i="15"/>
  <c r="DI98" i="15"/>
  <c r="DJ98" i="15"/>
  <c r="DK98" i="15"/>
  <c r="DL98" i="15"/>
  <c r="DM98" i="15"/>
  <c r="DN98" i="15"/>
  <c r="DO98" i="15"/>
  <c r="DP98" i="15"/>
  <c r="DQ98" i="15"/>
  <c r="DR98" i="15"/>
  <c r="DS98" i="15"/>
  <c r="DT98" i="15"/>
  <c r="DU98" i="15"/>
  <c r="DV98" i="15"/>
  <c r="DW98" i="15"/>
  <c r="DX98" i="15"/>
  <c r="DY98" i="15"/>
  <c r="DZ98" i="15"/>
  <c r="EA98" i="15"/>
  <c r="EB98" i="15"/>
  <c r="EC98" i="15"/>
  <c r="ED98" i="15"/>
  <c r="EE98" i="15"/>
  <c r="EF98" i="15"/>
  <c r="EI99" i="15"/>
  <c r="EM98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E100" i="15"/>
  <c r="AI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BE99" i="15"/>
  <c r="BF99" i="15"/>
  <c r="BG99" i="15"/>
  <c r="BH99" i="15"/>
  <c r="BI99" i="15"/>
  <c r="BJ99" i="15"/>
  <c r="BK99" i="15"/>
  <c r="BL99" i="15"/>
  <c r="BO100" i="15"/>
  <c r="BS99" i="15"/>
  <c r="BW99" i="15"/>
  <c r="BX99" i="15"/>
  <c r="BY99" i="15"/>
  <c r="BZ99" i="15"/>
  <c r="CA99" i="15"/>
  <c r="CB99" i="15"/>
  <c r="CC99" i="15"/>
  <c r="CD99" i="15"/>
  <c r="CE99" i="15"/>
  <c r="CF99" i="15"/>
  <c r="CG99" i="15"/>
  <c r="CH99" i="15"/>
  <c r="CI99" i="15"/>
  <c r="CJ99" i="15"/>
  <c r="CK99" i="15"/>
  <c r="CL99" i="15"/>
  <c r="CM99" i="15"/>
  <c r="CN99" i="15"/>
  <c r="CO99" i="15"/>
  <c r="CP99" i="15"/>
  <c r="CQ99" i="15"/>
  <c r="CR99" i="15"/>
  <c r="CS99" i="15"/>
  <c r="CT99" i="15"/>
  <c r="CU99" i="15"/>
  <c r="CV99" i="15"/>
  <c r="CY100" i="15"/>
  <c r="DC99" i="15"/>
  <c r="DG99" i="15"/>
  <c r="DH99" i="15"/>
  <c r="DI99" i="15"/>
  <c r="DJ99" i="15"/>
  <c r="DK99" i="15"/>
  <c r="DL99" i="15"/>
  <c r="DM99" i="15"/>
  <c r="DN99" i="15"/>
  <c r="DO99" i="15"/>
  <c r="DP99" i="15"/>
  <c r="DQ99" i="15"/>
  <c r="DR99" i="15"/>
  <c r="DS99" i="15"/>
  <c r="DT99" i="15"/>
  <c r="DU99" i="15"/>
  <c r="DV99" i="15"/>
  <c r="DW99" i="15"/>
  <c r="DX99" i="15"/>
  <c r="DY99" i="15"/>
  <c r="DZ99" i="15"/>
  <c r="EA99" i="15"/>
  <c r="EB99" i="15"/>
  <c r="EC99" i="15"/>
  <c r="ED99" i="15"/>
  <c r="EE99" i="15"/>
  <c r="EF99" i="15"/>
  <c r="EI100" i="15"/>
  <c r="EM99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I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BE100" i="15"/>
  <c r="BF100" i="15"/>
  <c r="BG100" i="15"/>
  <c r="BH100" i="15"/>
  <c r="BI100" i="15"/>
  <c r="BJ100" i="15"/>
  <c r="BK100" i="15"/>
  <c r="BL100" i="15"/>
  <c r="BS100" i="15"/>
  <c r="BW100" i="15"/>
  <c r="BX100" i="15"/>
  <c r="BY100" i="15"/>
  <c r="BZ100" i="15"/>
  <c r="CA100" i="15"/>
  <c r="CB100" i="15"/>
  <c r="CC100" i="15"/>
  <c r="CD100" i="15"/>
  <c r="CE100" i="15"/>
  <c r="CF100" i="15"/>
  <c r="CG100" i="15"/>
  <c r="CH100" i="15"/>
  <c r="CI100" i="15"/>
  <c r="CJ100" i="15"/>
  <c r="CK100" i="15"/>
  <c r="CL100" i="15"/>
  <c r="CM100" i="15"/>
  <c r="CN100" i="15"/>
  <c r="CO100" i="15"/>
  <c r="CP100" i="15"/>
  <c r="CQ100" i="15"/>
  <c r="CR100" i="15"/>
  <c r="CS100" i="15"/>
  <c r="CT100" i="15"/>
  <c r="CU100" i="15"/>
  <c r="CV100" i="15"/>
  <c r="DC100" i="15"/>
  <c r="DG100" i="15"/>
  <c r="DH100" i="15"/>
  <c r="DI100" i="15"/>
  <c r="DJ100" i="15"/>
  <c r="DK100" i="15"/>
  <c r="DL100" i="15"/>
  <c r="DM100" i="15"/>
  <c r="DN100" i="15"/>
  <c r="DO100" i="15"/>
  <c r="DP100" i="15"/>
  <c r="DQ100" i="15"/>
  <c r="DR100" i="15"/>
  <c r="DS100" i="15"/>
  <c r="DT100" i="15"/>
  <c r="DU100" i="15"/>
  <c r="DV100" i="15"/>
  <c r="DW100" i="15"/>
  <c r="DX100" i="15"/>
  <c r="DY100" i="15"/>
  <c r="DZ100" i="15"/>
  <c r="EA100" i="15"/>
  <c r="EB100" i="15"/>
  <c r="EC100" i="15"/>
  <c r="ED100" i="15"/>
  <c r="EE100" i="15"/>
  <c r="EF100" i="15"/>
  <c r="EM100" i="15"/>
  <c r="CJ82" i="10"/>
  <c r="CG82" i="10"/>
  <c r="CH82" i="10"/>
  <c r="CI82" i="10"/>
  <c r="CK82" i="10"/>
  <c r="BE80" i="10"/>
  <c r="BF80" i="10"/>
  <c r="BG80" i="10"/>
  <c r="BH80" i="10"/>
  <c r="J83" i="14"/>
  <c r="F83" i="14"/>
  <c r="D83" i="14"/>
  <c r="G83" i="14"/>
  <c r="E83" i="14"/>
  <c r="K83" i="14"/>
  <c r="L83" i="14"/>
  <c r="R83" i="14"/>
  <c r="S83" i="14"/>
  <c r="T83" i="14"/>
  <c r="Y83" i="14"/>
  <c r="Z83" i="14"/>
  <c r="AB83" i="14"/>
  <c r="C84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E91" i="14"/>
  <c r="AE92" i="14"/>
  <c r="AI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BH91" i="14"/>
  <c r="BI91" i="14"/>
  <c r="BJ91" i="14"/>
  <c r="BK91" i="14"/>
  <c r="BL91" i="14"/>
  <c r="BO91" i="14"/>
  <c r="BO92" i="14"/>
  <c r="BS91" i="14"/>
  <c r="BW91" i="14"/>
  <c r="BX91" i="14"/>
  <c r="BY91" i="14"/>
  <c r="BZ91" i="14"/>
  <c r="CA91" i="14"/>
  <c r="CB91" i="14"/>
  <c r="CC91" i="14"/>
  <c r="CD91" i="14"/>
  <c r="CE91" i="14"/>
  <c r="CF91" i="14"/>
  <c r="CG91" i="14"/>
  <c r="CH91" i="14"/>
  <c r="CI91" i="14"/>
  <c r="CJ91" i="14"/>
  <c r="CK91" i="14"/>
  <c r="CL91" i="14"/>
  <c r="CM91" i="14"/>
  <c r="CN91" i="14"/>
  <c r="CO91" i="14"/>
  <c r="CP91" i="14"/>
  <c r="CQ91" i="14"/>
  <c r="CR91" i="14"/>
  <c r="CS91" i="14"/>
  <c r="CT91" i="14"/>
  <c r="CU91" i="14"/>
  <c r="CV91" i="14"/>
  <c r="CY91" i="14"/>
  <c r="CY92" i="14"/>
  <c r="DC91" i="14"/>
  <c r="DG91" i="14"/>
  <c r="DH91" i="14"/>
  <c r="DI91" i="14"/>
  <c r="DJ91" i="14"/>
  <c r="DK91" i="14"/>
  <c r="DL91" i="14"/>
  <c r="DM91" i="14"/>
  <c r="DN91" i="14"/>
  <c r="DO91" i="14"/>
  <c r="DP91" i="14"/>
  <c r="DQ91" i="14"/>
  <c r="DR91" i="14"/>
  <c r="DS91" i="14"/>
  <c r="DT91" i="14"/>
  <c r="DU91" i="14"/>
  <c r="DV91" i="14"/>
  <c r="DW91" i="14"/>
  <c r="DX91" i="14"/>
  <c r="DY91" i="14"/>
  <c r="DZ91" i="14"/>
  <c r="EA91" i="14"/>
  <c r="EB91" i="14"/>
  <c r="EC91" i="14"/>
  <c r="ED91" i="14"/>
  <c r="EE91" i="14"/>
  <c r="EF91" i="14"/>
  <c r="EI91" i="14"/>
  <c r="EI92" i="14"/>
  <c r="EM91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E93" i="14"/>
  <c r="AI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BH92" i="14"/>
  <c r="BI92" i="14"/>
  <c r="BJ92" i="14"/>
  <c r="BK92" i="14"/>
  <c r="BL92" i="14"/>
  <c r="BO93" i="14"/>
  <c r="BS92" i="14"/>
  <c r="BW92" i="14"/>
  <c r="BX92" i="14"/>
  <c r="BY92" i="14"/>
  <c r="BZ92" i="14"/>
  <c r="CA92" i="14"/>
  <c r="CB92" i="14"/>
  <c r="CC92" i="14"/>
  <c r="CD92" i="14"/>
  <c r="CE92" i="14"/>
  <c r="CF92" i="14"/>
  <c r="CG92" i="14"/>
  <c r="CH92" i="14"/>
  <c r="CI92" i="14"/>
  <c r="CJ92" i="14"/>
  <c r="CK92" i="14"/>
  <c r="CL92" i="14"/>
  <c r="CM92" i="14"/>
  <c r="CN92" i="14"/>
  <c r="CO92" i="14"/>
  <c r="CP92" i="14"/>
  <c r="CQ92" i="14"/>
  <c r="CR92" i="14"/>
  <c r="CS92" i="14"/>
  <c r="CT92" i="14"/>
  <c r="CU92" i="14"/>
  <c r="CV92" i="14"/>
  <c r="CY93" i="14"/>
  <c r="DC92" i="14"/>
  <c r="DG92" i="14"/>
  <c r="DH92" i="14"/>
  <c r="DI92" i="14"/>
  <c r="DJ92" i="14"/>
  <c r="DK92" i="14"/>
  <c r="DL92" i="14"/>
  <c r="DM92" i="14"/>
  <c r="DN92" i="14"/>
  <c r="DO92" i="14"/>
  <c r="DP92" i="14"/>
  <c r="DQ92" i="14"/>
  <c r="DR92" i="14"/>
  <c r="DS92" i="14"/>
  <c r="DT92" i="14"/>
  <c r="DU92" i="14"/>
  <c r="DV92" i="14"/>
  <c r="DW92" i="14"/>
  <c r="DX92" i="14"/>
  <c r="DY92" i="14"/>
  <c r="DZ92" i="14"/>
  <c r="EA92" i="14"/>
  <c r="EB92" i="14"/>
  <c r="EC92" i="14"/>
  <c r="ED92" i="14"/>
  <c r="EE92" i="14"/>
  <c r="EF92" i="14"/>
  <c r="EI93" i="14"/>
  <c r="EM92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E94" i="14"/>
  <c r="AI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BH93" i="14"/>
  <c r="BI93" i="14"/>
  <c r="BJ93" i="14"/>
  <c r="BK93" i="14"/>
  <c r="BL93" i="14"/>
  <c r="BO94" i="14"/>
  <c r="BS93" i="14"/>
  <c r="BW93" i="14"/>
  <c r="BX93" i="14"/>
  <c r="BY93" i="14"/>
  <c r="BZ93" i="14"/>
  <c r="CA93" i="14"/>
  <c r="CB93" i="14"/>
  <c r="CC93" i="14"/>
  <c r="CD93" i="14"/>
  <c r="CE93" i="14"/>
  <c r="CF93" i="14"/>
  <c r="CG93" i="14"/>
  <c r="CH93" i="14"/>
  <c r="CI93" i="14"/>
  <c r="CJ93" i="14"/>
  <c r="CK93" i="14"/>
  <c r="CL93" i="14"/>
  <c r="CM93" i="14"/>
  <c r="CN93" i="14"/>
  <c r="CO93" i="14"/>
  <c r="CP93" i="14"/>
  <c r="CQ93" i="14"/>
  <c r="CR93" i="14"/>
  <c r="CS93" i="14"/>
  <c r="CT93" i="14"/>
  <c r="CU93" i="14"/>
  <c r="CV93" i="14"/>
  <c r="CY94" i="14"/>
  <c r="DC93" i="14"/>
  <c r="DG93" i="14"/>
  <c r="DH93" i="14"/>
  <c r="DI93" i="14"/>
  <c r="DJ93" i="14"/>
  <c r="DK93" i="14"/>
  <c r="DL93" i="14"/>
  <c r="DM93" i="14"/>
  <c r="DN93" i="14"/>
  <c r="DO93" i="14"/>
  <c r="DP93" i="14"/>
  <c r="DQ93" i="14"/>
  <c r="DR93" i="14"/>
  <c r="DS93" i="14"/>
  <c r="DT93" i="14"/>
  <c r="DU93" i="14"/>
  <c r="DV93" i="14"/>
  <c r="DW93" i="14"/>
  <c r="DX93" i="14"/>
  <c r="DY93" i="14"/>
  <c r="DZ93" i="14"/>
  <c r="EA93" i="14"/>
  <c r="EB93" i="14"/>
  <c r="EC93" i="14"/>
  <c r="ED93" i="14"/>
  <c r="EE93" i="14"/>
  <c r="EF93" i="14"/>
  <c r="EI94" i="14"/>
  <c r="EM93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E95" i="14"/>
  <c r="AI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BH94" i="14"/>
  <c r="BI94" i="14"/>
  <c r="BJ94" i="14"/>
  <c r="BK94" i="14"/>
  <c r="BL94" i="14"/>
  <c r="BO95" i="14"/>
  <c r="BS94" i="14"/>
  <c r="BW94" i="14"/>
  <c r="BX94" i="14"/>
  <c r="BY94" i="14"/>
  <c r="BZ94" i="14"/>
  <c r="CA94" i="14"/>
  <c r="CB94" i="14"/>
  <c r="CC94" i="14"/>
  <c r="CD94" i="14"/>
  <c r="CE94" i="14"/>
  <c r="CF94" i="14"/>
  <c r="CG94" i="14"/>
  <c r="CH94" i="14"/>
  <c r="CI94" i="14"/>
  <c r="CJ94" i="14"/>
  <c r="CK94" i="14"/>
  <c r="CL94" i="14"/>
  <c r="CM94" i="14"/>
  <c r="CN94" i="14"/>
  <c r="CO94" i="14"/>
  <c r="CP94" i="14"/>
  <c r="CQ94" i="14"/>
  <c r="CR94" i="14"/>
  <c r="CS94" i="14"/>
  <c r="CT94" i="14"/>
  <c r="CU94" i="14"/>
  <c r="CV94" i="14"/>
  <c r="CY95" i="14"/>
  <c r="DC94" i="14"/>
  <c r="DG94" i="14"/>
  <c r="DH94" i="14"/>
  <c r="DI94" i="14"/>
  <c r="DJ94" i="14"/>
  <c r="DK94" i="14"/>
  <c r="DL94" i="14"/>
  <c r="DM94" i="14"/>
  <c r="DN94" i="14"/>
  <c r="DO94" i="14"/>
  <c r="DP94" i="14"/>
  <c r="DQ94" i="14"/>
  <c r="DR94" i="14"/>
  <c r="DS94" i="14"/>
  <c r="DT94" i="14"/>
  <c r="DU94" i="14"/>
  <c r="DV94" i="14"/>
  <c r="DW94" i="14"/>
  <c r="DX94" i="14"/>
  <c r="DY94" i="14"/>
  <c r="DZ94" i="14"/>
  <c r="EA94" i="14"/>
  <c r="EB94" i="14"/>
  <c r="EC94" i="14"/>
  <c r="ED94" i="14"/>
  <c r="EE94" i="14"/>
  <c r="EF94" i="14"/>
  <c r="EI95" i="14"/>
  <c r="EM94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E96" i="14"/>
  <c r="AI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BH95" i="14"/>
  <c r="BI95" i="14"/>
  <c r="BJ95" i="14"/>
  <c r="BK95" i="14"/>
  <c r="BL95" i="14"/>
  <c r="BO96" i="14"/>
  <c r="BS95" i="14"/>
  <c r="BW95" i="14"/>
  <c r="BX95" i="14"/>
  <c r="BY95" i="14"/>
  <c r="BZ95" i="14"/>
  <c r="CA95" i="14"/>
  <c r="CB95" i="14"/>
  <c r="CC95" i="14"/>
  <c r="CD95" i="14"/>
  <c r="CE95" i="14"/>
  <c r="CF95" i="14"/>
  <c r="CG95" i="14"/>
  <c r="CH95" i="14"/>
  <c r="CI95" i="14"/>
  <c r="CJ95" i="14"/>
  <c r="CK95" i="14"/>
  <c r="CL95" i="14"/>
  <c r="CM95" i="14"/>
  <c r="CN95" i="14"/>
  <c r="CO95" i="14"/>
  <c r="CP95" i="14"/>
  <c r="CQ95" i="14"/>
  <c r="CR95" i="14"/>
  <c r="CS95" i="14"/>
  <c r="CT95" i="14"/>
  <c r="CU95" i="14"/>
  <c r="CV95" i="14"/>
  <c r="CY96" i="14"/>
  <c r="DC95" i="14"/>
  <c r="DG95" i="14"/>
  <c r="DH95" i="14"/>
  <c r="DI95" i="14"/>
  <c r="DJ95" i="14"/>
  <c r="DK95" i="14"/>
  <c r="DL95" i="14"/>
  <c r="DM95" i="14"/>
  <c r="DN95" i="14"/>
  <c r="DO95" i="14"/>
  <c r="DP95" i="14"/>
  <c r="DQ95" i="14"/>
  <c r="DR95" i="14"/>
  <c r="DS95" i="14"/>
  <c r="DT95" i="14"/>
  <c r="DU95" i="14"/>
  <c r="DV95" i="14"/>
  <c r="DW95" i="14"/>
  <c r="DX95" i="14"/>
  <c r="DY95" i="14"/>
  <c r="DZ95" i="14"/>
  <c r="EA95" i="14"/>
  <c r="EB95" i="14"/>
  <c r="EC95" i="14"/>
  <c r="ED95" i="14"/>
  <c r="EE95" i="14"/>
  <c r="EF95" i="14"/>
  <c r="EI96" i="14"/>
  <c r="EM95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E97" i="14"/>
  <c r="AI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BH96" i="14"/>
  <c r="BI96" i="14"/>
  <c r="BJ96" i="14"/>
  <c r="BK96" i="14"/>
  <c r="BL96" i="14"/>
  <c r="BO97" i="14"/>
  <c r="BS96" i="14"/>
  <c r="BW96" i="14"/>
  <c r="BX96" i="14"/>
  <c r="BY96" i="14"/>
  <c r="BZ96" i="14"/>
  <c r="CA96" i="14"/>
  <c r="CB96" i="14"/>
  <c r="CC96" i="14"/>
  <c r="CD96" i="14"/>
  <c r="CE96" i="14"/>
  <c r="CF96" i="14"/>
  <c r="CG96" i="14"/>
  <c r="CH96" i="14"/>
  <c r="CI96" i="14"/>
  <c r="CJ96" i="14"/>
  <c r="CK96" i="14"/>
  <c r="CL96" i="14"/>
  <c r="CM96" i="14"/>
  <c r="CN96" i="14"/>
  <c r="CO96" i="14"/>
  <c r="CP96" i="14"/>
  <c r="CQ96" i="14"/>
  <c r="CR96" i="14"/>
  <c r="CS96" i="14"/>
  <c r="CT96" i="14"/>
  <c r="CU96" i="14"/>
  <c r="CV96" i="14"/>
  <c r="CY97" i="14"/>
  <c r="DC96" i="14"/>
  <c r="DG96" i="14"/>
  <c r="DH96" i="14"/>
  <c r="DI96" i="14"/>
  <c r="DJ96" i="14"/>
  <c r="DK96" i="14"/>
  <c r="DL96" i="14"/>
  <c r="DM96" i="14"/>
  <c r="DN96" i="14"/>
  <c r="DO96" i="14"/>
  <c r="DP96" i="14"/>
  <c r="DQ96" i="14"/>
  <c r="DR96" i="14"/>
  <c r="DS96" i="14"/>
  <c r="DT96" i="14"/>
  <c r="DU96" i="14"/>
  <c r="DV96" i="14"/>
  <c r="DW96" i="14"/>
  <c r="DX96" i="14"/>
  <c r="DY96" i="14"/>
  <c r="DZ96" i="14"/>
  <c r="EA96" i="14"/>
  <c r="EB96" i="14"/>
  <c r="EC96" i="14"/>
  <c r="ED96" i="14"/>
  <c r="EE96" i="14"/>
  <c r="EF96" i="14"/>
  <c r="EI97" i="14"/>
  <c r="EM96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E98" i="14"/>
  <c r="AI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BH97" i="14"/>
  <c r="BI97" i="14"/>
  <c r="BJ97" i="14"/>
  <c r="BK97" i="14"/>
  <c r="BL97" i="14"/>
  <c r="BO98" i="14"/>
  <c r="BS97" i="14"/>
  <c r="BW97" i="14"/>
  <c r="BX97" i="14"/>
  <c r="BY97" i="14"/>
  <c r="BZ97" i="14"/>
  <c r="CA97" i="14"/>
  <c r="CB97" i="14"/>
  <c r="CC97" i="14"/>
  <c r="CD97" i="14"/>
  <c r="CE97" i="14"/>
  <c r="CF97" i="14"/>
  <c r="CG97" i="14"/>
  <c r="CH97" i="14"/>
  <c r="CI97" i="14"/>
  <c r="CJ97" i="14"/>
  <c r="CK97" i="14"/>
  <c r="CL97" i="14"/>
  <c r="CM97" i="14"/>
  <c r="CN97" i="14"/>
  <c r="CO97" i="14"/>
  <c r="CP97" i="14"/>
  <c r="CQ97" i="14"/>
  <c r="CR97" i="14"/>
  <c r="CS97" i="14"/>
  <c r="CT97" i="14"/>
  <c r="CU97" i="14"/>
  <c r="CV97" i="14"/>
  <c r="CY98" i="14"/>
  <c r="DC97" i="14"/>
  <c r="DG97" i="14"/>
  <c r="DH97" i="14"/>
  <c r="DI97" i="14"/>
  <c r="DJ97" i="14"/>
  <c r="DK97" i="14"/>
  <c r="DL97" i="14"/>
  <c r="DM97" i="14"/>
  <c r="DN97" i="14"/>
  <c r="DO97" i="14"/>
  <c r="DP97" i="14"/>
  <c r="DQ97" i="14"/>
  <c r="DR97" i="14"/>
  <c r="DS97" i="14"/>
  <c r="DT97" i="14"/>
  <c r="DU97" i="14"/>
  <c r="DV97" i="14"/>
  <c r="DW97" i="14"/>
  <c r="DX97" i="14"/>
  <c r="DY97" i="14"/>
  <c r="DZ97" i="14"/>
  <c r="EA97" i="14"/>
  <c r="EB97" i="14"/>
  <c r="EC97" i="14"/>
  <c r="ED97" i="14"/>
  <c r="EE97" i="14"/>
  <c r="EF97" i="14"/>
  <c r="EI98" i="14"/>
  <c r="EM97" i="14"/>
  <c r="C98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E99" i="14"/>
  <c r="AI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BH98" i="14"/>
  <c r="BI98" i="14"/>
  <c r="BJ98" i="14"/>
  <c r="BK98" i="14"/>
  <c r="BL98" i="14"/>
  <c r="BO99" i="14"/>
  <c r="BS98" i="14"/>
  <c r="BW98" i="14"/>
  <c r="BX98" i="14"/>
  <c r="BY98" i="14"/>
  <c r="BZ98" i="14"/>
  <c r="CA98" i="14"/>
  <c r="CB98" i="14"/>
  <c r="CC98" i="14"/>
  <c r="CD98" i="14"/>
  <c r="CE98" i="14"/>
  <c r="CF98" i="14"/>
  <c r="CG98" i="14"/>
  <c r="CH98" i="14"/>
  <c r="CI98" i="14"/>
  <c r="CJ98" i="14"/>
  <c r="CK98" i="14"/>
  <c r="CL98" i="14"/>
  <c r="CM98" i="14"/>
  <c r="CN98" i="14"/>
  <c r="CO98" i="14"/>
  <c r="CP98" i="14"/>
  <c r="CQ98" i="14"/>
  <c r="CR98" i="14"/>
  <c r="CS98" i="14"/>
  <c r="CT98" i="14"/>
  <c r="CU98" i="14"/>
  <c r="CV98" i="14"/>
  <c r="CY99" i="14"/>
  <c r="DC98" i="14"/>
  <c r="DG98" i="14"/>
  <c r="DH98" i="14"/>
  <c r="DI98" i="14"/>
  <c r="DJ98" i="14"/>
  <c r="DK98" i="14"/>
  <c r="DL98" i="14"/>
  <c r="DM98" i="14"/>
  <c r="DN98" i="14"/>
  <c r="DO98" i="14"/>
  <c r="DP98" i="14"/>
  <c r="DQ98" i="14"/>
  <c r="DR98" i="14"/>
  <c r="DS98" i="14"/>
  <c r="DT98" i="14"/>
  <c r="DU98" i="14"/>
  <c r="DV98" i="14"/>
  <c r="DW98" i="14"/>
  <c r="DX98" i="14"/>
  <c r="DY98" i="14"/>
  <c r="DZ98" i="14"/>
  <c r="EA98" i="14"/>
  <c r="EB98" i="14"/>
  <c r="EC98" i="14"/>
  <c r="ED98" i="14"/>
  <c r="EE98" i="14"/>
  <c r="EF98" i="14"/>
  <c r="EI99" i="14"/>
  <c r="EM98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E100" i="14"/>
  <c r="AI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BH99" i="14"/>
  <c r="BI99" i="14"/>
  <c r="BJ99" i="14"/>
  <c r="BK99" i="14"/>
  <c r="BL99" i="14"/>
  <c r="BO100" i="14"/>
  <c r="BS99" i="14"/>
  <c r="BW99" i="14"/>
  <c r="BX99" i="14"/>
  <c r="BY99" i="14"/>
  <c r="BZ99" i="14"/>
  <c r="CA99" i="14"/>
  <c r="CB99" i="14"/>
  <c r="CC99" i="14"/>
  <c r="CD99" i="14"/>
  <c r="CE99" i="14"/>
  <c r="CF99" i="14"/>
  <c r="CG99" i="14"/>
  <c r="CH99" i="14"/>
  <c r="CI99" i="14"/>
  <c r="CJ99" i="14"/>
  <c r="CK99" i="14"/>
  <c r="CL99" i="14"/>
  <c r="CM99" i="14"/>
  <c r="CN99" i="14"/>
  <c r="CO99" i="14"/>
  <c r="CP99" i="14"/>
  <c r="CQ99" i="14"/>
  <c r="CR99" i="14"/>
  <c r="CS99" i="14"/>
  <c r="CT99" i="14"/>
  <c r="CU99" i="14"/>
  <c r="CV99" i="14"/>
  <c r="CY100" i="14"/>
  <c r="DC99" i="14"/>
  <c r="DG99" i="14"/>
  <c r="DH99" i="14"/>
  <c r="DI99" i="14"/>
  <c r="DJ99" i="14"/>
  <c r="DK99" i="14"/>
  <c r="DL99" i="14"/>
  <c r="DM99" i="14"/>
  <c r="DN99" i="14"/>
  <c r="DO99" i="14"/>
  <c r="DP99" i="14"/>
  <c r="DQ99" i="14"/>
  <c r="DR99" i="14"/>
  <c r="DS99" i="14"/>
  <c r="DT99" i="14"/>
  <c r="DU99" i="14"/>
  <c r="DV99" i="14"/>
  <c r="DW99" i="14"/>
  <c r="DX99" i="14"/>
  <c r="DY99" i="14"/>
  <c r="DZ99" i="14"/>
  <c r="EA99" i="14"/>
  <c r="EB99" i="14"/>
  <c r="EC99" i="14"/>
  <c r="ED99" i="14"/>
  <c r="EE99" i="14"/>
  <c r="EF99" i="14"/>
  <c r="EI100" i="14"/>
  <c r="EM99" i="14"/>
  <c r="C100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I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BH100" i="14"/>
  <c r="BI100" i="14"/>
  <c r="BJ100" i="14"/>
  <c r="BK100" i="14"/>
  <c r="BL100" i="14"/>
  <c r="BS100" i="14"/>
  <c r="BW100" i="14"/>
  <c r="BX100" i="14"/>
  <c r="BY100" i="14"/>
  <c r="BZ100" i="14"/>
  <c r="CA100" i="14"/>
  <c r="CB100" i="14"/>
  <c r="CC100" i="14"/>
  <c r="CD100" i="14"/>
  <c r="CE100" i="14"/>
  <c r="CF100" i="14"/>
  <c r="CG100" i="14"/>
  <c r="CH100" i="14"/>
  <c r="CI100" i="14"/>
  <c r="CJ100" i="14"/>
  <c r="CK100" i="14"/>
  <c r="CL100" i="14"/>
  <c r="CM100" i="14"/>
  <c r="CN100" i="14"/>
  <c r="CO100" i="14"/>
  <c r="CP100" i="14"/>
  <c r="CQ100" i="14"/>
  <c r="CR100" i="14"/>
  <c r="CS100" i="14"/>
  <c r="CT100" i="14"/>
  <c r="CU100" i="14"/>
  <c r="CV100" i="14"/>
  <c r="DC100" i="14"/>
  <c r="DG100" i="14"/>
  <c r="DH100" i="14"/>
  <c r="DI100" i="14"/>
  <c r="DJ100" i="14"/>
  <c r="DK100" i="14"/>
  <c r="DL100" i="14"/>
  <c r="DM100" i="14"/>
  <c r="DN100" i="14"/>
  <c r="DO100" i="14"/>
  <c r="DP100" i="14"/>
  <c r="DQ100" i="14"/>
  <c r="DR100" i="14"/>
  <c r="DS100" i="14"/>
  <c r="DT100" i="14"/>
  <c r="DU100" i="14"/>
  <c r="DV100" i="14"/>
  <c r="DW100" i="14"/>
  <c r="DX100" i="14"/>
  <c r="DY100" i="14"/>
  <c r="DZ100" i="14"/>
  <c r="EA100" i="14"/>
  <c r="EB100" i="14"/>
  <c r="EC100" i="14"/>
  <c r="ED100" i="14"/>
  <c r="EE100" i="14"/>
  <c r="EF100" i="14"/>
  <c r="EM100" i="14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E91" i="13"/>
  <c r="AE92" i="13"/>
  <c r="AI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O91" i="13"/>
  <c r="BO92" i="13"/>
  <c r="BS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Y91" i="13"/>
  <c r="CY92" i="13"/>
  <c r="DC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I91" i="13"/>
  <c r="EI92" i="13"/>
  <c r="EM91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E93" i="13"/>
  <c r="AI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BL92" i="13"/>
  <c r="BO93" i="13"/>
  <c r="BS92" i="13"/>
  <c r="BW92" i="13"/>
  <c r="BX92" i="13"/>
  <c r="BY92" i="13"/>
  <c r="BZ92" i="13"/>
  <c r="CA92" i="13"/>
  <c r="CB92" i="13"/>
  <c r="CC92" i="13"/>
  <c r="CD92" i="13"/>
  <c r="CE92" i="13"/>
  <c r="CF92" i="13"/>
  <c r="CG92" i="13"/>
  <c r="CH92" i="13"/>
  <c r="CI92" i="13"/>
  <c r="CJ92" i="13"/>
  <c r="CK92" i="13"/>
  <c r="CL92" i="13"/>
  <c r="CM92" i="13"/>
  <c r="CN92" i="13"/>
  <c r="CO92" i="13"/>
  <c r="CP92" i="13"/>
  <c r="CQ92" i="13"/>
  <c r="CR92" i="13"/>
  <c r="CS92" i="13"/>
  <c r="CT92" i="13"/>
  <c r="CU92" i="13"/>
  <c r="CV92" i="13"/>
  <c r="CY93" i="13"/>
  <c r="DC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DW92" i="13"/>
  <c r="DX92" i="13"/>
  <c r="DY92" i="13"/>
  <c r="DZ92" i="13"/>
  <c r="EA92" i="13"/>
  <c r="EB92" i="13"/>
  <c r="EC92" i="13"/>
  <c r="ED92" i="13"/>
  <c r="EE92" i="13"/>
  <c r="EF92" i="13"/>
  <c r="EI93" i="13"/>
  <c r="EM92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E94" i="13"/>
  <c r="AI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O94" i="13"/>
  <c r="BS93" i="13"/>
  <c r="BW93" i="13"/>
  <c r="BX93" i="13"/>
  <c r="BY93" i="13"/>
  <c r="BZ93" i="13"/>
  <c r="CA93" i="13"/>
  <c r="CB93" i="13"/>
  <c r="CC93" i="13"/>
  <c r="CD93" i="13"/>
  <c r="CE93" i="13"/>
  <c r="CF93" i="13"/>
  <c r="CG93" i="13"/>
  <c r="CH93" i="13"/>
  <c r="CI93" i="13"/>
  <c r="CJ93" i="13"/>
  <c r="CK93" i="13"/>
  <c r="CL93" i="13"/>
  <c r="CM93" i="13"/>
  <c r="CN93" i="13"/>
  <c r="CO93" i="13"/>
  <c r="CP93" i="13"/>
  <c r="CQ93" i="13"/>
  <c r="CR93" i="13"/>
  <c r="CS93" i="13"/>
  <c r="CT93" i="13"/>
  <c r="CU93" i="13"/>
  <c r="CV93" i="13"/>
  <c r="CY94" i="13"/>
  <c r="DC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DW93" i="13"/>
  <c r="DX93" i="13"/>
  <c r="DY93" i="13"/>
  <c r="DZ93" i="13"/>
  <c r="EA93" i="13"/>
  <c r="EB93" i="13"/>
  <c r="EC93" i="13"/>
  <c r="ED93" i="13"/>
  <c r="EE93" i="13"/>
  <c r="EF93" i="13"/>
  <c r="EI94" i="13"/>
  <c r="EM93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E95" i="13"/>
  <c r="AI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O95" i="13"/>
  <c r="BS94" i="13"/>
  <c r="BW94" i="13"/>
  <c r="BX94" i="13"/>
  <c r="BY94" i="13"/>
  <c r="BZ94" i="13"/>
  <c r="CA94" i="13"/>
  <c r="CB94" i="13"/>
  <c r="CC94" i="13"/>
  <c r="CD94" i="13"/>
  <c r="CE94" i="13"/>
  <c r="CF94" i="13"/>
  <c r="CG94" i="13"/>
  <c r="CH94" i="13"/>
  <c r="CI94" i="13"/>
  <c r="CJ94" i="13"/>
  <c r="CK94" i="13"/>
  <c r="CL94" i="13"/>
  <c r="CM94" i="13"/>
  <c r="CN94" i="13"/>
  <c r="CO94" i="13"/>
  <c r="CP94" i="13"/>
  <c r="CQ94" i="13"/>
  <c r="CR94" i="13"/>
  <c r="CS94" i="13"/>
  <c r="CT94" i="13"/>
  <c r="CU94" i="13"/>
  <c r="CV94" i="13"/>
  <c r="CY95" i="13"/>
  <c r="DC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DW94" i="13"/>
  <c r="DX94" i="13"/>
  <c r="DY94" i="13"/>
  <c r="DZ94" i="13"/>
  <c r="EA94" i="13"/>
  <c r="EB94" i="13"/>
  <c r="EC94" i="13"/>
  <c r="ED94" i="13"/>
  <c r="EE94" i="13"/>
  <c r="EF94" i="13"/>
  <c r="EI95" i="13"/>
  <c r="EM94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E96" i="13"/>
  <c r="AI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O96" i="13"/>
  <c r="BS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Y96" i="13"/>
  <c r="DC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I96" i="13"/>
  <c r="EM95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E97" i="13"/>
  <c r="AI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BL96" i="13"/>
  <c r="BO97" i="13"/>
  <c r="BS96" i="13"/>
  <c r="BW96" i="13"/>
  <c r="BX96" i="13"/>
  <c r="BY96" i="13"/>
  <c r="BZ96" i="13"/>
  <c r="CA96" i="13"/>
  <c r="CB96" i="13"/>
  <c r="CC96" i="13"/>
  <c r="CD96" i="13"/>
  <c r="CE96" i="13"/>
  <c r="CF96" i="13"/>
  <c r="CG96" i="13"/>
  <c r="CH96" i="13"/>
  <c r="CI96" i="13"/>
  <c r="CJ96" i="13"/>
  <c r="CK96" i="13"/>
  <c r="CL96" i="13"/>
  <c r="CM96" i="13"/>
  <c r="CN96" i="13"/>
  <c r="CO96" i="13"/>
  <c r="CP96" i="13"/>
  <c r="CQ96" i="13"/>
  <c r="CR96" i="13"/>
  <c r="CS96" i="13"/>
  <c r="CT96" i="13"/>
  <c r="CU96" i="13"/>
  <c r="CV96" i="13"/>
  <c r="CY97" i="13"/>
  <c r="DC96" i="13"/>
  <c r="DG96" i="13"/>
  <c r="DH96" i="13"/>
  <c r="DI96" i="13"/>
  <c r="DJ96" i="13"/>
  <c r="DK96" i="13"/>
  <c r="DL96" i="13"/>
  <c r="DM96" i="13"/>
  <c r="DN96" i="13"/>
  <c r="DO96" i="13"/>
  <c r="DP96" i="13"/>
  <c r="DQ96" i="13"/>
  <c r="DR96" i="13"/>
  <c r="DS96" i="13"/>
  <c r="DT96" i="13"/>
  <c r="DU96" i="13"/>
  <c r="DV96" i="13"/>
  <c r="DW96" i="13"/>
  <c r="DX96" i="13"/>
  <c r="DY96" i="13"/>
  <c r="DZ96" i="13"/>
  <c r="EA96" i="13"/>
  <c r="EB96" i="13"/>
  <c r="EC96" i="13"/>
  <c r="ED96" i="13"/>
  <c r="EE96" i="13"/>
  <c r="EF96" i="13"/>
  <c r="EI97" i="13"/>
  <c r="EM96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E98" i="13"/>
  <c r="AI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BL97" i="13"/>
  <c r="BO98" i="13"/>
  <c r="BS97" i="13"/>
  <c r="BW97" i="13"/>
  <c r="BX97" i="13"/>
  <c r="BY97" i="13"/>
  <c r="BZ97" i="13"/>
  <c r="CA97" i="13"/>
  <c r="CB97" i="13"/>
  <c r="CC97" i="13"/>
  <c r="CD97" i="13"/>
  <c r="CE97" i="13"/>
  <c r="CF97" i="13"/>
  <c r="CG97" i="13"/>
  <c r="CH97" i="13"/>
  <c r="CI97" i="13"/>
  <c r="CJ97" i="13"/>
  <c r="CK97" i="13"/>
  <c r="CL97" i="13"/>
  <c r="CM97" i="13"/>
  <c r="CN97" i="13"/>
  <c r="CO97" i="13"/>
  <c r="CP97" i="13"/>
  <c r="CQ97" i="13"/>
  <c r="CR97" i="13"/>
  <c r="CS97" i="13"/>
  <c r="CT97" i="13"/>
  <c r="CU97" i="13"/>
  <c r="CV97" i="13"/>
  <c r="CY98" i="13"/>
  <c r="DC97" i="13"/>
  <c r="DG97" i="13"/>
  <c r="DH97" i="13"/>
  <c r="DI97" i="13"/>
  <c r="DJ97" i="13"/>
  <c r="DK97" i="13"/>
  <c r="DL97" i="13"/>
  <c r="DM97" i="13"/>
  <c r="DN97" i="13"/>
  <c r="DO97" i="13"/>
  <c r="DP97" i="13"/>
  <c r="DQ97" i="13"/>
  <c r="DR97" i="13"/>
  <c r="DS97" i="13"/>
  <c r="DT97" i="13"/>
  <c r="DU97" i="13"/>
  <c r="DV97" i="13"/>
  <c r="DW97" i="13"/>
  <c r="DX97" i="13"/>
  <c r="DY97" i="13"/>
  <c r="DZ97" i="13"/>
  <c r="EA97" i="13"/>
  <c r="EB97" i="13"/>
  <c r="EC97" i="13"/>
  <c r="ED97" i="13"/>
  <c r="EE97" i="13"/>
  <c r="EF97" i="13"/>
  <c r="EI98" i="13"/>
  <c r="EM97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E99" i="13"/>
  <c r="AI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BL98" i="13"/>
  <c r="BO99" i="13"/>
  <c r="BS98" i="13"/>
  <c r="BW98" i="13"/>
  <c r="BX98" i="13"/>
  <c r="BY98" i="13"/>
  <c r="BZ98" i="13"/>
  <c r="CA98" i="13"/>
  <c r="CB98" i="13"/>
  <c r="CC98" i="13"/>
  <c r="CD98" i="13"/>
  <c r="CE98" i="13"/>
  <c r="CF98" i="13"/>
  <c r="CG98" i="13"/>
  <c r="CH98" i="13"/>
  <c r="CI98" i="13"/>
  <c r="CJ98" i="13"/>
  <c r="CK98" i="13"/>
  <c r="CL98" i="13"/>
  <c r="CM98" i="13"/>
  <c r="CN98" i="13"/>
  <c r="CO98" i="13"/>
  <c r="CP98" i="13"/>
  <c r="CQ98" i="13"/>
  <c r="CR98" i="13"/>
  <c r="CS98" i="13"/>
  <c r="CT98" i="13"/>
  <c r="CU98" i="13"/>
  <c r="CV98" i="13"/>
  <c r="CY99" i="13"/>
  <c r="DC98" i="13"/>
  <c r="DG98" i="13"/>
  <c r="DH98" i="13"/>
  <c r="DI98" i="13"/>
  <c r="DJ98" i="13"/>
  <c r="DK98" i="13"/>
  <c r="DL98" i="13"/>
  <c r="DM98" i="13"/>
  <c r="DN98" i="13"/>
  <c r="DO98" i="13"/>
  <c r="DP98" i="13"/>
  <c r="DQ98" i="13"/>
  <c r="DR98" i="13"/>
  <c r="DS98" i="13"/>
  <c r="DT98" i="13"/>
  <c r="DU98" i="13"/>
  <c r="DV98" i="13"/>
  <c r="DW98" i="13"/>
  <c r="DX98" i="13"/>
  <c r="DY98" i="13"/>
  <c r="DZ98" i="13"/>
  <c r="EA98" i="13"/>
  <c r="EB98" i="13"/>
  <c r="EC98" i="13"/>
  <c r="ED98" i="13"/>
  <c r="EE98" i="13"/>
  <c r="EF98" i="13"/>
  <c r="EI99" i="13"/>
  <c r="EM98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E100" i="13"/>
  <c r="AI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O100" i="13"/>
  <c r="BS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Y100" i="13"/>
  <c r="DC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I100" i="13"/>
  <c r="EM99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I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L100" i="13"/>
  <c r="BS100" i="13"/>
  <c r="BW100" i="13"/>
  <c r="BX100" i="13"/>
  <c r="BY100" i="13"/>
  <c r="BZ100" i="13"/>
  <c r="CA100" i="13"/>
  <c r="CB100" i="13"/>
  <c r="CC100" i="13"/>
  <c r="CD100" i="13"/>
  <c r="CE100" i="13"/>
  <c r="CF100" i="13"/>
  <c r="CG100" i="13"/>
  <c r="CH100" i="13"/>
  <c r="CI100" i="13"/>
  <c r="CJ100" i="13"/>
  <c r="CK100" i="13"/>
  <c r="CL100" i="13"/>
  <c r="CM100" i="13"/>
  <c r="CN100" i="13"/>
  <c r="CO100" i="13"/>
  <c r="CP100" i="13"/>
  <c r="CQ100" i="13"/>
  <c r="CR100" i="13"/>
  <c r="CS100" i="13"/>
  <c r="CT100" i="13"/>
  <c r="CU100" i="13"/>
  <c r="CV100" i="13"/>
  <c r="DC100" i="13"/>
  <c r="DG100" i="13"/>
  <c r="DH100" i="13"/>
  <c r="DI100" i="13"/>
  <c r="DJ100" i="13"/>
  <c r="DK100" i="13"/>
  <c r="DL100" i="13"/>
  <c r="DM100" i="13"/>
  <c r="DN100" i="13"/>
  <c r="DO100" i="13"/>
  <c r="DP100" i="13"/>
  <c r="DQ100" i="13"/>
  <c r="DR100" i="13"/>
  <c r="DS100" i="13"/>
  <c r="DT100" i="13"/>
  <c r="DU100" i="13"/>
  <c r="DV100" i="13"/>
  <c r="DW100" i="13"/>
  <c r="DX100" i="13"/>
  <c r="DY100" i="13"/>
  <c r="DZ100" i="13"/>
  <c r="EA100" i="13"/>
  <c r="EB100" i="13"/>
  <c r="EC100" i="13"/>
  <c r="ED100" i="13"/>
  <c r="EE100" i="13"/>
  <c r="EF100" i="13"/>
  <c r="EM100" i="13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E91" i="12"/>
  <c r="AE92" i="12"/>
  <c r="AI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O91" i="12"/>
  <c r="BO92" i="12"/>
  <c r="BS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Y91" i="12"/>
  <c r="CY92" i="12"/>
  <c r="DC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EF91" i="12"/>
  <c r="EI91" i="12"/>
  <c r="EI92" i="12"/>
  <c r="EM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E93" i="12"/>
  <c r="AI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O93" i="12"/>
  <c r="BS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Y93" i="12"/>
  <c r="DC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EF92" i="12"/>
  <c r="EI93" i="12"/>
  <c r="EM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E94" i="12"/>
  <c r="AI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O94" i="12"/>
  <c r="BS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Y94" i="12"/>
  <c r="DC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EF93" i="12"/>
  <c r="EI94" i="12"/>
  <c r="EM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E95" i="12"/>
  <c r="AI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O95" i="12"/>
  <c r="BS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Y95" i="12"/>
  <c r="DC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EF94" i="12"/>
  <c r="EI95" i="12"/>
  <c r="EM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E96" i="12"/>
  <c r="AI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O96" i="12"/>
  <c r="BS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Y96" i="12"/>
  <c r="DC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EF95" i="12"/>
  <c r="EI96" i="12"/>
  <c r="EM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E97" i="12"/>
  <c r="AI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O97" i="12"/>
  <c r="BS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Y97" i="12"/>
  <c r="DC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EF96" i="12"/>
  <c r="EI97" i="12"/>
  <c r="EM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E98" i="12"/>
  <c r="AI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O98" i="12"/>
  <c r="BS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Y98" i="12"/>
  <c r="DC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EF97" i="12"/>
  <c r="EI98" i="12"/>
  <c r="EM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E99" i="12"/>
  <c r="AI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O99" i="12"/>
  <c r="BS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Y99" i="12"/>
  <c r="DC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EF98" i="12"/>
  <c r="EI99" i="12"/>
  <c r="EM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E100" i="12"/>
  <c r="AI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O100" i="12"/>
  <c r="BS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Y100" i="12"/>
  <c r="DC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EF99" i="12"/>
  <c r="EI100" i="12"/>
  <c r="EM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I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S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DC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EF100" i="12"/>
  <c r="EM100" i="12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E91" i="11"/>
  <c r="AE92" i="11"/>
  <c r="AI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O91" i="11"/>
  <c r="BO92" i="11"/>
  <c r="BS91" i="11"/>
  <c r="CU85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Y91" i="11"/>
  <c r="CY92" i="11"/>
  <c r="DC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EF91" i="11"/>
  <c r="EI91" i="11"/>
  <c r="EI92" i="11"/>
  <c r="EM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E93" i="11"/>
  <c r="AI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O93" i="11"/>
  <c r="BS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CY93" i="11"/>
  <c r="DC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I93" i="11"/>
  <c r="EM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E94" i="11"/>
  <c r="AI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O94" i="11"/>
  <c r="BS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CY94" i="11"/>
  <c r="DC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EF93" i="11"/>
  <c r="EI94" i="11"/>
  <c r="EM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E95" i="11"/>
  <c r="AI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O95" i="11"/>
  <c r="BS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CY95" i="11"/>
  <c r="DC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EF94" i="11"/>
  <c r="EI95" i="11"/>
  <c r="EM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E96" i="11"/>
  <c r="AI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O96" i="11"/>
  <c r="BS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CY96" i="11"/>
  <c r="DC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EF95" i="11"/>
  <c r="EI96" i="11"/>
  <c r="EM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E97" i="11"/>
  <c r="AI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O97" i="11"/>
  <c r="BS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CY97" i="11"/>
  <c r="DC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EF96" i="11"/>
  <c r="EI97" i="11"/>
  <c r="EM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E98" i="11"/>
  <c r="AI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O98" i="11"/>
  <c r="BS97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CY98" i="11"/>
  <c r="DC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EF97" i="11"/>
  <c r="EI98" i="11"/>
  <c r="EM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E99" i="11"/>
  <c r="AI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O99" i="11"/>
  <c r="BS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CY99" i="11"/>
  <c r="DC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EF98" i="11"/>
  <c r="EI99" i="11"/>
  <c r="EM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E100" i="11"/>
  <c r="AI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O100" i="11"/>
  <c r="BS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CY100" i="11"/>
  <c r="DC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EF99" i="11"/>
  <c r="EI100" i="11"/>
  <c r="EM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I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S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DC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EF100" i="11"/>
  <c r="EM100" i="11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E91" i="10"/>
  <c r="AE92" i="10"/>
  <c r="AI91" i="10"/>
  <c r="AM91" i="10"/>
  <c r="AN91" i="10"/>
  <c r="AO91" i="10"/>
  <c r="AP91" i="10"/>
  <c r="AQ91" i="10"/>
  <c r="AR91" i="10"/>
  <c r="AS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O91" i="10"/>
  <c r="BO92" i="10"/>
  <c r="BS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Y91" i="10"/>
  <c r="CY92" i="10"/>
  <c r="DC91" i="10"/>
  <c r="DG91" i="10"/>
  <c r="DH91" i="10"/>
  <c r="DI91" i="10"/>
  <c r="DJ91" i="10"/>
  <c r="DK91" i="10"/>
  <c r="DL91" i="10"/>
  <c r="DM91" i="10"/>
  <c r="DN91" i="10"/>
  <c r="DO91" i="10"/>
  <c r="DP91" i="10"/>
  <c r="DQ91" i="10"/>
  <c r="DR91" i="10"/>
  <c r="DS91" i="10"/>
  <c r="DT91" i="10"/>
  <c r="DU91" i="10"/>
  <c r="DV91" i="10"/>
  <c r="DW91" i="10"/>
  <c r="DX91" i="10"/>
  <c r="DY91" i="10"/>
  <c r="DZ91" i="10"/>
  <c r="EA91" i="10"/>
  <c r="EB91" i="10"/>
  <c r="EC91" i="10"/>
  <c r="ED91" i="10"/>
  <c r="EE91" i="10"/>
  <c r="EF91" i="10"/>
  <c r="EI91" i="10"/>
  <c r="EI92" i="10"/>
  <c r="EM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E93" i="10"/>
  <c r="AI92" i="10"/>
  <c r="AM92" i="10"/>
  <c r="AN92" i="10"/>
  <c r="AO92" i="10"/>
  <c r="AP92" i="10"/>
  <c r="AQ92" i="10"/>
  <c r="AR92" i="10"/>
  <c r="AS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O93" i="10"/>
  <c r="BS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Y93" i="10"/>
  <c r="DC92" i="10"/>
  <c r="DG92" i="10"/>
  <c r="DH92" i="10"/>
  <c r="DI92" i="10"/>
  <c r="DJ92" i="10"/>
  <c r="DK92" i="10"/>
  <c r="DL92" i="10"/>
  <c r="DM92" i="10"/>
  <c r="DN92" i="10"/>
  <c r="DO92" i="10"/>
  <c r="DP92" i="10"/>
  <c r="DQ92" i="10"/>
  <c r="DR92" i="10"/>
  <c r="DS92" i="10"/>
  <c r="DT92" i="10"/>
  <c r="DU92" i="10"/>
  <c r="DV92" i="10"/>
  <c r="DW92" i="10"/>
  <c r="DX92" i="10"/>
  <c r="DY92" i="10"/>
  <c r="DZ92" i="10"/>
  <c r="EA92" i="10"/>
  <c r="EB92" i="10"/>
  <c r="EC92" i="10"/>
  <c r="ED92" i="10"/>
  <c r="EE92" i="10"/>
  <c r="EF92" i="10"/>
  <c r="EI93" i="10"/>
  <c r="EM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E94" i="10"/>
  <c r="AI93" i="10"/>
  <c r="AM93" i="10"/>
  <c r="AN93" i="10"/>
  <c r="AO93" i="10"/>
  <c r="AP93" i="10"/>
  <c r="AQ93" i="10"/>
  <c r="AR93" i="10"/>
  <c r="AS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O94" i="10"/>
  <c r="BS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Y94" i="10"/>
  <c r="DC93" i="10"/>
  <c r="DG93" i="10"/>
  <c r="DH93" i="10"/>
  <c r="DI93" i="10"/>
  <c r="DJ93" i="10"/>
  <c r="DK93" i="10"/>
  <c r="DL93" i="10"/>
  <c r="DM93" i="10"/>
  <c r="DN93" i="10"/>
  <c r="DO93" i="10"/>
  <c r="DP93" i="10"/>
  <c r="DQ93" i="10"/>
  <c r="DR93" i="10"/>
  <c r="DS93" i="10"/>
  <c r="DT93" i="10"/>
  <c r="DU93" i="10"/>
  <c r="DV93" i="10"/>
  <c r="DW93" i="10"/>
  <c r="DX93" i="10"/>
  <c r="DY93" i="10"/>
  <c r="DZ93" i="10"/>
  <c r="EA93" i="10"/>
  <c r="EB93" i="10"/>
  <c r="EC93" i="10"/>
  <c r="ED93" i="10"/>
  <c r="EE93" i="10"/>
  <c r="EF93" i="10"/>
  <c r="EI94" i="10"/>
  <c r="EM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E95" i="10"/>
  <c r="AI94" i="10"/>
  <c r="AM94" i="10"/>
  <c r="AN94" i="10"/>
  <c r="AO94" i="10"/>
  <c r="AP94" i="10"/>
  <c r="AQ94" i="10"/>
  <c r="AR94" i="10"/>
  <c r="AS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O95" i="10"/>
  <c r="BS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Y95" i="10"/>
  <c r="DC94" i="10"/>
  <c r="DG94" i="10"/>
  <c r="DH94" i="10"/>
  <c r="DI94" i="10"/>
  <c r="DJ94" i="10"/>
  <c r="DK94" i="10"/>
  <c r="DL94" i="10"/>
  <c r="DM94" i="10"/>
  <c r="DN94" i="10"/>
  <c r="DO94" i="10"/>
  <c r="DP94" i="10"/>
  <c r="DQ94" i="10"/>
  <c r="DR94" i="10"/>
  <c r="DS94" i="10"/>
  <c r="DT94" i="10"/>
  <c r="DU94" i="10"/>
  <c r="DV94" i="10"/>
  <c r="DW94" i="10"/>
  <c r="DX94" i="10"/>
  <c r="DY94" i="10"/>
  <c r="DZ94" i="10"/>
  <c r="EA94" i="10"/>
  <c r="EB94" i="10"/>
  <c r="EC94" i="10"/>
  <c r="ED94" i="10"/>
  <c r="EE94" i="10"/>
  <c r="EF94" i="10"/>
  <c r="EI95" i="10"/>
  <c r="EM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E96" i="10"/>
  <c r="AI95" i="10"/>
  <c r="AM95" i="10"/>
  <c r="AN95" i="10"/>
  <c r="AO95" i="10"/>
  <c r="AP95" i="10"/>
  <c r="AQ95" i="10"/>
  <c r="AR95" i="10"/>
  <c r="AS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O96" i="10"/>
  <c r="BS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Y96" i="10"/>
  <c r="DC95" i="10"/>
  <c r="DG95" i="10"/>
  <c r="DH95" i="10"/>
  <c r="DI95" i="10"/>
  <c r="DJ95" i="10"/>
  <c r="DK95" i="10"/>
  <c r="DL95" i="10"/>
  <c r="DM95" i="10"/>
  <c r="DN95" i="10"/>
  <c r="DO95" i="10"/>
  <c r="DP95" i="10"/>
  <c r="DQ95" i="10"/>
  <c r="DR95" i="10"/>
  <c r="DS95" i="10"/>
  <c r="DT95" i="10"/>
  <c r="DU95" i="10"/>
  <c r="DV95" i="10"/>
  <c r="DW95" i="10"/>
  <c r="DX95" i="10"/>
  <c r="DY95" i="10"/>
  <c r="DZ95" i="10"/>
  <c r="EA95" i="10"/>
  <c r="EB95" i="10"/>
  <c r="EC95" i="10"/>
  <c r="ED95" i="10"/>
  <c r="EE95" i="10"/>
  <c r="EF95" i="10"/>
  <c r="EI96" i="10"/>
  <c r="EM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E97" i="10"/>
  <c r="AI96" i="10"/>
  <c r="AM96" i="10"/>
  <c r="AN96" i="10"/>
  <c r="AO96" i="10"/>
  <c r="AP96" i="10"/>
  <c r="AQ96" i="10"/>
  <c r="AR96" i="10"/>
  <c r="AS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O97" i="10"/>
  <c r="BS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Y97" i="10"/>
  <c r="DC96" i="10"/>
  <c r="DG96" i="10"/>
  <c r="DH96" i="10"/>
  <c r="DI96" i="10"/>
  <c r="DJ96" i="10"/>
  <c r="DK96" i="10"/>
  <c r="DL96" i="10"/>
  <c r="DM96" i="10"/>
  <c r="DN96" i="10"/>
  <c r="DO96" i="10"/>
  <c r="DP96" i="10"/>
  <c r="DQ96" i="10"/>
  <c r="DR96" i="10"/>
  <c r="DS96" i="10"/>
  <c r="DT96" i="10"/>
  <c r="DU96" i="10"/>
  <c r="DV96" i="10"/>
  <c r="DW96" i="10"/>
  <c r="DX96" i="10"/>
  <c r="DY96" i="10"/>
  <c r="DZ96" i="10"/>
  <c r="EA96" i="10"/>
  <c r="EB96" i="10"/>
  <c r="EC96" i="10"/>
  <c r="ED96" i="10"/>
  <c r="EE96" i="10"/>
  <c r="EF96" i="10"/>
  <c r="EI97" i="10"/>
  <c r="EM96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E98" i="10"/>
  <c r="AI97" i="10"/>
  <c r="AM97" i="10"/>
  <c r="AN97" i="10"/>
  <c r="AO97" i="10"/>
  <c r="AP97" i="10"/>
  <c r="AQ97" i="10"/>
  <c r="AR97" i="10"/>
  <c r="AS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O98" i="10"/>
  <c r="BS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Y98" i="10"/>
  <c r="DC97" i="10"/>
  <c r="DG97" i="10"/>
  <c r="DH97" i="10"/>
  <c r="DI97" i="10"/>
  <c r="DJ97" i="10"/>
  <c r="DK97" i="10"/>
  <c r="DL97" i="10"/>
  <c r="DM97" i="10"/>
  <c r="DN97" i="10"/>
  <c r="DO97" i="10"/>
  <c r="DP97" i="10"/>
  <c r="DQ97" i="10"/>
  <c r="DR97" i="10"/>
  <c r="DS97" i="10"/>
  <c r="DT97" i="10"/>
  <c r="DU97" i="10"/>
  <c r="DV97" i="10"/>
  <c r="DW97" i="10"/>
  <c r="DX97" i="10"/>
  <c r="DY97" i="10"/>
  <c r="DZ97" i="10"/>
  <c r="EA97" i="10"/>
  <c r="EB97" i="10"/>
  <c r="EC97" i="10"/>
  <c r="ED97" i="10"/>
  <c r="EE97" i="10"/>
  <c r="EF97" i="10"/>
  <c r="EI98" i="10"/>
  <c r="EM97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E99" i="10"/>
  <c r="AI98" i="10"/>
  <c r="AM98" i="10"/>
  <c r="AN98" i="10"/>
  <c r="AO98" i="10"/>
  <c r="AP98" i="10"/>
  <c r="AQ98" i="10"/>
  <c r="AR98" i="10"/>
  <c r="AS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O99" i="10"/>
  <c r="BS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Y99" i="10"/>
  <c r="DC98" i="10"/>
  <c r="DG98" i="10"/>
  <c r="DH98" i="10"/>
  <c r="DI98" i="10"/>
  <c r="DJ98" i="10"/>
  <c r="DK98" i="10"/>
  <c r="DL98" i="10"/>
  <c r="DM98" i="10"/>
  <c r="DN98" i="10"/>
  <c r="DO98" i="10"/>
  <c r="DP98" i="10"/>
  <c r="DQ98" i="10"/>
  <c r="DR98" i="10"/>
  <c r="DS98" i="10"/>
  <c r="DT98" i="10"/>
  <c r="DU98" i="10"/>
  <c r="DV98" i="10"/>
  <c r="DW98" i="10"/>
  <c r="DX98" i="10"/>
  <c r="DY98" i="10"/>
  <c r="DZ98" i="10"/>
  <c r="EA98" i="10"/>
  <c r="EB98" i="10"/>
  <c r="EC98" i="10"/>
  <c r="ED98" i="10"/>
  <c r="EE98" i="10"/>
  <c r="EF98" i="10"/>
  <c r="EI99" i="10"/>
  <c r="EM98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E100" i="10"/>
  <c r="AI99" i="10"/>
  <c r="AM99" i="10"/>
  <c r="AN99" i="10"/>
  <c r="AO99" i="10"/>
  <c r="AP99" i="10"/>
  <c r="AQ99" i="10"/>
  <c r="AR99" i="10"/>
  <c r="AS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O100" i="10"/>
  <c r="BS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Y100" i="10"/>
  <c r="DC99" i="10"/>
  <c r="DG99" i="10"/>
  <c r="DH99" i="10"/>
  <c r="DI99" i="10"/>
  <c r="DJ99" i="10"/>
  <c r="DK99" i="10"/>
  <c r="DL99" i="10"/>
  <c r="DM99" i="10"/>
  <c r="DN99" i="10"/>
  <c r="DO99" i="10"/>
  <c r="DP99" i="10"/>
  <c r="DQ99" i="10"/>
  <c r="DR99" i="10"/>
  <c r="DS99" i="10"/>
  <c r="DT99" i="10"/>
  <c r="DU99" i="10"/>
  <c r="DV99" i="10"/>
  <c r="DW99" i="10"/>
  <c r="DX99" i="10"/>
  <c r="DY99" i="10"/>
  <c r="DZ99" i="10"/>
  <c r="EA99" i="10"/>
  <c r="EB99" i="10"/>
  <c r="EC99" i="10"/>
  <c r="ED99" i="10"/>
  <c r="EE99" i="10"/>
  <c r="EF99" i="10"/>
  <c r="EI100" i="10"/>
  <c r="EM99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I100" i="10"/>
  <c r="AM100" i="10"/>
  <c r="AN100" i="10"/>
  <c r="AO100" i="10"/>
  <c r="AP100" i="10"/>
  <c r="AQ100" i="10"/>
  <c r="AR100" i="10"/>
  <c r="AS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S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DC100" i="10"/>
  <c r="DG100" i="10"/>
  <c r="DH100" i="10"/>
  <c r="DI100" i="10"/>
  <c r="DJ100" i="10"/>
  <c r="DK100" i="10"/>
  <c r="DL100" i="10"/>
  <c r="DM100" i="10"/>
  <c r="DN100" i="10"/>
  <c r="DO100" i="10"/>
  <c r="DP100" i="10"/>
  <c r="DQ100" i="10"/>
  <c r="DR100" i="10"/>
  <c r="DS100" i="10"/>
  <c r="DT100" i="10"/>
  <c r="DU100" i="10"/>
  <c r="DV100" i="10"/>
  <c r="DW100" i="10"/>
  <c r="DX100" i="10"/>
  <c r="DY100" i="10"/>
  <c r="DZ100" i="10"/>
  <c r="EA100" i="10"/>
  <c r="EB100" i="10"/>
  <c r="EC100" i="10"/>
  <c r="ED100" i="10"/>
  <c r="EE100" i="10"/>
  <c r="EF100" i="10"/>
  <c r="EM100" i="10"/>
  <c r="H91" i="1"/>
  <c r="F95" i="1"/>
  <c r="H96" i="1"/>
  <c r="F97" i="1"/>
  <c r="H101" i="1"/>
  <c r="F102" i="1"/>
  <c r="F106" i="1"/>
  <c r="F107" i="1"/>
  <c r="F112" i="1"/>
  <c r="H116" i="1"/>
  <c r="F121" i="1"/>
  <c r="H123" i="1"/>
  <c r="F127" i="1"/>
  <c r="H23" i="9"/>
  <c r="H18" i="9"/>
  <c r="J23" i="9"/>
  <c r="J18" i="9"/>
  <c r="K23" i="9"/>
  <c r="K18" i="9"/>
  <c r="U80" i="12"/>
  <c r="V80" i="12"/>
  <c r="EA78" i="13"/>
  <c r="EB78" i="13"/>
  <c r="U79" i="13"/>
  <c r="V79" i="13"/>
  <c r="W79" i="13"/>
  <c r="X79" i="13"/>
  <c r="EI90" i="16"/>
  <c r="EM90" i="16"/>
  <c r="DV90" i="16"/>
  <c r="DW90" i="16"/>
  <c r="DX90" i="16"/>
  <c r="EC90" i="16"/>
  <c r="ED90" i="16"/>
  <c r="EF90" i="16"/>
  <c r="EE90" i="16"/>
  <c r="EA90" i="16"/>
  <c r="EB90" i="16"/>
  <c r="DZ90" i="16"/>
  <c r="DY90" i="16"/>
  <c r="DP90" i="16"/>
  <c r="DU90" i="16"/>
  <c r="DT90" i="16"/>
  <c r="DS90" i="16"/>
  <c r="DR90" i="16"/>
  <c r="DQ90" i="16"/>
  <c r="DO90" i="16"/>
  <c r="DN90" i="16"/>
  <c r="DM90" i="16"/>
  <c r="DL90" i="16"/>
  <c r="DK90" i="16"/>
  <c r="DJ90" i="16"/>
  <c r="DI90" i="16"/>
  <c r="DH90" i="16"/>
  <c r="DG90" i="16"/>
  <c r="CY90" i="16"/>
  <c r="DC90" i="16"/>
  <c r="CL90" i="16"/>
  <c r="CM90" i="16"/>
  <c r="CN90" i="16"/>
  <c r="CS90" i="16"/>
  <c r="CT90" i="16"/>
  <c r="CV90" i="16"/>
  <c r="CU90" i="16"/>
  <c r="CQ90" i="16"/>
  <c r="CR90" i="16"/>
  <c r="CP90" i="16"/>
  <c r="CO90" i="16"/>
  <c r="CF90" i="16"/>
  <c r="CK90" i="16"/>
  <c r="CJ90" i="16"/>
  <c r="CI90" i="16"/>
  <c r="CH90" i="16"/>
  <c r="CG90" i="16"/>
  <c r="CE90" i="16"/>
  <c r="CD90" i="16"/>
  <c r="CC90" i="16"/>
  <c r="CB90" i="16"/>
  <c r="CA90" i="16"/>
  <c r="BZ90" i="16"/>
  <c r="BY90" i="16"/>
  <c r="BX90" i="16"/>
  <c r="BW90" i="16"/>
  <c r="BO90" i="16"/>
  <c r="BS90" i="16"/>
  <c r="BB90" i="16"/>
  <c r="BC90" i="16"/>
  <c r="BD90" i="16"/>
  <c r="BI90" i="16"/>
  <c r="BJ90" i="16"/>
  <c r="BL90" i="16"/>
  <c r="BK90" i="16"/>
  <c r="BG90" i="16"/>
  <c r="BH90" i="16"/>
  <c r="BF90" i="16"/>
  <c r="BE90" i="16"/>
  <c r="AV90" i="16"/>
  <c r="BA90" i="16"/>
  <c r="AZ90" i="16"/>
  <c r="AY90" i="16"/>
  <c r="AX90" i="16"/>
  <c r="AW90" i="16"/>
  <c r="AU90" i="16"/>
  <c r="AT90" i="16"/>
  <c r="AS90" i="16"/>
  <c r="AR90" i="16"/>
  <c r="AQ90" i="16"/>
  <c r="AP90" i="16"/>
  <c r="AO90" i="16"/>
  <c r="AN90" i="16"/>
  <c r="AM90" i="16"/>
  <c r="AE90" i="16"/>
  <c r="AI90" i="16"/>
  <c r="R90" i="16"/>
  <c r="S90" i="16"/>
  <c r="T90" i="16"/>
  <c r="Y90" i="16"/>
  <c r="Z90" i="16"/>
  <c r="AB90" i="16"/>
  <c r="AA90" i="16"/>
  <c r="W90" i="16"/>
  <c r="X90" i="16"/>
  <c r="V90" i="16"/>
  <c r="U90" i="16"/>
  <c r="L90" i="16"/>
  <c r="Q90" i="16"/>
  <c r="P90" i="16"/>
  <c r="O90" i="16"/>
  <c r="N90" i="16"/>
  <c r="M90" i="16"/>
  <c r="K90" i="16"/>
  <c r="J90" i="16"/>
  <c r="I90" i="16"/>
  <c r="H90" i="16"/>
  <c r="G90" i="16"/>
  <c r="F90" i="16"/>
  <c r="E90" i="16"/>
  <c r="D90" i="16"/>
  <c r="C90" i="16"/>
  <c r="EI89" i="16"/>
  <c r="EM89" i="16"/>
  <c r="DV89" i="16"/>
  <c r="DW89" i="16"/>
  <c r="DX89" i="16"/>
  <c r="EC89" i="16"/>
  <c r="ED89" i="16"/>
  <c r="EF89" i="16"/>
  <c r="EE89" i="16"/>
  <c r="EA89" i="16"/>
  <c r="EB89" i="16"/>
  <c r="DZ89" i="16"/>
  <c r="DY89" i="16"/>
  <c r="DP89" i="16"/>
  <c r="DU89" i="16"/>
  <c r="DT89" i="16"/>
  <c r="DS89" i="16"/>
  <c r="DR89" i="16"/>
  <c r="DQ89" i="16"/>
  <c r="DO89" i="16"/>
  <c r="DN89" i="16"/>
  <c r="DM89" i="16"/>
  <c r="DL89" i="16"/>
  <c r="DK89" i="16"/>
  <c r="DJ89" i="16"/>
  <c r="DI89" i="16"/>
  <c r="DH89" i="16"/>
  <c r="DG89" i="16"/>
  <c r="CY89" i="16"/>
  <c r="DC89" i="16"/>
  <c r="CL89" i="16"/>
  <c r="CM89" i="16"/>
  <c r="CN89" i="16"/>
  <c r="CS89" i="16"/>
  <c r="CT89" i="16"/>
  <c r="CV89" i="16"/>
  <c r="CU89" i="16"/>
  <c r="CQ89" i="16"/>
  <c r="CR89" i="16"/>
  <c r="CP89" i="16"/>
  <c r="CO89" i="16"/>
  <c r="CF89" i="16"/>
  <c r="CK89" i="16"/>
  <c r="CJ89" i="16"/>
  <c r="CI89" i="16"/>
  <c r="CH89" i="16"/>
  <c r="CG89" i="16"/>
  <c r="CE89" i="16"/>
  <c r="CD89" i="16"/>
  <c r="CC89" i="16"/>
  <c r="CB89" i="16"/>
  <c r="CA89" i="16"/>
  <c r="BZ89" i="16"/>
  <c r="BY89" i="16"/>
  <c r="BX89" i="16"/>
  <c r="BW89" i="16"/>
  <c r="BO89" i="16"/>
  <c r="BS89" i="16"/>
  <c r="BB89" i="16"/>
  <c r="BC89" i="16"/>
  <c r="BD89" i="16"/>
  <c r="BI89" i="16"/>
  <c r="BJ89" i="16"/>
  <c r="BL89" i="16"/>
  <c r="BK89" i="16"/>
  <c r="BG89" i="16"/>
  <c r="BH89" i="16"/>
  <c r="BF89" i="16"/>
  <c r="BE89" i="16"/>
  <c r="AV89" i="16"/>
  <c r="BA89" i="16"/>
  <c r="AZ89" i="16"/>
  <c r="AY89" i="16"/>
  <c r="AX89" i="16"/>
  <c r="AW89" i="16"/>
  <c r="AU89" i="16"/>
  <c r="AT89" i="16"/>
  <c r="AS89" i="16"/>
  <c r="AR89" i="16"/>
  <c r="AQ89" i="16"/>
  <c r="AP89" i="16"/>
  <c r="AO89" i="16"/>
  <c r="AN89" i="16"/>
  <c r="AM89" i="16"/>
  <c r="AE89" i="16"/>
  <c r="AI89" i="16"/>
  <c r="R89" i="16"/>
  <c r="S89" i="16"/>
  <c r="T89" i="16"/>
  <c r="Y89" i="16"/>
  <c r="Z89" i="16"/>
  <c r="AB89" i="16"/>
  <c r="AA89" i="16"/>
  <c r="W89" i="16"/>
  <c r="X89" i="16"/>
  <c r="V89" i="16"/>
  <c r="U89" i="16"/>
  <c r="L89" i="16"/>
  <c r="Q89" i="16"/>
  <c r="P89" i="16"/>
  <c r="O89" i="16"/>
  <c r="N89" i="16"/>
  <c r="M89" i="16"/>
  <c r="K89" i="16"/>
  <c r="J89" i="16"/>
  <c r="I89" i="16"/>
  <c r="H89" i="16"/>
  <c r="G89" i="16"/>
  <c r="F89" i="16"/>
  <c r="E89" i="16"/>
  <c r="D89" i="16"/>
  <c r="C89" i="16"/>
  <c r="EI88" i="16"/>
  <c r="EM88" i="16"/>
  <c r="DV88" i="16"/>
  <c r="DW88" i="16"/>
  <c r="DX88" i="16"/>
  <c r="EC88" i="16"/>
  <c r="ED88" i="16"/>
  <c r="EF88" i="16"/>
  <c r="EE88" i="16"/>
  <c r="EA88" i="16"/>
  <c r="EB88" i="16"/>
  <c r="DZ88" i="16"/>
  <c r="DY88" i="16"/>
  <c r="DP88" i="16"/>
  <c r="DU88" i="16"/>
  <c r="DT88" i="16"/>
  <c r="DS88" i="16"/>
  <c r="DR88" i="16"/>
  <c r="DQ88" i="16"/>
  <c r="DO88" i="16"/>
  <c r="DN88" i="16"/>
  <c r="DM88" i="16"/>
  <c r="DL88" i="16"/>
  <c r="DK88" i="16"/>
  <c r="DJ88" i="16"/>
  <c r="DI88" i="16"/>
  <c r="DH88" i="16"/>
  <c r="DG88" i="16"/>
  <c r="CY88" i="16"/>
  <c r="DC88" i="16"/>
  <c r="CL88" i="16"/>
  <c r="CM88" i="16"/>
  <c r="CN88" i="16"/>
  <c r="CS88" i="16"/>
  <c r="CT88" i="16"/>
  <c r="CV88" i="16"/>
  <c r="CU88" i="16"/>
  <c r="CQ88" i="16"/>
  <c r="CR88" i="16"/>
  <c r="CP88" i="16"/>
  <c r="CO88" i="16"/>
  <c r="CF88" i="16"/>
  <c r="CK88" i="16"/>
  <c r="CJ88" i="16"/>
  <c r="CI88" i="16"/>
  <c r="CH88" i="16"/>
  <c r="CG88" i="16"/>
  <c r="CE88" i="16"/>
  <c r="CD88" i="16"/>
  <c r="CC88" i="16"/>
  <c r="CB88" i="16"/>
  <c r="CA88" i="16"/>
  <c r="BZ88" i="16"/>
  <c r="BY88" i="16"/>
  <c r="BX88" i="16"/>
  <c r="BW88" i="16"/>
  <c r="BO88" i="16"/>
  <c r="BS88" i="16"/>
  <c r="BB88" i="16"/>
  <c r="BC88" i="16"/>
  <c r="BD88" i="16"/>
  <c r="BI88" i="16"/>
  <c r="BJ88" i="16"/>
  <c r="BL88" i="16"/>
  <c r="BK88" i="16"/>
  <c r="BG88" i="16"/>
  <c r="BH88" i="16"/>
  <c r="BF88" i="16"/>
  <c r="BE88" i="16"/>
  <c r="AV88" i="16"/>
  <c r="BA88" i="16"/>
  <c r="AZ88" i="16"/>
  <c r="AY88" i="16"/>
  <c r="AX88" i="16"/>
  <c r="AW88" i="16"/>
  <c r="AU88" i="16"/>
  <c r="AT88" i="16"/>
  <c r="AS88" i="16"/>
  <c r="AR88" i="16"/>
  <c r="AQ88" i="16"/>
  <c r="AP88" i="16"/>
  <c r="AO88" i="16"/>
  <c r="AN88" i="16"/>
  <c r="AM88" i="16"/>
  <c r="AE88" i="16"/>
  <c r="AI88" i="16"/>
  <c r="R88" i="16"/>
  <c r="S88" i="16"/>
  <c r="T88" i="16"/>
  <c r="Y88" i="16"/>
  <c r="Z88" i="16"/>
  <c r="AB88" i="16"/>
  <c r="AA88" i="16"/>
  <c r="W88" i="16"/>
  <c r="X88" i="16"/>
  <c r="V88" i="16"/>
  <c r="U88" i="16"/>
  <c r="L88" i="16"/>
  <c r="Q88" i="16"/>
  <c r="P88" i="16"/>
  <c r="O88" i="16"/>
  <c r="N88" i="16"/>
  <c r="M88" i="16"/>
  <c r="K88" i="16"/>
  <c r="J88" i="16"/>
  <c r="I88" i="16"/>
  <c r="H88" i="16"/>
  <c r="G88" i="16"/>
  <c r="F88" i="16"/>
  <c r="E88" i="16"/>
  <c r="D88" i="16"/>
  <c r="C88" i="16"/>
  <c r="EI87" i="16"/>
  <c r="EM87" i="16"/>
  <c r="DV87" i="16"/>
  <c r="DW87" i="16"/>
  <c r="DX87" i="16"/>
  <c r="EC87" i="16"/>
  <c r="ED87" i="16"/>
  <c r="EF87" i="16"/>
  <c r="EE87" i="16"/>
  <c r="EA87" i="16"/>
  <c r="EB87" i="16"/>
  <c r="DZ87" i="16"/>
  <c r="DY87" i="16"/>
  <c r="DP87" i="16"/>
  <c r="DU87" i="16"/>
  <c r="DT87" i="16"/>
  <c r="DS87" i="16"/>
  <c r="DR87" i="16"/>
  <c r="DQ87" i="16"/>
  <c r="DO87" i="16"/>
  <c r="DN87" i="16"/>
  <c r="DM87" i="16"/>
  <c r="DL87" i="16"/>
  <c r="DK87" i="16"/>
  <c r="DJ87" i="16"/>
  <c r="DI87" i="16"/>
  <c r="DH87" i="16"/>
  <c r="DG87" i="16"/>
  <c r="CY87" i="16"/>
  <c r="DC87" i="16"/>
  <c r="CL87" i="16"/>
  <c r="CM87" i="16"/>
  <c r="CN87" i="16"/>
  <c r="CS87" i="16"/>
  <c r="CT87" i="16"/>
  <c r="CV87" i="16"/>
  <c r="CU87" i="16"/>
  <c r="CQ87" i="16"/>
  <c r="CR87" i="16"/>
  <c r="CP87" i="16"/>
  <c r="CO87" i="16"/>
  <c r="CF87" i="16"/>
  <c r="CK87" i="16"/>
  <c r="CJ87" i="16"/>
  <c r="CI87" i="16"/>
  <c r="CH87" i="16"/>
  <c r="CG87" i="16"/>
  <c r="CE87" i="16"/>
  <c r="CD87" i="16"/>
  <c r="CC87" i="16"/>
  <c r="CB87" i="16"/>
  <c r="CA87" i="16"/>
  <c r="BZ87" i="16"/>
  <c r="BY87" i="16"/>
  <c r="BX87" i="16"/>
  <c r="BW87" i="16"/>
  <c r="BO87" i="16"/>
  <c r="BS87" i="16"/>
  <c r="BB87" i="16"/>
  <c r="BC87" i="16"/>
  <c r="BD87" i="16"/>
  <c r="BI87" i="16"/>
  <c r="BJ87" i="16"/>
  <c r="BL87" i="16"/>
  <c r="BK87" i="16"/>
  <c r="BG87" i="16"/>
  <c r="BH87" i="16"/>
  <c r="BF87" i="16"/>
  <c r="BE87" i="16"/>
  <c r="AV87" i="16"/>
  <c r="BA87" i="16"/>
  <c r="AZ87" i="16"/>
  <c r="AY87" i="16"/>
  <c r="AX87" i="16"/>
  <c r="AW87" i="16"/>
  <c r="AU87" i="16"/>
  <c r="AT87" i="16"/>
  <c r="AS87" i="16"/>
  <c r="AR87" i="16"/>
  <c r="AQ87" i="16"/>
  <c r="AP87" i="16"/>
  <c r="AO87" i="16"/>
  <c r="AN87" i="16"/>
  <c r="AE87" i="16"/>
  <c r="AI87" i="16"/>
  <c r="R87" i="16"/>
  <c r="S87" i="16"/>
  <c r="T87" i="16"/>
  <c r="Y87" i="16"/>
  <c r="Z87" i="16"/>
  <c r="AB87" i="16"/>
  <c r="AA87" i="16"/>
  <c r="W87" i="16"/>
  <c r="X87" i="16"/>
  <c r="V87" i="16"/>
  <c r="U87" i="16"/>
  <c r="L87" i="16"/>
  <c r="Q87" i="16"/>
  <c r="P87" i="16"/>
  <c r="O87" i="16"/>
  <c r="N87" i="16"/>
  <c r="M87" i="16"/>
  <c r="K87" i="16"/>
  <c r="J87" i="16"/>
  <c r="I87" i="16"/>
  <c r="H87" i="16"/>
  <c r="G87" i="16"/>
  <c r="F87" i="16"/>
  <c r="E87" i="16"/>
  <c r="D87" i="16"/>
  <c r="C87" i="16"/>
  <c r="EI86" i="16"/>
  <c r="EM86" i="16"/>
  <c r="DV86" i="16"/>
  <c r="DW86" i="16"/>
  <c r="DX86" i="16"/>
  <c r="EC86" i="16"/>
  <c r="ED86" i="16"/>
  <c r="EF86" i="16"/>
  <c r="EE86" i="16"/>
  <c r="EA86" i="16"/>
  <c r="EB86" i="16"/>
  <c r="DZ86" i="16"/>
  <c r="DY86" i="16"/>
  <c r="DP86" i="16"/>
  <c r="DU86" i="16"/>
  <c r="DT86" i="16"/>
  <c r="DS86" i="16"/>
  <c r="DR86" i="16"/>
  <c r="DQ86" i="16"/>
  <c r="DO86" i="16"/>
  <c r="DN86" i="16"/>
  <c r="DM86" i="16"/>
  <c r="DL86" i="16"/>
  <c r="DK86" i="16"/>
  <c r="DJ86" i="16"/>
  <c r="DI86" i="16"/>
  <c r="DH86" i="16"/>
  <c r="DG86" i="16"/>
  <c r="CY86" i="16"/>
  <c r="DC86" i="16"/>
  <c r="CL86" i="16"/>
  <c r="CM86" i="16"/>
  <c r="CN86" i="16"/>
  <c r="CS86" i="16"/>
  <c r="CT86" i="16"/>
  <c r="CV86" i="16"/>
  <c r="CU86" i="16"/>
  <c r="CQ86" i="16"/>
  <c r="CR86" i="16"/>
  <c r="CP86" i="16"/>
  <c r="CO86" i="16"/>
  <c r="CF86" i="16"/>
  <c r="CK86" i="16"/>
  <c r="CJ86" i="16"/>
  <c r="CI86" i="16"/>
  <c r="CH86" i="16"/>
  <c r="CG86" i="16"/>
  <c r="CE86" i="16"/>
  <c r="CD86" i="16"/>
  <c r="CC86" i="16"/>
  <c r="CB86" i="16"/>
  <c r="CA86" i="16"/>
  <c r="BZ86" i="16"/>
  <c r="BY86" i="16"/>
  <c r="BX86" i="16"/>
  <c r="BO86" i="16"/>
  <c r="BS86" i="16"/>
  <c r="BG86" i="16"/>
  <c r="BH86" i="16"/>
  <c r="BF86" i="16"/>
  <c r="BE86" i="16"/>
  <c r="AS86" i="16"/>
  <c r="AR86" i="16"/>
  <c r="AE86" i="16"/>
  <c r="AI86" i="16"/>
  <c r="R86" i="16"/>
  <c r="S86" i="16"/>
  <c r="T86" i="16"/>
  <c r="Y86" i="16"/>
  <c r="Z86" i="16"/>
  <c r="AB86" i="16"/>
  <c r="AA86" i="16"/>
  <c r="W86" i="16"/>
  <c r="X86" i="16"/>
  <c r="V86" i="16"/>
  <c r="U86" i="16"/>
  <c r="L86" i="16"/>
  <c r="Q86" i="16"/>
  <c r="P86" i="16"/>
  <c r="O86" i="16"/>
  <c r="N86" i="16"/>
  <c r="M86" i="16"/>
  <c r="K86" i="16"/>
  <c r="J86" i="16"/>
  <c r="I86" i="16"/>
  <c r="H86" i="16"/>
  <c r="G86" i="16"/>
  <c r="F86" i="16"/>
  <c r="E86" i="16"/>
  <c r="D86" i="16"/>
  <c r="EI85" i="16"/>
  <c r="EM85" i="16"/>
  <c r="DV85" i="16"/>
  <c r="DW85" i="16"/>
  <c r="DX85" i="16"/>
  <c r="EC85" i="16"/>
  <c r="ED85" i="16"/>
  <c r="EF85" i="16"/>
  <c r="EE85" i="16"/>
  <c r="EA85" i="16"/>
  <c r="EB85" i="16"/>
  <c r="DZ85" i="16"/>
  <c r="DY85" i="16"/>
  <c r="DP85" i="16"/>
  <c r="DU85" i="16"/>
  <c r="DT85" i="16"/>
  <c r="DS85" i="16"/>
  <c r="DR85" i="16"/>
  <c r="DQ85" i="16"/>
  <c r="DO85" i="16"/>
  <c r="DN85" i="16"/>
  <c r="DM85" i="16"/>
  <c r="DL85" i="16"/>
  <c r="DK85" i="16"/>
  <c r="DJ85" i="16"/>
  <c r="DI85" i="16"/>
  <c r="DH85" i="16"/>
  <c r="DG85" i="16"/>
  <c r="CY85" i="16"/>
  <c r="DC85" i="16"/>
  <c r="CU85" i="16"/>
  <c r="CQ85" i="16"/>
  <c r="CR85" i="16"/>
  <c r="CP85" i="16"/>
  <c r="CO85" i="16"/>
  <c r="CK85" i="16"/>
  <c r="CJ85" i="16"/>
  <c r="CI85" i="16"/>
  <c r="CH85" i="16"/>
  <c r="CG85" i="16"/>
  <c r="CC85" i="16"/>
  <c r="CB85" i="16"/>
  <c r="BO85" i="16"/>
  <c r="BS85" i="16"/>
  <c r="BK85" i="16"/>
  <c r="BG85" i="16"/>
  <c r="BH85" i="16"/>
  <c r="BF85" i="16"/>
  <c r="BE85" i="16"/>
  <c r="AS85" i="16"/>
  <c r="AR85" i="16"/>
  <c r="AE85" i="16"/>
  <c r="AI85" i="16"/>
  <c r="AA85" i="16"/>
  <c r="W85" i="16"/>
  <c r="X85" i="16"/>
  <c r="V85" i="16"/>
  <c r="U85" i="16"/>
  <c r="Q85" i="16"/>
  <c r="P85" i="16"/>
  <c r="O85" i="16"/>
  <c r="N85" i="16"/>
  <c r="M85" i="16"/>
  <c r="I85" i="16"/>
  <c r="H85" i="16"/>
  <c r="EI84" i="16"/>
  <c r="EM84" i="16"/>
  <c r="DV84" i="16"/>
  <c r="DW84" i="16"/>
  <c r="DX84" i="16"/>
  <c r="EC84" i="16"/>
  <c r="ED84" i="16"/>
  <c r="EF84" i="16"/>
  <c r="EE84" i="16"/>
  <c r="EA84" i="16"/>
  <c r="EB84" i="16"/>
  <c r="DZ84" i="16"/>
  <c r="DY84" i="16"/>
  <c r="DP84" i="16"/>
  <c r="DU84" i="16"/>
  <c r="DT84" i="16"/>
  <c r="DS84" i="16"/>
  <c r="DR84" i="16"/>
  <c r="DQ84" i="16"/>
  <c r="DO84" i="16"/>
  <c r="DN84" i="16"/>
  <c r="DM84" i="16"/>
  <c r="DL84" i="16"/>
  <c r="DK84" i="16"/>
  <c r="DJ84" i="16"/>
  <c r="DI84" i="16"/>
  <c r="DH84" i="16"/>
  <c r="CY84" i="16"/>
  <c r="DC84" i="16"/>
  <c r="CU84" i="16"/>
  <c r="CQ84" i="16"/>
  <c r="CR84" i="16"/>
  <c r="CP84" i="16"/>
  <c r="CO84" i="16"/>
  <c r="CK84" i="16"/>
  <c r="CJ84" i="16"/>
  <c r="CI84" i="16"/>
  <c r="CH84" i="16"/>
  <c r="CG84" i="16"/>
  <c r="CC84" i="16"/>
  <c r="CB84" i="16"/>
  <c r="BO84" i="16"/>
  <c r="BS84" i="16"/>
  <c r="BG84" i="16"/>
  <c r="BH84" i="16"/>
  <c r="BF84" i="16"/>
  <c r="BE84" i="16"/>
  <c r="AS84" i="16"/>
  <c r="AR84" i="16"/>
  <c r="AE84" i="16"/>
  <c r="AI84" i="16"/>
  <c r="AA84" i="16"/>
  <c r="W84" i="16"/>
  <c r="X84" i="16"/>
  <c r="V84" i="16"/>
  <c r="U84" i="16"/>
  <c r="Q84" i="16"/>
  <c r="P84" i="16"/>
  <c r="O84" i="16"/>
  <c r="N84" i="16"/>
  <c r="M84" i="16"/>
  <c r="I84" i="16"/>
  <c r="H84" i="16"/>
  <c r="EI83" i="16"/>
  <c r="EM83" i="16"/>
  <c r="EE83" i="16"/>
  <c r="DM83" i="16"/>
  <c r="DL83" i="16"/>
  <c r="CY83" i="16"/>
  <c r="DC83" i="16"/>
  <c r="CU83" i="16"/>
  <c r="CQ83" i="16"/>
  <c r="CR83" i="16"/>
  <c r="CP83" i="16"/>
  <c r="CO83" i="16"/>
  <c r="CC83" i="16"/>
  <c r="CB83" i="16"/>
  <c r="BO83" i="16"/>
  <c r="BS83" i="16"/>
  <c r="BG83" i="16"/>
  <c r="BH83" i="16"/>
  <c r="BF83" i="16"/>
  <c r="BE83" i="16"/>
  <c r="E124" i="1"/>
  <c r="AS83" i="16"/>
  <c r="AR83" i="16"/>
  <c r="AE83" i="16"/>
  <c r="AI83" i="16"/>
  <c r="AA83" i="16"/>
  <c r="W83" i="16"/>
  <c r="X83" i="16"/>
  <c r="V83" i="16"/>
  <c r="U83" i="16"/>
  <c r="Q83" i="16"/>
  <c r="P83" i="16"/>
  <c r="O83" i="16"/>
  <c r="N83" i="16"/>
  <c r="M83" i="16"/>
  <c r="I83" i="16"/>
  <c r="H83" i="16"/>
  <c r="EI82" i="16"/>
  <c r="EM82" i="16"/>
  <c r="EA82" i="16"/>
  <c r="EB82" i="16"/>
  <c r="DZ82" i="16"/>
  <c r="DY82" i="16"/>
  <c r="DM82" i="16"/>
  <c r="DL82" i="16"/>
  <c r="CY82" i="16"/>
  <c r="DC82" i="16"/>
  <c r="CQ82" i="16"/>
  <c r="CR82" i="16"/>
  <c r="CP82" i="16"/>
  <c r="CO82" i="16"/>
  <c r="CC82" i="16"/>
  <c r="CB82" i="16"/>
  <c r="BO82" i="16"/>
  <c r="BS82" i="16"/>
  <c r="BG82" i="16"/>
  <c r="BH82" i="16"/>
  <c r="BF82" i="16"/>
  <c r="BE82" i="16"/>
  <c r="E91" i="1"/>
  <c r="AS82" i="16"/>
  <c r="AR82" i="16"/>
  <c r="AE82" i="16"/>
  <c r="AI82" i="16"/>
  <c r="W82" i="16"/>
  <c r="X82" i="16"/>
  <c r="V82" i="16"/>
  <c r="U82" i="16"/>
  <c r="I82" i="16"/>
  <c r="H82" i="16"/>
  <c r="EI81" i="16"/>
  <c r="EM81" i="16"/>
  <c r="EA81" i="16"/>
  <c r="EB81" i="16"/>
  <c r="DZ81" i="16"/>
  <c r="DY81" i="16"/>
  <c r="DM81" i="16"/>
  <c r="DL81" i="16"/>
  <c r="CY81" i="16"/>
  <c r="DC81" i="16"/>
  <c r="CQ81" i="16"/>
  <c r="CR81" i="16"/>
  <c r="CP81" i="16"/>
  <c r="CO81" i="16"/>
  <c r="CC81" i="16"/>
  <c r="CB81" i="16"/>
  <c r="BO81" i="16"/>
  <c r="BS81" i="16"/>
  <c r="BG81" i="16"/>
  <c r="BH81" i="16"/>
  <c r="BF81" i="16"/>
  <c r="BE81" i="16"/>
  <c r="E125" i="1"/>
  <c r="AS81" i="16"/>
  <c r="AR81" i="16"/>
  <c r="AE81" i="16"/>
  <c r="AI81" i="16"/>
  <c r="I81" i="16"/>
  <c r="H81" i="16"/>
  <c r="EI80" i="16"/>
  <c r="EM80" i="16"/>
  <c r="EA80" i="16"/>
  <c r="EB80" i="16"/>
  <c r="DZ80" i="16"/>
  <c r="DY80" i="16"/>
  <c r="E108" i="1"/>
  <c r="DM80" i="16"/>
  <c r="DL80" i="16"/>
  <c r="CY80" i="16"/>
  <c r="DC80" i="16"/>
  <c r="CQ80" i="16"/>
  <c r="CR80" i="16"/>
  <c r="CC80" i="16"/>
  <c r="CB80" i="16"/>
  <c r="BO80" i="16"/>
  <c r="BS80" i="16"/>
  <c r="BG80" i="16"/>
  <c r="BH80" i="16"/>
  <c r="BF80" i="16"/>
  <c r="BE80" i="16"/>
  <c r="E92" i="1"/>
  <c r="AS80" i="16"/>
  <c r="AR80" i="16"/>
  <c r="AE80" i="16"/>
  <c r="AI80" i="16"/>
  <c r="E89" i="1"/>
  <c r="I80" i="16"/>
  <c r="H80" i="16"/>
  <c r="EI79" i="16"/>
  <c r="EM79" i="16"/>
  <c r="DM79" i="16"/>
  <c r="DL79" i="16"/>
  <c r="CY79" i="16"/>
  <c r="DC79" i="16"/>
  <c r="CQ79" i="16"/>
  <c r="CR79" i="16"/>
  <c r="CP79" i="16"/>
  <c r="CO79" i="16"/>
  <c r="CC79" i="16"/>
  <c r="CB79" i="16"/>
  <c r="BO79" i="16"/>
  <c r="BS79" i="16"/>
  <c r="E123" i="1"/>
  <c r="AS79" i="16"/>
  <c r="AR79" i="16"/>
  <c r="AE79" i="16"/>
  <c r="AI79" i="16"/>
  <c r="E118" i="1"/>
  <c r="I79" i="16"/>
  <c r="H79" i="16"/>
  <c r="EI78" i="16"/>
  <c r="EM78" i="16"/>
  <c r="EA78" i="16"/>
  <c r="EB78" i="16"/>
  <c r="E126" i="1"/>
  <c r="DM78" i="16"/>
  <c r="DL78" i="16"/>
  <c r="CY78" i="16"/>
  <c r="DC78" i="16"/>
  <c r="CC78" i="16"/>
  <c r="CB78" i="16"/>
  <c r="BO78" i="16"/>
  <c r="BS78" i="16"/>
  <c r="E116" i="1"/>
  <c r="AS78" i="16"/>
  <c r="AR78" i="16"/>
  <c r="AE78" i="16"/>
  <c r="AI78" i="16"/>
  <c r="W78" i="16"/>
  <c r="X78" i="16"/>
  <c r="I78" i="16"/>
  <c r="H78" i="16"/>
  <c r="EI77" i="16"/>
  <c r="EM77" i="16"/>
  <c r="E90" i="1"/>
  <c r="DM77" i="16"/>
  <c r="DL77" i="16"/>
  <c r="CY77" i="16"/>
  <c r="DC77" i="16"/>
  <c r="CQ77" i="16"/>
  <c r="CR77" i="16"/>
  <c r="CC77" i="16"/>
  <c r="CB77" i="16"/>
  <c r="BO77" i="16"/>
  <c r="BS77" i="16"/>
  <c r="BG77" i="16"/>
  <c r="BH77" i="16"/>
  <c r="BF77" i="16"/>
  <c r="BE77" i="16"/>
  <c r="E104" i="1"/>
  <c r="E99" i="1"/>
  <c r="E119" i="1"/>
  <c r="AS77" i="16"/>
  <c r="AR77" i="16"/>
  <c r="AE77" i="16"/>
  <c r="AI77" i="16"/>
  <c r="W77" i="16"/>
  <c r="X77" i="16"/>
  <c r="I77" i="16"/>
  <c r="H77" i="16"/>
  <c r="EI76" i="16"/>
  <c r="EM76" i="16"/>
  <c r="DM76" i="16"/>
  <c r="DL76" i="16"/>
  <c r="CY76" i="16"/>
  <c r="DC76" i="16"/>
  <c r="E88" i="1"/>
  <c r="CC76" i="16"/>
  <c r="CB76" i="16"/>
  <c r="BO76" i="16"/>
  <c r="BS76" i="16"/>
  <c r="E121" i="1"/>
  <c r="AS76" i="16"/>
  <c r="AR76" i="16"/>
  <c r="AE76" i="16"/>
  <c r="AI76" i="16"/>
  <c r="I76" i="16"/>
  <c r="H76" i="16"/>
  <c r="EI75" i="16"/>
  <c r="EM75" i="16"/>
  <c r="E117" i="1"/>
  <c r="E109" i="1"/>
  <c r="DM75" i="16"/>
  <c r="DL75" i="16"/>
  <c r="CY75" i="16"/>
  <c r="DC75" i="16"/>
  <c r="E107" i="1"/>
  <c r="E120" i="1"/>
  <c r="CC75" i="16"/>
  <c r="CB75" i="16"/>
  <c r="BO75" i="16"/>
  <c r="BS75" i="16"/>
  <c r="E103" i="1"/>
  <c r="E106" i="1"/>
  <c r="AS75" i="16"/>
  <c r="AR75" i="16"/>
  <c r="AE75" i="16"/>
  <c r="AI75" i="16"/>
  <c r="E105" i="1"/>
  <c r="I75" i="16"/>
  <c r="H75" i="16"/>
  <c r="EI74" i="16"/>
  <c r="EM74" i="16"/>
  <c r="E101" i="1"/>
  <c r="DM74" i="16"/>
  <c r="DL74" i="16"/>
  <c r="CY74" i="16"/>
  <c r="DC74" i="16"/>
  <c r="E122" i="1"/>
  <c r="CC74" i="16"/>
  <c r="CB74" i="16"/>
  <c r="BO74" i="16"/>
  <c r="BS74" i="16"/>
  <c r="E113" i="1"/>
  <c r="AS74" i="16"/>
  <c r="AR74" i="16"/>
  <c r="AE74" i="16"/>
  <c r="AI74" i="16"/>
  <c r="I74" i="16"/>
  <c r="H74" i="16"/>
  <c r="EI73" i="16"/>
  <c r="EM73" i="16"/>
  <c r="E115" i="1"/>
  <c r="E110" i="1"/>
  <c r="DM73" i="16"/>
  <c r="DL73" i="16"/>
  <c r="CY73" i="16"/>
  <c r="DC73" i="16"/>
  <c r="CC73" i="16"/>
  <c r="CB73" i="16"/>
  <c r="BO73" i="16"/>
  <c r="BS73" i="16"/>
  <c r="E98" i="1"/>
  <c r="E127" i="1"/>
  <c r="AS73" i="16"/>
  <c r="AR73" i="16"/>
  <c r="AE73" i="16"/>
  <c r="AI73" i="16"/>
  <c r="I73" i="16"/>
  <c r="H73" i="16"/>
  <c r="EI72" i="16"/>
  <c r="EM72" i="16"/>
  <c r="DM72" i="16"/>
  <c r="DL72" i="16"/>
  <c r="CY72" i="16"/>
  <c r="DC72" i="16"/>
  <c r="CC72" i="16"/>
  <c r="CB72" i="16"/>
  <c r="BO72" i="16"/>
  <c r="BS72" i="16"/>
  <c r="AS72" i="16"/>
  <c r="AR72" i="16"/>
  <c r="AE72" i="16"/>
  <c r="AI72" i="16"/>
  <c r="I72" i="16"/>
  <c r="H72" i="16"/>
  <c r="EI71" i="16"/>
  <c r="EM71" i="16"/>
  <c r="DM71" i="16"/>
  <c r="DL71" i="16"/>
  <c r="CY71" i="16"/>
  <c r="DC71" i="16"/>
  <c r="CC71" i="16"/>
  <c r="CB71" i="16"/>
  <c r="BO71" i="16"/>
  <c r="BS71" i="16"/>
  <c r="E102" i="1"/>
  <c r="AS71" i="16"/>
  <c r="AR71" i="16"/>
  <c r="AE71" i="16"/>
  <c r="AI71" i="16"/>
  <c r="E100" i="1"/>
  <c r="E112" i="1"/>
  <c r="I71" i="16"/>
  <c r="H71" i="16"/>
  <c r="EI70" i="16"/>
  <c r="EM70" i="16"/>
  <c r="DM70" i="16"/>
  <c r="DL70" i="16"/>
  <c r="CY70" i="16"/>
  <c r="DC70" i="16"/>
  <c r="CC70" i="16"/>
  <c r="CB70" i="16"/>
  <c r="BO70" i="16"/>
  <c r="BS70" i="16"/>
  <c r="AS70" i="16"/>
  <c r="AR70" i="16"/>
  <c r="AE70" i="16"/>
  <c r="AI70" i="16"/>
  <c r="I70" i="16"/>
  <c r="H70" i="16"/>
  <c r="EI69" i="16"/>
  <c r="EM69" i="16"/>
  <c r="DM69" i="16"/>
  <c r="DL69" i="16"/>
  <c r="CY69" i="16"/>
  <c r="DC69" i="16"/>
  <c r="CC69" i="16"/>
  <c r="CB69" i="16"/>
  <c r="BO69" i="16"/>
  <c r="BS69" i="16"/>
  <c r="AS69" i="16"/>
  <c r="AR69" i="16"/>
  <c r="AE69" i="16"/>
  <c r="AI69" i="16"/>
  <c r="I69" i="16"/>
  <c r="H69" i="16"/>
  <c r="EI68" i="16"/>
  <c r="EM68" i="16"/>
  <c r="DM68" i="16"/>
  <c r="DL68" i="16"/>
  <c r="CY68" i="16"/>
  <c r="DC68" i="16"/>
  <c r="E111" i="1"/>
  <c r="CC68" i="16"/>
  <c r="CB68" i="16"/>
  <c r="BO68" i="16"/>
  <c r="BS68" i="16"/>
  <c r="E114" i="1"/>
  <c r="AS68" i="16"/>
  <c r="AR68" i="16"/>
  <c r="AE68" i="16"/>
  <c r="AI68" i="16"/>
  <c r="I68" i="16"/>
  <c r="H68" i="16"/>
  <c r="EI67" i="16"/>
  <c r="EM67" i="16"/>
  <c r="DM67" i="16"/>
  <c r="DL67" i="16"/>
  <c r="CY67" i="16"/>
  <c r="DC67" i="16"/>
  <c r="CC67" i="16"/>
  <c r="CB67" i="16"/>
  <c r="BO67" i="16"/>
  <c r="BS67" i="16"/>
  <c r="AS67" i="16"/>
  <c r="AR67" i="16"/>
  <c r="AE67" i="16"/>
  <c r="AI67" i="16"/>
  <c r="I67" i="16"/>
  <c r="H67" i="16"/>
  <c r="EI66" i="16"/>
  <c r="EM66" i="16"/>
  <c r="DM66" i="16"/>
  <c r="DL66" i="16"/>
  <c r="CY66" i="16"/>
  <c r="DC66" i="16"/>
  <c r="CC66" i="16"/>
  <c r="CB66" i="16"/>
  <c r="BO66" i="16"/>
  <c r="BS66" i="16"/>
  <c r="AS66" i="16"/>
  <c r="AR66" i="16"/>
  <c r="AE66" i="16"/>
  <c r="AI66" i="16"/>
  <c r="I66" i="16"/>
  <c r="H66" i="16"/>
  <c r="EI65" i="16"/>
  <c r="EM65" i="16"/>
  <c r="DM65" i="16"/>
  <c r="DL65" i="16"/>
  <c r="CY65" i="16"/>
  <c r="DC65" i="16"/>
  <c r="CC65" i="16"/>
  <c r="CB65" i="16"/>
  <c r="BO65" i="16"/>
  <c r="BS65" i="16"/>
  <c r="AS65" i="16"/>
  <c r="AR65" i="16"/>
  <c r="AE65" i="16"/>
  <c r="AI65" i="16"/>
  <c r="I65" i="16"/>
  <c r="H65" i="16"/>
  <c r="EI64" i="16"/>
  <c r="EM64" i="16"/>
  <c r="DM64" i="16"/>
  <c r="DL64" i="16"/>
  <c r="CY64" i="16"/>
  <c r="DC64" i="16"/>
  <c r="CC64" i="16"/>
  <c r="CB64" i="16"/>
  <c r="BO64" i="16"/>
  <c r="BS64" i="16"/>
  <c r="AS64" i="16"/>
  <c r="AR64" i="16"/>
  <c r="AE64" i="16"/>
  <c r="AI64" i="16"/>
  <c r="I64" i="16"/>
  <c r="H64" i="16"/>
  <c r="EI63" i="16"/>
  <c r="EM63" i="16"/>
  <c r="DM63" i="16"/>
  <c r="DL63" i="16"/>
  <c r="CY63" i="16"/>
  <c r="DC63" i="16"/>
  <c r="CC63" i="16"/>
  <c r="CB63" i="16"/>
  <c r="BO63" i="16"/>
  <c r="BS63" i="16"/>
  <c r="AS63" i="16"/>
  <c r="AR63" i="16"/>
  <c r="AE63" i="16"/>
  <c r="AI63" i="16"/>
  <c r="I63" i="16"/>
  <c r="H63" i="16"/>
  <c r="EI62" i="16"/>
  <c r="EM62" i="16"/>
  <c r="DM62" i="16"/>
  <c r="DL62" i="16"/>
  <c r="CY62" i="16"/>
  <c r="DC62" i="16"/>
  <c r="CC62" i="16"/>
  <c r="CB62" i="16"/>
  <c r="BO62" i="16"/>
  <c r="BS62" i="16"/>
  <c r="AS62" i="16"/>
  <c r="AR62" i="16"/>
  <c r="AE62" i="16"/>
  <c r="AI62" i="16"/>
  <c r="I62" i="16"/>
  <c r="H62" i="16"/>
  <c r="EI61" i="16"/>
  <c r="EM61" i="16"/>
  <c r="DM61" i="16"/>
  <c r="DL61" i="16"/>
  <c r="CY61" i="16"/>
  <c r="DC61" i="16"/>
  <c r="CC61" i="16"/>
  <c r="CB61" i="16"/>
  <c r="BO61" i="16"/>
  <c r="BS61" i="16"/>
  <c r="AS61" i="16"/>
  <c r="AR61" i="16"/>
  <c r="AE61" i="16"/>
  <c r="AI61" i="16"/>
  <c r="I61" i="16"/>
  <c r="H61" i="16"/>
  <c r="EI60" i="16"/>
  <c r="EM60" i="16"/>
  <c r="DM60" i="16"/>
  <c r="DL60" i="16"/>
  <c r="CY60" i="16"/>
  <c r="DC60" i="16"/>
  <c r="CC60" i="16"/>
  <c r="CB60" i="16"/>
  <c r="BO60" i="16"/>
  <c r="BS60" i="16"/>
  <c r="AS60" i="16"/>
  <c r="AR60" i="16"/>
  <c r="AE60" i="16"/>
  <c r="AI60" i="16"/>
  <c r="I60" i="16"/>
  <c r="H60" i="16"/>
  <c r="EI59" i="16"/>
  <c r="EM59" i="16"/>
  <c r="DM59" i="16"/>
  <c r="DL59" i="16"/>
  <c r="CY59" i="16"/>
  <c r="DC59" i="16"/>
  <c r="CC59" i="16"/>
  <c r="CB59" i="16"/>
  <c r="BO59" i="16"/>
  <c r="BS59" i="16"/>
  <c r="AS59" i="16"/>
  <c r="AR59" i="16"/>
  <c r="AE59" i="16"/>
  <c r="AI59" i="16"/>
  <c r="I59" i="16"/>
  <c r="H59" i="16"/>
  <c r="EI58" i="16"/>
  <c r="EM58" i="16"/>
  <c r="DM58" i="16"/>
  <c r="DL58" i="16"/>
  <c r="CY58" i="16"/>
  <c r="DC58" i="16"/>
  <c r="CC58" i="16"/>
  <c r="CB58" i="16"/>
  <c r="BO58" i="16"/>
  <c r="BS58" i="16"/>
  <c r="AS58" i="16"/>
  <c r="AR58" i="16"/>
  <c r="AE58" i="16"/>
  <c r="AI58" i="16"/>
  <c r="I58" i="16"/>
  <c r="H58" i="16"/>
  <c r="EI57" i="16"/>
  <c r="EM57" i="16"/>
  <c r="DM57" i="16"/>
  <c r="DL57" i="16"/>
  <c r="CY57" i="16"/>
  <c r="DC57" i="16"/>
  <c r="CC57" i="16"/>
  <c r="CB57" i="16"/>
  <c r="BO57" i="16"/>
  <c r="BS57" i="16"/>
  <c r="AS57" i="16"/>
  <c r="AR57" i="16"/>
  <c r="AE57" i="16"/>
  <c r="AI57" i="16"/>
  <c r="I57" i="16"/>
  <c r="H57" i="16"/>
  <c r="EI56" i="16"/>
  <c r="EM56" i="16"/>
  <c r="DM56" i="16"/>
  <c r="DL56" i="16"/>
  <c r="CY56" i="16"/>
  <c r="DC56" i="16"/>
  <c r="CC56" i="16"/>
  <c r="CB56" i="16"/>
  <c r="BO56" i="16"/>
  <c r="BS56" i="16"/>
  <c r="AS56" i="16"/>
  <c r="AR56" i="16"/>
  <c r="AE56" i="16"/>
  <c r="AI56" i="16"/>
  <c r="I56" i="16"/>
  <c r="H56" i="16"/>
  <c r="EI55" i="16"/>
  <c r="EM55" i="16"/>
  <c r="DM55" i="16"/>
  <c r="DL55" i="16"/>
  <c r="CY55" i="16"/>
  <c r="DC55" i="16"/>
  <c r="CC55" i="16"/>
  <c r="CB55" i="16"/>
  <c r="BO55" i="16"/>
  <c r="BS55" i="16"/>
  <c r="AS55" i="16"/>
  <c r="AR55" i="16"/>
  <c r="AE55" i="16"/>
  <c r="AI55" i="16"/>
  <c r="I55" i="16"/>
  <c r="H55" i="16"/>
  <c r="EI54" i="16"/>
  <c r="EM54" i="16"/>
  <c r="DM54" i="16"/>
  <c r="DL54" i="16"/>
  <c r="CY54" i="16"/>
  <c r="DC54" i="16"/>
  <c r="CC54" i="16"/>
  <c r="CB54" i="16"/>
  <c r="BO54" i="16"/>
  <c r="BS54" i="16"/>
  <c r="AS54" i="16"/>
  <c r="AR54" i="16"/>
  <c r="AE54" i="16"/>
  <c r="AI54" i="16"/>
  <c r="I54" i="16"/>
  <c r="H54" i="16"/>
  <c r="EI53" i="16"/>
  <c r="EM53" i="16"/>
  <c r="DM53" i="16"/>
  <c r="DL53" i="16"/>
  <c r="CY53" i="16"/>
  <c r="DC53" i="16"/>
  <c r="CC53" i="16"/>
  <c r="CB53" i="16"/>
  <c r="BO53" i="16"/>
  <c r="BS53" i="16"/>
  <c r="AS53" i="16"/>
  <c r="AR53" i="16"/>
  <c r="AE53" i="16"/>
  <c r="AI53" i="16"/>
  <c r="I53" i="16"/>
  <c r="H53" i="16"/>
  <c r="EI52" i="16"/>
  <c r="EM52" i="16"/>
  <c r="DM52" i="16"/>
  <c r="DL52" i="16"/>
  <c r="CY52" i="16"/>
  <c r="DC52" i="16"/>
  <c r="CC52" i="16"/>
  <c r="CB52" i="16"/>
  <c r="BO52" i="16"/>
  <c r="BS52" i="16"/>
  <c r="AS52" i="16"/>
  <c r="AR52" i="16"/>
  <c r="AE52" i="16"/>
  <c r="AI52" i="16"/>
  <c r="I52" i="16"/>
  <c r="H52" i="16"/>
  <c r="EI51" i="16"/>
  <c r="EM51" i="16"/>
  <c r="DM51" i="16"/>
  <c r="DL51" i="16"/>
  <c r="CY51" i="16"/>
  <c r="DC51" i="16"/>
  <c r="CC51" i="16"/>
  <c r="CB51" i="16"/>
  <c r="BO51" i="16"/>
  <c r="BS51" i="16"/>
  <c r="AS51" i="16"/>
  <c r="AR51" i="16"/>
  <c r="AE51" i="16"/>
  <c r="AI51" i="16"/>
  <c r="I51" i="16"/>
  <c r="H51" i="16"/>
  <c r="EI50" i="16"/>
  <c r="EM50" i="16"/>
  <c r="DM50" i="16"/>
  <c r="DL50" i="16"/>
  <c r="CY50" i="16"/>
  <c r="DC50" i="16"/>
  <c r="CC50" i="16"/>
  <c r="CB50" i="16"/>
  <c r="BO50" i="16"/>
  <c r="BS50" i="16"/>
  <c r="AS50" i="16"/>
  <c r="AR50" i="16"/>
  <c r="AE50" i="16"/>
  <c r="AI50" i="16"/>
  <c r="I50" i="16"/>
  <c r="H50" i="16"/>
  <c r="EI49" i="16"/>
  <c r="EM49" i="16"/>
  <c r="DM49" i="16"/>
  <c r="DL49" i="16"/>
  <c r="CY49" i="16"/>
  <c r="DC49" i="16"/>
  <c r="CC49" i="16"/>
  <c r="CB49" i="16"/>
  <c r="BO49" i="16"/>
  <c r="BS49" i="16"/>
  <c r="AS49" i="16"/>
  <c r="AR49" i="16"/>
  <c r="AE49" i="16"/>
  <c r="AI49" i="16"/>
  <c r="I49" i="16"/>
  <c r="H49" i="16"/>
  <c r="EI48" i="16"/>
  <c r="EM48" i="16"/>
  <c r="DM48" i="16"/>
  <c r="DL48" i="16"/>
  <c r="CY48" i="16"/>
  <c r="DC48" i="16"/>
  <c r="CC48" i="16"/>
  <c r="CB48" i="16"/>
  <c r="BO48" i="16"/>
  <c r="BS48" i="16"/>
  <c r="AS48" i="16"/>
  <c r="AR48" i="16"/>
  <c r="AE48" i="16"/>
  <c r="AI48" i="16"/>
  <c r="I48" i="16"/>
  <c r="H48" i="16"/>
  <c r="EI47" i="16"/>
  <c r="EM47" i="16"/>
  <c r="DM47" i="16"/>
  <c r="DL47" i="16"/>
  <c r="CY47" i="16"/>
  <c r="DC47" i="16"/>
  <c r="CC47" i="16"/>
  <c r="CB47" i="16"/>
  <c r="BO47" i="16"/>
  <c r="BS47" i="16"/>
  <c r="AS47" i="16"/>
  <c r="AR47" i="16"/>
  <c r="AE47" i="16"/>
  <c r="AI47" i="16"/>
  <c r="I47" i="16"/>
  <c r="H47" i="16"/>
  <c r="EI46" i="16"/>
  <c r="EM46" i="16"/>
  <c r="DM46" i="16"/>
  <c r="DL46" i="16"/>
  <c r="CY46" i="16"/>
  <c r="DC46" i="16"/>
  <c r="CC46" i="16"/>
  <c r="CB46" i="16"/>
  <c r="BO46" i="16"/>
  <c r="BS46" i="16"/>
  <c r="AS46" i="16"/>
  <c r="AR46" i="16"/>
  <c r="AE46" i="16"/>
  <c r="AI46" i="16"/>
  <c r="I46" i="16"/>
  <c r="H46" i="16"/>
  <c r="EI45" i="16"/>
  <c r="EM45" i="16"/>
  <c r="DM45" i="16"/>
  <c r="DL45" i="16"/>
  <c r="CY45" i="16"/>
  <c r="DC45" i="16"/>
  <c r="CC45" i="16"/>
  <c r="CB45" i="16"/>
  <c r="BO45" i="16"/>
  <c r="BS45" i="16"/>
  <c r="AS45" i="16"/>
  <c r="AR45" i="16"/>
  <c r="AE45" i="16"/>
  <c r="AI45" i="16"/>
  <c r="I45" i="16"/>
  <c r="H45" i="16"/>
  <c r="EI44" i="16"/>
  <c r="EM44" i="16"/>
  <c r="DM44" i="16"/>
  <c r="DL44" i="16"/>
  <c r="CY44" i="16"/>
  <c r="DC44" i="16"/>
  <c r="CC44" i="16"/>
  <c r="CB44" i="16"/>
  <c r="BO44" i="16"/>
  <c r="BS44" i="16"/>
  <c r="AS44" i="16"/>
  <c r="AR44" i="16"/>
  <c r="AE44" i="16"/>
  <c r="AI44" i="16"/>
  <c r="I44" i="16"/>
  <c r="H44" i="16"/>
  <c r="EI43" i="16"/>
  <c r="EM43" i="16"/>
  <c r="DM43" i="16"/>
  <c r="DL43" i="16"/>
  <c r="CY43" i="16"/>
  <c r="DC43" i="16"/>
  <c r="CC43" i="16"/>
  <c r="CB43" i="16"/>
  <c r="BO43" i="16"/>
  <c r="BS43" i="16"/>
  <c r="AS43" i="16"/>
  <c r="AR43" i="16"/>
  <c r="AE43" i="16"/>
  <c r="AI43" i="16"/>
  <c r="I43" i="16"/>
  <c r="H43" i="16"/>
  <c r="EI42" i="16"/>
  <c r="EM42" i="16"/>
  <c r="DM42" i="16"/>
  <c r="DL42" i="16"/>
  <c r="CY42" i="16"/>
  <c r="DC42" i="16"/>
  <c r="CC42" i="16"/>
  <c r="CB42" i="16"/>
  <c r="BO42" i="16"/>
  <c r="BS42" i="16"/>
  <c r="AS42" i="16"/>
  <c r="AR42" i="16"/>
  <c r="AE42" i="16"/>
  <c r="AI42" i="16"/>
  <c r="I42" i="16"/>
  <c r="H42" i="16"/>
  <c r="EI41" i="16"/>
  <c r="EM41" i="16"/>
  <c r="DM41" i="16"/>
  <c r="DL41" i="16"/>
  <c r="CY41" i="16"/>
  <c r="DC41" i="16"/>
  <c r="CC41" i="16"/>
  <c r="CB41" i="16"/>
  <c r="BO41" i="16"/>
  <c r="BS41" i="16"/>
  <c r="AS41" i="16"/>
  <c r="AR41" i="16"/>
  <c r="AE41" i="16"/>
  <c r="AI41" i="16"/>
  <c r="I41" i="16"/>
  <c r="H41" i="16"/>
  <c r="EI40" i="16"/>
  <c r="EM40" i="16"/>
  <c r="DM40" i="16"/>
  <c r="DL40" i="16"/>
  <c r="CY40" i="16"/>
  <c r="DC40" i="16"/>
  <c r="CC40" i="16"/>
  <c r="CB40" i="16"/>
  <c r="BO40" i="16"/>
  <c r="BS40" i="16"/>
  <c r="AS40" i="16"/>
  <c r="AR40" i="16"/>
  <c r="AE40" i="16"/>
  <c r="AI40" i="16"/>
  <c r="I40" i="16"/>
  <c r="H40" i="16"/>
  <c r="EI39" i="16"/>
  <c r="EM39" i="16"/>
  <c r="DM39" i="16"/>
  <c r="DL39" i="16"/>
  <c r="CY39" i="16"/>
  <c r="DC39" i="16"/>
  <c r="CC39" i="16"/>
  <c r="CB39" i="16"/>
  <c r="BO39" i="16"/>
  <c r="BS39" i="16"/>
  <c r="AS39" i="16"/>
  <c r="AR39" i="16"/>
  <c r="AE39" i="16"/>
  <c r="AI39" i="16"/>
  <c r="I39" i="16"/>
  <c r="H39" i="16"/>
  <c r="EI38" i="16"/>
  <c r="EM38" i="16"/>
  <c r="DM38" i="16"/>
  <c r="DL38" i="16"/>
  <c r="CY38" i="16"/>
  <c r="DC38" i="16"/>
  <c r="CC38" i="16"/>
  <c r="CB38" i="16"/>
  <c r="BO38" i="16"/>
  <c r="BS38" i="16"/>
  <c r="AS38" i="16"/>
  <c r="AR38" i="16"/>
  <c r="AE38" i="16"/>
  <c r="AI38" i="16"/>
  <c r="I38" i="16"/>
  <c r="H38" i="16"/>
  <c r="EI37" i="16"/>
  <c r="EM37" i="16"/>
  <c r="DM37" i="16"/>
  <c r="DL37" i="16"/>
  <c r="CY37" i="16"/>
  <c r="DC37" i="16"/>
  <c r="CC37" i="16"/>
  <c r="CB37" i="16"/>
  <c r="BO37" i="16"/>
  <c r="BS37" i="16"/>
  <c r="AS37" i="16"/>
  <c r="AR37" i="16"/>
  <c r="AE37" i="16"/>
  <c r="AI37" i="16"/>
  <c r="I37" i="16"/>
  <c r="H37" i="16"/>
  <c r="EI36" i="16"/>
  <c r="EM36" i="16"/>
  <c r="DM36" i="16"/>
  <c r="DL36" i="16"/>
  <c r="CY36" i="16"/>
  <c r="DC36" i="16"/>
  <c r="CC36" i="16"/>
  <c r="CB36" i="16"/>
  <c r="BO36" i="16"/>
  <c r="BS36" i="16"/>
  <c r="AS36" i="16"/>
  <c r="AR36" i="16"/>
  <c r="AE36" i="16"/>
  <c r="AI36" i="16"/>
  <c r="I36" i="16"/>
  <c r="H36" i="16"/>
  <c r="EI35" i="16"/>
  <c r="EM35" i="16"/>
  <c r="DM35" i="16"/>
  <c r="DL35" i="16"/>
  <c r="CY35" i="16"/>
  <c r="DC35" i="16"/>
  <c r="CC35" i="16"/>
  <c r="CB35" i="16"/>
  <c r="BO35" i="16"/>
  <c r="BS35" i="16"/>
  <c r="AS35" i="16"/>
  <c r="AR35" i="16"/>
  <c r="AE35" i="16"/>
  <c r="AI35" i="16"/>
  <c r="I35" i="16"/>
  <c r="H35" i="16"/>
  <c r="EI34" i="16"/>
  <c r="EM34" i="16"/>
  <c r="DM34" i="16"/>
  <c r="DL34" i="16"/>
  <c r="CY34" i="16"/>
  <c r="DC34" i="16"/>
  <c r="CC34" i="16"/>
  <c r="CB34" i="16"/>
  <c r="BO34" i="16"/>
  <c r="BS34" i="16"/>
  <c r="AS34" i="16"/>
  <c r="AR34" i="16"/>
  <c r="AE34" i="16"/>
  <c r="AI34" i="16"/>
  <c r="I34" i="16"/>
  <c r="H34" i="16"/>
  <c r="EI33" i="16"/>
  <c r="EM33" i="16"/>
  <c r="DM33" i="16"/>
  <c r="DL33" i="16"/>
  <c r="CY33" i="16"/>
  <c r="DC33" i="16"/>
  <c r="CC33" i="16"/>
  <c r="CB33" i="16"/>
  <c r="BO33" i="16"/>
  <c r="BS33" i="16"/>
  <c r="AS33" i="16"/>
  <c r="AR33" i="16"/>
  <c r="AE33" i="16"/>
  <c r="AI33" i="16"/>
  <c r="I33" i="16"/>
  <c r="H33" i="16"/>
  <c r="EI32" i="16"/>
  <c r="EM32" i="16"/>
  <c r="DM32" i="16"/>
  <c r="DL32" i="16"/>
  <c r="CY32" i="16"/>
  <c r="DC32" i="16"/>
  <c r="CC32" i="16"/>
  <c r="CB32" i="16"/>
  <c r="BO32" i="16"/>
  <c r="BS32" i="16"/>
  <c r="AS32" i="16"/>
  <c r="AR32" i="16"/>
  <c r="AE32" i="16"/>
  <c r="AI32" i="16"/>
  <c r="I32" i="16"/>
  <c r="H32" i="16"/>
  <c r="EI31" i="16"/>
  <c r="EM31" i="16"/>
  <c r="DM31" i="16"/>
  <c r="DL31" i="16"/>
  <c r="CY31" i="16"/>
  <c r="DC31" i="16"/>
  <c r="CC31" i="16"/>
  <c r="CB31" i="16"/>
  <c r="BO31" i="16"/>
  <c r="BS31" i="16"/>
  <c r="AS31" i="16"/>
  <c r="AR31" i="16"/>
  <c r="AE31" i="16"/>
  <c r="AI31" i="16"/>
  <c r="I31" i="16"/>
  <c r="H31" i="16"/>
  <c r="EI30" i="16"/>
  <c r="EM30" i="16"/>
  <c r="DM30" i="16"/>
  <c r="DL30" i="16"/>
  <c r="CY30" i="16"/>
  <c r="DC30" i="16"/>
  <c r="CC30" i="16"/>
  <c r="CB30" i="16"/>
  <c r="BO30" i="16"/>
  <c r="BS30" i="16"/>
  <c r="AS30" i="16"/>
  <c r="AR30" i="16"/>
  <c r="AE30" i="16"/>
  <c r="AI30" i="16"/>
  <c r="I30" i="16"/>
  <c r="H30" i="16"/>
  <c r="EI29" i="16"/>
  <c r="EM29" i="16"/>
  <c r="DM29" i="16"/>
  <c r="DL29" i="16"/>
  <c r="CY29" i="16"/>
  <c r="DC29" i="16"/>
  <c r="CC29" i="16"/>
  <c r="CB29" i="16"/>
  <c r="BO29" i="16"/>
  <c r="BS29" i="16"/>
  <c r="AS29" i="16"/>
  <c r="AR29" i="16"/>
  <c r="AE29" i="16"/>
  <c r="AI29" i="16"/>
  <c r="I29" i="16"/>
  <c r="H29" i="16"/>
  <c r="EI28" i="16"/>
  <c r="EM28" i="16"/>
  <c r="DM28" i="16"/>
  <c r="DL28" i="16"/>
  <c r="CY28" i="16"/>
  <c r="DC28" i="16"/>
  <c r="CC28" i="16"/>
  <c r="CB28" i="16"/>
  <c r="BO28" i="16"/>
  <c r="BS28" i="16"/>
  <c r="AS28" i="16"/>
  <c r="AR28" i="16"/>
  <c r="AE28" i="16"/>
  <c r="AI28" i="16"/>
  <c r="I28" i="16"/>
  <c r="H28" i="16"/>
  <c r="EI27" i="16"/>
  <c r="EM27" i="16"/>
  <c r="DM27" i="16"/>
  <c r="DL27" i="16"/>
  <c r="CY27" i="16"/>
  <c r="DC27" i="16"/>
  <c r="CC27" i="16"/>
  <c r="CB27" i="16"/>
  <c r="BO27" i="16"/>
  <c r="BS27" i="16"/>
  <c r="AS27" i="16"/>
  <c r="AR27" i="16"/>
  <c r="AE27" i="16"/>
  <c r="AI27" i="16"/>
  <c r="I27" i="16"/>
  <c r="H27" i="16"/>
  <c r="EI26" i="16"/>
  <c r="EM26" i="16"/>
  <c r="DM26" i="16"/>
  <c r="DL26" i="16"/>
  <c r="CY26" i="16"/>
  <c r="DC26" i="16"/>
  <c r="CC26" i="16"/>
  <c r="CB26" i="16"/>
  <c r="BO26" i="16"/>
  <c r="BS26" i="16"/>
  <c r="AS26" i="16"/>
  <c r="AR26" i="16"/>
  <c r="AE26" i="16"/>
  <c r="AI26" i="16"/>
  <c r="I26" i="16"/>
  <c r="H26" i="16"/>
  <c r="EI25" i="16"/>
  <c r="EM25" i="16"/>
  <c r="DM25" i="16"/>
  <c r="DL25" i="16"/>
  <c r="CY25" i="16"/>
  <c r="DC25" i="16"/>
  <c r="CC25" i="16"/>
  <c r="CB25" i="16"/>
  <c r="BO25" i="16"/>
  <c r="BS25" i="16"/>
  <c r="AS25" i="16"/>
  <c r="AR25" i="16"/>
  <c r="AE25" i="16"/>
  <c r="AI25" i="16"/>
  <c r="I25" i="16"/>
  <c r="H25" i="16"/>
  <c r="EI24" i="16"/>
  <c r="EM24" i="16"/>
  <c r="DM24" i="16"/>
  <c r="DL24" i="16"/>
  <c r="CY24" i="16"/>
  <c r="DC24" i="16"/>
  <c r="CC24" i="16"/>
  <c r="CB24" i="16"/>
  <c r="BO24" i="16"/>
  <c r="BS24" i="16"/>
  <c r="AS24" i="16"/>
  <c r="AR24" i="16"/>
  <c r="AE24" i="16"/>
  <c r="AI24" i="16"/>
  <c r="I24" i="16"/>
  <c r="H24" i="16"/>
  <c r="EI23" i="16"/>
  <c r="EM23" i="16"/>
  <c r="DM23" i="16"/>
  <c r="DL23" i="16"/>
  <c r="CY23" i="16"/>
  <c r="DC23" i="16"/>
  <c r="CC23" i="16"/>
  <c r="CB23" i="16"/>
  <c r="BO23" i="16"/>
  <c r="BS23" i="16"/>
  <c r="AS23" i="16"/>
  <c r="AR23" i="16"/>
  <c r="AE23" i="16"/>
  <c r="AI23" i="16"/>
  <c r="I23" i="16"/>
  <c r="H23" i="16"/>
  <c r="EI22" i="16"/>
  <c r="EM22" i="16"/>
  <c r="DM22" i="16"/>
  <c r="DL22" i="16"/>
  <c r="CY22" i="16"/>
  <c r="DC22" i="16"/>
  <c r="CC22" i="16"/>
  <c r="CB22" i="16"/>
  <c r="BO22" i="16"/>
  <c r="BS22" i="16"/>
  <c r="AS22" i="16"/>
  <c r="AR22" i="16"/>
  <c r="AE22" i="16"/>
  <c r="AI22" i="16"/>
  <c r="I22" i="16"/>
  <c r="H22" i="16"/>
  <c r="EI21" i="16"/>
  <c r="EM21" i="16"/>
  <c r="DM21" i="16"/>
  <c r="DL21" i="16"/>
  <c r="CY21" i="16"/>
  <c r="DC21" i="16"/>
  <c r="CC21" i="16"/>
  <c r="CB21" i="16"/>
  <c r="BO21" i="16"/>
  <c r="BS21" i="16"/>
  <c r="AS21" i="16"/>
  <c r="AR21" i="16"/>
  <c r="AE21" i="16"/>
  <c r="AI21" i="16"/>
  <c r="I21" i="16"/>
  <c r="H21" i="16"/>
  <c r="EI20" i="16"/>
  <c r="EM20" i="16"/>
  <c r="DM20" i="16"/>
  <c r="DL20" i="16"/>
  <c r="CY20" i="16"/>
  <c r="DC20" i="16"/>
  <c r="CC20" i="16"/>
  <c r="CB20" i="16"/>
  <c r="BO20" i="16"/>
  <c r="BS20" i="16"/>
  <c r="AS20" i="16"/>
  <c r="AR20" i="16"/>
  <c r="AE20" i="16"/>
  <c r="AI20" i="16"/>
  <c r="I20" i="16"/>
  <c r="H20" i="16"/>
  <c r="EI19" i="16"/>
  <c r="EM19" i="16"/>
  <c r="DM19" i="16"/>
  <c r="DL19" i="16"/>
  <c r="CY19" i="16"/>
  <c r="DC19" i="16"/>
  <c r="CC19" i="16"/>
  <c r="CB19" i="16"/>
  <c r="BO19" i="16"/>
  <c r="BS19" i="16"/>
  <c r="AS19" i="16"/>
  <c r="AR19" i="16"/>
  <c r="AE19" i="16"/>
  <c r="AI19" i="16"/>
  <c r="I19" i="16"/>
  <c r="H19" i="16"/>
  <c r="EI18" i="16"/>
  <c r="EM18" i="16"/>
  <c r="DM18" i="16"/>
  <c r="DL18" i="16"/>
  <c r="CY18" i="16"/>
  <c r="DC18" i="16"/>
  <c r="CC18" i="16"/>
  <c r="CB18" i="16"/>
  <c r="BO18" i="16"/>
  <c r="BS18" i="16"/>
  <c r="AS18" i="16"/>
  <c r="AR18" i="16"/>
  <c r="AE18" i="16"/>
  <c r="AI18" i="16"/>
  <c r="I18" i="16"/>
  <c r="H18" i="16"/>
  <c r="EI17" i="16"/>
  <c r="EM17" i="16"/>
  <c r="DM17" i="16"/>
  <c r="DL17" i="16"/>
  <c r="CY17" i="16"/>
  <c r="DC17" i="16"/>
  <c r="CC17" i="16"/>
  <c r="CB17" i="16"/>
  <c r="BO17" i="16"/>
  <c r="BS17" i="16"/>
  <c r="AS17" i="16"/>
  <c r="AR17" i="16"/>
  <c r="AE17" i="16"/>
  <c r="AI17" i="16"/>
  <c r="I17" i="16"/>
  <c r="H17" i="16"/>
  <c r="EI16" i="16"/>
  <c r="EM16" i="16"/>
  <c r="DM16" i="16"/>
  <c r="DL16" i="16"/>
  <c r="CY16" i="16"/>
  <c r="DC16" i="16"/>
  <c r="CC16" i="16"/>
  <c r="CB16" i="16"/>
  <c r="BO16" i="16"/>
  <c r="BS16" i="16"/>
  <c r="AS16" i="16"/>
  <c r="AR16" i="16"/>
  <c r="AE16" i="16"/>
  <c r="AI16" i="16"/>
  <c r="I16" i="16"/>
  <c r="H16" i="16"/>
  <c r="EI15" i="16"/>
  <c r="EM15" i="16"/>
  <c r="DM15" i="16"/>
  <c r="DL15" i="16"/>
  <c r="CY15" i="16"/>
  <c r="DC15" i="16"/>
  <c r="CC15" i="16"/>
  <c r="CB15" i="16"/>
  <c r="BO15" i="16"/>
  <c r="BS15" i="16"/>
  <c r="AS15" i="16"/>
  <c r="AR15" i="16"/>
  <c r="AE15" i="16"/>
  <c r="AI15" i="16"/>
  <c r="I15" i="16"/>
  <c r="H15" i="16"/>
  <c r="EI14" i="16"/>
  <c r="EM14" i="16"/>
  <c r="DM14" i="16"/>
  <c r="DL14" i="16"/>
  <c r="CY14" i="16"/>
  <c r="DC14" i="16"/>
  <c r="CC14" i="16"/>
  <c r="CB14" i="16"/>
  <c r="BO14" i="16"/>
  <c r="BS14" i="16"/>
  <c r="AS14" i="16"/>
  <c r="AR14" i="16"/>
  <c r="AE14" i="16"/>
  <c r="AI14" i="16"/>
  <c r="I14" i="16"/>
  <c r="H14" i="16"/>
  <c r="EI13" i="16"/>
  <c r="EM13" i="16"/>
  <c r="DM13" i="16"/>
  <c r="DL13" i="16"/>
  <c r="CY13" i="16"/>
  <c r="DC13" i="16"/>
  <c r="CC13" i="16"/>
  <c r="CB13" i="16"/>
  <c r="BO13" i="16"/>
  <c r="BS13" i="16"/>
  <c r="AS13" i="16"/>
  <c r="AR13" i="16"/>
  <c r="AE13" i="16"/>
  <c r="AI13" i="16"/>
  <c r="I13" i="16"/>
  <c r="H13" i="16"/>
  <c r="EI12" i="16"/>
  <c r="EM12" i="16"/>
  <c r="DM12" i="16"/>
  <c r="DL12" i="16"/>
  <c r="CY12" i="16"/>
  <c r="DC12" i="16"/>
  <c r="CC12" i="16"/>
  <c r="CB12" i="16"/>
  <c r="BO12" i="16"/>
  <c r="BS12" i="16"/>
  <c r="AS12" i="16"/>
  <c r="AR12" i="16"/>
  <c r="AE12" i="16"/>
  <c r="AI12" i="16"/>
  <c r="I12" i="16"/>
  <c r="H12" i="16"/>
  <c r="EN11" i="16"/>
  <c r="EM11" i="16"/>
  <c r="EL11" i="16"/>
  <c r="DD11" i="16"/>
  <c r="DC11" i="16"/>
  <c r="DB11" i="16"/>
  <c r="BT11" i="16"/>
  <c r="BS11" i="16"/>
  <c r="BR11" i="16"/>
  <c r="AJ11" i="16"/>
  <c r="AI11" i="16"/>
  <c r="AH11" i="16"/>
  <c r="K3" i="16"/>
  <c r="EI90" i="15"/>
  <c r="EM90" i="15"/>
  <c r="DV90" i="15"/>
  <c r="DW90" i="15"/>
  <c r="DX90" i="15"/>
  <c r="EC90" i="15"/>
  <c r="ED90" i="15"/>
  <c r="EF90" i="15"/>
  <c r="EE90" i="15"/>
  <c r="EA90" i="15"/>
  <c r="EB90" i="15"/>
  <c r="DZ90" i="15"/>
  <c r="DY90" i="15"/>
  <c r="DP90" i="15"/>
  <c r="DU90" i="15"/>
  <c r="DT90" i="15"/>
  <c r="DS90" i="15"/>
  <c r="DR90" i="15"/>
  <c r="DQ90" i="15"/>
  <c r="DO90" i="15"/>
  <c r="DN90" i="15"/>
  <c r="DM90" i="15"/>
  <c r="DL90" i="15"/>
  <c r="DK90" i="15"/>
  <c r="DJ90" i="15"/>
  <c r="DI90" i="15"/>
  <c r="DH90" i="15"/>
  <c r="DG90" i="15"/>
  <c r="CY90" i="15"/>
  <c r="DC90" i="15"/>
  <c r="CL90" i="15"/>
  <c r="CM90" i="15"/>
  <c r="CN90" i="15"/>
  <c r="CS90" i="15"/>
  <c r="CT90" i="15"/>
  <c r="CV90" i="15"/>
  <c r="CU90" i="15"/>
  <c r="CQ90" i="15"/>
  <c r="CR90" i="15"/>
  <c r="CP90" i="15"/>
  <c r="CO90" i="15"/>
  <c r="CF90" i="15"/>
  <c r="CK90" i="15"/>
  <c r="CJ90" i="15"/>
  <c r="CI90" i="15"/>
  <c r="CH90" i="15"/>
  <c r="CG90" i="15"/>
  <c r="CE90" i="15"/>
  <c r="CD90" i="15"/>
  <c r="CC90" i="15"/>
  <c r="CB90" i="15"/>
  <c r="CA90" i="15"/>
  <c r="BZ90" i="15"/>
  <c r="BY90" i="15"/>
  <c r="BX90" i="15"/>
  <c r="BW90" i="15"/>
  <c r="BO90" i="15"/>
  <c r="BS90" i="15"/>
  <c r="BB90" i="15"/>
  <c r="BC90" i="15"/>
  <c r="BD90" i="15"/>
  <c r="BI90" i="15"/>
  <c r="BJ90" i="15"/>
  <c r="BL90" i="15"/>
  <c r="BK90" i="15"/>
  <c r="BG90" i="15"/>
  <c r="BH90" i="15"/>
  <c r="BF90" i="15"/>
  <c r="BE90" i="15"/>
  <c r="AV90" i="15"/>
  <c r="BA90" i="15"/>
  <c r="AZ90" i="15"/>
  <c r="AY90" i="15"/>
  <c r="AX90" i="15"/>
  <c r="AW90" i="15"/>
  <c r="AU90" i="15"/>
  <c r="AT90" i="15"/>
  <c r="AS90" i="15"/>
  <c r="AR90" i="15"/>
  <c r="AQ90" i="15"/>
  <c r="AP90" i="15"/>
  <c r="AO90" i="15"/>
  <c r="AN90" i="15"/>
  <c r="AM90" i="15"/>
  <c r="AE90" i="15"/>
  <c r="AI90" i="15"/>
  <c r="R90" i="15"/>
  <c r="S90" i="15"/>
  <c r="T90" i="15"/>
  <c r="Y90" i="15"/>
  <c r="Z90" i="15"/>
  <c r="AB90" i="15"/>
  <c r="AA90" i="15"/>
  <c r="W90" i="15"/>
  <c r="X90" i="15"/>
  <c r="V90" i="15"/>
  <c r="U90" i="15"/>
  <c r="L90" i="15"/>
  <c r="Q90" i="15"/>
  <c r="P90" i="15"/>
  <c r="O90" i="15"/>
  <c r="N90" i="15"/>
  <c r="M90" i="15"/>
  <c r="K90" i="15"/>
  <c r="J90" i="15"/>
  <c r="I90" i="15"/>
  <c r="H90" i="15"/>
  <c r="G90" i="15"/>
  <c r="F90" i="15"/>
  <c r="E90" i="15"/>
  <c r="D90" i="15"/>
  <c r="C90" i="15"/>
  <c r="EI89" i="15"/>
  <c r="EM89" i="15"/>
  <c r="DV89" i="15"/>
  <c r="DW89" i="15"/>
  <c r="DX89" i="15"/>
  <c r="EC89" i="15"/>
  <c r="ED89" i="15"/>
  <c r="EF89" i="15"/>
  <c r="EE89" i="15"/>
  <c r="EA89" i="15"/>
  <c r="EB89" i="15"/>
  <c r="DZ89" i="15"/>
  <c r="DY89" i="15"/>
  <c r="DP89" i="15"/>
  <c r="DU89" i="15"/>
  <c r="DT89" i="15"/>
  <c r="DS89" i="15"/>
  <c r="DR89" i="15"/>
  <c r="DQ89" i="15"/>
  <c r="DO89" i="15"/>
  <c r="DN89" i="15"/>
  <c r="DM89" i="15"/>
  <c r="DL89" i="15"/>
  <c r="DK89" i="15"/>
  <c r="DJ89" i="15"/>
  <c r="DI89" i="15"/>
  <c r="DH89" i="15"/>
  <c r="DG89" i="15"/>
  <c r="CY89" i="15"/>
  <c r="DC89" i="15"/>
  <c r="CL89" i="15"/>
  <c r="CM89" i="15"/>
  <c r="CN89" i="15"/>
  <c r="CS89" i="15"/>
  <c r="CT89" i="15"/>
  <c r="CV89" i="15"/>
  <c r="CU89" i="15"/>
  <c r="CQ89" i="15"/>
  <c r="CR89" i="15"/>
  <c r="CP89" i="15"/>
  <c r="CO89" i="15"/>
  <c r="CF89" i="15"/>
  <c r="CK89" i="15"/>
  <c r="CJ89" i="15"/>
  <c r="CI89" i="15"/>
  <c r="CH89" i="15"/>
  <c r="CG89" i="15"/>
  <c r="CE89" i="15"/>
  <c r="CD89" i="15"/>
  <c r="CC89" i="15"/>
  <c r="CB89" i="15"/>
  <c r="CA89" i="15"/>
  <c r="BZ89" i="15"/>
  <c r="BY89" i="15"/>
  <c r="BX89" i="15"/>
  <c r="BW89" i="15"/>
  <c r="BO89" i="15"/>
  <c r="BS89" i="15"/>
  <c r="BB89" i="15"/>
  <c r="BC89" i="15"/>
  <c r="BD89" i="15"/>
  <c r="BI89" i="15"/>
  <c r="BJ89" i="15"/>
  <c r="BL89" i="15"/>
  <c r="BK89" i="15"/>
  <c r="BG89" i="15"/>
  <c r="BH89" i="15"/>
  <c r="BF89" i="15"/>
  <c r="BE89" i="15"/>
  <c r="AV89" i="15"/>
  <c r="BA89" i="15"/>
  <c r="AZ89" i="15"/>
  <c r="AY89" i="15"/>
  <c r="AX89" i="15"/>
  <c r="AW89" i="15"/>
  <c r="AU89" i="15"/>
  <c r="AT89" i="15"/>
  <c r="AS89" i="15"/>
  <c r="AR89" i="15"/>
  <c r="AQ89" i="15"/>
  <c r="AP89" i="15"/>
  <c r="AO89" i="15"/>
  <c r="AN89" i="15"/>
  <c r="AM89" i="15"/>
  <c r="AE89" i="15"/>
  <c r="AI89" i="15"/>
  <c r="R89" i="15"/>
  <c r="S89" i="15"/>
  <c r="T89" i="15"/>
  <c r="Y89" i="15"/>
  <c r="Z89" i="15"/>
  <c r="AB89" i="15"/>
  <c r="AA89" i="15"/>
  <c r="W89" i="15"/>
  <c r="X89" i="15"/>
  <c r="V89" i="15"/>
  <c r="U89" i="15"/>
  <c r="L89" i="15"/>
  <c r="Q89" i="15"/>
  <c r="P89" i="15"/>
  <c r="O89" i="15"/>
  <c r="N89" i="15"/>
  <c r="M89" i="15"/>
  <c r="K89" i="15"/>
  <c r="J89" i="15"/>
  <c r="I89" i="15"/>
  <c r="H89" i="15"/>
  <c r="G89" i="15"/>
  <c r="F89" i="15"/>
  <c r="E89" i="15"/>
  <c r="D89" i="15"/>
  <c r="C89" i="15"/>
  <c r="EI88" i="15"/>
  <c r="EM88" i="15"/>
  <c r="DV88" i="15"/>
  <c r="DW88" i="15"/>
  <c r="DX88" i="15"/>
  <c r="EC88" i="15"/>
  <c r="ED88" i="15"/>
  <c r="EF88" i="15"/>
  <c r="EE88" i="15"/>
  <c r="EA88" i="15"/>
  <c r="EB88" i="15"/>
  <c r="DZ88" i="15"/>
  <c r="DY88" i="15"/>
  <c r="DP88" i="15"/>
  <c r="DU88" i="15"/>
  <c r="DT88" i="15"/>
  <c r="DS88" i="15"/>
  <c r="DR88" i="15"/>
  <c r="DQ88" i="15"/>
  <c r="DO88" i="15"/>
  <c r="DN88" i="15"/>
  <c r="DM88" i="15"/>
  <c r="DL88" i="15"/>
  <c r="DK88" i="15"/>
  <c r="DJ88" i="15"/>
  <c r="DI88" i="15"/>
  <c r="DH88" i="15"/>
  <c r="DG88" i="15"/>
  <c r="CY88" i="15"/>
  <c r="DC88" i="15"/>
  <c r="CL88" i="15"/>
  <c r="CM88" i="15"/>
  <c r="CN88" i="15"/>
  <c r="CS88" i="15"/>
  <c r="CT88" i="15"/>
  <c r="CV88" i="15"/>
  <c r="CU88" i="15"/>
  <c r="CQ88" i="15"/>
  <c r="CR88" i="15"/>
  <c r="CP88" i="15"/>
  <c r="CO88" i="15"/>
  <c r="CF88" i="15"/>
  <c r="CK88" i="15"/>
  <c r="CJ88" i="15"/>
  <c r="CI88" i="15"/>
  <c r="CH88" i="15"/>
  <c r="CG88" i="15"/>
  <c r="CE88" i="15"/>
  <c r="CD88" i="15"/>
  <c r="CC88" i="15"/>
  <c r="CB88" i="15"/>
  <c r="CA88" i="15"/>
  <c r="BZ88" i="15"/>
  <c r="BY88" i="15"/>
  <c r="BX88" i="15"/>
  <c r="BW88" i="15"/>
  <c r="BO88" i="15"/>
  <c r="BS88" i="15"/>
  <c r="BB88" i="15"/>
  <c r="BC88" i="15"/>
  <c r="BD88" i="15"/>
  <c r="BI88" i="15"/>
  <c r="BJ88" i="15"/>
  <c r="BL88" i="15"/>
  <c r="BK88" i="15"/>
  <c r="BG88" i="15"/>
  <c r="BH88" i="15"/>
  <c r="BF88" i="15"/>
  <c r="BE88" i="15"/>
  <c r="AV88" i="15"/>
  <c r="BA88" i="15"/>
  <c r="AZ88" i="15"/>
  <c r="AY88" i="15"/>
  <c r="AX88" i="15"/>
  <c r="AW88" i="15"/>
  <c r="AU88" i="15"/>
  <c r="AT88" i="15"/>
  <c r="AS88" i="15"/>
  <c r="AR88" i="15"/>
  <c r="AQ88" i="15"/>
  <c r="AP88" i="15"/>
  <c r="AO88" i="15"/>
  <c r="AN88" i="15"/>
  <c r="AM88" i="15"/>
  <c r="AE88" i="15"/>
  <c r="AI88" i="15"/>
  <c r="R88" i="15"/>
  <c r="S88" i="15"/>
  <c r="T88" i="15"/>
  <c r="Y88" i="15"/>
  <c r="Z88" i="15"/>
  <c r="AB88" i="15"/>
  <c r="AA88" i="15"/>
  <c r="W88" i="15"/>
  <c r="X88" i="15"/>
  <c r="V88" i="15"/>
  <c r="U88" i="15"/>
  <c r="L88" i="15"/>
  <c r="Q88" i="15"/>
  <c r="P88" i="15"/>
  <c r="O88" i="15"/>
  <c r="N88" i="15"/>
  <c r="M88" i="15"/>
  <c r="K88" i="15"/>
  <c r="J88" i="15"/>
  <c r="I88" i="15"/>
  <c r="H88" i="15"/>
  <c r="G88" i="15"/>
  <c r="F88" i="15"/>
  <c r="E88" i="15"/>
  <c r="D88" i="15"/>
  <c r="C88" i="15"/>
  <c r="EI87" i="15"/>
  <c r="EM87" i="15"/>
  <c r="DV87" i="15"/>
  <c r="DW87" i="15"/>
  <c r="DX87" i="15"/>
  <c r="EC87" i="15"/>
  <c r="ED87" i="15"/>
  <c r="EF87" i="15"/>
  <c r="EE87" i="15"/>
  <c r="EA87" i="15"/>
  <c r="EB87" i="15"/>
  <c r="DZ87" i="15"/>
  <c r="DY87" i="15"/>
  <c r="DP87" i="15"/>
  <c r="DU87" i="15"/>
  <c r="DT87" i="15"/>
  <c r="DS87" i="15"/>
  <c r="DR87" i="15"/>
  <c r="DQ87" i="15"/>
  <c r="DO87" i="15"/>
  <c r="DN87" i="15"/>
  <c r="DM87" i="15"/>
  <c r="DL87" i="15"/>
  <c r="DK87" i="15"/>
  <c r="DJ87" i="15"/>
  <c r="DI87" i="15"/>
  <c r="DH87" i="15"/>
  <c r="DG87" i="15"/>
  <c r="CY87" i="15"/>
  <c r="DC87" i="15"/>
  <c r="CL87" i="15"/>
  <c r="CM87" i="15"/>
  <c r="CN87" i="15"/>
  <c r="CS87" i="15"/>
  <c r="CT87" i="15"/>
  <c r="CV87" i="15"/>
  <c r="CU87" i="15"/>
  <c r="CQ87" i="15"/>
  <c r="CR87" i="15"/>
  <c r="CP87" i="15"/>
  <c r="CO87" i="15"/>
  <c r="CF87" i="15"/>
  <c r="CK87" i="15"/>
  <c r="CJ87" i="15"/>
  <c r="CI87" i="15"/>
  <c r="CH87" i="15"/>
  <c r="CG87" i="15"/>
  <c r="CE87" i="15"/>
  <c r="CD87" i="15"/>
  <c r="CC87" i="15"/>
  <c r="CB87" i="15"/>
  <c r="CA87" i="15"/>
  <c r="BZ87" i="15"/>
  <c r="BY87" i="15"/>
  <c r="BX87" i="15"/>
  <c r="BW87" i="15"/>
  <c r="BO87" i="15"/>
  <c r="BS87" i="15"/>
  <c r="BB87" i="15"/>
  <c r="BC87" i="15"/>
  <c r="BD87" i="15"/>
  <c r="BI87" i="15"/>
  <c r="BJ87" i="15"/>
  <c r="BL87" i="15"/>
  <c r="BK87" i="15"/>
  <c r="BG87" i="15"/>
  <c r="BH87" i="15"/>
  <c r="BF87" i="15"/>
  <c r="BE87" i="15"/>
  <c r="AV87" i="15"/>
  <c r="BA87" i="15"/>
  <c r="AZ87" i="15"/>
  <c r="AY87" i="15"/>
  <c r="AX87" i="15"/>
  <c r="AW87" i="15"/>
  <c r="AU87" i="15"/>
  <c r="AT87" i="15"/>
  <c r="AS87" i="15"/>
  <c r="AR87" i="15"/>
  <c r="AQ87" i="15"/>
  <c r="AP87" i="15"/>
  <c r="AO87" i="15"/>
  <c r="AN87" i="15"/>
  <c r="AM87" i="15"/>
  <c r="AE87" i="15"/>
  <c r="AI87" i="15"/>
  <c r="R87" i="15"/>
  <c r="S87" i="15"/>
  <c r="T87" i="15"/>
  <c r="Y87" i="15"/>
  <c r="Z87" i="15"/>
  <c r="AB87" i="15"/>
  <c r="AA87" i="15"/>
  <c r="W87" i="15"/>
  <c r="X87" i="15"/>
  <c r="V87" i="15"/>
  <c r="U87" i="15"/>
  <c r="L87" i="15"/>
  <c r="Q87" i="15"/>
  <c r="P87" i="15"/>
  <c r="O87" i="15"/>
  <c r="N87" i="15"/>
  <c r="M87" i="15"/>
  <c r="K87" i="15"/>
  <c r="J87" i="15"/>
  <c r="I87" i="15"/>
  <c r="H87" i="15"/>
  <c r="G87" i="15"/>
  <c r="F87" i="15"/>
  <c r="E87" i="15"/>
  <c r="D87" i="15"/>
  <c r="C87" i="15"/>
  <c r="EI86" i="15"/>
  <c r="EM86" i="15"/>
  <c r="DV86" i="15"/>
  <c r="DW86" i="15"/>
  <c r="DX86" i="15"/>
  <c r="EC86" i="15"/>
  <c r="ED86" i="15"/>
  <c r="EF86" i="15"/>
  <c r="EE86" i="15"/>
  <c r="EA86" i="15"/>
  <c r="EB86" i="15"/>
  <c r="DZ86" i="15"/>
  <c r="DY86" i="15"/>
  <c r="DP86" i="15"/>
  <c r="DU86" i="15"/>
  <c r="DT86" i="15"/>
  <c r="DS86" i="15"/>
  <c r="DR86" i="15"/>
  <c r="DQ86" i="15"/>
  <c r="DO86" i="15"/>
  <c r="DN86" i="15"/>
  <c r="DM86" i="15"/>
  <c r="DL86" i="15"/>
  <c r="DK86" i="15"/>
  <c r="DJ86" i="15"/>
  <c r="DI86" i="15"/>
  <c r="DH86" i="15"/>
  <c r="DG86" i="15"/>
  <c r="CY86" i="15"/>
  <c r="DC86" i="15"/>
  <c r="CL86" i="15"/>
  <c r="CM86" i="15"/>
  <c r="CN86" i="15"/>
  <c r="CS86" i="15"/>
  <c r="CT86" i="15"/>
  <c r="CV86" i="15"/>
  <c r="CU86" i="15"/>
  <c r="CQ86" i="15"/>
  <c r="CR86" i="15"/>
  <c r="CP86" i="15"/>
  <c r="CO86" i="15"/>
  <c r="CF86" i="15"/>
  <c r="CK86" i="15"/>
  <c r="CJ86" i="15"/>
  <c r="CI86" i="15"/>
  <c r="CH86" i="15"/>
  <c r="CG86" i="15"/>
  <c r="CE86" i="15"/>
  <c r="CD86" i="15"/>
  <c r="CC86" i="15"/>
  <c r="CB86" i="15"/>
  <c r="CA86" i="15"/>
  <c r="BZ86" i="15"/>
  <c r="BY86" i="15"/>
  <c r="BX86" i="15"/>
  <c r="BO86" i="15"/>
  <c r="BS86" i="15"/>
  <c r="BB86" i="15"/>
  <c r="BC86" i="15"/>
  <c r="BD86" i="15"/>
  <c r="BI86" i="15"/>
  <c r="BJ86" i="15"/>
  <c r="BL86" i="15"/>
  <c r="BK86" i="15"/>
  <c r="BG86" i="15"/>
  <c r="BH86" i="15"/>
  <c r="BF86" i="15"/>
  <c r="BE86" i="15"/>
  <c r="AV86" i="15"/>
  <c r="BA86" i="15"/>
  <c r="AZ86" i="15"/>
  <c r="AY86" i="15"/>
  <c r="AX86" i="15"/>
  <c r="AW86" i="15"/>
  <c r="AU86" i="15"/>
  <c r="AT86" i="15"/>
  <c r="AS86" i="15"/>
  <c r="AR86" i="15"/>
  <c r="AQ86" i="15"/>
  <c r="AP86" i="15"/>
  <c r="AO86" i="15"/>
  <c r="AN86" i="15"/>
  <c r="AM86" i="15"/>
  <c r="AE86" i="15"/>
  <c r="AI86" i="15"/>
  <c r="R86" i="15"/>
  <c r="S86" i="15"/>
  <c r="T86" i="15"/>
  <c r="Y86" i="15"/>
  <c r="Z86" i="15"/>
  <c r="AB86" i="15"/>
  <c r="AA86" i="15"/>
  <c r="W86" i="15"/>
  <c r="X86" i="15"/>
  <c r="V86" i="15"/>
  <c r="U86" i="15"/>
  <c r="L86" i="15"/>
  <c r="Q86" i="15"/>
  <c r="P86" i="15"/>
  <c r="O86" i="15"/>
  <c r="N86" i="15"/>
  <c r="M86" i="15"/>
  <c r="K86" i="15"/>
  <c r="J86" i="15"/>
  <c r="I86" i="15"/>
  <c r="H86" i="15"/>
  <c r="G86" i="15"/>
  <c r="F86" i="15"/>
  <c r="E86" i="15"/>
  <c r="D86" i="15"/>
  <c r="C86" i="15"/>
  <c r="EI85" i="15"/>
  <c r="EM85" i="15"/>
  <c r="DV85" i="15"/>
  <c r="DW85" i="15"/>
  <c r="DX85" i="15"/>
  <c r="EC85" i="15"/>
  <c r="ED85" i="15"/>
  <c r="EF85" i="15"/>
  <c r="EE85" i="15"/>
  <c r="EA85" i="15"/>
  <c r="EB85" i="15"/>
  <c r="DZ85" i="15"/>
  <c r="DY85" i="15"/>
  <c r="DP85" i="15"/>
  <c r="DU85" i="15"/>
  <c r="DT85" i="15"/>
  <c r="DS85" i="15"/>
  <c r="DR85" i="15"/>
  <c r="DQ85" i="15"/>
  <c r="DO85" i="15"/>
  <c r="DN85" i="15"/>
  <c r="DM85" i="15"/>
  <c r="DL85" i="15"/>
  <c r="DK85" i="15"/>
  <c r="DJ85" i="15"/>
  <c r="DI85" i="15"/>
  <c r="DH85" i="15"/>
  <c r="CY85" i="15"/>
  <c r="DC85" i="15"/>
  <c r="CU85" i="15"/>
  <c r="CQ85" i="15"/>
  <c r="CR85" i="15"/>
  <c r="CP85" i="15"/>
  <c r="CO85" i="15"/>
  <c r="CC85" i="15"/>
  <c r="CB85" i="15"/>
  <c r="BO85" i="15"/>
  <c r="BS85" i="15"/>
  <c r="BB85" i="15"/>
  <c r="BC85" i="15"/>
  <c r="BD85" i="15"/>
  <c r="BI85" i="15"/>
  <c r="BJ85" i="15"/>
  <c r="BL85" i="15"/>
  <c r="BK85" i="15"/>
  <c r="BG85" i="15"/>
  <c r="BH85" i="15"/>
  <c r="BF85" i="15"/>
  <c r="BE85" i="15"/>
  <c r="AV85" i="15"/>
  <c r="BA85" i="15"/>
  <c r="AZ85" i="15"/>
  <c r="AY85" i="15"/>
  <c r="AX85" i="15"/>
  <c r="AW85" i="15"/>
  <c r="AU85" i="15"/>
  <c r="AT85" i="15"/>
  <c r="AS85" i="15"/>
  <c r="AR85" i="15"/>
  <c r="AQ85" i="15"/>
  <c r="AP85" i="15"/>
  <c r="AO85" i="15"/>
  <c r="AN85" i="15"/>
  <c r="AM85" i="15"/>
  <c r="AE85" i="15"/>
  <c r="AI85" i="15"/>
  <c r="R85" i="15"/>
  <c r="S85" i="15"/>
  <c r="T85" i="15"/>
  <c r="Y85" i="15"/>
  <c r="Z85" i="15"/>
  <c r="AB85" i="15"/>
  <c r="AA85" i="15"/>
  <c r="W85" i="15"/>
  <c r="X85" i="15"/>
  <c r="V85" i="15"/>
  <c r="U85" i="15"/>
  <c r="L85" i="15"/>
  <c r="Q85" i="15"/>
  <c r="P85" i="15"/>
  <c r="O85" i="15"/>
  <c r="N85" i="15"/>
  <c r="M85" i="15"/>
  <c r="K85" i="15"/>
  <c r="J85" i="15"/>
  <c r="I85" i="15"/>
  <c r="H85" i="15"/>
  <c r="G85" i="15"/>
  <c r="F85" i="15"/>
  <c r="E85" i="15"/>
  <c r="D85" i="15"/>
  <c r="C85" i="15"/>
  <c r="EI84" i="15"/>
  <c r="EM84" i="15"/>
  <c r="EA84" i="15"/>
  <c r="EB84" i="15"/>
  <c r="DZ84" i="15"/>
  <c r="DY84" i="15"/>
  <c r="DM84" i="15"/>
  <c r="DL84" i="15"/>
  <c r="CY84" i="15"/>
  <c r="DC84" i="15"/>
  <c r="CQ84" i="15"/>
  <c r="CR84" i="15"/>
  <c r="CP84" i="15"/>
  <c r="CO84" i="15"/>
  <c r="CC84" i="15"/>
  <c r="CB84" i="15"/>
  <c r="BO84" i="15"/>
  <c r="BS84" i="15"/>
  <c r="BB84" i="15"/>
  <c r="BC84" i="15"/>
  <c r="BD84" i="15"/>
  <c r="BI84" i="15"/>
  <c r="BJ84" i="15"/>
  <c r="BL84" i="15"/>
  <c r="BK84" i="15"/>
  <c r="BG84" i="15"/>
  <c r="BH84" i="15"/>
  <c r="BF84" i="15"/>
  <c r="BE84" i="15"/>
  <c r="AV84" i="15"/>
  <c r="BA84" i="15"/>
  <c r="AZ84" i="15"/>
  <c r="AY84" i="15"/>
  <c r="AX84" i="15"/>
  <c r="AW84" i="15"/>
  <c r="AU84" i="15"/>
  <c r="AT84" i="15"/>
  <c r="AS84" i="15"/>
  <c r="AR84" i="15"/>
  <c r="AQ84" i="15"/>
  <c r="AP84" i="15"/>
  <c r="AO84" i="15"/>
  <c r="AN84" i="15"/>
  <c r="AM84" i="15"/>
  <c r="AE84" i="15"/>
  <c r="AI84" i="15"/>
  <c r="R84" i="15"/>
  <c r="S84" i="15"/>
  <c r="T84" i="15"/>
  <c r="Y84" i="15"/>
  <c r="Z84" i="15"/>
  <c r="AB84" i="15"/>
  <c r="AA84" i="15"/>
  <c r="W84" i="15"/>
  <c r="X84" i="15"/>
  <c r="V84" i="15"/>
  <c r="U84" i="15"/>
  <c r="L84" i="15"/>
  <c r="Q84" i="15"/>
  <c r="P84" i="15"/>
  <c r="O84" i="15"/>
  <c r="N84" i="15"/>
  <c r="M84" i="15"/>
  <c r="K84" i="15"/>
  <c r="J84" i="15"/>
  <c r="I84" i="15"/>
  <c r="H84" i="15"/>
  <c r="G84" i="15"/>
  <c r="F84" i="15"/>
  <c r="E84" i="15"/>
  <c r="D84" i="15"/>
  <c r="EI83" i="15"/>
  <c r="EM83" i="15"/>
  <c r="DM83" i="15"/>
  <c r="DL83" i="15"/>
  <c r="CY83" i="15"/>
  <c r="DC83" i="15"/>
  <c r="CQ83" i="15"/>
  <c r="CR83" i="15"/>
  <c r="CP83" i="15"/>
  <c r="CO83" i="15"/>
  <c r="CC83" i="15"/>
  <c r="CB83" i="15"/>
  <c r="BO83" i="15"/>
  <c r="BS83" i="15"/>
  <c r="BB83" i="15"/>
  <c r="BC83" i="15"/>
  <c r="BD83" i="15"/>
  <c r="BI83" i="15"/>
  <c r="BJ83" i="15"/>
  <c r="BL83" i="15"/>
  <c r="BK83" i="15"/>
  <c r="BG83" i="15"/>
  <c r="BH83" i="15"/>
  <c r="BF83" i="15"/>
  <c r="BE83" i="15"/>
  <c r="AV83" i="15"/>
  <c r="BA83" i="15"/>
  <c r="AZ83" i="15"/>
  <c r="AY83" i="15"/>
  <c r="AX83" i="15"/>
  <c r="AW83" i="15"/>
  <c r="AU83" i="15"/>
  <c r="AT83" i="15"/>
  <c r="AS83" i="15"/>
  <c r="AR83" i="15"/>
  <c r="AQ83" i="15"/>
  <c r="AP83" i="15"/>
  <c r="AO83" i="15"/>
  <c r="AN83" i="15"/>
  <c r="AE83" i="15"/>
  <c r="AI83" i="15"/>
  <c r="AA83" i="15"/>
  <c r="W83" i="15"/>
  <c r="X83" i="15"/>
  <c r="V83" i="15"/>
  <c r="U83" i="15"/>
  <c r="Q83" i="15"/>
  <c r="P83" i="15"/>
  <c r="O83" i="15"/>
  <c r="N83" i="15"/>
  <c r="M83" i="15"/>
  <c r="I83" i="15"/>
  <c r="H83" i="15"/>
  <c r="EI82" i="15"/>
  <c r="EM82" i="15"/>
  <c r="EA82" i="15"/>
  <c r="EB82" i="15"/>
  <c r="DZ82" i="15"/>
  <c r="DY82" i="15"/>
  <c r="DM82" i="15"/>
  <c r="DL82" i="15"/>
  <c r="CY82" i="15"/>
  <c r="DC82" i="15"/>
  <c r="CQ82" i="15"/>
  <c r="CR82" i="15"/>
  <c r="CC82" i="15"/>
  <c r="CB82" i="15"/>
  <c r="BO82" i="15"/>
  <c r="BS82" i="15"/>
  <c r="BG82" i="15"/>
  <c r="BH82" i="15"/>
  <c r="BF82" i="15"/>
  <c r="BE82" i="15"/>
  <c r="AS82" i="15"/>
  <c r="AR82" i="15"/>
  <c r="AE82" i="15"/>
  <c r="AI82" i="15"/>
  <c r="AA82" i="15"/>
  <c r="W82" i="15"/>
  <c r="X82" i="15"/>
  <c r="V82" i="15"/>
  <c r="U82" i="15"/>
  <c r="I82" i="15"/>
  <c r="H82" i="15"/>
  <c r="EI81" i="15"/>
  <c r="EM81" i="15"/>
  <c r="EA81" i="15"/>
  <c r="EB81" i="15"/>
  <c r="DZ81" i="15"/>
  <c r="DY81" i="15"/>
  <c r="DM81" i="15"/>
  <c r="DL81" i="15"/>
  <c r="CY81" i="15"/>
  <c r="DC81" i="15"/>
  <c r="CC81" i="15"/>
  <c r="CB81" i="15"/>
  <c r="BO81" i="15"/>
  <c r="BS81" i="15"/>
  <c r="AS81" i="15"/>
  <c r="AR81" i="15"/>
  <c r="AE81" i="15"/>
  <c r="AI81" i="15"/>
  <c r="I81" i="15"/>
  <c r="H81" i="15"/>
  <c r="EI80" i="15"/>
  <c r="EM80" i="15"/>
  <c r="EA80" i="15"/>
  <c r="EB80" i="15"/>
  <c r="DM80" i="15"/>
  <c r="DL80" i="15"/>
  <c r="CY80" i="15"/>
  <c r="DC80" i="15"/>
  <c r="CQ80" i="15"/>
  <c r="CR80" i="15"/>
  <c r="CC80" i="15"/>
  <c r="CB80" i="15"/>
  <c r="BO80" i="15"/>
  <c r="BS80" i="15"/>
  <c r="BG80" i="15"/>
  <c r="BH80" i="15"/>
  <c r="AS80" i="15"/>
  <c r="AR80" i="15"/>
  <c r="AE80" i="15"/>
  <c r="AI80" i="15"/>
  <c r="W80" i="15"/>
  <c r="X80" i="15"/>
  <c r="V80" i="15"/>
  <c r="U80" i="15"/>
  <c r="I80" i="15"/>
  <c r="H80" i="15"/>
  <c r="EI79" i="15"/>
  <c r="EM79" i="15"/>
  <c r="DM79" i="15"/>
  <c r="DL79" i="15"/>
  <c r="CY79" i="15"/>
  <c r="DC79" i="15"/>
  <c r="CC79" i="15"/>
  <c r="CB79" i="15"/>
  <c r="BO79" i="15"/>
  <c r="BS79" i="15"/>
  <c r="AS79" i="15"/>
  <c r="AR79" i="15"/>
  <c r="AE79" i="15"/>
  <c r="AI79" i="15"/>
  <c r="W79" i="15"/>
  <c r="X79" i="15"/>
  <c r="V79" i="15"/>
  <c r="U79" i="15"/>
  <c r="I79" i="15"/>
  <c r="H79" i="15"/>
  <c r="EI78" i="15"/>
  <c r="EM78" i="15"/>
  <c r="EA78" i="15"/>
  <c r="EB78" i="15"/>
  <c r="DM78" i="15"/>
  <c r="DL78" i="15"/>
  <c r="CY78" i="15"/>
  <c r="DC78" i="15"/>
  <c r="CC78" i="15"/>
  <c r="CB78" i="15"/>
  <c r="BO78" i="15"/>
  <c r="BS78" i="15"/>
  <c r="BG78" i="15"/>
  <c r="BH78" i="15"/>
  <c r="AS78" i="15"/>
  <c r="AR78" i="15"/>
  <c r="AE78" i="15"/>
  <c r="AI78" i="15"/>
  <c r="I78" i="15"/>
  <c r="H78" i="15"/>
  <c r="EI77" i="15"/>
  <c r="EM77" i="15"/>
  <c r="DM77" i="15"/>
  <c r="DL77" i="15"/>
  <c r="CY77" i="15"/>
  <c r="DC77" i="15"/>
  <c r="CC77" i="15"/>
  <c r="CB77" i="15"/>
  <c r="BO77" i="15"/>
  <c r="BS77" i="15"/>
  <c r="AS77" i="15"/>
  <c r="AR77" i="15"/>
  <c r="AE77" i="15"/>
  <c r="AI77" i="15"/>
  <c r="I77" i="15"/>
  <c r="H77" i="15"/>
  <c r="EI76" i="15"/>
  <c r="EM76" i="15"/>
  <c r="DM76" i="15"/>
  <c r="DL76" i="15"/>
  <c r="CY76" i="15"/>
  <c r="DC76" i="15"/>
  <c r="CC76" i="15"/>
  <c r="CB76" i="15"/>
  <c r="BO76" i="15"/>
  <c r="BS76" i="15"/>
  <c r="AS76" i="15"/>
  <c r="AR76" i="15"/>
  <c r="AE76" i="15"/>
  <c r="AI76" i="15"/>
  <c r="I76" i="15"/>
  <c r="H76" i="15"/>
  <c r="EI75" i="15"/>
  <c r="EM75" i="15"/>
  <c r="DM75" i="15"/>
  <c r="DL75" i="15"/>
  <c r="CY75" i="15"/>
  <c r="DC75" i="15"/>
  <c r="CC75" i="15"/>
  <c r="CB75" i="15"/>
  <c r="BO75" i="15"/>
  <c r="BS75" i="15"/>
  <c r="AS75" i="15"/>
  <c r="AR75" i="15"/>
  <c r="AE75" i="15"/>
  <c r="AI75" i="15"/>
  <c r="I75" i="15"/>
  <c r="H75" i="15"/>
  <c r="EI74" i="15"/>
  <c r="EM74" i="15"/>
  <c r="DM74" i="15"/>
  <c r="DL74" i="15"/>
  <c r="CY74" i="15"/>
  <c r="DC74" i="15"/>
  <c r="CC74" i="15"/>
  <c r="CB74" i="15"/>
  <c r="BO74" i="15"/>
  <c r="BS74" i="15"/>
  <c r="AS74" i="15"/>
  <c r="AR74" i="15"/>
  <c r="AE74" i="15"/>
  <c r="AI74" i="15"/>
  <c r="I74" i="15"/>
  <c r="H74" i="15"/>
  <c r="EI73" i="15"/>
  <c r="EM73" i="15"/>
  <c r="DM73" i="15"/>
  <c r="DL73" i="15"/>
  <c r="CY73" i="15"/>
  <c r="DC73" i="15"/>
  <c r="CC73" i="15"/>
  <c r="CB73" i="15"/>
  <c r="BO73" i="15"/>
  <c r="BS73" i="15"/>
  <c r="AS73" i="15"/>
  <c r="AR73" i="15"/>
  <c r="AE73" i="15"/>
  <c r="AI73" i="15"/>
  <c r="I73" i="15"/>
  <c r="H73" i="15"/>
  <c r="EI72" i="15"/>
  <c r="EM72" i="15"/>
  <c r="DM72" i="15"/>
  <c r="DL72" i="15"/>
  <c r="CY72" i="15"/>
  <c r="DC72" i="15"/>
  <c r="CC72" i="15"/>
  <c r="CB72" i="15"/>
  <c r="BO72" i="15"/>
  <c r="BS72" i="15"/>
  <c r="AS72" i="15"/>
  <c r="AR72" i="15"/>
  <c r="AE72" i="15"/>
  <c r="AI72" i="15"/>
  <c r="I72" i="15"/>
  <c r="H72" i="15"/>
  <c r="EI71" i="15"/>
  <c r="EM71" i="15"/>
  <c r="DM71" i="15"/>
  <c r="DL71" i="15"/>
  <c r="CY71" i="15"/>
  <c r="DC71" i="15"/>
  <c r="CC71" i="15"/>
  <c r="CB71" i="15"/>
  <c r="BO71" i="15"/>
  <c r="BS71" i="15"/>
  <c r="AS71" i="15"/>
  <c r="AR71" i="15"/>
  <c r="AE71" i="15"/>
  <c r="AI71" i="15"/>
  <c r="I71" i="15"/>
  <c r="H71" i="15"/>
  <c r="EI70" i="15"/>
  <c r="EM70" i="15"/>
  <c r="DM70" i="15"/>
  <c r="DL70" i="15"/>
  <c r="CY70" i="15"/>
  <c r="DC70" i="15"/>
  <c r="CC70" i="15"/>
  <c r="CB70" i="15"/>
  <c r="BO70" i="15"/>
  <c r="BS70" i="15"/>
  <c r="AS70" i="15"/>
  <c r="AR70" i="15"/>
  <c r="AE70" i="15"/>
  <c r="AI70" i="15"/>
  <c r="I70" i="15"/>
  <c r="H70" i="15"/>
  <c r="EI69" i="15"/>
  <c r="EM69" i="15"/>
  <c r="DM69" i="15"/>
  <c r="DL69" i="15"/>
  <c r="CY69" i="15"/>
  <c r="DC69" i="15"/>
  <c r="CC69" i="15"/>
  <c r="CB69" i="15"/>
  <c r="BO69" i="15"/>
  <c r="BS69" i="15"/>
  <c r="AS69" i="15"/>
  <c r="AR69" i="15"/>
  <c r="AE69" i="15"/>
  <c r="AI69" i="15"/>
  <c r="I69" i="15"/>
  <c r="H69" i="15"/>
  <c r="EI68" i="15"/>
  <c r="EM68" i="15"/>
  <c r="DM68" i="15"/>
  <c r="DL68" i="15"/>
  <c r="CY68" i="15"/>
  <c r="DC68" i="15"/>
  <c r="CC68" i="15"/>
  <c r="CB68" i="15"/>
  <c r="BO68" i="15"/>
  <c r="BS68" i="15"/>
  <c r="AS68" i="15"/>
  <c r="AR68" i="15"/>
  <c r="AE68" i="15"/>
  <c r="AI68" i="15"/>
  <c r="I68" i="15"/>
  <c r="H68" i="15"/>
  <c r="EI67" i="15"/>
  <c r="EM67" i="15"/>
  <c r="DM67" i="15"/>
  <c r="DL67" i="15"/>
  <c r="CY67" i="15"/>
  <c r="DC67" i="15"/>
  <c r="CC67" i="15"/>
  <c r="CB67" i="15"/>
  <c r="BO67" i="15"/>
  <c r="BS67" i="15"/>
  <c r="AS67" i="15"/>
  <c r="AR67" i="15"/>
  <c r="AE67" i="15"/>
  <c r="AI67" i="15"/>
  <c r="I67" i="15"/>
  <c r="H67" i="15"/>
  <c r="EI66" i="15"/>
  <c r="EM66" i="15"/>
  <c r="DM66" i="15"/>
  <c r="DL66" i="15"/>
  <c r="CY66" i="15"/>
  <c r="DC66" i="15"/>
  <c r="CC66" i="15"/>
  <c r="CB66" i="15"/>
  <c r="BO66" i="15"/>
  <c r="BS66" i="15"/>
  <c r="AS66" i="15"/>
  <c r="AR66" i="15"/>
  <c r="AE66" i="15"/>
  <c r="AI66" i="15"/>
  <c r="I66" i="15"/>
  <c r="H66" i="15"/>
  <c r="EI65" i="15"/>
  <c r="EM65" i="15"/>
  <c r="DM65" i="15"/>
  <c r="DL65" i="15"/>
  <c r="CY65" i="15"/>
  <c r="DC65" i="15"/>
  <c r="CC65" i="15"/>
  <c r="CB65" i="15"/>
  <c r="BO65" i="15"/>
  <c r="BS65" i="15"/>
  <c r="AS65" i="15"/>
  <c r="AR65" i="15"/>
  <c r="AE65" i="15"/>
  <c r="AI65" i="15"/>
  <c r="I65" i="15"/>
  <c r="H65" i="15"/>
  <c r="EI64" i="15"/>
  <c r="EM64" i="15"/>
  <c r="DM64" i="15"/>
  <c r="DL64" i="15"/>
  <c r="CY64" i="15"/>
  <c r="DC64" i="15"/>
  <c r="CC64" i="15"/>
  <c r="CB64" i="15"/>
  <c r="BO64" i="15"/>
  <c r="BS64" i="15"/>
  <c r="AS64" i="15"/>
  <c r="AR64" i="15"/>
  <c r="AE64" i="15"/>
  <c r="AI64" i="15"/>
  <c r="I64" i="15"/>
  <c r="H64" i="15"/>
  <c r="EI63" i="15"/>
  <c r="EM63" i="15"/>
  <c r="DM63" i="15"/>
  <c r="DL63" i="15"/>
  <c r="CY63" i="15"/>
  <c r="DC63" i="15"/>
  <c r="CC63" i="15"/>
  <c r="CB63" i="15"/>
  <c r="BO63" i="15"/>
  <c r="BS63" i="15"/>
  <c r="AS63" i="15"/>
  <c r="AR63" i="15"/>
  <c r="AE63" i="15"/>
  <c r="AI63" i="15"/>
  <c r="I63" i="15"/>
  <c r="H63" i="15"/>
  <c r="EI62" i="15"/>
  <c r="EM62" i="15"/>
  <c r="DM62" i="15"/>
  <c r="DL62" i="15"/>
  <c r="CY62" i="15"/>
  <c r="DC62" i="15"/>
  <c r="CC62" i="15"/>
  <c r="CB62" i="15"/>
  <c r="BO62" i="15"/>
  <c r="BS62" i="15"/>
  <c r="AS62" i="15"/>
  <c r="AR62" i="15"/>
  <c r="AE62" i="15"/>
  <c r="AI62" i="15"/>
  <c r="I62" i="15"/>
  <c r="H62" i="15"/>
  <c r="EI61" i="15"/>
  <c r="EM61" i="15"/>
  <c r="DM61" i="15"/>
  <c r="DL61" i="15"/>
  <c r="CY61" i="15"/>
  <c r="DC61" i="15"/>
  <c r="CC61" i="15"/>
  <c r="CB61" i="15"/>
  <c r="BO61" i="15"/>
  <c r="BS61" i="15"/>
  <c r="AS61" i="15"/>
  <c r="AR61" i="15"/>
  <c r="AE61" i="15"/>
  <c r="AI61" i="15"/>
  <c r="I61" i="15"/>
  <c r="H61" i="15"/>
  <c r="EI60" i="15"/>
  <c r="EM60" i="15"/>
  <c r="DM60" i="15"/>
  <c r="DL60" i="15"/>
  <c r="CY60" i="15"/>
  <c r="DC60" i="15"/>
  <c r="CC60" i="15"/>
  <c r="CB60" i="15"/>
  <c r="BO60" i="15"/>
  <c r="BS60" i="15"/>
  <c r="AS60" i="15"/>
  <c r="AR60" i="15"/>
  <c r="AE60" i="15"/>
  <c r="AI60" i="15"/>
  <c r="I60" i="15"/>
  <c r="H60" i="15"/>
  <c r="EI59" i="15"/>
  <c r="EM59" i="15"/>
  <c r="DM59" i="15"/>
  <c r="DL59" i="15"/>
  <c r="CY59" i="15"/>
  <c r="DC59" i="15"/>
  <c r="CC59" i="15"/>
  <c r="CB59" i="15"/>
  <c r="BO59" i="15"/>
  <c r="BS59" i="15"/>
  <c r="AS59" i="15"/>
  <c r="AR59" i="15"/>
  <c r="AE59" i="15"/>
  <c r="AI59" i="15"/>
  <c r="I59" i="15"/>
  <c r="H59" i="15"/>
  <c r="EI58" i="15"/>
  <c r="EM58" i="15"/>
  <c r="DM58" i="15"/>
  <c r="DL58" i="15"/>
  <c r="CY58" i="15"/>
  <c r="DC58" i="15"/>
  <c r="CC58" i="15"/>
  <c r="CB58" i="15"/>
  <c r="BO58" i="15"/>
  <c r="BS58" i="15"/>
  <c r="AS58" i="15"/>
  <c r="AR58" i="15"/>
  <c r="AE58" i="15"/>
  <c r="AI58" i="15"/>
  <c r="I58" i="15"/>
  <c r="H58" i="15"/>
  <c r="EI57" i="15"/>
  <c r="EM57" i="15"/>
  <c r="DM57" i="15"/>
  <c r="DL57" i="15"/>
  <c r="CY57" i="15"/>
  <c r="DC57" i="15"/>
  <c r="CC57" i="15"/>
  <c r="CB57" i="15"/>
  <c r="BO57" i="15"/>
  <c r="BS57" i="15"/>
  <c r="AS57" i="15"/>
  <c r="AR57" i="15"/>
  <c r="AE57" i="15"/>
  <c r="AI57" i="15"/>
  <c r="I57" i="15"/>
  <c r="H57" i="15"/>
  <c r="EI56" i="15"/>
  <c r="EM56" i="15"/>
  <c r="DM56" i="15"/>
  <c r="DL56" i="15"/>
  <c r="CY56" i="15"/>
  <c r="DC56" i="15"/>
  <c r="CC56" i="15"/>
  <c r="CB56" i="15"/>
  <c r="BO56" i="15"/>
  <c r="BS56" i="15"/>
  <c r="AS56" i="15"/>
  <c r="AR56" i="15"/>
  <c r="AE56" i="15"/>
  <c r="AI56" i="15"/>
  <c r="I56" i="15"/>
  <c r="H56" i="15"/>
  <c r="EI55" i="15"/>
  <c r="EM55" i="15"/>
  <c r="DM55" i="15"/>
  <c r="DL55" i="15"/>
  <c r="CY55" i="15"/>
  <c r="DC55" i="15"/>
  <c r="CC55" i="15"/>
  <c r="CB55" i="15"/>
  <c r="BO55" i="15"/>
  <c r="BS55" i="15"/>
  <c r="AS55" i="15"/>
  <c r="AR55" i="15"/>
  <c r="AE55" i="15"/>
  <c r="AI55" i="15"/>
  <c r="I55" i="15"/>
  <c r="H55" i="15"/>
  <c r="EI54" i="15"/>
  <c r="EM54" i="15"/>
  <c r="DM54" i="15"/>
  <c r="DL54" i="15"/>
  <c r="CY54" i="15"/>
  <c r="DC54" i="15"/>
  <c r="CC54" i="15"/>
  <c r="CB54" i="15"/>
  <c r="BO54" i="15"/>
  <c r="BS54" i="15"/>
  <c r="AS54" i="15"/>
  <c r="AR54" i="15"/>
  <c r="AE54" i="15"/>
  <c r="AI54" i="15"/>
  <c r="I54" i="15"/>
  <c r="H54" i="15"/>
  <c r="EI53" i="15"/>
  <c r="EM53" i="15"/>
  <c r="DM53" i="15"/>
  <c r="DL53" i="15"/>
  <c r="CY53" i="15"/>
  <c r="DC53" i="15"/>
  <c r="CC53" i="15"/>
  <c r="CB53" i="15"/>
  <c r="BO53" i="15"/>
  <c r="BS53" i="15"/>
  <c r="AS53" i="15"/>
  <c r="AR53" i="15"/>
  <c r="AE53" i="15"/>
  <c r="AI53" i="15"/>
  <c r="I53" i="15"/>
  <c r="H53" i="15"/>
  <c r="EI52" i="15"/>
  <c r="EM52" i="15"/>
  <c r="DM52" i="15"/>
  <c r="DL52" i="15"/>
  <c r="CY52" i="15"/>
  <c r="DC52" i="15"/>
  <c r="CC52" i="15"/>
  <c r="CB52" i="15"/>
  <c r="BO52" i="15"/>
  <c r="BS52" i="15"/>
  <c r="AS52" i="15"/>
  <c r="AR52" i="15"/>
  <c r="AE52" i="15"/>
  <c r="AI52" i="15"/>
  <c r="I52" i="15"/>
  <c r="H52" i="15"/>
  <c r="EI51" i="15"/>
  <c r="EM51" i="15"/>
  <c r="DM51" i="15"/>
  <c r="DL51" i="15"/>
  <c r="CY51" i="15"/>
  <c r="DC51" i="15"/>
  <c r="CC51" i="15"/>
  <c r="CB51" i="15"/>
  <c r="BO51" i="15"/>
  <c r="BS51" i="15"/>
  <c r="AS51" i="15"/>
  <c r="AR51" i="15"/>
  <c r="AE51" i="15"/>
  <c r="AI51" i="15"/>
  <c r="I51" i="15"/>
  <c r="H51" i="15"/>
  <c r="EI50" i="15"/>
  <c r="EM50" i="15"/>
  <c r="DM50" i="15"/>
  <c r="DL50" i="15"/>
  <c r="CY50" i="15"/>
  <c r="DC50" i="15"/>
  <c r="CC50" i="15"/>
  <c r="CB50" i="15"/>
  <c r="BO50" i="15"/>
  <c r="BS50" i="15"/>
  <c r="AS50" i="15"/>
  <c r="AR50" i="15"/>
  <c r="AE50" i="15"/>
  <c r="AI50" i="15"/>
  <c r="I50" i="15"/>
  <c r="H50" i="15"/>
  <c r="EI49" i="15"/>
  <c r="EM49" i="15"/>
  <c r="DM49" i="15"/>
  <c r="DL49" i="15"/>
  <c r="CY49" i="15"/>
  <c r="DC49" i="15"/>
  <c r="CC49" i="15"/>
  <c r="CB49" i="15"/>
  <c r="BO49" i="15"/>
  <c r="BS49" i="15"/>
  <c r="AS49" i="15"/>
  <c r="AR49" i="15"/>
  <c r="AE49" i="15"/>
  <c r="AI49" i="15"/>
  <c r="I49" i="15"/>
  <c r="H49" i="15"/>
  <c r="EI48" i="15"/>
  <c r="EM48" i="15"/>
  <c r="DM48" i="15"/>
  <c r="DL48" i="15"/>
  <c r="CY48" i="15"/>
  <c r="DC48" i="15"/>
  <c r="CC48" i="15"/>
  <c r="CB48" i="15"/>
  <c r="BO48" i="15"/>
  <c r="BS48" i="15"/>
  <c r="AS48" i="15"/>
  <c r="AR48" i="15"/>
  <c r="AE48" i="15"/>
  <c r="AI48" i="15"/>
  <c r="I48" i="15"/>
  <c r="H48" i="15"/>
  <c r="EI47" i="15"/>
  <c r="EM47" i="15"/>
  <c r="DM47" i="15"/>
  <c r="DL47" i="15"/>
  <c r="CY47" i="15"/>
  <c r="DC47" i="15"/>
  <c r="CC47" i="15"/>
  <c r="CB47" i="15"/>
  <c r="BO47" i="15"/>
  <c r="BS47" i="15"/>
  <c r="AS47" i="15"/>
  <c r="AR47" i="15"/>
  <c r="AE47" i="15"/>
  <c r="AI47" i="15"/>
  <c r="I47" i="15"/>
  <c r="H47" i="15"/>
  <c r="EI46" i="15"/>
  <c r="EM46" i="15"/>
  <c r="DM46" i="15"/>
  <c r="DL46" i="15"/>
  <c r="CY46" i="15"/>
  <c r="DC46" i="15"/>
  <c r="CC46" i="15"/>
  <c r="CB46" i="15"/>
  <c r="BO46" i="15"/>
  <c r="BS46" i="15"/>
  <c r="AS46" i="15"/>
  <c r="AR46" i="15"/>
  <c r="AE46" i="15"/>
  <c r="AI46" i="15"/>
  <c r="I46" i="15"/>
  <c r="H46" i="15"/>
  <c r="EI45" i="15"/>
  <c r="EM45" i="15"/>
  <c r="DM45" i="15"/>
  <c r="DL45" i="15"/>
  <c r="CY45" i="15"/>
  <c r="DC45" i="15"/>
  <c r="CC45" i="15"/>
  <c r="CB45" i="15"/>
  <c r="BO45" i="15"/>
  <c r="BS45" i="15"/>
  <c r="AS45" i="15"/>
  <c r="AR45" i="15"/>
  <c r="AE45" i="15"/>
  <c r="AI45" i="15"/>
  <c r="I45" i="15"/>
  <c r="H45" i="15"/>
  <c r="EI44" i="15"/>
  <c r="EM44" i="15"/>
  <c r="DM44" i="15"/>
  <c r="DL44" i="15"/>
  <c r="CY44" i="15"/>
  <c r="DC44" i="15"/>
  <c r="CC44" i="15"/>
  <c r="CB44" i="15"/>
  <c r="BO44" i="15"/>
  <c r="BS44" i="15"/>
  <c r="AS44" i="15"/>
  <c r="AR44" i="15"/>
  <c r="AE44" i="15"/>
  <c r="AI44" i="15"/>
  <c r="I44" i="15"/>
  <c r="H44" i="15"/>
  <c r="EI43" i="15"/>
  <c r="EM43" i="15"/>
  <c r="DM43" i="15"/>
  <c r="DL43" i="15"/>
  <c r="CY43" i="15"/>
  <c r="DC43" i="15"/>
  <c r="CC43" i="15"/>
  <c r="CB43" i="15"/>
  <c r="BO43" i="15"/>
  <c r="BS43" i="15"/>
  <c r="AS43" i="15"/>
  <c r="AR43" i="15"/>
  <c r="AE43" i="15"/>
  <c r="AI43" i="15"/>
  <c r="I43" i="15"/>
  <c r="H43" i="15"/>
  <c r="EI42" i="15"/>
  <c r="EM42" i="15"/>
  <c r="DM42" i="15"/>
  <c r="DL42" i="15"/>
  <c r="CY42" i="15"/>
  <c r="DC42" i="15"/>
  <c r="CC42" i="15"/>
  <c r="CB42" i="15"/>
  <c r="BO42" i="15"/>
  <c r="BS42" i="15"/>
  <c r="AS42" i="15"/>
  <c r="AR42" i="15"/>
  <c r="AE42" i="15"/>
  <c r="AI42" i="15"/>
  <c r="I42" i="15"/>
  <c r="H42" i="15"/>
  <c r="EI41" i="15"/>
  <c r="EM41" i="15"/>
  <c r="DM41" i="15"/>
  <c r="DL41" i="15"/>
  <c r="CY41" i="15"/>
  <c r="DC41" i="15"/>
  <c r="CC41" i="15"/>
  <c r="CB41" i="15"/>
  <c r="BO41" i="15"/>
  <c r="BS41" i="15"/>
  <c r="AS41" i="15"/>
  <c r="AR41" i="15"/>
  <c r="AE41" i="15"/>
  <c r="AI41" i="15"/>
  <c r="I41" i="15"/>
  <c r="H41" i="15"/>
  <c r="EI40" i="15"/>
  <c r="EM40" i="15"/>
  <c r="DM40" i="15"/>
  <c r="DL40" i="15"/>
  <c r="CY40" i="15"/>
  <c r="DC40" i="15"/>
  <c r="CC40" i="15"/>
  <c r="CB40" i="15"/>
  <c r="BO40" i="15"/>
  <c r="BS40" i="15"/>
  <c r="AS40" i="15"/>
  <c r="AR40" i="15"/>
  <c r="AE40" i="15"/>
  <c r="AI40" i="15"/>
  <c r="I40" i="15"/>
  <c r="H40" i="15"/>
  <c r="EI39" i="15"/>
  <c r="EM39" i="15"/>
  <c r="DM39" i="15"/>
  <c r="DL39" i="15"/>
  <c r="CY39" i="15"/>
  <c r="DC39" i="15"/>
  <c r="CC39" i="15"/>
  <c r="CB39" i="15"/>
  <c r="BO39" i="15"/>
  <c r="BS39" i="15"/>
  <c r="AS39" i="15"/>
  <c r="AR39" i="15"/>
  <c r="AE39" i="15"/>
  <c r="AI39" i="15"/>
  <c r="I39" i="15"/>
  <c r="H39" i="15"/>
  <c r="EI38" i="15"/>
  <c r="EM38" i="15"/>
  <c r="DM38" i="15"/>
  <c r="DL38" i="15"/>
  <c r="CY38" i="15"/>
  <c r="DC38" i="15"/>
  <c r="CC38" i="15"/>
  <c r="CB38" i="15"/>
  <c r="BO38" i="15"/>
  <c r="BS38" i="15"/>
  <c r="AS38" i="15"/>
  <c r="AR38" i="15"/>
  <c r="AE38" i="15"/>
  <c r="AI38" i="15"/>
  <c r="I38" i="15"/>
  <c r="H38" i="15"/>
  <c r="EI37" i="15"/>
  <c r="EM37" i="15"/>
  <c r="DM37" i="15"/>
  <c r="DL37" i="15"/>
  <c r="CY37" i="15"/>
  <c r="DC37" i="15"/>
  <c r="CC37" i="15"/>
  <c r="CB37" i="15"/>
  <c r="BO37" i="15"/>
  <c r="BS37" i="15"/>
  <c r="AS37" i="15"/>
  <c r="AR37" i="15"/>
  <c r="AE37" i="15"/>
  <c r="AI37" i="15"/>
  <c r="I37" i="15"/>
  <c r="H37" i="15"/>
  <c r="EI36" i="15"/>
  <c r="EM36" i="15"/>
  <c r="DM36" i="15"/>
  <c r="DL36" i="15"/>
  <c r="CY36" i="15"/>
  <c r="DC36" i="15"/>
  <c r="CC36" i="15"/>
  <c r="CB36" i="15"/>
  <c r="BO36" i="15"/>
  <c r="BS36" i="15"/>
  <c r="AS36" i="15"/>
  <c r="AR36" i="15"/>
  <c r="AE36" i="15"/>
  <c r="AI36" i="15"/>
  <c r="I36" i="15"/>
  <c r="H36" i="15"/>
  <c r="EI35" i="15"/>
  <c r="EM35" i="15"/>
  <c r="DM35" i="15"/>
  <c r="DL35" i="15"/>
  <c r="CY35" i="15"/>
  <c r="DC35" i="15"/>
  <c r="CC35" i="15"/>
  <c r="CB35" i="15"/>
  <c r="BO35" i="15"/>
  <c r="BS35" i="15"/>
  <c r="AS35" i="15"/>
  <c r="AR35" i="15"/>
  <c r="AE35" i="15"/>
  <c r="AI35" i="15"/>
  <c r="I35" i="15"/>
  <c r="H35" i="15"/>
  <c r="EI34" i="15"/>
  <c r="EM34" i="15"/>
  <c r="DM34" i="15"/>
  <c r="DL34" i="15"/>
  <c r="CY34" i="15"/>
  <c r="DC34" i="15"/>
  <c r="CC34" i="15"/>
  <c r="CB34" i="15"/>
  <c r="BO34" i="15"/>
  <c r="BS34" i="15"/>
  <c r="AS34" i="15"/>
  <c r="AR34" i="15"/>
  <c r="AE34" i="15"/>
  <c r="AI34" i="15"/>
  <c r="I34" i="15"/>
  <c r="H34" i="15"/>
  <c r="EI33" i="15"/>
  <c r="EM33" i="15"/>
  <c r="DM33" i="15"/>
  <c r="DL33" i="15"/>
  <c r="CY33" i="15"/>
  <c r="DC33" i="15"/>
  <c r="CC33" i="15"/>
  <c r="CB33" i="15"/>
  <c r="BO33" i="15"/>
  <c r="BS33" i="15"/>
  <c r="AS33" i="15"/>
  <c r="AR33" i="15"/>
  <c r="AE33" i="15"/>
  <c r="AI33" i="15"/>
  <c r="I33" i="15"/>
  <c r="H33" i="15"/>
  <c r="EI32" i="15"/>
  <c r="EM32" i="15"/>
  <c r="DM32" i="15"/>
  <c r="DL32" i="15"/>
  <c r="CY32" i="15"/>
  <c r="DC32" i="15"/>
  <c r="CC32" i="15"/>
  <c r="CB32" i="15"/>
  <c r="BO32" i="15"/>
  <c r="BS32" i="15"/>
  <c r="AS32" i="15"/>
  <c r="AR32" i="15"/>
  <c r="AE32" i="15"/>
  <c r="AI32" i="15"/>
  <c r="I32" i="15"/>
  <c r="H32" i="15"/>
  <c r="EI31" i="15"/>
  <c r="EM31" i="15"/>
  <c r="DM31" i="15"/>
  <c r="DL31" i="15"/>
  <c r="CY31" i="15"/>
  <c r="DC31" i="15"/>
  <c r="CC31" i="15"/>
  <c r="CB31" i="15"/>
  <c r="BO31" i="15"/>
  <c r="BS31" i="15"/>
  <c r="AS31" i="15"/>
  <c r="AR31" i="15"/>
  <c r="AE31" i="15"/>
  <c r="AI31" i="15"/>
  <c r="I31" i="15"/>
  <c r="H31" i="15"/>
  <c r="EI30" i="15"/>
  <c r="EM30" i="15"/>
  <c r="DM30" i="15"/>
  <c r="DL30" i="15"/>
  <c r="CY30" i="15"/>
  <c r="DC30" i="15"/>
  <c r="CC30" i="15"/>
  <c r="CB30" i="15"/>
  <c r="BO30" i="15"/>
  <c r="BS30" i="15"/>
  <c r="AS30" i="15"/>
  <c r="AR30" i="15"/>
  <c r="AE30" i="15"/>
  <c r="AI30" i="15"/>
  <c r="I30" i="15"/>
  <c r="H30" i="15"/>
  <c r="EI29" i="15"/>
  <c r="EM29" i="15"/>
  <c r="DM29" i="15"/>
  <c r="DL29" i="15"/>
  <c r="CY29" i="15"/>
  <c r="DC29" i="15"/>
  <c r="CC29" i="15"/>
  <c r="CB29" i="15"/>
  <c r="BO29" i="15"/>
  <c r="BS29" i="15"/>
  <c r="AS29" i="15"/>
  <c r="AR29" i="15"/>
  <c r="AE29" i="15"/>
  <c r="AI29" i="15"/>
  <c r="I29" i="15"/>
  <c r="H29" i="15"/>
  <c r="EI28" i="15"/>
  <c r="EM28" i="15"/>
  <c r="DM28" i="15"/>
  <c r="DL28" i="15"/>
  <c r="CY28" i="15"/>
  <c r="DC28" i="15"/>
  <c r="CC28" i="15"/>
  <c r="CB28" i="15"/>
  <c r="BO28" i="15"/>
  <c r="BS28" i="15"/>
  <c r="AS28" i="15"/>
  <c r="AR28" i="15"/>
  <c r="AE28" i="15"/>
  <c r="AI28" i="15"/>
  <c r="I28" i="15"/>
  <c r="H28" i="15"/>
  <c r="EI27" i="15"/>
  <c r="EM27" i="15"/>
  <c r="DM27" i="15"/>
  <c r="DL27" i="15"/>
  <c r="CY27" i="15"/>
  <c r="DC27" i="15"/>
  <c r="CC27" i="15"/>
  <c r="CB27" i="15"/>
  <c r="BO27" i="15"/>
  <c r="BS27" i="15"/>
  <c r="AS27" i="15"/>
  <c r="AR27" i="15"/>
  <c r="AE27" i="15"/>
  <c r="AI27" i="15"/>
  <c r="I27" i="15"/>
  <c r="H27" i="15"/>
  <c r="EI26" i="15"/>
  <c r="EM26" i="15"/>
  <c r="DM26" i="15"/>
  <c r="DL26" i="15"/>
  <c r="CY26" i="15"/>
  <c r="DC26" i="15"/>
  <c r="CC26" i="15"/>
  <c r="CB26" i="15"/>
  <c r="BO26" i="15"/>
  <c r="BS26" i="15"/>
  <c r="AS26" i="15"/>
  <c r="AR26" i="15"/>
  <c r="AE26" i="15"/>
  <c r="AI26" i="15"/>
  <c r="I26" i="15"/>
  <c r="H26" i="15"/>
  <c r="EI25" i="15"/>
  <c r="EM25" i="15"/>
  <c r="DM25" i="15"/>
  <c r="DL25" i="15"/>
  <c r="CY25" i="15"/>
  <c r="DC25" i="15"/>
  <c r="CC25" i="15"/>
  <c r="CB25" i="15"/>
  <c r="BO25" i="15"/>
  <c r="BS25" i="15"/>
  <c r="AS25" i="15"/>
  <c r="AR25" i="15"/>
  <c r="AE25" i="15"/>
  <c r="AI25" i="15"/>
  <c r="I25" i="15"/>
  <c r="H25" i="15"/>
  <c r="EI24" i="15"/>
  <c r="EM24" i="15"/>
  <c r="DM24" i="15"/>
  <c r="DL24" i="15"/>
  <c r="CY24" i="15"/>
  <c r="DC24" i="15"/>
  <c r="CC24" i="15"/>
  <c r="CB24" i="15"/>
  <c r="BO24" i="15"/>
  <c r="BS24" i="15"/>
  <c r="AS24" i="15"/>
  <c r="AR24" i="15"/>
  <c r="AE24" i="15"/>
  <c r="AI24" i="15"/>
  <c r="I24" i="15"/>
  <c r="H24" i="15"/>
  <c r="EI23" i="15"/>
  <c r="EM23" i="15"/>
  <c r="DM23" i="15"/>
  <c r="DL23" i="15"/>
  <c r="CY23" i="15"/>
  <c r="DC23" i="15"/>
  <c r="CC23" i="15"/>
  <c r="CB23" i="15"/>
  <c r="BO23" i="15"/>
  <c r="BS23" i="15"/>
  <c r="AS23" i="15"/>
  <c r="AR23" i="15"/>
  <c r="AE23" i="15"/>
  <c r="AI23" i="15"/>
  <c r="I23" i="15"/>
  <c r="H23" i="15"/>
  <c r="EI22" i="15"/>
  <c r="EM22" i="15"/>
  <c r="DM22" i="15"/>
  <c r="DL22" i="15"/>
  <c r="CY22" i="15"/>
  <c r="DC22" i="15"/>
  <c r="CC22" i="15"/>
  <c r="CB22" i="15"/>
  <c r="BO22" i="15"/>
  <c r="BS22" i="15"/>
  <c r="AS22" i="15"/>
  <c r="AR22" i="15"/>
  <c r="AE22" i="15"/>
  <c r="AI22" i="15"/>
  <c r="I22" i="15"/>
  <c r="H22" i="15"/>
  <c r="EI21" i="15"/>
  <c r="EM21" i="15"/>
  <c r="DM21" i="15"/>
  <c r="DL21" i="15"/>
  <c r="CY21" i="15"/>
  <c r="DC21" i="15"/>
  <c r="CC21" i="15"/>
  <c r="CB21" i="15"/>
  <c r="BO21" i="15"/>
  <c r="BS21" i="15"/>
  <c r="AS21" i="15"/>
  <c r="AR21" i="15"/>
  <c r="AE21" i="15"/>
  <c r="AI21" i="15"/>
  <c r="I21" i="15"/>
  <c r="H21" i="15"/>
  <c r="EI20" i="15"/>
  <c r="EM20" i="15"/>
  <c r="DM20" i="15"/>
  <c r="DL20" i="15"/>
  <c r="CY20" i="15"/>
  <c r="DC20" i="15"/>
  <c r="CC20" i="15"/>
  <c r="CB20" i="15"/>
  <c r="BO20" i="15"/>
  <c r="BS20" i="15"/>
  <c r="AS20" i="15"/>
  <c r="AR20" i="15"/>
  <c r="AE20" i="15"/>
  <c r="AI20" i="15"/>
  <c r="I20" i="15"/>
  <c r="H20" i="15"/>
  <c r="EI19" i="15"/>
  <c r="EM19" i="15"/>
  <c r="DM19" i="15"/>
  <c r="DL19" i="15"/>
  <c r="CY19" i="15"/>
  <c r="DC19" i="15"/>
  <c r="CC19" i="15"/>
  <c r="CB19" i="15"/>
  <c r="BO19" i="15"/>
  <c r="BS19" i="15"/>
  <c r="AS19" i="15"/>
  <c r="AR19" i="15"/>
  <c r="AE19" i="15"/>
  <c r="AI19" i="15"/>
  <c r="I19" i="15"/>
  <c r="H19" i="15"/>
  <c r="EI18" i="15"/>
  <c r="EM18" i="15"/>
  <c r="DM18" i="15"/>
  <c r="DL18" i="15"/>
  <c r="CY18" i="15"/>
  <c r="DC18" i="15"/>
  <c r="CC18" i="15"/>
  <c r="CB18" i="15"/>
  <c r="BO18" i="15"/>
  <c r="BS18" i="15"/>
  <c r="AS18" i="15"/>
  <c r="AR18" i="15"/>
  <c r="AE18" i="15"/>
  <c r="AI18" i="15"/>
  <c r="I18" i="15"/>
  <c r="H18" i="15"/>
  <c r="EI17" i="15"/>
  <c r="EM17" i="15"/>
  <c r="DM17" i="15"/>
  <c r="DL17" i="15"/>
  <c r="CY17" i="15"/>
  <c r="DC17" i="15"/>
  <c r="CC17" i="15"/>
  <c r="CB17" i="15"/>
  <c r="BO17" i="15"/>
  <c r="BS17" i="15"/>
  <c r="AS17" i="15"/>
  <c r="AR17" i="15"/>
  <c r="AE17" i="15"/>
  <c r="AI17" i="15"/>
  <c r="I17" i="15"/>
  <c r="H17" i="15"/>
  <c r="EI16" i="15"/>
  <c r="EM16" i="15"/>
  <c r="DM16" i="15"/>
  <c r="DL16" i="15"/>
  <c r="CY16" i="15"/>
  <c r="DC16" i="15"/>
  <c r="CC16" i="15"/>
  <c r="CB16" i="15"/>
  <c r="BO16" i="15"/>
  <c r="BS16" i="15"/>
  <c r="AS16" i="15"/>
  <c r="AR16" i="15"/>
  <c r="AE16" i="15"/>
  <c r="AI16" i="15"/>
  <c r="I16" i="15"/>
  <c r="H16" i="15"/>
  <c r="EI15" i="15"/>
  <c r="EM15" i="15"/>
  <c r="DM15" i="15"/>
  <c r="DL15" i="15"/>
  <c r="CY15" i="15"/>
  <c r="DC15" i="15"/>
  <c r="CC15" i="15"/>
  <c r="CB15" i="15"/>
  <c r="BO15" i="15"/>
  <c r="BS15" i="15"/>
  <c r="AS15" i="15"/>
  <c r="AR15" i="15"/>
  <c r="AE15" i="15"/>
  <c r="AI15" i="15"/>
  <c r="I15" i="15"/>
  <c r="H15" i="15"/>
  <c r="EI14" i="15"/>
  <c r="EM14" i="15"/>
  <c r="DM14" i="15"/>
  <c r="DL14" i="15"/>
  <c r="CY14" i="15"/>
  <c r="DC14" i="15"/>
  <c r="CC14" i="15"/>
  <c r="CB14" i="15"/>
  <c r="BO14" i="15"/>
  <c r="BS14" i="15"/>
  <c r="AS14" i="15"/>
  <c r="AR14" i="15"/>
  <c r="AE14" i="15"/>
  <c r="AI14" i="15"/>
  <c r="I14" i="15"/>
  <c r="H14" i="15"/>
  <c r="EI13" i="15"/>
  <c r="EM13" i="15"/>
  <c r="DM13" i="15"/>
  <c r="DL13" i="15"/>
  <c r="CY13" i="15"/>
  <c r="DC13" i="15"/>
  <c r="CC13" i="15"/>
  <c r="CB13" i="15"/>
  <c r="BO13" i="15"/>
  <c r="BS13" i="15"/>
  <c r="AS13" i="15"/>
  <c r="AR13" i="15"/>
  <c r="AE13" i="15"/>
  <c r="AI13" i="15"/>
  <c r="I13" i="15"/>
  <c r="H13" i="15"/>
  <c r="EI12" i="15"/>
  <c r="EM12" i="15"/>
  <c r="DM12" i="15"/>
  <c r="DL12" i="15"/>
  <c r="CY12" i="15"/>
  <c r="DC12" i="15"/>
  <c r="CC12" i="15"/>
  <c r="CB12" i="15"/>
  <c r="BO12" i="15"/>
  <c r="BS12" i="15"/>
  <c r="AS12" i="15"/>
  <c r="AR12" i="15"/>
  <c r="AE12" i="15"/>
  <c r="AI12" i="15"/>
  <c r="I12" i="15"/>
  <c r="H12" i="15"/>
  <c r="EN11" i="15"/>
  <c r="EM11" i="15"/>
  <c r="EL11" i="15"/>
  <c r="DD11" i="15"/>
  <c r="DC11" i="15"/>
  <c r="DB11" i="15"/>
  <c r="BT11" i="15"/>
  <c r="BS11" i="15"/>
  <c r="BR11" i="15"/>
  <c r="AJ11" i="15"/>
  <c r="AI11" i="15"/>
  <c r="AH11" i="15"/>
  <c r="K3" i="15"/>
  <c r="EI90" i="14"/>
  <c r="EM90" i="14"/>
  <c r="DV90" i="14"/>
  <c r="DW90" i="14"/>
  <c r="DX90" i="14"/>
  <c r="EC90" i="14"/>
  <c r="ED90" i="14"/>
  <c r="EF90" i="14"/>
  <c r="EE90" i="14"/>
  <c r="EA90" i="14"/>
  <c r="EB90" i="14"/>
  <c r="DZ90" i="14"/>
  <c r="DY90" i="14"/>
  <c r="DP90" i="14"/>
  <c r="DU90" i="14"/>
  <c r="DT90" i="14"/>
  <c r="DS90" i="14"/>
  <c r="DR90" i="14"/>
  <c r="DQ90" i="14"/>
  <c r="DO90" i="14"/>
  <c r="DN90" i="14"/>
  <c r="DM90" i="14"/>
  <c r="DL90" i="14"/>
  <c r="DK90" i="14"/>
  <c r="DJ90" i="14"/>
  <c r="DI90" i="14"/>
  <c r="DH90" i="14"/>
  <c r="DG90" i="14"/>
  <c r="CY90" i="14"/>
  <c r="DC90" i="14"/>
  <c r="CL90" i="14"/>
  <c r="CM90" i="14"/>
  <c r="CN90" i="14"/>
  <c r="CS90" i="14"/>
  <c r="CT90" i="14"/>
  <c r="CV90" i="14"/>
  <c r="CU90" i="14"/>
  <c r="CQ90" i="14"/>
  <c r="CR90" i="14"/>
  <c r="CP90" i="14"/>
  <c r="CO90" i="14"/>
  <c r="CF90" i="14"/>
  <c r="CK90" i="14"/>
  <c r="CJ90" i="14"/>
  <c r="CI90" i="14"/>
  <c r="CH90" i="14"/>
  <c r="CG90" i="14"/>
  <c r="CE90" i="14"/>
  <c r="CD90" i="14"/>
  <c r="CC90" i="14"/>
  <c r="CB90" i="14"/>
  <c r="CA90" i="14"/>
  <c r="BZ90" i="14"/>
  <c r="BY90" i="14"/>
  <c r="BX90" i="14"/>
  <c r="BW90" i="14"/>
  <c r="BO90" i="14"/>
  <c r="BS90" i="14"/>
  <c r="BB90" i="14"/>
  <c r="BC90" i="14"/>
  <c r="BD90" i="14"/>
  <c r="BI90" i="14"/>
  <c r="BJ90" i="14"/>
  <c r="BL90" i="14"/>
  <c r="BK90" i="14"/>
  <c r="BG90" i="14"/>
  <c r="BH90" i="14"/>
  <c r="BF90" i="14"/>
  <c r="BE90" i="14"/>
  <c r="AV90" i="14"/>
  <c r="BA90" i="14"/>
  <c r="AZ90" i="14"/>
  <c r="AY90" i="14"/>
  <c r="AX90" i="14"/>
  <c r="AW90" i="14"/>
  <c r="AU90" i="14"/>
  <c r="AT90" i="14"/>
  <c r="AS90" i="14"/>
  <c r="AR90" i="14"/>
  <c r="AQ90" i="14"/>
  <c r="AP90" i="14"/>
  <c r="AO90" i="14"/>
  <c r="AN90" i="14"/>
  <c r="AM90" i="14"/>
  <c r="AE90" i="14"/>
  <c r="AI90" i="14"/>
  <c r="R90" i="14"/>
  <c r="S90" i="14"/>
  <c r="T90" i="14"/>
  <c r="Y90" i="14"/>
  <c r="Z90" i="14"/>
  <c r="AB90" i="14"/>
  <c r="AA90" i="14"/>
  <c r="W90" i="14"/>
  <c r="X90" i="14"/>
  <c r="V90" i="14"/>
  <c r="U90" i="14"/>
  <c r="L90" i="14"/>
  <c r="Q90" i="14"/>
  <c r="P90" i="14"/>
  <c r="O90" i="14"/>
  <c r="N90" i="14"/>
  <c r="M90" i="14"/>
  <c r="K90" i="14"/>
  <c r="J90" i="14"/>
  <c r="I90" i="14"/>
  <c r="H90" i="14"/>
  <c r="G90" i="14"/>
  <c r="F90" i="14"/>
  <c r="E90" i="14"/>
  <c r="D90" i="14"/>
  <c r="C90" i="14"/>
  <c r="EI89" i="14"/>
  <c r="EM89" i="14"/>
  <c r="DV89" i="14"/>
  <c r="DW89" i="14"/>
  <c r="DX89" i="14"/>
  <c r="EC89" i="14"/>
  <c r="ED89" i="14"/>
  <c r="EF89" i="14"/>
  <c r="EE89" i="14"/>
  <c r="EA89" i="14"/>
  <c r="EB89" i="14"/>
  <c r="DZ89" i="14"/>
  <c r="DY89" i="14"/>
  <c r="DP89" i="14"/>
  <c r="DU89" i="14"/>
  <c r="DT89" i="14"/>
  <c r="DS89" i="14"/>
  <c r="DR89" i="14"/>
  <c r="DQ89" i="14"/>
  <c r="DO89" i="14"/>
  <c r="DN89" i="14"/>
  <c r="DM89" i="14"/>
  <c r="DL89" i="14"/>
  <c r="DK89" i="14"/>
  <c r="DJ89" i="14"/>
  <c r="DI89" i="14"/>
  <c r="DH89" i="14"/>
  <c r="DG89" i="14"/>
  <c r="CY89" i="14"/>
  <c r="DC89" i="14"/>
  <c r="CL89" i="14"/>
  <c r="CM89" i="14"/>
  <c r="CN89" i="14"/>
  <c r="CS89" i="14"/>
  <c r="CT89" i="14"/>
  <c r="CV89" i="14"/>
  <c r="CU89" i="14"/>
  <c r="CQ89" i="14"/>
  <c r="CR89" i="14"/>
  <c r="CP89" i="14"/>
  <c r="CO89" i="14"/>
  <c r="CF89" i="14"/>
  <c r="CK89" i="14"/>
  <c r="CJ89" i="14"/>
  <c r="CI89" i="14"/>
  <c r="CH89" i="14"/>
  <c r="CG89" i="14"/>
  <c r="CE89" i="14"/>
  <c r="CD89" i="14"/>
  <c r="CC89" i="14"/>
  <c r="CB89" i="14"/>
  <c r="CA89" i="14"/>
  <c r="BZ89" i="14"/>
  <c r="BY89" i="14"/>
  <c r="BX89" i="14"/>
  <c r="BW89" i="14"/>
  <c r="BO89" i="14"/>
  <c r="BS89" i="14"/>
  <c r="BB89" i="14"/>
  <c r="BC89" i="14"/>
  <c r="BD89" i="14"/>
  <c r="BI89" i="14"/>
  <c r="BJ89" i="14"/>
  <c r="BL89" i="14"/>
  <c r="BK89" i="14"/>
  <c r="BG89" i="14"/>
  <c r="BH89" i="14"/>
  <c r="BF89" i="14"/>
  <c r="BE89" i="14"/>
  <c r="AV89" i="14"/>
  <c r="BA89" i="14"/>
  <c r="AZ89" i="14"/>
  <c r="AY89" i="14"/>
  <c r="AX89" i="14"/>
  <c r="AW89" i="14"/>
  <c r="AU89" i="14"/>
  <c r="AT89" i="14"/>
  <c r="AS89" i="14"/>
  <c r="AR89" i="14"/>
  <c r="AQ89" i="14"/>
  <c r="AP89" i="14"/>
  <c r="AO89" i="14"/>
  <c r="AN89" i="14"/>
  <c r="AM89" i="14"/>
  <c r="AE89" i="14"/>
  <c r="AI89" i="14"/>
  <c r="R89" i="14"/>
  <c r="S89" i="14"/>
  <c r="T89" i="14"/>
  <c r="Y89" i="14"/>
  <c r="Z89" i="14"/>
  <c r="AB89" i="14"/>
  <c r="AA89" i="14"/>
  <c r="W89" i="14"/>
  <c r="X89" i="14"/>
  <c r="V89" i="14"/>
  <c r="U89" i="14"/>
  <c r="L89" i="14"/>
  <c r="Q89" i="14"/>
  <c r="P89" i="14"/>
  <c r="O89" i="14"/>
  <c r="N89" i="14"/>
  <c r="M89" i="14"/>
  <c r="K89" i="14"/>
  <c r="J89" i="14"/>
  <c r="I89" i="14"/>
  <c r="H89" i="14"/>
  <c r="G89" i="14"/>
  <c r="F89" i="14"/>
  <c r="E89" i="14"/>
  <c r="D89" i="14"/>
  <c r="C89" i="14"/>
  <c r="EI88" i="14"/>
  <c r="EM88" i="14"/>
  <c r="DV88" i="14"/>
  <c r="DW88" i="14"/>
  <c r="DX88" i="14"/>
  <c r="EC88" i="14"/>
  <c r="ED88" i="14"/>
  <c r="EF88" i="14"/>
  <c r="EE88" i="14"/>
  <c r="EA88" i="14"/>
  <c r="EB88" i="14"/>
  <c r="DZ88" i="14"/>
  <c r="DY88" i="14"/>
  <c r="DP88" i="14"/>
  <c r="DU88" i="14"/>
  <c r="DT88" i="14"/>
  <c r="DS88" i="14"/>
  <c r="DR88" i="14"/>
  <c r="DQ88" i="14"/>
  <c r="DO88" i="14"/>
  <c r="DN88" i="14"/>
  <c r="DM88" i="14"/>
  <c r="DL88" i="14"/>
  <c r="DK88" i="14"/>
  <c r="DJ88" i="14"/>
  <c r="DI88" i="14"/>
  <c r="DH88" i="14"/>
  <c r="DG88" i="14"/>
  <c r="CY88" i="14"/>
  <c r="DC88" i="14"/>
  <c r="CL88" i="14"/>
  <c r="CM88" i="14"/>
  <c r="CN88" i="14"/>
  <c r="CS88" i="14"/>
  <c r="CT88" i="14"/>
  <c r="CV88" i="14"/>
  <c r="CU88" i="14"/>
  <c r="CQ88" i="14"/>
  <c r="CR88" i="14"/>
  <c r="CP88" i="14"/>
  <c r="CO88" i="14"/>
  <c r="CF88" i="14"/>
  <c r="CK88" i="14"/>
  <c r="CJ88" i="14"/>
  <c r="CI88" i="14"/>
  <c r="CH88" i="14"/>
  <c r="CG88" i="14"/>
  <c r="CE88" i="14"/>
  <c r="CD88" i="14"/>
  <c r="CC88" i="14"/>
  <c r="CB88" i="14"/>
  <c r="CA88" i="14"/>
  <c r="BZ88" i="14"/>
  <c r="BY88" i="14"/>
  <c r="BX88" i="14"/>
  <c r="BW88" i="14"/>
  <c r="BO88" i="14"/>
  <c r="BS88" i="14"/>
  <c r="BB88" i="14"/>
  <c r="BC88" i="14"/>
  <c r="BD88" i="14"/>
  <c r="BI88" i="14"/>
  <c r="BJ88" i="14"/>
  <c r="BL88" i="14"/>
  <c r="BK88" i="14"/>
  <c r="BG88" i="14"/>
  <c r="BH88" i="14"/>
  <c r="BF88" i="14"/>
  <c r="BE88" i="14"/>
  <c r="AV88" i="14"/>
  <c r="BA88" i="14"/>
  <c r="AZ88" i="14"/>
  <c r="AY88" i="14"/>
  <c r="AX88" i="14"/>
  <c r="AW88" i="14"/>
  <c r="AU88" i="14"/>
  <c r="AT88" i="14"/>
  <c r="AS88" i="14"/>
  <c r="AR88" i="14"/>
  <c r="AQ88" i="14"/>
  <c r="AP88" i="14"/>
  <c r="AO88" i="14"/>
  <c r="AN88" i="14"/>
  <c r="AM88" i="14"/>
  <c r="AE88" i="14"/>
  <c r="AI88" i="14"/>
  <c r="R88" i="14"/>
  <c r="S88" i="14"/>
  <c r="T88" i="14"/>
  <c r="Y88" i="14"/>
  <c r="Z88" i="14"/>
  <c r="AB88" i="14"/>
  <c r="AA88" i="14"/>
  <c r="W88" i="14"/>
  <c r="X88" i="14"/>
  <c r="V88" i="14"/>
  <c r="U88" i="14"/>
  <c r="L88" i="14"/>
  <c r="Q88" i="14"/>
  <c r="P88" i="14"/>
  <c r="O88" i="14"/>
  <c r="N88" i="14"/>
  <c r="M88" i="14"/>
  <c r="K88" i="14"/>
  <c r="J88" i="14"/>
  <c r="I88" i="14"/>
  <c r="H88" i="14"/>
  <c r="G88" i="14"/>
  <c r="F88" i="14"/>
  <c r="E88" i="14"/>
  <c r="D88" i="14"/>
  <c r="C88" i="14"/>
  <c r="EI87" i="14"/>
  <c r="EM87" i="14"/>
  <c r="DV87" i="14"/>
  <c r="DW87" i="14"/>
  <c r="DX87" i="14"/>
  <c r="EC87" i="14"/>
  <c r="ED87" i="14"/>
  <c r="EF87" i="14"/>
  <c r="EE87" i="14"/>
  <c r="EA87" i="14"/>
  <c r="EB87" i="14"/>
  <c r="DZ87" i="14"/>
  <c r="DY87" i="14"/>
  <c r="DP87" i="14"/>
  <c r="DU87" i="14"/>
  <c r="DT87" i="14"/>
  <c r="DS87" i="14"/>
  <c r="DR87" i="14"/>
  <c r="DQ87" i="14"/>
  <c r="DO87" i="14"/>
  <c r="DN87" i="14"/>
  <c r="DM87" i="14"/>
  <c r="DL87" i="14"/>
  <c r="DK87" i="14"/>
  <c r="DJ87" i="14"/>
  <c r="DI87" i="14"/>
  <c r="DH87" i="14"/>
  <c r="DG87" i="14"/>
  <c r="CY87" i="14"/>
  <c r="DC87" i="14"/>
  <c r="CL87" i="14"/>
  <c r="CM87" i="14"/>
  <c r="CN87" i="14"/>
  <c r="CS87" i="14"/>
  <c r="CT87" i="14"/>
  <c r="CV87" i="14"/>
  <c r="CU87" i="14"/>
  <c r="CQ87" i="14"/>
  <c r="CR87" i="14"/>
  <c r="CP87" i="14"/>
  <c r="CO87" i="14"/>
  <c r="CF87" i="14"/>
  <c r="CK87" i="14"/>
  <c r="CJ87" i="14"/>
  <c r="CI87" i="14"/>
  <c r="CH87" i="14"/>
  <c r="CG87" i="14"/>
  <c r="CE87" i="14"/>
  <c r="CD87" i="14"/>
  <c r="CC87" i="14"/>
  <c r="CB87" i="14"/>
  <c r="CA87" i="14"/>
  <c r="BZ87" i="14"/>
  <c r="BY87" i="14"/>
  <c r="BX87" i="14"/>
  <c r="BW87" i="14"/>
  <c r="BO87" i="14"/>
  <c r="BS87" i="14"/>
  <c r="BB87" i="14"/>
  <c r="BC87" i="14"/>
  <c r="BD87" i="14"/>
  <c r="BI87" i="14"/>
  <c r="BJ87" i="14"/>
  <c r="BL87" i="14"/>
  <c r="BK87" i="14"/>
  <c r="BG87" i="14"/>
  <c r="BH87" i="14"/>
  <c r="BF87" i="14"/>
  <c r="BE87" i="14"/>
  <c r="AV87" i="14"/>
  <c r="BA87" i="14"/>
  <c r="AZ87" i="14"/>
  <c r="AY87" i="14"/>
  <c r="AX87" i="14"/>
  <c r="AW87" i="14"/>
  <c r="AU87" i="14"/>
  <c r="AT87" i="14"/>
  <c r="AS87" i="14"/>
  <c r="AR87" i="14"/>
  <c r="AQ87" i="14"/>
  <c r="AP87" i="14"/>
  <c r="AO87" i="14"/>
  <c r="AN87" i="14"/>
  <c r="AE87" i="14"/>
  <c r="AI87" i="14"/>
  <c r="R87" i="14"/>
  <c r="S87" i="14"/>
  <c r="T87" i="14"/>
  <c r="Y87" i="14"/>
  <c r="Z87" i="14"/>
  <c r="AB87" i="14"/>
  <c r="AA87" i="14"/>
  <c r="W87" i="14"/>
  <c r="X87" i="14"/>
  <c r="V87" i="14"/>
  <c r="U87" i="14"/>
  <c r="L87" i="14"/>
  <c r="Q87" i="14"/>
  <c r="P87" i="14"/>
  <c r="O87" i="14"/>
  <c r="N87" i="14"/>
  <c r="M87" i="14"/>
  <c r="K87" i="14"/>
  <c r="J87" i="14"/>
  <c r="I87" i="14"/>
  <c r="H87" i="14"/>
  <c r="G87" i="14"/>
  <c r="F87" i="14"/>
  <c r="E87" i="14"/>
  <c r="D87" i="14"/>
  <c r="C87" i="14"/>
  <c r="EI86" i="14"/>
  <c r="EM86" i="14"/>
  <c r="DV86" i="14"/>
  <c r="DW86" i="14"/>
  <c r="DX86" i="14"/>
  <c r="EC86" i="14"/>
  <c r="ED86" i="14"/>
  <c r="EF86" i="14"/>
  <c r="EE86" i="14"/>
  <c r="EA86" i="14"/>
  <c r="EB86" i="14"/>
  <c r="DZ86" i="14"/>
  <c r="DY86" i="14"/>
  <c r="DP86" i="14"/>
  <c r="DU86" i="14"/>
  <c r="DT86" i="14"/>
  <c r="DS86" i="14"/>
  <c r="DR86" i="14"/>
  <c r="DQ86" i="14"/>
  <c r="DO86" i="14"/>
  <c r="DN86" i="14"/>
  <c r="DM86" i="14"/>
  <c r="DL86" i="14"/>
  <c r="DK86" i="14"/>
  <c r="DJ86" i="14"/>
  <c r="DI86" i="14"/>
  <c r="DH86" i="14"/>
  <c r="DG86" i="14"/>
  <c r="CY86" i="14"/>
  <c r="DC86" i="14"/>
  <c r="CL86" i="14"/>
  <c r="CM86" i="14"/>
  <c r="CN86" i="14"/>
  <c r="CS86" i="14"/>
  <c r="CT86" i="14"/>
  <c r="CV86" i="14"/>
  <c r="CU86" i="14"/>
  <c r="CQ86" i="14"/>
  <c r="CR86" i="14"/>
  <c r="CP86" i="14"/>
  <c r="CO86" i="14"/>
  <c r="CF86" i="14"/>
  <c r="CK86" i="14"/>
  <c r="CJ86" i="14"/>
  <c r="CI86" i="14"/>
  <c r="CH86" i="14"/>
  <c r="CG86" i="14"/>
  <c r="CE86" i="14"/>
  <c r="CD86" i="14"/>
  <c r="CC86" i="14"/>
  <c r="CB86" i="14"/>
  <c r="CA86" i="14"/>
  <c r="BZ86" i="14"/>
  <c r="BY86" i="14"/>
  <c r="BX86" i="14"/>
  <c r="BO86" i="14"/>
  <c r="BS86" i="14"/>
  <c r="BK86" i="14"/>
  <c r="BG86" i="14"/>
  <c r="BH86" i="14"/>
  <c r="BF86" i="14"/>
  <c r="BE86" i="14"/>
  <c r="AS86" i="14"/>
  <c r="AR86" i="14"/>
  <c r="AE86" i="14"/>
  <c r="AI86" i="14"/>
  <c r="R86" i="14"/>
  <c r="S86" i="14"/>
  <c r="T86" i="14"/>
  <c r="Y86" i="14"/>
  <c r="Z86" i="14"/>
  <c r="AB86" i="14"/>
  <c r="AA86" i="14"/>
  <c r="W86" i="14"/>
  <c r="X86" i="14"/>
  <c r="V86" i="14"/>
  <c r="U86" i="14"/>
  <c r="L86" i="14"/>
  <c r="Q86" i="14"/>
  <c r="P86" i="14"/>
  <c r="O86" i="14"/>
  <c r="N86" i="14"/>
  <c r="M86" i="14"/>
  <c r="K86" i="14"/>
  <c r="J86" i="14"/>
  <c r="I86" i="14"/>
  <c r="H86" i="14"/>
  <c r="G86" i="14"/>
  <c r="F86" i="14"/>
  <c r="E86" i="14"/>
  <c r="D86" i="14"/>
  <c r="C86" i="14"/>
  <c r="EI85" i="14"/>
  <c r="EM85" i="14"/>
  <c r="DV85" i="14"/>
  <c r="DW85" i="14"/>
  <c r="DX85" i="14"/>
  <c r="EC85" i="14"/>
  <c r="ED85" i="14"/>
  <c r="EF85" i="14"/>
  <c r="EE85" i="14"/>
  <c r="EA85" i="14"/>
  <c r="EB85" i="14"/>
  <c r="DZ85" i="14"/>
  <c r="DY85" i="14"/>
  <c r="DP85" i="14"/>
  <c r="DU85" i="14"/>
  <c r="DT85" i="14"/>
  <c r="DS85" i="14"/>
  <c r="DR85" i="14"/>
  <c r="DQ85" i="14"/>
  <c r="DO85" i="14"/>
  <c r="DN85" i="14"/>
  <c r="DM85" i="14"/>
  <c r="DL85" i="14"/>
  <c r="DK85" i="14"/>
  <c r="DJ85" i="14"/>
  <c r="DI85" i="14"/>
  <c r="DH85" i="14"/>
  <c r="DG85" i="14"/>
  <c r="CY85" i="14"/>
  <c r="DC85" i="14"/>
  <c r="CU85" i="14"/>
  <c r="CQ85" i="14"/>
  <c r="CR85" i="14"/>
  <c r="CP85" i="14"/>
  <c r="CO85" i="14"/>
  <c r="CC85" i="14"/>
  <c r="CB85" i="14"/>
  <c r="BO85" i="14"/>
  <c r="BS85" i="14"/>
  <c r="BK85" i="14"/>
  <c r="BG85" i="14"/>
  <c r="BH85" i="14"/>
  <c r="BF85" i="14"/>
  <c r="BE85" i="14"/>
  <c r="AS85" i="14"/>
  <c r="AR85" i="14"/>
  <c r="AE85" i="14"/>
  <c r="AI85" i="14"/>
  <c r="R85" i="14"/>
  <c r="S85" i="14"/>
  <c r="T85" i="14"/>
  <c r="Y85" i="14"/>
  <c r="Z85" i="14"/>
  <c r="AB85" i="14"/>
  <c r="AA85" i="14"/>
  <c r="W85" i="14"/>
  <c r="X85" i="14"/>
  <c r="V85" i="14"/>
  <c r="U85" i="14"/>
  <c r="L85" i="14"/>
  <c r="Q85" i="14"/>
  <c r="P85" i="14"/>
  <c r="O85" i="14"/>
  <c r="N85" i="14"/>
  <c r="M85" i="14"/>
  <c r="K85" i="14"/>
  <c r="J85" i="14"/>
  <c r="I85" i="14"/>
  <c r="H85" i="14"/>
  <c r="G85" i="14"/>
  <c r="F85" i="14"/>
  <c r="E85" i="14"/>
  <c r="D85" i="14"/>
  <c r="C85" i="14"/>
  <c r="EI84" i="14"/>
  <c r="EM84" i="14"/>
  <c r="DV84" i="14"/>
  <c r="DW84" i="14"/>
  <c r="DX84" i="14"/>
  <c r="EC84" i="14"/>
  <c r="ED84" i="14"/>
  <c r="EF84" i="14"/>
  <c r="EE84" i="14"/>
  <c r="EA84" i="14"/>
  <c r="EB84" i="14"/>
  <c r="DZ84" i="14"/>
  <c r="DY84" i="14"/>
  <c r="DP84" i="14"/>
  <c r="DU84" i="14"/>
  <c r="DT84" i="14"/>
  <c r="DS84" i="14"/>
  <c r="DR84" i="14"/>
  <c r="DQ84" i="14"/>
  <c r="DO84" i="14"/>
  <c r="DN84" i="14"/>
  <c r="DM84" i="14"/>
  <c r="DL84" i="14"/>
  <c r="DK84" i="14"/>
  <c r="DJ84" i="14"/>
  <c r="DI84" i="14"/>
  <c r="DH84" i="14"/>
  <c r="CY84" i="14"/>
  <c r="DC84" i="14"/>
  <c r="CU84" i="14"/>
  <c r="CQ84" i="14"/>
  <c r="CR84" i="14"/>
  <c r="CP84" i="14"/>
  <c r="CO84" i="14"/>
  <c r="CK84" i="14"/>
  <c r="CJ84" i="14"/>
  <c r="CI84" i="14"/>
  <c r="CH84" i="14"/>
  <c r="CG84" i="14"/>
  <c r="CC84" i="14"/>
  <c r="CB84" i="14"/>
  <c r="BO84" i="14"/>
  <c r="BS84" i="14"/>
  <c r="BK84" i="14"/>
  <c r="BG84" i="14"/>
  <c r="BH84" i="14"/>
  <c r="BF84" i="14"/>
  <c r="BE84" i="14"/>
  <c r="AS84" i="14"/>
  <c r="AR84" i="14"/>
  <c r="AE84" i="14"/>
  <c r="AI84" i="14"/>
  <c r="R84" i="14"/>
  <c r="S84" i="14"/>
  <c r="T84" i="14"/>
  <c r="Y84" i="14"/>
  <c r="Z84" i="14"/>
  <c r="AB84" i="14"/>
  <c r="AA84" i="14"/>
  <c r="W84" i="14"/>
  <c r="X84" i="14"/>
  <c r="V84" i="14"/>
  <c r="U84" i="14"/>
  <c r="L84" i="14"/>
  <c r="Q84" i="14"/>
  <c r="P84" i="14"/>
  <c r="O84" i="14"/>
  <c r="N84" i="14"/>
  <c r="M84" i="14"/>
  <c r="K84" i="14"/>
  <c r="J84" i="14"/>
  <c r="I84" i="14"/>
  <c r="H84" i="14"/>
  <c r="G84" i="14"/>
  <c r="F84" i="14"/>
  <c r="E84" i="14"/>
  <c r="D84" i="14"/>
  <c r="EI83" i="14"/>
  <c r="EM83" i="14"/>
  <c r="EA83" i="14"/>
  <c r="EB83" i="14"/>
  <c r="DZ83" i="14"/>
  <c r="DY83" i="14"/>
  <c r="DM83" i="14"/>
  <c r="DL83" i="14"/>
  <c r="CY83" i="14"/>
  <c r="DC83" i="14"/>
  <c r="CQ83" i="14"/>
  <c r="CR83" i="14"/>
  <c r="CP83" i="14"/>
  <c r="CO83" i="14"/>
  <c r="CC83" i="14"/>
  <c r="CB83" i="14"/>
  <c r="BO83" i="14"/>
  <c r="BS83" i="14"/>
  <c r="BG83" i="14"/>
  <c r="BH83" i="14"/>
  <c r="BF83" i="14"/>
  <c r="BE83" i="14"/>
  <c r="AS83" i="14"/>
  <c r="AR83" i="14"/>
  <c r="AE83" i="14"/>
  <c r="AI83" i="14"/>
  <c r="AA83" i="14"/>
  <c r="W83" i="14"/>
  <c r="X83" i="14"/>
  <c r="V83" i="14"/>
  <c r="U83" i="14"/>
  <c r="Q83" i="14"/>
  <c r="P83" i="14"/>
  <c r="O83" i="14"/>
  <c r="N83" i="14"/>
  <c r="M83" i="14"/>
  <c r="I83" i="14"/>
  <c r="H83" i="14"/>
  <c r="EI82" i="14"/>
  <c r="EM82" i="14"/>
  <c r="EE82" i="14"/>
  <c r="EA82" i="14"/>
  <c r="EB82" i="14"/>
  <c r="DZ82" i="14"/>
  <c r="DY82" i="14"/>
  <c r="DU82" i="14"/>
  <c r="DT82" i="14"/>
  <c r="DS82" i="14"/>
  <c r="DR82" i="14"/>
  <c r="DQ82" i="14"/>
  <c r="DM82" i="14"/>
  <c r="DL82" i="14"/>
  <c r="CY82" i="14"/>
  <c r="DC82" i="14"/>
  <c r="CQ82" i="14"/>
  <c r="CR82" i="14"/>
  <c r="CP82" i="14"/>
  <c r="CO82" i="14"/>
  <c r="CC82" i="14"/>
  <c r="CB82" i="14"/>
  <c r="BO82" i="14"/>
  <c r="BS82" i="14"/>
  <c r="BK82" i="14"/>
  <c r="BG82" i="14"/>
  <c r="BH82" i="14"/>
  <c r="BF82" i="14"/>
  <c r="BE82" i="14"/>
  <c r="AS82" i="14"/>
  <c r="AR82" i="14"/>
  <c r="AE82" i="14"/>
  <c r="AI82" i="14"/>
  <c r="I82" i="14"/>
  <c r="H82" i="14"/>
  <c r="EI81" i="14"/>
  <c r="EM81" i="14"/>
  <c r="EA81" i="14"/>
  <c r="EB81" i="14"/>
  <c r="DZ81" i="14"/>
  <c r="DY81" i="14"/>
  <c r="DM81" i="14"/>
  <c r="DL81" i="14"/>
  <c r="CY81" i="14"/>
  <c r="DC81" i="14"/>
  <c r="CQ81" i="14"/>
  <c r="CR81" i="14"/>
  <c r="CP81" i="14"/>
  <c r="CO81" i="14"/>
  <c r="CC81" i="14"/>
  <c r="CB81" i="14"/>
  <c r="BO81" i="14"/>
  <c r="BS81" i="14"/>
  <c r="BG81" i="14"/>
  <c r="BH81" i="14"/>
  <c r="AS81" i="14"/>
  <c r="AR81" i="14"/>
  <c r="AE81" i="14"/>
  <c r="AI81" i="14"/>
  <c r="W81" i="14"/>
  <c r="X81" i="14"/>
  <c r="V81" i="14"/>
  <c r="U81" i="14"/>
  <c r="I81" i="14"/>
  <c r="H81" i="14"/>
  <c r="EI80" i="14"/>
  <c r="EM80" i="14"/>
  <c r="EA80" i="14"/>
  <c r="EB80" i="14"/>
  <c r="DZ80" i="14"/>
  <c r="DY80" i="14"/>
  <c r="DM80" i="14"/>
  <c r="DL80" i="14"/>
  <c r="CY80" i="14"/>
  <c r="DC80" i="14"/>
  <c r="CQ80" i="14"/>
  <c r="CR80" i="14"/>
  <c r="CC80" i="14"/>
  <c r="CB80" i="14"/>
  <c r="BO80" i="14"/>
  <c r="BS80" i="14"/>
  <c r="AS80" i="14"/>
  <c r="AR80" i="14"/>
  <c r="AE80" i="14"/>
  <c r="AI80" i="14"/>
  <c r="W80" i="14"/>
  <c r="X80" i="14"/>
  <c r="I80" i="14"/>
  <c r="H80" i="14"/>
  <c r="EI79" i="14"/>
  <c r="EM79" i="14"/>
  <c r="DM79" i="14"/>
  <c r="DL79" i="14"/>
  <c r="CY79" i="14"/>
  <c r="DC79" i="14"/>
  <c r="CC79" i="14"/>
  <c r="CB79" i="14"/>
  <c r="BO79" i="14"/>
  <c r="BS79" i="14"/>
  <c r="BG79" i="14"/>
  <c r="BH79" i="14"/>
  <c r="AS79" i="14"/>
  <c r="AR79" i="14"/>
  <c r="AE79" i="14"/>
  <c r="AI79" i="14"/>
  <c r="I79" i="14"/>
  <c r="H79" i="14"/>
  <c r="EI78" i="14"/>
  <c r="EM78" i="14"/>
  <c r="DM78" i="14"/>
  <c r="DL78" i="14"/>
  <c r="CY78" i="14"/>
  <c r="DC78" i="14"/>
  <c r="CC78" i="14"/>
  <c r="CB78" i="14"/>
  <c r="BO78" i="14"/>
  <c r="BS78" i="14"/>
  <c r="AS78" i="14"/>
  <c r="AR78" i="14"/>
  <c r="AE78" i="14"/>
  <c r="AI78" i="14"/>
  <c r="I78" i="14"/>
  <c r="H78" i="14"/>
  <c r="EI77" i="14"/>
  <c r="EM77" i="14"/>
  <c r="E97" i="1"/>
  <c r="DM77" i="14"/>
  <c r="DL77" i="14"/>
  <c r="CY77" i="14"/>
  <c r="DC77" i="14"/>
  <c r="CC77" i="14"/>
  <c r="CB77" i="14"/>
  <c r="BO77" i="14"/>
  <c r="BS77" i="14"/>
  <c r="AS77" i="14"/>
  <c r="AR77" i="14"/>
  <c r="AE77" i="14"/>
  <c r="AI77" i="14"/>
  <c r="I77" i="14"/>
  <c r="H77" i="14"/>
  <c r="EI76" i="14"/>
  <c r="EM76" i="14"/>
  <c r="E93" i="1"/>
  <c r="DM76" i="14"/>
  <c r="DL76" i="14"/>
  <c r="CY76" i="14"/>
  <c r="DC76" i="14"/>
  <c r="CC76" i="14"/>
  <c r="CB76" i="14"/>
  <c r="BO76" i="14"/>
  <c r="BS76" i="14"/>
  <c r="AS76" i="14"/>
  <c r="AR76" i="14"/>
  <c r="AE76" i="14"/>
  <c r="AI76" i="14"/>
  <c r="I76" i="14"/>
  <c r="H76" i="14"/>
  <c r="EI75" i="14"/>
  <c r="EM75" i="14"/>
  <c r="DM75" i="14"/>
  <c r="DL75" i="14"/>
  <c r="CY75" i="14"/>
  <c r="DC75" i="14"/>
  <c r="CC75" i="14"/>
  <c r="CB75" i="14"/>
  <c r="BO75" i="14"/>
  <c r="BS75" i="14"/>
  <c r="AS75" i="14"/>
  <c r="AR75" i="14"/>
  <c r="AE75" i="14"/>
  <c r="AI75" i="14"/>
  <c r="I75" i="14"/>
  <c r="H75" i="14"/>
  <c r="EI74" i="14"/>
  <c r="EM74" i="14"/>
  <c r="DM74" i="14"/>
  <c r="DL74" i="14"/>
  <c r="CY74" i="14"/>
  <c r="DC74" i="14"/>
  <c r="CC74" i="14"/>
  <c r="CB74" i="14"/>
  <c r="BO74" i="14"/>
  <c r="BS74" i="14"/>
  <c r="AS74" i="14"/>
  <c r="AR74" i="14"/>
  <c r="AE74" i="14"/>
  <c r="AI74" i="14"/>
  <c r="I74" i="14"/>
  <c r="H74" i="14"/>
  <c r="EI73" i="14"/>
  <c r="EM73" i="14"/>
  <c r="DM73" i="14"/>
  <c r="DL73" i="14"/>
  <c r="CY73" i="14"/>
  <c r="DC73" i="14"/>
  <c r="CC73" i="14"/>
  <c r="CB73" i="14"/>
  <c r="BO73" i="14"/>
  <c r="BS73" i="14"/>
  <c r="AS73" i="14"/>
  <c r="AR73" i="14"/>
  <c r="AE73" i="14"/>
  <c r="AI73" i="14"/>
  <c r="I73" i="14"/>
  <c r="H73" i="14"/>
  <c r="EI72" i="14"/>
  <c r="EM72" i="14"/>
  <c r="E95" i="1"/>
  <c r="DM72" i="14"/>
  <c r="DL72" i="14"/>
  <c r="CY72" i="14"/>
  <c r="DC72" i="14"/>
  <c r="CC72" i="14"/>
  <c r="CB72" i="14"/>
  <c r="BO72" i="14"/>
  <c r="BS72" i="14"/>
  <c r="AS72" i="14"/>
  <c r="AR72" i="14"/>
  <c r="AE72" i="14"/>
  <c r="AI72" i="14"/>
  <c r="I72" i="14"/>
  <c r="H72" i="14"/>
  <c r="EI71" i="14"/>
  <c r="EM71" i="14"/>
  <c r="DM71" i="14"/>
  <c r="DL71" i="14"/>
  <c r="CY71" i="14"/>
  <c r="DC71" i="14"/>
  <c r="CC71" i="14"/>
  <c r="CB71" i="14"/>
  <c r="BO71" i="14"/>
  <c r="BS71" i="14"/>
  <c r="AS71" i="14"/>
  <c r="AR71" i="14"/>
  <c r="AE71" i="14"/>
  <c r="AI71" i="14"/>
  <c r="I71" i="14"/>
  <c r="H71" i="14"/>
  <c r="EI70" i="14"/>
  <c r="EM70" i="14"/>
  <c r="E94" i="1"/>
  <c r="DM70" i="14"/>
  <c r="DL70" i="14"/>
  <c r="CY70" i="14"/>
  <c r="DC70" i="14"/>
  <c r="CC70" i="14"/>
  <c r="CB70" i="14"/>
  <c r="BO70" i="14"/>
  <c r="BS70" i="14"/>
  <c r="AS70" i="14"/>
  <c r="AR70" i="14"/>
  <c r="AE70" i="14"/>
  <c r="AI70" i="14"/>
  <c r="I70" i="14"/>
  <c r="H70" i="14"/>
  <c r="EI69" i="14"/>
  <c r="EM69" i="14"/>
  <c r="DM69" i="14"/>
  <c r="DL69" i="14"/>
  <c r="CY69" i="14"/>
  <c r="DC69" i="14"/>
  <c r="CC69" i="14"/>
  <c r="CB69" i="14"/>
  <c r="BO69" i="14"/>
  <c r="BS69" i="14"/>
  <c r="AS69" i="14"/>
  <c r="AR69" i="14"/>
  <c r="AE69" i="14"/>
  <c r="AI69" i="14"/>
  <c r="I69" i="14"/>
  <c r="H69" i="14"/>
  <c r="EI68" i="14"/>
  <c r="EM68" i="14"/>
  <c r="DM68" i="14"/>
  <c r="DL68" i="14"/>
  <c r="CY68" i="14"/>
  <c r="DC68" i="14"/>
  <c r="CC68" i="14"/>
  <c r="CB68" i="14"/>
  <c r="BO68" i="14"/>
  <c r="BS68" i="14"/>
  <c r="E96" i="1"/>
  <c r="AS68" i="14"/>
  <c r="AR68" i="14"/>
  <c r="AE68" i="14"/>
  <c r="AI68" i="14"/>
  <c r="I68" i="14"/>
  <c r="H68" i="14"/>
  <c r="EI67" i="14"/>
  <c r="EM67" i="14"/>
  <c r="DM67" i="14"/>
  <c r="DL67" i="14"/>
  <c r="CY67" i="14"/>
  <c r="DC67" i="14"/>
  <c r="CC67" i="14"/>
  <c r="CB67" i="14"/>
  <c r="BO67" i="14"/>
  <c r="BS67" i="14"/>
  <c r="AS67" i="14"/>
  <c r="AR67" i="14"/>
  <c r="AE67" i="14"/>
  <c r="AI67" i="14"/>
  <c r="I67" i="14"/>
  <c r="H67" i="14"/>
  <c r="EI66" i="14"/>
  <c r="EM66" i="14"/>
  <c r="DM66" i="14"/>
  <c r="DL66" i="14"/>
  <c r="CY66" i="14"/>
  <c r="DC66" i="14"/>
  <c r="CC66" i="14"/>
  <c r="CB66" i="14"/>
  <c r="BO66" i="14"/>
  <c r="BS66" i="14"/>
  <c r="AS66" i="14"/>
  <c r="AR66" i="14"/>
  <c r="AE66" i="14"/>
  <c r="AI66" i="14"/>
  <c r="I66" i="14"/>
  <c r="H66" i="14"/>
  <c r="EI65" i="14"/>
  <c r="EM65" i="14"/>
  <c r="DM65" i="14"/>
  <c r="DL65" i="14"/>
  <c r="CY65" i="14"/>
  <c r="DC65" i="14"/>
  <c r="CC65" i="14"/>
  <c r="CB65" i="14"/>
  <c r="BO65" i="14"/>
  <c r="BS65" i="14"/>
  <c r="AS65" i="14"/>
  <c r="AR65" i="14"/>
  <c r="AE65" i="14"/>
  <c r="AI65" i="14"/>
  <c r="I65" i="14"/>
  <c r="H65" i="14"/>
  <c r="EI64" i="14"/>
  <c r="EM64" i="14"/>
  <c r="DM64" i="14"/>
  <c r="DL64" i="14"/>
  <c r="CY64" i="14"/>
  <c r="DC64" i="14"/>
  <c r="CC64" i="14"/>
  <c r="CB64" i="14"/>
  <c r="BO64" i="14"/>
  <c r="BS64" i="14"/>
  <c r="AS64" i="14"/>
  <c r="AR64" i="14"/>
  <c r="AE64" i="14"/>
  <c r="AI64" i="14"/>
  <c r="I64" i="14"/>
  <c r="H64" i="14"/>
  <c r="EI63" i="14"/>
  <c r="EM63" i="14"/>
  <c r="DM63" i="14"/>
  <c r="DL63" i="14"/>
  <c r="CY63" i="14"/>
  <c r="DC63" i="14"/>
  <c r="CC63" i="14"/>
  <c r="CB63" i="14"/>
  <c r="BO63" i="14"/>
  <c r="BS63" i="14"/>
  <c r="AS63" i="14"/>
  <c r="AR63" i="14"/>
  <c r="AE63" i="14"/>
  <c r="AI63" i="14"/>
  <c r="I63" i="14"/>
  <c r="H63" i="14"/>
  <c r="EI62" i="14"/>
  <c r="EM62" i="14"/>
  <c r="DM62" i="14"/>
  <c r="DL62" i="14"/>
  <c r="CY62" i="14"/>
  <c r="DC62" i="14"/>
  <c r="CC62" i="14"/>
  <c r="CB62" i="14"/>
  <c r="BO62" i="14"/>
  <c r="BS62" i="14"/>
  <c r="AS62" i="14"/>
  <c r="AR62" i="14"/>
  <c r="AE62" i="14"/>
  <c r="AI62" i="14"/>
  <c r="I62" i="14"/>
  <c r="H62" i="14"/>
  <c r="EI61" i="14"/>
  <c r="EM61" i="14"/>
  <c r="DM61" i="14"/>
  <c r="DL61" i="14"/>
  <c r="CY61" i="14"/>
  <c r="DC61" i="14"/>
  <c r="CC61" i="14"/>
  <c r="CB61" i="14"/>
  <c r="BO61" i="14"/>
  <c r="BS61" i="14"/>
  <c r="AS61" i="14"/>
  <c r="AR61" i="14"/>
  <c r="AE61" i="14"/>
  <c r="AI61" i="14"/>
  <c r="I61" i="14"/>
  <c r="H61" i="14"/>
  <c r="EI60" i="14"/>
  <c r="EM60" i="14"/>
  <c r="DM60" i="14"/>
  <c r="DL60" i="14"/>
  <c r="CY60" i="14"/>
  <c r="DC60" i="14"/>
  <c r="CC60" i="14"/>
  <c r="CB60" i="14"/>
  <c r="BO60" i="14"/>
  <c r="BS60" i="14"/>
  <c r="AS60" i="14"/>
  <c r="AR60" i="14"/>
  <c r="AE60" i="14"/>
  <c r="AI60" i="14"/>
  <c r="I60" i="14"/>
  <c r="H60" i="14"/>
  <c r="EI59" i="14"/>
  <c r="EM59" i="14"/>
  <c r="DM59" i="14"/>
  <c r="DL59" i="14"/>
  <c r="CY59" i="14"/>
  <c r="DC59" i="14"/>
  <c r="CC59" i="14"/>
  <c r="CB59" i="14"/>
  <c r="BO59" i="14"/>
  <c r="BS59" i="14"/>
  <c r="AS59" i="14"/>
  <c r="AR59" i="14"/>
  <c r="AE59" i="14"/>
  <c r="AI59" i="14"/>
  <c r="I59" i="14"/>
  <c r="H59" i="14"/>
  <c r="EI58" i="14"/>
  <c r="EM58" i="14"/>
  <c r="DM58" i="14"/>
  <c r="DL58" i="14"/>
  <c r="CY58" i="14"/>
  <c r="DC58" i="14"/>
  <c r="CC58" i="14"/>
  <c r="CB58" i="14"/>
  <c r="BO58" i="14"/>
  <c r="BS58" i="14"/>
  <c r="AS58" i="14"/>
  <c r="AR58" i="14"/>
  <c r="AE58" i="14"/>
  <c r="AI58" i="14"/>
  <c r="I58" i="14"/>
  <c r="H58" i="14"/>
  <c r="EI57" i="14"/>
  <c r="EM57" i="14"/>
  <c r="DM57" i="14"/>
  <c r="DL57" i="14"/>
  <c r="CY57" i="14"/>
  <c r="DC57" i="14"/>
  <c r="CC57" i="14"/>
  <c r="CB57" i="14"/>
  <c r="BO57" i="14"/>
  <c r="BS57" i="14"/>
  <c r="AS57" i="14"/>
  <c r="AR57" i="14"/>
  <c r="AE57" i="14"/>
  <c r="AI57" i="14"/>
  <c r="I57" i="14"/>
  <c r="H57" i="14"/>
  <c r="EI56" i="14"/>
  <c r="EM56" i="14"/>
  <c r="DM56" i="14"/>
  <c r="DL56" i="14"/>
  <c r="CY56" i="14"/>
  <c r="DC56" i="14"/>
  <c r="CC56" i="14"/>
  <c r="CB56" i="14"/>
  <c r="BO56" i="14"/>
  <c r="BS56" i="14"/>
  <c r="AS56" i="14"/>
  <c r="AR56" i="14"/>
  <c r="AE56" i="14"/>
  <c r="AI56" i="14"/>
  <c r="I56" i="14"/>
  <c r="H56" i="14"/>
  <c r="EI55" i="14"/>
  <c r="EM55" i="14"/>
  <c r="DM55" i="14"/>
  <c r="DL55" i="14"/>
  <c r="CY55" i="14"/>
  <c r="DC55" i="14"/>
  <c r="CC55" i="14"/>
  <c r="CB55" i="14"/>
  <c r="BO55" i="14"/>
  <c r="BS55" i="14"/>
  <c r="AS55" i="14"/>
  <c r="AR55" i="14"/>
  <c r="AE55" i="14"/>
  <c r="AI55" i="14"/>
  <c r="I55" i="14"/>
  <c r="H55" i="14"/>
  <c r="EI54" i="14"/>
  <c r="EM54" i="14"/>
  <c r="DM54" i="14"/>
  <c r="DL54" i="14"/>
  <c r="CY54" i="14"/>
  <c r="DC54" i="14"/>
  <c r="CC54" i="14"/>
  <c r="CB54" i="14"/>
  <c r="BO54" i="14"/>
  <c r="BS54" i="14"/>
  <c r="AS54" i="14"/>
  <c r="AR54" i="14"/>
  <c r="AE54" i="14"/>
  <c r="AI54" i="14"/>
  <c r="I54" i="14"/>
  <c r="H54" i="14"/>
  <c r="EI53" i="14"/>
  <c r="EM53" i="14"/>
  <c r="DM53" i="14"/>
  <c r="DL53" i="14"/>
  <c r="CY53" i="14"/>
  <c r="DC53" i="14"/>
  <c r="CC53" i="14"/>
  <c r="CB53" i="14"/>
  <c r="BO53" i="14"/>
  <c r="BS53" i="14"/>
  <c r="AS53" i="14"/>
  <c r="AR53" i="14"/>
  <c r="AE53" i="14"/>
  <c r="AI53" i="14"/>
  <c r="I53" i="14"/>
  <c r="H53" i="14"/>
  <c r="EI52" i="14"/>
  <c r="EM52" i="14"/>
  <c r="DM52" i="14"/>
  <c r="DL52" i="14"/>
  <c r="CY52" i="14"/>
  <c r="DC52" i="14"/>
  <c r="CC52" i="14"/>
  <c r="CB52" i="14"/>
  <c r="BO52" i="14"/>
  <c r="BS52" i="14"/>
  <c r="AS52" i="14"/>
  <c r="AR52" i="14"/>
  <c r="AE52" i="14"/>
  <c r="AI52" i="14"/>
  <c r="I52" i="14"/>
  <c r="H52" i="14"/>
  <c r="EI51" i="14"/>
  <c r="EM51" i="14"/>
  <c r="DM51" i="14"/>
  <c r="DL51" i="14"/>
  <c r="CY51" i="14"/>
  <c r="DC51" i="14"/>
  <c r="CC51" i="14"/>
  <c r="CB51" i="14"/>
  <c r="BO51" i="14"/>
  <c r="BS51" i="14"/>
  <c r="AS51" i="14"/>
  <c r="AR51" i="14"/>
  <c r="AE51" i="14"/>
  <c r="AI51" i="14"/>
  <c r="I51" i="14"/>
  <c r="H51" i="14"/>
  <c r="EI50" i="14"/>
  <c r="EM50" i="14"/>
  <c r="DM50" i="14"/>
  <c r="DL50" i="14"/>
  <c r="CY50" i="14"/>
  <c r="DC50" i="14"/>
  <c r="CC50" i="14"/>
  <c r="CB50" i="14"/>
  <c r="BO50" i="14"/>
  <c r="BS50" i="14"/>
  <c r="AS50" i="14"/>
  <c r="AR50" i="14"/>
  <c r="AE50" i="14"/>
  <c r="AI50" i="14"/>
  <c r="I50" i="14"/>
  <c r="H50" i="14"/>
  <c r="EI49" i="14"/>
  <c r="EM49" i="14"/>
  <c r="DM49" i="14"/>
  <c r="DL49" i="14"/>
  <c r="CY49" i="14"/>
  <c r="DC49" i="14"/>
  <c r="CC49" i="14"/>
  <c r="CB49" i="14"/>
  <c r="BO49" i="14"/>
  <c r="BS49" i="14"/>
  <c r="AS49" i="14"/>
  <c r="AR49" i="14"/>
  <c r="AE49" i="14"/>
  <c r="AI49" i="14"/>
  <c r="I49" i="14"/>
  <c r="H49" i="14"/>
  <c r="EI48" i="14"/>
  <c r="EM48" i="14"/>
  <c r="DM48" i="14"/>
  <c r="DL48" i="14"/>
  <c r="CY48" i="14"/>
  <c r="DC48" i="14"/>
  <c r="CC48" i="14"/>
  <c r="CB48" i="14"/>
  <c r="BO48" i="14"/>
  <c r="BS48" i="14"/>
  <c r="AS48" i="14"/>
  <c r="AR48" i="14"/>
  <c r="AE48" i="14"/>
  <c r="AI48" i="14"/>
  <c r="I48" i="14"/>
  <c r="H48" i="14"/>
  <c r="EI47" i="14"/>
  <c r="EM47" i="14"/>
  <c r="DM47" i="14"/>
  <c r="DL47" i="14"/>
  <c r="CY47" i="14"/>
  <c r="DC47" i="14"/>
  <c r="CC47" i="14"/>
  <c r="CB47" i="14"/>
  <c r="BO47" i="14"/>
  <c r="BS47" i="14"/>
  <c r="AS47" i="14"/>
  <c r="AR47" i="14"/>
  <c r="AE47" i="14"/>
  <c r="AI47" i="14"/>
  <c r="I47" i="14"/>
  <c r="H47" i="14"/>
  <c r="EI46" i="14"/>
  <c r="EM46" i="14"/>
  <c r="DM46" i="14"/>
  <c r="DL46" i="14"/>
  <c r="CY46" i="14"/>
  <c r="DC46" i="14"/>
  <c r="CC46" i="14"/>
  <c r="CB46" i="14"/>
  <c r="BO46" i="14"/>
  <c r="BS46" i="14"/>
  <c r="AS46" i="14"/>
  <c r="AR46" i="14"/>
  <c r="AE46" i="14"/>
  <c r="AI46" i="14"/>
  <c r="I46" i="14"/>
  <c r="H46" i="14"/>
  <c r="EI45" i="14"/>
  <c r="EM45" i="14"/>
  <c r="DM45" i="14"/>
  <c r="DL45" i="14"/>
  <c r="CY45" i="14"/>
  <c r="DC45" i="14"/>
  <c r="CC45" i="14"/>
  <c r="CB45" i="14"/>
  <c r="BO45" i="14"/>
  <c r="BS45" i="14"/>
  <c r="AS45" i="14"/>
  <c r="AR45" i="14"/>
  <c r="AE45" i="14"/>
  <c r="AI45" i="14"/>
  <c r="I45" i="14"/>
  <c r="H45" i="14"/>
  <c r="EI44" i="14"/>
  <c r="EM44" i="14"/>
  <c r="DM44" i="14"/>
  <c r="DL44" i="14"/>
  <c r="CY44" i="14"/>
  <c r="DC44" i="14"/>
  <c r="CC44" i="14"/>
  <c r="CB44" i="14"/>
  <c r="BO44" i="14"/>
  <c r="BS44" i="14"/>
  <c r="AS44" i="14"/>
  <c r="AR44" i="14"/>
  <c r="AE44" i="14"/>
  <c r="AI44" i="14"/>
  <c r="I44" i="14"/>
  <c r="H44" i="14"/>
  <c r="EI43" i="14"/>
  <c r="EM43" i="14"/>
  <c r="DM43" i="14"/>
  <c r="DL43" i="14"/>
  <c r="CY43" i="14"/>
  <c r="DC43" i="14"/>
  <c r="CC43" i="14"/>
  <c r="CB43" i="14"/>
  <c r="BO43" i="14"/>
  <c r="BS43" i="14"/>
  <c r="AS43" i="14"/>
  <c r="AR43" i="14"/>
  <c r="AE43" i="14"/>
  <c r="AI43" i="14"/>
  <c r="I43" i="14"/>
  <c r="H43" i="14"/>
  <c r="EI42" i="14"/>
  <c r="EM42" i="14"/>
  <c r="DM42" i="14"/>
  <c r="DL42" i="14"/>
  <c r="CY42" i="14"/>
  <c r="DC42" i="14"/>
  <c r="CC42" i="14"/>
  <c r="CB42" i="14"/>
  <c r="BO42" i="14"/>
  <c r="BS42" i="14"/>
  <c r="AS42" i="14"/>
  <c r="AR42" i="14"/>
  <c r="AE42" i="14"/>
  <c r="AI42" i="14"/>
  <c r="I42" i="14"/>
  <c r="H42" i="14"/>
  <c r="EI41" i="14"/>
  <c r="EM41" i="14"/>
  <c r="DM41" i="14"/>
  <c r="DL41" i="14"/>
  <c r="CY41" i="14"/>
  <c r="DC41" i="14"/>
  <c r="CC41" i="14"/>
  <c r="CB41" i="14"/>
  <c r="BO41" i="14"/>
  <c r="BS41" i="14"/>
  <c r="AS41" i="14"/>
  <c r="AR41" i="14"/>
  <c r="AE41" i="14"/>
  <c r="AI41" i="14"/>
  <c r="I41" i="14"/>
  <c r="H41" i="14"/>
  <c r="EI40" i="14"/>
  <c r="EM40" i="14"/>
  <c r="DM40" i="14"/>
  <c r="DL40" i="14"/>
  <c r="CY40" i="14"/>
  <c r="DC40" i="14"/>
  <c r="CC40" i="14"/>
  <c r="CB40" i="14"/>
  <c r="BO40" i="14"/>
  <c r="BS40" i="14"/>
  <c r="AS40" i="14"/>
  <c r="AR40" i="14"/>
  <c r="AE40" i="14"/>
  <c r="AI40" i="14"/>
  <c r="I40" i="14"/>
  <c r="H40" i="14"/>
  <c r="EI39" i="14"/>
  <c r="EM39" i="14"/>
  <c r="DM39" i="14"/>
  <c r="DL39" i="14"/>
  <c r="CY39" i="14"/>
  <c r="DC39" i="14"/>
  <c r="CC39" i="14"/>
  <c r="CB39" i="14"/>
  <c r="BO39" i="14"/>
  <c r="BS39" i="14"/>
  <c r="AS39" i="14"/>
  <c r="AR39" i="14"/>
  <c r="AE39" i="14"/>
  <c r="AI39" i="14"/>
  <c r="I39" i="14"/>
  <c r="H39" i="14"/>
  <c r="EI38" i="14"/>
  <c r="EM38" i="14"/>
  <c r="DM38" i="14"/>
  <c r="DL38" i="14"/>
  <c r="CY38" i="14"/>
  <c r="DC38" i="14"/>
  <c r="CC38" i="14"/>
  <c r="CB38" i="14"/>
  <c r="BO38" i="14"/>
  <c r="BS38" i="14"/>
  <c r="AS38" i="14"/>
  <c r="AR38" i="14"/>
  <c r="AE38" i="14"/>
  <c r="AI38" i="14"/>
  <c r="I38" i="14"/>
  <c r="H38" i="14"/>
  <c r="EI37" i="14"/>
  <c r="EM37" i="14"/>
  <c r="DM37" i="14"/>
  <c r="DL37" i="14"/>
  <c r="CY37" i="14"/>
  <c r="DC37" i="14"/>
  <c r="CC37" i="14"/>
  <c r="CB37" i="14"/>
  <c r="BO37" i="14"/>
  <c r="BS37" i="14"/>
  <c r="AS37" i="14"/>
  <c r="AR37" i="14"/>
  <c r="AE37" i="14"/>
  <c r="AI37" i="14"/>
  <c r="I37" i="14"/>
  <c r="H37" i="14"/>
  <c r="EI36" i="14"/>
  <c r="EM36" i="14"/>
  <c r="DM36" i="14"/>
  <c r="DL36" i="14"/>
  <c r="CY36" i="14"/>
  <c r="DC36" i="14"/>
  <c r="CC36" i="14"/>
  <c r="CB36" i="14"/>
  <c r="BO36" i="14"/>
  <c r="BS36" i="14"/>
  <c r="AS36" i="14"/>
  <c r="AR36" i="14"/>
  <c r="AE36" i="14"/>
  <c r="AI36" i="14"/>
  <c r="I36" i="14"/>
  <c r="H36" i="14"/>
  <c r="EI35" i="14"/>
  <c r="EM35" i="14"/>
  <c r="DM35" i="14"/>
  <c r="DL35" i="14"/>
  <c r="CY35" i="14"/>
  <c r="DC35" i="14"/>
  <c r="CC35" i="14"/>
  <c r="CB35" i="14"/>
  <c r="BO35" i="14"/>
  <c r="BS35" i="14"/>
  <c r="AS35" i="14"/>
  <c r="AR35" i="14"/>
  <c r="AE35" i="14"/>
  <c r="AI35" i="14"/>
  <c r="I35" i="14"/>
  <c r="H35" i="14"/>
  <c r="EI34" i="14"/>
  <c r="EM34" i="14"/>
  <c r="DM34" i="14"/>
  <c r="DL34" i="14"/>
  <c r="CY34" i="14"/>
  <c r="DC34" i="14"/>
  <c r="CC34" i="14"/>
  <c r="CB34" i="14"/>
  <c r="BO34" i="14"/>
  <c r="BS34" i="14"/>
  <c r="AS34" i="14"/>
  <c r="AR34" i="14"/>
  <c r="AE34" i="14"/>
  <c r="AI34" i="14"/>
  <c r="I34" i="14"/>
  <c r="H34" i="14"/>
  <c r="EI33" i="14"/>
  <c r="EM33" i="14"/>
  <c r="DM33" i="14"/>
  <c r="DL33" i="14"/>
  <c r="CY33" i="14"/>
  <c r="DC33" i="14"/>
  <c r="CC33" i="14"/>
  <c r="CB33" i="14"/>
  <c r="BO33" i="14"/>
  <c r="BS33" i="14"/>
  <c r="AS33" i="14"/>
  <c r="AR33" i="14"/>
  <c r="AE33" i="14"/>
  <c r="AI33" i="14"/>
  <c r="I33" i="14"/>
  <c r="H33" i="14"/>
  <c r="EI32" i="14"/>
  <c r="EM32" i="14"/>
  <c r="DM32" i="14"/>
  <c r="DL32" i="14"/>
  <c r="CY32" i="14"/>
  <c r="DC32" i="14"/>
  <c r="CC32" i="14"/>
  <c r="CB32" i="14"/>
  <c r="BO32" i="14"/>
  <c r="BS32" i="14"/>
  <c r="AS32" i="14"/>
  <c r="AR32" i="14"/>
  <c r="AE32" i="14"/>
  <c r="AI32" i="14"/>
  <c r="I32" i="14"/>
  <c r="H32" i="14"/>
  <c r="EI31" i="14"/>
  <c r="EM31" i="14"/>
  <c r="DM31" i="14"/>
  <c r="DL31" i="14"/>
  <c r="CY31" i="14"/>
  <c r="DC31" i="14"/>
  <c r="CC31" i="14"/>
  <c r="CB31" i="14"/>
  <c r="BO31" i="14"/>
  <c r="BS31" i="14"/>
  <c r="AS31" i="14"/>
  <c r="AR31" i="14"/>
  <c r="AE31" i="14"/>
  <c r="AI31" i="14"/>
  <c r="I31" i="14"/>
  <c r="H31" i="14"/>
  <c r="EI30" i="14"/>
  <c r="EM30" i="14"/>
  <c r="DM30" i="14"/>
  <c r="DL30" i="14"/>
  <c r="CY30" i="14"/>
  <c r="DC30" i="14"/>
  <c r="CC30" i="14"/>
  <c r="CB30" i="14"/>
  <c r="BO30" i="14"/>
  <c r="BS30" i="14"/>
  <c r="AS30" i="14"/>
  <c r="AR30" i="14"/>
  <c r="AE30" i="14"/>
  <c r="AI30" i="14"/>
  <c r="I30" i="14"/>
  <c r="H30" i="14"/>
  <c r="EI29" i="14"/>
  <c r="EM29" i="14"/>
  <c r="DM29" i="14"/>
  <c r="DL29" i="14"/>
  <c r="CY29" i="14"/>
  <c r="DC29" i="14"/>
  <c r="CC29" i="14"/>
  <c r="CB29" i="14"/>
  <c r="BO29" i="14"/>
  <c r="BS29" i="14"/>
  <c r="AS29" i="14"/>
  <c r="AR29" i="14"/>
  <c r="AE29" i="14"/>
  <c r="AI29" i="14"/>
  <c r="I29" i="14"/>
  <c r="H29" i="14"/>
  <c r="EI28" i="14"/>
  <c r="EM28" i="14"/>
  <c r="DM28" i="14"/>
  <c r="DL28" i="14"/>
  <c r="CY28" i="14"/>
  <c r="DC28" i="14"/>
  <c r="CC28" i="14"/>
  <c r="CB28" i="14"/>
  <c r="BO28" i="14"/>
  <c r="BS28" i="14"/>
  <c r="AS28" i="14"/>
  <c r="AR28" i="14"/>
  <c r="AE28" i="14"/>
  <c r="AI28" i="14"/>
  <c r="I28" i="14"/>
  <c r="H28" i="14"/>
  <c r="EI27" i="14"/>
  <c r="EM27" i="14"/>
  <c r="DM27" i="14"/>
  <c r="DL27" i="14"/>
  <c r="CY27" i="14"/>
  <c r="DC27" i="14"/>
  <c r="CC27" i="14"/>
  <c r="CB27" i="14"/>
  <c r="BO27" i="14"/>
  <c r="BS27" i="14"/>
  <c r="AS27" i="14"/>
  <c r="AR27" i="14"/>
  <c r="AE27" i="14"/>
  <c r="AI27" i="14"/>
  <c r="I27" i="14"/>
  <c r="H27" i="14"/>
  <c r="EI26" i="14"/>
  <c r="EM26" i="14"/>
  <c r="DM26" i="14"/>
  <c r="DL26" i="14"/>
  <c r="CY26" i="14"/>
  <c r="DC26" i="14"/>
  <c r="CC26" i="14"/>
  <c r="CB26" i="14"/>
  <c r="BO26" i="14"/>
  <c r="BS26" i="14"/>
  <c r="AS26" i="14"/>
  <c r="AR26" i="14"/>
  <c r="AE26" i="14"/>
  <c r="AI26" i="14"/>
  <c r="I26" i="14"/>
  <c r="H26" i="14"/>
  <c r="EI25" i="14"/>
  <c r="EM25" i="14"/>
  <c r="DM25" i="14"/>
  <c r="DL25" i="14"/>
  <c r="CY25" i="14"/>
  <c r="DC25" i="14"/>
  <c r="CC25" i="14"/>
  <c r="CB25" i="14"/>
  <c r="BO25" i="14"/>
  <c r="BS25" i="14"/>
  <c r="AS25" i="14"/>
  <c r="AR25" i="14"/>
  <c r="AE25" i="14"/>
  <c r="AI25" i="14"/>
  <c r="I25" i="14"/>
  <c r="H25" i="14"/>
  <c r="EI24" i="14"/>
  <c r="EM24" i="14"/>
  <c r="DM24" i="14"/>
  <c r="DL24" i="14"/>
  <c r="CY24" i="14"/>
  <c r="DC24" i="14"/>
  <c r="CC24" i="14"/>
  <c r="CB24" i="14"/>
  <c r="BO24" i="14"/>
  <c r="BS24" i="14"/>
  <c r="AS24" i="14"/>
  <c r="AR24" i="14"/>
  <c r="AE24" i="14"/>
  <c r="AI24" i="14"/>
  <c r="I24" i="14"/>
  <c r="H24" i="14"/>
  <c r="EI23" i="14"/>
  <c r="EM23" i="14"/>
  <c r="DM23" i="14"/>
  <c r="DL23" i="14"/>
  <c r="CY23" i="14"/>
  <c r="DC23" i="14"/>
  <c r="CC23" i="14"/>
  <c r="CB23" i="14"/>
  <c r="BO23" i="14"/>
  <c r="BS23" i="14"/>
  <c r="AS23" i="14"/>
  <c r="AR23" i="14"/>
  <c r="AE23" i="14"/>
  <c r="AI23" i="14"/>
  <c r="I23" i="14"/>
  <c r="H23" i="14"/>
  <c r="EI22" i="14"/>
  <c r="EM22" i="14"/>
  <c r="DM22" i="14"/>
  <c r="DL22" i="14"/>
  <c r="CY22" i="14"/>
  <c r="DC22" i="14"/>
  <c r="CC22" i="14"/>
  <c r="CB22" i="14"/>
  <c r="BO22" i="14"/>
  <c r="BS22" i="14"/>
  <c r="AS22" i="14"/>
  <c r="AR22" i="14"/>
  <c r="AE22" i="14"/>
  <c r="AI22" i="14"/>
  <c r="I22" i="14"/>
  <c r="H22" i="14"/>
  <c r="EI21" i="14"/>
  <c r="EM21" i="14"/>
  <c r="DM21" i="14"/>
  <c r="DL21" i="14"/>
  <c r="CY21" i="14"/>
  <c r="DC21" i="14"/>
  <c r="CC21" i="14"/>
  <c r="CB21" i="14"/>
  <c r="BO21" i="14"/>
  <c r="BS21" i="14"/>
  <c r="AS21" i="14"/>
  <c r="AR21" i="14"/>
  <c r="AE21" i="14"/>
  <c r="AI21" i="14"/>
  <c r="I21" i="14"/>
  <c r="H21" i="14"/>
  <c r="EI20" i="14"/>
  <c r="EM20" i="14"/>
  <c r="DM20" i="14"/>
  <c r="DL20" i="14"/>
  <c r="CY20" i="14"/>
  <c r="DC20" i="14"/>
  <c r="CC20" i="14"/>
  <c r="CB20" i="14"/>
  <c r="BO20" i="14"/>
  <c r="BS20" i="14"/>
  <c r="AS20" i="14"/>
  <c r="AR20" i="14"/>
  <c r="AE20" i="14"/>
  <c r="AI20" i="14"/>
  <c r="I20" i="14"/>
  <c r="H20" i="14"/>
  <c r="EI19" i="14"/>
  <c r="EM19" i="14"/>
  <c r="DM19" i="14"/>
  <c r="DL19" i="14"/>
  <c r="CY19" i="14"/>
  <c r="DC19" i="14"/>
  <c r="CC19" i="14"/>
  <c r="CB19" i="14"/>
  <c r="BO19" i="14"/>
  <c r="BS19" i="14"/>
  <c r="AS19" i="14"/>
  <c r="AR19" i="14"/>
  <c r="AE19" i="14"/>
  <c r="AI19" i="14"/>
  <c r="I19" i="14"/>
  <c r="H19" i="14"/>
  <c r="EI18" i="14"/>
  <c r="EM18" i="14"/>
  <c r="DM18" i="14"/>
  <c r="DL18" i="14"/>
  <c r="CY18" i="14"/>
  <c r="DC18" i="14"/>
  <c r="CC18" i="14"/>
  <c r="CB18" i="14"/>
  <c r="BO18" i="14"/>
  <c r="BS18" i="14"/>
  <c r="AS18" i="14"/>
  <c r="AR18" i="14"/>
  <c r="AE18" i="14"/>
  <c r="AI18" i="14"/>
  <c r="I18" i="14"/>
  <c r="H18" i="14"/>
  <c r="EI17" i="14"/>
  <c r="EM17" i="14"/>
  <c r="DM17" i="14"/>
  <c r="DL17" i="14"/>
  <c r="CY17" i="14"/>
  <c r="DC17" i="14"/>
  <c r="CC17" i="14"/>
  <c r="CB17" i="14"/>
  <c r="BO17" i="14"/>
  <c r="BS17" i="14"/>
  <c r="AS17" i="14"/>
  <c r="AR17" i="14"/>
  <c r="AE17" i="14"/>
  <c r="AI17" i="14"/>
  <c r="I17" i="14"/>
  <c r="H17" i="14"/>
  <c r="EI16" i="14"/>
  <c r="EM16" i="14"/>
  <c r="DM16" i="14"/>
  <c r="DL16" i="14"/>
  <c r="CY16" i="14"/>
  <c r="DC16" i="14"/>
  <c r="CC16" i="14"/>
  <c r="CB16" i="14"/>
  <c r="BO16" i="14"/>
  <c r="BS16" i="14"/>
  <c r="AS16" i="14"/>
  <c r="AR16" i="14"/>
  <c r="AE16" i="14"/>
  <c r="AI16" i="14"/>
  <c r="I16" i="14"/>
  <c r="H16" i="14"/>
  <c r="EI15" i="14"/>
  <c r="EM15" i="14"/>
  <c r="DM15" i="14"/>
  <c r="DL15" i="14"/>
  <c r="CY15" i="14"/>
  <c r="DC15" i="14"/>
  <c r="CC15" i="14"/>
  <c r="CB15" i="14"/>
  <c r="BO15" i="14"/>
  <c r="BS15" i="14"/>
  <c r="AS15" i="14"/>
  <c r="AR15" i="14"/>
  <c r="AE15" i="14"/>
  <c r="AI15" i="14"/>
  <c r="I15" i="14"/>
  <c r="H15" i="14"/>
  <c r="EI14" i="14"/>
  <c r="EM14" i="14"/>
  <c r="DM14" i="14"/>
  <c r="DL14" i="14"/>
  <c r="CY14" i="14"/>
  <c r="DC14" i="14"/>
  <c r="CC14" i="14"/>
  <c r="CB14" i="14"/>
  <c r="BO14" i="14"/>
  <c r="BS14" i="14"/>
  <c r="AS14" i="14"/>
  <c r="AR14" i="14"/>
  <c r="AE14" i="14"/>
  <c r="AI14" i="14"/>
  <c r="I14" i="14"/>
  <c r="H14" i="14"/>
  <c r="EI13" i="14"/>
  <c r="EM13" i="14"/>
  <c r="DM13" i="14"/>
  <c r="DL13" i="14"/>
  <c r="CY13" i="14"/>
  <c r="DC13" i="14"/>
  <c r="CC13" i="14"/>
  <c r="CB13" i="14"/>
  <c r="BO13" i="14"/>
  <c r="BS13" i="14"/>
  <c r="AS13" i="14"/>
  <c r="AR13" i="14"/>
  <c r="AE13" i="14"/>
  <c r="AI13" i="14"/>
  <c r="I13" i="14"/>
  <c r="H13" i="14"/>
  <c r="EI12" i="14"/>
  <c r="EM12" i="14"/>
  <c r="DM12" i="14"/>
  <c r="DL12" i="14"/>
  <c r="CY12" i="14"/>
  <c r="DC12" i="14"/>
  <c r="CC12" i="14"/>
  <c r="CB12" i="14"/>
  <c r="BO12" i="14"/>
  <c r="BS12" i="14"/>
  <c r="AS12" i="14"/>
  <c r="AR12" i="14"/>
  <c r="AE12" i="14"/>
  <c r="AI12" i="14"/>
  <c r="I12" i="14"/>
  <c r="H12" i="14"/>
  <c r="EN11" i="14"/>
  <c r="EM11" i="14"/>
  <c r="EL11" i="14"/>
  <c r="DD11" i="14"/>
  <c r="DC11" i="14"/>
  <c r="DB11" i="14"/>
  <c r="BT11" i="14"/>
  <c r="BS11" i="14"/>
  <c r="BR11" i="14"/>
  <c r="AJ11" i="14"/>
  <c r="AI11" i="14"/>
  <c r="AH11" i="14"/>
  <c r="K3" i="14"/>
  <c r="EI90" i="13"/>
  <c r="EM90" i="13"/>
  <c r="DV90" i="13"/>
  <c r="DW90" i="13"/>
  <c r="DX90" i="13"/>
  <c r="EC90" i="13"/>
  <c r="ED90" i="13"/>
  <c r="EF90" i="13"/>
  <c r="EE90" i="13"/>
  <c r="EA90" i="13"/>
  <c r="EB90" i="13"/>
  <c r="DZ90" i="13"/>
  <c r="DY90" i="13"/>
  <c r="DP90" i="13"/>
  <c r="DU90" i="13"/>
  <c r="DT90" i="13"/>
  <c r="DS90" i="13"/>
  <c r="DR90" i="13"/>
  <c r="DQ90" i="13"/>
  <c r="DO90" i="13"/>
  <c r="DN90" i="13"/>
  <c r="DM90" i="13"/>
  <c r="DL90" i="13"/>
  <c r="DK90" i="13"/>
  <c r="DJ90" i="13"/>
  <c r="DI90" i="13"/>
  <c r="DH90" i="13"/>
  <c r="DG90" i="13"/>
  <c r="CY90" i="13"/>
  <c r="DC90" i="13"/>
  <c r="CL90" i="13"/>
  <c r="CM90" i="13"/>
  <c r="CN90" i="13"/>
  <c r="CS90" i="13"/>
  <c r="CT90" i="13"/>
  <c r="CV90" i="13"/>
  <c r="CU90" i="13"/>
  <c r="CQ90" i="13"/>
  <c r="CR90" i="13"/>
  <c r="CP90" i="13"/>
  <c r="CO90" i="13"/>
  <c r="CF90" i="13"/>
  <c r="CK90" i="13"/>
  <c r="CJ90" i="13"/>
  <c r="CI90" i="13"/>
  <c r="CH90" i="13"/>
  <c r="CG90" i="13"/>
  <c r="CE90" i="13"/>
  <c r="CD90" i="13"/>
  <c r="CC90" i="13"/>
  <c r="CB90" i="13"/>
  <c r="CA90" i="13"/>
  <c r="BZ90" i="13"/>
  <c r="BY90" i="13"/>
  <c r="BX90" i="13"/>
  <c r="BW90" i="13"/>
  <c r="BO90" i="13"/>
  <c r="BS90" i="13"/>
  <c r="BB90" i="13"/>
  <c r="BC90" i="13"/>
  <c r="BD90" i="13"/>
  <c r="BI90" i="13"/>
  <c r="BJ90" i="13"/>
  <c r="BL90" i="13"/>
  <c r="BK90" i="13"/>
  <c r="BG90" i="13"/>
  <c r="BH90" i="13"/>
  <c r="BF90" i="13"/>
  <c r="BE90" i="13"/>
  <c r="AV90" i="13"/>
  <c r="BA90" i="13"/>
  <c r="AZ90" i="13"/>
  <c r="AY90" i="13"/>
  <c r="AX90" i="13"/>
  <c r="AW90" i="13"/>
  <c r="AU90" i="13"/>
  <c r="AT90" i="13"/>
  <c r="AS90" i="13"/>
  <c r="AR90" i="13"/>
  <c r="AQ90" i="13"/>
  <c r="AP90" i="13"/>
  <c r="AO90" i="13"/>
  <c r="AN90" i="13"/>
  <c r="AM90" i="13"/>
  <c r="AE90" i="13"/>
  <c r="AI90" i="13"/>
  <c r="R90" i="13"/>
  <c r="S90" i="13"/>
  <c r="T90" i="13"/>
  <c r="Y90" i="13"/>
  <c r="Z90" i="13"/>
  <c r="AB90" i="13"/>
  <c r="AA90" i="13"/>
  <c r="W90" i="13"/>
  <c r="X90" i="13"/>
  <c r="V90" i="13"/>
  <c r="U90" i="13"/>
  <c r="L90" i="13"/>
  <c r="Q90" i="13"/>
  <c r="P90" i="13"/>
  <c r="O90" i="13"/>
  <c r="N90" i="13"/>
  <c r="M90" i="13"/>
  <c r="K90" i="13"/>
  <c r="J90" i="13"/>
  <c r="I90" i="13"/>
  <c r="H90" i="13"/>
  <c r="G90" i="13"/>
  <c r="F90" i="13"/>
  <c r="E90" i="13"/>
  <c r="D90" i="13"/>
  <c r="C90" i="13"/>
  <c r="EI89" i="13"/>
  <c r="EM89" i="13"/>
  <c r="DV89" i="13"/>
  <c r="DW89" i="13"/>
  <c r="DX89" i="13"/>
  <c r="EC89" i="13"/>
  <c r="ED89" i="13"/>
  <c r="EF89" i="13"/>
  <c r="EE89" i="13"/>
  <c r="EA89" i="13"/>
  <c r="EB89" i="13"/>
  <c r="DZ89" i="13"/>
  <c r="DY89" i="13"/>
  <c r="DP89" i="13"/>
  <c r="DU89" i="13"/>
  <c r="DT89" i="13"/>
  <c r="DS89" i="13"/>
  <c r="DR89" i="13"/>
  <c r="DQ89" i="13"/>
  <c r="DO89" i="13"/>
  <c r="DN89" i="13"/>
  <c r="DM89" i="13"/>
  <c r="DL89" i="13"/>
  <c r="DK89" i="13"/>
  <c r="DJ89" i="13"/>
  <c r="DI89" i="13"/>
  <c r="DH89" i="13"/>
  <c r="DG89" i="13"/>
  <c r="CY89" i="13"/>
  <c r="DC89" i="13"/>
  <c r="CL89" i="13"/>
  <c r="CM89" i="13"/>
  <c r="CN89" i="13"/>
  <c r="CS89" i="13"/>
  <c r="CT89" i="13"/>
  <c r="CV89" i="13"/>
  <c r="CU89" i="13"/>
  <c r="CQ89" i="13"/>
  <c r="CR89" i="13"/>
  <c r="CP89" i="13"/>
  <c r="CO89" i="13"/>
  <c r="CF89" i="13"/>
  <c r="CK89" i="13"/>
  <c r="CJ89" i="13"/>
  <c r="CI89" i="13"/>
  <c r="CH89" i="13"/>
  <c r="CG89" i="13"/>
  <c r="CE89" i="13"/>
  <c r="CD89" i="13"/>
  <c r="CC89" i="13"/>
  <c r="CB89" i="13"/>
  <c r="CA89" i="13"/>
  <c r="BZ89" i="13"/>
  <c r="BY89" i="13"/>
  <c r="BX89" i="13"/>
  <c r="BW89" i="13"/>
  <c r="BO89" i="13"/>
  <c r="BS89" i="13"/>
  <c r="BB89" i="13"/>
  <c r="BC89" i="13"/>
  <c r="BD89" i="13"/>
  <c r="BI89" i="13"/>
  <c r="BJ89" i="13"/>
  <c r="BL89" i="13"/>
  <c r="BK89" i="13"/>
  <c r="BG89" i="13"/>
  <c r="BH89" i="13"/>
  <c r="BF89" i="13"/>
  <c r="BE89" i="13"/>
  <c r="AV89" i="13"/>
  <c r="BA89" i="13"/>
  <c r="AZ89" i="13"/>
  <c r="AY89" i="13"/>
  <c r="AX89" i="13"/>
  <c r="AW89" i="13"/>
  <c r="AU89" i="13"/>
  <c r="AT89" i="13"/>
  <c r="AS89" i="13"/>
  <c r="AR89" i="13"/>
  <c r="AQ89" i="13"/>
  <c r="AP89" i="13"/>
  <c r="AO89" i="13"/>
  <c r="AN89" i="13"/>
  <c r="AM89" i="13"/>
  <c r="AE89" i="13"/>
  <c r="AI89" i="13"/>
  <c r="R89" i="13"/>
  <c r="S89" i="13"/>
  <c r="T89" i="13"/>
  <c r="Y89" i="13"/>
  <c r="Z89" i="13"/>
  <c r="AB89" i="13"/>
  <c r="AA89" i="13"/>
  <c r="W89" i="13"/>
  <c r="X89" i="13"/>
  <c r="V89" i="13"/>
  <c r="U89" i="13"/>
  <c r="L89" i="13"/>
  <c r="Q89" i="13"/>
  <c r="P89" i="13"/>
  <c r="O89" i="13"/>
  <c r="N89" i="13"/>
  <c r="M89" i="13"/>
  <c r="K89" i="13"/>
  <c r="J89" i="13"/>
  <c r="I89" i="13"/>
  <c r="H89" i="13"/>
  <c r="G89" i="13"/>
  <c r="F89" i="13"/>
  <c r="E89" i="13"/>
  <c r="D89" i="13"/>
  <c r="C89" i="13"/>
  <c r="EI88" i="13"/>
  <c r="EM88" i="13"/>
  <c r="DV88" i="13"/>
  <c r="DW88" i="13"/>
  <c r="DX88" i="13"/>
  <c r="EC88" i="13"/>
  <c r="ED88" i="13"/>
  <c r="EF88" i="13"/>
  <c r="EE88" i="13"/>
  <c r="EA88" i="13"/>
  <c r="EB88" i="13"/>
  <c r="DZ88" i="13"/>
  <c r="DY88" i="13"/>
  <c r="DP88" i="13"/>
  <c r="DU88" i="13"/>
  <c r="DT88" i="13"/>
  <c r="DS88" i="13"/>
  <c r="DR88" i="13"/>
  <c r="DQ88" i="13"/>
  <c r="DO88" i="13"/>
  <c r="DN88" i="13"/>
  <c r="DM88" i="13"/>
  <c r="DL88" i="13"/>
  <c r="DK88" i="13"/>
  <c r="DJ88" i="13"/>
  <c r="DI88" i="13"/>
  <c r="DH88" i="13"/>
  <c r="DG88" i="13"/>
  <c r="CY88" i="13"/>
  <c r="DC88" i="13"/>
  <c r="CL88" i="13"/>
  <c r="CM88" i="13"/>
  <c r="CN88" i="13"/>
  <c r="CS88" i="13"/>
  <c r="CT88" i="13"/>
  <c r="CV88" i="13"/>
  <c r="CU88" i="13"/>
  <c r="CQ88" i="13"/>
  <c r="CR88" i="13"/>
  <c r="CP88" i="13"/>
  <c r="CO88" i="13"/>
  <c r="CF88" i="13"/>
  <c r="CK88" i="13"/>
  <c r="CJ88" i="13"/>
  <c r="CI88" i="13"/>
  <c r="CH88" i="13"/>
  <c r="CG88" i="13"/>
  <c r="CE88" i="13"/>
  <c r="CD88" i="13"/>
  <c r="CC88" i="13"/>
  <c r="CB88" i="13"/>
  <c r="CA88" i="13"/>
  <c r="BZ88" i="13"/>
  <c r="BY88" i="13"/>
  <c r="BX88" i="13"/>
  <c r="BW88" i="13"/>
  <c r="BO88" i="13"/>
  <c r="BS88" i="13"/>
  <c r="BB88" i="13"/>
  <c r="BC88" i="13"/>
  <c r="BD88" i="13"/>
  <c r="BI88" i="13"/>
  <c r="BJ88" i="13"/>
  <c r="BL88" i="13"/>
  <c r="BK88" i="13"/>
  <c r="BG88" i="13"/>
  <c r="BH88" i="13"/>
  <c r="BF88" i="13"/>
  <c r="BE88" i="13"/>
  <c r="AV88" i="13"/>
  <c r="BA88" i="13"/>
  <c r="AZ88" i="13"/>
  <c r="AY88" i="13"/>
  <c r="AX88" i="13"/>
  <c r="AW88" i="13"/>
  <c r="AU88" i="13"/>
  <c r="AT88" i="13"/>
  <c r="AS88" i="13"/>
  <c r="AR88" i="13"/>
  <c r="AQ88" i="13"/>
  <c r="AP88" i="13"/>
  <c r="AO88" i="13"/>
  <c r="AN88" i="13"/>
  <c r="AE88" i="13"/>
  <c r="AI88" i="13"/>
  <c r="R88" i="13"/>
  <c r="S88" i="13"/>
  <c r="T88" i="13"/>
  <c r="Y88" i="13"/>
  <c r="Z88" i="13"/>
  <c r="AB88" i="13"/>
  <c r="AA88" i="13"/>
  <c r="W88" i="13"/>
  <c r="X88" i="13"/>
  <c r="V88" i="13"/>
  <c r="U88" i="13"/>
  <c r="L88" i="13"/>
  <c r="Q88" i="13"/>
  <c r="P88" i="13"/>
  <c r="O88" i="13"/>
  <c r="N88" i="13"/>
  <c r="M88" i="13"/>
  <c r="K88" i="13"/>
  <c r="J88" i="13"/>
  <c r="I88" i="13"/>
  <c r="H88" i="13"/>
  <c r="G88" i="13"/>
  <c r="F88" i="13"/>
  <c r="E88" i="13"/>
  <c r="D88" i="13"/>
  <c r="C88" i="13"/>
  <c r="EI87" i="13"/>
  <c r="EM87" i="13"/>
  <c r="DV87" i="13"/>
  <c r="DW87" i="13"/>
  <c r="DX87" i="13"/>
  <c r="EC87" i="13"/>
  <c r="ED87" i="13"/>
  <c r="EF87" i="13"/>
  <c r="EE87" i="13"/>
  <c r="EA87" i="13"/>
  <c r="EB87" i="13"/>
  <c r="DZ87" i="13"/>
  <c r="DY87" i="13"/>
  <c r="DP87" i="13"/>
  <c r="DU87" i="13"/>
  <c r="DT87" i="13"/>
  <c r="DS87" i="13"/>
  <c r="DR87" i="13"/>
  <c r="DQ87" i="13"/>
  <c r="DO87" i="13"/>
  <c r="DN87" i="13"/>
  <c r="DM87" i="13"/>
  <c r="DL87" i="13"/>
  <c r="DK87" i="13"/>
  <c r="DJ87" i="13"/>
  <c r="DI87" i="13"/>
  <c r="DH87" i="13"/>
  <c r="DG87" i="13"/>
  <c r="CY87" i="13"/>
  <c r="DC87" i="13"/>
  <c r="CL87" i="13"/>
  <c r="CM87" i="13"/>
  <c r="CN87" i="13"/>
  <c r="CS87" i="13"/>
  <c r="CT87" i="13"/>
  <c r="CV87" i="13"/>
  <c r="CU87" i="13"/>
  <c r="CQ87" i="13"/>
  <c r="CR87" i="13"/>
  <c r="CP87" i="13"/>
  <c r="CO87" i="13"/>
  <c r="CF87" i="13"/>
  <c r="CK87" i="13"/>
  <c r="CJ87" i="13"/>
  <c r="CI87" i="13"/>
  <c r="CH87" i="13"/>
  <c r="CG87" i="13"/>
  <c r="CE87" i="13"/>
  <c r="CD87" i="13"/>
  <c r="CC87" i="13"/>
  <c r="CB87" i="13"/>
  <c r="CA87" i="13"/>
  <c r="BZ87" i="13"/>
  <c r="BY87" i="13"/>
  <c r="BX87" i="13"/>
  <c r="BW87" i="13"/>
  <c r="BO87" i="13"/>
  <c r="BS87" i="13"/>
  <c r="BK87" i="13"/>
  <c r="BG87" i="13"/>
  <c r="BH87" i="13"/>
  <c r="BF87" i="13"/>
  <c r="BE87" i="13"/>
  <c r="BA87" i="13"/>
  <c r="AZ87" i="13"/>
  <c r="AY87" i="13"/>
  <c r="AX87" i="13"/>
  <c r="AW87" i="13"/>
  <c r="AS87" i="13"/>
  <c r="AR87" i="13"/>
  <c r="AE87" i="13"/>
  <c r="AI87" i="13"/>
  <c r="R87" i="13"/>
  <c r="S87" i="13"/>
  <c r="T87" i="13"/>
  <c r="Y87" i="13"/>
  <c r="Z87" i="13"/>
  <c r="AB87" i="13"/>
  <c r="AA87" i="13"/>
  <c r="W87" i="13"/>
  <c r="X87" i="13"/>
  <c r="V87" i="13"/>
  <c r="U87" i="13"/>
  <c r="L87" i="13"/>
  <c r="Q87" i="13"/>
  <c r="P87" i="13"/>
  <c r="O87" i="13"/>
  <c r="N87" i="13"/>
  <c r="M87" i="13"/>
  <c r="K87" i="13"/>
  <c r="J87" i="13"/>
  <c r="I87" i="13"/>
  <c r="H87" i="13"/>
  <c r="G87" i="13"/>
  <c r="F87" i="13"/>
  <c r="E87" i="13"/>
  <c r="D87" i="13"/>
  <c r="C87" i="13"/>
  <c r="EI86" i="13"/>
  <c r="EM86" i="13"/>
  <c r="DV86" i="13"/>
  <c r="DW86" i="13"/>
  <c r="DX86" i="13"/>
  <c r="EC86" i="13"/>
  <c r="ED86" i="13"/>
  <c r="EF86" i="13"/>
  <c r="EE86" i="13"/>
  <c r="EA86" i="13"/>
  <c r="EB86" i="13"/>
  <c r="DZ86" i="13"/>
  <c r="DY86" i="13"/>
  <c r="DP86" i="13"/>
  <c r="DU86" i="13"/>
  <c r="DT86" i="13"/>
  <c r="DS86" i="13"/>
  <c r="DR86" i="13"/>
  <c r="DQ86" i="13"/>
  <c r="DO86" i="13"/>
  <c r="DN86" i="13"/>
  <c r="DM86" i="13"/>
  <c r="DL86" i="13"/>
  <c r="DK86" i="13"/>
  <c r="DJ86" i="13"/>
  <c r="DI86" i="13"/>
  <c r="DH86" i="13"/>
  <c r="DG86" i="13"/>
  <c r="CY86" i="13"/>
  <c r="DC86" i="13"/>
  <c r="CL86" i="13"/>
  <c r="CM86" i="13"/>
  <c r="CN86" i="13"/>
  <c r="CS86" i="13"/>
  <c r="CT86" i="13"/>
  <c r="CV86" i="13"/>
  <c r="CU86" i="13"/>
  <c r="CQ86" i="13"/>
  <c r="CR86" i="13"/>
  <c r="CP86" i="13"/>
  <c r="CO86" i="13"/>
  <c r="CF86" i="13"/>
  <c r="CK86" i="13"/>
  <c r="CJ86" i="13"/>
  <c r="CI86" i="13"/>
  <c r="CH86" i="13"/>
  <c r="CG86" i="13"/>
  <c r="CE86" i="13"/>
  <c r="CD86" i="13"/>
  <c r="CC86" i="13"/>
  <c r="CB86" i="13"/>
  <c r="CA86" i="13"/>
  <c r="BZ86" i="13"/>
  <c r="BY86" i="13"/>
  <c r="BX86" i="13"/>
  <c r="BW86" i="13"/>
  <c r="BO86" i="13"/>
  <c r="BS86" i="13"/>
  <c r="BG86" i="13"/>
  <c r="BH86" i="13"/>
  <c r="BF86" i="13"/>
  <c r="BE86" i="13"/>
  <c r="AS86" i="13"/>
  <c r="AR86" i="13"/>
  <c r="AE86" i="13"/>
  <c r="AI86" i="13"/>
  <c r="R86" i="13"/>
  <c r="S86" i="13"/>
  <c r="T86" i="13"/>
  <c r="Y86" i="13"/>
  <c r="Z86" i="13"/>
  <c r="AB86" i="13"/>
  <c r="AA86" i="13"/>
  <c r="W86" i="13"/>
  <c r="X86" i="13"/>
  <c r="V86" i="13"/>
  <c r="U86" i="13"/>
  <c r="L86" i="13"/>
  <c r="Q86" i="13"/>
  <c r="P86" i="13"/>
  <c r="O86" i="13"/>
  <c r="N86" i="13"/>
  <c r="M86" i="13"/>
  <c r="K86" i="13"/>
  <c r="J86" i="13"/>
  <c r="I86" i="13"/>
  <c r="H86" i="13"/>
  <c r="G86" i="13"/>
  <c r="F86" i="13"/>
  <c r="E86" i="13"/>
  <c r="D86" i="13"/>
  <c r="C86" i="13"/>
  <c r="EI85" i="13"/>
  <c r="EM85" i="13"/>
  <c r="DV85" i="13"/>
  <c r="DW85" i="13"/>
  <c r="DX85" i="13"/>
  <c r="EC85" i="13"/>
  <c r="ED85" i="13"/>
  <c r="EF85" i="13"/>
  <c r="EE85" i="13"/>
  <c r="EA85" i="13"/>
  <c r="EB85" i="13"/>
  <c r="DZ85" i="13"/>
  <c r="DY85" i="13"/>
  <c r="DP85" i="13"/>
  <c r="DU85" i="13"/>
  <c r="DT85" i="13"/>
  <c r="DS85" i="13"/>
  <c r="DR85" i="13"/>
  <c r="DQ85" i="13"/>
  <c r="DO85" i="13"/>
  <c r="DN85" i="13"/>
  <c r="DM85" i="13"/>
  <c r="DL85" i="13"/>
  <c r="DK85" i="13"/>
  <c r="DJ85" i="13"/>
  <c r="DI85" i="13"/>
  <c r="DH85" i="13"/>
  <c r="CY85" i="13"/>
  <c r="DC85" i="13"/>
  <c r="CL85" i="13"/>
  <c r="CM85" i="13"/>
  <c r="CN85" i="13"/>
  <c r="CS85" i="13"/>
  <c r="CT85" i="13"/>
  <c r="CV85" i="13"/>
  <c r="CU85" i="13"/>
  <c r="CQ85" i="13"/>
  <c r="CR85" i="13"/>
  <c r="CP85" i="13"/>
  <c r="CO85" i="13"/>
  <c r="CF85" i="13"/>
  <c r="CK85" i="13"/>
  <c r="CJ85" i="13"/>
  <c r="CI85" i="13"/>
  <c r="CH85" i="13"/>
  <c r="CG85" i="13"/>
  <c r="CE85" i="13"/>
  <c r="CD85" i="13"/>
  <c r="CC85" i="13"/>
  <c r="CB85" i="13"/>
  <c r="CA85" i="13"/>
  <c r="BZ85" i="13"/>
  <c r="BY85" i="13"/>
  <c r="BX85" i="13"/>
  <c r="BW85" i="13"/>
  <c r="BO85" i="13"/>
  <c r="BS85" i="13"/>
  <c r="BG85" i="13"/>
  <c r="BH85" i="13"/>
  <c r="BF85" i="13"/>
  <c r="BE85" i="13"/>
  <c r="AS85" i="13"/>
  <c r="AR85" i="13"/>
  <c r="AE85" i="13"/>
  <c r="AI85" i="13"/>
  <c r="R85" i="13"/>
  <c r="S85" i="13"/>
  <c r="T85" i="13"/>
  <c r="Y85" i="13"/>
  <c r="Z85" i="13"/>
  <c r="AB85" i="13"/>
  <c r="AA85" i="13"/>
  <c r="W85" i="13"/>
  <c r="X85" i="13"/>
  <c r="V85" i="13"/>
  <c r="U85" i="13"/>
  <c r="L85" i="13"/>
  <c r="Q85" i="13"/>
  <c r="P85" i="13"/>
  <c r="O85" i="13"/>
  <c r="N85" i="13"/>
  <c r="M85" i="13"/>
  <c r="K85" i="13"/>
  <c r="J85" i="13"/>
  <c r="I85" i="13"/>
  <c r="H85" i="13"/>
  <c r="G85" i="13"/>
  <c r="F85" i="13"/>
  <c r="E85" i="13"/>
  <c r="D85" i="13"/>
  <c r="EI84" i="13"/>
  <c r="EM84" i="13"/>
  <c r="EE84" i="13"/>
  <c r="EA84" i="13"/>
  <c r="EB84" i="13"/>
  <c r="DZ84" i="13"/>
  <c r="DY84" i="13"/>
  <c r="DM84" i="13"/>
  <c r="DL84" i="13"/>
  <c r="CY84" i="13"/>
  <c r="DC84" i="13"/>
  <c r="CL84" i="13"/>
  <c r="CM84" i="13"/>
  <c r="CN84" i="13"/>
  <c r="CS84" i="13"/>
  <c r="CT84" i="13"/>
  <c r="CV84" i="13"/>
  <c r="CU84" i="13"/>
  <c r="CQ84" i="13"/>
  <c r="CR84" i="13"/>
  <c r="CP84" i="13"/>
  <c r="CO84" i="13"/>
  <c r="CF84" i="13"/>
  <c r="CK84" i="13"/>
  <c r="CJ84" i="13"/>
  <c r="CI84" i="13"/>
  <c r="CH84" i="13"/>
  <c r="CG84" i="13"/>
  <c r="CE84" i="13"/>
  <c r="CD84" i="13"/>
  <c r="CC84" i="13"/>
  <c r="CB84" i="13"/>
  <c r="CA84" i="13"/>
  <c r="BZ84" i="13"/>
  <c r="BY84" i="13"/>
  <c r="BX84" i="13"/>
  <c r="BO84" i="13"/>
  <c r="BS84" i="13"/>
  <c r="BK84" i="13"/>
  <c r="BG84" i="13"/>
  <c r="BH84" i="13"/>
  <c r="BF84" i="13"/>
  <c r="BE84" i="13"/>
  <c r="BA84" i="13"/>
  <c r="AZ84" i="13"/>
  <c r="AY84" i="13"/>
  <c r="AX84" i="13"/>
  <c r="AW84" i="13"/>
  <c r="AS84" i="13"/>
  <c r="AR84" i="13"/>
  <c r="AE84" i="13"/>
  <c r="AI84" i="13"/>
  <c r="W84" i="13"/>
  <c r="X84" i="13"/>
  <c r="V84" i="13"/>
  <c r="U84" i="13"/>
  <c r="I84" i="13"/>
  <c r="H84" i="13"/>
  <c r="EI83" i="13"/>
  <c r="EM83" i="13"/>
  <c r="EA83" i="13"/>
  <c r="EB83" i="13"/>
  <c r="DZ83" i="13"/>
  <c r="DY83" i="13"/>
  <c r="DM83" i="13"/>
  <c r="DL83" i="13"/>
  <c r="CY83" i="13"/>
  <c r="DC83" i="13"/>
  <c r="CU83" i="13"/>
  <c r="CQ83" i="13"/>
  <c r="CR83" i="13"/>
  <c r="CP83" i="13"/>
  <c r="CO83" i="13"/>
  <c r="CK83" i="13"/>
  <c r="CJ83" i="13"/>
  <c r="CI83" i="13"/>
  <c r="CH83" i="13"/>
  <c r="CG83" i="13"/>
  <c r="CC83" i="13"/>
  <c r="CB83" i="13"/>
  <c r="BO83" i="13"/>
  <c r="BS83" i="13"/>
  <c r="BK83" i="13"/>
  <c r="BG83" i="13"/>
  <c r="BH83" i="13"/>
  <c r="BF83" i="13"/>
  <c r="BE83" i="13"/>
  <c r="BA83" i="13"/>
  <c r="AZ83" i="13"/>
  <c r="AY83" i="13"/>
  <c r="AX83" i="13"/>
  <c r="AW83" i="13"/>
  <c r="AS83" i="13"/>
  <c r="AR83" i="13"/>
  <c r="AE83" i="13"/>
  <c r="AI83" i="13"/>
  <c r="W83" i="13"/>
  <c r="X83" i="13"/>
  <c r="V83" i="13"/>
  <c r="U83" i="13"/>
  <c r="I83" i="13"/>
  <c r="H83" i="13"/>
  <c r="EI82" i="13"/>
  <c r="EM82" i="13"/>
  <c r="EA82" i="13"/>
  <c r="EB82" i="13"/>
  <c r="DZ82" i="13"/>
  <c r="DY82" i="13"/>
  <c r="DM82" i="13"/>
  <c r="DL82" i="13"/>
  <c r="CY82" i="13"/>
  <c r="DC82" i="13"/>
  <c r="CQ82" i="13"/>
  <c r="CR82" i="13"/>
  <c r="CP82" i="13"/>
  <c r="CO82" i="13"/>
  <c r="CC82" i="13"/>
  <c r="CB82" i="13"/>
  <c r="BO82" i="13"/>
  <c r="BS82" i="13"/>
  <c r="BG82" i="13"/>
  <c r="BH82" i="13"/>
  <c r="AS82" i="13"/>
  <c r="AR82" i="13"/>
  <c r="AE82" i="13"/>
  <c r="AI82" i="13"/>
  <c r="W82" i="13"/>
  <c r="X82" i="13"/>
  <c r="V82" i="13"/>
  <c r="U82" i="13"/>
  <c r="I82" i="13"/>
  <c r="H82" i="13"/>
  <c r="EI81" i="13"/>
  <c r="EM81" i="13"/>
  <c r="EA81" i="13"/>
  <c r="EB81" i="13"/>
  <c r="DZ81" i="13"/>
  <c r="DY81" i="13"/>
  <c r="DM81" i="13"/>
  <c r="DL81" i="13"/>
  <c r="CY81" i="13"/>
  <c r="DC81" i="13"/>
  <c r="CQ81" i="13"/>
  <c r="CR81" i="13"/>
  <c r="CP81" i="13"/>
  <c r="CO81" i="13"/>
  <c r="CC81" i="13"/>
  <c r="CB81" i="13"/>
  <c r="BO81" i="13"/>
  <c r="BS81" i="13"/>
  <c r="BG81" i="13"/>
  <c r="BH81" i="13"/>
  <c r="BF81" i="13"/>
  <c r="BE81" i="13"/>
  <c r="AS81" i="13"/>
  <c r="AR81" i="13"/>
  <c r="AE81" i="13"/>
  <c r="AI81" i="13"/>
  <c r="W81" i="13"/>
  <c r="X81" i="13"/>
  <c r="V81" i="13"/>
  <c r="U81" i="13"/>
  <c r="I81" i="13"/>
  <c r="H81" i="13"/>
  <c r="EI80" i="13"/>
  <c r="EM80" i="13"/>
  <c r="DM80" i="13"/>
  <c r="DL80" i="13"/>
  <c r="CY80" i="13"/>
  <c r="DC80" i="13"/>
  <c r="CQ80" i="13"/>
  <c r="CR80" i="13"/>
  <c r="CP80" i="13"/>
  <c r="CO80" i="13"/>
  <c r="CC80" i="13"/>
  <c r="CB80" i="13"/>
  <c r="BO80" i="13"/>
  <c r="BS80" i="13"/>
  <c r="BG80" i="13"/>
  <c r="BH80" i="13"/>
  <c r="BF80" i="13"/>
  <c r="BE80" i="13"/>
  <c r="AS80" i="13"/>
  <c r="AR80" i="13"/>
  <c r="AE80" i="13"/>
  <c r="AI80" i="13"/>
  <c r="I80" i="13"/>
  <c r="H80" i="13"/>
  <c r="EI79" i="13"/>
  <c r="EM79" i="13"/>
  <c r="DM79" i="13"/>
  <c r="DL79" i="13"/>
  <c r="CY79" i="13"/>
  <c r="DC79" i="13"/>
  <c r="CC79" i="13"/>
  <c r="CB79" i="13"/>
  <c r="BO79" i="13"/>
  <c r="BS79" i="13"/>
  <c r="BG79" i="13"/>
  <c r="BH79" i="13"/>
  <c r="BF79" i="13"/>
  <c r="BE79" i="13"/>
  <c r="AS79" i="13"/>
  <c r="AR79" i="13"/>
  <c r="AE79" i="13"/>
  <c r="AI79" i="13"/>
  <c r="I79" i="13"/>
  <c r="H79" i="13"/>
  <c r="EI78" i="13"/>
  <c r="EM78" i="13"/>
  <c r="DM78" i="13"/>
  <c r="DL78" i="13"/>
  <c r="CY78" i="13"/>
  <c r="DC78" i="13"/>
  <c r="CC78" i="13"/>
  <c r="CB78" i="13"/>
  <c r="BO78" i="13"/>
  <c r="BS78" i="13"/>
  <c r="AS78" i="13"/>
  <c r="AR78" i="13"/>
  <c r="AE78" i="13"/>
  <c r="AI78" i="13"/>
  <c r="W78" i="13"/>
  <c r="X78" i="13"/>
  <c r="V78" i="13"/>
  <c r="U78" i="13"/>
  <c r="I78" i="13"/>
  <c r="H78" i="13"/>
  <c r="EI77" i="13"/>
  <c r="EM77" i="13"/>
  <c r="DM77" i="13"/>
  <c r="DL77" i="13"/>
  <c r="CY77" i="13"/>
  <c r="DC77" i="13"/>
  <c r="CC77" i="13"/>
  <c r="CB77" i="13"/>
  <c r="BO77" i="13"/>
  <c r="BS77" i="13"/>
  <c r="BG77" i="13"/>
  <c r="BH77" i="13"/>
  <c r="AS77" i="13"/>
  <c r="AR77" i="13"/>
  <c r="AE77" i="13"/>
  <c r="AI77" i="13"/>
  <c r="I77" i="13"/>
  <c r="H77" i="13"/>
  <c r="EI76" i="13"/>
  <c r="EM76" i="13"/>
  <c r="DM76" i="13"/>
  <c r="DL76" i="13"/>
  <c r="CY76" i="13"/>
  <c r="DC76" i="13"/>
  <c r="CC76" i="13"/>
  <c r="CB76" i="13"/>
  <c r="BO76" i="13"/>
  <c r="BS76" i="13"/>
  <c r="AS76" i="13"/>
  <c r="AR76" i="13"/>
  <c r="AE76" i="13"/>
  <c r="AI76" i="13"/>
  <c r="I76" i="13"/>
  <c r="H76" i="13"/>
  <c r="EI75" i="13"/>
  <c r="EM75" i="13"/>
  <c r="DM75" i="13"/>
  <c r="DL75" i="13"/>
  <c r="CY75" i="13"/>
  <c r="DC75" i="13"/>
  <c r="CC75" i="13"/>
  <c r="CB75" i="13"/>
  <c r="BO75" i="13"/>
  <c r="BS75" i="13"/>
  <c r="AS75" i="13"/>
  <c r="AR75" i="13"/>
  <c r="AE75" i="13"/>
  <c r="AI75" i="13"/>
  <c r="I75" i="13"/>
  <c r="H75" i="13"/>
  <c r="EI74" i="13"/>
  <c r="EM74" i="13"/>
  <c r="DM74" i="13"/>
  <c r="DL74" i="13"/>
  <c r="CY74" i="13"/>
  <c r="DC74" i="13"/>
  <c r="CC74" i="13"/>
  <c r="CB74" i="13"/>
  <c r="BO74" i="13"/>
  <c r="BS74" i="13"/>
  <c r="AS74" i="13"/>
  <c r="AR74" i="13"/>
  <c r="AE74" i="13"/>
  <c r="AI74" i="13"/>
  <c r="I74" i="13"/>
  <c r="H74" i="13"/>
  <c r="EI73" i="13"/>
  <c r="EM73" i="13"/>
  <c r="DM73" i="13"/>
  <c r="DL73" i="13"/>
  <c r="CY73" i="13"/>
  <c r="DC73" i="13"/>
  <c r="CC73" i="13"/>
  <c r="CB73" i="13"/>
  <c r="BO73" i="13"/>
  <c r="BS73" i="13"/>
  <c r="AS73" i="13"/>
  <c r="AR73" i="13"/>
  <c r="AE73" i="13"/>
  <c r="AI73" i="13"/>
  <c r="I73" i="13"/>
  <c r="H73" i="13"/>
  <c r="EI72" i="13"/>
  <c r="EM72" i="13"/>
  <c r="DM72" i="13"/>
  <c r="DL72" i="13"/>
  <c r="CY72" i="13"/>
  <c r="DC72" i="13"/>
  <c r="CC72" i="13"/>
  <c r="CB72" i="13"/>
  <c r="BO72" i="13"/>
  <c r="BS72" i="13"/>
  <c r="AS72" i="13"/>
  <c r="AR72" i="13"/>
  <c r="AE72" i="13"/>
  <c r="AI72" i="13"/>
  <c r="I72" i="13"/>
  <c r="H72" i="13"/>
  <c r="EI71" i="13"/>
  <c r="EM71" i="13"/>
  <c r="DM71" i="13"/>
  <c r="DL71" i="13"/>
  <c r="CY71" i="13"/>
  <c r="DC71" i="13"/>
  <c r="CC71" i="13"/>
  <c r="CB71" i="13"/>
  <c r="BO71" i="13"/>
  <c r="BS71" i="13"/>
  <c r="AS71" i="13"/>
  <c r="AR71" i="13"/>
  <c r="AE71" i="13"/>
  <c r="AI71" i="13"/>
  <c r="I71" i="13"/>
  <c r="H71" i="13"/>
  <c r="EI70" i="13"/>
  <c r="EM70" i="13"/>
  <c r="DM70" i="13"/>
  <c r="DL70" i="13"/>
  <c r="CY70" i="13"/>
  <c r="DC70" i="13"/>
  <c r="CC70" i="13"/>
  <c r="CB70" i="13"/>
  <c r="BO70" i="13"/>
  <c r="BS70" i="13"/>
  <c r="AS70" i="13"/>
  <c r="AR70" i="13"/>
  <c r="AE70" i="13"/>
  <c r="AI70" i="13"/>
  <c r="I70" i="13"/>
  <c r="H70" i="13"/>
  <c r="EI69" i="13"/>
  <c r="EM69" i="13"/>
  <c r="DM69" i="13"/>
  <c r="DL69" i="13"/>
  <c r="CY69" i="13"/>
  <c r="DC69" i="13"/>
  <c r="CC69" i="13"/>
  <c r="CB69" i="13"/>
  <c r="BO69" i="13"/>
  <c r="BS69" i="13"/>
  <c r="AS69" i="13"/>
  <c r="AR69" i="13"/>
  <c r="AE69" i="13"/>
  <c r="AI69" i="13"/>
  <c r="I69" i="13"/>
  <c r="H69" i="13"/>
  <c r="EI68" i="13"/>
  <c r="EM68" i="13"/>
  <c r="DM68" i="13"/>
  <c r="DL68" i="13"/>
  <c r="CY68" i="13"/>
  <c r="DC68" i="13"/>
  <c r="CC68" i="13"/>
  <c r="CB68" i="13"/>
  <c r="BO68" i="13"/>
  <c r="BS68" i="13"/>
  <c r="AS68" i="13"/>
  <c r="AR68" i="13"/>
  <c r="AE68" i="13"/>
  <c r="AI68" i="13"/>
  <c r="I68" i="13"/>
  <c r="H68" i="13"/>
  <c r="EI67" i="13"/>
  <c r="EM67" i="13"/>
  <c r="DM67" i="13"/>
  <c r="DL67" i="13"/>
  <c r="CY67" i="13"/>
  <c r="DC67" i="13"/>
  <c r="CC67" i="13"/>
  <c r="CB67" i="13"/>
  <c r="BO67" i="13"/>
  <c r="BS67" i="13"/>
  <c r="AS67" i="13"/>
  <c r="AR67" i="13"/>
  <c r="AE67" i="13"/>
  <c r="AI67" i="13"/>
  <c r="I67" i="13"/>
  <c r="H67" i="13"/>
  <c r="EI66" i="13"/>
  <c r="EM66" i="13"/>
  <c r="DM66" i="13"/>
  <c r="DL66" i="13"/>
  <c r="CY66" i="13"/>
  <c r="DC66" i="13"/>
  <c r="CC66" i="13"/>
  <c r="CB66" i="13"/>
  <c r="BO66" i="13"/>
  <c r="BS66" i="13"/>
  <c r="AS66" i="13"/>
  <c r="AR66" i="13"/>
  <c r="AE66" i="13"/>
  <c r="AI66" i="13"/>
  <c r="I66" i="13"/>
  <c r="H66" i="13"/>
  <c r="EI65" i="13"/>
  <c r="EM65" i="13"/>
  <c r="DM65" i="13"/>
  <c r="DL65" i="13"/>
  <c r="CY65" i="13"/>
  <c r="DC65" i="13"/>
  <c r="CC65" i="13"/>
  <c r="CB65" i="13"/>
  <c r="BO65" i="13"/>
  <c r="BS65" i="13"/>
  <c r="AS65" i="13"/>
  <c r="AR65" i="13"/>
  <c r="AE65" i="13"/>
  <c r="AI65" i="13"/>
  <c r="I65" i="13"/>
  <c r="H65" i="13"/>
  <c r="EI64" i="13"/>
  <c r="EM64" i="13"/>
  <c r="DM64" i="13"/>
  <c r="DL64" i="13"/>
  <c r="CY64" i="13"/>
  <c r="DC64" i="13"/>
  <c r="CC64" i="13"/>
  <c r="CB64" i="13"/>
  <c r="BO64" i="13"/>
  <c r="BS64" i="13"/>
  <c r="AS64" i="13"/>
  <c r="AR64" i="13"/>
  <c r="AE64" i="13"/>
  <c r="AI64" i="13"/>
  <c r="I64" i="13"/>
  <c r="H64" i="13"/>
  <c r="EI63" i="13"/>
  <c r="EM63" i="13"/>
  <c r="DM63" i="13"/>
  <c r="DL63" i="13"/>
  <c r="CY63" i="13"/>
  <c r="DC63" i="13"/>
  <c r="CC63" i="13"/>
  <c r="CB63" i="13"/>
  <c r="BO63" i="13"/>
  <c r="BS63" i="13"/>
  <c r="AS63" i="13"/>
  <c r="AR63" i="13"/>
  <c r="AE63" i="13"/>
  <c r="AI63" i="13"/>
  <c r="I63" i="13"/>
  <c r="H63" i="13"/>
  <c r="EI62" i="13"/>
  <c r="EM62" i="13"/>
  <c r="DM62" i="13"/>
  <c r="DL62" i="13"/>
  <c r="CY62" i="13"/>
  <c r="DC62" i="13"/>
  <c r="CC62" i="13"/>
  <c r="CB62" i="13"/>
  <c r="BO62" i="13"/>
  <c r="BS62" i="13"/>
  <c r="AS62" i="13"/>
  <c r="AR62" i="13"/>
  <c r="AE62" i="13"/>
  <c r="AI62" i="13"/>
  <c r="I62" i="13"/>
  <c r="H62" i="13"/>
  <c r="EI61" i="13"/>
  <c r="EM61" i="13"/>
  <c r="DM61" i="13"/>
  <c r="DL61" i="13"/>
  <c r="CY61" i="13"/>
  <c r="DC61" i="13"/>
  <c r="CC61" i="13"/>
  <c r="CB61" i="13"/>
  <c r="BO61" i="13"/>
  <c r="BS61" i="13"/>
  <c r="AS61" i="13"/>
  <c r="AR61" i="13"/>
  <c r="AE61" i="13"/>
  <c r="AI61" i="13"/>
  <c r="I61" i="13"/>
  <c r="H61" i="13"/>
  <c r="EI60" i="13"/>
  <c r="EM60" i="13"/>
  <c r="DM60" i="13"/>
  <c r="DL60" i="13"/>
  <c r="CY60" i="13"/>
  <c r="DC60" i="13"/>
  <c r="CC60" i="13"/>
  <c r="CB60" i="13"/>
  <c r="BO60" i="13"/>
  <c r="BS60" i="13"/>
  <c r="AS60" i="13"/>
  <c r="AR60" i="13"/>
  <c r="AE60" i="13"/>
  <c r="AI60" i="13"/>
  <c r="I60" i="13"/>
  <c r="H60" i="13"/>
  <c r="EI59" i="13"/>
  <c r="EM59" i="13"/>
  <c r="DM59" i="13"/>
  <c r="DL59" i="13"/>
  <c r="CY59" i="13"/>
  <c r="DC59" i="13"/>
  <c r="CC59" i="13"/>
  <c r="CB59" i="13"/>
  <c r="BO59" i="13"/>
  <c r="BS59" i="13"/>
  <c r="AS59" i="13"/>
  <c r="AR59" i="13"/>
  <c r="AE59" i="13"/>
  <c r="AI59" i="13"/>
  <c r="I59" i="13"/>
  <c r="H59" i="13"/>
  <c r="EI58" i="13"/>
  <c r="EM58" i="13"/>
  <c r="DM58" i="13"/>
  <c r="DL58" i="13"/>
  <c r="CY58" i="13"/>
  <c r="DC58" i="13"/>
  <c r="CC58" i="13"/>
  <c r="CB58" i="13"/>
  <c r="BO58" i="13"/>
  <c r="BS58" i="13"/>
  <c r="AS58" i="13"/>
  <c r="AR58" i="13"/>
  <c r="AE58" i="13"/>
  <c r="AI58" i="13"/>
  <c r="I58" i="13"/>
  <c r="H58" i="13"/>
  <c r="EI57" i="13"/>
  <c r="EM57" i="13"/>
  <c r="DM57" i="13"/>
  <c r="DL57" i="13"/>
  <c r="CY57" i="13"/>
  <c r="DC57" i="13"/>
  <c r="CC57" i="13"/>
  <c r="CB57" i="13"/>
  <c r="BO57" i="13"/>
  <c r="BS57" i="13"/>
  <c r="AS57" i="13"/>
  <c r="AR57" i="13"/>
  <c r="AE57" i="13"/>
  <c r="AI57" i="13"/>
  <c r="I57" i="13"/>
  <c r="H57" i="13"/>
  <c r="EI56" i="13"/>
  <c r="EM56" i="13"/>
  <c r="DM56" i="13"/>
  <c r="DL56" i="13"/>
  <c r="CY56" i="13"/>
  <c r="DC56" i="13"/>
  <c r="CC56" i="13"/>
  <c r="CB56" i="13"/>
  <c r="BO56" i="13"/>
  <c r="BS56" i="13"/>
  <c r="AS56" i="13"/>
  <c r="AR56" i="13"/>
  <c r="AE56" i="13"/>
  <c r="AI56" i="13"/>
  <c r="I56" i="13"/>
  <c r="H56" i="13"/>
  <c r="EI55" i="13"/>
  <c r="EM55" i="13"/>
  <c r="DM55" i="13"/>
  <c r="DL55" i="13"/>
  <c r="CY55" i="13"/>
  <c r="DC55" i="13"/>
  <c r="CC55" i="13"/>
  <c r="CB55" i="13"/>
  <c r="BO55" i="13"/>
  <c r="BS55" i="13"/>
  <c r="AS55" i="13"/>
  <c r="AR55" i="13"/>
  <c r="AE55" i="13"/>
  <c r="AI55" i="13"/>
  <c r="I55" i="13"/>
  <c r="H55" i="13"/>
  <c r="EI54" i="13"/>
  <c r="EM54" i="13"/>
  <c r="DM54" i="13"/>
  <c r="DL54" i="13"/>
  <c r="CY54" i="13"/>
  <c r="DC54" i="13"/>
  <c r="CC54" i="13"/>
  <c r="CB54" i="13"/>
  <c r="BO54" i="13"/>
  <c r="BS54" i="13"/>
  <c r="AS54" i="13"/>
  <c r="AR54" i="13"/>
  <c r="AE54" i="13"/>
  <c r="AI54" i="13"/>
  <c r="I54" i="13"/>
  <c r="H54" i="13"/>
  <c r="EI53" i="13"/>
  <c r="EM53" i="13"/>
  <c r="DM53" i="13"/>
  <c r="DL53" i="13"/>
  <c r="CY53" i="13"/>
  <c r="DC53" i="13"/>
  <c r="CC53" i="13"/>
  <c r="CB53" i="13"/>
  <c r="BO53" i="13"/>
  <c r="BS53" i="13"/>
  <c r="AS53" i="13"/>
  <c r="AR53" i="13"/>
  <c r="AE53" i="13"/>
  <c r="AI53" i="13"/>
  <c r="I53" i="13"/>
  <c r="H53" i="13"/>
  <c r="EI52" i="13"/>
  <c r="EM52" i="13"/>
  <c r="DM52" i="13"/>
  <c r="DL52" i="13"/>
  <c r="CY52" i="13"/>
  <c r="DC52" i="13"/>
  <c r="CC52" i="13"/>
  <c r="CB52" i="13"/>
  <c r="BO52" i="13"/>
  <c r="BS52" i="13"/>
  <c r="AS52" i="13"/>
  <c r="AR52" i="13"/>
  <c r="AE52" i="13"/>
  <c r="AI52" i="13"/>
  <c r="I52" i="13"/>
  <c r="H52" i="13"/>
  <c r="EI51" i="13"/>
  <c r="EM51" i="13"/>
  <c r="DM51" i="13"/>
  <c r="DL51" i="13"/>
  <c r="CY51" i="13"/>
  <c r="DC51" i="13"/>
  <c r="CC51" i="13"/>
  <c r="CB51" i="13"/>
  <c r="BO51" i="13"/>
  <c r="BS51" i="13"/>
  <c r="AS51" i="13"/>
  <c r="AR51" i="13"/>
  <c r="AE51" i="13"/>
  <c r="AI51" i="13"/>
  <c r="I51" i="13"/>
  <c r="H51" i="13"/>
  <c r="EI50" i="13"/>
  <c r="EM50" i="13"/>
  <c r="DM50" i="13"/>
  <c r="DL50" i="13"/>
  <c r="CY50" i="13"/>
  <c r="DC50" i="13"/>
  <c r="CC50" i="13"/>
  <c r="CB50" i="13"/>
  <c r="BO50" i="13"/>
  <c r="BS50" i="13"/>
  <c r="AS50" i="13"/>
  <c r="AR50" i="13"/>
  <c r="AE50" i="13"/>
  <c r="AI50" i="13"/>
  <c r="I50" i="13"/>
  <c r="H50" i="13"/>
  <c r="EI49" i="13"/>
  <c r="EM49" i="13"/>
  <c r="DM49" i="13"/>
  <c r="DL49" i="13"/>
  <c r="CY49" i="13"/>
  <c r="DC49" i="13"/>
  <c r="CC49" i="13"/>
  <c r="CB49" i="13"/>
  <c r="BO49" i="13"/>
  <c r="BS49" i="13"/>
  <c r="AS49" i="13"/>
  <c r="AR49" i="13"/>
  <c r="AE49" i="13"/>
  <c r="AI49" i="13"/>
  <c r="I49" i="13"/>
  <c r="H49" i="13"/>
  <c r="EI48" i="13"/>
  <c r="EM48" i="13"/>
  <c r="DM48" i="13"/>
  <c r="DL48" i="13"/>
  <c r="CY48" i="13"/>
  <c r="DC48" i="13"/>
  <c r="CC48" i="13"/>
  <c r="CB48" i="13"/>
  <c r="BO48" i="13"/>
  <c r="BS48" i="13"/>
  <c r="AS48" i="13"/>
  <c r="AR48" i="13"/>
  <c r="AE48" i="13"/>
  <c r="AI48" i="13"/>
  <c r="I48" i="13"/>
  <c r="H48" i="13"/>
  <c r="EI47" i="13"/>
  <c r="EM47" i="13"/>
  <c r="DM47" i="13"/>
  <c r="DL47" i="13"/>
  <c r="CY47" i="13"/>
  <c r="DC47" i="13"/>
  <c r="CC47" i="13"/>
  <c r="CB47" i="13"/>
  <c r="BO47" i="13"/>
  <c r="BS47" i="13"/>
  <c r="AS47" i="13"/>
  <c r="AR47" i="13"/>
  <c r="AE47" i="13"/>
  <c r="AI47" i="13"/>
  <c r="I47" i="13"/>
  <c r="H47" i="13"/>
  <c r="EI46" i="13"/>
  <c r="EM46" i="13"/>
  <c r="DM46" i="13"/>
  <c r="DL46" i="13"/>
  <c r="CY46" i="13"/>
  <c r="DC46" i="13"/>
  <c r="CC46" i="13"/>
  <c r="CB46" i="13"/>
  <c r="BO46" i="13"/>
  <c r="BS46" i="13"/>
  <c r="AS46" i="13"/>
  <c r="AR46" i="13"/>
  <c r="AE46" i="13"/>
  <c r="AI46" i="13"/>
  <c r="I46" i="13"/>
  <c r="H46" i="13"/>
  <c r="EI45" i="13"/>
  <c r="EM45" i="13"/>
  <c r="DM45" i="13"/>
  <c r="DL45" i="13"/>
  <c r="CY45" i="13"/>
  <c r="DC45" i="13"/>
  <c r="CC45" i="13"/>
  <c r="CB45" i="13"/>
  <c r="BO45" i="13"/>
  <c r="BS45" i="13"/>
  <c r="AS45" i="13"/>
  <c r="AR45" i="13"/>
  <c r="AE45" i="13"/>
  <c r="AI45" i="13"/>
  <c r="I45" i="13"/>
  <c r="H45" i="13"/>
  <c r="EI44" i="13"/>
  <c r="EM44" i="13"/>
  <c r="DM44" i="13"/>
  <c r="DL44" i="13"/>
  <c r="CY44" i="13"/>
  <c r="DC44" i="13"/>
  <c r="CC44" i="13"/>
  <c r="CB44" i="13"/>
  <c r="BO44" i="13"/>
  <c r="BS44" i="13"/>
  <c r="AS44" i="13"/>
  <c r="AR44" i="13"/>
  <c r="AE44" i="13"/>
  <c r="AI44" i="13"/>
  <c r="I44" i="13"/>
  <c r="H44" i="13"/>
  <c r="EI43" i="13"/>
  <c r="EM43" i="13"/>
  <c r="DM43" i="13"/>
  <c r="DL43" i="13"/>
  <c r="CY43" i="13"/>
  <c r="DC43" i="13"/>
  <c r="CC43" i="13"/>
  <c r="CB43" i="13"/>
  <c r="BO43" i="13"/>
  <c r="BS43" i="13"/>
  <c r="AS43" i="13"/>
  <c r="AR43" i="13"/>
  <c r="AE43" i="13"/>
  <c r="AI43" i="13"/>
  <c r="I43" i="13"/>
  <c r="H43" i="13"/>
  <c r="EI42" i="13"/>
  <c r="EM42" i="13"/>
  <c r="DM42" i="13"/>
  <c r="DL42" i="13"/>
  <c r="CY42" i="13"/>
  <c r="DC42" i="13"/>
  <c r="CC42" i="13"/>
  <c r="CB42" i="13"/>
  <c r="BO42" i="13"/>
  <c r="BS42" i="13"/>
  <c r="AS42" i="13"/>
  <c r="AR42" i="13"/>
  <c r="AE42" i="13"/>
  <c r="AI42" i="13"/>
  <c r="I42" i="13"/>
  <c r="H42" i="13"/>
  <c r="EI41" i="13"/>
  <c r="EM41" i="13"/>
  <c r="DM41" i="13"/>
  <c r="DL41" i="13"/>
  <c r="CY41" i="13"/>
  <c r="DC41" i="13"/>
  <c r="CC41" i="13"/>
  <c r="CB41" i="13"/>
  <c r="BO41" i="13"/>
  <c r="BS41" i="13"/>
  <c r="AS41" i="13"/>
  <c r="AR41" i="13"/>
  <c r="AE41" i="13"/>
  <c r="AI41" i="13"/>
  <c r="I41" i="13"/>
  <c r="H41" i="13"/>
  <c r="EI40" i="13"/>
  <c r="EM40" i="13"/>
  <c r="DM40" i="13"/>
  <c r="DL40" i="13"/>
  <c r="CY40" i="13"/>
  <c r="DC40" i="13"/>
  <c r="CC40" i="13"/>
  <c r="CB40" i="13"/>
  <c r="BO40" i="13"/>
  <c r="BS40" i="13"/>
  <c r="AS40" i="13"/>
  <c r="AR40" i="13"/>
  <c r="AE40" i="13"/>
  <c r="AI40" i="13"/>
  <c r="I40" i="13"/>
  <c r="H40" i="13"/>
  <c r="EI39" i="13"/>
  <c r="EM39" i="13"/>
  <c r="DM39" i="13"/>
  <c r="DL39" i="13"/>
  <c r="CY39" i="13"/>
  <c r="DC39" i="13"/>
  <c r="CC39" i="13"/>
  <c r="CB39" i="13"/>
  <c r="BO39" i="13"/>
  <c r="BS39" i="13"/>
  <c r="AS39" i="13"/>
  <c r="AR39" i="13"/>
  <c r="AE39" i="13"/>
  <c r="AI39" i="13"/>
  <c r="I39" i="13"/>
  <c r="H39" i="13"/>
  <c r="EI38" i="13"/>
  <c r="EM38" i="13"/>
  <c r="DM38" i="13"/>
  <c r="DL38" i="13"/>
  <c r="CY38" i="13"/>
  <c r="DC38" i="13"/>
  <c r="CC38" i="13"/>
  <c r="CB38" i="13"/>
  <c r="BO38" i="13"/>
  <c r="BS38" i="13"/>
  <c r="AS38" i="13"/>
  <c r="AR38" i="13"/>
  <c r="AE38" i="13"/>
  <c r="AI38" i="13"/>
  <c r="I38" i="13"/>
  <c r="H38" i="13"/>
  <c r="EI37" i="13"/>
  <c r="EM37" i="13"/>
  <c r="DM37" i="13"/>
  <c r="DL37" i="13"/>
  <c r="CY37" i="13"/>
  <c r="DC37" i="13"/>
  <c r="CC37" i="13"/>
  <c r="CB37" i="13"/>
  <c r="BO37" i="13"/>
  <c r="BS37" i="13"/>
  <c r="AS37" i="13"/>
  <c r="AR37" i="13"/>
  <c r="AE37" i="13"/>
  <c r="AI37" i="13"/>
  <c r="I37" i="13"/>
  <c r="H37" i="13"/>
  <c r="EI36" i="13"/>
  <c r="EM36" i="13"/>
  <c r="DM36" i="13"/>
  <c r="DL36" i="13"/>
  <c r="CY36" i="13"/>
  <c r="DC36" i="13"/>
  <c r="CC36" i="13"/>
  <c r="CB36" i="13"/>
  <c r="BO36" i="13"/>
  <c r="BS36" i="13"/>
  <c r="AS36" i="13"/>
  <c r="AR36" i="13"/>
  <c r="AE36" i="13"/>
  <c r="AI36" i="13"/>
  <c r="I36" i="13"/>
  <c r="H36" i="13"/>
  <c r="EI35" i="13"/>
  <c r="EM35" i="13"/>
  <c r="DM35" i="13"/>
  <c r="DL35" i="13"/>
  <c r="CY35" i="13"/>
  <c r="DC35" i="13"/>
  <c r="CC35" i="13"/>
  <c r="CB35" i="13"/>
  <c r="BO35" i="13"/>
  <c r="BS35" i="13"/>
  <c r="AS35" i="13"/>
  <c r="AR35" i="13"/>
  <c r="AE35" i="13"/>
  <c r="AI35" i="13"/>
  <c r="I35" i="13"/>
  <c r="H35" i="13"/>
  <c r="EI34" i="13"/>
  <c r="EM34" i="13"/>
  <c r="DM34" i="13"/>
  <c r="DL34" i="13"/>
  <c r="CY34" i="13"/>
  <c r="DC34" i="13"/>
  <c r="CC34" i="13"/>
  <c r="CB34" i="13"/>
  <c r="BO34" i="13"/>
  <c r="BS34" i="13"/>
  <c r="AS34" i="13"/>
  <c r="AR34" i="13"/>
  <c r="AE34" i="13"/>
  <c r="AI34" i="13"/>
  <c r="I34" i="13"/>
  <c r="H34" i="13"/>
  <c r="EI33" i="13"/>
  <c r="EM33" i="13"/>
  <c r="DM33" i="13"/>
  <c r="DL33" i="13"/>
  <c r="CY33" i="13"/>
  <c r="DC33" i="13"/>
  <c r="CC33" i="13"/>
  <c r="CB33" i="13"/>
  <c r="BO33" i="13"/>
  <c r="BS33" i="13"/>
  <c r="AS33" i="13"/>
  <c r="AR33" i="13"/>
  <c r="AE33" i="13"/>
  <c r="AI33" i="13"/>
  <c r="I33" i="13"/>
  <c r="H33" i="13"/>
  <c r="EI32" i="13"/>
  <c r="EM32" i="13"/>
  <c r="DM32" i="13"/>
  <c r="DL32" i="13"/>
  <c r="CY32" i="13"/>
  <c r="DC32" i="13"/>
  <c r="CC32" i="13"/>
  <c r="CB32" i="13"/>
  <c r="BO32" i="13"/>
  <c r="BS32" i="13"/>
  <c r="AS32" i="13"/>
  <c r="AR32" i="13"/>
  <c r="AE32" i="13"/>
  <c r="AI32" i="13"/>
  <c r="I32" i="13"/>
  <c r="H32" i="13"/>
  <c r="EI31" i="13"/>
  <c r="EM31" i="13"/>
  <c r="DM31" i="13"/>
  <c r="DL31" i="13"/>
  <c r="CY31" i="13"/>
  <c r="DC31" i="13"/>
  <c r="CC31" i="13"/>
  <c r="CB31" i="13"/>
  <c r="BO31" i="13"/>
  <c r="BS31" i="13"/>
  <c r="AS31" i="13"/>
  <c r="AR31" i="13"/>
  <c r="AE31" i="13"/>
  <c r="AI31" i="13"/>
  <c r="I31" i="13"/>
  <c r="H31" i="13"/>
  <c r="EI30" i="13"/>
  <c r="EM30" i="13"/>
  <c r="DM30" i="13"/>
  <c r="DL30" i="13"/>
  <c r="CY30" i="13"/>
  <c r="DC30" i="13"/>
  <c r="CC30" i="13"/>
  <c r="CB30" i="13"/>
  <c r="BO30" i="13"/>
  <c r="BS30" i="13"/>
  <c r="AS30" i="13"/>
  <c r="AR30" i="13"/>
  <c r="AE30" i="13"/>
  <c r="AI30" i="13"/>
  <c r="I30" i="13"/>
  <c r="H30" i="13"/>
  <c r="EI29" i="13"/>
  <c r="EM29" i="13"/>
  <c r="DM29" i="13"/>
  <c r="DL29" i="13"/>
  <c r="CY29" i="13"/>
  <c r="DC29" i="13"/>
  <c r="CC29" i="13"/>
  <c r="CB29" i="13"/>
  <c r="BO29" i="13"/>
  <c r="BS29" i="13"/>
  <c r="AS29" i="13"/>
  <c r="AR29" i="13"/>
  <c r="AE29" i="13"/>
  <c r="AI29" i="13"/>
  <c r="I29" i="13"/>
  <c r="H29" i="13"/>
  <c r="EI28" i="13"/>
  <c r="EM28" i="13"/>
  <c r="DM28" i="13"/>
  <c r="DL28" i="13"/>
  <c r="CY28" i="13"/>
  <c r="DC28" i="13"/>
  <c r="CC28" i="13"/>
  <c r="CB28" i="13"/>
  <c r="BO28" i="13"/>
  <c r="BS28" i="13"/>
  <c r="AS28" i="13"/>
  <c r="AR28" i="13"/>
  <c r="AE28" i="13"/>
  <c r="AI28" i="13"/>
  <c r="I28" i="13"/>
  <c r="H28" i="13"/>
  <c r="EI27" i="13"/>
  <c r="EM27" i="13"/>
  <c r="DM27" i="13"/>
  <c r="DL27" i="13"/>
  <c r="CY27" i="13"/>
  <c r="DC27" i="13"/>
  <c r="CC27" i="13"/>
  <c r="CB27" i="13"/>
  <c r="BO27" i="13"/>
  <c r="BS27" i="13"/>
  <c r="AS27" i="13"/>
  <c r="AR27" i="13"/>
  <c r="AE27" i="13"/>
  <c r="AI27" i="13"/>
  <c r="I27" i="13"/>
  <c r="H27" i="13"/>
  <c r="EI26" i="13"/>
  <c r="EM26" i="13"/>
  <c r="DM26" i="13"/>
  <c r="DL26" i="13"/>
  <c r="CY26" i="13"/>
  <c r="DC26" i="13"/>
  <c r="CC26" i="13"/>
  <c r="CB26" i="13"/>
  <c r="BO26" i="13"/>
  <c r="BS26" i="13"/>
  <c r="AS26" i="13"/>
  <c r="AR26" i="13"/>
  <c r="AE26" i="13"/>
  <c r="AI26" i="13"/>
  <c r="I26" i="13"/>
  <c r="H26" i="13"/>
  <c r="EI25" i="13"/>
  <c r="EM25" i="13"/>
  <c r="DM25" i="13"/>
  <c r="DL25" i="13"/>
  <c r="CY25" i="13"/>
  <c r="DC25" i="13"/>
  <c r="CC25" i="13"/>
  <c r="CB25" i="13"/>
  <c r="BO25" i="13"/>
  <c r="BS25" i="13"/>
  <c r="AS25" i="13"/>
  <c r="AR25" i="13"/>
  <c r="AE25" i="13"/>
  <c r="AI25" i="13"/>
  <c r="I25" i="13"/>
  <c r="H25" i="13"/>
  <c r="EI24" i="13"/>
  <c r="EM24" i="13"/>
  <c r="DM24" i="13"/>
  <c r="DL24" i="13"/>
  <c r="CY24" i="13"/>
  <c r="DC24" i="13"/>
  <c r="CC24" i="13"/>
  <c r="CB24" i="13"/>
  <c r="BO24" i="13"/>
  <c r="BS24" i="13"/>
  <c r="AS24" i="13"/>
  <c r="AR24" i="13"/>
  <c r="AE24" i="13"/>
  <c r="AI24" i="13"/>
  <c r="I24" i="13"/>
  <c r="H24" i="13"/>
  <c r="EI23" i="13"/>
  <c r="EM23" i="13"/>
  <c r="DM23" i="13"/>
  <c r="DL23" i="13"/>
  <c r="CY23" i="13"/>
  <c r="DC23" i="13"/>
  <c r="CC23" i="13"/>
  <c r="CB23" i="13"/>
  <c r="BO23" i="13"/>
  <c r="BS23" i="13"/>
  <c r="AS23" i="13"/>
  <c r="AR23" i="13"/>
  <c r="AE23" i="13"/>
  <c r="AI23" i="13"/>
  <c r="I23" i="13"/>
  <c r="H23" i="13"/>
  <c r="EI22" i="13"/>
  <c r="EM22" i="13"/>
  <c r="DM22" i="13"/>
  <c r="DL22" i="13"/>
  <c r="CY22" i="13"/>
  <c r="DC22" i="13"/>
  <c r="CC22" i="13"/>
  <c r="CB22" i="13"/>
  <c r="BO22" i="13"/>
  <c r="BS22" i="13"/>
  <c r="AS22" i="13"/>
  <c r="AR22" i="13"/>
  <c r="AE22" i="13"/>
  <c r="AI22" i="13"/>
  <c r="I22" i="13"/>
  <c r="H22" i="13"/>
  <c r="EI21" i="13"/>
  <c r="EM21" i="13"/>
  <c r="DM21" i="13"/>
  <c r="DL21" i="13"/>
  <c r="CY21" i="13"/>
  <c r="DC21" i="13"/>
  <c r="CC21" i="13"/>
  <c r="CB21" i="13"/>
  <c r="BO21" i="13"/>
  <c r="BS21" i="13"/>
  <c r="AS21" i="13"/>
  <c r="AR21" i="13"/>
  <c r="AE21" i="13"/>
  <c r="AI21" i="13"/>
  <c r="I21" i="13"/>
  <c r="H21" i="13"/>
  <c r="EI20" i="13"/>
  <c r="EM20" i="13"/>
  <c r="DM20" i="13"/>
  <c r="DL20" i="13"/>
  <c r="CY20" i="13"/>
  <c r="DC20" i="13"/>
  <c r="CC20" i="13"/>
  <c r="CB20" i="13"/>
  <c r="BO20" i="13"/>
  <c r="BS20" i="13"/>
  <c r="AS20" i="13"/>
  <c r="AR20" i="13"/>
  <c r="AE20" i="13"/>
  <c r="AI20" i="13"/>
  <c r="I20" i="13"/>
  <c r="H20" i="13"/>
  <c r="EI19" i="13"/>
  <c r="EM19" i="13"/>
  <c r="DM19" i="13"/>
  <c r="DL19" i="13"/>
  <c r="CY19" i="13"/>
  <c r="DC19" i="13"/>
  <c r="CC19" i="13"/>
  <c r="CB19" i="13"/>
  <c r="BO19" i="13"/>
  <c r="BS19" i="13"/>
  <c r="AS19" i="13"/>
  <c r="AR19" i="13"/>
  <c r="AE19" i="13"/>
  <c r="AI19" i="13"/>
  <c r="I19" i="13"/>
  <c r="H19" i="13"/>
  <c r="EI18" i="13"/>
  <c r="EM18" i="13"/>
  <c r="DM18" i="13"/>
  <c r="DL18" i="13"/>
  <c r="CY18" i="13"/>
  <c r="DC18" i="13"/>
  <c r="CC18" i="13"/>
  <c r="CB18" i="13"/>
  <c r="BO18" i="13"/>
  <c r="BS18" i="13"/>
  <c r="AS18" i="13"/>
  <c r="AR18" i="13"/>
  <c r="AE18" i="13"/>
  <c r="AI18" i="13"/>
  <c r="I18" i="13"/>
  <c r="H18" i="13"/>
  <c r="EI17" i="13"/>
  <c r="EM17" i="13"/>
  <c r="DM17" i="13"/>
  <c r="DL17" i="13"/>
  <c r="CY17" i="13"/>
  <c r="DC17" i="13"/>
  <c r="CC17" i="13"/>
  <c r="CB17" i="13"/>
  <c r="BO17" i="13"/>
  <c r="BS17" i="13"/>
  <c r="AS17" i="13"/>
  <c r="AR17" i="13"/>
  <c r="AE17" i="13"/>
  <c r="AI17" i="13"/>
  <c r="I17" i="13"/>
  <c r="H17" i="13"/>
  <c r="EI16" i="13"/>
  <c r="EM16" i="13"/>
  <c r="DM16" i="13"/>
  <c r="DL16" i="13"/>
  <c r="CY16" i="13"/>
  <c r="DC16" i="13"/>
  <c r="CC16" i="13"/>
  <c r="CB16" i="13"/>
  <c r="BO16" i="13"/>
  <c r="BS16" i="13"/>
  <c r="AS16" i="13"/>
  <c r="AR16" i="13"/>
  <c r="AE16" i="13"/>
  <c r="AI16" i="13"/>
  <c r="I16" i="13"/>
  <c r="H16" i="13"/>
  <c r="EI15" i="13"/>
  <c r="EM15" i="13"/>
  <c r="DM15" i="13"/>
  <c r="DL15" i="13"/>
  <c r="CY15" i="13"/>
  <c r="DC15" i="13"/>
  <c r="CC15" i="13"/>
  <c r="CB15" i="13"/>
  <c r="BO15" i="13"/>
  <c r="BS15" i="13"/>
  <c r="AS15" i="13"/>
  <c r="AR15" i="13"/>
  <c r="AE15" i="13"/>
  <c r="AI15" i="13"/>
  <c r="I15" i="13"/>
  <c r="H15" i="13"/>
  <c r="EI14" i="13"/>
  <c r="EM14" i="13"/>
  <c r="DM14" i="13"/>
  <c r="DL14" i="13"/>
  <c r="CY14" i="13"/>
  <c r="DC14" i="13"/>
  <c r="CC14" i="13"/>
  <c r="CB14" i="13"/>
  <c r="BO14" i="13"/>
  <c r="BS14" i="13"/>
  <c r="AS14" i="13"/>
  <c r="AR14" i="13"/>
  <c r="AE14" i="13"/>
  <c r="AI14" i="13"/>
  <c r="I14" i="13"/>
  <c r="H14" i="13"/>
  <c r="EI13" i="13"/>
  <c r="EM13" i="13"/>
  <c r="DM13" i="13"/>
  <c r="DL13" i="13"/>
  <c r="CY13" i="13"/>
  <c r="DC13" i="13"/>
  <c r="CC13" i="13"/>
  <c r="CB13" i="13"/>
  <c r="BO13" i="13"/>
  <c r="BS13" i="13"/>
  <c r="AS13" i="13"/>
  <c r="AR13" i="13"/>
  <c r="AE13" i="13"/>
  <c r="AI13" i="13"/>
  <c r="I13" i="13"/>
  <c r="H13" i="13"/>
  <c r="EI12" i="13"/>
  <c r="EM12" i="13"/>
  <c r="DM12" i="13"/>
  <c r="DL12" i="13"/>
  <c r="CY12" i="13"/>
  <c r="DC12" i="13"/>
  <c r="CC12" i="13"/>
  <c r="CB12" i="13"/>
  <c r="BO12" i="13"/>
  <c r="BS12" i="13"/>
  <c r="AS12" i="13"/>
  <c r="AR12" i="13"/>
  <c r="AE12" i="13"/>
  <c r="AI12" i="13"/>
  <c r="I12" i="13"/>
  <c r="H12" i="13"/>
  <c r="EN11" i="13"/>
  <c r="EM11" i="13"/>
  <c r="EL11" i="13"/>
  <c r="DD11" i="13"/>
  <c r="DC11" i="13"/>
  <c r="DB11" i="13"/>
  <c r="BT11" i="13"/>
  <c r="BS11" i="13"/>
  <c r="BR11" i="13"/>
  <c r="AJ11" i="13"/>
  <c r="AI11" i="13"/>
  <c r="AH11" i="13"/>
  <c r="K3" i="13"/>
  <c r="EI90" i="12"/>
  <c r="EM90" i="12"/>
  <c r="DV90" i="12"/>
  <c r="DW90" i="12"/>
  <c r="DX90" i="12"/>
  <c r="EC90" i="12"/>
  <c r="ED90" i="12"/>
  <c r="EF90" i="12"/>
  <c r="EE90" i="12"/>
  <c r="EA90" i="12"/>
  <c r="EB90" i="12"/>
  <c r="DZ90" i="12"/>
  <c r="DY90" i="12"/>
  <c r="DP90" i="12"/>
  <c r="DU90" i="12"/>
  <c r="DT90" i="12"/>
  <c r="DS90" i="12"/>
  <c r="DR90" i="12"/>
  <c r="DQ90" i="12"/>
  <c r="DO90" i="12"/>
  <c r="DN90" i="12"/>
  <c r="DM90" i="12"/>
  <c r="DL90" i="12"/>
  <c r="DK90" i="12"/>
  <c r="DJ90" i="12"/>
  <c r="DI90" i="12"/>
  <c r="DH90" i="12"/>
  <c r="DG90" i="12"/>
  <c r="CY90" i="12"/>
  <c r="DC90" i="12"/>
  <c r="CL90" i="12"/>
  <c r="CM90" i="12"/>
  <c r="CN90" i="12"/>
  <c r="CS90" i="12"/>
  <c r="CT90" i="12"/>
  <c r="CV90" i="12"/>
  <c r="CU90" i="12"/>
  <c r="CQ90" i="12"/>
  <c r="CR90" i="12"/>
  <c r="CP90" i="12"/>
  <c r="CO90" i="12"/>
  <c r="CF90" i="12"/>
  <c r="CK90" i="12"/>
  <c r="CJ90" i="12"/>
  <c r="CI90" i="12"/>
  <c r="CH90" i="12"/>
  <c r="CG90" i="12"/>
  <c r="CE90" i="12"/>
  <c r="CD90" i="12"/>
  <c r="CC90" i="12"/>
  <c r="CB90" i="12"/>
  <c r="CA90" i="12"/>
  <c r="BZ90" i="12"/>
  <c r="BY90" i="12"/>
  <c r="BX90" i="12"/>
  <c r="BW90" i="12"/>
  <c r="BO90" i="12"/>
  <c r="BS90" i="12"/>
  <c r="BB90" i="12"/>
  <c r="BC90" i="12"/>
  <c r="BD90" i="12"/>
  <c r="BI90" i="12"/>
  <c r="BJ90" i="12"/>
  <c r="BL90" i="12"/>
  <c r="BK90" i="12"/>
  <c r="BG90" i="12"/>
  <c r="BH90" i="12"/>
  <c r="BF90" i="12"/>
  <c r="BE90" i="12"/>
  <c r="AV90" i="12"/>
  <c r="BA90" i="12"/>
  <c r="AZ90" i="12"/>
  <c r="AY90" i="12"/>
  <c r="AX90" i="12"/>
  <c r="AW90" i="12"/>
  <c r="AU90" i="12"/>
  <c r="AT90" i="12"/>
  <c r="AS90" i="12"/>
  <c r="AR90" i="12"/>
  <c r="AQ90" i="12"/>
  <c r="AP90" i="12"/>
  <c r="AO90" i="12"/>
  <c r="AN90" i="12"/>
  <c r="AM90" i="12"/>
  <c r="AE90" i="12"/>
  <c r="AI90" i="12"/>
  <c r="R90" i="12"/>
  <c r="S90" i="12"/>
  <c r="T90" i="12"/>
  <c r="Y90" i="12"/>
  <c r="Z90" i="12"/>
  <c r="AB90" i="12"/>
  <c r="AA90" i="12"/>
  <c r="W90" i="12"/>
  <c r="X90" i="12"/>
  <c r="V90" i="12"/>
  <c r="U90" i="12"/>
  <c r="L90" i="12"/>
  <c r="Q90" i="12"/>
  <c r="P90" i="12"/>
  <c r="O90" i="12"/>
  <c r="N90" i="12"/>
  <c r="M90" i="12"/>
  <c r="K90" i="12"/>
  <c r="J90" i="12"/>
  <c r="I90" i="12"/>
  <c r="H90" i="12"/>
  <c r="G90" i="12"/>
  <c r="F90" i="12"/>
  <c r="E90" i="12"/>
  <c r="D90" i="12"/>
  <c r="C90" i="12"/>
  <c r="EI89" i="12"/>
  <c r="EM89" i="12"/>
  <c r="DV89" i="12"/>
  <c r="DW89" i="12"/>
  <c r="DX89" i="12"/>
  <c r="EC89" i="12"/>
  <c r="ED89" i="12"/>
  <c r="EF89" i="12"/>
  <c r="EE89" i="12"/>
  <c r="EA89" i="12"/>
  <c r="EB89" i="12"/>
  <c r="DZ89" i="12"/>
  <c r="DY89" i="12"/>
  <c r="DP89" i="12"/>
  <c r="DU89" i="12"/>
  <c r="DT89" i="12"/>
  <c r="DS89" i="12"/>
  <c r="DR89" i="12"/>
  <c r="DQ89" i="12"/>
  <c r="DO89" i="12"/>
  <c r="DN89" i="12"/>
  <c r="DM89" i="12"/>
  <c r="DL89" i="12"/>
  <c r="DK89" i="12"/>
  <c r="DJ89" i="12"/>
  <c r="DI89" i="12"/>
  <c r="DH89" i="12"/>
  <c r="DG89" i="12"/>
  <c r="CY89" i="12"/>
  <c r="DC89" i="12"/>
  <c r="CL89" i="12"/>
  <c r="CM89" i="12"/>
  <c r="CN89" i="12"/>
  <c r="CS89" i="12"/>
  <c r="CT89" i="12"/>
  <c r="CV89" i="12"/>
  <c r="CU89" i="12"/>
  <c r="CQ89" i="12"/>
  <c r="CR89" i="12"/>
  <c r="CP89" i="12"/>
  <c r="CO89" i="12"/>
  <c r="CF89" i="12"/>
  <c r="CK89" i="12"/>
  <c r="CJ89" i="12"/>
  <c r="CI89" i="12"/>
  <c r="CH89" i="12"/>
  <c r="CG89" i="12"/>
  <c r="CE89" i="12"/>
  <c r="CD89" i="12"/>
  <c r="CC89" i="12"/>
  <c r="CB89" i="12"/>
  <c r="CA89" i="12"/>
  <c r="BZ89" i="12"/>
  <c r="BY89" i="12"/>
  <c r="BX89" i="12"/>
  <c r="BW89" i="12"/>
  <c r="BO89" i="12"/>
  <c r="BS89" i="12"/>
  <c r="BB89" i="12"/>
  <c r="BC89" i="12"/>
  <c r="BD89" i="12"/>
  <c r="BI89" i="12"/>
  <c r="BJ89" i="12"/>
  <c r="BL89" i="12"/>
  <c r="BK89" i="12"/>
  <c r="BG89" i="12"/>
  <c r="BH89" i="12"/>
  <c r="BF89" i="12"/>
  <c r="BE89" i="12"/>
  <c r="AV89" i="12"/>
  <c r="BA89" i="12"/>
  <c r="AZ89" i="12"/>
  <c r="AY89" i="12"/>
  <c r="AX89" i="12"/>
  <c r="AW89" i="12"/>
  <c r="AU89" i="12"/>
  <c r="AT89" i="12"/>
  <c r="AS89" i="12"/>
  <c r="AR89" i="12"/>
  <c r="AQ89" i="12"/>
  <c r="AP89" i="12"/>
  <c r="AO89" i="12"/>
  <c r="AN89" i="12"/>
  <c r="AM89" i="12"/>
  <c r="AE89" i="12"/>
  <c r="AI89" i="12"/>
  <c r="R89" i="12"/>
  <c r="S89" i="12"/>
  <c r="T89" i="12"/>
  <c r="Y89" i="12"/>
  <c r="Z89" i="12"/>
  <c r="AB89" i="12"/>
  <c r="AA89" i="12"/>
  <c r="W89" i="12"/>
  <c r="X89" i="12"/>
  <c r="V89" i="12"/>
  <c r="U89" i="12"/>
  <c r="L89" i="12"/>
  <c r="Q89" i="12"/>
  <c r="P89" i="12"/>
  <c r="O89" i="12"/>
  <c r="N89" i="12"/>
  <c r="M89" i="12"/>
  <c r="K89" i="12"/>
  <c r="J89" i="12"/>
  <c r="I89" i="12"/>
  <c r="H89" i="12"/>
  <c r="G89" i="12"/>
  <c r="F89" i="12"/>
  <c r="E89" i="12"/>
  <c r="D89" i="12"/>
  <c r="C89" i="12"/>
  <c r="EI88" i="12"/>
  <c r="EM88" i="12"/>
  <c r="DV88" i="12"/>
  <c r="DW88" i="12"/>
  <c r="DX88" i="12"/>
  <c r="EC88" i="12"/>
  <c r="ED88" i="12"/>
  <c r="EF88" i="12"/>
  <c r="EE88" i="12"/>
  <c r="EA88" i="12"/>
  <c r="EB88" i="12"/>
  <c r="DZ88" i="12"/>
  <c r="DY88" i="12"/>
  <c r="DP88" i="12"/>
  <c r="DU88" i="12"/>
  <c r="DT88" i="12"/>
  <c r="DS88" i="12"/>
  <c r="DR88" i="12"/>
  <c r="DQ88" i="12"/>
  <c r="DO88" i="12"/>
  <c r="DN88" i="12"/>
  <c r="DM88" i="12"/>
  <c r="DL88" i="12"/>
  <c r="DK88" i="12"/>
  <c r="DJ88" i="12"/>
  <c r="DI88" i="12"/>
  <c r="DH88" i="12"/>
  <c r="DG88" i="12"/>
  <c r="CY88" i="12"/>
  <c r="DC88" i="12"/>
  <c r="CL88" i="12"/>
  <c r="CM88" i="12"/>
  <c r="CN88" i="12"/>
  <c r="CS88" i="12"/>
  <c r="CT88" i="12"/>
  <c r="CV88" i="12"/>
  <c r="CU88" i="12"/>
  <c r="CQ88" i="12"/>
  <c r="CR88" i="12"/>
  <c r="CP88" i="12"/>
  <c r="CO88" i="12"/>
  <c r="CF88" i="12"/>
  <c r="CK88" i="12"/>
  <c r="CJ88" i="12"/>
  <c r="CI88" i="12"/>
  <c r="CH88" i="12"/>
  <c r="CG88" i="12"/>
  <c r="CE88" i="12"/>
  <c r="CD88" i="12"/>
  <c r="CC88" i="12"/>
  <c r="CB88" i="12"/>
  <c r="CA88" i="12"/>
  <c r="BZ88" i="12"/>
  <c r="BY88" i="12"/>
  <c r="BX88" i="12"/>
  <c r="BW88" i="12"/>
  <c r="BO88" i="12"/>
  <c r="BS88" i="12"/>
  <c r="BB88" i="12"/>
  <c r="BC88" i="12"/>
  <c r="BD88" i="12"/>
  <c r="BI88" i="12"/>
  <c r="BJ88" i="12"/>
  <c r="BL88" i="12"/>
  <c r="BK88" i="12"/>
  <c r="BG88" i="12"/>
  <c r="BH88" i="12"/>
  <c r="BF88" i="12"/>
  <c r="BE88" i="12"/>
  <c r="AV88" i="12"/>
  <c r="BA88" i="12"/>
  <c r="AZ88" i="12"/>
  <c r="AY88" i="12"/>
  <c r="AX88" i="12"/>
  <c r="AW88" i="12"/>
  <c r="AU88" i="12"/>
  <c r="AT88" i="12"/>
  <c r="AS88" i="12"/>
  <c r="AR88" i="12"/>
  <c r="AQ88" i="12"/>
  <c r="AP88" i="12"/>
  <c r="AO88" i="12"/>
  <c r="AN88" i="12"/>
  <c r="AM88" i="12"/>
  <c r="AE88" i="12"/>
  <c r="AI88" i="12"/>
  <c r="R88" i="12"/>
  <c r="S88" i="12"/>
  <c r="T88" i="12"/>
  <c r="Y88" i="12"/>
  <c r="Z88" i="12"/>
  <c r="AB88" i="12"/>
  <c r="AA88" i="12"/>
  <c r="W88" i="12"/>
  <c r="X88" i="12"/>
  <c r="V88" i="12"/>
  <c r="U88" i="12"/>
  <c r="L88" i="12"/>
  <c r="Q88" i="12"/>
  <c r="P88" i="12"/>
  <c r="O88" i="12"/>
  <c r="N88" i="12"/>
  <c r="M88" i="12"/>
  <c r="K88" i="12"/>
  <c r="J88" i="12"/>
  <c r="I88" i="12"/>
  <c r="H88" i="12"/>
  <c r="G88" i="12"/>
  <c r="F88" i="12"/>
  <c r="E88" i="12"/>
  <c r="D88" i="12"/>
  <c r="C88" i="12"/>
  <c r="EI87" i="12"/>
  <c r="EM87" i="12"/>
  <c r="DV87" i="12"/>
  <c r="DW87" i="12"/>
  <c r="DX87" i="12"/>
  <c r="EC87" i="12"/>
  <c r="ED87" i="12"/>
  <c r="EF87" i="12"/>
  <c r="EE87" i="12"/>
  <c r="EA87" i="12"/>
  <c r="EB87" i="12"/>
  <c r="DZ87" i="12"/>
  <c r="DY87" i="12"/>
  <c r="DP87" i="12"/>
  <c r="DU87" i="12"/>
  <c r="DT87" i="12"/>
  <c r="DS87" i="12"/>
  <c r="DR87" i="12"/>
  <c r="DQ87" i="12"/>
  <c r="DO87" i="12"/>
  <c r="DN87" i="12"/>
  <c r="DM87" i="12"/>
  <c r="DL87" i="12"/>
  <c r="DK87" i="12"/>
  <c r="DJ87" i="12"/>
  <c r="DI87" i="12"/>
  <c r="DH87" i="12"/>
  <c r="DG87" i="12"/>
  <c r="CY87" i="12"/>
  <c r="DC87" i="12"/>
  <c r="CL87" i="12"/>
  <c r="CM87" i="12"/>
  <c r="CN87" i="12"/>
  <c r="CS87" i="12"/>
  <c r="CT87" i="12"/>
  <c r="CV87" i="12"/>
  <c r="CU87" i="12"/>
  <c r="CQ87" i="12"/>
  <c r="CR87" i="12"/>
  <c r="CP87" i="12"/>
  <c r="CO87" i="12"/>
  <c r="CF87" i="12"/>
  <c r="CK87" i="12"/>
  <c r="CJ87" i="12"/>
  <c r="CI87" i="12"/>
  <c r="CH87" i="12"/>
  <c r="CG87" i="12"/>
  <c r="CE87" i="12"/>
  <c r="CD87" i="12"/>
  <c r="CC87" i="12"/>
  <c r="CB87" i="12"/>
  <c r="CA87" i="12"/>
  <c r="BZ87" i="12"/>
  <c r="BY87" i="12"/>
  <c r="BX87" i="12"/>
  <c r="BW87" i="12"/>
  <c r="BO87" i="12"/>
  <c r="BS87" i="12"/>
  <c r="BB87" i="12"/>
  <c r="BC87" i="12"/>
  <c r="BD87" i="12"/>
  <c r="BI87" i="12"/>
  <c r="BJ87" i="12"/>
  <c r="BL87" i="12"/>
  <c r="BK87" i="12"/>
  <c r="BG87" i="12"/>
  <c r="BH87" i="12"/>
  <c r="BF87" i="12"/>
  <c r="BE87" i="12"/>
  <c r="AV87" i="12"/>
  <c r="BA87" i="12"/>
  <c r="AZ87" i="12"/>
  <c r="AY87" i="12"/>
  <c r="AX87" i="12"/>
  <c r="AW87" i="12"/>
  <c r="AU87" i="12"/>
  <c r="AT87" i="12"/>
  <c r="AS87" i="12"/>
  <c r="AR87" i="12"/>
  <c r="AQ87" i="12"/>
  <c r="AP87" i="12"/>
  <c r="AO87" i="12"/>
  <c r="AN87" i="12"/>
  <c r="AE87" i="12"/>
  <c r="AI87" i="12"/>
  <c r="R87" i="12"/>
  <c r="S87" i="12"/>
  <c r="T87" i="12"/>
  <c r="Y87" i="12"/>
  <c r="Z87" i="12"/>
  <c r="AB87" i="12"/>
  <c r="AA87" i="12"/>
  <c r="W87" i="12"/>
  <c r="X87" i="12"/>
  <c r="V87" i="12"/>
  <c r="U87" i="12"/>
  <c r="L87" i="12"/>
  <c r="Q87" i="12"/>
  <c r="P87" i="12"/>
  <c r="O87" i="12"/>
  <c r="N87" i="12"/>
  <c r="M87" i="12"/>
  <c r="K87" i="12"/>
  <c r="J87" i="12"/>
  <c r="I87" i="12"/>
  <c r="H87" i="12"/>
  <c r="G87" i="12"/>
  <c r="F87" i="12"/>
  <c r="E87" i="12"/>
  <c r="D87" i="12"/>
  <c r="EI86" i="12"/>
  <c r="EM86" i="12"/>
  <c r="DV86" i="12"/>
  <c r="DW86" i="12"/>
  <c r="DX86" i="12"/>
  <c r="EC86" i="12"/>
  <c r="ED86" i="12"/>
  <c r="EF86" i="12"/>
  <c r="EE86" i="12"/>
  <c r="EA86" i="12"/>
  <c r="EB86" i="12"/>
  <c r="DZ86" i="12"/>
  <c r="DY86" i="12"/>
  <c r="DP86" i="12"/>
  <c r="DU86" i="12"/>
  <c r="DT86" i="12"/>
  <c r="DS86" i="12"/>
  <c r="DR86" i="12"/>
  <c r="DQ86" i="12"/>
  <c r="DO86" i="12"/>
  <c r="DN86" i="12"/>
  <c r="DM86" i="12"/>
  <c r="DL86" i="12"/>
  <c r="DK86" i="12"/>
  <c r="DJ86" i="12"/>
  <c r="DI86" i="12"/>
  <c r="DH86" i="12"/>
  <c r="DG86" i="12"/>
  <c r="CY86" i="12"/>
  <c r="DC86" i="12"/>
  <c r="CL86" i="12"/>
  <c r="CM86" i="12"/>
  <c r="CN86" i="12"/>
  <c r="CS86" i="12"/>
  <c r="CT86" i="12"/>
  <c r="CV86" i="12"/>
  <c r="CU86" i="12"/>
  <c r="CQ86" i="12"/>
  <c r="CR86" i="12"/>
  <c r="CP86" i="12"/>
  <c r="CO86" i="12"/>
  <c r="CF86" i="12"/>
  <c r="CK86" i="12"/>
  <c r="CJ86" i="12"/>
  <c r="CI86" i="12"/>
  <c r="CH86" i="12"/>
  <c r="CG86" i="12"/>
  <c r="CE86" i="12"/>
  <c r="CD86" i="12"/>
  <c r="CC86" i="12"/>
  <c r="CB86" i="12"/>
  <c r="CA86" i="12"/>
  <c r="BZ86" i="12"/>
  <c r="BY86" i="12"/>
  <c r="BX86" i="12"/>
  <c r="BO86" i="12"/>
  <c r="BS86" i="12"/>
  <c r="BK86" i="12"/>
  <c r="BG86" i="12"/>
  <c r="BH86" i="12"/>
  <c r="BF86" i="12"/>
  <c r="BE86" i="12"/>
  <c r="AS86" i="12"/>
  <c r="AR86" i="12"/>
  <c r="AE86" i="12"/>
  <c r="AI86" i="12"/>
  <c r="AA86" i="12"/>
  <c r="W86" i="12"/>
  <c r="X86" i="12"/>
  <c r="I86" i="12"/>
  <c r="H86" i="12"/>
  <c r="EI85" i="12"/>
  <c r="EM85" i="12"/>
  <c r="DV85" i="12"/>
  <c r="DW85" i="12"/>
  <c r="DX85" i="12"/>
  <c r="EC85" i="12"/>
  <c r="ED85" i="12"/>
  <c r="EF85" i="12"/>
  <c r="EE85" i="12"/>
  <c r="EA85" i="12"/>
  <c r="EB85" i="12"/>
  <c r="DZ85" i="12"/>
  <c r="DY85" i="12"/>
  <c r="DP85" i="12"/>
  <c r="DU85" i="12"/>
  <c r="DT85" i="12"/>
  <c r="DS85" i="12"/>
  <c r="DR85" i="12"/>
  <c r="DQ85" i="12"/>
  <c r="DO85" i="12"/>
  <c r="DN85" i="12"/>
  <c r="DM85" i="12"/>
  <c r="DL85" i="12"/>
  <c r="DK85" i="12"/>
  <c r="DJ85" i="12"/>
  <c r="DI85" i="12"/>
  <c r="DH85" i="12"/>
  <c r="CY85" i="12"/>
  <c r="DC85" i="12"/>
  <c r="CU85" i="12"/>
  <c r="CQ85" i="12"/>
  <c r="CR85" i="12"/>
  <c r="CP85" i="12"/>
  <c r="CO85" i="12"/>
  <c r="CC85" i="12"/>
  <c r="CB85" i="12"/>
  <c r="BO85" i="12"/>
  <c r="BS85" i="12"/>
  <c r="BK85" i="12"/>
  <c r="BG85" i="12"/>
  <c r="BH85" i="12"/>
  <c r="BF85" i="12"/>
  <c r="BE85" i="12"/>
  <c r="BA85" i="12"/>
  <c r="AZ85" i="12"/>
  <c r="AY85" i="12"/>
  <c r="AX85" i="12"/>
  <c r="AW85" i="12"/>
  <c r="AS85" i="12"/>
  <c r="AR85" i="12"/>
  <c r="AE85" i="12"/>
  <c r="AI85" i="12"/>
  <c r="AA85" i="12"/>
  <c r="W85" i="12"/>
  <c r="X85" i="12"/>
  <c r="V85" i="12"/>
  <c r="U85" i="12"/>
  <c r="I85" i="12"/>
  <c r="H85" i="12"/>
  <c r="EI84" i="12"/>
  <c r="EM84" i="12"/>
  <c r="EE84" i="12"/>
  <c r="EA84" i="12"/>
  <c r="EB84" i="12"/>
  <c r="DZ84" i="12"/>
  <c r="DY84" i="12"/>
  <c r="DM84" i="12"/>
  <c r="DL84" i="12"/>
  <c r="CY84" i="12"/>
  <c r="DC84" i="12"/>
  <c r="CU84" i="12"/>
  <c r="CQ84" i="12"/>
  <c r="CR84" i="12"/>
  <c r="CP84" i="12"/>
  <c r="CO84" i="12"/>
  <c r="CC84" i="12"/>
  <c r="CB84" i="12"/>
  <c r="BO84" i="12"/>
  <c r="BS84" i="12"/>
  <c r="BK84" i="12"/>
  <c r="BG84" i="12"/>
  <c r="BH84" i="12"/>
  <c r="BF84" i="12"/>
  <c r="BE84" i="12"/>
  <c r="AS84" i="12"/>
  <c r="AR84" i="12"/>
  <c r="AE84" i="12"/>
  <c r="AI84" i="12"/>
  <c r="W84" i="12"/>
  <c r="X84" i="12"/>
  <c r="V84" i="12"/>
  <c r="U84" i="12"/>
  <c r="I84" i="12"/>
  <c r="H84" i="12"/>
  <c r="EI83" i="12"/>
  <c r="EM83" i="12"/>
  <c r="EA83" i="12"/>
  <c r="EB83" i="12"/>
  <c r="DZ83" i="12"/>
  <c r="DY83" i="12"/>
  <c r="DM83" i="12"/>
  <c r="DL83" i="12"/>
  <c r="CY83" i="12"/>
  <c r="DC83" i="12"/>
  <c r="CU83" i="12"/>
  <c r="CQ83" i="12"/>
  <c r="CR83" i="12"/>
  <c r="CP83" i="12"/>
  <c r="CO83" i="12"/>
  <c r="CC83" i="12"/>
  <c r="CB83" i="12"/>
  <c r="BO83" i="12"/>
  <c r="BS83" i="12"/>
  <c r="BG83" i="12"/>
  <c r="BH83" i="12"/>
  <c r="BF83" i="12"/>
  <c r="BE83" i="12"/>
  <c r="AS83" i="12"/>
  <c r="AR83" i="12"/>
  <c r="AE83" i="12"/>
  <c r="AI83" i="12"/>
  <c r="W83" i="12"/>
  <c r="X83" i="12"/>
  <c r="V83" i="12"/>
  <c r="U83" i="12"/>
  <c r="I83" i="12"/>
  <c r="H83" i="12"/>
  <c r="EI82" i="12"/>
  <c r="EM82" i="12"/>
  <c r="EA82" i="12"/>
  <c r="EB82" i="12"/>
  <c r="DZ82" i="12"/>
  <c r="DY82" i="12"/>
  <c r="DM82" i="12"/>
  <c r="DL82" i="12"/>
  <c r="CY82" i="12"/>
  <c r="DC82" i="12"/>
  <c r="CU82" i="12"/>
  <c r="CQ82" i="12"/>
  <c r="CR82" i="12"/>
  <c r="CP82" i="12"/>
  <c r="CO82" i="12"/>
  <c r="CC82" i="12"/>
  <c r="CB82" i="12"/>
  <c r="BO82" i="12"/>
  <c r="BS82" i="12"/>
  <c r="BG82" i="12"/>
  <c r="BH82" i="12"/>
  <c r="BF82" i="12"/>
  <c r="BE82" i="12"/>
  <c r="AS82" i="12"/>
  <c r="AR82" i="12"/>
  <c r="AE82" i="12"/>
  <c r="AI82" i="12"/>
  <c r="W82" i="12"/>
  <c r="X82" i="12"/>
  <c r="V82" i="12"/>
  <c r="U82" i="12"/>
  <c r="I82" i="12"/>
  <c r="H82" i="12"/>
  <c r="EI81" i="12"/>
  <c r="EM81" i="12"/>
  <c r="EA81" i="12"/>
  <c r="EB81" i="12"/>
  <c r="DZ81" i="12"/>
  <c r="DY81" i="12"/>
  <c r="DM81" i="12"/>
  <c r="DL81" i="12"/>
  <c r="CY81" i="12"/>
  <c r="DC81" i="12"/>
  <c r="CQ81" i="12"/>
  <c r="CR81" i="12"/>
  <c r="CC81" i="12"/>
  <c r="CB81" i="12"/>
  <c r="BO81" i="12"/>
  <c r="BS81" i="12"/>
  <c r="BG81" i="12"/>
  <c r="BH81" i="12"/>
  <c r="AS81" i="12"/>
  <c r="AR81" i="12"/>
  <c r="AE81" i="12"/>
  <c r="AI81" i="12"/>
  <c r="W81" i="12"/>
  <c r="X81" i="12"/>
  <c r="V81" i="12"/>
  <c r="U81" i="12"/>
  <c r="I81" i="12"/>
  <c r="H81" i="12"/>
  <c r="EI80" i="12"/>
  <c r="EM80" i="12"/>
  <c r="DM80" i="12"/>
  <c r="DL80" i="12"/>
  <c r="CY80" i="12"/>
  <c r="DC80" i="12"/>
  <c r="CC80" i="12"/>
  <c r="CB80" i="12"/>
  <c r="BO80" i="12"/>
  <c r="BS80" i="12"/>
  <c r="AS80" i="12"/>
  <c r="AR80" i="12"/>
  <c r="AE80" i="12"/>
  <c r="AI80" i="12"/>
  <c r="W80" i="12"/>
  <c r="X80" i="12"/>
  <c r="I80" i="12"/>
  <c r="H80" i="12"/>
  <c r="EI79" i="12"/>
  <c r="EM79" i="12"/>
  <c r="DM79" i="12"/>
  <c r="DL79" i="12"/>
  <c r="CY79" i="12"/>
  <c r="DC79" i="12"/>
  <c r="CC79" i="12"/>
  <c r="CB79" i="12"/>
  <c r="BO79" i="12"/>
  <c r="BS79" i="12"/>
  <c r="BG79" i="12"/>
  <c r="BH79" i="12"/>
  <c r="AS79" i="12"/>
  <c r="AR79" i="12"/>
  <c r="AE79" i="12"/>
  <c r="AI79" i="12"/>
  <c r="W79" i="12"/>
  <c r="X79" i="12"/>
  <c r="I79" i="12"/>
  <c r="H79" i="12"/>
  <c r="EI78" i="12"/>
  <c r="EM78" i="12"/>
  <c r="EA78" i="12"/>
  <c r="EB78" i="12"/>
  <c r="DZ78" i="12"/>
  <c r="DY78" i="12"/>
  <c r="DM78" i="12"/>
  <c r="DL78" i="12"/>
  <c r="CY78" i="12"/>
  <c r="DC78" i="12"/>
  <c r="CC78" i="12"/>
  <c r="CB78" i="12"/>
  <c r="BO78" i="12"/>
  <c r="BS78" i="12"/>
  <c r="BG78" i="12"/>
  <c r="BH78" i="12"/>
  <c r="AS78" i="12"/>
  <c r="AR78" i="12"/>
  <c r="AE78" i="12"/>
  <c r="AI78" i="12"/>
  <c r="W78" i="12"/>
  <c r="X78" i="12"/>
  <c r="I78" i="12"/>
  <c r="H78" i="12"/>
  <c r="EI77" i="12"/>
  <c r="EM77" i="12"/>
  <c r="DM77" i="12"/>
  <c r="DL77" i="12"/>
  <c r="CY77" i="12"/>
  <c r="DC77" i="12"/>
  <c r="CC77" i="12"/>
  <c r="CB77" i="12"/>
  <c r="BO77" i="12"/>
  <c r="BS77" i="12"/>
  <c r="AS77" i="12"/>
  <c r="AR77" i="12"/>
  <c r="AE77" i="12"/>
  <c r="AI77" i="12"/>
  <c r="I77" i="12"/>
  <c r="H77" i="12"/>
  <c r="EI76" i="12"/>
  <c r="EM76" i="12"/>
  <c r="DM76" i="12"/>
  <c r="DL76" i="12"/>
  <c r="CY76" i="12"/>
  <c r="DC76" i="12"/>
  <c r="CC76" i="12"/>
  <c r="CB76" i="12"/>
  <c r="BO76" i="12"/>
  <c r="BS76" i="12"/>
  <c r="AS76" i="12"/>
  <c r="AR76" i="12"/>
  <c r="AE76" i="12"/>
  <c r="AI76" i="12"/>
  <c r="I76" i="12"/>
  <c r="H76" i="12"/>
  <c r="EI75" i="12"/>
  <c r="EM75" i="12"/>
  <c r="DM75" i="12"/>
  <c r="DL75" i="12"/>
  <c r="CY75" i="12"/>
  <c r="DC75" i="12"/>
  <c r="CC75" i="12"/>
  <c r="CB75" i="12"/>
  <c r="BO75" i="12"/>
  <c r="BS75" i="12"/>
  <c r="AS75" i="12"/>
  <c r="AR75" i="12"/>
  <c r="AE75" i="12"/>
  <c r="AI75" i="12"/>
  <c r="I75" i="12"/>
  <c r="H75" i="12"/>
  <c r="EI74" i="12"/>
  <c r="EM74" i="12"/>
  <c r="DM74" i="12"/>
  <c r="DL74" i="12"/>
  <c r="CY74" i="12"/>
  <c r="DC74" i="12"/>
  <c r="CC74" i="12"/>
  <c r="CB74" i="12"/>
  <c r="BO74" i="12"/>
  <c r="BS74" i="12"/>
  <c r="AS74" i="12"/>
  <c r="AR74" i="12"/>
  <c r="AE74" i="12"/>
  <c r="AI74" i="12"/>
  <c r="I74" i="12"/>
  <c r="H74" i="12"/>
  <c r="EI73" i="12"/>
  <c r="EM73" i="12"/>
  <c r="DM73" i="12"/>
  <c r="DL73" i="12"/>
  <c r="CY73" i="12"/>
  <c r="DC73" i="12"/>
  <c r="CC73" i="12"/>
  <c r="CB73" i="12"/>
  <c r="BO73" i="12"/>
  <c r="BS73" i="12"/>
  <c r="AS73" i="12"/>
  <c r="AR73" i="12"/>
  <c r="AE73" i="12"/>
  <c r="AI73" i="12"/>
  <c r="I73" i="12"/>
  <c r="H73" i="12"/>
  <c r="EI72" i="12"/>
  <c r="EM72" i="12"/>
  <c r="DM72" i="12"/>
  <c r="DL72" i="12"/>
  <c r="CY72" i="12"/>
  <c r="DC72" i="12"/>
  <c r="CC72" i="12"/>
  <c r="CB72" i="12"/>
  <c r="BO72" i="12"/>
  <c r="BS72" i="12"/>
  <c r="AS72" i="12"/>
  <c r="AR72" i="12"/>
  <c r="AE72" i="12"/>
  <c r="AI72" i="12"/>
  <c r="I72" i="12"/>
  <c r="H72" i="12"/>
  <c r="EI71" i="12"/>
  <c r="EM71" i="12"/>
  <c r="DM71" i="12"/>
  <c r="DL71" i="12"/>
  <c r="CY71" i="12"/>
  <c r="DC71" i="12"/>
  <c r="CC71" i="12"/>
  <c r="CB71" i="12"/>
  <c r="BO71" i="12"/>
  <c r="BS71" i="12"/>
  <c r="AS71" i="12"/>
  <c r="AR71" i="12"/>
  <c r="AE71" i="12"/>
  <c r="AI71" i="12"/>
  <c r="I71" i="12"/>
  <c r="H71" i="12"/>
  <c r="EI70" i="12"/>
  <c r="EM70" i="12"/>
  <c r="DM70" i="12"/>
  <c r="DL70" i="12"/>
  <c r="CY70" i="12"/>
  <c r="DC70" i="12"/>
  <c r="CC70" i="12"/>
  <c r="CB70" i="12"/>
  <c r="BO70" i="12"/>
  <c r="BS70" i="12"/>
  <c r="AS70" i="12"/>
  <c r="AR70" i="12"/>
  <c r="AE70" i="12"/>
  <c r="AI70" i="12"/>
  <c r="I70" i="12"/>
  <c r="H70" i="12"/>
  <c r="EI69" i="12"/>
  <c r="EM69" i="12"/>
  <c r="DM69" i="12"/>
  <c r="DL69" i="12"/>
  <c r="CY69" i="12"/>
  <c r="DC69" i="12"/>
  <c r="CC69" i="12"/>
  <c r="CB69" i="12"/>
  <c r="BO69" i="12"/>
  <c r="BS69" i="12"/>
  <c r="AS69" i="12"/>
  <c r="AR69" i="12"/>
  <c r="AE69" i="12"/>
  <c r="AI69" i="12"/>
  <c r="I69" i="12"/>
  <c r="H69" i="12"/>
  <c r="EI68" i="12"/>
  <c r="EM68" i="12"/>
  <c r="DM68" i="12"/>
  <c r="DL68" i="12"/>
  <c r="CY68" i="12"/>
  <c r="DC68" i="12"/>
  <c r="CC68" i="12"/>
  <c r="CB68" i="12"/>
  <c r="BO68" i="12"/>
  <c r="BS68" i="12"/>
  <c r="AS68" i="12"/>
  <c r="AR68" i="12"/>
  <c r="AE68" i="12"/>
  <c r="AI68" i="12"/>
  <c r="I68" i="12"/>
  <c r="H68" i="12"/>
  <c r="EI67" i="12"/>
  <c r="EM67" i="12"/>
  <c r="DM67" i="12"/>
  <c r="DL67" i="12"/>
  <c r="CY67" i="12"/>
  <c r="DC67" i="12"/>
  <c r="CC67" i="12"/>
  <c r="CB67" i="12"/>
  <c r="BO67" i="12"/>
  <c r="BS67" i="12"/>
  <c r="AS67" i="12"/>
  <c r="AR67" i="12"/>
  <c r="AE67" i="12"/>
  <c r="AI67" i="12"/>
  <c r="I67" i="12"/>
  <c r="H67" i="12"/>
  <c r="EI66" i="12"/>
  <c r="EM66" i="12"/>
  <c r="DM66" i="12"/>
  <c r="DL66" i="12"/>
  <c r="CY66" i="12"/>
  <c r="DC66" i="12"/>
  <c r="CC66" i="12"/>
  <c r="CB66" i="12"/>
  <c r="BO66" i="12"/>
  <c r="BS66" i="12"/>
  <c r="AS66" i="12"/>
  <c r="AR66" i="12"/>
  <c r="AE66" i="12"/>
  <c r="AI66" i="12"/>
  <c r="I66" i="12"/>
  <c r="H66" i="12"/>
  <c r="EI65" i="12"/>
  <c r="EM65" i="12"/>
  <c r="DM65" i="12"/>
  <c r="DL65" i="12"/>
  <c r="CY65" i="12"/>
  <c r="DC65" i="12"/>
  <c r="CC65" i="12"/>
  <c r="CB65" i="12"/>
  <c r="BO65" i="12"/>
  <c r="BS65" i="12"/>
  <c r="AS65" i="12"/>
  <c r="AR65" i="12"/>
  <c r="AE65" i="12"/>
  <c r="AI65" i="12"/>
  <c r="I65" i="12"/>
  <c r="H65" i="12"/>
  <c r="EI64" i="12"/>
  <c r="EM64" i="12"/>
  <c r="DM64" i="12"/>
  <c r="DL64" i="12"/>
  <c r="CY64" i="12"/>
  <c r="DC64" i="12"/>
  <c r="CC64" i="12"/>
  <c r="CB64" i="12"/>
  <c r="BO64" i="12"/>
  <c r="BS64" i="12"/>
  <c r="AS64" i="12"/>
  <c r="AR64" i="12"/>
  <c r="AE64" i="12"/>
  <c r="AI64" i="12"/>
  <c r="I64" i="12"/>
  <c r="H64" i="12"/>
  <c r="EI63" i="12"/>
  <c r="EM63" i="12"/>
  <c r="DM63" i="12"/>
  <c r="DL63" i="12"/>
  <c r="CY63" i="12"/>
  <c r="DC63" i="12"/>
  <c r="CC63" i="12"/>
  <c r="CB63" i="12"/>
  <c r="BO63" i="12"/>
  <c r="BS63" i="12"/>
  <c r="AS63" i="12"/>
  <c r="AR63" i="12"/>
  <c r="AE63" i="12"/>
  <c r="AI63" i="12"/>
  <c r="I63" i="12"/>
  <c r="H63" i="12"/>
  <c r="EI62" i="12"/>
  <c r="EM62" i="12"/>
  <c r="DM62" i="12"/>
  <c r="DL62" i="12"/>
  <c r="CY62" i="12"/>
  <c r="DC62" i="12"/>
  <c r="CC62" i="12"/>
  <c r="CB62" i="12"/>
  <c r="BO62" i="12"/>
  <c r="BS62" i="12"/>
  <c r="AS62" i="12"/>
  <c r="AR62" i="12"/>
  <c r="AE62" i="12"/>
  <c r="AI62" i="12"/>
  <c r="I62" i="12"/>
  <c r="H62" i="12"/>
  <c r="EI61" i="12"/>
  <c r="EM61" i="12"/>
  <c r="DM61" i="12"/>
  <c r="DL61" i="12"/>
  <c r="CY61" i="12"/>
  <c r="DC61" i="12"/>
  <c r="CC61" i="12"/>
  <c r="CB61" i="12"/>
  <c r="BO61" i="12"/>
  <c r="BS61" i="12"/>
  <c r="AS61" i="12"/>
  <c r="AR61" i="12"/>
  <c r="AE61" i="12"/>
  <c r="AI61" i="12"/>
  <c r="I61" i="12"/>
  <c r="H61" i="12"/>
  <c r="EI60" i="12"/>
  <c r="EM60" i="12"/>
  <c r="DM60" i="12"/>
  <c r="DL60" i="12"/>
  <c r="CY60" i="12"/>
  <c r="DC60" i="12"/>
  <c r="CC60" i="12"/>
  <c r="CB60" i="12"/>
  <c r="BO60" i="12"/>
  <c r="BS60" i="12"/>
  <c r="AS60" i="12"/>
  <c r="AR60" i="12"/>
  <c r="AE60" i="12"/>
  <c r="AI60" i="12"/>
  <c r="I60" i="12"/>
  <c r="H60" i="12"/>
  <c r="EI59" i="12"/>
  <c r="EM59" i="12"/>
  <c r="DM59" i="12"/>
  <c r="DL59" i="12"/>
  <c r="CY59" i="12"/>
  <c r="DC59" i="12"/>
  <c r="CC59" i="12"/>
  <c r="CB59" i="12"/>
  <c r="BO59" i="12"/>
  <c r="BS59" i="12"/>
  <c r="AS59" i="12"/>
  <c r="AR59" i="12"/>
  <c r="AE59" i="12"/>
  <c r="AI59" i="12"/>
  <c r="I59" i="12"/>
  <c r="H59" i="12"/>
  <c r="EI58" i="12"/>
  <c r="EM58" i="12"/>
  <c r="DM58" i="12"/>
  <c r="DL58" i="12"/>
  <c r="CY58" i="12"/>
  <c r="DC58" i="12"/>
  <c r="CC58" i="12"/>
  <c r="CB58" i="12"/>
  <c r="BO58" i="12"/>
  <c r="BS58" i="12"/>
  <c r="AS58" i="12"/>
  <c r="AR58" i="12"/>
  <c r="AE58" i="12"/>
  <c r="AI58" i="12"/>
  <c r="I58" i="12"/>
  <c r="H58" i="12"/>
  <c r="EI57" i="12"/>
  <c r="EM57" i="12"/>
  <c r="DM57" i="12"/>
  <c r="DL57" i="12"/>
  <c r="CY57" i="12"/>
  <c r="DC57" i="12"/>
  <c r="CC57" i="12"/>
  <c r="CB57" i="12"/>
  <c r="BO57" i="12"/>
  <c r="BS57" i="12"/>
  <c r="AS57" i="12"/>
  <c r="AR57" i="12"/>
  <c r="AE57" i="12"/>
  <c r="AI57" i="12"/>
  <c r="I57" i="12"/>
  <c r="H57" i="12"/>
  <c r="EI56" i="12"/>
  <c r="EM56" i="12"/>
  <c r="DM56" i="12"/>
  <c r="DL56" i="12"/>
  <c r="CY56" i="12"/>
  <c r="DC56" i="12"/>
  <c r="CC56" i="12"/>
  <c r="CB56" i="12"/>
  <c r="BO56" i="12"/>
  <c r="BS56" i="12"/>
  <c r="AS56" i="12"/>
  <c r="AR56" i="12"/>
  <c r="AE56" i="12"/>
  <c r="AI56" i="12"/>
  <c r="I56" i="12"/>
  <c r="H56" i="12"/>
  <c r="EI55" i="12"/>
  <c r="EM55" i="12"/>
  <c r="DM55" i="12"/>
  <c r="DL55" i="12"/>
  <c r="CY55" i="12"/>
  <c r="DC55" i="12"/>
  <c r="CC55" i="12"/>
  <c r="CB55" i="12"/>
  <c r="BO55" i="12"/>
  <c r="BS55" i="12"/>
  <c r="AS55" i="12"/>
  <c r="AR55" i="12"/>
  <c r="AE55" i="12"/>
  <c r="AI55" i="12"/>
  <c r="I55" i="12"/>
  <c r="H55" i="12"/>
  <c r="EI54" i="12"/>
  <c r="EM54" i="12"/>
  <c r="DM54" i="12"/>
  <c r="DL54" i="12"/>
  <c r="CY54" i="12"/>
  <c r="DC54" i="12"/>
  <c r="CC54" i="12"/>
  <c r="CB54" i="12"/>
  <c r="BO54" i="12"/>
  <c r="BS54" i="12"/>
  <c r="AS54" i="12"/>
  <c r="AR54" i="12"/>
  <c r="AE54" i="12"/>
  <c r="AI54" i="12"/>
  <c r="I54" i="12"/>
  <c r="H54" i="12"/>
  <c r="EI53" i="12"/>
  <c r="EM53" i="12"/>
  <c r="DM53" i="12"/>
  <c r="DL53" i="12"/>
  <c r="CY53" i="12"/>
  <c r="DC53" i="12"/>
  <c r="CC53" i="12"/>
  <c r="CB53" i="12"/>
  <c r="BO53" i="12"/>
  <c r="BS53" i="12"/>
  <c r="AS53" i="12"/>
  <c r="AR53" i="12"/>
  <c r="AE53" i="12"/>
  <c r="AI53" i="12"/>
  <c r="I53" i="12"/>
  <c r="H53" i="12"/>
  <c r="EI52" i="12"/>
  <c r="EM52" i="12"/>
  <c r="DM52" i="12"/>
  <c r="DL52" i="12"/>
  <c r="CY52" i="12"/>
  <c r="DC52" i="12"/>
  <c r="CC52" i="12"/>
  <c r="CB52" i="12"/>
  <c r="BO52" i="12"/>
  <c r="BS52" i="12"/>
  <c r="AS52" i="12"/>
  <c r="AR52" i="12"/>
  <c r="AE52" i="12"/>
  <c r="AI52" i="12"/>
  <c r="I52" i="12"/>
  <c r="H52" i="12"/>
  <c r="EI51" i="12"/>
  <c r="EM51" i="12"/>
  <c r="DM51" i="12"/>
  <c r="DL51" i="12"/>
  <c r="CY51" i="12"/>
  <c r="DC51" i="12"/>
  <c r="CC51" i="12"/>
  <c r="CB51" i="12"/>
  <c r="BO51" i="12"/>
  <c r="BS51" i="12"/>
  <c r="AS51" i="12"/>
  <c r="AR51" i="12"/>
  <c r="AE51" i="12"/>
  <c r="AI51" i="12"/>
  <c r="I51" i="12"/>
  <c r="H51" i="12"/>
  <c r="EI50" i="12"/>
  <c r="EM50" i="12"/>
  <c r="DM50" i="12"/>
  <c r="DL50" i="12"/>
  <c r="CY50" i="12"/>
  <c r="DC50" i="12"/>
  <c r="CC50" i="12"/>
  <c r="CB50" i="12"/>
  <c r="BO50" i="12"/>
  <c r="BS50" i="12"/>
  <c r="AS50" i="12"/>
  <c r="AR50" i="12"/>
  <c r="AE50" i="12"/>
  <c r="AI50" i="12"/>
  <c r="I50" i="12"/>
  <c r="H50" i="12"/>
  <c r="EI49" i="12"/>
  <c r="EM49" i="12"/>
  <c r="DM49" i="12"/>
  <c r="DL49" i="12"/>
  <c r="CY49" i="12"/>
  <c r="DC49" i="12"/>
  <c r="CC49" i="12"/>
  <c r="CB49" i="12"/>
  <c r="BO49" i="12"/>
  <c r="BS49" i="12"/>
  <c r="AS49" i="12"/>
  <c r="AR49" i="12"/>
  <c r="AE49" i="12"/>
  <c r="AI49" i="12"/>
  <c r="I49" i="12"/>
  <c r="H49" i="12"/>
  <c r="EI48" i="12"/>
  <c r="EM48" i="12"/>
  <c r="DM48" i="12"/>
  <c r="DL48" i="12"/>
  <c r="CY48" i="12"/>
  <c r="DC48" i="12"/>
  <c r="CC48" i="12"/>
  <c r="CB48" i="12"/>
  <c r="BO48" i="12"/>
  <c r="BS48" i="12"/>
  <c r="AS48" i="12"/>
  <c r="AR48" i="12"/>
  <c r="AE48" i="12"/>
  <c r="AI48" i="12"/>
  <c r="I48" i="12"/>
  <c r="H48" i="12"/>
  <c r="EI47" i="12"/>
  <c r="EM47" i="12"/>
  <c r="DM47" i="12"/>
  <c r="DL47" i="12"/>
  <c r="CY47" i="12"/>
  <c r="DC47" i="12"/>
  <c r="CC47" i="12"/>
  <c r="CB47" i="12"/>
  <c r="BO47" i="12"/>
  <c r="BS47" i="12"/>
  <c r="AS47" i="12"/>
  <c r="AR47" i="12"/>
  <c r="AE47" i="12"/>
  <c r="AI47" i="12"/>
  <c r="I47" i="12"/>
  <c r="H47" i="12"/>
  <c r="EI46" i="12"/>
  <c r="EM46" i="12"/>
  <c r="DM46" i="12"/>
  <c r="DL46" i="12"/>
  <c r="CY46" i="12"/>
  <c r="DC46" i="12"/>
  <c r="CC46" i="12"/>
  <c r="CB46" i="12"/>
  <c r="BO46" i="12"/>
  <c r="BS46" i="12"/>
  <c r="AS46" i="12"/>
  <c r="AR46" i="12"/>
  <c r="AE46" i="12"/>
  <c r="AI46" i="12"/>
  <c r="I46" i="12"/>
  <c r="H46" i="12"/>
  <c r="EI45" i="12"/>
  <c r="EM45" i="12"/>
  <c r="DM45" i="12"/>
  <c r="DL45" i="12"/>
  <c r="CY45" i="12"/>
  <c r="DC45" i="12"/>
  <c r="CC45" i="12"/>
  <c r="CB45" i="12"/>
  <c r="BO45" i="12"/>
  <c r="BS45" i="12"/>
  <c r="AS45" i="12"/>
  <c r="AR45" i="12"/>
  <c r="AE45" i="12"/>
  <c r="AI45" i="12"/>
  <c r="I45" i="12"/>
  <c r="H45" i="12"/>
  <c r="EI44" i="12"/>
  <c r="EM44" i="12"/>
  <c r="DM44" i="12"/>
  <c r="DL44" i="12"/>
  <c r="CY44" i="12"/>
  <c r="DC44" i="12"/>
  <c r="CC44" i="12"/>
  <c r="CB44" i="12"/>
  <c r="BO44" i="12"/>
  <c r="BS44" i="12"/>
  <c r="AS44" i="12"/>
  <c r="AR44" i="12"/>
  <c r="AE44" i="12"/>
  <c r="AI44" i="12"/>
  <c r="I44" i="12"/>
  <c r="H44" i="12"/>
  <c r="EI43" i="12"/>
  <c r="EM43" i="12"/>
  <c r="DM43" i="12"/>
  <c r="DL43" i="12"/>
  <c r="CY43" i="12"/>
  <c r="DC43" i="12"/>
  <c r="CC43" i="12"/>
  <c r="CB43" i="12"/>
  <c r="BO43" i="12"/>
  <c r="BS43" i="12"/>
  <c r="AS43" i="12"/>
  <c r="AR43" i="12"/>
  <c r="AE43" i="12"/>
  <c r="AI43" i="12"/>
  <c r="I43" i="12"/>
  <c r="H43" i="12"/>
  <c r="EI42" i="12"/>
  <c r="EM42" i="12"/>
  <c r="DM42" i="12"/>
  <c r="DL42" i="12"/>
  <c r="CY42" i="12"/>
  <c r="DC42" i="12"/>
  <c r="CC42" i="12"/>
  <c r="CB42" i="12"/>
  <c r="BO42" i="12"/>
  <c r="BS42" i="12"/>
  <c r="AS42" i="12"/>
  <c r="AR42" i="12"/>
  <c r="AE42" i="12"/>
  <c r="AI42" i="12"/>
  <c r="I42" i="12"/>
  <c r="H42" i="12"/>
  <c r="EI41" i="12"/>
  <c r="EM41" i="12"/>
  <c r="DM41" i="12"/>
  <c r="DL41" i="12"/>
  <c r="CY41" i="12"/>
  <c r="DC41" i="12"/>
  <c r="CC41" i="12"/>
  <c r="CB41" i="12"/>
  <c r="BO41" i="12"/>
  <c r="BS41" i="12"/>
  <c r="AS41" i="12"/>
  <c r="AR41" i="12"/>
  <c r="AE41" i="12"/>
  <c r="AI41" i="12"/>
  <c r="I41" i="12"/>
  <c r="H41" i="12"/>
  <c r="EI40" i="12"/>
  <c r="EM40" i="12"/>
  <c r="DM40" i="12"/>
  <c r="DL40" i="12"/>
  <c r="CY40" i="12"/>
  <c r="DC40" i="12"/>
  <c r="CC40" i="12"/>
  <c r="CB40" i="12"/>
  <c r="BO40" i="12"/>
  <c r="BS40" i="12"/>
  <c r="AS40" i="12"/>
  <c r="AR40" i="12"/>
  <c r="AE40" i="12"/>
  <c r="AI40" i="12"/>
  <c r="I40" i="12"/>
  <c r="H40" i="12"/>
  <c r="EI39" i="12"/>
  <c r="EM39" i="12"/>
  <c r="DM39" i="12"/>
  <c r="DL39" i="12"/>
  <c r="CY39" i="12"/>
  <c r="DC39" i="12"/>
  <c r="CC39" i="12"/>
  <c r="CB39" i="12"/>
  <c r="BO39" i="12"/>
  <c r="BS39" i="12"/>
  <c r="AS39" i="12"/>
  <c r="AR39" i="12"/>
  <c r="AE39" i="12"/>
  <c r="AI39" i="12"/>
  <c r="I39" i="12"/>
  <c r="H39" i="12"/>
  <c r="EI38" i="12"/>
  <c r="EM38" i="12"/>
  <c r="DM38" i="12"/>
  <c r="DL38" i="12"/>
  <c r="CY38" i="12"/>
  <c r="DC38" i="12"/>
  <c r="CC38" i="12"/>
  <c r="CB38" i="12"/>
  <c r="BO38" i="12"/>
  <c r="BS38" i="12"/>
  <c r="AS38" i="12"/>
  <c r="AR38" i="12"/>
  <c r="AE38" i="12"/>
  <c r="AI38" i="12"/>
  <c r="I38" i="12"/>
  <c r="H38" i="12"/>
  <c r="EI37" i="12"/>
  <c r="EM37" i="12"/>
  <c r="DM37" i="12"/>
  <c r="DL37" i="12"/>
  <c r="CY37" i="12"/>
  <c r="DC37" i="12"/>
  <c r="CC37" i="12"/>
  <c r="CB37" i="12"/>
  <c r="BO37" i="12"/>
  <c r="BS37" i="12"/>
  <c r="AS37" i="12"/>
  <c r="AR37" i="12"/>
  <c r="AE37" i="12"/>
  <c r="AI37" i="12"/>
  <c r="I37" i="12"/>
  <c r="H37" i="12"/>
  <c r="EI36" i="12"/>
  <c r="EM36" i="12"/>
  <c r="DM36" i="12"/>
  <c r="DL36" i="12"/>
  <c r="CY36" i="12"/>
  <c r="DC36" i="12"/>
  <c r="CC36" i="12"/>
  <c r="CB36" i="12"/>
  <c r="BO36" i="12"/>
  <c r="BS36" i="12"/>
  <c r="AS36" i="12"/>
  <c r="AR36" i="12"/>
  <c r="AE36" i="12"/>
  <c r="AI36" i="12"/>
  <c r="I36" i="12"/>
  <c r="H36" i="12"/>
  <c r="EI35" i="12"/>
  <c r="EM35" i="12"/>
  <c r="DM35" i="12"/>
  <c r="DL35" i="12"/>
  <c r="CY35" i="12"/>
  <c r="DC35" i="12"/>
  <c r="CC35" i="12"/>
  <c r="CB35" i="12"/>
  <c r="BO35" i="12"/>
  <c r="BS35" i="12"/>
  <c r="AS35" i="12"/>
  <c r="AR35" i="12"/>
  <c r="AE35" i="12"/>
  <c r="AI35" i="12"/>
  <c r="I35" i="12"/>
  <c r="H35" i="12"/>
  <c r="EI34" i="12"/>
  <c r="EM34" i="12"/>
  <c r="DM34" i="12"/>
  <c r="DL34" i="12"/>
  <c r="CY34" i="12"/>
  <c r="DC34" i="12"/>
  <c r="CC34" i="12"/>
  <c r="CB34" i="12"/>
  <c r="BO34" i="12"/>
  <c r="BS34" i="12"/>
  <c r="AS34" i="12"/>
  <c r="AR34" i="12"/>
  <c r="AE34" i="12"/>
  <c r="AI34" i="12"/>
  <c r="I34" i="12"/>
  <c r="H34" i="12"/>
  <c r="EI33" i="12"/>
  <c r="EM33" i="12"/>
  <c r="DM33" i="12"/>
  <c r="DL33" i="12"/>
  <c r="CY33" i="12"/>
  <c r="DC33" i="12"/>
  <c r="CC33" i="12"/>
  <c r="CB33" i="12"/>
  <c r="BO33" i="12"/>
  <c r="BS33" i="12"/>
  <c r="AS33" i="12"/>
  <c r="AR33" i="12"/>
  <c r="AE33" i="12"/>
  <c r="AI33" i="12"/>
  <c r="I33" i="12"/>
  <c r="H33" i="12"/>
  <c r="EI32" i="12"/>
  <c r="EM32" i="12"/>
  <c r="DM32" i="12"/>
  <c r="DL32" i="12"/>
  <c r="CY32" i="12"/>
  <c r="DC32" i="12"/>
  <c r="CC32" i="12"/>
  <c r="CB32" i="12"/>
  <c r="BO32" i="12"/>
  <c r="BS32" i="12"/>
  <c r="AS32" i="12"/>
  <c r="AR32" i="12"/>
  <c r="AE32" i="12"/>
  <c r="AI32" i="12"/>
  <c r="I32" i="12"/>
  <c r="H32" i="12"/>
  <c r="EI31" i="12"/>
  <c r="EM31" i="12"/>
  <c r="DM31" i="12"/>
  <c r="DL31" i="12"/>
  <c r="CY31" i="12"/>
  <c r="DC31" i="12"/>
  <c r="CC31" i="12"/>
  <c r="CB31" i="12"/>
  <c r="BO31" i="12"/>
  <c r="BS31" i="12"/>
  <c r="AS31" i="12"/>
  <c r="AR31" i="12"/>
  <c r="AE31" i="12"/>
  <c r="AI31" i="12"/>
  <c r="I31" i="12"/>
  <c r="H31" i="12"/>
  <c r="EI30" i="12"/>
  <c r="EM30" i="12"/>
  <c r="DM30" i="12"/>
  <c r="DL30" i="12"/>
  <c r="CY30" i="12"/>
  <c r="DC30" i="12"/>
  <c r="CC30" i="12"/>
  <c r="CB30" i="12"/>
  <c r="BO30" i="12"/>
  <c r="BS30" i="12"/>
  <c r="AS30" i="12"/>
  <c r="AR30" i="12"/>
  <c r="AE30" i="12"/>
  <c r="AI30" i="12"/>
  <c r="I30" i="12"/>
  <c r="H30" i="12"/>
  <c r="EI29" i="12"/>
  <c r="EM29" i="12"/>
  <c r="DM29" i="12"/>
  <c r="DL29" i="12"/>
  <c r="CY29" i="12"/>
  <c r="DC29" i="12"/>
  <c r="CC29" i="12"/>
  <c r="CB29" i="12"/>
  <c r="BO29" i="12"/>
  <c r="BS29" i="12"/>
  <c r="AS29" i="12"/>
  <c r="AR29" i="12"/>
  <c r="AE29" i="12"/>
  <c r="AI29" i="12"/>
  <c r="I29" i="12"/>
  <c r="H29" i="12"/>
  <c r="EI28" i="12"/>
  <c r="EM28" i="12"/>
  <c r="DM28" i="12"/>
  <c r="DL28" i="12"/>
  <c r="CY28" i="12"/>
  <c r="DC28" i="12"/>
  <c r="CC28" i="12"/>
  <c r="CB28" i="12"/>
  <c r="BO28" i="12"/>
  <c r="BS28" i="12"/>
  <c r="AS28" i="12"/>
  <c r="AR28" i="12"/>
  <c r="AE28" i="12"/>
  <c r="AI28" i="12"/>
  <c r="I28" i="12"/>
  <c r="H28" i="12"/>
  <c r="EI27" i="12"/>
  <c r="EM27" i="12"/>
  <c r="DM27" i="12"/>
  <c r="DL27" i="12"/>
  <c r="CY27" i="12"/>
  <c r="DC27" i="12"/>
  <c r="CC27" i="12"/>
  <c r="CB27" i="12"/>
  <c r="BO27" i="12"/>
  <c r="BS27" i="12"/>
  <c r="AS27" i="12"/>
  <c r="AR27" i="12"/>
  <c r="AE27" i="12"/>
  <c r="AI27" i="12"/>
  <c r="I27" i="12"/>
  <c r="H27" i="12"/>
  <c r="EI26" i="12"/>
  <c r="EM26" i="12"/>
  <c r="DM26" i="12"/>
  <c r="DL26" i="12"/>
  <c r="CY26" i="12"/>
  <c r="DC26" i="12"/>
  <c r="CC26" i="12"/>
  <c r="CB26" i="12"/>
  <c r="BO26" i="12"/>
  <c r="BS26" i="12"/>
  <c r="AS26" i="12"/>
  <c r="AR26" i="12"/>
  <c r="AE26" i="12"/>
  <c r="AI26" i="12"/>
  <c r="I26" i="12"/>
  <c r="H26" i="12"/>
  <c r="EI25" i="12"/>
  <c r="EM25" i="12"/>
  <c r="DM25" i="12"/>
  <c r="DL25" i="12"/>
  <c r="CY25" i="12"/>
  <c r="DC25" i="12"/>
  <c r="CC25" i="12"/>
  <c r="CB25" i="12"/>
  <c r="BO25" i="12"/>
  <c r="BS25" i="12"/>
  <c r="AS25" i="12"/>
  <c r="AR25" i="12"/>
  <c r="AE25" i="12"/>
  <c r="AI25" i="12"/>
  <c r="I25" i="12"/>
  <c r="H25" i="12"/>
  <c r="EI24" i="12"/>
  <c r="EM24" i="12"/>
  <c r="DM24" i="12"/>
  <c r="DL24" i="12"/>
  <c r="CY24" i="12"/>
  <c r="DC24" i="12"/>
  <c r="CC24" i="12"/>
  <c r="CB24" i="12"/>
  <c r="BO24" i="12"/>
  <c r="BS24" i="12"/>
  <c r="AS24" i="12"/>
  <c r="AR24" i="12"/>
  <c r="AE24" i="12"/>
  <c r="AI24" i="12"/>
  <c r="I24" i="12"/>
  <c r="H24" i="12"/>
  <c r="EI23" i="12"/>
  <c r="EM23" i="12"/>
  <c r="DM23" i="12"/>
  <c r="DL23" i="12"/>
  <c r="CY23" i="12"/>
  <c r="DC23" i="12"/>
  <c r="CC23" i="12"/>
  <c r="CB23" i="12"/>
  <c r="BO23" i="12"/>
  <c r="BS23" i="12"/>
  <c r="AS23" i="12"/>
  <c r="AR23" i="12"/>
  <c r="AE23" i="12"/>
  <c r="AI23" i="12"/>
  <c r="I23" i="12"/>
  <c r="H23" i="12"/>
  <c r="EI22" i="12"/>
  <c r="EM22" i="12"/>
  <c r="DM22" i="12"/>
  <c r="DL22" i="12"/>
  <c r="CY22" i="12"/>
  <c r="DC22" i="12"/>
  <c r="CC22" i="12"/>
  <c r="CB22" i="12"/>
  <c r="BO22" i="12"/>
  <c r="BS22" i="12"/>
  <c r="AS22" i="12"/>
  <c r="AR22" i="12"/>
  <c r="AE22" i="12"/>
  <c r="AI22" i="12"/>
  <c r="I22" i="12"/>
  <c r="H22" i="12"/>
  <c r="EI21" i="12"/>
  <c r="EM21" i="12"/>
  <c r="DM21" i="12"/>
  <c r="DL21" i="12"/>
  <c r="CY21" i="12"/>
  <c r="DC21" i="12"/>
  <c r="CC21" i="12"/>
  <c r="CB21" i="12"/>
  <c r="BO21" i="12"/>
  <c r="BS21" i="12"/>
  <c r="AS21" i="12"/>
  <c r="AR21" i="12"/>
  <c r="AE21" i="12"/>
  <c r="AI21" i="12"/>
  <c r="I21" i="12"/>
  <c r="H21" i="12"/>
  <c r="EI20" i="12"/>
  <c r="EM20" i="12"/>
  <c r="DM20" i="12"/>
  <c r="DL20" i="12"/>
  <c r="CY20" i="12"/>
  <c r="DC20" i="12"/>
  <c r="CC20" i="12"/>
  <c r="CB20" i="12"/>
  <c r="BO20" i="12"/>
  <c r="BS20" i="12"/>
  <c r="AS20" i="12"/>
  <c r="AR20" i="12"/>
  <c r="AE20" i="12"/>
  <c r="AI20" i="12"/>
  <c r="I20" i="12"/>
  <c r="H20" i="12"/>
  <c r="EI19" i="12"/>
  <c r="EM19" i="12"/>
  <c r="DM19" i="12"/>
  <c r="DL19" i="12"/>
  <c r="CY19" i="12"/>
  <c r="DC19" i="12"/>
  <c r="CC19" i="12"/>
  <c r="CB19" i="12"/>
  <c r="BO19" i="12"/>
  <c r="BS19" i="12"/>
  <c r="AS19" i="12"/>
  <c r="AR19" i="12"/>
  <c r="AE19" i="12"/>
  <c r="AI19" i="12"/>
  <c r="I19" i="12"/>
  <c r="H19" i="12"/>
  <c r="EI18" i="12"/>
  <c r="EM18" i="12"/>
  <c r="DM18" i="12"/>
  <c r="DL18" i="12"/>
  <c r="CY18" i="12"/>
  <c r="DC18" i="12"/>
  <c r="CC18" i="12"/>
  <c r="CB18" i="12"/>
  <c r="BO18" i="12"/>
  <c r="BS18" i="12"/>
  <c r="AS18" i="12"/>
  <c r="AR18" i="12"/>
  <c r="AE18" i="12"/>
  <c r="AI18" i="12"/>
  <c r="I18" i="12"/>
  <c r="H18" i="12"/>
  <c r="EI17" i="12"/>
  <c r="EM17" i="12"/>
  <c r="DM17" i="12"/>
  <c r="DL17" i="12"/>
  <c r="CY17" i="12"/>
  <c r="DC17" i="12"/>
  <c r="CC17" i="12"/>
  <c r="CB17" i="12"/>
  <c r="BO17" i="12"/>
  <c r="BS17" i="12"/>
  <c r="AS17" i="12"/>
  <c r="AR17" i="12"/>
  <c r="AE17" i="12"/>
  <c r="AI17" i="12"/>
  <c r="I17" i="12"/>
  <c r="H17" i="12"/>
  <c r="EI16" i="12"/>
  <c r="EM16" i="12"/>
  <c r="DM16" i="12"/>
  <c r="DL16" i="12"/>
  <c r="CY16" i="12"/>
  <c r="DC16" i="12"/>
  <c r="CC16" i="12"/>
  <c r="CB16" i="12"/>
  <c r="BO16" i="12"/>
  <c r="BS16" i="12"/>
  <c r="AS16" i="12"/>
  <c r="AR16" i="12"/>
  <c r="AE16" i="12"/>
  <c r="AI16" i="12"/>
  <c r="I16" i="12"/>
  <c r="H16" i="12"/>
  <c r="EI15" i="12"/>
  <c r="EM15" i="12"/>
  <c r="DM15" i="12"/>
  <c r="DL15" i="12"/>
  <c r="CY15" i="12"/>
  <c r="DC15" i="12"/>
  <c r="CC15" i="12"/>
  <c r="CB15" i="12"/>
  <c r="BO15" i="12"/>
  <c r="BS15" i="12"/>
  <c r="AS15" i="12"/>
  <c r="AR15" i="12"/>
  <c r="AE15" i="12"/>
  <c r="AI15" i="12"/>
  <c r="I15" i="12"/>
  <c r="H15" i="12"/>
  <c r="EI14" i="12"/>
  <c r="EM14" i="12"/>
  <c r="DM14" i="12"/>
  <c r="DL14" i="12"/>
  <c r="CY14" i="12"/>
  <c r="DC14" i="12"/>
  <c r="CC14" i="12"/>
  <c r="CB14" i="12"/>
  <c r="BO14" i="12"/>
  <c r="BS14" i="12"/>
  <c r="AS14" i="12"/>
  <c r="AR14" i="12"/>
  <c r="AE14" i="12"/>
  <c r="AI14" i="12"/>
  <c r="I14" i="12"/>
  <c r="H14" i="12"/>
  <c r="EI13" i="12"/>
  <c r="EM13" i="12"/>
  <c r="DM13" i="12"/>
  <c r="DL13" i="12"/>
  <c r="CY13" i="12"/>
  <c r="DC13" i="12"/>
  <c r="CC13" i="12"/>
  <c r="CB13" i="12"/>
  <c r="BO13" i="12"/>
  <c r="BS13" i="12"/>
  <c r="AS13" i="12"/>
  <c r="AR13" i="12"/>
  <c r="AE13" i="12"/>
  <c r="AI13" i="12"/>
  <c r="I13" i="12"/>
  <c r="H13" i="12"/>
  <c r="EI12" i="12"/>
  <c r="EM12" i="12"/>
  <c r="DM12" i="12"/>
  <c r="DL12" i="12"/>
  <c r="CY12" i="12"/>
  <c r="DC12" i="12"/>
  <c r="CC12" i="12"/>
  <c r="CB12" i="12"/>
  <c r="BO12" i="12"/>
  <c r="BS12" i="12"/>
  <c r="AS12" i="12"/>
  <c r="AR12" i="12"/>
  <c r="AE12" i="12"/>
  <c r="AI12" i="12"/>
  <c r="I12" i="12"/>
  <c r="H12" i="12"/>
  <c r="EN11" i="12"/>
  <c r="EM11" i="12"/>
  <c r="EL11" i="12"/>
  <c r="DD11" i="12"/>
  <c r="DC11" i="12"/>
  <c r="DB11" i="12"/>
  <c r="BT11" i="12"/>
  <c r="BS11" i="12"/>
  <c r="BR11" i="12"/>
  <c r="AJ11" i="12"/>
  <c r="AI11" i="12"/>
  <c r="AH11" i="12"/>
  <c r="K3" i="12"/>
  <c r="EI90" i="11"/>
  <c r="EM90" i="11"/>
  <c r="DV90" i="11"/>
  <c r="DW90" i="11"/>
  <c r="DX90" i="11"/>
  <c r="EC90" i="11"/>
  <c r="ED90" i="11"/>
  <c r="EF90" i="11"/>
  <c r="EE90" i="11"/>
  <c r="EA90" i="11"/>
  <c r="EB90" i="11"/>
  <c r="DZ90" i="11"/>
  <c r="DY90" i="11"/>
  <c r="DP90" i="11"/>
  <c r="DU90" i="11"/>
  <c r="DT90" i="11"/>
  <c r="DS90" i="11"/>
  <c r="DR90" i="11"/>
  <c r="DQ90" i="11"/>
  <c r="DO90" i="11"/>
  <c r="DN90" i="11"/>
  <c r="DM90" i="11"/>
  <c r="DL90" i="11"/>
  <c r="DK90" i="11"/>
  <c r="DJ90" i="11"/>
  <c r="DI90" i="11"/>
  <c r="DH90" i="11"/>
  <c r="DG90" i="11"/>
  <c r="CY90" i="11"/>
  <c r="DC90" i="11"/>
  <c r="CL90" i="11"/>
  <c r="CM90" i="11"/>
  <c r="CN90" i="11"/>
  <c r="CS90" i="11"/>
  <c r="CT90" i="11"/>
  <c r="CV90" i="11"/>
  <c r="CU90" i="11"/>
  <c r="CQ90" i="11"/>
  <c r="CR90" i="11"/>
  <c r="CP90" i="11"/>
  <c r="CO90" i="11"/>
  <c r="CF90" i="11"/>
  <c r="CK90" i="11"/>
  <c r="CJ90" i="11"/>
  <c r="CI90" i="11"/>
  <c r="CH90" i="11"/>
  <c r="CG90" i="11"/>
  <c r="CE90" i="11"/>
  <c r="CD90" i="11"/>
  <c r="CC90" i="11"/>
  <c r="CB90" i="11"/>
  <c r="CA90" i="11"/>
  <c r="BZ90" i="11"/>
  <c r="BY90" i="11"/>
  <c r="BX90" i="11"/>
  <c r="BW90" i="11"/>
  <c r="BO90" i="11"/>
  <c r="BS90" i="11"/>
  <c r="BB90" i="11"/>
  <c r="BC90" i="11"/>
  <c r="BD90" i="11"/>
  <c r="BI90" i="11"/>
  <c r="BJ90" i="11"/>
  <c r="BL90" i="11"/>
  <c r="BK90" i="11"/>
  <c r="BG90" i="11"/>
  <c r="BH90" i="11"/>
  <c r="BF90" i="11"/>
  <c r="BE90" i="11"/>
  <c r="AV90" i="11"/>
  <c r="BA90" i="11"/>
  <c r="AZ90" i="11"/>
  <c r="AY90" i="11"/>
  <c r="AX90" i="11"/>
  <c r="AW90" i="11"/>
  <c r="AU90" i="11"/>
  <c r="AT90" i="11"/>
  <c r="AS90" i="11"/>
  <c r="AR90" i="11"/>
  <c r="AQ90" i="11"/>
  <c r="AP90" i="11"/>
  <c r="AO90" i="11"/>
  <c r="AN90" i="11"/>
  <c r="AM90" i="11"/>
  <c r="AE90" i="11"/>
  <c r="AI90" i="11"/>
  <c r="R90" i="11"/>
  <c r="S90" i="11"/>
  <c r="T90" i="11"/>
  <c r="Y90" i="11"/>
  <c r="Z90" i="11"/>
  <c r="AB90" i="11"/>
  <c r="AA90" i="11"/>
  <c r="W90" i="11"/>
  <c r="X90" i="11"/>
  <c r="V90" i="11"/>
  <c r="U90" i="11"/>
  <c r="L90" i="11"/>
  <c r="Q90" i="11"/>
  <c r="P90" i="11"/>
  <c r="O90" i="11"/>
  <c r="N90" i="11"/>
  <c r="M90" i="11"/>
  <c r="K90" i="11"/>
  <c r="J90" i="11"/>
  <c r="I90" i="11"/>
  <c r="H90" i="11"/>
  <c r="G90" i="11"/>
  <c r="F90" i="11"/>
  <c r="E90" i="11"/>
  <c r="D90" i="11"/>
  <c r="C90" i="11"/>
  <c r="EI89" i="11"/>
  <c r="EM89" i="11"/>
  <c r="DV89" i="11"/>
  <c r="DW89" i="11"/>
  <c r="DX89" i="11"/>
  <c r="EC89" i="11"/>
  <c r="ED89" i="11"/>
  <c r="EF89" i="11"/>
  <c r="EE89" i="11"/>
  <c r="EA89" i="11"/>
  <c r="EB89" i="11"/>
  <c r="DZ89" i="11"/>
  <c r="DY89" i="11"/>
  <c r="DP89" i="11"/>
  <c r="DU89" i="11"/>
  <c r="DT89" i="11"/>
  <c r="DS89" i="11"/>
  <c r="DR89" i="11"/>
  <c r="DQ89" i="11"/>
  <c r="DO89" i="11"/>
  <c r="DN89" i="11"/>
  <c r="DM89" i="11"/>
  <c r="DL89" i="11"/>
  <c r="DK89" i="11"/>
  <c r="DJ89" i="11"/>
  <c r="DI89" i="11"/>
  <c r="DH89" i="11"/>
  <c r="DG89" i="11"/>
  <c r="CY89" i="11"/>
  <c r="DC89" i="11"/>
  <c r="CL89" i="11"/>
  <c r="CM89" i="11"/>
  <c r="CN89" i="11"/>
  <c r="CS89" i="11"/>
  <c r="CT89" i="11"/>
  <c r="CV89" i="11"/>
  <c r="CU89" i="11"/>
  <c r="CQ89" i="11"/>
  <c r="CR89" i="11"/>
  <c r="CP89" i="11"/>
  <c r="CO89" i="11"/>
  <c r="CF89" i="11"/>
  <c r="CK89" i="11"/>
  <c r="CJ89" i="11"/>
  <c r="CI89" i="11"/>
  <c r="CH89" i="11"/>
  <c r="CG89" i="11"/>
  <c r="CE89" i="11"/>
  <c r="CD89" i="11"/>
  <c r="CC89" i="11"/>
  <c r="CB89" i="11"/>
  <c r="CA89" i="11"/>
  <c r="BZ89" i="11"/>
  <c r="BY89" i="11"/>
  <c r="BX89" i="11"/>
  <c r="BW89" i="11"/>
  <c r="BO89" i="11"/>
  <c r="BS89" i="11"/>
  <c r="BB89" i="11"/>
  <c r="BC89" i="11"/>
  <c r="BD89" i="11"/>
  <c r="BI89" i="11"/>
  <c r="BJ89" i="11"/>
  <c r="BL89" i="11"/>
  <c r="BK89" i="11"/>
  <c r="BG89" i="11"/>
  <c r="BH89" i="11"/>
  <c r="BF89" i="11"/>
  <c r="BE89" i="11"/>
  <c r="AV89" i="11"/>
  <c r="BA89" i="11"/>
  <c r="AZ89" i="11"/>
  <c r="AY89" i="11"/>
  <c r="AX89" i="11"/>
  <c r="AW89" i="11"/>
  <c r="AU89" i="11"/>
  <c r="AT89" i="11"/>
  <c r="AS89" i="11"/>
  <c r="AR89" i="11"/>
  <c r="AQ89" i="11"/>
  <c r="AP89" i="11"/>
  <c r="AO89" i="11"/>
  <c r="AN89" i="11"/>
  <c r="AM89" i="11"/>
  <c r="AE89" i="11"/>
  <c r="AI89" i="11"/>
  <c r="R89" i="11"/>
  <c r="S89" i="11"/>
  <c r="T89" i="11"/>
  <c r="Y89" i="11"/>
  <c r="Z89" i="11"/>
  <c r="AB89" i="11"/>
  <c r="AA89" i="11"/>
  <c r="W89" i="11"/>
  <c r="X89" i="11"/>
  <c r="V89" i="11"/>
  <c r="U89" i="11"/>
  <c r="L89" i="11"/>
  <c r="Q89" i="11"/>
  <c r="P89" i="11"/>
  <c r="O89" i="11"/>
  <c r="N89" i="11"/>
  <c r="M89" i="11"/>
  <c r="K89" i="11"/>
  <c r="J89" i="11"/>
  <c r="I89" i="11"/>
  <c r="H89" i="11"/>
  <c r="G89" i="11"/>
  <c r="F89" i="11"/>
  <c r="E89" i="11"/>
  <c r="D89" i="11"/>
  <c r="C89" i="11"/>
  <c r="EI88" i="11"/>
  <c r="EM88" i="11"/>
  <c r="DV88" i="11"/>
  <c r="DW88" i="11"/>
  <c r="DX88" i="11"/>
  <c r="EC88" i="11"/>
  <c r="ED88" i="11"/>
  <c r="EF88" i="11"/>
  <c r="EE88" i="11"/>
  <c r="EA88" i="11"/>
  <c r="EB88" i="11"/>
  <c r="DZ88" i="11"/>
  <c r="DY88" i="11"/>
  <c r="DP88" i="11"/>
  <c r="DU88" i="11"/>
  <c r="DT88" i="11"/>
  <c r="DS88" i="11"/>
  <c r="DR88" i="11"/>
  <c r="DQ88" i="11"/>
  <c r="DO88" i="11"/>
  <c r="DN88" i="11"/>
  <c r="DM88" i="11"/>
  <c r="DL88" i="11"/>
  <c r="DK88" i="11"/>
  <c r="DJ88" i="11"/>
  <c r="DI88" i="11"/>
  <c r="DH88" i="11"/>
  <c r="DG88" i="11"/>
  <c r="CY88" i="11"/>
  <c r="DC88" i="11"/>
  <c r="CL88" i="11"/>
  <c r="CM88" i="11"/>
  <c r="CN88" i="11"/>
  <c r="CS88" i="11"/>
  <c r="CT88" i="11"/>
  <c r="CV88" i="11"/>
  <c r="CU88" i="11"/>
  <c r="CQ88" i="11"/>
  <c r="CR88" i="11"/>
  <c r="CP88" i="11"/>
  <c r="CO88" i="11"/>
  <c r="CF88" i="11"/>
  <c r="CK88" i="11"/>
  <c r="CJ88" i="11"/>
  <c r="CI88" i="11"/>
  <c r="CH88" i="11"/>
  <c r="CG88" i="11"/>
  <c r="CE88" i="11"/>
  <c r="CD88" i="11"/>
  <c r="CC88" i="11"/>
  <c r="CB88" i="11"/>
  <c r="CA88" i="11"/>
  <c r="BZ88" i="11"/>
  <c r="BY88" i="11"/>
  <c r="BX88" i="11"/>
  <c r="BW88" i="11"/>
  <c r="BO88" i="11"/>
  <c r="BS88" i="11"/>
  <c r="BB88" i="11"/>
  <c r="BC88" i="11"/>
  <c r="BD88" i="11"/>
  <c r="BI88" i="11"/>
  <c r="BJ88" i="11"/>
  <c r="BL88" i="11"/>
  <c r="BK88" i="11"/>
  <c r="BG88" i="11"/>
  <c r="BH88" i="11"/>
  <c r="BF88" i="11"/>
  <c r="BE88" i="11"/>
  <c r="AV88" i="11"/>
  <c r="BA88" i="11"/>
  <c r="AZ88" i="11"/>
  <c r="AY88" i="11"/>
  <c r="AX88" i="11"/>
  <c r="AW88" i="11"/>
  <c r="AU88" i="11"/>
  <c r="AT88" i="11"/>
  <c r="AS88" i="11"/>
  <c r="AR88" i="11"/>
  <c r="AQ88" i="11"/>
  <c r="AP88" i="11"/>
  <c r="AO88" i="11"/>
  <c r="AN88" i="11"/>
  <c r="AM88" i="11"/>
  <c r="AE88" i="11"/>
  <c r="AI88" i="11"/>
  <c r="R88" i="11"/>
  <c r="S88" i="11"/>
  <c r="T88" i="11"/>
  <c r="Y88" i="11"/>
  <c r="Z88" i="11"/>
  <c r="AB88" i="11"/>
  <c r="AA88" i="11"/>
  <c r="W88" i="11"/>
  <c r="X88" i="11"/>
  <c r="V88" i="11"/>
  <c r="U88" i="11"/>
  <c r="L88" i="11"/>
  <c r="Q88" i="11"/>
  <c r="P88" i="11"/>
  <c r="O88" i="11"/>
  <c r="N88" i="11"/>
  <c r="M88" i="11"/>
  <c r="K88" i="11"/>
  <c r="J88" i="11"/>
  <c r="I88" i="11"/>
  <c r="H88" i="11"/>
  <c r="G88" i="11"/>
  <c r="F88" i="11"/>
  <c r="E88" i="11"/>
  <c r="D88" i="11"/>
  <c r="C88" i="11"/>
  <c r="EI87" i="11"/>
  <c r="EM87" i="11"/>
  <c r="DV87" i="11"/>
  <c r="DW87" i="11"/>
  <c r="DX87" i="11"/>
  <c r="EC87" i="11"/>
  <c r="ED87" i="11"/>
  <c r="EF87" i="11"/>
  <c r="EE87" i="11"/>
  <c r="EA87" i="11"/>
  <c r="EB87" i="11"/>
  <c r="DZ87" i="11"/>
  <c r="DY87" i="11"/>
  <c r="DP87" i="11"/>
  <c r="DU87" i="11"/>
  <c r="DT87" i="11"/>
  <c r="DS87" i="11"/>
  <c r="DR87" i="11"/>
  <c r="DQ87" i="11"/>
  <c r="DO87" i="11"/>
  <c r="DN87" i="11"/>
  <c r="DM87" i="11"/>
  <c r="DL87" i="11"/>
  <c r="DK87" i="11"/>
  <c r="DJ87" i="11"/>
  <c r="DI87" i="11"/>
  <c r="DH87" i="11"/>
  <c r="DG87" i="11"/>
  <c r="CY87" i="11"/>
  <c r="DC87" i="11"/>
  <c r="CL87" i="11"/>
  <c r="CM87" i="11"/>
  <c r="CN87" i="11"/>
  <c r="CS87" i="11"/>
  <c r="CT87" i="11"/>
  <c r="CV87" i="11"/>
  <c r="CU87" i="11"/>
  <c r="CQ87" i="11"/>
  <c r="CR87" i="11"/>
  <c r="CP87" i="11"/>
  <c r="CO87" i="11"/>
  <c r="CF87" i="11"/>
  <c r="CK87" i="11"/>
  <c r="CJ87" i="11"/>
  <c r="CI87" i="11"/>
  <c r="CH87" i="11"/>
  <c r="CG87" i="11"/>
  <c r="CE87" i="11"/>
  <c r="CD87" i="11"/>
  <c r="CC87" i="11"/>
  <c r="CB87" i="11"/>
  <c r="CA87" i="11"/>
  <c r="BZ87" i="11"/>
  <c r="BY87" i="11"/>
  <c r="BX87" i="11"/>
  <c r="BO87" i="11"/>
  <c r="BS87" i="11"/>
  <c r="BB87" i="11"/>
  <c r="BC87" i="11"/>
  <c r="BD87" i="11"/>
  <c r="BI87" i="11"/>
  <c r="BJ87" i="11"/>
  <c r="BL87" i="11"/>
  <c r="BK87" i="11"/>
  <c r="BG87" i="11"/>
  <c r="BH87" i="11"/>
  <c r="BF87" i="11"/>
  <c r="BE87" i="11"/>
  <c r="AV87" i="11"/>
  <c r="BA87" i="11"/>
  <c r="AZ87" i="11"/>
  <c r="AY87" i="11"/>
  <c r="AX87" i="11"/>
  <c r="AW87" i="11"/>
  <c r="AU87" i="11"/>
  <c r="AT87" i="11"/>
  <c r="AS87" i="11"/>
  <c r="AR87" i="11"/>
  <c r="AQ87" i="11"/>
  <c r="AP87" i="11"/>
  <c r="AO87" i="11"/>
  <c r="AN87" i="11"/>
  <c r="AM87" i="11"/>
  <c r="AE87" i="11"/>
  <c r="AI87" i="11"/>
  <c r="R87" i="11"/>
  <c r="S87" i="11"/>
  <c r="T87" i="11"/>
  <c r="Y87" i="11"/>
  <c r="Z87" i="11"/>
  <c r="AB87" i="11"/>
  <c r="AA87" i="11"/>
  <c r="W87" i="11"/>
  <c r="X87" i="11"/>
  <c r="V87" i="11"/>
  <c r="U87" i="11"/>
  <c r="L87" i="11"/>
  <c r="Q87" i="11"/>
  <c r="P87" i="11"/>
  <c r="O87" i="11"/>
  <c r="N87" i="11"/>
  <c r="M87" i="11"/>
  <c r="K87" i="11"/>
  <c r="J87" i="11"/>
  <c r="I87" i="11"/>
  <c r="H87" i="11"/>
  <c r="G87" i="11"/>
  <c r="F87" i="11"/>
  <c r="E87" i="11"/>
  <c r="D87" i="11"/>
  <c r="C87" i="11"/>
  <c r="EI86" i="11"/>
  <c r="EM86" i="11"/>
  <c r="DV86" i="11"/>
  <c r="DW86" i="11"/>
  <c r="DX86" i="11"/>
  <c r="EC86" i="11"/>
  <c r="ED86" i="11"/>
  <c r="EF86" i="11"/>
  <c r="EE86" i="11"/>
  <c r="EA86" i="11"/>
  <c r="EB86" i="11"/>
  <c r="DZ86" i="11"/>
  <c r="DY86" i="11"/>
  <c r="DP86" i="11"/>
  <c r="DU86" i="11"/>
  <c r="DT86" i="11"/>
  <c r="DS86" i="11"/>
  <c r="DR86" i="11"/>
  <c r="DQ86" i="11"/>
  <c r="DO86" i="11"/>
  <c r="DN86" i="11"/>
  <c r="DM86" i="11"/>
  <c r="DL86" i="11"/>
  <c r="DK86" i="11"/>
  <c r="DJ86" i="11"/>
  <c r="DI86" i="11"/>
  <c r="DH86" i="11"/>
  <c r="DG86" i="11"/>
  <c r="CY86" i="11"/>
  <c r="DC86" i="11"/>
  <c r="CQ86" i="11"/>
  <c r="CR86" i="11"/>
  <c r="CP86" i="11"/>
  <c r="CO86" i="11"/>
  <c r="CC86" i="11"/>
  <c r="CB86" i="11"/>
  <c r="BO86" i="11"/>
  <c r="BS86" i="11"/>
  <c r="BB86" i="11"/>
  <c r="BC86" i="11"/>
  <c r="BD86" i="11"/>
  <c r="BI86" i="11"/>
  <c r="BJ86" i="11"/>
  <c r="BL86" i="11"/>
  <c r="BK86" i="11"/>
  <c r="BG86" i="11"/>
  <c r="BH86" i="11"/>
  <c r="BF86" i="11"/>
  <c r="BE86" i="11"/>
  <c r="AV86" i="11"/>
  <c r="BA86" i="11"/>
  <c r="AZ86" i="11"/>
  <c r="AY86" i="11"/>
  <c r="AX86" i="11"/>
  <c r="AW86" i="11"/>
  <c r="AU86" i="11"/>
  <c r="AT86" i="11"/>
  <c r="AS86" i="11"/>
  <c r="AR86" i="11"/>
  <c r="AQ86" i="11"/>
  <c r="AP86" i="11"/>
  <c r="AO86" i="11"/>
  <c r="AN86" i="11"/>
  <c r="AE86" i="11"/>
  <c r="AI86" i="11"/>
  <c r="R86" i="11"/>
  <c r="S86" i="11"/>
  <c r="T86" i="11"/>
  <c r="Y86" i="11"/>
  <c r="Z86" i="11"/>
  <c r="AB86" i="11"/>
  <c r="AA86" i="11"/>
  <c r="W86" i="11"/>
  <c r="X86" i="11"/>
  <c r="V86" i="11"/>
  <c r="U86" i="11"/>
  <c r="L86" i="11"/>
  <c r="Q86" i="11"/>
  <c r="P86" i="11"/>
  <c r="O86" i="11"/>
  <c r="N86" i="11"/>
  <c r="M86" i="11"/>
  <c r="K86" i="11"/>
  <c r="J86" i="11"/>
  <c r="I86" i="11"/>
  <c r="H86" i="11"/>
  <c r="G86" i="11"/>
  <c r="F86" i="11"/>
  <c r="E86" i="11"/>
  <c r="D86" i="11"/>
  <c r="C86" i="11"/>
  <c r="EI85" i="11"/>
  <c r="EM85" i="11"/>
  <c r="DV85" i="11"/>
  <c r="DW85" i="11"/>
  <c r="DX85" i="11"/>
  <c r="EC85" i="11"/>
  <c r="ED85" i="11"/>
  <c r="EF85" i="11"/>
  <c r="EE85" i="11"/>
  <c r="EA85" i="11"/>
  <c r="EB85" i="11"/>
  <c r="DZ85" i="11"/>
  <c r="DY85" i="11"/>
  <c r="DP85" i="11"/>
  <c r="DU85" i="11"/>
  <c r="DT85" i="11"/>
  <c r="DS85" i="11"/>
  <c r="DR85" i="11"/>
  <c r="DQ85" i="11"/>
  <c r="DO85" i="11"/>
  <c r="DN85" i="11"/>
  <c r="DM85" i="11"/>
  <c r="DL85" i="11"/>
  <c r="DK85" i="11"/>
  <c r="DJ85" i="11"/>
  <c r="DI85" i="11"/>
  <c r="DH85" i="11"/>
  <c r="DG85" i="11"/>
  <c r="CY85" i="11"/>
  <c r="DC85" i="11"/>
  <c r="CQ85" i="11"/>
  <c r="CR85" i="11"/>
  <c r="CP85" i="11"/>
  <c r="CO85" i="11"/>
  <c r="CC85" i="11"/>
  <c r="CB85" i="11"/>
  <c r="BO85" i="11"/>
  <c r="BS85" i="11"/>
  <c r="BK85" i="11"/>
  <c r="BG85" i="11"/>
  <c r="BH85" i="11"/>
  <c r="BF85" i="11"/>
  <c r="BE85" i="11"/>
  <c r="BA85" i="11"/>
  <c r="AZ85" i="11"/>
  <c r="AY85" i="11"/>
  <c r="AX85" i="11"/>
  <c r="AW85" i="11"/>
  <c r="AS85" i="11"/>
  <c r="AR85" i="11"/>
  <c r="AE85" i="11"/>
  <c r="AI85" i="11"/>
  <c r="R85" i="11"/>
  <c r="S85" i="11"/>
  <c r="T85" i="11"/>
  <c r="Y85" i="11"/>
  <c r="Z85" i="11"/>
  <c r="AB85" i="11"/>
  <c r="AA85" i="11"/>
  <c r="W85" i="11"/>
  <c r="X85" i="11"/>
  <c r="V85" i="11"/>
  <c r="U85" i="11"/>
  <c r="L85" i="11"/>
  <c r="Q85" i="11"/>
  <c r="P85" i="11"/>
  <c r="O85" i="11"/>
  <c r="N85" i="11"/>
  <c r="M85" i="11"/>
  <c r="K85" i="11"/>
  <c r="J85" i="11"/>
  <c r="I85" i="11"/>
  <c r="H85" i="11"/>
  <c r="G85" i="11"/>
  <c r="F85" i="11"/>
  <c r="E85" i="11"/>
  <c r="D85" i="11"/>
  <c r="EI84" i="11"/>
  <c r="EM84" i="11"/>
  <c r="DV84" i="11"/>
  <c r="DW84" i="11"/>
  <c r="DX84" i="11"/>
  <c r="EC84" i="11"/>
  <c r="ED84" i="11"/>
  <c r="EF84" i="11"/>
  <c r="EE84" i="11"/>
  <c r="EA84" i="11"/>
  <c r="EB84" i="11"/>
  <c r="DZ84" i="11"/>
  <c r="DY84" i="11"/>
  <c r="DP84" i="11"/>
  <c r="DU84" i="11"/>
  <c r="DT84" i="11"/>
  <c r="DS84" i="11"/>
  <c r="DR84" i="11"/>
  <c r="DQ84" i="11"/>
  <c r="DO84" i="11"/>
  <c r="DN84" i="11"/>
  <c r="DM84" i="11"/>
  <c r="DL84" i="11"/>
  <c r="DK84" i="11"/>
  <c r="DJ84" i="11"/>
  <c r="DI84" i="11"/>
  <c r="DH84" i="11"/>
  <c r="CY84" i="11"/>
  <c r="DC84" i="11"/>
  <c r="CQ84" i="11"/>
  <c r="CR84" i="11"/>
  <c r="CP84" i="11"/>
  <c r="CO84" i="11"/>
  <c r="CC84" i="11"/>
  <c r="CB84" i="11"/>
  <c r="BO84" i="11"/>
  <c r="BS84" i="11"/>
  <c r="BK84" i="11"/>
  <c r="BG84" i="11"/>
  <c r="BH84" i="11"/>
  <c r="BF84" i="11"/>
  <c r="BE84" i="11"/>
  <c r="BA84" i="11"/>
  <c r="AZ84" i="11"/>
  <c r="AY84" i="11"/>
  <c r="AX84" i="11"/>
  <c r="AW84" i="11"/>
  <c r="AS84" i="11"/>
  <c r="AR84" i="11"/>
  <c r="AE84" i="11"/>
  <c r="AI84" i="11"/>
  <c r="AA84" i="11"/>
  <c r="W84" i="11"/>
  <c r="X84" i="11"/>
  <c r="V84" i="11"/>
  <c r="U84" i="11"/>
  <c r="Q84" i="11"/>
  <c r="P84" i="11"/>
  <c r="O84" i="11"/>
  <c r="N84" i="11"/>
  <c r="M84" i="11"/>
  <c r="I84" i="11"/>
  <c r="H84" i="11"/>
  <c r="EI83" i="11"/>
  <c r="EM83" i="11"/>
  <c r="EE83" i="11"/>
  <c r="EA83" i="11"/>
  <c r="EB83" i="11"/>
  <c r="DZ83" i="11"/>
  <c r="DY83" i="11"/>
  <c r="DU83" i="11"/>
  <c r="DT83" i="11"/>
  <c r="DS83" i="11"/>
  <c r="DR83" i="11"/>
  <c r="DQ83" i="11"/>
  <c r="DM83" i="11"/>
  <c r="DL83" i="11"/>
  <c r="CY83" i="11"/>
  <c r="DC83" i="11"/>
  <c r="CQ83" i="11"/>
  <c r="CR83" i="11"/>
  <c r="CP83" i="11"/>
  <c r="CO83" i="11"/>
  <c r="CC83" i="11"/>
  <c r="CB83" i="11"/>
  <c r="BO83" i="11"/>
  <c r="BS83" i="11"/>
  <c r="BK83" i="11"/>
  <c r="BG83" i="11"/>
  <c r="BH83" i="11"/>
  <c r="BF83" i="11"/>
  <c r="BE83" i="11"/>
  <c r="AS83" i="11"/>
  <c r="AR83" i="11"/>
  <c r="AE83" i="11"/>
  <c r="AI83" i="11"/>
  <c r="W83" i="11"/>
  <c r="X83" i="11"/>
  <c r="V83" i="11"/>
  <c r="U83" i="11"/>
  <c r="I83" i="11"/>
  <c r="H83" i="11"/>
  <c r="EI82" i="11"/>
  <c r="EM82" i="11"/>
  <c r="EA82" i="11"/>
  <c r="EB82" i="11"/>
  <c r="DZ82" i="11"/>
  <c r="DY82" i="11"/>
  <c r="DM82" i="11"/>
  <c r="DL82" i="11"/>
  <c r="CY82" i="11"/>
  <c r="DC82" i="11"/>
  <c r="CQ82" i="11"/>
  <c r="CR82" i="11"/>
  <c r="CP82" i="11"/>
  <c r="CO82" i="11"/>
  <c r="CC82" i="11"/>
  <c r="CB82" i="11"/>
  <c r="BO82" i="11"/>
  <c r="BS82" i="11"/>
  <c r="BG82" i="11"/>
  <c r="BH82" i="11"/>
  <c r="AS82" i="11"/>
  <c r="AR82" i="11"/>
  <c r="AE82" i="11"/>
  <c r="AI82" i="11"/>
  <c r="W82" i="11"/>
  <c r="X82" i="11"/>
  <c r="V82" i="11"/>
  <c r="U82" i="11"/>
  <c r="I82" i="11"/>
  <c r="H82" i="11"/>
  <c r="EI81" i="11"/>
  <c r="EM81" i="11"/>
  <c r="EA81" i="11"/>
  <c r="EB81" i="11"/>
  <c r="DZ81" i="11"/>
  <c r="DY81" i="11"/>
  <c r="DM81" i="11"/>
  <c r="DL81" i="11"/>
  <c r="CY81" i="11"/>
  <c r="DC81" i="11"/>
  <c r="CQ81" i="11"/>
  <c r="CR81" i="11"/>
  <c r="CP81" i="11"/>
  <c r="CO81" i="11"/>
  <c r="CC81" i="11"/>
  <c r="CB81" i="11"/>
  <c r="BO81" i="11"/>
  <c r="BS81" i="11"/>
  <c r="AS81" i="11"/>
  <c r="AR81" i="11"/>
  <c r="AE81" i="11"/>
  <c r="AI81" i="11"/>
  <c r="W81" i="11"/>
  <c r="X81" i="11"/>
  <c r="V81" i="11"/>
  <c r="U81" i="11"/>
  <c r="I81" i="11"/>
  <c r="H81" i="11"/>
  <c r="EI80" i="11"/>
  <c r="EM80" i="11"/>
  <c r="EA80" i="11"/>
  <c r="EB80" i="11"/>
  <c r="DZ80" i="11"/>
  <c r="DY80" i="11"/>
  <c r="DM80" i="11"/>
  <c r="DL80" i="11"/>
  <c r="CY80" i="11"/>
  <c r="DC80" i="11"/>
  <c r="CC80" i="11"/>
  <c r="CB80" i="11"/>
  <c r="BO80" i="11"/>
  <c r="BS80" i="11"/>
  <c r="BG80" i="11"/>
  <c r="BH80" i="11"/>
  <c r="BF80" i="11"/>
  <c r="BE80" i="11"/>
  <c r="AS80" i="11"/>
  <c r="AR80" i="11"/>
  <c r="AE80" i="11"/>
  <c r="AI80" i="11"/>
  <c r="I80" i="11"/>
  <c r="H80" i="11"/>
  <c r="EI79" i="11"/>
  <c r="EM79" i="11"/>
  <c r="EA79" i="11"/>
  <c r="EB79" i="11"/>
  <c r="DM79" i="11"/>
  <c r="DL79" i="11"/>
  <c r="CY79" i="11"/>
  <c r="DC79" i="11"/>
  <c r="CC79" i="11"/>
  <c r="CB79" i="11"/>
  <c r="BO79" i="11"/>
  <c r="BS79" i="11"/>
  <c r="AS79" i="11"/>
  <c r="AR79" i="11"/>
  <c r="AE79" i="11"/>
  <c r="AI79" i="11"/>
  <c r="W79" i="11"/>
  <c r="X79" i="11"/>
  <c r="V79" i="11"/>
  <c r="U79" i="11"/>
  <c r="I79" i="11"/>
  <c r="H79" i="11"/>
  <c r="EI78" i="11"/>
  <c r="EM78" i="11"/>
  <c r="DM78" i="11"/>
  <c r="DL78" i="11"/>
  <c r="CY78" i="11"/>
  <c r="DC78" i="11"/>
  <c r="CC78" i="11"/>
  <c r="CB78" i="11"/>
  <c r="BO78" i="11"/>
  <c r="BS78" i="11"/>
  <c r="AS78" i="11"/>
  <c r="AR78" i="11"/>
  <c r="AE78" i="11"/>
  <c r="AI78" i="11"/>
  <c r="I78" i="11"/>
  <c r="H78" i="11"/>
  <c r="EI77" i="11"/>
  <c r="EM77" i="11"/>
  <c r="DM77" i="11"/>
  <c r="DL77" i="11"/>
  <c r="CY77" i="11"/>
  <c r="DC77" i="11"/>
  <c r="CQ77" i="11"/>
  <c r="CR77" i="11"/>
  <c r="CC77" i="11"/>
  <c r="CB77" i="11"/>
  <c r="BO77" i="11"/>
  <c r="BS77" i="11"/>
  <c r="AS77" i="11"/>
  <c r="AR77" i="11"/>
  <c r="AE77" i="11"/>
  <c r="AI77" i="11"/>
  <c r="I77" i="11"/>
  <c r="H77" i="11"/>
  <c r="EI76" i="11"/>
  <c r="EM76" i="11"/>
  <c r="DM76" i="11"/>
  <c r="DL76" i="11"/>
  <c r="CY76" i="11"/>
  <c r="DC76" i="11"/>
  <c r="CC76" i="11"/>
  <c r="CB76" i="11"/>
  <c r="BO76" i="11"/>
  <c r="BS76" i="11"/>
  <c r="AS76" i="11"/>
  <c r="AR76" i="11"/>
  <c r="AE76" i="11"/>
  <c r="AI76" i="11"/>
  <c r="I76" i="11"/>
  <c r="H76" i="11"/>
  <c r="EI75" i="11"/>
  <c r="EM75" i="11"/>
  <c r="DM75" i="11"/>
  <c r="DL75" i="11"/>
  <c r="CY75" i="11"/>
  <c r="DC75" i="11"/>
  <c r="CC75" i="11"/>
  <c r="CB75" i="11"/>
  <c r="BO75" i="11"/>
  <c r="BS75" i="11"/>
  <c r="AS75" i="11"/>
  <c r="AR75" i="11"/>
  <c r="AE75" i="11"/>
  <c r="AI75" i="11"/>
  <c r="I75" i="11"/>
  <c r="H75" i="11"/>
  <c r="EI74" i="11"/>
  <c r="EM74" i="11"/>
  <c r="DM74" i="11"/>
  <c r="DL74" i="11"/>
  <c r="CY74" i="11"/>
  <c r="DC74" i="11"/>
  <c r="CC74" i="11"/>
  <c r="CB74" i="11"/>
  <c r="BO74" i="11"/>
  <c r="BS74" i="11"/>
  <c r="AS74" i="11"/>
  <c r="AR74" i="11"/>
  <c r="AE74" i="11"/>
  <c r="AI74" i="11"/>
  <c r="I74" i="11"/>
  <c r="H74" i="11"/>
  <c r="EI73" i="11"/>
  <c r="EM73" i="11"/>
  <c r="DM73" i="11"/>
  <c r="DL73" i="11"/>
  <c r="CY73" i="11"/>
  <c r="DC73" i="11"/>
  <c r="CC73" i="11"/>
  <c r="CB73" i="11"/>
  <c r="BO73" i="11"/>
  <c r="BS73" i="11"/>
  <c r="AS73" i="11"/>
  <c r="AR73" i="11"/>
  <c r="AE73" i="11"/>
  <c r="AI73" i="11"/>
  <c r="I73" i="11"/>
  <c r="H73" i="11"/>
  <c r="EI72" i="11"/>
  <c r="EM72" i="11"/>
  <c r="DM72" i="11"/>
  <c r="DL72" i="11"/>
  <c r="CY72" i="11"/>
  <c r="DC72" i="11"/>
  <c r="CC72" i="11"/>
  <c r="CB72" i="11"/>
  <c r="BO72" i="11"/>
  <c r="BS72" i="11"/>
  <c r="AS72" i="11"/>
  <c r="AR72" i="11"/>
  <c r="AE72" i="11"/>
  <c r="AI72" i="11"/>
  <c r="I72" i="11"/>
  <c r="H72" i="11"/>
  <c r="EI71" i="11"/>
  <c r="EM71" i="11"/>
  <c r="DM71" i="11"/>
  <c r="DL71" i="11"/>
  <c r="CY71" i="11"/>
  <c r="DC71" i="11"/>
  <c r="CC71" i="11"/>
  <c r="CB71" i="11"/>
  <c r="BO71" i="11"/>
  <c r="BS71" i="11"/>
  <c r="AS71" i="11"/>
  <c r="AR71" i="11"/>
  <c r="AE71" i="11"/>
  <c r="AI71" i="11"/>
  <c r="I71" i="11"/>
  <c r="H71" i="11"/>
  <c r="EI70" i="11"/>
  <c r="EM70" i="11"/>
  <c r="DM70" i="11"/>
  <c r="DL70" i="11"/>
  <c r="CY70" i="11"/>
  <c r="DC70" i="11"/>
  <c r="CC70" i="11"/>
  <c r="CB70" i="11"/>
  <c r="BO70" i="11"/>
  <c r="BS70" i="11"/>
  <c r="AS70" i="11"/>
  <c r="AR70" i="11"/>
  <c r="AE70" i="11"/>
  <c r="AI70" i="11"/>
  <c r="I70" i="11"/>
  <c r="H70" i="11"/>
  <c r="EI69" i="11"/>
  <c r="EM69" i="11"/>
  <c r="DM69" i="11"/>
  <c r="DL69" i="11"/>
  <c r="CY69" i="11"/>
  <c r="DC69" i="11"/>
  <c r="CC69" i="11"/>
  <c r="CB69" i="11"/>
  <c r="BO69" i="11"/>
  <c r="BS69" i="11"/>
  <c r="AS69" i="11"/>
  <c r="AR69" i="11"/>
  <c r="AE69" i="11"/>
  <c r="AI69" i="11"/>
  <c r="I69" i="11"/>
  <c r="H69" i="11"/>
  <c r="EI68" i="11"/>
  <c r="EM68" i="11"/>
  <c r="DM68" i="11"/>
  <c r="DL68" i="11"/>
  <c r="CY68" i="11"/>
  <c r="DC68" i="11"/>
  <c r="CC68" i="11"/>
  <c r="CB68" i="11"/>
  <c r="BO68" i="11"/>
  <c r="BS68" i="11"/>
  <c r="AS68" i="11"/>
  <c r="AR68" i="11"/>
  <c r="AE68" i="11"/>
  <c r="AI68" i="11"/>
  <c r="I68" i="11"/>
  <c r="H68" i="11"/>
  <c r="EI67" i="11"/>
  <c r="EM67" i="11"/>
  <c r="DM67" i="11"/>
  <c r="DL67" i="11"/>
  <c r="CY67" i="11"/>
  <c r="DC67" i="11"/>
  <c r="CC67" i="11"/>
  <c r="CB67" i="11"/>
  <c r="BO67" i="11"/>
  <c r="BS67" i="11"/>
  <c r="AS67" i="11"/>
  <c r="AR67" i="11"/>
  <c r="AE67" i="11"/>
  <c r="AI67" i="11"/>
  <c r="I67" i="11"/>
  <c r="H67" i="11"/>
  <c r="EI66" i="11"/>
  <c r="EM66" i="11"/>
  <c r="DM66" i="11"/>
  <c r="DL66" i="11"/>
  <c r="CY66" i="11"/>
  <c r="DC66" i="11"/>
  <c r="CC66" i="11"/>
  <c r="CB66" i="11"/>
  <c r="BO66" i="11"/>
  <c r="BS66" i="11"/>
  <c r="AS66" i="11"/>
  <c r="AR66" i="11"/>
  <c r="AE66" i="11"/>
  <c r="AI66" i="11"/>
  <c r="I66" i="11"/>
  <c r="H66" i="11"/>
  <c r="EI65" i="11"/>
  <c r="EM65" i="11"/>
  <c r="DM65" i="11"/>
  <c r="DL65" i="11"/>
  <c r="CY65" i="11"/>
  <c r="DC65" i="11"/>
  <c r="CC65" i="11"/>
  <c r="CB65" i="11"/>
  <c r="BO65" i="11"/>
  <c r="BS65" i="11"/>
  <c r="AS65" i="11"/>
  <c r="AR65" i="11"/>
  <c r="AE65" i="11"/>
  <c r="AI65" i="11"/>
  <c r="I65" i="11"/>
  <c r="H65" i="11"/>
  <c r="EI64" i="11"/>
  <c r="EM64" i="11"/>
  <c r="DM64" i="11"/>
  <c r="DL64" i="11"/>
  <c r="CY64" i="11"/>
  <c r="DC64" i="11"/>
  <c r="CC64" i="11"/>
  <c r="CB64" i="11"/>
  <c r="BO64" i="11"/>
  <c r="BS64" i="11"/>
  <c r="AS64" i="11"/>
  <c r="AR64" i="11"/>
  <c r="AE64" i="11"/>
  <c r="AI64" i="11"/>
  <c r="I64" i="11"/>
  <c r="H64" i="11"/>
  <c r="EI63" i="11"/>
  <c r="EM63" i="11"/>
  <c r="DM63" i="11"/>
  <c r="DL63" i="11"/>
  <c r="CY63" i="11"/>
  <c r="DC63" i="11"/>
  <c r="CC63" i="11"/>
  <c r="CB63" i="11"/>
  <c r="BO63" i="11"/>
  <c r="BS63" i="11"/>
  <c r="AS63" i="11"/>
  <c r="AR63" i="11"/>
  <c r="AE63" i="11"/>
  <c r="AI63" i="11"/>
  <c r="I63" i="11"/>
  <c r="H63" i="11"/>
  <c r="EI62" i="11"/>
  <c r="EM62" i="11"/>
  <c r="DM62" i="11"/>
  <c r="DL62" i="11"/>
  <c r="CY62" i="11"/>
  <c r="DC62" i="11"/>
  <c r="CC62" i="11"/>
  <c r="CB62" i="11"/>
  <c r="BO62" i="11"/>
  <c r="BS62" i="11"/>
  <c r="AS62" i="11"/>
  <c r="AR62" i="11"/>
  <c r="AE62" i="11"/>
  <c r="AI62" i="11"/>
  <c r="I62" i="11"/>
  <c r="H62" i="11"/>
  <c r="EI61" i="11"/>
  <c r="EM61" i="11"/>
  <c r="DM61" i="11"/>
  <c r="DL61" i="11"/>
  <c r="CY61" i="11"/>
  <c r="DC61" i="11"/>
  <c r="CC61" i="11"/>
  <c r="CB61" i="11"/>
  <c r="BO61" i="11"/>
  <c r="BS61" i="11"/>
  <c r="AS61" i="11"/>
  <c r="AR61" i="11"/>
  <c r="AE61" i="11"/>
  <c r="AI61" i="11"/>
  <c r="I61" i="11"/>
  <c r="H61" i="11"/>
  <c r="EI60" i="11"/>
  <c r="EM60" i="11"/>
  <c r="DM60" i="11"/>
  <c r="DL60" i="11"/>
  <c r="CY60" i="11"/>
  <c r="DC60" i="11"/>
  <c r="CC60" i="11"/>
  <c r="CB60" i="11"/>
  <c r="BO60" i="11"/>
  <c r="BS60" i="11"/>
  <c r="AS60" i="11"/>
  <c r="AR60" i="11"/>
  <c r="AE60" i="11"/>
  <c r="AI60" i="11"/>
  <c r="I60" i="11"/>
  <c r="H60" i="11"/>
  <c r="EI59" i="11"/>
  <c r="EM59" i="11"/>
  <c r="DM59" i="11"/>
  <c r="DL59" i="11"/>
  <c r="CY59" i="11"/>
  <c r="DC59" i="11"/>
  <c r="CC59" i="11"/>
  <c r="CB59" i="11"/>
  <c r="BO59" i="11"/>
  <c r="BS59" i="11"/>
  <c r="AS59" i="11"/>
  <c r="AR59" i="11"/>
  <c r="AE59" i="11"/>
  <c r="AI59" i="11"/>
  <c r="I59" i="11"/>
  <c r="H59" i="11"/>
  <c r="EI58" i="11"/>
  <c r="EM58" i="11"/>
  <c r="DM58" i="11"/>
  <c r="DL58" i="11"/>
  <c r="CY58" i="11"/>
  <c r="DC58" i="11"/>
  <c r="CC58" i="11"/>
  <c r="CB58" i="11"/>
  <c r="BO58" i="11"/>
  <c r="BS58" i="11"/>
  <c r="AS58" i="11"/>
  <c r="AR58" i="11"/>
  <c r="AE58" i="11"/>
  <c r="AI58" i="11"/>
  <c r="I58" i="11"/>
  <c r="H58" i="11"/>
  <c r="EI57" i="11"/>
  <c r="EM57" i="11"/>
  <c r="DM57" i="11"/>
  <c r="DL57" i="11"/>
  <c r="CY57" i="11"/>
  <c r="DC57" i="11"/>
  <c r="CC57" i="11"/>
  <c r="CB57" i="11"/>
  <c r="BO57" i="11"/>
  <c r="BS57" i="11"/>
  <c r="AS57" i="11"/>
  <c r="AR57" i="11"/>
  <c r="AE57" i="11"/>
  <c r="AI57" i="11"/>
  <c r="I57" i="11"/>
  <c r="H57" i="11"/>
  <c r="EI56" i="11"/>
  <c r="EM56" i="11"/>
  <c r="DM56" i="11"/>
  <c r="DL56" i="11"/>
  <c r="CY56" i="11"/>
  <c r="DC56" i="11"/>
  <c r="CC56" i="11"/>
  <c r="CB56" i="11"/>
  <c r="BO56" i="11"/>
  <c r="BS56" i="11"/>
  <c r="AS56" i="11"/>
  <c r="AR56" i="11"/>
  <c r="AE56" i="11"/>
  <c r="AI56" i="11"/>
  <c r="I56" i="11"/>
  <c r="H56" i="11"/>
  <c r="EI55" i="11"/>
  <c r="EM55" i="11"/>
  <c r="DM55" i="11"/>
  <c r="DL55" i="11"/>
  <c r="CY55" i="11"/>
  <c r="DC55" i="11"/>
  <c r="CC55" i="11"/>
  <c r="CB55" i="11"/>
  <c r="BO55" i="11"/>
  <c r="BS55" i="11"/>
  <c r="AS55" i="11"/>
  <c r="AR55" i="11"/>
  <c r="AE55" i="11"/>
  <c r="AI55" i="11"/>
  <c r="I55" i="11"/>
  <c r="H55" i="11"/>
  <c r="EI54" i="11"/>
  <c r="EM54" i="11"/>
  <c r="DM54" i="11"/>
  <c r="DL54" i="11"/>
  <c r="CY54" i="11"/>
  <c r="DC54" i="11"/>
  <c r="CC54" i="11"/>
  <c r="CB54" i="11"/>
  <c r="BO54" i="11"/>
  <c r="BS54" i="11"/>
  <c r="AS54" i="11"/>
  <c r="AR54" i="11"/>
  <c r="AE54" i="11"/>
  <c r="AI54" i="11"/>
  <c r="I54" i="11"/>
  <c r="H54" i="11"/>
  <c r="EI53" i="11"/>
  <c r="EM53" i="11"/>
  <c r="DM53" i="11"/>
  <c r="DL53" i="11"/>
  <c r="CY53" i="11"/>
  <c r="DC53" i="11"/>
  <c r="CC53" i="11"/>
  <c r="CB53" i="11"/>
  <c r="BO53" i="11"/>
  <c r="BS53" i="11"/>
  <c r="AS53" i="11"/>
  <c r="AR53" i="11"/>
  <c r="AE53" i="11"/>
  <c r="AI53" i="11"/>
  <c r="I53" i="11"/>
  <c r="H53" i="11"/>
  <c r="EI52" i="11"/>
  <c r="EM52" i="11"/>
  <c r="DM52" i="11"/>
  <c r="DL52" i="11"/>
  <c r="CY52" i="11"/>
  <c r="DC52" i="11"/>
  <c r="CC52" i="11"/>
  <c r="CB52" i="11"/>
  <c r="BO52" i="11"/>
  <c r="BS52" i="11"/>
  <c r="AS52" i="11"/>
  <c r="AR52" i="11"/>
  <c r="AE52" i="11"/>
  <c r="AI52" i="11"/>
  <c r="I52" i="11"/>
  <c r="H52" i="11"/>
  <c r="EI51" i="11"/>
  <c r="EM51" i="11"/>
  <c r="DM51" i="11"/>
  <c r="DL51" i="11"/>
  <c r="CY51" i="11"/>
  <c r="DC51" i="11"/>
  <c r="CC51" i="11"/>
  <c r="CB51" i="11"/>
  <c r="BO51" i="11"/>
  <c r="BS51" i="11"/>
  <c r="AS51" i="11"/>
  <c r="AR51" i="11"/>
  <c r="AE51" i="11"/>
  <c r="AI51" i="11"/>
  <c r="I51" i="11"/>
  <c r="H51" i="11"/>
  <c r="EI50" i="11"/>
  <c r="EM50" i="11"/>
  <c r="DM50" i="11"/>
  <c r="DL50" i="11"/>
  <c r="CY50" i="11"/>
  <c r="DC50" i="11"/>
  <c r="CC50" i="11"/>
  <c r="CB50" i="11"/>
  <c r="BO50" i="11"/>
  <c r="BS50" i="11"/>
  <c r="AS50" i="11"/>
  <c r="AR50" i="11"/>
  <c r="AE50" i="11"/>
  <c r="AI50" i="11"/>
  <c r="I50" i="11"/>
  <c r="H50" i="11"/>
  <c r="EI49" i="11"/>
  <c r="EM49" i="11"/>
  <c r="DM49" i="11"/>
  <c r="DL49" i="11"/>
  <c r="CY49" i="11"/>
  <c r="DC49" i="11"/>
  <c r="CC49" i="11"/>
  <c r="CB49" i="11"/>
  <c r="BO49" i="11"/>
  <c r="BS49" i="11"/>
  <c r="AS49" i="11"/>
  <c r="AR49" i="11"/>
  <c r="AE49" i="11"/>
  <c r="AI49" i="11"/>
  <c r="I49" i="11"/>
  <c r="H49" i="11"/>
  <c r="EI48" i="11"/>
  <c r="EM48" i="11"/>
  <c r="DM48" i="11"/>
  <c r="DL48" i="11"/>
  <c r="CY48" i="11"/>
  <c r="DC48" i="11"/>
  <c r="CC48" i="11"/>
  <c r="CB48" i="11"/>
  <c r="BO48" i="11"/>
  <c r="BS48" i="11"/>
  <c r="AS48" i="11"/>
  <c r="AR48" i="11"/>
  <c r="AE48" i="11"/>
  <c r="AI48" i="11"/>
  <c r="I48" i="11"/>
  <c r="H48" i="11"/>
  <c r="EI47" i="11"/>
  <c r="EM47" i="11"/>
  <c r="DM47" i="11"/>
  <c r="DL47" i="11"/>
  <c r="CY47" i="11"/>
  <c r="DC47" i="11"/>
  <c r="CC47" i="11"/>
  <c r="CB47" i="11"/>
  <c r="BO47" i="11"/>
  <c r="BS47" i="11"/>
  <c r="AS47" i="11"/>
  <c r="AR47" i="11"/>
  <c r="AE47" i="11"/>
  <c r="AI47" i="11"/>
  <c r="I47" i="11"/>
  <c r="H47" i="11"/>
  <c r="EI46" i="11"/>
  <c r="EM46" i="11"/>
  <c r="DM46" i="11"/>
  <c r="DL46" i="11"/>
  <c r="CY46" i="11"/>
  <c r="DC46" i="11"/>
  <c r="CC46" i="11"/>
  <c r="CB46" i="11"/>
  <c r="BO46" i="11"/>
  <c r="BS46" i="11"/>
  <c r="AS46" i="11"/>
  <c r="AR46" i="11"/>
  <c r="AE46" i="11"/>
  <c r="AI46" i="11"/>
  <c r="I46" i="11"/>
  <c r="H46" i="11"/>
  <c r="EI45" i="11"/>
  <c r="EM45" i="11"/>
  <c r="DM45" i="11"/>
  <c r="DL45" i="11"/>
  <c r="CY45" i="11"/>
  <c r="DC45" i="11"/>
  <c r="CC45" i="11"/>
  <c r="CB45" i="11"/>
  <c r="BO45" i="11"/>
  <c r="BS45" i="11"/>
  <c r="AS45" i="11"/>
  <c r="AR45" i="11"/>
  <c r="AE45" i="11"/>
  <c r="AI45" i="11"/>
  <c r="I45" i="11"/>
  <c r="H45" i="11"/>
  <c r="EI44" i="11"/>
  <c r="EM44" i="11"/>
  <c r="DM44" i="11"/>
  <c r="DL44" i="11"/>
  <c r="CY44" i="11"/>
  <c r="DC44" i="11"/>
  <c r="CC44" i="11"/>
  <c r="CB44" i="11"/>
  <c r="BO44" i="11"/>
  <c r="BS44" i="11"/>
  <c r="AS44" i="11"/>
  <c r="AR44" i="11"/>
  <c r="AE44" i="11"/>
  <c r="AI44" i="11"/>
  <c r="I44" i="11"/>
  <c r="H44" i="11"/>
  <c r="EI43" i="11"/>
  <c r="EM43" i="11"/>
  <c r="DM43" i="11"/>
  <c r="DL43" i="11"/>
  <c r="CY43" i="11"/>
  <c r="DC43" i="11"/>
  <c r="CC43" i="11"/>
  <c r="CB43" i="11"/>
  <c r="BO43" i="11"/>
  <c r="BS43" i="11"/>
  <c r="AS43" i="11"/>
  <c r="AR43" i="11"/>
  <c r="AE43" i="11"/>
  <c r="AI43" i="11"/>
  <c r="I43" i="11"/>
  <c r="H43" i="11"/>
  <c r="EI42" i="11"/>
  <c r="EM42" i="11"/>
  <c r="DM42" i="11"/>
  <c r="DL42" i="11"/>
  <c r="CY42" i="11"/>
  <c r="DC42" i="11"/>
  <c r="CC42" i="11"/>
  <c r="CB42" i="11"/>
  <c r="BO42" i="11"/>
  <c r="BS42" i="11"/>
  <c r="AS42" i="11"/>
  <c r="AR42" i="11"/>
  <c r="AE42" i="11"/>
  <c r="AI42" i="11"/>
  <c r="I42" i="11"/>
  <c r="H42" i="11"/>
  <c r="EI41" i="11"/>
  <c r="EM41" i="11"/>
  <c r="DM41" i="11"/>
  <c r="DL41" i="11"/>
  <c r="CY41" i="11"/>
  <c r="DC41" i="11"/>
  <c r="CC41" i="11"/>
  <c r="CB41" i="11"/>
  <c r="BO41" i="11"/>
  <c r="BS41" i="11"/>
  <c r="AS41" i="11"/>
  <c r="AR41" i="11"/>
  <c r="AE41" i="11"/>
  <c r="AI41" i="11"/>
  <c r="I41" i="11"/>
  <c r="H41" i="11"/>
  <c r="EI40" i="11"/>
  <c r="EM40" i="11"/>
  <c r="DM40" i="11"/>
  <c r="DL40" i="11"/>
  <c r="CY40" i="11"/>
  <c r="DC40" i="11"/>
  <c r="CC40" i="11"/>
  <c r="CB40" i="11"/>
  <c r="BO40" i="11"/>
  <c r="BS40" i="11"/>
  <c r="AS40" i="11"/>
  <c r="AR40" i="11"/>
  <c r="AE40" i="11"/>
  <c r="AI40" i="11"/>
  <c r="I40" i="11"/>
  <c r="H40" i="11"/>
  <c r="EI39" i="11"/>
  <c r="EM39" i="11"/>
  <c r="DM39" i="11"/>
  <c r="DL39" i="11"/>
  <c r="CY39" i="11"/>
  <c r="DC39" i="11"/>
  <c r="CC39" i="11"/>
  <c r="CB39" i="11"/>
  <c r="BO39" i="11"/>
  <c r="BS39" i="11"/>
  <c r="AS39" i="11"/>
  <c r="AR39" i="11"/>
  <c r="AE39" i="11"/>
  <c r="AI39" i="11"/>
  <c r="I39" i="11"/>
  <c r="H39" i="11"/>
  <c r="EI38" i="11"/>
  <c r="EM38" i="11"/>
  <c r="DM38" i="11"/>
  <c r="DL38" i="11"/>
  <c r="CY38" i="11"/>
  <c r="DC38" i="11"/>
  <c r="CC38" i="11"/>
  <c r="CB38" i="11"/>
  <c r="BO38" i="11"/>
  <c r="BS38" i="11"/>
  <c r="AS38" i="11"/>
  <c r="AR38" i="11"/>
  <c r="AE38" i="11"/>
  <c r="AI38" i="11"/>
  <c r="I38" i="11"/>
  <c r="H38" i="11"/>
  <c r="EI37" i="11"/>
  <c r="EM37" i="11"/>
  <c r="DM37" i="11"/>
  <c r="DL37" i="11"/>
  <c r="CY37" i="11"/>
  <c r="DC37" i="11"/>
  <c r="CC37" i="11"/>
  <c r="CB37" i="11"/>
  <c r="BO37" i="11"/>
  <c r="BS37" i="11"/>
  <c r="AS37" i="11"/>
  <c r="AR37" i="11"/>
  <c r="AE37" i="11"/>
  <c r="AI37" i="11"/>
  <c r="I37" i="11"/>
  <c r="H37" i="11"/>
  <c r="EI36" i="11"/>
  <c r="EM36" i="11"/>
  <c r="DM36" i="11"/>
  <c r="DL36" i="11"/>
  <c r="CY36" i="11"/>
  <c r="DC36" i="11"/>
  <c r="CC36" i="11"/>
  <c r="CB36" i="11"/>
  <c r="BO36" i="11"/>
  <c r="BS36" i="11"/>
  <c r="AS36" i="11"/>
  <c r="AR36" i="11"/>
  <c r="AE36" i="11"/>
  <c r="AI36" i="11"/>
  <c r="I36" i="11"/>
  <c r="H36" i="11"/>
  <c r="EI35" i="11"/>
  <c r="EM35" i="11"/>
  <c r="DM35" i="11"/>
  <c r="DL35" i="11"/>
  <c r="CY35" i="11"/>
  <c r="DC35" i="11"/>
  <c r="CC35" i="11"/>
  <c r="CB35" i="11"/>
  <c r="BO35" i="11"/>
  <c r="BS35" i="11"/>
  <c r="AS35" i="11"/>
  <c r="AR35" i="11"/>
  <c r="AE35" i="11"/>
  <c r="AI35" i="11"/>
  <c r="I35" i="11"/>
  <c r="H35" i="11"/>
  <c r="EI34" i="11"/>
  <c r="EM34" i="11"/>
  <c r="DM34" i="11"/>
  <c r="DL34" i="11"/>
  <c r="CY34" i="11"/>
  <c r="DC34" i="11"/>
  <c r="CC34" i="11"/>
  <c r="CB34" i="11"/>
  <c r="BO34" i="11"/>
  <c r="BS34" i="11"/>
  <c r="AS34" i="11"/>
  <c r="AR34" i="11"/>
  <c r="AE34" i="11"/>
  <c r="AI34" i="11"/>
  <c r="I34" i="11"/>
  <c r="H34" i="11"/>
  <c r="EI33" i="11"/>
  <c r="EM33" i="11"/>
  <c r="DM33" i="11"/>
  <c r="DL33" i="11"/>
  <c r="CY33" i="11"/>
  <c r="DC33" i="11"/>
  <c r="CC33" i="11"/>
  <c r="CB33" i="11"/>
  <c r="BO33" i="11"/>
  <c r="BS33" i="11"/>
  <c r="AS33" i="11"/>
  <c r="AR33" i="11"/>
  <c r="AE33" i="11"/>
  <c r="AI33" i="11"/>
  <c r="I33" i="11"/>
  <c r="H33" i="11"/>
  <c r="EI32" i="11"/>
  <c r="EM32" i="11"/>
  <c r="DM32" i="11"/>
  <c r="DL32" i="11"/>
  <c r="CY32" i="11"/>
  <c r="DC32" i="11"/>
  <c r="CC32" i="11"/>
  <c r="CB32" i="11"/>
  <c r="BO32" i="11"/>
  <c r="BS32" i="11"/>
  <c r="AS32" i="11"/>
  <c r="AR32" i="11"/>
  <c r="AE32" i="11"/>
  <c r="AI32" i="11"/>
  <c r="I32" i="11"/>
  <c r="H32" i="11"/>
  <c r="EI31" i="11"/>
  <c r="EM31" i="11"/>
  <c r="DM31" i="11"/>
  <c r="DL31" i="11"/>
  <c r="CY31" i="11"/>
  <c r="DC31" i="11"/>
  <c r="CC31" i="11"/>
  <c r="CB31" i="11"/>
  <c r="BO31" i="11"/>
  <c r="BS31" i="11"/>
  <c r="AS31" i="11"/>
  <c r="AR31" i="11"/>
  <c r="AE31" i="11"/>
  <c r="AI31" i="11"/>
  <c r="I31" i="11"/>
  <c r="H31" i="11"/>
  <c r="EI30" i="11"/>
  <c r="EM30" i="11"/>
  <c r="DM30" i="11"/>
  <c r="DL30" i="11"/>
  <c r="CY30" i="11"/>
  <c r="DC30" i="11"/>
  <c r="CC30" i="11"/>
  <c r="CB30" i="11"/>
  <c r="BO30" i="11"/>
  <c r="BS30" i="11"/>
  <c r="AS30" i="11"/>
  <c r="AR30" i="11"/>
  <c r="AE30" i="11"/>
  <c r="AI30" i="11"/>
  <c r="I30" i="11"/>
  <c r="H30" i="11"/>
  <c r="EI29" i="11"/>
  <c r="EM29" i="11"/>
  <c r="DM29" i="11"/>
  <c r="DL29" i="11"/>
  <c r="CY29" i="11"/>
  <c r="DC29" i="11"/>
  <c r="CC29" i="11"/>
  <c r="CB29" i="11"/>
  <c r="BO29" i="11"/>
  <c r="BS29" i="11"/>
  <c r="AS29" i="11"/>
  <c r="AR29" i="11"/>
  <c r="AE29" i="11"/>
  <c r="AI29" i="11"/>
  <c r="I29" i="11"/>
  <c r="H29" i="11"/>
  <c r="EI28" i="11"/>
  <c r="EM28" i="11"/>
  <c r="DM28" i="11"/>
  <c r="DL28" i="11"/>
  <c r="CY28" i="11"/>
  <c r="DC28" i="11"/>
  <c r="CC28" i="11"/>
  <c r="CB28" i="11"/>
  <c r="BO28" i="11"/>
  <c r="BS28" i="11"/>
  <c r="AS28" i="11"/>
  <c r="AR28" i="11"/>
  <c r="AE28" i="11"/>
  <c r="AI28" i="11"/>
  <c r="I28" i="11"/>
  <c r="H28" i="11"/>
  <c r="EI27" i="11"/>
  <c r="EM27" i="11"/>
  <c r="DM27" i="11"/>
  <c r="DL27" i="11"/>
  <c r="CY27" i="11"/>
  <c r="DC27" i="11"/>
  <c r="CC27" i="11"/>
  <c r="CB27" i="11"/>
  <c r="BO27" i="11"/>
  <c r="BS27" i="11"/>
  <c r="AS27" i="11"/>
  <c r="AR27" i="11"/>
  <c r="AE27" i="11"/>
  <c r="AI27" i="11"/>
  <c r="I27" i="11"/>
  <c r="H27" i="11"/>
  <c r="EI26" i="11"/>
  <c r="EM26" i="11"/>
  <c r="DM26" i="11"/>
  <c r="DL26" i="11"/>
  <c r="CY26" i="11"/>
  <c r="DC26" i="11"/>
  <c r="CC26" i="11"/>
  <c r="CB26" i="11"/>
  <c r="BO26" i="11"/>
  <c r="BS26" i="11"/>
  <c r="AS26" i="11"/>
  <c r="AR26" i="11"/>
  <c r="AE26" i="11"/>
  <c r="AI26" i="11"/>
  <c r="I26" i="11"/>
  <c r="H26" i="11"/>
  <c r="EI25" i="11"/>
  <c r="EM25" i="11"/>
  <c r="DM25" i="11"/>
  <c r="DL25" i="11"/>
  <c r="CY25" i="11"/>
  <c r="DC25" i="11"/>
  <c r="CC25" i="11"/>
  <c r="CB25" i="11"/>
  <c r="BO25" i="11"/>
  <c r="BS25" i="11"/>
  <c r="AS25" i="11"/>
  <c r="AR25" i="11"/>
  <c r="AE25" i="11"/>
  <c r="AI25" i="11"/>
  <c r="I25" i="11"/>
  <c r="H25" i="11"/>
  <c r="EI24" i="11"/>
  <c r="EM24" i="11"/>
  <c r="DM24" i="11"/>
  <c r="DL24" i="11"/>
  <c r="CY24" i="11"/>
  <c r="DC24" i="11"/>
  <c r="CC24" i="11"/>
  <c r="CB24" i="11"/>
  <c r="BO24" i="11"/>
  <c r="BS24" i="11"/>
  <c r="AS24" i="11"/>
  <c r="AR24" i="11"/>
  <c r="AE24" i="11"/>
  <c r="AI24" i="11"/>
  <c r="I24" i="11"/>
  <c r="H24" i="11"/>
  <c r="EI23" i="11"/>
  <c r="EM23" i="11"/>
  <c r="DM23" i="11"/>
  <c r="DL23" i="11"/>
  <c r="CY23" i="11"/>
  <c r="DC23" i="11"/>
  <c r="CC23" i="11"/>
  <c r="CB23" i="11"/>
  <c r="BO23" i="11"/>
  <c r="BS23" i="11"/>
  <c r="AS23" i="11"/>
  <c r="AR23" i="11"/>
  <c r="AE23" i="11"/>
  <c r="AI23" i="11"/>
  <c r="I23" i="11"/>
  <c r="H23" i="11"/>
  <c r="EI22" i="11"/>
  <c r="EM22" i="11"/>
  <c r="DM22" i="11"/>
  <c r="DL22" i="11"/>
  <c r="CY22" i="11"/>
  <c r="DC22" i="11"/>
  <c r="CC22" i="11"/>
  <c r="CB22" i="11"/>
  <c r="BO22" i="11"/>
  <c r="BS22" i="11"/>
  <c r="AS22" i="11"/>
  <c r="AR22" i="11"/>
  <c r="AE22" i="11"/>
  <c r="AI22" i="11"/>
  <c r="I22" i="11"/>
  <c r="H22" i="11"/>
  <c r="EI21" i="11"/>
  <c r="EM21" i="11"/>
  <c r="DM21" i="11"/>
  <c r="DL21" i="11"/>
  <c r="CY21" i="11"/>
  <c r="DC21" i="11"/>
  <c r="CC21" i="11"/>
  <c r="CB21" i="11"/>
  <c r="BO21" i="11"/>
  <c r="BS21" i="11"/>
  <c r="AS21" i="11"/>
  <c r="AR21" i="11"/>
  <c r="AE21" i="11"/>
  <c r="AI21" i="11"/>
  <c r="I21" i="11"/>
  <c r="H21" i="11"/>
  <c r="EI20" i="11"/>
  <c r="EM20" i="11"/>
  <c r="DM20" i="11"/>
  <c r="DL20" i="11"/>
  <c r="CY20" i="11"/>
  <c r="DC20" i="11"/>
  <c r="CC20" i="11"/>
  <c r="CB20" i="11"/>
  <c r="BO20" i="11"/>
  <c r="BS20" i="11"/>
  <c r="AS20" i="11"/>
  <c r="AR20" i="11"/>
  <c r="AE20" i="11"/>
  <c r="AI20" i="11"/>
  <c r="I20" i="11"/>
  <c r="H20" i="11"/>
  <c r="EI19" i="11"/>
  <c r="EM19" i="11"/>
  <c r="DM19" i="11"/>
  <c r="DL19" i="11"/>
  <c r="CY19" i="11"/>
  <c r="DC19" i="11"/>
  <c r="CC19" i="11"/>
  <c r="CB19" i="11"/>
  <c r="BO19" i="11"/>
  <c r="BS19" i="11"/>
  <c r="AS19" i="11"/>
  <c r="AR19" i="11"/>
  <c r="AE19" i="11"/>
  <c r="AI19" i="11"/>
  <c r="I19" i="11"/>
  <c r="H19" i="11"/>
  <c r="EI18" i="11"/>
  <c r="EM18" i="11"/>
  <c r="DM18" i="11"/>
  <c r="DL18" i="11"/>
  <c r="CY18" i="11"/>
  <c r="DC18" i="11"/>
  <c r="CC18" i="11"/>
  <c r="CB18" i="11"/>
  <c r="BO18" i="11"/>
  <c r="BS18" i="11"/>
  <c r="AS18" i="11"/>
  <c r="AR18" i="11"/>
  <c r="AE18" i="11"/>
  <c r="AI18" i="11"/>
  <c r="I18" i="11"/>
  <c r="H18" i="11"/>
  <c r="EI17" i="11"/>
  <c r="EM17" i="11"/>
  <c r="DM17" i="11"/>
  <c r="DL17" i="11"/>
  <c r="CY17" i="11"/>
  <c r="DC17" i="11"/>
  <c r="CC17" i="11"/>
  <c r="CB17" i="11"/>
  <c r="BO17" i="11"/>
  <c r="BS17" i="11"/>
  <c r="AS17" i="11"/>
  <c r="AR17" i="11"/>
  <c r="AE17" i="11"/>
  <c r="AI17" i="11"/>
  <c r="I17" i="11"/>
  <c r="H17" i="11"/>
  <c r="EI16" i="11"/>
  <c r="EM16" i="11"/>
  <c r="DM16" i="11"/>
  <c r="DL16" i="11"/>
  <c r="CY16" i="11"/>
  <c r="DC16" i="11"/>
  <c r="CC16" i="11"/>
  <c r="CB16" i="11"/>
  <c r="BO16" i="11"/>
  <c r="BS16" i="11"/>
  <c r="AS16" i="11"/>
  <c r="AR16" i="11"/>
  <c r="AE16" i="11"/>
  <c r="AI16" i="11"/>
  <c r="I16" i="11"/>
  <c r="H16" i="11"/>
  <c r="EI15" i="11"/>
  <c r="EM15" i="11"/>
  <c r="DM15" i="11"/>
  <c r="DL15" i="11"/>
  <c r="CY15" i="11"/>
  <c r="DC15" i="11"/>
  <c r="CC15" i="11"/>
  <c r="CB15" i="11"/>
  <c r="BO15" i="11"/>
  <c r="BS15" i="11"/>
  <c r="AS15" i="11"/>
  <c r="AR15" i="11"/>
  <c r="AE15" i="11"/>
  <c r="AI15" i="11"/>
  <c r="I15" i="11"/>
  <c r="H15" i="11"/>
  <c r="EI14" i="11"/>
  <c r="EM14" i="11"/>
  <c r="DM14" i="11"/>
  <c r="DL14" i="11"/>
  <c r="CY14" i="11"/>
  <c r="DC14" i="11"/>
  <c r="CC14" i="11"/>
  <c r="CB14" i="11"/>
  <c r="BO14" i="11"/>
  <c r="BS14" i="11"/>
  <c r="AS14" i="11"/>
  <c r="AR14" i="11"/>
  <c r="AE14" i="11"/>
  <c r="AI14" i="11"/>
  <c r="I14" i="11"/>
  <c r="H14" i="11"/>
  <c r="EI13" i="11"/>
  <c r="EM13" i="11"/>
  <c r="DM13" i="11"/>
  <c r="DL13" i="11"/>
  <c r="CY13" i="11"/>
  <c r="DC13" i="11"/>
  <c r="CC13" i="11"/>
  <c r="CB13" i="11"/>
  <c r="BO13" i="11"/>
  <c r="BS13" i="11"/>
  <c r="AS13" i="11"/>
  <c r="AR13" i="11"/>
  <c r="AE13" i="11"/>
  <c r="AI13" i="11"/>
  <c r="I13" i="11"/>
  <c r="H13" i="11"/>
  <c r="EI12" i="11"/>
  <c r="EM12" i="11"/>
  <c r="DM12" i="11"/>
  <c r="DL12" i="11"/>
  <c r="CY12" i="11"/>
  <c r="DC12" i="11"/>
  <c r="CC12" i="11"/>
  <c r="CB12" i="11"/>
  <c r="BO12" i="11"/>
  <c r="BS12" i="11"/>
  <c r="AS12" i="11"/>
  <c r="AR12" i="11"/>
  <c r="AE12" i="11"/>
  <c r="AI12" i="11"/>
  <c r="I12" i="11"/>
  <c r="H12" i="11"/>
  <c r="EN11" i="11"/>
  <c r="EM11" i="11"/>
  <c r="EL11" i="11"/>
  <c r="DD11" i="11"/>
  <c r="DC11" i="11"/>
  <c r="DB11" i="11"/>
  <c r="BT11" i="11"/>
  <c r="BS11" i="11"/>
  <c r="BR11" i="11"/>
  <c r="AJ11" i="11"/>
  <c r="AI11" i="11"/>
  <c r="AH11" i="11"/>
  <c r="K3" i="11"/>
  <c r="D84" i="10"/>
  <c r="E84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DI86" i="10"/>
  <c r="DI87" i="10"/>
  <c r="DI88" i="10"/>
  <c r="DI89" i="10"/>
  <c r="DI90" i="10"/>
  <c r="BY85" i="10"/>
  <c r="BY86" i="10"/>
  <c r="BY87" i="10"/>
  <c r="BY88" i="10"/>
  <c r="BY89" i="10"/>
  <c r="BY90" i="10"/>
  <c r="AN85" i="10"/>
  <c r="AN86" i="10"/>
  <c r="AN87" i="10"/>
  <c r="AN88" i="10"/>
  <c r="AN89" i="10"/>
  <c r="AN90" i="10"/>
  <c r="AO85" i="10"/>
  <c r="AO86" i="10"/>
  <c r="AO87" i="10"/>
  <c r="AO88" i="10"/>
  <c r="AO89" i="10"/>
  <c r="AO90" i="10"/>
  <c r="BO12" i="10"/>
  <c r="BO13" i="10"/>
  <c r="BS12" i="10"/>
  <c r="BO14" i="10"/>
  <c r="BS13" i="10"/>
  <c r="BO15" i="10"/>
  <c r="BS14" i="10"/>
  <c r="BO16" i="10"/>
  <c r="BS15" i="10"/>
  <c r="BO17" i="10"/>
  <c r="BS16" i="10"/>
  <c r="BO18" i="10"/>
  <c r="BS17" i="10"/>
  <c r="BO19" i="10"/>
  <c r="BS18" i="10"/>
  <c r="BO20" i="10"/>
  <c r="BS19" i="10"/>
  <c r="BO21" i="10"/>
  <c r="BS20" i="10"/>
  <c r="BO22" i="10"/>
  <c r="BS21" i="10"/>
  <c r="BO23" i="10"/>
  <c r="BS22" i="10"/>
  <c r="BO24" i="10"/>
  <c r="BS23" i="10"/>
  <c r="BO25" i="10"/>
  <c r="BS24" i="10"/>
  <c r="BO26" i="10"/>
  <c r="BS25" i="10"/>
  <c r="BO27" i="10"/>
  <c r="BS26" i="10"/>
  <c r="BO28" i="10"/>
  <c r="BS27" i="10"/>
  <c r="BO29" i="10"/>
  <c r="BS28" i="10"/>
  <c r="BO30" i="10"/>
  <c r="BS29" i="10"/>
  <c r="BO31" i="10"/>
  <c r="BS30" i="10"/>
  <c r="BO32" i="10"/>
  <c r="BS31" i="10"/>
  <c r="BO33" i="10"/>
  <c r="BS32" i="10"/>
  <c r="BO34" i="10"/>
  <c r="BS33" i="10"/>
  <c r="BO35" i="10"/>
  <c r="BS34" i="10"/>
  <c r="BO36" i="10"/>
  <c r="BS35" i="10"/>
  <c r="BO37" i="10"/>
  <c r="BS36" i="10"/>
  <c r="BO38" i="10"/>
  <c r="BS37" i="10"/>
  <c r="BO39" i="10"/>
  <c r="BS38" i="10"/>
  <c r="BO40" i="10"/>
  <c r="BS39" i="10"/>
  <c r="BO41" i="10"/>
  <c r="BS40" i="10"/>
  <c r="BO42" i="10"/>
  <c r="BS41" i="10"/>
  <c r="BO43" i="10"/>
  <c r="BS42" i="10"/>
  <c r="BO44" i="10"/>
  <c r="BS43" i="10"/>
  <c r="BO45" i="10"/>
  <c r="BS44" i="10"/>
  <c r="BO46" i="10"/>
  <c r="BS45" i="10"/>
  <c r="BO47" i="10"/>
  <c r="BS46" i="10"/>
  <c r="BO48" i="10"/>
  <c r="BS47" i="10"/>
  <c r="BO49" i="10"/>
  <c r="BS48" i="10"/>
  <c r="BO50" i="10"/>
  <c r="BS49" i="10"/>
  <c r="BO51" i="10"/>
  <c r="BS50" i="10"/>
  <c r="BO52" i="10"/>
  <c r="BS51" i="10"/>
  <c r="BO53" i="10"/>
  <c r="BS52" i="10"/>
  <c r="BO54" i="10"/>
  <c r="BS53" i="10"/>
  <c r="BO55" i="10"/>
  <c r="BS54" i="10"/>
  <c r="BO56" i="10"/>
  <c r="BS55" i="10"/>
  <c r="BO57" i="10"/>
  <c r="BS56" i="10"/>
  <c r="BO58" i="10"/>
  <c r="BS57" i="10"/>
  <c r="BO59" i="10"/>
  <c r="BS58" i="10"/>
  <c r="BO60" i="10"/>
  <c r="BS59" i="10"/>
  <c r="BO61" i="10"/>
  <c r="BS60" i="10"/>
  <c r="BO62" i="10"/>
  <c r="BS61" i="10"/>
  <c r="BO63" i="10"/>
  <c r="BS62" i="10"/>
  <c r="BO64" i="10"/>
  <c r="BS63" i="10"/>
  <c r="BO65" i="10"/>
  <c r="BS64" i="10"/>
  <c r="BO66" i="10"/>
  <c r="BS65" i="10"/>
  <c r="BO67" i="10"/>
  <c r="BS66" i="10"/>
  <c r="BO68" i="10"/>
  <c r="BS67" i="10"/>
  <c r="BO69" i="10"/>
  <c r="BS68" i="10"/>
  <c r="BO70" i="10"/>
  <c r="BS69" i="10"/>
  <c r="BO71" i="10"/>
  <c r="BS70" i="10"/>
  <c r="BO72" i="10"/>
  <c r="BS71" i="10"/>
  <c r="BO73" i="10"/>
  <c r="BS72" i="10"/>
  <c r="BO74" i="10"/>
  <c r="BS73" i="10"/>
  <c r="BO75" i="10"/>
  <c r="BS74" i="10"/>
  <c r="BO76" i="10"/>
  <c r="BS75" i="10"/>
  <c r="BO77" i="10"/>
  <c r="BS76" i="10"/>
  <c r="BO78" i="10"/>
  <c r="BS77" i="10"/>
  <c r="BO79" i="10"/>
  <c r="BS78" i="10"/>
  <c r="BO80" i="10"/>
  <c r="BS79" i="10"/>
  <c r="BO81" i="10"/>
  <c r="BS80" i="10"/>
  <c r="BO82" i="10"/>
  <c r="BS81" i="10"/>
  <c r="BO83" i="10"/>
  <c r="BS82" i="10"/>
  <c r="BO84" i="10"/>
  <c r="BS83" i="10"/>
  <c r="BO85" i="10"/>
  <c r="BS84" i="10"/>
  <c r="BO86" i="10"/>
  <c r="BS85" i="10"/>
  <c r="BO87" i="10"/>
  <c r="BS86" i="10"/>
  <c r="BO88" i="10"/>
  <c r="BS87" i="10"/>
  <c r="BO89" i="10"/>
  <c r="BS88" i="10"/>
  <c r="BO90" i="10"/>
  <c r="BS89" i="10"/>
  <c r="BS90" i="10"/>
  <c r="EI90" i="10"/>
  <c r="EM90" i="10"/>
  <c r="DV90" i="10"/>
  <c r="DW90" i="10"/>
  <c r="DX90" i="10"/>
  <c r="EC90" i="10"/>
  <c r="ED90" i="10"/>
  <c r="EF90" i="10"/>
  <c r="EE90" i="10"/>
  <c r="EA90" i="10"/>
  <c r="EB90" i="10"/>
  <c r="DZ90" i="10"/>
  <c r="DY90" i="10"/>
  <c r="DP90" i="10"/>
  <c r="DU90" i="10"/>
  <c r="DT90" i="10"/>
  <c r="DS90" i="10"/>
  <c r="DR90" i="10"/>
  <c r="DQ90" i="10"/>
  <c r="DO90" i="10"/>
  <c r="DN90" i="10"/>
  <c r="DM90" i="10"/>
  <c r="DL90" i="10"/>
  <c r="DK90" i="10"/>
  <c r="DJ90" i="10"/>
  <c r="DH90" i="10"/>
  <c r="DG90" i="10"/>
  <c r="EI89" i="10"/>
  <c r="EM89" i="10"/>
  <c r="DV89" i="10"/>
  <c r="DW89" i="10"/>
  <c r="DX89" i="10"/>
  <c r="EC89" i="10"/>
  <c r="ED89" i="10"/>
  <c r="EF89" i="10"/>
  <c r="EE89" i="10"/>
  <c r="EA89" i="10"/>
  <c r="EB89" i="10"/>
  <c r="DZ89" i="10"/>
  <c r="DY89" i="10"/>
  <c r="DP89" i="10"/>
  <c r="DU89" i="10"/>
  <c r="DT89" i="10"/>
  <c r="DS89" i="10"/>
  <c r="DR89" i="10"/>
  <c r="DQ89" i="10"/>
  <c r="DO89" i="10"/>
  <c r="DN89" i="10"/>
  <c r="DM89" i="10"/>
  <c r="DL89" i="10"/>
  <c r="DK89" i="10"/>
  <c r="DJ89" i="10"/>
  <c r="DH89" i="10"/>
  <c r="DG89" i="10"/>
  <c r="EI88" i="10"/>
  <c r="EM88" i="10"/>
  <c r="DV88" i="10"/>
  <c r="DW88" i="10"/>
  <c r="DX88" i="10"/>
  <c r="EC88" i="10"/>
  <c r="ED88" i="10"/>
  <c r="EF88" i="10"/>
  <c r="EE88" i="10"/>
  <c r="EA88" i="10"/>
  <c r="EB88" i="10"/>
  <c r="DZ88" i="10"/>
  <c r="DY88" i="10"/>
  <c r="DP88" i="10"/>
  <c r="DU88" i="10"/>
  <c r="DT88" i="10"/>
  <c r="DS88" i="10"/>
  <c r="DR88" i="10"/>
  <c r="DQ88" i="10"/>
  <c r="DO88" i="10"/>
  <c r="DN88" i="10"/>
  <c r="DM88" i="10"/>
  <c r="DL88" i="10"/>
  <c r="DK88" i="10"/>
  <c r="DJ88" i="10"/>
  <c r="DH88" i="10"/>
  <c r="DG88" i="10"/>
  <c r="EI87" i="10"/>
  <c r="EM87" i="10"/>
  <c r="DV87" i="10"/>
  <c r="DW87" i="10"/>
  <c r="DX87" i="10"/>
  <c r="EC87" i="10"/>
  <c r="ED87" i="10"/>
  <c r="EF87" i="10"/>
  <c r="EE87" i="10"/>
  <c r="EA87" i="10"/>
  <c r="EB87" i="10"/>
  <c r="DZ87" i="10"/>
  <c r="DY87" i="10"/>
  <c r="DP87" i="10"/>
  <c r="DU87" i="10"/>
  <c r="DT87" i="10"/>
  <c r="DS87" i="10"/>
  <c r="DR87" i="10"/>
  <c r="DQ87" i="10"/>
  <c r="DO87" i="10"/>
  <c r="DN87" i="10"/>
  <c r="DM87" i="10"/>
  <c r="DL87" i="10"/>
  <c r="DK87" i="10"/>
  <c r="DJ87" i="10"/>
  <c r="DH87" i="10"/>
  <c r="DG87" i="10"/>
  <c r="EI86" i="10"/>
  <c r="EM86" i="10"/>
  <c r="DV86" i="10"/>
  <c r="DW86" i="10"/>
  <c r="DX86" i="10"/>
  <c r="EC86" i="10"/>
  <c r="ED86" i="10"/>
  <c r="EF86" i="10"/>
  <c r="EE86" i="10"/>
  <c r="EA86" i="10"/>
  <c r="EB86" i="10"/>
  <c r="DZ86" i="10"/>
  <c r="DY86" i="10"/>
  <c r="DP86" i="10"/>
  <c r="DU86" i="10"/>
  <c r="DT86" i="10"/>
  <c r="DS86" i="10"/>
  <c r="DR86" i="10"/>
  <c r="DQ86" i="10"/>
  <c r="DO86" i="10"/>
  <c r="DN86" i="10"/>
  <c r="DM86" i="10"/>
  <c r="DL86" i="10"/>
  <c r="DK86" i="10"/>
  <c r="DJ86" i="10"/>
  <c r="DH86" i="10"/>
  <c r="EI85" i="10"/>
  <c r="EM85" i="10"/>
  <c r="EE85" i="10"/>
  <c r="EA85" i="10"/>
  <c r="EB85" i="10"/>
  <c r="DZ85" i="10"/>
  <c r="DY85" i="10"/>
  <c r="DM85" i="10"/>
  <c r="DL85" i="10"/>
  <c r="EI84" i="10"/>
  <c r="EM84" i="10"/>
  <c r="EE84" i="10"/>
  <c r="EA84" i="10"/>
  <c r="EB84" i="10"/>
  <c r="DZ84" i="10"/>
  <c r="DY84" i="10"/>
  <c r="DU84" i="10"/>
  <c r="DT84" i="10"/>
  <c r="DS84" i="10"/>
  <c r="DR84" i="10"/>
  <c r="DQ84" i="10"/>
  <c r="DM84" i="10"/>
  <c r="DL84" i="10"/>
  <c r="EI83" i="10"/>
  <c r="EM83" i="10"/>
  <c r="EA83" i="10"/>
  <c r="EB83" i="10"/>
  <c r="DZ83" i="10"/>
  <c r="DY83" i="10"/>
  <c r="DM83" i="10"/>
  <c r="DL83" i="10"/>
  <c r="EI82" i="10"/>
  <c r="EM82" i="10"/>
  <c r="EA82" i="10"/>
  <c r="EB82" i="10"/>
  <c r="DZ82" i="10"/>
  <c r="DY82" i="10"/>
  <c r="DM82" i="10"/>
  <c r="DL82" i="10"/>
  <c r="EI81" i="10"/>
  <c r="EM81" i="10"/>
  <c r="DM81" i="10"/>
  <c r="DL81" i="10"/>
  <c r="EI80" i="10"/>
  <c r="EM80" i="10"/>
  <c r="EA80" i="10"/>
  <c r="EB80" i="10"/>
  <c r="DZ80" i="10"/>
  <c r="DY80" i="10"/>
  <c r="DM80" i="10"/>
  <c r="DL80" i="10"/>
  <c r="EI79" i="10"/>
  <c r="EM79" i="10"/>
  <c r="EA79" i="10"/>
  <c r="EB79" i="10"/>
  <c r="DZ79" i="10"/>
  <c r="DY79" i="10"/>
  <c r="DM79" i="10"/>
  <c r="DL79" i="10"/>
  <c r="EI78" i="10"/>
  <c r="EM78" i="10"/>
  <c r="DM78" i="10"/>
  <c r="DL78" i="10"/>
  <c r="EI77" i="10"/>
  <c r="EM77" i="10"/>
  <c r="DM77" i="10"/>
  <c r="DL77" i="10"/>
  <c r="EI76" i="10"/>
  <c r="EM76" i="10"/>
  <c r="DM76" i="10"/>
  <c r="DL76" i="10"/>
  <c r="EI75" i="10"/>
  <c r="EM75" i="10"/>
  <c r="DM75" i="10"/>
  <c r="DL75" i="10"/>
  <c r="EI74" i="10"/>
  <c r="EM74" i="10"/>
  <c r="DM74" i="10"/>
  <c r="DL74" i="10"/>
  <c r="EI73" i="10"/>
  <c r="EM73" i="10"/>
  <c r="DM73" i="10"/>
  <c r="DL73" i="10"/>
  <c r="EI72" i="10"/>
  <c r="EM72" i="10"/>
  <c r="DM72" i="10"/>
  <c r="DL72" i="10"/>
  <c r="EI71" i="10"/>
  <c r="EM71" i="10"/>
  <c r="DM71" i="10"/>
  <c r="DL71" i="10"/>
  <c r="EI70" i="10"/>
  <c r="EM70" i="10"/>
  <c r="DM70" i="10"/>
  <c r="DL70" i="10"/>
  <c r="EI69" i="10"/>
  <c r="EM69" i="10"/>
  <c r="DM69" i="10"/>
  <c r="DL69" i="10"/>
  <c r="EI68" i="10"/>
  <c r="EM68" i="10"/>
  <c r="DM68" i="10"/>
  <c r="DL68" i="10"/>
  <c r="EI67" i="10"/>
  <c r="EM67" i="10"/>
  <c r="DM67" i="10"/>
  <c r="DL67" i="10"/>
  <c r="EI66" i="10"/>
  <c r="EM66" i="10"/>
  <c r="DM66" i="10"/>
  <c r="DL66" i="10"/>
  <c r="EI65" i="10"/>
  <c r="EM65" i="10"/>
  <c r="DM65" i="10"/>
  <c r="DL65" i="10"/>
  <c r="EI64" i="10"/>
  <c r="EM64" i="10"/>
  <c r="DM64" i="10"/>
  <c r="DL64" i="10"/>
  <c r="EI63" i="10"/>
  <c r="EM63" i="10"/>
  <c r="DM63" i="10"/>
  <c r="DL63" i="10"/>
  <c r="EI62" i="10"/>
  <c r="EM62" i="10"/>
  <c r="DM62" i="10"/>
  <c r="DL62" i="10"/>
  <c r="EI61" i="10"/>
  <c r="EM61" i="10"/>
  <c r="DM61" i="10"/>
  <c r="DL61" i="10"/>
  <c r="EI60" i="10"/>
  <c r="EM60" i="10"/>
  <c r="DM60" i="10"/>
  <c r="DL60" i="10"/>
  <c r="EI59" i="10"/>
  <c r="EM59" i="10"/>
  <c r="DM59" i="10"/>
  <c r="DL59" i="10"/>
  <c r="EI58" i="10"/>
  <c r="EM58" i="10"/>
  <c r="DM58" i="10"/>
  <c r="DL58" i="10"/>
  <c r="EI57" i="10"/>
  <c r="EM57" i="10"/>
  <c r="DM57" i="10"/>
  <c r="DL57" i="10"/>
  <c r="EI56" i="10"/>
  <c r="EM56" i="10"/>
  <c r="DM56" i="10"/>
  <c r="DL56" i="10"/>
  <c r="EI55" i="10"/>
  <c r="EM55" i="10"/>
  <c r="DM55" i="10"/>
  <c r="DL55" i="10"/>
  <c r="EI54" i="10"/>
  <c r="EM54" i="10"/>
  <c r="DM54" i="10"/>
  <c r="DL54" i="10"/>
  <c r="EI53" i="10"/>
  <c r="EM53" i="10"/>
  <c r="DM53" i="10"/>
  <c r="DL53" i="10"/>
  <c r="EI52" i="10"/>
  <c r="EM52" i="10"/>
  <c r="DM52" i="10"/>
  <c r="DL52" i="10"/>
  <c r="EI51" i="10"/>
  <c r="EM51" i="10"/>
  <c r="DM51" i="10"/>
  <c r="DL51" i="10"/>
  <c r="EI50" i="10"/>
  <c r="EM50" i="10"/>
  <c r="DM50" i="10"/>
  <c r="DL50" i="10"/>
  <c r="EI49" i="10"/>
  <c r="EM49" i="10"/>
  <c r="DM49" i="10"/>
  <c r="DL49" i="10"/>
  <c r="EI48" i="10"/>
  <c r="EM48" i="10"/>
  <c r="DM48" i="10"/>
  <c r="DL48" i="10"/>
  <c r="EI47" i="10"/>
  <c r="EM47" i="10"/>
  <c r="DM47" i="10"/>
  <c r="DL47" i="10"/>
  <c r="EI46" i="10"/>
  <c r="EM46" i="10"/>
  <c r="DM46" i="10"/>
  <c r="DL46" i="10"/>
  <c r="EI45" i="10"/>
  <c r="EM45" i="10"/>
  <c r="DM45" i="10"/>
  <c r="DL45" i="10"/>
  <c r="EI44" i="10"/>
  <c r="EM44" i="10"/>
  <c r="DM44" i="10"/>
  <c r="DL44" i="10"/>
  <c r="EI43" i="10"/>
  <c r="EM43" i="10"/>
  <c r="DM43" i="10"/>
  <c r="DL43" i="10"/>
  <c r="EI42" i="10"/>
  <c r="EM42" i="10"/>
  <c r="DM42" i="10"/>
  <c r="DL42" i="10"/>
  <c r="EI41" i="10"/>
  <c r="EM41" i="10"/>
  <c r="DM41" i="10"/>
  <c r="DL41" i="10"/>
  <c r="EI40" i="10"/>
  <c r="EM40" i="10"/>
  <c r="DM40" i="10"/>
  <c r="DL40" i="10"/>
  <c r="EI39" i="10"/>
  <c r="EM39" i="10"/>
  <c r="DM39" i="10"/>
  <c r="DL39" i="10"/>
  <c r="EI38" i="10"/>
  <c r="EM38" i="10"/>
  <c r="DM38" i="10"/>
  <c r="DL38" i="10"/>
  <c r="EI37" i="10"/>
  <c r="EM37" i="10"/>
  <c r="DM37" i="10"/>
  <c r="DL37" i="10"/>
  <c r="EI36" i="10"/>
  <c r="EM36" i="10"/>
  <c r="DM36" i="10"/>
  <c r="DL36" i="10"/>
  <c r="EI35" i="10"/>
  <c r="EM35" i="10"/>
  <c r="DM35" i="10"/>
  <c r="DL35" i="10"/>
  <c r="EI34" i="10"/>
  <c r="EM34" i="10"/>
  <c r="DM34" i="10"/>
  <c r="DL34" i="10"/>
  <c r="EI33" i="10"/>
  <c r="EM33" i="10"/>
  <c r="DM33" i="10"/>
  <c r="DL33" i="10"/>
  <c r="EI32" i="10"/>
  <c r="EM32" i="10"/>
  <c r="DM32" i="10"/>
  <c r="DL32" i="10"/>
  <c r="EI31" i="10"/>
  <c r="EM31" i="10"/>
  <c r="DM31" i="10"/>
  <c r="DL31" i="10"/>
  <c r="EI30" i="10"/>
  <c r="EM30" i="10"/>
  <c r="DM30" i="10"/>
  <c r="DL30" i="10"/>
  <c r="EI29" i="10"/>
  <c r="EM29" i="10"/>
  <c r="DM29" i="10"/>
  <c r="DL29" i="10"/>
  <c r="EI28" i="10"/>
  <c r="EM28" i="10"/>
  <c r="DM28" i="10"/>
  <c r="DL28" i="10"/>
  <c r="EI27" i="10"/>
  <c r="EM27" i="10"/>
  <c r="DM27" i="10"/>
  <c r="DL27" i="10"/>
  <c r="EI26" i="10"/>
  <c r="EM26" i="10"/>
  <c r="DM26" i="10"/>
  <c r="DL26" i="10"/>
  <c r="EI25" i="10"/>
  <c r="EM25" i="10"/>
  <c r="DM25" i="10"/>
  <c r="DL25" i="10"/>
  <c r="EI24" i="10"/>
  <c r="EM24" i="10"/>
  <c r="DM24" i="10"/>
  <c r="DL24" i="10"/>
  <c r="EI23" i="10"/>
  <c r="EM23" i="10"/>
  <c r="DM23" i="10"/>
  <c r="DL23" i="10"/>
  <c r="EI22" i="10"/>
  <c r="EM22" i="10"/>
  <c r="DM22" i="10"/>
  <c r="DL22" i="10"/>
  <c r="EI21" i="10"/>
  <c r="EM21" i="10"/>
  <c r="DM21" i="10"/>
  <c r="DL21" i="10"/>
  <c r="EI20" i="10"/>
  <c r="EM20" i="10"/>
  <c r="DM20" i="10"/>
  <c r="DL20" i="10"/>
  <c r="EI19" i="10"/>
  <c r="EM19" i="10"/>
  <c r="DM19" i="10"/>
  <c r="DL19" i="10"/>
  <c r="EI18" i="10"/>
  <c r="EM18" i="10"/>
  <c r="DM18" i="10"/>
  <c r="DL18" i="10"/>
  <c r="EI17" i="10"/>
  <c r="EM17" i="10"/>
  <c r="DM17" i="10"/>
  <c r="DL17" i="10"/>
  <c r="EI16" i="10"/>
  <c r="EM16" i="10"/>
  <c r="DM16" i="10"/>
  <c r="DL16" i="10"/>
  <c r="EI15" i="10"/>
  <c r="EM15" i="10"/>
  <c r="DM15" i="10"/>
  <c r="DL15" i="10"/>
  <c r="EI14" i="10"/>
  <c r="EM14" i="10"/>
  <c r="DM14" i="10"/>
  <c r="DL14" i="10"/>
  <c r="EI13" i="10"/>
  <c r="EM13" i="10"/>
  <c r="DM13" i="10"/>
  <c r="DL13" i="10"/>
  <c r="EI12" i="10"/>
  <c r="EM12" i="10"/>
  <c r="DM12" i="10"/>
  <c r="DL12" i="10"/>
  <c r="EN11" i="10"/>
  <c r="EM11" i="10"/>
  <c r="EL11" i="10"/>
  <c r="CY90" i="10"/>
  <c r="DC90" i="10"/>
  <c r="CL90" i="10"/>
  <c r="CM90" i="10"/>
  <c r="CN90" i="10"/>
  <c r="CS90" i="10"/>
  <c r="CT90" i="10"/>
  <c r="CV90" i="10"/>
  <c r="CU90" i="10"/>
  <c r="CQ90" i="10"/>
  <c r="CR90" i="10"/>
  <c r="CP90" i="10"/>
  <c r="CO90" i="10"/>
  <c r="CF90" i="10"/>
  <c r="CK90" i="10"/>
  <c r="CJ90" i="10"/>
  <c r="CI90" i="10"/>
  <c r="CH90" i="10"/>
  <c r="CG90" i="10"/>
  <c r="CE90" i="10"/>
  <c r="CD90" i="10"/>
  <c r="CC90" i="10"/>
  <c r="CB90" i="10"/>
  <c r="CA90" i="10"/>
  <c r="BZ90" i="10"/>
  <c r="BX90" i="10"/>
  <c r="BW90" i="10"/>
  <c r="CY89" i="10"/>
  <c r="DC89" i="10"/>
  <c r="CL89" i="10"/>
  <c r="CM89" i="10"/>
  <c r="CN89" i="10"/>
  <c r="CS89" i="10"/>
  <c r="CT89" i="10"/>
  <c r="CV89" i="10"/>
  <c r="CU89" i="10"/>
  <c r="CQ89" i="10"/>
  <c r="CR89" i="10"/>
  <c r="CP89" i="10"/>
  <c r="CO89" i="10"/>
  <c r="CF89" i="10"/>
  <c r="CK89" i="10"/>
  <c r="CJ89" i="10"/>
  <c r="CI89" i="10"/>
  <c r="CH89" i="10"/>
  <c r="CG89" i="10"/>
  <c r="CE89" i="10"/>
  <c r="CD89" i="10"/>
  <c r="CC89" i="10"/>
  <c r="CB89" i="10"/>
  <c r="CA89" i="10"/>
  <c r="BZ89" i="10"/>
  <c r="BX89" i="10"/>
  <c r="BW89" i="10"/>
  <c r="CY88" i="10"/>
  <c r="DC88" i="10"/>
  <c r="CL88" i="10"/>
  <c r="CM88" i="10"/>
  <c r="CN88" i="10"/>
  <c r="CS88" i="10"/>
  <c r="CT88" i="10"/>
  <c r="CV88" i="10"/>
  <c r="CU88" i="10"/>
  <c r="CQ88" i="10"/>
  <c r="CR88" i="10"/>
  <c r="CP88" i="10"/>
  <c r="CO88" i="10"/>
  <c r="CF88" i="10"/>
  <c r="CK88" i="10"/>
  <c r="CJ88" i="10"/>
  <c r="CI88" i="10"/>
  <c r="CH88" i="10"/>
  <c r="CG88" i="10"/>
  <c r="CE88" i="10"/>
  <c r="CD88" i="10"/>
  <c r="CC88" i="10"/>
  <c r="CB88" i="10"/>
  <c r="CA88" i="10"/>
  <c r="BZ88" i="10"/>
  <c r="BX88" i="10"/>
  <c r="BW88" i="10"/>
  <c r="CY87" i="10"/>
  <c r="DC87" i="10"/>
  <c r="CL87" i="10"/>
  <c r="CM87" i="10"/>
  <c r="CN87" i="10"/>
  <c r="CS87" i="10"/>
  <c r="CT87" i="10"/>
  <c r="CV87" i="10"/>
  <c r="CU87" i="10"/>
  <c r="CQ87" i="10"/>
  <c r="CR87" i="10"/>
  <c r="CP87" i="10"/>
  <c r="CO87" i="10"/>
  <c r="CF87" i="10"/>
  <c r="CK87" i="10"/>
  <c r="CJ87" i="10"/>
  <c r="CI87" i="10"/>
  <c r="CH87" i="10"/>
  <c r="CG87" i="10"/>
  <c r="CE87" i="10"/>
  <c r="CD87" i="10"/>
  <c r="CC87" i="10"/>
  <c r="CB87" i="10"/>
  <c r="CA87" i="10"/>
  <c r="BZ87" i="10"/>
  <c r="BX87" i="10"/>
  <c r="BW87" i="10"/>
  <c r="CY86" i="10"/>
  <c r="DC86" i="10"/>
  <c r="CL86" i="10"/>
  <c r="CM86" i="10"/>
  <c r="CN86" i="10"/>
  <c r="CS86" i="10"/>
  <c r="CT86" i="10"/>
  <c r="CV86" i="10"/>
  <c r="CU86" i="10"/>
  <c r="CQ86" i="10"/>
  <c r="CR86" i="10"/>
  <c r="CP86" i="10"/>
  <c r="CO86" i="10"/>
  <c r="CF86" i="10"/>
  <c r="CK86" i="10"/>
  <c r="CJ86" i="10"/>
  <c r="CI86" i="10"/>
  <c r="CH86" i="10"/>
  <c r="CG86" i="10"/>
  <c r="CE86" i="10"/>
  <c r="CD86" i="10"/>
  <c r="CC86" i="10"/>
  <c r="CB86" i="10"/>
  <c r="CA86" i="10"/>
  <c r="BZ86" i="10"/>
  <c r="BX86" i="10"/>
  <c r="BW86" i="10"/>
  <c r="CY85" i="10"/>
  <c r="DC85" i="10"/>
  <c r="CL85" i="10"/>
  <c r="CM85" i="10"/>
  <c r="CN85" i="10"/>
  <c r="CS85" i="10"/>
  <c r="CT85" i="10"/>
  <c r="CV85" i="10"/>
  <c r="CU85" i="10"/>
  <c r="CQ85" i="10"/>
  <c r="CR85" i="10"/>
  <c r="CP85" i="10"/>
  <c r="CO85" i="10"/>
  <c r="CF85" i="10"/>
  <c r="CK85" i="10"/>
  <c r="CJ85" i="10"/>
  <c r="CI85" i="10"/>
  <c r="CH85" i="10"/>
  <c r="CG85" i="10"/>
  <c r="CE85" i="10"/>
  <c r="CD85" i="10"/>
  <c r="CC85" i="10"/>
  <c r="CB85" i="10"/>
  <c r="CA85" i="10"/>
  <c r="BZ85" i="10"/>
  <c r="BX85" i="10"/>
  <c r="CY84" i="10"/>
  <c r="DC84" i="10"/>
  <c r="CQ84" i="10"/>
  <c r="CR84" i="10"/>
  <c r="CP84" i="10"/>
  <c r="CO84" i="10"/>
  <c r="CC84" i="10"/>
  <c r="CB84" i="10"/>
  <c r="CY83" i="10"/>
  <c r="DC83" i="10"/>
  <c r="CQ83" i="10"/>
  <c r="CR83" i="10"/>
  <c r="CP83" i="10"/>
  <c r="CO83" i="10"/>
  <c r="CC83" i="10"/>
  <c r="CB83" i="10"/>
  <c r="CY82" i="10"/>
  <c r="DC82" i="10"/>
  <c r="CU82" i="10"/>
  <c r="CQ82" i="10"/>
  <c r="CR82" i="10"/>
  <c r="CP82" i="10"/>
  <c r="CO82" i="10"/>
  <c r="CC82" i="10"/>
  <c r="CB82" i="10"/>
  <c r="CY81" i="10"/>
  <c r="DC81" i="10"/>
  <c r="CQ81" i="10"/>
  <c r="CR81" i="10"/>
  <c r="CP81" i="10"/>
  <c r="CO81" i="10"/>
  <c r="CC81" i="10"/>
  <c r="CB81" i="10"/>
  <c r="CY80" i="10"/>
  <c r="DC80" i="10"/>
  <c r="CC80" i="10"/>
  <c r="CB80" i="10"/>
  <c r="CY79" i="10"/>
  <c r="DC79" i="10"/>
  <c r="CQ79" i="10"/>
  <c r="CR79" i="10"/>
  <c r="CC79" i="10"/>
  <c r="CB79" i="10"/>
  <c r="CY78" i="10"/>
  <c r="DC78" i="10"/>
  <c r="CQ78" i="10"/>
  <c r="CR78" i="10"/>
  <c r="CP78" i="10"/>
  <c r="CO78" i="10"/>
  <c r="CC78" i="10"/>
  <c r="CB78" i="10"/>
  <c r="CY77" i="10"/>
  <c r="DC77" i="10"/>
  <c r="CQ77" i="10"/>
  <c r="CR77" i="10"/>
  <c r="CC77" i="10"/>
  <c r="CB77" i="10"/>
  <c r="CY76" i="10"/>
  <c r="DC76" i="10"/>
  <c r="CC76" i="10"/>
  <c r="CB76" i="10"/>
  <c r="CY75" i="10"/>
  <c r="DC75" i="10"/>
  <c r="CC75" i="10"/>
  <c r="CB75" i="10"/>
  <c r="CY74" i="10"/>
  <c r="DC74" i="10"/>
  <c r="CC74" i="10"/>
  <c r="CB74" i="10"/>
  <c r="CY73" i="10"/>
  <c r="DC73" i="10"/>
  <c r="CC73" i="10"/>
  <c r="CB73" i="10"/>
  <c r="CY72" i="10"/>
  <c r="DC72" i="10"/>
  <c r="CC72" i="10"/>
  <c r="CB72" i="10"/>
  <c r="CY71" i="10"/>
  <c r="DC71" i="10"/>
  <c r="CC71" i="10"/>
  <c r="CB71" i="10"/>
  <c r="CY70" i="10"/>
  <c r="DC70" i="10"/>
  <c r="CC70" i="10"/>
  <c r="CB70" i="10"/>
  <c r="CY69" i="10"/>
  <c r="DC69" i="10"/>
  <c r="CC69" i="10"/>
  <c r="CB69" i="10"/>
  <c r="CY68" i="10"/>
  <c r="DC68" i="10"/>
  <c r="CC68" i="10"/>
  <c r="CB68" i="10"/>
  <c r="CY67" i="10"/>
  <c r="DC67" i="10"/>
  <c r="CC67" i="10"/>
  <c r="CB67" i="10"/>
  <c r="CY66" i="10"/>
  <c r="DC66" i="10"/>
  <c r="CC66" i="10"/>
  <c r="CB66" i="10"/>
  <c r="CY65" i="10"/>
  <c r="DC65" i="10"/>
  <c r="CC65" i="10"/>
  <c r="CB65" i="10"/>
  <c r="CY64" i="10"/>
  <c r="DC64" i="10"/>
  <c r="CC64" i="10"/>
  <c r="CB64" i="10"/>
  <c r="CY63" i="10"/>
  <c r="DC63" i="10"/>
  <c r="CC63" i="10"/>
  <c r="CB63" i="10"/>
  <c r="CY62" i="10"/>
  <c r="DC62" i="10"/>
  <c r="CC62" i="10"/>
  <c r="CB62" i="10"/>
  <c r="CY61" i="10"/>
  <c r="DC61" i="10"/>
  <c r="CC61" i="10"/>
  <c r="CB61" i="10"/>
  <c r="CY60" i="10"/>
  <c r="DC60" i="10"/>
  <c r="CC60" i="10"/>
  <c r="CB60" i="10"/>
  <c r="CY59" i="10"/>
  <c r="DC59" i="10"/>
  <c r="CC59" i="10"/>
  <c r="CB59" i="10"/>
  <c r="CY58" i="10"/>
  <c r="DC58" i="10"/>
  <c r="CC58" i="10"/>
  <c r="CB58" i="10"/>
  <c r="CY57" i="10"/>
  <c r="DC57" i="10"/>
  <c r="CC57" i="10"/>
  <c r="CB57" i="10"/>
  <c r="CY56" i="10"/>
  <c r="DC56" i="10"/>
  <c r="CC56" i="10"/>
  <c r="CB56" i="10"/>
  <c r="CY55" i="10"/>
  <c r="DC55" i="10"/>
  <c r="CC55" i="10"/>
  <c r="CB55" i="10"/>
  <c r="CY54" i="10"/>
  <c r="DC54" i="10"/>
  <c r="CC54" i="10"/>
  <c r="CB54" i="10"/>
  <c r="CY53" i="10"/>
  <c r="DC53" i="10"/>
  <c r="CC53" i="10"/>
  <c r="CB53" i="10"/>
  <c r="CY52" i="10"/>
  <c r="DC52" i="10"/>
  <c r="CC52" i="10"/>
  <c r="CB52" i="10"/>
  <c r="CY51" i="10"/>
  <c r="DC51" i="10"/>
  <c r="CC51" i="10"/>
  <c r="CB51" i="10"/>
  <c r="CY50" i="10"/>
  <c r="DC50" i="10"/>
  <c r="CC50" i="10"/>
  <c r="CB50" i="10"/>
  <c r="CY49" i="10"/>
  <c r="DC49" i="10"/>
  <c r="CC49" i="10"/>
  <c r="CB49" i="10"/>
  <c r="CY48" i="10"/>
  <c r="DC48" i="10"/>
  <c r="CC48" i="10"/>
  <c r="CB48" i="10"/>
  <c r="CY47" i="10"/>
  <c r="DC47" i="10"/>
  <c r="CC47" i="10"/>
  <c r="CB47" i="10"/>
  <c r="CY46" i="10"/>
  <c r="DC46" i="10"/>
  <c r="CC46" i="10"/>
  <c r="CB46" i="10"/>
  <c r="CY45" i="10"/>
  <c r="DC45" i="10"/>
  <c r="CC45" i="10"/>
  <c r="CB45" i="10"/>
  <c r="CY44" i="10"/>
  <c r="DC44" i="10"/>
  <c r="CC44" i="10"/>
  <c r="CB44" i="10"/>
  <c r="CY43" i="10"/>
  <c r="DC43" i="10"/>
  <c r="CC43" i="10"/>
  <c r="CB43" i="10"/>
  <c r="CY42" i="10"/>
  <c r="DC42" i="10"/>
  <c r="CC42" i="10"/>
  <c r="CB42" i="10"/>
  <c r="CY41" i="10"/>
  <c r="DC41" i="10"/>
  <c r="CC41" i="10"/>
  <c r="CB41" i="10"/>
  <c r="CY40" i="10"/>
  <c r="DC40" i="10"/>
  <c r="CC40" i="10"/>
  <c r="CB40" i="10"/>
  <c r="CY39" i="10"/>
  <c r="DC39" i="10"/>
  <c r="CC39" i="10"/>
  <c r="CB39" i="10"/>
  <c r="CY38" i="10"/>
  <c r="DC38" i="10"/>
  <c r="CC38" i="10"/>
  <c r="CB38" i="10"/>
  <c r="CY37" i="10"/>
  <c r="DC37" i="10"/>
  <c r="CC37" i="10"/>
  <c r="CB37" i="10"/>
  <c r="CY36" i="10"/>
  <c r="DC36" i="10"/>
  <c r="CC36" i="10"/>
  <c r="CB36" i="10"/>
  <c r="CY35" i="10"/>
  <c r="DC35" i="10"/>
  <c r="CC35" i="10"/>
  <c r="CB35" i="10"/>
  <c r="CY34" i="10"/>
  <c r="DC34" i="10"/>
  <c r="CC34" i="10"/>
  <c r="CB34" i="10"/>
  <c r="CY33" i="10"/>
  <c r="DC33" i="10"/>
  <c r="CC33" i="10"/>
  <c r="CB33" i="10"/>
  <c r="CY32" i="10"/>
  <c r="DC32" i="10"/>
  <c r="CC32" i="10"/>
  <c r="CB32" i="10"/>
  <c r="CY31" i="10"/>
  <c r="DC31" i="10"/>
  <c r="CC31" i="10"/>
  <c r="CB31" i="10"/>
  <c r="CY30" i="10"/>
  <c r="DC30" i="10"/>
  <c r="CC30" i="10"/>
  <c r="CB30" i="10"/>
  <c r="CY29" i="10"/>
  <c r="DC29" i="10"/>
  <c r="CC29" i="10"/>
  <c r="CB29" i="10"/>
  <c r="CY28" i="10"/>
  <c r="DC28" i="10"/>
  <c r="CC28" i="10"/>
  <c r="CB28" i="10"/>
  <c r="CY27" i="10"/>
  <c r="DC27" i="10"/>
  <c r="CC27" i="10"/>
  <c r="CB27" i="10"/>
  <c r="CY26" i="10"/>
  <c r="DC26" i="10"/>
  <c r="CC26" i="10"/>
  <c r="CB26" i="10"/>
  <c r="CY25" i="10"/>
  <c r="DC25" i="10"/>
  <c r="CC25" i="10"/>
  <c r="CB25" i="10"/>
  <c r="CY24" i="10"/>
  <c r="DC24" i="10"/>
  <c r="CC24" i="10"/>
  <c r="CB24" i="10"/>
  <c r="CY23" i="10"/>
  <c r="DC23" i="10"/>
  <c r="CC23" i="10"/>
  <c r="CB23" i="10"/>
  <c r="CY22" i="10"/>
  <c r="DC22" i="10"/>
  <c r="CC22" i="10"/>
  <c r="CB22" i="10"/>
  <c r="CY21" i="10"/>
  <c r="DC21" i="10"/>
  <c r="CC21" i="10"/>
  <c r="CB21" i="10"/>
  <c r="CY20" i="10"/>
  <c r="DC20" i="10"/>
  <c r="CC20" i="10"/>
  <c r="CB20" i="10"/>
  <c r="CY19" i="10"/>
  <c r="DC19" i="10"/>
  <c r="CC19" i="10"/>
  <c r="CB19" i="10"/>
  <c r="CY18" i="10"/>
  <c r="DC18" i="10"/>
  <c r="CC18" i="10"/>
  <c r="CB18" i="10"/>
  <c r="CY17" i="10"/>
  <c r="DC17" i="10"/>
  <c r="CC17" i="10"/>
  <c r="CB17" i="10"/>
  <c r="CY16" i="10"/>
  <c r="DC16" i="10"/>
  <c r="CC16" i="10"/>
  <c r="CB16" i="10"/>
  <c r="CY15" i="10"/>
  <c r="DC15" i="10"/>
  <c r="CC15" i="10"/>
  <c r="CB15" i="10"/>
  <c r="CY14" i="10"/>
  <c r="DC14" i="10"/>
  <c r="CC14" i="10"/>
  <c r="CB14" i="10"/>
  <c r="CY13" i="10"/>
  <c r="DC13" i="10"/>
  <c r="CC13" i="10"/>
  <c r="CB13" i="10"/>
  <c r="CY12" i="10"/>
  <c r="DC12" i="10"/>
  <c r="CC12" i="10"/>
  <c r="CB12" i="10"/>
  <c r="DD11" i="10"/>
  <c r="DC11" i="10"/>
  <c r="DB11" i="10"/>
  <c r="BB90" i="10"/>
  <c r="BC90" i="10"/>
  <c r="BD90" i="10"/>
  <c r="BI90" i="10"/>
  <c r="BJ90" i="10"/>
  <c r="BL90" i="10"/>
  <c r="BK90" i="10"/>
  <c r="BG90" i="10"/>
  <c r="BH90" i="10"/>
  <c r="BF90" i="10"/>
  <c r="BE90" i="10"/>
  <c r="AV90" i="10"/>
  <c r="BA90" i="10"/>
  <c r="AZ90" i="10"/>
  <c r="AY90" i="10"/>
  <c r="AX90" i="10"/>
  <c r="AW90" i="10"/>
  <c r="AS90" i="10"/>
  <c r="AR90" i="10"/>
  <c r="AQ90" i="10"/>
  <c r="AP90" i="10"/>
  <c r="AM90" i="10"/>
  <c r="BB89" i="10"/>
  <c r="BC89" i="10"/>
  <c r="BD89" i="10"/>
  <c r="BI89" i="10"/>
  <c r="BJ89" i="10"/>
  <c r="BL89" i="10"/>
  <c r="BK89" i="10"/>
  <c r="BG89" i="10"/>
  <c r="BH89" i="10"/>
  <c r="BF89" i="10"/>
  <c r="BE89" i="10"/>
  <c r="AV89" i="10"/>
  <c r="BA89" i="10"/>
  <c r="AZ89" i="10"/>
  <c r="AY89" i="10"/>
  <c r="AX89" i="10"/>
  <c r="AW89" i="10"/>
  <c r="AS89" i="10"/>
  <c r="AR89" i="10"/>
  <c r="AQ89" i="10"/>
  <c r="AP89" i="10"/>
  <c r="AM89" i="10"/>
  <c r="BB88" i="10"/>
  <c r="BC88" i="10"/>
  <c r="BD88" i="10"/>
  <c r="BI88" i="10"/>
  <c r="BJ88" i="10"/>
  <c r="BL88" i="10"/>
  <c r="BK88" i="10"/>
  <c r="BG88" i="10"/>
  <c r="BH88" i="10"/>
  <c r="BF88" i="10"/>
  <c r="BE88" i="10"/>
  <c r="AV88" i="10"/>
  <c r="BA88" i="10"/>
  <c r="AZ88" i="10"/>
  <c r="AY88" i="10"/>
  <c r="AX88" i="10"/>
  <c r="AW88" i="10"/>
  <c r="AS88" i="10"/>
  <c r="AR88" i="10"/>
  <c r="AQ88" i="10"/>
  <c r="AP88" i="10"/>
  <c r="AM88" i="10"/>
  <c r="BB87" i="10"/>
  <c r="BC87" i="10"/>
  <c r="BD87" i="10"/>
  <c r="BI87" i="10"/>
  <c r="BJ87" i="10"/>
  <c r="BL87" i="10"/>
  <c r="BK87" i="10"/>
  <c r="BG87" i="10"/>
  <c r="BH87" i="10"/>
  <c r="BF87" i="10"/>
  <c r="BE87" i="10"/>
  <c r="AV87" i="10"/>
  <c r="BA87" i="10"/>
  <c r="AZ87" i="10"/>
  <c r="AY87" i="10"/>
  <c r="AX87" i="10"/>
  <c r="AW87" i="10"/>
  <c r="AS87" i="10"/>
  <c r="AR87" i="10"/>
  <c r="AQ87" i="10"/>
  <c r="AP87" i="10"/>
  <c r="AM87" i="10"/>
  <c r="BB86" i="10"/>
  <c r="BC86" i="10"/>
  <c r="BD86" i="10"/>
  <c r="BI86" i="10"/>
  <c r="BJ86" i="10"/>
  <c r="BL86" i="10"/>
  <c r="BK86" i="10"/>
  <c r="BG86" i="10"/>
  <c r="BH86" i="10"/>
  <c r="BF86" i="10"/>
  <c r="BE86" i="10"/>
  <c r="AV86" i="10"/>
  <c r="BA86" i="10"/>
  <c r="AZ86" i="10"/>
  <c r="AY86" i="10"/>
  <c r="AX86" i="10"/>
  <c r="AW86" i="10"/>
  <c r="AS86" i="10"/>
  <c r="AR86" i="10"/>
  <c r="AQ86" i="10"/>
  <c r="AP86" i="10"/>
  <c r="AM86" i="10"/>
  <c r="BB85" i="10"/>
  <c r="BC85" i="10"/>
  <c r="BD85" i="10"/>
  <c r="BI85" i="10"/>
  <c r="BJ85" i="10"/>
  <c r="BL85" i="10"/>
  <c r="BK85" i="10"/>
  <c r="BG85" i="10"/>
  <c r="BH85" i="10"/>
  <c r="BF85" i="10"/>
  <c r="BE85" i="10"/>
  <c r="AV85" i="10"/>
  <c r="BA85" i="10"/>
  <c r="AZ85" i="10"/>
  <c r="AY85" i="10"/>
  <c r="AX85" i="10"/>
  <c r="AW85" i="10"/>
  <c r="AS85" i="10"/>
  <c r="AR85" i="10"/>
  <c r="AQ85" i="10"/>
  <c r="AP85" i="10"/>
  <c r="BG84" i="10"/>
  <c r="BH84" i="10"/>
  <c r="BF84" i="10"/>
  <c r="BE84" i="10"/>
  <c r="AS84" i="10"/>
  <c r="AR84" i="10"/>
  <c r="BK83" i="10"/>
  <c r="BG83" i="10"/>
  <c r="BH83" i="10"/>
  <c r="BF83" i="10"/>
  <c r="BE83" i="10"/>
  <c r="AS83" i="10"/>
  <c r="AR83" i="10"/>
  <c r="BK82" i="10"/>
  <c r="BG82" i="10"/>
  <c r="BH82" i="10"/>
  <c r="BF82" i="10"/>
  <c r="BE82" i="10"/>
  <c r="AS82" i="10"/>
  <c r="AR82" i="10"/>
  <c r="AS81" i="10"/>
  <c r="AR81" i="10"/>
  <c r="AS80" i="10"/>
  <c r="AR80" i="10"/>
  <c r="AS79" i="10"/>
  <c r="AR79" i="10"/>
  <c r="AS78" i="10"/>
  <c r="AR78" i="10"/>
  <c r="AS77" i="10"/>
  <c r="AR77" i="10"/>
  <c r="AS76" i="10"/>
  <c r="AR76" i="10"/>
  <c r="AS75" i="10"/>
  <c r="AR75" i="10"/>
  <c r="AS74" i="10"/>
  <c r="AR74" i="10"/>
  <c r="AS73" i="10"/>
  <c r="AR73" i="10"/>
  <c r="AS72" i="10"/>
  <c r="AR72" i="10"/>
  <c r="AS71" i="10"/>
  <c r="AR71" i="10"/>
  <c r="AS70" i="10"/>
  <c r="AR70" i="10"/>
  <c r="AS69" i="10"/>
  <c r="AR69" i="10"/>
  <c r="AS68" i="10"/>
  <c r="AR68" i="10"/>
  <c r="AS67" i="10"/>
  <c r="AR67" i="10"/>
  <c r="AS66" i="10"/>
  <c r="AR66" i="10"/>
  <c r="AS65" i="10"/>
  <c r="AR65" i="10"/>
  <c r="AS64" i="10"/>
  <c r="AR64" i="10"/>
  <c r="AS63" i="10"/>
  <c r="AR63" i="10"/>
  <c r="AS62" i="10"/>
  <c r="AR62" i="10"/>
  <c r="AS61" i="10"/>
  <c r="AR61" i="10"/>
  <c r="AS60" i="10"/>
  <c r="AR60" i="10"/>
  <c r="AS59" i="10"/>
  <c r="AR59" i="10"/>
  <c r="AS58" i="10"/>
  <c r="AR58" i="10"/>
  <c r="AS57" i="10"/>
  <c r="AR57" i="10"/>
  <c r="AS56" i="10"/>
  <c r="AR56" i="10"/>
  <c r="AS55" i="10"/>
  <c r="AR55" i="10"/>
  <c r="AS54" i="10"/>
  <c r="AR54" i="10"/>
  <c r="AS53" i="10"/>
  <c r="AR53" i="10"/>
  <c r="AS52" i="10"/>
  <c r="AR52" i="10"/>
  <c r="AS51" i="10"/>
  <c r="AR51" i="10"/>
  <c r="AS50" i="10"/>
  <c r="AR50" i="10"/>
  <c r="AS49" i="10"/>
  <c r="AR49" i="10"/>
  <c r="AS48" i="10"/>
  <c r="AR48" i="10"/>
  <c r="AS47" i="10"/>
  <c r="AR47" i="10"/>
  <c r="AS46" i="10"/>
  <c r="AR46" i="10"/>
  <c r="AS45" i="10"/>
  <c r="AR45" i="10"/>
  <c r="AS44" i="10"/>
  <c r="AR44" i="10"/>
  <c r="AS43" i="10"/>
  <c r="AR43" i="10"/>
  <c r="AS42" i="10"/>
  <c r="AR42" i="10"/>
  <c r="AS41" i="10"/>
  <c r="AR41" i="10"/>
  <c r="AS40" i="10"/>
  <c r="AR40" i="10"/>
  <c r="AS39" i="10"/>
  <c r="AR39" i="10"/>
  <c r="AS38" i="10"/>
  <c r="AR38" i="10"/>
  <c r="AS37" i="10"/>
  <c r="AR37" i="10"/>
  <c r="AS36" i="10"/>
  <c r="AR36" i="10"/>
  <c r="AS35" i="10"/>
  <c r="AR35" i="10"/>
  <c r="AS34" i="10"/>
  <c r="AR34" i="10"/>
  <c r="AS33" i="10"/>
  <c r="AR33" i="10"/>
  <c r="AS32" i="10"/>
  <c r="AR32" i="10"/>
  <c r="AS31" i="10"/>
  <c r="AR31" i="10"/>
  <c r="AS30" i="10"/>
  <c r="AR30" i="10"/>
  <c r="AS29" i="10"/>
  <c r="AR29" i="10"/>
  <c r="AS28" i="10"/>
  <c r="AR28" i="10"/>
  <c r="AS27" i="10"/>
  <c r="AR27" i="10"/>
  <c r="AS26" i="10"/>
  <c r="AR26" i="10"/>
  <c r="AS25" i="10"/>
  <c r="AR25" i="10"/>
  <c r="AS24" i="10"/>
  <c r="AR24" i="10"/>
  <c r="AS23" i="10"/>
  <c r="AR23" i="10"/>
  <c r="AS22" i="10"/>
  <c r="AR22" i="10"/>
  <c r="AS21" i="10"/>
  <c r="AR21" i="10"/>
  <c r="AS20" i="10"/>
  <c r="AR20" i="10"/>
  <c r="AS19" i="10"/>
  <c r="AR19" i="10"/>
  <c r="AS18" i="10"/>
  <c r="AR18" i="10"/>
  <c r="AS17" i="10"/>
  <c r="AR17" i="10"/>
  <c r="AS16" i="10"/>
  <c r="AR16" i="10"/>
  <c r="AS15" i="10"/>
  <c r="AR15" i="10"/>
  <c r="AS14" i="10"/>
  <c r="AR14" i="10"/>
  <c r="AS13" i="10"/>
  <c r="AR13" i="10"/>
  <c r="AS12" i="10"/>
  <c r="AR12" i="10"/>
  <c r="BT11" i="10"/>
  <c r="BS11" i="10"/>
  <c r="BR11" i="10"/>
  <c r="AE90" i="10"/>
  <c r="AI90" i="10"/>
  <c r="R90" i="10"/>
  <c r="S90" i="10"/>
  <c r="T90" i="10"/>
  <c r="Y90" i="10"/>
  <c r="Z90" i="10"/>
  <c r="AB90" i="10"/>
  <c r="AA90" i="10"/>
  <c r="W90" i="10"/>
  <c r="X90" i="10"/>
  <c r="V90" i="10"/>
  <c r="U90" i="10"/>
  <c r="L90" i="10"/>
  <c r="Q90" i="10"/>
  <c r="P90" i="10"/>
  <c r="O90" i="10"/>
  <c r="N90" i="10"/>
  <c r="M90" i="10"/>
  <c r="K90" i="10"/>
  <c r="J90" i="10"/>
  <c r="I90" i="10"/>
  <c r="H90" i="10"/>
  <c r="G90" i="10"/>
  <c r="F90" i="10"/>
  <c r="C90" i="10"/>
  <c r="AE89" i="10"/>
  <c r="AI89" i="10"/>
  <c r="R89" i="10"/>
  <c r="S89" i="10"/>
  <c r="T89" i="10"/>
  <c r="Y89" i="10"/>
  <c r="Z89" i="10"/>
  <c r="AB89" i="10"/>
  <c r="AA89" i="10"/>
  <c r="W89" i="10"/>
  <c r="X89" i="10"/>
  <c r="V89" i="10"/>
  <c r="U89" i="10"/>
  <c r="L89" i="10"/>
  <c r="Q89" i="10"/>
  <c r="P89" i="10"/>
  <c r="O89" i="10"/>
  <c r="N89" i="10"/>
  <c r="M89" i="10"/>
  <c r="K89" i="10"/>
  <c r="J89" i="10"/>
  <c r="I89" i="10"/>
  <c r="H89" i="10"/>
  <c r="G89" i="10"/>
  <c r="F89" i="10"/>
  <c r="C89" i="10"/>
  <c r="AE88" i="10"/>
  <c r="AI88" i="10"/>
  <c r="R88" i="10"/>
  <c r="S88" i="10"/>
  <c r="T88" i="10"/>
  <c r="Y88" i="10"/>
  <c r="Z88" i="10"/>
  <c r="AB88" i="10"/>
  <c r="AA88" i="10"/>
  <c r="W88" i="10"/>
  <c r="X88" i="10"/>
  <c r="V88" i="10"/>
  <c r="U88" i="10"/>
  <c r="L88" i="10"/>
  <c r="Q88" i="10"/>
  <c r="P88" i="10"/>
  <c r="O88" i="10"/>
  <c r="N88" i="10"/>
  <c r="M88" i="10"/>
  <c r="K88" i="10"/>
  <c r="J88" i="10"/>
  <c r="I88" i="10"/>
  <c r="H88" i="10"/>
  <c r="G88" i="10"/>
  <c r="F88" i="10"/>
  <c r="C88" i="10"/>
  <c r="AE87" i="10"/>
  <c r="AI87" i="10"/>
  <c r="R87" i="10"/>
  <c r="S87" i="10"/>
  <c r="T87" i="10"/>
  <c r="Y87" i="10"/>
  <c r="Z87" i="10"/>
  <c r="AB87" i="10"/>
  <c r="AA87" i="10"/>
  <c r="W87" i="10"/>
  <c r="X87" i="10"/>
  <c r="V87" i="10"/>
  <c r="U87" i="10"/>
  <c r="L87" i="10"/>
  <c r="Q87" i="10"/>
  <c r="P87" i="10"/>
  <c r="O87" i="10"/>
  <c r="N87" i="10"/>
  <c r="M87" i="10"/>
  <c r="K87" i="10"/>
  <c r="J87" i="10"/>
  <c r="I87" i="10"/>
  <c r="H87" i="10"/>
  <c r="G87" i="10"/>
  <c r="F87" i="10"/>
  <c r="C87" i="10"/>
  <c r="AE86" i="10"/>
  <c r="AI86" i="10"/>
  <c r="R86" i="10"/>
  <c r="S86" i="10"/>
  <c r="T86" i="10"/>
  <c r="Y86" i="10"/>
  <c r="Z86" i="10"/>
  <c r="AB86" i="10"/>
  <c r="AA86" i="10"/>
  <c r="W86" i="10"/>
  <c r="X86" i="10"/>
  <c r="V86" i="10"/>
  <c r="U86" i="10"/>
  <c r="L86" i="10"/>
  <c r="Q86" i="10"/>
  <c r="P86" i="10"/>
  <c r="O86" i="10"/>
  <c r="N86" i="10"/>
  <c r="M86" i="10"/>
  <c r="K86" i="10"/>
  <c r="J86" i="10"/>
  <c r="I86" i="10"/>
  <c r="H86" i="10"/>
  <c r="G86" i="10"/>
  <c r="F86" i="10"/>
  <c r="C86" i="10"/>
  <c r="AE85" i="10"/>
  <c r="AI85" i="10"/>
  <c r="R85" i="10"/>
  <c r="S85" i="10"/>
  <c r="T85" i="10"/>
  <c r="Y85" i="10"/>
  <c r="Z85" i="10"/>
  <c r="AB85" i="10"/>
  <c r="AA85" i="10"/>
  <c r="W85" i="10"/>
  <c r="X85" i="10"/>
  <c r="V85" i="10"/>
  <c r="U85" i="10"/>
  <c r="L85" i="10"/>
  <c r="Q85" i="10"/>
  <c r="P85" i="10"/>
  <c r="O85" i="10"/>
  <c r="N85" i="10"/>
  <c r="M85" i="10"/>
  <c r="K85" i="10"/>
  <c r="J85" i="10"/>
  <c r="I85" i="10"/>
  <c r="H85" i="10"/>
  <c r="G85" i="10"/>
  <c r="F85" i="10"/>
  <c r="C85" i="10"/>
  <c r="AE84" i="10"/>
  <c r="AI84" i="10"/>
  <c r="R84" i="10"/>
  <c r="S84" i="10"/>
  <c r="T84" i="10"/>
  <c r="Y84" i="10"/>
  <c r="Z84" i="10"/>
  <c r="AB84" i="10"/>
  <c r="AA84" i="10"/>
  <c r="W84" i="10"/>
  <c r="X84" i="10"/>
  <c r="V84" i="10"/>
  <c r="U84" i="10"/>
  <c r="L84" i="10"/>
  <c r="Q84" i="10"/>
  <c r="P84" i="10"/>
  <c r="O84" i="10"/>
  <c r="N84" i="10"/>
  <c r="M84" i="10"/>
  <c r="K84" i="10"/>
  <c r="J84" i="10"/>
  <c r="I84" i="10"/>
  <c r="H84" i="10"/>
  <c r="G84" i="10"/>
  <c r="F84" i="10"/>
  <c r="AE83" i="10"/>
  <c r="AI83" i="10"/>
  <c r="W83" i="10"/>
  <c r="X83" i="10"/>
  <c r="V83" i="10"/>
  <c r="U83" i="10"/>
  <c r="I83" i="10"/>
  <c r="H83" i="10"/>
  <c r="AE82" i="10"/>
  <c r="AI82" i="10"/>
  <c r="W82" i="10"/>
  <c r="X82" i="10"/>
  <c r="V82" i="10"/>
  <c r="U82" i="10"/>
  <c r="I82" i="10"/>
  <c r="H82" i="10"/>
  <c r="AE81" i="10"/>
  <c r="AI81" i="10"/>
  <c r="W81" i="10"/>
  <c r="X81" i="10"/>
  <c r="I81" i="10"/>
  <c r="H81" i="10"/>
  <c r="AE80" i="10"/>
  <c r="AI80" i="10"/>
  <c r="W80" i="10"/>
  <c r="X80" i="10"/>
  <c r="V80" i="10"/>
  <c r="U80" i="10"/>
  <c r="I80" i="10"/>
  <c r="AE79" i="10"/>
  <c r="AI79" i="10"/>
  <c r="W79" i="10"/>
  <c r="X79" i="10"/>
  <c r="I79" i="10"/>
  <c r="AE78" i="10"/>
  <c r="AI78" i="10"/>
  <c r="I78" i="10"/>
  <c r="AE77" i="10"/>
  <c r="AI77" i="10"/>
  <c r="I77" i="10"/>
  <c r="AE76" i="10"/>
  <c r="AI76" i="10"/>
  <c r="I76" i="10"/>
  <c r="AE75" i="10"/>
  <c r="AI75" i="10"/>
  <c r="I75" i="10"/>
  <c r="AE74" i="10"/>
  <c r="AI74" i="10"/>
  <c r="I74" i="10"/>
  <c r="AE73" i="10"/>
  <c r="AI73" i="10"/>
  <c r="I73" i="10"/>
  <c r="AE72" i="10"/>
  <c r="AI72" i="10"/>
  <c r="I72" i="10"/>
  <c r="AE71" i="10"/>
  <c r="AI71" i="10"/>
  <c r="I71" i="10"/>
  <c r="AE70" i="10"/>
  <c r="AI70" i="10"/>
  <c r="I70" i="10"/>
  <c r="AE69" i="10"/>
  <c r="AI69" i="10"/>
  <c r="I69" i="10"/>
  <c r="AE68" i="10"/>
  <c r="AI68" i="10"/>
  <c r="I68" i="10"/>
  <c r="AE67" i="10"/>
  <c r="AI67" i="10"/>
  <c r="I67" i="10"/>
  <c r="AE66" i="10"/>
  <c r="AI66" i="10"/>
  <c r="I66" i="10"/>
  <c r="AE65" i="10"/>
  <c r="AI65" i="10"/>
  <c r="I65" i="10"/>
  <c r="AE64" i="10"/>
  <c r="AI64" i="10"/>
  <c r="I64" i="10"/>
  <c r="AE63" i="10"/>
  <c r="AI63" i="10"/>
  <c r="I63" i="10"/>
  <c r="AE62" i="10"/>
  <c r="AI62" i="10"/>
  <c r="I62" i="10"/>
  <c r="AE61" i="10"/>
  <c r="AI61" i="10"/>
  <c r="I61" i="10"/>
  <c r="AE60" i="10"/>
  <c r="AI60" i="10"/>
  <c r="I60" i="10"/>
  <c r="AE59" i="10"/>
  <c r="AI59" i="10"/>
  <c r="I59" i="10"/>
  <c r="AE58" i="10"/>
  <c r="AI58" i="10"/>
  <c r="I58" i="10"/>
  <c r="AE57" i="10"/>
  <c r="AI57" i="10"/>
  <c r="I57" i="10"/>
  <c r="AE56" i="10"/>
  <c r="AI56" i="10"/>
  <c r="I56" i="10"/>
  <c r="AE55" i="10"/>
  <c r="AI55" i="10"/>
  <c r="I55" i="10"/>
  <c r="AE54" i="10"/>
  <c r="AI54" i="10"/>
  <c r="I54" i="10"/>
  <c r="AE53" i="10"/>
  <c r="AI53" i="10"/>
  <c r="I53" i="10"/>
  <c r="AE52" i="10"/>
  <c r="AI52" i="10"/>
  <c r="I52" i="10"/>
  <c r="AE51" i="10"/>
  <c r="AI51" i="10"/>
  <c r="I51" i="10"/>
  <c r="AE50" i="10"/>
  <c r="AI50" i="10"/>
  <c r="I50" i="10"/>
  <c r="AE49" i="10"/>
  <c r="AI49" i="10"/>
  <c r="I49" i="10"/>
  <c r="AE48" i="10"/>
  <c r="AI48" i="10"/>
  <c r="I48" i="10"/>
  <c r="AE47" i="10"/>
  <c r="AI47" i="10"/>
  <c r="I47" i="10"/>
  <c r="AE46" i="10"/>
  <c r="AI46" i="10"/>
  <c r="I46" i="10"/>
  <c r="AE45" i="10"/>
  <c r="AI45" i="10"/>
  <c r="I45" i="10"/>
  <c r="AE44" i="10"/>
  <c r="AI44" i="10"/>
  <c r="I44" i="10"/>
  <c r="AE43" i="10"/>
  <c r="AI43" i="10"/>
  <c r="I43" i="10"/>
  <c r="AE42" i="10"/>
  <c r="AI42" i="10"/>
  <c r="I42" i="10"/>
  <c r="AE41" i="10"/>
  <c r="AI41" i="10"/>
  <c r="I41" i="10"/>
  <c r="AE40" i="10"/>
  <c r="AI40" i="10"/>
  <c r="I40" i="10"/>
  <c r="AE39" i="10"/>
  <c r="AI39" i="10"/>
  <c r="I39" i="10"/>
  <c r="AE38" i="10"/>
  <c r="AI38" i="10"/>
  <c r="I38" i="10"/>
  <c r="AE37" i="10"/>
  <c r="AI37" i="10"/>
  <c r="I37" i="10"/>
  <c r="AE36" i="10"/>
  <c r="AI36" i="10"/>
  <c r="I36" i="10"/>
  <c r="AE35" i="10"/>
  <c r="AI35" i="10"/>
  <c r="I35" i="10"/>
  <c r="AE34" i="10"/>
  <c r="AI34" i="10"/>
  <c r="I34" i="10"/>
  <c r="AE33" i="10"/>
  <c r="AI33" i="10"/>
  <c r="I33" i="10"/>
  <c r="AE32" i="10"/>
  <c r="AI32" i="10"/>
  <c r="I32" i="10"/>
  <c r="AE31" i="10"/>
  <c r="AI31" i="10"/>
  <c r="I31" i="10"/>
  <c r="AE30" i="10"/>
  <c r="AI30" i="10"/>
  <c r="I30" i="10"/>
  <c r="AE29" i="10"/>
  <c r="AI29" i="10"/>
  <c r="I29" i="10"/>
  <c r="AE28" i="10"/>
  <c r="AI28" i="10"/>
  <c r="I28" i="10"/>
  <c r="AE27" i="10"/>
  <c r="AI27" i="10"/>
  <c r="I27" i="10"/>
  <c r="AE26" i="10"/>
  <c r="AI26" i="10"/>
  <c r="I26" i="10"/>
  <c r="AE25" i="10"/>
  <c r="AI25" i="10"/>
  <c r="I25" i="10"/>
  <c r="AE24" i="10"/>
  <c r="AI24" i="10"/>
  <c r="I24" i="10"/>
  <c r="AE23" i="10"/>
  <c r="AI23" i="10"/>
  <c r="I23" i="10"/>
  <c r="AE22" i="10"/>
  <c r="AI22" i="10"/>
  <c r="I22" i="10"/>
  <c r="AE21" i="10"/>
  <c r="AI21" i="10"/>
  <c r="I21" i="10"/>
  <c r="AE20" i="10"/>
  <c r="AI20" i="10"/>
  <c r="I20" i="10"/>
  <c r="AE19" i="10"/>
  <c r="AI19" i="10"/>
  <c r="I19" i="10"/>
  <c r="AE18" i="10"/>
  <c r="AI18" i="10"/>
  <c r="I18" i="10"/>
  <c r="AE17" i="10"/>
  <c r="AI17" i="10"/>
  <c r="I17" i="10"/>
  <c r="AE16" i="10"/>
  <c r="AI16" i="10"/>
  <c r="I16" i="10"/>
  <c r="AE15" i="10"/>
  <c r="AI15" i="10"/>
  <c r="I15" i="10"/>
  <c r="AE14" i="10"/>
  <c r="AI14" i="10"/>
  <c r="I14" i="10"/>
  <c r="AE13" i="10"/>
  <c r="AI13" i="10"/>
  <c r="I13" i="10"/>
  <c r="AE12" i="10"/>
  <c r="AI12" i="10"/>
  <c r="I12" i="10"/>
  <c r="AJ11" i="10"/>
  <c r="AI11" i="10"/>
  <c r="AH11" i="10"/>
  <c r="K3" i="10"/>
  <c r="J135" i="1"/>
  <c r="I135" i="1"/>
  <c r="H135" i="1"/>
  <c r="G135" i="1"/>
  <c r="F135" i="1"/>
  <c r="E135" i="1"/>
  <c r="D135" i="1"/>
  <c r="C135" i="1"/>
  <c r="B49" i="1"/>
  <c r="B123" i="1"/>
  <c r="AL61" i="1"/>
  <c r="B44" i="1"/>
  <c r="B118" i="1"/>
  <c r="AG61" i="1"/>
  <c r="B39" i="1"/>
  <c r="B113" i="1"/>
  <c r="AB61" i="1"/>
  <c r="B34" i="1"/>
  <c r="B108" i="1"/>
  <c r="W61" i="1"/>
  <c r="B29" i="1"/>
  <c r="B103" i="1"/>
  <c r="R61" i="1"/>
  <c r="B24" i="1"/>
  <c r="B98" i="1"/>
  <c r="M61" i="1"/>
  <c r="B19" i="1"/>
  <c r="B93" i="1"/>
  <c r="H61" i="1"/>
  <c r="B14" i="1"/>
  <c r="B88" i="1"/>
  <c r="C61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C68" i="1"/>
  <c r="J121" i="1"/>
  <c r="J122" i="1"/>
  <c r="J123" i="1"/>
  <c r="J124" i="1"/>
  <c r="J125" i="1"/>
  <c r="J126" i="1"/>
  <c r="J127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S5" i="9"/>
  <c r="R5" i="9"/>
</calcChain>
</file>

<file path=xl/sharedStrings.xml><?xml version="1.0" encoding="utf-8"?>
<sst xmlns="http://schemas.openxmlformats.org/spreadsheetml/2006/main" count="1341" uniqueCount="168">
  <si>
    <t>Point Guard</t>
  </si>
  <si>
    <t>Shooting Guard</t>
  </si>
  <si>
    <t>Small Forward</t>
  </si>
  <si>
    <t>Power Forward</t>
  </si>
  <si>
    <t>Center</t>
  </si>
  <si>
    <t>Total</t>
  </si>
  <si>
    <t>Player</t>
  </si>
  <si>
    <t>% 3 pts scored</t>
  </si>
  <si>
    <t>% 2 pts scored</t>
  </si>
  <si>
    <t>% 1 pts scored</t>
  </si>
  <si>
    <t>-</t>
  </si>
  <si>
    <t>Team 1</t>
  </si>
  <si>
    <t>Team 2</t>
  </si>
  <si>
    <t>Which team starts?</t>
  </si>
  <si>
    <t>=&gt;</t>
  </si>
  <si>
    <t xml:space="preserve">Team </t>
  </si>
  <si>
    <t>starts</t>
  </si>
  <si>
    <t>Obstruction?</t>
  </si>
  <si>
    <t>In column 1, % of time where player 1 is obstructing a shoot of player i</t>
  </si>
  <si>
    <t>In column 1, % of time where player 1 is defending on player i</t>
  </si>
  <si>
    <t>2 pts</t>
  </si>
  <si>
    <t>3 pts</t>
  </si>
  <si>
    <t>Hypotheses:</t>
  </si>
  <si>
    <t>- players are all equally likely to get the ball in Offense</t>
  </si>
  <si>
    <t>Shooter?</t>
  </si>
  <si>
    <t>Position</t>
  </si>
  <si>
    <t>Random Position</t>
  </si>
  <si>
    <t>Random Obstruction</t>
  </si>
  <si>
    <t>Player's stats</t>
  </si>
  <si>
    <t>Likely to go for</t>
  </si>
  <si>
    <t>Scoring Probability</t>
  </si>
  <si>
    <t>Pts</t>
  </si>
  <si>
    <t>%airball</t>
  </si>
  <si>
    <t>Time (min)</t>
  </si>
  <si>
    <t>Current Action (sec)</t>
  </si>
  <si>
    <t>Offense Team</t>
  </si>
  <si>
    <t>Temp Position?</t>
  </si>
  <si>
    <t>Ball's Position</t>
  </si>
  <si>
    <t>% Obsruction</t>
  </si>
  <si>
    <t>Random Shoot</t>
  </si>
  <si>
    <t>3-pt Probability</t>
  </si>
  <si>
    <t># pts Attempted</t>
  </si>
  <si>
    <t>Random Success</t>
  </si>
  <si>
    <t>Random 1st Free-throw</t>
  </si>
  <si>
    <t>Free-throw 1</t>
  </si>
  <si>
    <t>Random 2nd Free-throw</t>
  </si>
  <si>
    <t>Free-throw 2</t>
  </si>
  <si>
    <t>Random Airball</t>
  </si>
  <si>
    <t>Airball?</t>
  </si>
  <si>
    <t>Random Catch</t>
  </si>
  <si>
    <t>Who gets the ball?</t>
  </si>
  <si>
    <t xml:space="preserve">and </t>
  </si>
  <si>
    <t>% rebound to offense</t>
  </si>
  <si>
    <t>Timer / End action (sec)</t>
  </si>
  <si>
    <t>- the length of an action is uniformaly distributed between</t>
  </si>
  <si>
    <t>- the length of a rebound favorable to the offense is uniformaly distributed between</t>
  </si>
  <si>
    <t>and</t>
  </si>
  <si>
    <t>for the first action</t>
  </si>
  <si>
    <t>Total score</t>
  </si>
  <si>
    <t>- no contest when a 3-pt shot is attempted</t>
  </si>
  <si>
    <t>Score (4th quarter)</t>
  </si>
  <si>
    <t>Score (3rd quarter)</t>
  </si>
  <si>
    <t>Score (2nd quarter)</t>
  </si>
  <si>
    <t>Score (1st quarter)</t>
  </si>
  <si>
    <t>Team A</t>
  </si>
  <si>
    <t>Team B</t>
  </si>
  <si>
    <t>Chris Bosh</t>
  </si>
  <si>
    <t>C</t>
  </si>
  <si>
    <t>Dwyane Wade</t>
  </si>
  <si>
    <t>G</t>
  </si>
  <si>
    <t>LeBron James</t>
  </si>
  <si>
    <t>F</t>
  </si>
  <si>
    <t>Ray Allen</t>
  </si>
  <si>
    <t>Shane Battier</t>
  </si>
  <si>
    <t>GP</t>
  </si>
  <si>
    <t>Minutes Played</t>
  </si>
  <si>
    <t>Field Goals Made</t>
  </si>
  <si>
    <t>Field Goals Attempted</t>
  </si>
  <si>
    <t>FG %</t>
  </si>
  <si>
    <t>3FGM</t>
  </si>
  <si>
    <t>3FGA</t>
  </si>
  <si>
    <t>3FG%</t>
  </si>
  <si>
    <t>FTM</t>
  </si>
  <si>
    <t>FTA</t>
  </si>
  <si>
    <t>FT%</t>
  </si>
  <si>
    <t>O.Reb</t>
  </si>
  <si>
    <t>D.Reb</t>
  </si>
  <si>
    <t>Reb</t>
  </si>
  <si>
    <t>Ast</t>
  </si>
  <si>
    <t>Turnover</t>
  </si>
  <si>
    <t>BLK Against</t>
  </si>
  <si>
    <t>PFD</t>
  </si>
  <si>
    <t>PTS</t>
  </si>
  <si>
    <t>Name</t>
  </si>
  <si>
    <t>Jimmy Butler</t>
  </si>
  <si>
    <t>Nate Robinson</t>
  </si>
  <si>
    <t>Carlos Boozer</t>
  </si>
  <si>
    <t>Luol Deng</t>
  </si>
  <si>
    <t>Joakim Noah</t>
  </si>
  <si>
    <t>Chicago Bulls</t>
  </si>
  <si>
    <t>Roy Hibbert</t>
  </si>
  <si>
    <t>Paul George</t>
  </si>
  <si>
    <t>Lance Stephenson</t>
  </si>
  <si>
    <t>George Hill</t>
  </si>
  <si>
    <t>David West</t>
  </si>
  <si>
    <t>Indiana Pacers</t>
  </si>
  <si>
    <t>J.R. Smith</t>
  </si>
  <si>
    <t>Raymond Felton</t>
  </si>
  <si>
    <t>Carmelo Anthony</t>
  </si>
  <si>
    <t>Tyson Chandler</t>
  </si>
  <si>
    <t>Amar'e Stoudemire</t>
  </si>
  <si>
    <t>New-York Knicks</t>
  </si>
  <si>
    <t>Oklahoma City Thunder</t>
  </si>
  <si>
    <t>Russell Westbrook</t>
  </si>
  <si>
    <t>Thabo Sefolosha</t>
  </si>
  <si>
    <t>Kevin Durant</t>
  </si>
  <si>
    <t>Serge Ibaka</t>
  </si>
  <si>
    <t>Kendrick Perkins</t>
  </si>
  <si>
    <t>Memphis Grizzlies</t>
  </si>
  <si>
    <t>Marc Gasol</t>
  </si>
  <si>
    <t>Mike Conley</t>
  </si>
  <si>
    <t>Tony Allen</t>
  </si>
  <si>
    <t>Zach Randolph</t>
  </si>
  <si>
    <t>Tayshaun Prince</t>
  </si>
  <si>
    <t>Golden State Warriors</t>
  </si>
  <si>
    <t>Klay Thompson</t>
  </si>
  <si>
    <t>Harrison Barnes</t>
  </si>
  <si>
    <t>Carl Landry</t>
  </si>
  <si>
    <t>David Lee</t>
  </si>
  <si>
    <t>Stephen Curry</t>
  </si>
  <si>
    <t>San Antonio Spurs</t>
  </si>
  <si>
    <t>Danny Green</t>
  </si>
  <si>
    <t>Kawhi Leonard</t>
  </si>
  <si>
    <t>Tiago Splitter</t>
  </si>
  <si>
    <t>Tim Duncan</t>
  </si>
  <si>
    <t>Tony Parker</t>
  </si>
  <si>
    <t>Number</t>
  </si>
  <si>
    <t>Player's number in roster</t>
  </si>
  <si>
    <t>Roster's number</t>
  </si>
  <si>
    <t>Teams' names</t>
  </si>
  <si>
    <t>Miami Heats</t>
  </si>
  <si>
    <t>TEAM STATISTICS</t>
  </si>
  <si>
    <t>DEFENSIVE MATRIX</t>
  </si>
  <si>
    <t>OBSTRUCTION MATRIX</t>
  </si>
  <si>
    <t>Defense Team</t>
  </si>
  <si>
    <t>Winner</t>
  </si>
  <si>
    <t>Quarter 1</t>
  </si>
  <si>
    <t>Match-up:</t>
  </si>
  <si>
    <t>Quarter 2</t>
  </si>
  <si>
    <t>Quarter 3</t>
  </si>
  <si>
    <t>Quarter 4</t>
  </si>
  <si>
    <t>Simulation:</t>
  </si>
  <si>
    <t># trial</t>
  </si>
  <si>
    <t>Total wins</t>
  </si>
  <si>
    <t>% wins</t>
  </si>
  <si>
    <t>Remarks:</t>
  </si>
  <si>
    <t>- ties are very unlikely (1 out of 200 trials)</t>
  </si>
  <si>
    <t>Random win</t>
  </si>
  <si>
    <t>- if tie, equally likely to win the game</t>
  </si>
  <si>
    <t>Foul?</t>
  </si>
  <si>
    <t>Random Foul</t>
  </si>
  <si>
    <t>% fouls</t>
  </si>
  <si>
    <t>INPUTS</t>
  </si>
  <si>
    <t>INTERMEDIARY COMPUTATIONS</t>
  </si>
  <si>
    <t>% Defense</t>
  </si>
  <si>
    <t>#Steals</t>
  </si>
  <si>
    <t>#Blocks</t>
  </si>
  <si>
    <t>#PF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</si>
</sst>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%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u/>
      <sz val="11"/>
      <color theme="10"/>
      <name val="Calibri"/>
      <family val="2"/>
    </font>
    <font>
      <sz val="8"/>
      <color theme="1"/>
      <name val="Verdana"/>
      <family val="2"/>
    </font>
    <font>
      <sz val="12"/>
      <color theme="1"/>
      <name val="Calibri"/>
    </font>
    <font>
      <sz val="11"/>
      <color theme="1"/>
      <name val="Calibri"/>
    </font>
    <font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00000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8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3">
    <xf numFmtId="0" fontId="0" fillId="0" borderId="0" xfId="0"/>
    <xf numFmtId="9" fontId="0" fillId="0" borderId="1" xfId="1" applyFont="1" applyBorder="1"/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0" borderId="0" xfId="0" quotePrefix="1"/>
    <xf numFmtId="0" fontId="0" fillId="0" borderId="0" xfId="0" quotePrefix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quotePrefix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1" xfId="0" applyFill="1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  <xf numFmtId="0" fontId="0" fillId="2" borderId="3" xfId="0" quotePrefix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Border="1"/>
    <xf numFmtId="9" fontId="0" fillId="0" borderId="1" xfId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9" fontId="4" fillId="0" borderId="1" xfId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" xfId="0" quotePrefix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0" fillId="0" borderId="1" xfId="0" applyBorder="1"/>
    <xf numFmtId="0" fontId="0" fillId="3" borderId="1" xfId="0" applyFill="1" applyBorder="1"/>
    <xf numFmtId="0" fontId="0" fillId="0" borderId="0" xfId="0" applyFill="1" applyBorder="1" applyAlignment="1"/>
    <xf numFmtId="0" fontId="4" fillId="3" borderId="5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0" fillId="2" borderId="1" xfId="0" applyFill="1" applyBorder="1" applyAlignment="1">
      <alignment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0" fillId="0" borderId="0" xfId="0" quotePrefix="1" applyFill="1" applyBorder="1"/>
    <xf numFmtId="0" fontId="4" fillId="0" borderId="0" xfId="0" applyFont="1" applyFill="1" applyBorder="1" applyAlignment="1">
      <alignment horizontal="center"/>
    </xf>
    <xf numFmtId="9" fontId="4" fillId="0" borderId="0" xfId="1" applyFont="1" applyFill="1" applyBorder="1" applyAlignment="1">
      <alignment horizontal="center"/>
    </xf>
    <xf numFmtId="0" fontId="4" fillId="0" borderId="0" xfId="0" quotePrefix="1" applyFont="1" applyFill="1" applyBorder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" xfId="0" applyFont="1" applyFill="1" applyBorder="1" applyAlignment="1">
      <alignment horizontal="center"/>
    </xf>
    <xf numFmtId="0" fontId="8" fillId="0" borderId="1" xfId="78" applyFont="1" applyFill="1" applyBorder="1" applyAlignment="1" applyProtection="1">
      <alignment horizontal="center" wrapText="1"/>
    </xf>
    <xf numFmtId="0" fontId="6" fillId="0" borderId="1" xfId="0" applyFont="1" applyFill="1" applyBorder="1" applyAlignment="1">
      <alignment horizontal="center" wrapText="1"/>
    </xf>
    <xf numFmtId="10" fontId="6" fillId="0" borderId="1" xfId="0" applyNumberFormat="1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ont="1" applyFill="1" applyBorder="1"/>
    <xf numFmtId="0" fontId="6" fillId="0" borderId="0" xfId="0" applyFont="1" applyFill="1" applyBorder="1" applyAlignment="1">
      <alignment horizontal="right" wrapText="1"/>
    </xf>
    <xf numFmtId="0" fontId="4" fillId="2" borderId="1" xfId="0" applyFont="1" applyFill="1" applyBorder="1"/>
    <xf numFmtId="0" fontId="4" fillId="0" borderId="0" xfId="0" applyFont="1" applyFill="1" applyBorder="1" applyAlignment="1"/>
    <xf numFmtId="0" fontId="0" fillId="0" borderId="0" xfId="0" applyFill="1" applyBorder="1" applyAlignment="1">
      <alignment horizontal="center" vertical="center" wrapText="1"/>
    </xf>
    <xf numFmtId="0" fontId="8" fillId="0" borderId="0" xfId="78" applyFont="1" applyFill="1" applyBorder="1" applyAlignment="1" applyProtection="1">
      <alignment horizontal="center" wrapText="1"/>
    </xf>
    <xf numFmtId="0" fontId="0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10" fontId="6" fillId="0" borderId="0" xfId="0" applyNumberFormat="1" applyFont="1" applyFill="1" applyBorder="1" applyAlignment="1">
      <alignment horizontal="center" wrapText="1"/>
    </xf>
    <xf numFmtId="0" fontId="9" fillId="0" borderId="0" xfId="0" applyFont="1"/>
    <xf numFmtId="0" fontId="9" fillId="0" borderId="0" xfId="0" applyFont="1" applyFill="1" applyBorder="1" applyAlignment="1">
      <alignment horizontal="center"/>
    </xf>
    <xf numFmtId="9" fontId="9" fillId="0" borderId="0" xfId="0" applyNumberFormat="1" applyFont="1" applyBorder="1"/>
    <xf numFmtId="0" fontId="9" fillId="7" borderId="1" xfId="0" applyFont="1" applyFill="1" applyBorder="1"/>
    <xf numFmtId="9" fontId="9" fillId="6" borderId="1" xfId="0" applyNumberFormat="1" applyFont="1" applyFill="1" applyBorder="1"/>
    <xf numFmtId="0" fontId="9" fillId="9" borderId="1" xfId="0" applyFont="1" applyFill="1" applyBorder="1"/>
    <xf numFmtId="9" fontId="9" fillId="8" borderId="1" xfId="0" applyNumberFormat="1" applyFont="1" applyFill="1" applyBorder="1"/>
    <xf numFmtId="0" fontId="9" fillId="5" borderId="2" xfId="0" applyFont="1" applyFill="1" applyBorder="1" applyAlignment="1">
      <alignment horizontal="center"/>
    </xf>
    <xf numFmtId="0" fontId="9" fillId="5" borderId="8" xfId="0" applyFont="1" applyFill="1" applyBorder="1" applyAlignment="1">
      <alignment horizontal="center"/>
    </xf>
    <xf numFmtId="9" fontId="9" fillId="0" borderId="1" xfId="0" applyNumberFormat="1" applyFont="1" applyFill="1" applyBorder="1"/>
    <xf numFmtId="0" fontId="9" fillId="2" borderId="0" xfId="0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2" borderId="2" xfId="0" applyFill="1" applyBorder="1"/>
    <xf numFmtId="9" fontId="0" fillId="6" borderId="1" xfId="0" applyNumberFormat="1" applyFill="1" applyBorder="1" applyAlignment="1">
      <alignment horizontal="center" vertical="center"/>
    </xf>
    <xf numFmtId="9" fontId="0" fillId="8" borderId="1" xfId="0" applyNumberFormat="1" applyFill="1" applyBorder="1" applyAlignment="1">
      <alignment horizontal="center" vertical="center"/>
    </xf>
    <xf numFmtId="9" fontId="9" fillId="0" borderId="0" xfId="0" applyNumberFormat="1" applyFont="1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165" fontId="0" fillId="0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5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84">
    <cellStyle name="Lien hypertexte" xfId="2" builtinId="8" hidden="1"/>
    <cellStyle name="Lien hypertexte" xfId="4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 hidden="1"/>
    <cellStyle name="Lien hypertexte" xfId="18" builtinId="8" hidden="1"/>
    <cellStyle name="Lien hypertexte" xfId="20" builtinId="8" hidden="1"/>
    <cellStyle name="Lien hypertexte" xfId="22" builtinId="8" hidden="1"/>
    <cellStyle name="Lien hypertexte" xfId="24" builtinId="8" hidden="1"/>
    <cellStyle name="Lien hypertexte" xfId="26" builtinId="8" hidden="1"/>
    <cellStyle name="Lien hypertexte" xfId="28" builtinId="8" hidden="1"/>
    <cellStyle name="Lien hypertexte" xfId="30" builtinId="8" hidden="1"/>
    <cellStyle name="Lien hypertexte" xfId="32" builtinId="8" hidden="1"/>
    <cellStyle name="Lien hypertexte" xfId="34" builtinId="8" hidden="1"/>
    <cellStyle name="Lien hypertexte" xfId="36" builtinId="8" hidden="1"/>
    <cellStyle name="Lien hypertexte" xfId="38" builtinId="8" hidden="1"/>
    <cellStyle name="Lien hypertexte" xfId="40" builtinId="8" hidden="1"/>
    <cellStyle name="Lien hypertexte" xfId="42" builtinId="8" hidden="1"/>
    <cellStyle name="Lien hypertexte" xfId="44" builtinId="8" hidden="1"/>
    <cellStyle name="Lien hypertexte" xfId="46" builtinId="8" hidden="1"/>
    <cellStyle name="Lien hypertexte" xfId="48" builtinId="8" hidden="1"/>
    <cellStyle name="Lien hypertexte" xfId="50" builtinId="8" hidden="1"/>
    <cellStyle name="Lien hypertexte" xfId="52" builtinId="8" hidden="1"/>
    <cellStyle name="Lien hypertexte" xfId="54" builtinId="8" hidden="1"/>
    <cellStyle name="Lien hypertexte" xfId="56" builtinId="8" hidden="1"/>
    <cellStyle name="Lien hypertexte" xfId="58" builtinId="8" hidden="1"/>
    <cellStyle name="Lien hypertexte" xfId="60" builtinId="8" hidden="1"/>
    <cellStyle name="Lien hypertexte" xfId="62" builtinId="8" hidden="1"/>
    <cellStyle name="Lien hypertexte" xfId="64" builtinId="8" hidden="1"/>
    <cellStyle name="Lien hypertexte" xfId="66" builtinId="8" hidden="1"/>
    <cellStyle name="Lien hypertexte" xfId="68" builtinId="8" hidden="1"/>
    <cellStyle name="Lien hypertexte" xfId="70" builtinId="8" hidden="1"/>
    <cellStyle name="Lien hypertexte" xfId="72" builtinId="8" hidden="1"/>
    <cellStyle name="Lien hypertexte" xfId="74" builtinId="8" hidden="1"/>
    <cellStyle name="Lien hypertexte" xfId="76" builtinId="8" hidden="1"/>
    <cellStyle name="Lien hypertexte" xfId="78" builtinId="8"/>
    <cellStyle name="Lien hypertexte visité" xfId="3" builtinId="9" hidden="1"/>
    <cellStyle name="Lien hypertexte visité" xfId="5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17" builtinId="9" hidden="1"/>
    <cellStyle name="Lien hypertexte visité" xfId="19" builtinId="9" hidden="1"/>
    <cellStyle name="Lien hypertexte visité" xfId="21" builtinId="9" hidden="1"/>
    <cellStyle name="Lien hypertexte visité" xfId="23" builtinId="9" hidden="1"/>
    <cellStyle name="Lien hypertexte visité" xfId="25" builtinId="9" hidden="1"/>
    <cellStyle name="Lien hypertexte visité" xfId="27" builtinId="9" hidden="1"/>
    <cellStyle name="Lien hypertexte visité" xfId="29" builtinId="9" hidden="1"/>
    <cellStyle name="Lien hypertexte visité" xfId="31" builtinId="9" hidden="1"/>
    <cellStyle name="Lien hypertexte visité" xfId="33" builtinId="9" hidden="1"/>
    <cellStyle name="Lien hypertexte visité" xfId="35" builtinId="9" hidden="1"/>
    <cellStyle name="Lien hypertexte visité" xfId="37" builtinId="9" hidden="1"/>
    <cellStyle name="Lien hypertexte visité" xfId="39" builtinId="9" hidden="1"/>
    <cellStyle name="Lien hypertexte visité" xfId="41" builtinId="9" hidden="1"/>
    <cellStyle name="Lien hypertexte visité" xfId="43" builtinId="9" hidden="1"/>
    <cellStyle name="Lien hypertexte visité" xfId="45" builtinId="9" hidden="1"/>
    <cellStyle name="Lien hypertexte visité" xfId="47" builtinId="9" hidden="1"/>
    <cellStyle name="Lien hypertexte visité" xfId="49" builtinId="9" hidden="1"/>
    <cellStyle name="Lien hypertexte visité" xfId="51" builtinId="9" hidden="1"/>
    <cellStyle name="Lien hypertexte visité" xfId="53" builtinId="9" hidden="1"/>
    <cellStyle name="Lien hypertexte visité" xfId="55" builtinId="9" hidden="1"/>
    <cellStyle name="Lien hypertexte visité" xfId="57" builtinId="9" hidden="1"/>
    <cellStyle name="Lien hypertexte visité" xfId="59" builtinId="9" hidden="1"/>
    <cellStyle name="Lien hypertexte visité" xfId="61" builtinId="9" hidden="1"/>
    <cellStyle name="Lien hypertexte visité" xfId="63" builtinId="9" hidden="1"/>
    <cellStyle name="Lien hypertexte visité" xfId="65" builtinId="9" hidden="1"/>
    <cellStyle name="Lien hypertexte visité" xfId="67" builtinId="9" hidden="1"/>
    <cellStyle name="Lien hypertexte visité" xfId="69" builtinId="9" hidden="1"/>
    <cellStyle name="Lien hypertexte visité" xfId="71" builtinId="9" hidden="1"/>
    <cellStyle name="Lien hypertexte visité" xfId="73" builtinId="9" hidden="1"/>
    <cellStyle name="Lien hypertexte visité" xfId="75" builtinId="9" hidden="1"/>
    <cellStyle name="Lien hypertexte visité" xfId="77" builtinId="9" hidden="1"/>
    <cellStyle name="Lien hypertexte visité" xfId="79" builtinId="9" hidden="1"/>
    <cellStyle name="Lien hypertexte visité" xfId="80" builtinId="9" hidden="1"/>
    <cellStyle name="Lien hypertexte visité" xfId="81" builtinId="9" hidden="1"/>
    <cellStyle name="Lien hypertexte visité" xfId="82" builtinId="9" hidden="1"/>
    <cellStyle name="Lien hypertexte visité" xfId="83" builtinId="9" hidden="1"/>
    <cellStyle name="Normal" xfId="0" builtinId="0"/>
    <cellStyle name="Pourcentage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0" Type="http://schemas.openxmlformats.org/officeDocument/2006/relationships/hyperlink" Target="http://stats.nba.com/playerProfile.html?PlayerID=2405" TargetMode="External"/><Relationship Id="rId21" Type="http://schemas.openxmlformats.org/officeDocument/2006/relationships/hyperlink" Target="http://stats.nba.com/playerProfile.html?PlayerID=2225" TargetMode="External"/><Relationship Id="rId22" Type="http://schemas.openxmlformats.org/officeDocument/2006/relationships/hyperlink" Target="http://stats.nba.com/playerProfile.html?PlayerID=1495" TargetMode="External"/><Relationship Id="rId23" Type="http://schemas.openxmlformats.org/officeDocument/2006/relationships/hyperlink" Target="http://stats.nba.com/playerProfile.html?PlayerID=201168" TargetMode="External"/><Relationship Id="rId24" Type="http://schemas.openxmlformats.org/officeDocument/2006/relationships/hyperlink" Target="http://stats.nba.com/playerProfile.html?PlayerID=202695" TargetMode="External"/><Relationship Id="rId25" Type="http://schemas.openxmlformats.org/officeDocument/2006/relationships/hyperlink" Target="http://stats.nba.com/playerProfile.html?PlayerID=201980" TargetMode="External"/><Relationship Id="rId26" Type="http://schemas.openxmlformats.org/officeDocument/2006/relationships/hyperlink" Target="http://stats.nba.com/playerProfile.html?PlayerID=201566" TargetMode="External"/><Relationship Id="rId27" Type="http://schemas.openxmlformats.org/officeDocument/2006/relationships/hyperlink" Target="http://stats.nba.com/playerProfile.html?PlayerID=200757" TargetMode="External"/><Relationship Id="rId28" Type="http://schemas.openxmlformats.org/officeDocument/2006/relationships/hyperlink" Target="http://stats.nba.com/playerProfile.html?PlayerID=201142" TargetMode="External"/><Relationship Id="rId29" Type="http://schemas.openxmlformats.org/officeDocument/2006/relationships/hyperlink" Target="http://stats.nba.com/playerProfile.html?PlayerID=201586" TargetMode="External"/><Relationship Id="rId1" Type="http://schemas.openxmlformats.org/officeDocument/2006/relationships/hyperlink" Target="http://stats.nba.com/playerProfile.html?PlayerID=2547" TargetMode="External"/><Relationship Id="rId2" Type="http://schemas.openxmlformats.org/officeDocument/2006/relationships/hyperlink" Target="http://stats.nba.com/playerProfile.html?PlayerID=2548" TargetMode="External"/><Relationship Id="rId3" Type="http://schemas.openxmlformats.org/officeDocument/2006/relationships/hyperlink" Target="http://stats.nba.com/playerProfile.html?PlayerID=2544" TargetMode="External"/><Relationship Id="rId4" Type="http://schemas.openxmlformats.org/officeDocument/2006/relationships/hyperlink" Target="http://stats.nba.com/playerProfile.html?PlayerID=951" TargetMode="External"/><Relationship Id="rId5" Type="http://schemas.openxmlformats.org/officeDocument/2006/relationships/hyperlink" Target="http://stats.nba.com/playerProfile.html?PlayerID=2203" TargetMode="External"/><Relationship Id="rId30" Type="http://schemas.openxmlformats.org/officeDocument/2006/relationships/hyperlink" Target="http://stats.nba.com/playerProfile.html?PlayerID=2570" TargetMode="External"/><Relationship Id="rId31" Type="http://schemas.openxmlformats.org/officeDocument/2006/relationships/hyperlink" Target="http://stats.nba.com/playerProfile.html?PlayerID=2419" TargetMode="External"/><Relationship Id="rId32" Type="http://schemas.openxmlformats.org/officeDocument/2006/relationships/hyperlink" Target="http://stats.nba.com/playerProfile.html?PlayerID=201188" TargetMode="External"/><Relationship Id="rId9" Type="http://schemas.openxmlformats.org/officeDocument/2006/relationships/hyperlink" Target="http://stats.nba.com/playerProfile.html?PlayerID=2736" TargetMode="External"/><Relationship Id="rId6" Type="http://schemas.openxmlformats.org/officeDocument/2006/relationships/hyperlink" Target="http://stats.nba.com/playerProfile.html?PlayerID=202710" TargetMode="External"/><Relationship Id="rId7" Type="http://schemas.openxmlformats.org/officeDocument/2006/relationships/hyperlink" Target="http://stats.nba.com/playerProfile.html?PlayerID=101126" TargetMode="External"/><Relationship Id="rId8" Type="http://schemas.openxmlformats.org/officeDocument/2006/relationships/hyperlink" Target="http://stats.nba.com/playerProfile.html?PlayerID=2430" TargetMode="External"/><Relationship Id="rId33" Type="http://schemas.openxmlformats.org/officeDocument/2006/relationships/hyperlink" Target="http://stats.nba.com/playerProfile.html?PlayerID=201144" TargetMode="External"/><Relationship Id="rId34" Type="http://schemas.openxmlformats.org/officeDocument/2006/relationships/hyperlink" Target="http://stats.nba.com/playerProfile.html?PlayerID=2754" TargetMode="External"/><Relationship Id="rId35" Type="http://schemas.openxmlformats.org/officeDocument/2006/relationships/hyperlink" Target="http://stats.nba.com/playerProfile.html?PlayerID=2216" TargetMode="External"/><Relationship Id="rId36" Type="http://schemas.openxmlformats.org/officeDocument/2006/relationships/hyperlink" Target="http://stats.nba.com/playerProfile.html?PlayerID=202691" TargetMode="External"/><Relationship Id="rId10" Type="http://schemas.openxmlformats.org/officeDocument/2006/relationships/hyperlink" Target="http://stats.nba.com/playerProfile.html?PlayerID=201149" TargetMode="External"/><Relationship Id="rId11" Type="http://schemas.openxmlformats.org/officeDocument/2006/relationships/hyperlink" Target="http://stats.nba.com/playerProfile.html?PlayerID=201579" TargetMode="External"/><Relationship Id="rId12" Type="http://schemas.openxmlformats.org/officeDocument/2006/relationships/hyperlink" Target="http://stats.nba.com/playerProfile.html?PlayerID=202331" TargetMode="External"/><Relationship Id="rId13" Type="http://schemas.openxmlformats.org/officeDocument/2006/relationships/hyperlink" Target="http://stats.nba.com/playerProfile.html?PlayerID=202362" TargetMode="External"/><Relationship Id="rId14" Type="http://schemas.openxmlformats.org/officeDocument/2006/relationships/hyperlink" Target="http://stats.nba.com/playerProfile.html?PlayerID=201588" TargetMode="External"/><Relationship Id="rId15" Type="http://schemas.openxmlformats.org/officeDocument/2006/relationships/hyperlink" Target="http://stats.nba.com/playerProfile.html?PlayerID=2561" TargetMode="External"/><Relationship Id="rId16" Type="http://schemas.openxmlformats.org/officeDocument/2006/relationships/hyperlink" Target="http://stats.nba.com/playerProfile.html?PlayerID=2747" TargetMode="External"/><Relationship Id="rId17" Type="http://schemas.openxmlformats.org/officeDocument/2006/relationships/hyperlink" Target="http://stats.nba.com/playerProfile.html?PlayerID=101109" TargetMode="External"/><Relationship Id="rId18" Type="http://schemas.openxmlformats.org/officeDocument/2006/relationships/hyperlink" Target="http://stats.nba.com/playerProfile.html?PlayerID=2546" TargetMode="External"/><Relationship Id="rId19" Type="http://schemas.openxmlformats.org/officeDocument/2006/relationships/hyperlink" Target="http://stats.nba.com/playerProfile.html?PlayerID=2199" TargetMode="External"/><Relationship Id="rId37" Type="http://schemas.openxmlformats.org/officeDocument/2006/relationships/hyperlink" Target="http://stats.nba.com/playerProfile.html?PlayerID=203084" TargetMode="External"/><Relationship Id="rId38" Type="http://schemas.openxmlformats.org/officeDocument/2006/relationships/hyperlink" Target="http://stats.nba.com/playerProfile.html?PlayerID=201171" TargetMode="External"/><Relationship Id="rId39" Type="http://schemas.openxmlformats.org/officeDocument/2006/relationships/hyperlink" Target="http://stats.nba.com/playerProfile.html?PlayerID=101135" TargetMode="External"/><Relationship Id="rId40" Type="http://schemas.openxmlformats.org/officeDocument/2006/relationships/hyperlink" Target="http://stats.nba.com/playerProfile.html?PlayerID=20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44"/>
  <sheetViews>
    <sheetView topLeftCell="B94" zoomScale="75" zoomScaleNormal="75" zoomScalePageLayoutView="75" workbookViewId="0">
      <selection activeCell="M129" sqref="M129"/>
    </sheetView>
  </sheetViews>
  <sheetFormatPr baseColWidth="10" defaultColWidth="11" defaultRowHeight="15" x14ac:dyDescent="0"/>
  <cols>
    <col min="2" max="2" width="20.83203125" bestFit="1" customWidth="1"/>
    <col min="3" max="3" width="11.5" customWidth="1"/>
    <col min="4" max="4" width="22" bestFit="1" customWidth="1"/>
    <col min="5" max="5" width="17.6640625" bestFit="1" customWidth="1"/>
    <col min="6" max="6" width="16.6640625" customWidth="1"/>
    <col min="7" max="7" width="14.6640625" customWidth="1"/>
    <col min="8" max="8" width="15.6640625" bestFit="1" customWidth="1"/>
    <col min="9" max="9" width="9.5" customWidth="1"/>
    <col min="10" max="10" width="10.5" customWidth="1"/>
    <col min="11" max="11" width="15.33203125" customWidth="1"/>
    <col min="12" max="12" width="8" bestFit="1" customWidth="1"/>
    <col min="13" max="13" width="20.83203125" bestFit="1" customWidth="1"/>
    <col min="14" max="14" width="8" bestFit="1" customWidth="1"/>
    <col min="15" max="16" width="6.5" bestFit="1" customWidth="1"/>
    <col min="17" max="17" width="6.6640625" bestFit="1" customWidth="1"/>
    <col min="18" max="18" width="6.5" bestFit="1" customWidth="1"/>
    <col min="19" max="20" width="6.1640625" bestFit="1" customWidth="1"/>
    <col min="21" max="21" width="9" bestFit="1" customWidth="1"/>
    <col min="22" max="22" width="6.33203125" bestFit="1" customWidth="1"/>
    <col min="23" max="23" width="8.6640625" bestFit="1" customWidth="1"/>
    <col min="24" max="24" width="11" bestFit="1" customWidth="1"/>
    <col min="25" max="25" width="6.33203125" bestFit="1" customWidth="1"/>
    <col min="26" max="26" width="10.6640625" bestFit="1" customWidth="1"/>
    <col min="27" max="29" width="6.1640625" bestFit="1" customWidth="1"/>
  </cols>
  <sheetData>
    <row r="2" spans="1:29">
      <c r="A2" s="93" t="s">
        <v>162</v>
      </c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</row>
    <row r="5" spans="1:29">
      <c r="F5" s="31" t="s">
        <v>136</v>
      </c>
      <c r="G5" s="31" t="s">
        <v>25</v>
      </c>
      <c r="I5" s="13"/>
      <c r="J5" s="99" t="s">
        <v>139</v>
      </c>
      <c r="K5" s="99"/>
      <c r="L5" s="99"/>
      <c r="M5" s="99"/>
      <c r="N5" s="58"/>
    </row>
    <row r="6" spans="1:29">
      <c r="E6" s="5"/>
      <c r="F6" s="30">
        <v>1</v>
      </c>
      <c r="G6" s="30" t="s">
        <v>0</v>
      </c>
      <c r="I6" s="13"/>
      <c r="J6" s="57">
        <v>1</v>
      </c>
      <c r="K6" s="30" t="s">
        <v>140</v>
      </c>
      <c r="L6" s="11">
        <v>5</v>
      </c>
      <c r="M6" s="30" t="s">
        <v>112</v>
      </c>
      <c r="N6" s="15"/>
    </row>
    <row r="7" spans="1:29">
      <c r="E7" s="5"/>
      <c r="F7" s="30">
        <v>2</v>
      </c>
      <c r="G7" s="30" t="s">
        <v>1</v>
      </c>
      <c r="I7" s="13"/>
      <c r="J7" s="57">
        <v>2</v>
      </c>
      <c r="K7" s="30" t="s">
        <v>99</v>
      </c>
      <c r="L7" s="11">
        <v>6</v>
      </c>
      <c r="M7" s="30" t="s">
        <v>118</v>
      </c>
      <c r="N7" s="15"/>
    </row>
    <row r="8" spans="1:29">
      <c r="E8" s="5"/>
      <c r="F8" s="30">
        <v>3</v>
      </c>
      <c r="G8" s="30" t="s">
        <v>2</v>
      </c>
      <c r="I8" s="13"/>
      <c r="J8" s="57">
        <v>3</v>
      </c>
      <c r="K8" s="30" t="s">
        <v>105</v>
      </c>
      <c r="L8" s="11">
        <v>7</v>
      </c>
      <c r="M8" s="30" t="s">
        <v>124</v>
      </c>
      <c r="N8" s="15"/>
    </row>
    <row r="9" spans="1:29">
      <c r="E9" s="5"/>
      <c r="F9" s="30">
        <v>4</v>
      </c>
      <c r="G9" s="30" t="s">
        <v>3</v>
      </c>
      <c r="I9" s="13"/>
      <c r="J9" s="57">
        <v>4</v>
      </c>
      <c r="K9" s="30" t="s">
        <v>111</v>
      </c>
      <c r="L9" s="11">
        <v>8</v>
      </c>
      <c r="M9" s="30" t="s">
        <v>130</v>
      </c>
      <c r="N9" s="15"/>
    </row>
    <row r="10" spans="1:29">
      <c r="E10" s="5"/>
      <c r="F10" s="30">
        <v>5</v>
      </c>
      <c r="G10" s="30" t="s">
        <v>4</v>
      </c>
    </row>
    <row r="11" spans="1:29">
      <c r="E11" s="5"/>
      <c r="F11" s="22"/>
      <c r="G11" s="22"/>
    </row>
    <row r="13" spans="1:29">
      <c r="C13" s="31" t="s">
        <v>138</v>
      </c>
      <c r="D13" s="52" t="s">
        <v>93</v>
      </c>
      <c r="E13" s="52" t="s">
        <v>25</v>
      </c>
      <c r="F13" s="53" t="s">
        <v>74</v>
      </c>
      <c r="G13" s="53" t="s">
        <v>75</v>
      </c>
      <c r="H13" s="53" t="s">
        <v>76</v>
      </c>
      <c r="I13" s="53" t="s">
        <v>77</v>
      </c>
      <c r="J13" s="53" t="s">
        <v>78</v>
      </c>
      <c r="K13" s="53" t="s">
        <v>79</v>
      </c>
      <c r="L13" s="53" t="s">
        <v>80</v>
      </c>
      <c r="M13" s="53" t="s">
        <v>81</v>
      </c>
      <c r="N13" s="53" t="s">
        <v>82</v>
      </c>
      <c r="O13" s="53" t="s">
        <v>83</v>
      </c>
      <c r="P13" s="53" t="s">
        <v>84</v>
      </c>
      <c r="Q13" s="53" t="s">
        <v>85</v>
      </c>
      <c r="R13" s="53" t="s">
        <v>86</v>
      </c>
      <c r="S13" s="53" t="s">
        <v>87</v>
      </c>
      <c r="T13" s="53" t="s">
        <v>88</v>
      </c>
      <c r="U13" s="53" t="s">
        <v>89</v>
      </c>
      <c r="V13" s="53" t="s">
        <v>165</v>
      </c>
      <c r="W13" s="53" t="s">
        <v>166</v>
      </c>
      <c r="X13" s="53" t="s">
        <v>90</v>
      </c>
      <c r="Y13" s="53" t="s">
        <v>167</v>
      </c>
      <c r="Z13" s="53" t="s">
        <v>91</v>
      </c>
      <c r="AA13" s="53" t="s">
        <v>92</v>
      </c>
      <c r="AB13" s="55"/>
    </row>
    <row r="14" spans="1:29">
      <c r="B14" s="94" t="str">
        <f>K6</f>
        <v>Miami Heats</v>
      </c>
      <c r="C14" s="54">
        <v>1</v>
      </c>
      <c r="D14" s="49" t="s">
        <v>68</v>
      </c>
      <c r="E14" s="49" t="s">
        <v>69</v>
      </c>
      <c r="F14" s="50">
        <v>69</v>
      </c>
      <c r="G14" s="50">
        <v>34.6</v>
      </c>
      <c r="H14" s="50">
        <v>8.1999999999999993</v>
      </c>
      <c r="I14" s="50">
        <v>15.8</v>
      </c>
      <c r="J14" s="51">
        <v>0.52100000000000002</v>
      </c>
      <c r="K14" s="50">
        <v>0.2</v>
      </c>
      <c r="L14" s="50">
        <v>1</v>
      </c>
      <c r="M14" s="51">
        <v>0.25800000000000001</v>
      </c>
      <c r="N14" s="50">
        <v>4.5</v>
      </c>
      <c r="O14" s="50">
        <v>6.2</v>
      </c>
      <c r="P14" s="51">
        <v>0.72499999999999998</v>
      </c>
      <c r="Q14" s="50">
        <v>1.2</v>
      </c>
      <c r="R14" s="50">
        <v>3.7</v>
      </c>
      <c r="S14" s="50">
        <v>5</v>
      </c>
      <c r="T14" s="50">
        <v>5.0999999999999996</v>
      </c>
      <c r="U14" s="50">
        <v>2.8</v>
      </c>
      <c r="V14" s="50">
        <v>1.9</v>
      </c>
      <c r="W14" s="50">
        <v>0.8</v>
      </c>
      <c r="X14" s="50">
        <v>0.5</v>
      </c>
      <c r="Y14" s="50">
        <v>2</v>
      </c>
      <c r="Z14" s="50">
        <v>4.7</v>
      </c>
      <c r="AA14" s="50">
        <v>21.2</v>
      </c>
      <c r="AB14" s="55"/>
    </row>
    <row r="15" spans="1:29">
      <c r="B15" s="94"/>
      <c r="C15" s="54">
        <v>2</v>
      </c>
      <c r="D15" s="49" t="s">
        <v>72</v>
      </c>
      <c r="E15" s="49" t="s">
        <v>69</v>
      </c>
      <c r="F15" s="50">
        <v>79</v>
      </c>
      <c r="G15" s="50">
        <v>25.8</v>
      </c>
      <c r="H15" s="50">
        <v>3.7</v>
      </c>
      <c r="I15" s="50">
        <v>8.1999999999999993</v>
      </c>
      <c r="J15" s="51">
        <v>0.44900000000000001</v>
      </c>
      <c r="K15" s="50">
        <v>1.8</v>
      </c>
      <c r="L15" s="50">
        <v>4.2</v>
      </c>
      <c r="M15" s="51">
        <v>0.41899999999999998</v>
      </c>
      <c r="N15" s="50">
        <v>1.8</v>
      </c>
      <c r="O15" s="50">
        <v>2</v>
      </c>
      <c r="P15" s="51">
        <v>0.88600000000000001</v>
      </c>
      <c r="Q15" s="50">
        <v>0.5</v>
      </c>
      <c r="R15" s="50">
        <v>2.2000000000000002</v>
      </c>
      <c r="S15" s="50">
        <v>2.7</v>
      </c>
      <c r="T15" s="50">
        <v>1.7</v>
      </c>
      <c r="U15" s="50">
        <v>1.3</v>
      </c>
      <c r="V15" s="50">
        <v>0.8</v>
      </c>
      <c r="W15" s="50">
        <v>0.2</v>
      </c>
      <c r="X15" s="50">
        <v>0.3</v>
      </c>
      <c r="Y15" s="50">
        <v>1.6</v>
      </c>
      <c r="Z15" s="50">
        <v>1.5</v>
      </c>
      <c r="AA15" s="50">
        <v>10.9</v>
      </c>
      <c r="AB15" s="55"/>
    </row>
    <row r="16" spans="1:29">
      <c r="B16" s="94"/>
      <c r="C16" s="54">
        <v>3</v>
      </c>
      <c r="D16" s="49" t="s">
        <v>70</v>
      </c>
      <c r="E16" s="49" t="s">
        <v>71</v>
      </c>
      <c r="F16" s="50">
        <v>76</v>
      </c>
      <c r="G16" s="50">
        <v>37.9</v>
      </c>
      <c r="H16" s="50">
        <v>10.1</v>
      </c>
      <c r="I16" s="50">
        <v>17.8</v>
      </c>
      <c r="J16" s="51">
        <v>0.56499999999999995</v>
      </c>
      <c r="K16" s="50">
        <v>1.4</v>
      </c>
      <c r="L16" s="50">
        <v>3.3</v>
      </c>
      <c r="M16" s="51">
        <v>0.40600000000000003</v>
      </c>
      <c r="N16" s="50">
        <v>5.3</v>
      </c>
      <c r="O16" s="50">
        <v>7</v>
      </c>
      <c r="P16" s="51">
        <v>0.753</v>
      </c>
      <c r="Q16" s="50">
        <v>1.3</v>
      </c>
      <c r="R16" s="50">
        <v>6.8</v>
      </c>
      <c r="S16" s="50">
        <v>8</v>
      </c>
      <c r="T16" s="50">
        <v>7.3</v>
      </c>
      <c r="U16" s="50">
        <v>3</v>
      </c>
      <c r="V16" s="50">
        <v>1.7</v>
      </c>
      <c r="W16" s="50">
        <v>0.9</v>
      </c>
      <c r="X16" s="50">
        <v>0.5</v>
      </c>
      <c r="Y16" s="50">
        <v>1.4</v>
      </c>
      <c r="Z16" s="50">
        <v>5.8</v>
      </c>
      <c r="AA16" s="50">
        <v>26.8</v>
      </c>
      <c r="AB16" s="55"/>
    </row>
    <row r="17" spans="2:28">
      <c r="B17" s="94"/>
      <c r="C17" s="54">
        <v>4</v>
      </c>
      <c r="D17" s="49" t="s">
        <v>73</v>
      </c>
      <c r="E17" s="49" t="s">
        <v>71</v>
      </c>
      <c r="F17" s="50">
        <v>72</v>
      </c>
      <c r="G17" s="50">
        <v>24.8</v>
      </c>
      <c r="H17" s="50">
        <v>2.1</v>
      </c>
      <c r="I17" s="50">
        <v>5</v>
      </c>
      <c r="J17" s="51">
        <v>0.42</v>
      </c>
      <c r="K17" s="50">
        <v>1.9</v>
      </c>
      <c r="L17" s="50">
        <v>4.4000000000000004</v>
      </c>
      <c r="M17" s="51">
        <v>0.43</v>
      </c>
      <c r="N17" s="50">
        <v>0.4</v>
      </c>
      <c r="O17" s="50">
        <v>0.5</v>
      </c>
      <c r="P17" s="51">
        <v>0.84199999999999997</v>
      </c>
      <c r="Q17" s="50">
        <v>0.5</v>
      </c>
      <c r="R17" s="50">
        <v>1.8</v>
      </c>
      <c r="S17" s="50">
        <v>2.2999999999999998</v>
      </c>
      <c r="T17" s="50">
        <v>1</v>
      </c>
      <c r="U17" s="50">
        <v>0.5</v>
      </c>
      <c r="V17" s="50">
        <v>0.6</v>
      </c>
      <c r="W17" s="50">
        <v>0.8</v>
      </c>
      <c r="X17" s="50">
        <v>0.1</v>
      </c>
      <c r="Y17" s="50">
        <v>2.1</v>
      </c>
      <c r="Z17" s="50">
        <v>0.9</v>
      </c>
      <c r="AA17" s="50">
        <v>6.6</v>
      </c>
      <c r="AB17" s="55"/>
    </row>
    <row r="18" spans="2:28">
      <c r="B18" s="94"/>
      <c r="C18" s="54">
        <v>5</v>
      </c>
      <c r="D18" s="49" t="s">
        <v>66</v>
      </c>
      <c r="E18" s="49" t="s">
        <v>67</v>
      </c>
      <c r="F18" s="50">
        <v>74</v>
      </c>
      <c r="G18" s="50">
        <v>33.200000000000003</v>
      </c>
      <c r="H18" s="50">
        <v>6.6</v>
      </c>
      <c r="I18" s="50">
        <v>12.3</v>
      </c>
      <c r="J18" s="51">
        <v>0.53500000000000003</v>
      </c>
      <c r="K18" s="50">
        <v>0.3</v>
      </c>
      <c r="L18" s="50">
        <v>1</v>
      </c>
      <c r="M18" s="51">
        <v>0.28399999999999997</v>
      </c>
      <c r="N18" s="50">
        <v>3.3</v>
      </c>
      <c r="O18" s="50">
        <v>4.0999999999999996</v>
      </c>
      <c r="P18" s="51">
        <v>0.79800000000000004</v>
      </c>
      <c r="Q18" s="50">
        <v>1.8</v>
      </c>
      <c r="R18" s="50">
        <v>5</v>
      </c>
      <c r="S18" s="50">
        <v>6.8</v>
      </c>
      <c r="T18" s="50">
        <v>1.7</v>
      </c>
      <c r="U18" s="50">
        <v>1.7</v>
      </c>
      <c r="V18" s="50">
        <v>0.9</v>
      </c>
      <c r="W18" s="50">
        <v>1.4</v>
      </c>
      <c r="X18" s="50">
        <v>0.6</v>
      </c>
      <c r="Y18" s="50">
        <v>2.2999999999999998</v>
      </c>
      <c r="Z18" s="50">
        <v>3.1</v>
      </c>
      <c r="AA18" s="50">
        <v>16.600000000000001</v>
      </c>
      <c r="AB18" s="55"/>
    </row>
    <row r="19" spans="2:28" ht="15" customHeight="1">
      <c r="B19" s="94" t="str">
        <f>K7</f>
        <v>Chicago Bulls</v>
      </c>
      <c r="C19" s="54">
        <v>6</v>
      </c>
      <c r="D19" s="49" t="s">
        <v>94</v>
      </c>
      <c r="E19" s="48" t="s">
        <v>69</v>
      </c>
      <c r="F19" s="50">
        <v>82</v>
      </c>
      <c r="G19" s="50">
        <v>26</v>
      </c>
      <c r="H19" s="50">
        <v>2.9</v>
      </c>
      <c r="I19" s="50">
        <v>6.2</v>
      </c>
      <c r="J19" s="51">
        <v>0.46700000000000003</v>
      </c>
      <c r="K19" s="50">
        <v>0.5</v>
      </c>
      <c r="L19" s="50">
        <v>1.3</v>
      </c>
      <c r="M19" s="51">
        <v>0.38100000000000001</v>
      </c>
      <c r="N19" s="50">
        <v>2.2999999999999998</v>
      </c>
      <c r="O19" s="50">
        <v>2.8</v>
      </c>
      <c r="P19" s="51">
        <v>0.80300000000000005</v>
      </c>
      <c r="Q19" s="50">
        <v>1.7</v>
      </c>
      <c r="R19" s="50">
        <v>2.2999999999999998</v>
      </c>
      <c r="S19" s="50">
        <v>4</v>
      </c>
      <c r="T19" s="50">
        <v>1.4</v>
      </c>
      <c r="U19" s="50">
        <v>0.8</v>
      </c>
      <c r="V19" s="50">
        <v>1</v>
      </c>
      <c r="W19" s="50">
        <v>0.4</v>
      </c>
      <c r="X19" s="50">
        <v>0.7</v>
      </c>
      <c r="Y19" s="50">
        <v>1.2</v>
      </c>
      <c r="Z19" s="50">
        <v>2.2000000000000002</v>
      </c>
      <c r="AA19" s="50">
        <v>8.6</v>
      </c>
      <c r="AB19" s="56"/>
    </row>
    <row r="20" spans="2:28">
      <c r="B20" s="94"/>
      <c r="C20" s="54">
        <v>7</v>
      </c>
      <c r="D20" s="49" t="s">
        <v>95</v>
      </c>
      <c r="E20" s="48" t="s">
        <v>69</v>
      </c>
      <c r="F20" s="50">
        <v>82</v>
      </c>
      <c r="G20" s="50">
        <v>25.4</v>
      </c>
      <c r="H20" s="50">
        <v>4.9000000000000004</v>
      </c>
      <c r="I20" s="50">
        <v>11.2</v>
      </c>
      <c r="J20" s="51">
        <v>0.433</v>
      </c>
      <c r="K20" s="50">
        <v>1.7</v>
      </c>
      <c r="L20" s="50">
        <v>4.2</v>
      </c>
      <c r="M20" s="51">
        <v>0.40500000000000003</v>
      </c>
      <c r="N20" s="50">
        <v>1.6</v>
      </c>
      <c r="O20" s="50">
        <v>2.1</v>
      </c>
      <c r="P20" s="51">
        <v>0.79900000000000004</v>
      </c>
      <c r="Q20" s="50">
        <v>0.4</v>
      </c>
      <c r="R20" s="50">
        <v>1.9</v>
      </c>
      <c r="S20" s="50">
        <v>2.2000000000000002</v>
      </c>
      <c r="T20" s="50">
        <v>4.4000000000000004</v>
      </c>
      <c r="U20" s="50">
        <v>1.8</v>
      </c>
      <c r="V20" s="50">
        <v>1</v>
      </c>
      <c r="W20" s="50">
        <v>0.1</v>
      </c>
      <c r="X20" s="50">
        <v>0.5</v>
      </c>
      <c r="Y20" s="50">
        <v>2.5</v>
      </c>
      <c r="Z20" s="50">
        <v>2.2999999999999998</v>
      </c>
      <c r="AA20" s="50">
        <v>13.1</v>
      </c>
      <c r="AB20" s="56"/>
    </row>
    <row r="21" spans="2:28">
      <c r="B21" s="94"/>
      <c r="C21" s="54">
        <v>8</v>
      </c>
      <c r="D21" s="49" t="s">
        <v>96</v>
      </c>
      <c r="E21" s="48" t="s">
        <v>71</v>
      </c>
      <c r="F21" s="50">
        <v>79</v>
      </c>
      <c r="G21" s="50">
        <v>32.200000000000003</v>
      </c>
      <c r="H21" s="50">
        <v>6.9</v>
      </c>
      <c r="I21" s="50">
        <v>14.4</v>
      </c>
      <c r="J21" s="51">
        <v>0.47699999999999998</v>
      </c>
      <c r="K21" s="50">
        <v>0</v>
      </c>
      <c r="L21" s="50">
        <v>0</v>
      </c>
      <c r="M21" s="51">
        <v>0</v>
      </c>
      <c r="N21" s="50">
        <v>2.4</v>
      </c>
      <c r="O21" s="50">
        <v>3.3</v>
      </c>
      <c r="P21" s="51">
        <v>0.73099999999999998</v>
      </c>
      <c r="Q21" s="50">
        <v>2.2000000000000002</v>
      </c>
      <c r="R21" s="50">
        <v>7.5</v>
      </c>
      <c r="S21" s="50">
        <v>9.8000000000000007</v>
      </c>
      <c r="T21" s="50">
        <v>2.2999999999999998</v>
      </c>
      <c r="U21" s="50">
        <v>2.2000000000000002</v>
      </c>
      <c r="V21" s="50">
        <v>0.8</v>
      </c>
      <c r="W21" s="50">
        <v>0.4</v>
      </c>
      <c r="X21" s="50">
        <v>1.1000000000000001</v>
      </c>
      <c r="Y21" s="50">
        <v>3</v>
      </c>
      <c r="Z21" s="50">
        <v>2.8</v>
      </c>
      <c r="AA21" s="50">
        <v>16.2</v>
      </c>
      <c r="AB21" s="56"/>
    </row>
    <row r="22" spans="2:28">
      <c r="B22" s="94"/>
      <c r="C22" s="54">
        <v>9</v>
      </c>
      <c r="D22" s="49" t="s">
        <v>97</v>
      </c>
      <c r="E22" s="48" t="s">
        <v>71</v>
      </c>
      <c r="F22" s="50">
        <v>75</v>
      </c>
      <c r="G22" s="50">
        <v>38.700000000000003</v>
      </c>
      <c r="H22" s="50">
        <v>6.2</v>
      </c>
      <c r="I22" s="50">
        <v>14.6</v>
      </c>
      <c r="J22" s="51">
        <v>0.42599999999999999</v>
      </c>
      <c r="K22" s="50">
        <v>1</v>
      </c>
      <c r="L22" s="50">
        <v>3.1</v>
      </c>
      <c r="M22" s="51">
        <v>0.32200000000000001</v>
      </c>
      <c r="N22" s="50">
        <v>3.1</v>
      </c>
      <c r="O22" s="50">
        <v>3.8</v>
      </c>
      <c r="P22" s="51">
        <v>0.81599999999999995</v>
      </c>
      <c r="Q22" s="50">
        <v>2.2000000000000002</v>
      </c>
      <c r="R22" s="50">
        <v>4.2</v>
      </c>
      <c r="S22" s="50">
        <v>6.3</v>
      </c>
      <c r="T22" s="50">
        <v>3</v>
      </c>
      <c r="U22" s="50">
        <v>1.9</v>
      </c>
      <c r="V22" s="50">
        <v>1.1000000000000001</v>
      </c>
      <c r="W22" s="50">
        <v>0.4</v>
      </c>
      <c r="X22" s="50">
        <v>0.9</v>
      </c>
      <c r="Y22" s="50">
        <v>1.4</v>
      </c>
      <c r="Z22" s="50">
        <v>3.5</v>
      </c>
      <c r="AA22" s="50">
        <v>16.5</v>
      </c>
      <c r="AB22" s="56"/>
    </row>
    <row r="23" spans="2:28">
      <c r="B23" s="94"/>
      <c r="C23" s="54">
        <v>10</v>
      </c>
      <c r="D23" s="49" t="s">
        <v>98</v>
      </c>
      <c r="E23" s="48" t="s">
        <v>67</v>
      </c>
      <c r="F23" s="50">
        <v>66</v>
      </c>
      <c r="G23" s="50">
        <v>36.799999999999997</v>
      </c>
      <c r="H23" s="50">
        <v>4.5999999999999996</v>
      </c>
      <c r="I23" s="50">
        <v>9.5</v>
      </c>
      <c r="J23" s="51">
        <v>0.48099999999999998</v>
      </c>
      <c r="K23" s="50">
        <v>0</v>
      </c>
      <c r="L23" s="50">
        <v>0.1</v>
      </c>
      <c r="M23" s="51">
        <v>0</v>
      </c>
      <c r="N23" s="50">
        <v>2.7</v>
      </c>
      <c r="O23" s="50">
        <v>3.6</v>
      </c>
      <c r="P23" s="51">
        <v>0.751</v>
      </c>
      <c r="Q23" s="50">
        <v>3.9</v>
      </c>
      <c r="R23" s="50">
        <v>7.2</v>
      </c>
      <c r="S23" s="50">
        <v>11.1</v>
      </c>
      <c r="T23" s="50">
        <v>4</v>
      </c>
      <c r="U23" s="50">
        <v>2.7</v>
      </c>
      <c r="V23" s="50">
        <v>1.2</v>
      </c>
      <c r="W23" s="50">
        <v>2.1</v>
      </c>
      <c r="X23" s="50">
        <v>0.9</v>
      </c>
      <c r="Y23" s="50">
        <v>2.8</v>
      </c>
      <c r="Z23" s="50">
        <v>3.4</v>
      </c>
      <c r="AA23" s="50">
        <v>11.9</v>
      </c>
      <c r="AB23" s="56"/>
    </row>
    <row r="24" spans="2:28" ht="15" customHeight="1">
      <c r="B24" s="94" t="str">
        <f>K8</f>
        <v>Indiana Pacers</v>
      </c>
      <c r="C24" s="54">
        <v>11</v>
      </c>
      <c r="D24" s="49" t="s">
        <v>102</v>
      </c>
      <c r="E24" s="48" t="s">
        <v>69</v>
      </c>
      <c r="F24" s="50">
        <v>78</v>
      </c>
      <c r="G24" s="50">
        <v>29.2</v>
      </c>
      <c r="H24" s="50">
        <v>3.5</v>
      </c>
      <c r="I24" s="50">
        <v>7.7</v>
      </c>
      <c r="J24" s="51">
        <v>0.46</v>
      </c>
      <c r="K24" s="50">
        <v>0.8</v>
      </c>
      <c r="L24" s="50">
        <v>2.4</v>
      </c>
      <c r="M24" s="51">
        <v>0.33</v>
      </c>
      <c r="N24" s="50">
        <v>1</v>
      </c>
      <c r="O24" s="50">
        <v>1.5</v>
      </c>
      <c r="P24" s="51">
        <v>0.65200000000000002</v>
      </c>
      <c r="Q24" s="50">
        <v>0.6</v>
      </c>
      <c r="R24" s="50">
        <v>3.3</v>
      </c>
      <c r="S24" s="50">
        <v>3.9</v>
      </c>
      <c r="T24" s="50">
        <v>2.9</v>
      </c>
      <c r="U24" s="50">
        <v>1.4</v>
      </c>
      <c r="V24" s="50">
        <v>1</v>
      </c>
      <c r="W24" s="50">
        <v>0.2</v>
      </c>
      <c r="X24" s="50">
        <v>0.4</v>
      </c>
      <c r="Y24" s="50">
        <v>2.1</v>
      </c>
      <c r="Z24" s="50">
        <v>1.4</v>
      </c>
      <c r="AA24" s="50">
        <v>8.8000000000000007</v>
      </c>
      <c r="AB24" s="56"/>
    </row>
    <row r="25" spans="2:28">
      <c r="B25" s="94"/>
      <c r="C25" s="54">
        <v>12</v>
      </c>
      <c r="D25" s="49" t="s">
        <v>103</v>
      </c>
      <c r="E25" s="48" t="s">
        <v>69</v>
      </c>
      <c r="F25" s="50">
        <v>76</v>
      </c>
      <c r="G25" s="50">
        <v>34.5</v>
      </c>
      <c r="H25" s="50">
        <v>5.0999999999999996</v>
      </c>
      <c r="I25" s="50">
        <v>11.5</v>
      </c>
      <c r="J25" s="51">
        <v>0.443</v>
      </c>
      <c r="K25" s="50">
        <v>1.7</v>
      </c>
      <c r="L25" s="50">
        <v>4.5999999999999996</v>
      </c>
      <c r="M25" s="51">
        <v>0.36799999999999999</v>
      </c>
      <c r="N25" s="50">
        <v>2.2999999999999998</v>
      </c>
      <c r="O25" s="50">
        <v>2.8</v>
      </c>
      <c r="P25" s="51">
        <v>0.81699999999999995</v>
      </c>
      <c r="Q25" s="50">
        <v>0.6</v>
      </c>
      <c r="R25" s="50">
        <v>3.1</v>
      </c>
      <c r="S25" s="50">
        <v>3.7</v>
      </c>
      <c r="T25" s="50">
        <v>4.7</v>
      </c>
      <c r="U25" s="50">
        <v>1.5</v>
      </c>
      <c r="V25" s="50">
        <v>1.1000000000000001</v>
      </c>
      <c r="W25" s="50">
        <v>0.3</v>
      </c>
      <c r="X25" s="50">
        <v>0.4</v>
      </c>
      <c r="Y25" s="50">
        <v>1.8</v>
      </c>
      <c r="Z25" s="50">
        <v>2.7</v>
      </c>
      <c r="AA25" s="50">
        <v>14.2</v>
      </c>
      <c r="AB25" s="56"/>
    </row>
    <row r="26" spans="2:28">
      <c r="B26" s="94"/>
      <c r="C26" s="54">
        <v>13</v>
      </c>
      <c r="D26" s="49" t="s">
        <v>104</v>
      </c>
      <c r="E26" s="48" t="s">
        <v>71</v>
      </c>
      <c r="F26" s="50">
        <v>73</v>
      </c>
      <c r="G26" s="50">
        <v>33.4</v>
      </c>
      <c r="H26" s="50">
        <v>6.9</v>
      </c>
      <c r="I26" s="50">
        <v>13.8</v>
      </c>
      <c r="J26" s="51">
        <v>0.498</v>
      </c>
      <c r="K26" s="50">
        <v>0.1</v>
      </c>
      <c r="L26" s="50">
        <v>0.3</v>
      </c>
      <c r="M26" s="51">
        <v>0.21099999999999999</v>
      </c>
      <c r="N26" s="50">
        <v>3.3</v>
      </c>
      <c r="O26" s="50">
        <v>4.3</v>
      </c>
      <c r="P26" s="51">
        <v>0.76800000000000002</v>
      </c>
      <c r="Q26" s="50">
        <v>2</v>
      </c>
      <c r="R26" s="50">
        <v>5.7</v>
      </c>
      <c r="S26" s="50">
        <v>7.7</v>
      </c>
      <c r="T26" s="50">
        <v>2.9</v>
      </c>
      <c r="U26" s="50">
        <v>2.2000000000000002</v>
      </c>
      <c r="V26" s="50">
        <v>1</v>
      </c>
      <c r="W26" s="50">
        <v>0.9</v>
      </c>
      <c r="X26" s="50">
        <v>0.8</v>
      </c>
      <c r="Y26" s="50">
        <v>2</v>
      </c>
      <c r="Z26" s="50">
        <v>3.9</v>
      </c>
      <c r="AA26" s="50">
        <v>17.100000000000001</v>
      </c>
      <c r="AB26" s="56"/>
    </row>
    <row r="27" spans="2:28">
      <c r="B27" s="94"/>
      <c r="C27" s="54">
        <v>14</v>
      </c>
      <c r="D27" s="49" t="s">
        <v>101</v>
      </c>
      <c r="E27" s="48" t="s">
        <v>71</v>
      </c>
      <c r="F27" s="50">
        <v>79</v>
      </c>
      <c r="G27" s="50">
        <v>37.6</v>
      </c>
      <c r="H27" s="50">
        <v>6.2</v>
      </c>
      <c r="I27" s="50">
        <v>14.9</v>
      </c>
      <c r="J27" s="51">
        <v>0.41899999999999998</v>
      </c>
      <c r="K27" s="50">
        <v>2.2000000000000002</v>
      </c>
      <c r="L27" s="50">
        <v>5.9</v>
      </c>
      <c r="M27" s="51">
        <v>0.36199999999999999</v>
      </c>
      <c r="N27" s="50">
        <v>2.8</v>
      </c>
      <c r="O27" s="50">
        <v>3.5</v>
      </c>
      <c r="P27" s="51">
        <v>0.80700000000000005</v>
      </c>
      <c r="Q27" s="50">
        <v>1.1000000000000001</v>
      </c>
      <c r="R27" s="50">
        <v>6.5</v>
      </c>
      <c r="S27" s="50">
        <v>7.6</v>
      </c>
      <c r="T27" s="50">
        <v>4.0999999999999996</v>
      </c>
      <c r="U27" s="50">
        <v>2.9</v>
      </c>
      <c r="V27" s="50">
        <v>1.8</v>
      </c>
      <c r="W27" s="50">
        <v>0.6</v>
      </c>
      <c r="X27" s="50">
        <v>1</v>
      </c>
      <c r="Y27" s="50">
        <v>2.9</v>
      </c>
      <c r="Z27" s="50">
        <v>3.2</v>
      </c>
      <c r="AA27" s="50">
        <v>17.399999999999999</v>
      </c>
      <c r="AB27" s="56"/>
    </row>
    <row r="28" spans="2:28">
      <c r="B28" s="94"/>
      <c r="C28" s="54">
        <v>15</v>
      </c>
      <c r="D28" s="49" t="s">
        <v>100</v>
      </c>
      <c r="E28" s="48" t="s">
        <v>67</v>
      </c>
      <c r="F28" s="50">
        <v>79</v>
      </c>
      <c r="G28" s="50">
        <v>28.7</v>
      </c>
      <c r="H28" s="50">
        <v>4.9000000000000004</v>
      </c>
      <c r="I28" s="50">
        <v>10.9</v>
      </c>
      <c r="J28" s="51">
        <v>0.44800000000000001</v>
      </c>
      <c r="K28" s="50">
        <v>0</v>
      </c>
      <c r="L28" s="50">
        <v>0.1</v>
      </c>
      <c r="M28" s="51">
        <v>0.25</v>
      </c>
      <c r="N28" s="50">
        <v>2.1</v>
      </c>
      <c r="O28" s="50">
        <v>2.8</v>
      </c>
      <c r="P28" s="51">
        <v>0.74099999999999999</v>
      </c>
      <c r="Q28" s="50">
        <v>3.7</v>
      </c>
      <c r="R28" s="50">
        <v>4.5999999999999996</v>
      </c>
      <c r="S28" s="50">
        <v>8.3000000000000007</v>
      </c>
      <c r="T28" s="50">
        <v>1.4</v>
      </c>
      <c r="U28" s="50">
        <v>2.1</v>
      </c>
      <c r="V28" s="50">
        <v>0.5</v>
      </c>
      <c r="W28" s="50">
        <v>2.6</v>
      </c>
      <c r="X28" s="50">
        <v>1.1000000000000001</v>
      </c>
      <c r="Y28" s="50">
        <v>3.5</v>
      </c>
      <c r="Z28" s="50">
        <v>3.2</v>
      </c>
      <c r="AA28" s="50">
        <v>11.9</v>
      </c>
      <c r="AB28" s="56"/>
    </row>
    <row r="29" spans="2:28" ht="15" customHeight="1">
      <c r="B29" s="94" t="str">
        <f>K9</f>
        <v>New-York Knicks</v>
      </c>
      <c r="C29" s="54">
        <v>16</v>
      </c>
      <c r="D29" s="49" t="s">
        <v>106</v>
      </c>
      <c r="E29" s="48" t="s">
        <v>69</v>
      </c>
      <c r="F29" s="50">
        <v>80</v>
      </c>
      <c r="G29" s="50">
        <v>33.5</v>
      </c>
      <c r="H29" s="50">
        <v>6.6</v>
      </c>
      <c r="I29" s="50">
        <v>15.6</v>
      </c>
      <c r="J29" s="51">
        <v>0.42199999999999999</v>
      </c>
      <c r="K29" s="50">
        <v>1.9</v>
      </c>
      <c r="L29" s="50">
        <v>5.5</v>
      </c>
      <c r="M29" s="51">
        <v>0.35599999999999998</v>
      </c>
      <c r="N29" s="50">
        <v>3</v>
      </c>
      <c r="O29" s="50">
        <v>3.9</v>
      </c>
      <c r="P29" s="51">
        <v>0.76200000000000001</v>
      </c>
      <c r="Q29" s="50">
        <v>0.8</v>
      </c>
      <c r="R29" s="50">
        <v>4.5</v>
      </c>
      <c r="S29" s="50">
        <v>5.3</v>
      </c>
      <c r="T29" s="50">
        <v>2.7</v>
      </c>
      <c r="U29" s="50">
        <v>1.7</v>
      </c>
      <c r="V29" s="50">
        <v>1.3</v>
      </c>
      <c r="W29" s="50">
        <v>0.3</v>
      </c>
      <c r="X29" s="50">
        <v>0.6</v>
      </c>
      <c r="Y29" s="50">
        <v>2.8</v>
      </c>
      <c r="Z29" s="50">
        <v>3.5</v>
      </c>
      <c r="AA29" s="50">
        <v>18.100000000000001</v>
      </c>
      <c r="AB29" s="56"/>
    </row>
    <row r="30" spans="2:28">
      <c r="B30" s="94"/>
      <c r="C30" s="54">
        <v>17</v>
      </c>
      <c r="D30" s="49" t="s">
        <v>107</v>
      </c>
      <c r="E30" s="48" t="s">
        <v>69</v>
      </c>
      <c r="F30" s="50">
        <v>68</v>
      </c>
      <c r="G30" s="50">
        <v>34</v>
      </c>
      <c r="H30" s="50">
        <v>5.5</v>
      </c>
      <c r="I30" s="50">
        <v>13</v>
      </c>
      <c r="J30" s="51">
        <v>0.42699999999999999</v>
      </c>
      <c r="K30" s="50">
        <v>1.4</v>
      </c>
      <c r="L30" s="50">
        <v>3.8</v>
      </c>
      <c r="M30" s="51">
        <v>0.36</v>
      </c>
      <c r="N30" s="50">
        <v>1.5</v>
      </c>
      <c r="O30" s="50">
        <v>1.9</v>
      </c>
      <c r="P30" s="51">
        <v>0.78900000000000003</v>
      </c>
      <c r="Q30" s="50">
        <v>0.8</v>
      </c>
      <c r="R30" s="50">
        <v>2.1</v>
      </c>
      <c r="S30" s="50">
        <v>2.9</v>
      </c>
      <c r="T30" s="50">
        <v>5.5</v>
      </c>
      <c r="U30" s="50">
        <v>2.2999999999999998</v>
      </c>
      <c r="V30" s="50">
        <v>1.4</v>
      </c>
      <c r="W30" s="50">
        <v>0.2</v>
      </c>
      <c r="X30" s="50">
        <v>0.5</v>
      </c>
      <c r="Y30" s="50">
        <v>1.9</v>
      </c>
      <c r="Z30" s="50">
        <v>2</v>
      </c>
      <c r="AA30" s="50">
        <v>13.9</v>
      </c>
      <c r="AB30" s="56"/>
    </row>
    <row r="31" spans="2:28">
      <c r="B31" s="94"/>
      <c r="C31" s="54">
        <v>18</v>
      </c>
      <c r="D31" s="49" t="s">
        <v>108</v>
      </c>
      <c r="E31" s="48" t="s">
        <v>71</v>
      </c>
      <c r="F31" s="50">
        <v>67</v>
      </c>
      <c r="G31" s="50">
        <v>37</v>
      </c>
      <c r="H31" s="50">
        <v>10</v>
      </c>
      <c r="I31" s="50">
        <v>22.2</v>
      </c>
      <c r="J31" s="51">
        <v>0.44900000000000001</v>
      </c>
      <c r="K31" s="50">
        <v>2.2999999999999998</v>
      </c>
      <c r="L31" s="50">
        <v>6.2</v>
      </c>
      <c r="M31" s="51">
        <v>0.379</v>
      </c>
      <c r="N31" s="50">
        <v>6.3</v>
      </c>
      <c r="O31" s="50">
        <v>7.6</v>
      </c>
      <c r="P31" s="51">
        <v>0.83</v>
      </c>
      <c r="Q31" s="50">
        <v>2</v>
      </c>
      <c r="R31" s="50">
        <v>4.9000000000000004</v>
      </c>
      <c r="S31" s="50">
        <v>6.9</v>
      </c>
      <c r="T31" s="50">
        <v>2.6</v>
      </c>
      <c r="U31" s="50">
        <v>2.6</v>
      </c>
      <c r="V31" s="50">
        <v>0.8</v>
      </c>
      <c r="W31" s="50">
        <v>0.5</v>
      </c>
      <c r="X31" s="50">
        <v>1.3</v>
      </c>
      <c r="Y31" s="50">
        <v>3.1</v>
      </c>
      <c r="Z31" s="50">
        <v>6.2</v>
      </c>
      <c r="AA31" s="50">
        <v>28.7</v>
      </c>
      <c r="AB31" s="56"/>
    </row>
    <row r="32" spans="2:28">
      <c r="B32" s="94"/>
      <c r="C32" s="54">
        <v>19</v>
      </c>
      <c r="D32" s="49" t="s">
        <v>110</v>
      </c>
      <c r="E32" s="48" t="s">
        <v>71</v>
      </c>
      <c r="F32" s="50">
        <v>29</v>
      </c>
      <c r="G32" s="50">
        <v>23.5</v>
      </c>
      <c r="H32" s="50">
        <v>5.3</v>
      </c>
      <c r="I32" s="50">
        <v>9.1999999999999993</v>
      </c>
      <c r="J32" s="51">
        <v>0.57699999999999996</v>
      </c>
      <c r="K32" s="50">
        <v>0</v>
      </c>
      <c r="L32" s="50">
        <v>0</v>
      </c>
      <c r="M32" s="51">
        <v>0</v>
      </c>
      <c r="N32" s="50">
        <v>3.6</v>
      </c>
      <c r="O32" s="50">
        <v>4.5</v>
      </c>
      <c r="P32" s="51">
        <v>0.80800000000000005</v>
      </c>
      <c r="Q32" s="50">
        <v>2.1</v>
      </c>
      <c r="R32" s="50">
        <v>2.9</v>
      </c>
      <c r="S32" s="50">
        <v>5</v>
      </c>
      <c r="T32" s="50">
        <v>0.4</v>
      </c>
      <c r="U32" s="50">
        <v>1.7</v>
      </c>
      <c r="V32" s="50">
        <v>0.3</v>
      </c>
      <c r="W32" s="50">
        <v>0.7</v>
      </c>
      <c r="X32" s="50">
        <v>1.1000000000000001</v>
      </c>
      <c r="Y32" s="50">
        <v>3.1</v>
      </c>
      <c r="Z32" s="50">
        <v>3.4</v>
      </c>
      <c r="AA32" s="50">
        <v>14.2</v>
      </c>
    </row>
    <row r="33" spans="2:28">
      <c r="B33" s="94"/>
      <c r="C33" s="54">
        <v>20</v>
      </c>
      <c r="D33" s="49" t="s">
        <v>109</v>
      </c>
      <c r="E33" s="48" t="s">
        <v>67</v>
      </c>
      <c r="F33" s="50">
        <v>66</v>
      </c>
      <c r="G33" s="50">
        <v>32.799999999999997</v>
      </c>
      <c r="H33" s="50">
        <v>3.9</v>
      </c>
      <c r="I33" s="50">
        <v>6.1</v>
      </c>
      <c r="J33" s="51">
        <v>0.63800000000000001</v>
      </c>
      <c r="K33" s="50">
        <v>0</v>
      </c>
      <c r="L33" s="50">
        <v>0</v>
      </c>
      <c r="M33" s="51">
        <v>0</v>
      </c>
      <c r="N33" s="50">
        <v>2.7</v>
      </c>
      <c r="O33" s="50">
        <v>3.9</v>
      </c>
      <c r="P33" s="51">
        <v>0.69399999999999995</v>
      </c>
      <c r="Q33" s="50">
        <v>4.0999999999999996</v>
      </c>
      <c r="R33" s="50">
        <v>6.6</v>
      </c>
      <c r="S33" s="50">
        <v>10.7</v>
      </c>
      <c r="T33" s="50">
        <v>0.9</v>
      </c>
      <c r="U33" s="50">
        <v>1.3</v>
      </c>
      <c r="V33" s="50">
        <v>0.6</v>
      </c>
      <c r="W33" s="50">
        <v>1.1000000000000001</v>
      </c>
      <c r="X33" s="50">
        <v>0.3</v>
      </c>
      <c r="Y33" s="50">
        <v>2.8</v>
      </c>
      <c r="Z33" s="50">
        <v>3.2</v>
      </c>
      <c r="AA33" s="50">
        <v>10.4</v>
      </c>
      <c r="AB33" s="56"/>
    </row>
    <row r="34" spans="2:28">
      <c r="B34" s="94" t="str">
        <f>M6</f>
        <v>Oklahoma City Thunder</v>
      </c>
      <c r="C34" s="54">
        <v>21</v>
      </c>
      <c r="D34" s="49" t="s">
        <v>113</v>
      </c>
      <c r="E34" s="48" t="s">
        <v>69</v>
      </c>
      <c r="F34" s="50">
        <v>82</v>
      </c>
      <c r="G34" s="50">
        <v>34.9</v>
      </c>
      <c r="H34" s="50">
        <v>8.1999999999999993</v>
      </c>
      <c r="I34" s="50">
        <v>18.7</v>
      </c>
      <c r="J34" s="51">
        <v>0.438</v>
      </c>
      <c r="K34" s="50">
        <v>1.2</v>
      </c>
      <c r="L34" s="50">
        <v>3.7</v>
      </c>
      <c r="M34" s="51">
        <v>0.32300000000000001</v>
      </c>
      <c r="N34" s="50">
        <v>5.6</v>
      </c>
      <c r="O34" s="50">
        <v>7</v>
      </c>
      <c r="P34" s="51">
        <v>0.8</v>
      </c>
      <c r="Q34" s="50">
        <v>1.4</v>
      </c>
      <c r="R34" s="50">
        <v>3.9</v>
      </c>
      <c r="S34" s="50">
        <v>5.2</v>
      </c>
      <c r="T34" s="50">
        <v>7.4</v>
      </c>
      <c r="U34" s="50">
        <v>3.3</v>
      </c>
      <c r="V34" s="50">
        <v>1.8</v>
      </c>
      <c r="W34" s="50">
        <v>0.3</v>
      </c>
      <c r="X34" s="50">
        <v>0.9</v>
      </c>
      <c r="Y34" s="50">
        <v>2.2999999999999998</v>
      </c>
      <c r="Z34" s="50">
        <v>4.8</v>
      </c>
      <c r="AA34" s="50">
        <v>23.2</v>
      </c>
      <c r="AB34" s="56"/>
    </row>
    <row r="35" spans="2:28">
      <c r="B35" s="94"/>
      <c r="C35" s="54">
        <v>22</v>
      </c>
      <c r="D35" s="49" t="s">
        <v>114</v>
      </c>
      <c r="E35" s="48" t="s">
        <v>69</v>
      </c>
      <c r="F35" s="50">
        <v>81</v>
      </c>
      <c r="G35" s="50">
        <v>27.5</v>
      </c>
      <c r="H35" s="50">
        <v>2.8</v>
      </c>
      <c r="I35" s="50">
        <v>5.8</v>
      </c>
      <c r="J35" s="51">
        <v>0.48099999999999998</v>
      </c>
      <c r="K35" s="50">
        <v>1.3</v>
      </c>
      <c r="L35" s="50">
        <v>3.2</v>
      </c>
      <c r="M35" s="51">
        <v>0.41899999999999998</v>
      </c>
      <c r="N35" s="50">
        <v>0.7</v>
      </c>
      <c r="O35" s="50">
        <v>0.9</v>
      </c>
      <c r="P35" s="51">
        <v>0.82599999999999996</v>
      </c>
      <c r="Q35" s="50">
        <v>0.7</v>
      </c>
      <c r="R35" s="50">
        <v>3.2</v>
      </c>
      <c r="S35" s="50">
        <v>3.9</v>
      </c>
      <c r="T35" s="50">
        <v>1.5</v>
      </c>
      <c r="U35" s="50">
        <v>0.8</v>
      </c>
      <c r="V35" s="50">
        <v>1.3</v>
      </c>
      <c r="W35" s="50">
        <v>0.5</v>
      </c>
      <c r="X35" s="50">
        <v>0.2</v>
      </c>
      <c r="Y35" s="50">
        <v>2.2000000000000002</v>
      </c>
      <c r="Z35" s="50">
        <v>0.8</v>
      </c>
      <c r="AA35" s="50">
        <v>7.6</v>
      </c>
      <c r="AB35" s="56"/>
    </row>
    <row r="36" spans="2:28">
      <c r="B36" s="94"/>
      <c r="C36" s="54">
        <v>23</v>
      </c>
      <c r="D36" s="49" t="s">
        <v>115</v>
      </c>
      <c r="E36" s="48" t="s">
        <v>71</v>
      </c>
      <c r="F36" s="50">
        <v>81</v>
      </c>
      <c r="G36" s="50">
        <v>38.5</v>
      </c>
      <c r="H36" s="50">
        <v>9</v>
      </c>
      <c r="I36" s="50">
        <v>17.7</v>
      </c>
      <c r="J36" s="51">
        <v>0.51</v>
      </c>
      <c r="K36" s="50">
        <v>1.7</v>
      </c>
      <c r="L36" s="50">
        <v>4.0999999999999996</v>
      </c>
      <c r="M36" s="51">
        <v>0.41599999999999998</v>
      </c>
      <c r="N36" s="50">
        <v>8.4</v>
      </c>
      <c r="O36" s="50">
        <v>9.3000000000000007</v>
      </c>
      <c r="P36" s="51">
        <v>0.90500000000000003</v>
      </c>
      <c r="Q36" s="50">
        <v>0.6</v>
      </c>
      <c r="R36" s="50">
        <v>7.3</v>
      </c>
      <c r="S36" s="50">
        <v>7.9</v>
      </c>
      <c r="T36" s="50">
        <v>4.5999999999999996</v>
      </c>
      <c r="U36" s="50">
        <v>3.5</v>
      </c>
      <c r="V36" s="50">
        <v>1.4</v>
      </c>
      <c r="W36" s="50">
        <v>1.3</v>
      </c>
      <c r="X36" s="50">
        <v>0.5</v>
      </c>
      <c r="Y36" s="50">
        <v>1.8</v>
      </c>
      <c r="Z36" s="50">
        <v>6.5</v>
      </c>
      <c r="AA36" s="50">
        <v>28.1</v>
      </c>
      <c r="AB36" s="56"/>
    </row>
    <row r="37" spans="2:28">
      <c r="B37" s="94"/>
      <c r="C37" s="54">
        <v>24</v>
      </c>
      <c r="D37" s="49" t="s">
        <v>116</v>
      </c>
      <c r="E37" s="48" t="s">
        <v>71</v>
      </c>
      <c r="F37" s="50">
        <v>80</v>
      </c>
      <c r="G37" s="50">
        <v>31.1</v>
      </c>
      <c r="H37" s="50">
        <v>5.6</v>
      </c>
      <c r="I37" s="50">
        <v>9.6999999999999993</v>
      </c>
      <c r="J37" s="51">
        <v>0.57299999999999995</v>
      </c>
      <c r="K37" s="50">
        <v>0.3</v>
      </c>
      <c r="L37" s="50">
        <v>0.7</v>
      </c>
      <c r="M37" s="51">
        <v>0.35099999999999998</v>
      </c>
      <c r="N37" s="50">
        <v>1.8</v>
      </c>
      <c r="O37" s="50">
        <v>2.4</v>
      </c>
      <c r="P37" s="51">
        <v>0.749</v>
      </c>
      <c r="Q37" s="50">
        <v>2.8</v>
      </c>
      <c r="R37" s="50">
        <v>4.9000000000000004</v>
      </c>
      <c r="S37" s="50">
        <v>7.7</v>
      </c>
      <c r="T37" s="50">
        <v>0.5</v>
      </c>
      <c r="U37" s="50">
        <v>1.6</v>
      </c>
      <c r="V37" s="50">
        <v>0.4</v>
      </c>
      <c r="W37" s="50">
        <v>3</v>
      </c>
      <c r="X37" s="50">
        <v>0.4</v>
      </c>
      <c r="Y37" s="50">
        <v>2.7</v>
      </c>
      <c r="Z37" s="50">
        <v>1.9</v>
      </c>
      <c r="AA37" s="50">
        <v>13.2</v>
      </c>
      <c r="AB37" s="56"/>
    </row>
    <row r="38" spans="2:28">
      <c r="B38" s="94"/>
      <c r="C38" s="54">
        <v>25</v>
      </c>
      <c r="D38" s="49" t="s">
        <v>117</v>
      </c>
      <c r="E38" s="48" t="s">
        <v>67</v>
      </c>
      <c r="F38" s="50">
        <v>78</v>
      </c>
      <c r="G38" s="50">
        <v>25.1</v>
      </c>
      <c r="H38" s="50">
        <v>1.8</v>
      </c>
      <c r="I38" s="50">
        <v>4</v>
      </c>
      <c r="J38" s="51">
        <v>0.45700000000000002</v>
      </c>
      <c r="K38" s="50">
        <v>0</v>
      </c>
      <c r="L38" s="50">
        <v>0</v>
      </c>
      <c r="M38" s="51">
        <v>0</v>
      </c>
      <c r="N38" s="50">
        <v>0.6</v>
      </c>
      <c r="O38" s="50">
        <v>0.9</v>
      </c>
      <c r="P38" s="51">
        <v>0.61099999999999999</v>
      </c>
      <c r="Q38" s="50">
        <v>1.4</v>
      </c>
      <c r="R38" s="50">
        <v>4.5999999999999996</v>
      </c>
      <c r="S38" s="50">
        <v>6</v>
      </c>
      <c r="T38" s="50">
        <v>1.4</v>
      </c>
      <c r="U38" s="50">
        <v>1.4</v>
      </c>
      <c r="V38" s="50">
        <v>0.6</v>
      </c>
      <c r="W38" s="50">
        <v>1.1000000000000001</v>
      </c>
      <c r="X38" s="50">
        <v>0.5</v>
      </c>
      <c r="Y38" s="50">
        <v>2.9</v>
      </c>
      <c r="Z38" s="50">
        <v>0.9</v>
      </c>
      <c r="AA38" s="50">
        <v>4.2</v>
      </c>
      <c r="AB38" s="56"/>
    </row>
    <row r="39" spans="2:28">
      <c r="B39" s="94" t="str">
        <f>M7</f>
        <v>Memphis Grizzlies</v>
      </c>
      <c r="C39" s="54">
        <v>26</v>
      </c>
      <c r="D39" s="49" t="s">
        <v>120</v>
      </c>
      <c r="E39" s="48" t="s">
        <v>69</v>
      </c>
      <c r="F39" s="50">
        <v>80</v>
      </c>
      <c r="G39" s="50">
        <v>34.5</v>
      </c>
      <c r="H39" s="50">
        <v>5.2</v>
      </c>
      <c r="I39" s="50">
        <v>11.8</v>
      </c>
      <c r="J39" s="51">
        <v>0.44</v>
      </c>
      <c r="K39" s="50">
        <v>1.3</v>
      </c>
      <c r="L39" s="50">
        <v>3.7</v>
      </c>
      <c r="M39" s="51">
        <v>0.36199999999999999</v>
      </c>
      <c r="N39" s="50">
        <v>2.9</v>
      </c>
      <c r="O39" s="50">
        <v>3.5</v>
      </c>
      <c r="P39" s="51">
        <v>0.83</v>
      </c>
      <c r="Q39" s="50">
        <v>0.5</v>
      </c>
      <c r="R39" s="50">
        <v>2.2999999999999998</v>
      </c>
      <c r="S39" s="50">
        <v>2.8</v>
      </c>
      <c r="T39" s="50">
        <v>6.1</v>
      </c>
      <c r="U39" s="50">
        <v>2.4</v>
      </c>
      <c r="V39" s="50">
        <v>2.2000000000000002</v>
      </c>
      <c r="W39" s="50">
        <v>0.3</v>
      </c>
      <c r="X39" s="50">
        <v>0.6</v>
      </c>
      <c r="Y39" s="50">
        <v>2.1</v>
      </c>
      <c r="Z39" s="50">
        <v>3.5</v>
      </c>
      <c r="AA39" s="50">
        <v>14.6</v>
      </c>
      <c r="AB39" s="56"/>
    </row>
    <row r="40" spans="2:28">
      <c r="B40" s="94"/>
      <c r="C40" s="54">
        <v>27</v>
      </c>
      <c r="D40" s="49" t="s">
        <v>121</v>
      </c>
      <c r="E40" s="48" t="s">
        <v>69</v>
      </c>
      <c r="F40" s="50">
        <v>79</v>
      </c>
      <c r="G40" s="50">
        <v>26.7</v>
      </c>
      <c r="H40" s="50">
        <v>3.6</v>
      </c>
      <c r="I40" s="50">
        <v>8.1</v>
      </c>
      <c r="J40" s="51">
        <v>0.44500000000000001</v>
      </c>
      <c r="K40" s="50">
        <v>0</v>
      </c>
      <c r="L40" s="50">
        <v>0.3</v>
      </c>
      <c r="M40" s="51">
        <v>0.125</v>
      </c>
      <c r="N40" s="50">
        <v>1.7</v>
      </c>
      <c r="O40" s="50">
        <v>2.4</v>
      </c>
      <c r="P40" s="51">
        <v>0.71699999999999997</v>
      </c>
      <c r="Q40" s="50">
        <v>1.5</v>
      </c>
      <c r="R40" s="50">
        <v>3.1</v>
      </c>
      <c r="S40" s="50">
        <v>4.5999999999999996</v>
      </c>
      <c r="T40" s="50">
        <v>1.2</v>
      </c>
      <c r="U40" s="50">
        <v>1.2</v>
      </c>
      <c r="V40" s="50">
        <v>1.5</v>
      </c>
      <c r="W40" s="50">
        <v>0.6</v>
      </c>
      <c r="X40" s="50">
        <v>0.8</v>
      </c>
      <c r="Y40" s="50">
        <v>2.7</v>
      </c>
      <c r="Z40" s="50">
        <v>1.7</v>
      </c>
      <c r="AA40" s="50">
        <v>8.9</v>
      </c>
      <c r="AB40" s="56"/>
    </row>
    <row r="41" spans="2:28">
      <c r="B41" s="94"/>
      <c r="C41" s="54">
        <v>28</v>
      </c>
      <c r="D41" s="49" t="s">
        <v>122</v>
      </c>
      <c r="E41" s="48" t="s">
        <v>71</v>
      </c>
      <c r="F41" s="50">
        <v>76</v>
      </c>
      <c r="G41" s="50">
        <v>34.299999999999997</v>
      </c>
      <c r="H41" s="50">
        <v>6.2</v>
      </c>
      <c r="I41" s="50">
        <v>13.5</v>
      </c>
      <c r="J41" s="51">
        <v>0.46</v>
      </c>
      <c r="K41" s="50">
        <v>0</v>
      </c>
      <c r="L41" s="50">
        <v>0.3</v>
      </c>
      <c r="M41" s="51">
        <v>8.6999999999999994E-2</v>
      </c>
      <c r="N41" s="50">
        <v>3</v>
      </c>
      <c r="O41" s="50">
        <v>3.9</v>
      </c>
      <c r="P41" s="51">
        <v>0.75</v>
      </c>
      <c r="Q41" s="50">
        <v>4.0999999999999996</v>
      </c>
      <c r="R41" s="50">
        <v>7.2</v>
      </c>
      <c r="S41" s="50">
        <v>11.2</v>
      </c>
      <c r="T41" s="50">
        <v>1.4</v>
      </c>
      <c r="U41" s="50">
        <v>2</v>
      </c>
      <c r="V41" s="50">
        <v>0.8</v>
      </c>
      <c r="W41" s="50">
        <v>0.4</v>
      </c>
      <c r="X41" s="50">
        <v>1.3</v>
      </c>
      <c r="Y41" s="50">
        <v>2.4</v>
      </c>
      <c r="Z41" s="50">
        <v>3.6</v>
      </c>
      <c r="AA41" s="50">
        <v>15.4</v>
      </c>
      <c r="AB41" s="56"/>
    </row>
    <row r="42" spans="2:28">
      <c r="B42" s="94"/>
      <c r="C42" s="54">
        <v>29</v>
      </c>
      <c r="D42" s="49" t="s">
        <v>123</v>
      </c>
      <c r="E42" s="48" t="s">
        <v>71</v>
      </c>
      <c r="F42" s="50">
        <v>37</v>
      </c>
      <c r="G42" s="50">
        <v>31.7</v>
      </c>
      <c r="H42" s="50">
        <v>3.9</v>
      </c>
      <c r="I42" s="50">
        <v>9.1</v>
      </c>
      <c r="J42" s="51">
        <v>0.42899999999999999</v>
      </c>
      <c r="K42" s="50">
        <v>0.4</v>
      </c>
      <c r="L42" s="50">
        <v>1.1000000000000001</v>
      </c>
      <c r="M42" s="51">
        <v>0.36599999999999999</v>
      </c>
      <c r="N42" s="50">
        <v>0.6</v>
      </c>
      <c r="O42" s="50">
        <v>1</v>
      </c>
      <c r="P42" s="51">
        <v>0.59499999999999997</v>
      </c>
      <c r="Q42" s="50">
        <v>0.8</v>
      </c>
      <c r="R42" s="50">
        <v>3.4</v>
      </c>
      <c r="S42" s="50">
        <v>4.2</v>
      </c>
      <c r="T42" s="50">
        <v>2.2999999999999998</v>
      </c>
      <c r="U42" s="50">
        <v>0.9</v>
      </c>
      <c r="V42" s="50">
        <v>0.7</v>
      </c>
      <c r="W42" s="50">
        <v>0.3</v>
      </c>
      <c r="X42" s="50">
        <v>0.2</v>
      </c>
      <c r="Y42" s="50">
        <v>1.1000000000000001</v>
      </c>
      <c r="Z42" s="50">
        <v>1.2</v>
      </c>
      <c r="AA42" s="50">
        <v>8.8000000000000007</v>
      </c>
      <c r="AB42" s="56"/>
    </row>
    <row r="43" spans="2:28">
      <c r="B43" s="94"/>
      <c r="C43" s="54">
        <v>30</v>
      </c>
      <c r="D43" s="49" t="s">
        <v>119</v>
      </c>
      <c r="E43" s="48" t="s">
        <v>67</v>
      </c>
      <c r="F43" s="50">
        <v>80</v>
      </c>
      <c r="G43" s="50">
        <v>35</v>
      </c>
      <c r="H43" s="50">
        <v>5.4</v>
      </c>
      <c r="I43" s="50">
        <v>10.9</v>
      </c>
      <c r="J43" s="51">
        <v>0.49399999999999999</v>
      </c>
      <c r="K43" s="50">
        <v>0</v>
      </c>
      <c r="L43" s="50">
        <v>0.2</v>
      </c>
      <c r="M43" s="51">
        <v>7.0999999999999994E-2</v>
      </c>
      <c r="N43" s="50">
        <v>3.4</v>
      </c>
      <c r="O43" s="50">
        <v>4</v>
      </c>
      <c r="P43" s="51">
        <v>0.84799999999999998</v>
      </c>
      <c r="Q43" s="50">
        <v>2.2999999999999998</v>
      </c>
      <c r="R43" s="50">
        <v>5.5</v>
      </c>
      <c r="S43" s="50">
        <v>7.8</v>
      </c>
      <c r="T43" s="50">
        <v>4</v>
      </c>
      <c r="U43" s="50">
        <v>2</v>
      </c>
      <c r="V43" s="50">
        <v>1</v>
      </c>
      <c r="W43" s="50">
        <v>1.7</v>
      </c>
      <c r="X43" s="50">
        <v>0.4</v>
      </c>
      <c r="Y43" s="50">
        <v>3.2</v>
      </c>
      <c r="Z43" s="50">
        <v>4.5</v>
      </c>
      <c r="AA43" s="50">
        <v>14.1</v>
      </c>
      <c r="AB43" s="56"/>
    </row>
    <row r="44" spans="2:28" ht="14" customHeight="1">
      <c r="B44" s="94" t="str">
        <f>M8</f>
        <v>Golden State Warriors</v>
      </c>
      <c r="C44" s="54">
        <v>31</v>
      </c>
      <c r="D44" s="49" t="s">
        <v>125</v>
      </c>
      <c r="E44" s="48" t="s">
        <v>69</v>
      </c>
      <c r="F44" s="50">
        <v>82</v>
      </c>
      <c r="G44" s="50">
        <v>35.799999999999997</v>
      </c>
      <c r="H44" s="50">
        <v>6.2</v>
      </c>
      <c r="I44" s="50">
        <v>14.7</v>
      </c>
      <c r="J44" s="51">
        <v>0.42199999999999999</v>
      </c>
      <c r="K44" s="50">
        <v>2.6</v>
      </c>
      <c r="L44" s="50">
        <v>6.4</v>
      </c>
      <c r="M44" s="51">
        <v>0.40100000000000002</v>
      </c>
      <c r="N44" s="50">
        <v>1.6</v>
      </c>
      <c r="O44" s="50">
        <v>1.9</v>
      </c>
      <c r="P44" s="51">
        <v>0.84099999999999997</v>
      </c>
      <c r="Q44" s="50">
        <v>0.4</v>
      </c>
      <c r="R44" s="50">
        <v>3.3</v>
      </c>
      <c r="S44" s="50">
        <v>3.7</v>
      </c>
      <c r="T44" s="50">
        <v>2.2000000000000002</v>
      </c>
      <c r="U44" s="50">
        <v>1.9</v>
      </c>
      <c r="V44" s="50">
        <v>1</v>
      </c>
      <c r="W44" s="50">
        <v>0.5</v>
      </c>
      <c r="X44" s="50">
        <v>0.4</v>
      </c>
      <c r="Y44" s="50">
        <v>2.9</v>
      </c>
      <c r="Z44" s="50">
        <v>1.8</v>
      </c>
      <c r="AA44" s="50">
        <v>16.600000000000001</v>
      </c>
      <c r="AB44" s="56"/>
    </row>
    <row r="45" spans="2:28">
      <c r="B45" s="94"/>
      <c r="C45" s="54">
        <v>32</v>
      </c>
      <c r="D45" s="49" t="s">
        <v>129</v>
      </c>
      <c r="E45" s="48" t="s">
        <v>69</v>
      </c>
      <c r="F45" s="50">
        <v>78</v>
      </c>
      <c r="G45" s="50">
        <v>38.200000000000003</v>
      </c>
      <c r="H45" s="50">
        <v>8</v>
      </c>
      <c r="I45" s="50">
        <v>17.8</v>
      </c>
      <c r="J45" s="51">
        <v>0.45100000000000001</v>
      </c>
      <c r="K45" s="50">
        <v>3.5</v>
      </c>
      <c r="L45" s="50">
        <v>7.7</v>
      </c>
      <c r="M45" s="51">
        <v>0.45300000000000001</v>
      </c>
      <c r="N45" s="50">
        <v>3.4</v>
      </c>
      <c r="O45" s="50">
        <v>3.7</v>
      </c>
      <c r="P45" s="51">
        <v>0.9</v>
      </c>
      <c r="Q45" s="50">
        <v>0.8</v>
      </c>
      <c r="R45" s="50">
        <v>3.3</v>
      </c>
      <c r="S45" s="50">
        <v>4</v>
      </c>
      <c r="T45" s="50">
        <v>6.9</v>
      </c>
      <c r="U45" s="50">
        <v>3.1</v>
      </c>
      <c r="V45" s="50">
        <v>1.6</v>
      </c>
      <c r="W45" s="50">
        <v>0.2</v>
      </c>
      <c r="X45" s="50">
        <v>0.6</v>
      </c>
      <c r="Y45" s="50">
        <v>2.5</v>
      </c>
      <c r="Z45" s="50">
        <v>3.4</v>
      </c>
      <c r="AA45" s="50">
        <v>22.9</v>
      </c>
      <c r="AB45" s="56"/>
    </row>
    <row r="46" spans="2:28">
      <c r="B46" s="94"/>
      <c r="C46" s="54">
        <v>33</v>
      </c>
      <c r="D46" s="49" t="s">
        <v>126</v>
      </c>
      <c r="E46" s="48" t="s">
        <v>71</v>
      </c>
      <c r="F46" s="50">
        <v>81</v>
      </c>
      <c r="G46" s="50">
        <v>25.4</v>
      </c>
      <c r="H46" s="50">
        <v>3.4</v>
      </c>
      <c r="I46" s="50">
        <v>7.8</v>
      </c>
      <c r="J46" s="51">
        <v>0.439</v>
      </c>
      <c r="K46" s="50">
        <v>0.6</v>
      </c>
      <c r="L46" s="50">
        <v>1.8</v>
      </c>
      <c r="M46" s="51">
        <v>0.35899999999999999</v>
      </c>
      <c r="N46" s="50">
        <v>1.8</v>
      </c>
      <c r="O46" s="50">
        <v>2.2999999999999998</v>
      </c>
      <c r="P46" s="51">
        <v>0.75800000000000001</v>
      </c>
      <c r="Q46" s="50">
        <v>0.7</v>
      </c>
      <c r="R46" s="50">
        <v>3.5</v>
      </c>
      <c r="S46" s="50">
        <v>4.0999999999999996</v>
      </c>
      <c r="T46" s="50">
        <v>1.2</v>
      </c>
      <c r="U46" s="50">
        <v>1.2</v>
      </c>
      <c r="V46" s="50">
        <v>0.6</v>
      </c>
      <c r="W46" s="50">
        <v>0.2</v>
      </c>
      <c r="X46" s="50">
        <v>0.6</v>
      </c>
      <c r="Y46" s="50">
        <v>1.7</v>
      </c>
      <c r="Z46" s="50">
        <v>2</v>
      </c>
      <c r="AA46" s="50">
        <v>9.1999999999999993</v>
      </c>
      <c r="AB46" s="56"/>
    </row>
    <row r="47" spans="2:28">
      <c r="B47" s="94"/>
      <c r="C47" s="54">
        <v>34</v>
      </c>
      <c r="D47" s="49" t="s">
        <v>127</v>
      </c>
      <c r="E47" s="48" t="s">
        <v>71</v>
      </c>
      <c r="F47" s="50">
        <v>81</v>
      </c>
      <c r="G47" s="50">
        <v>23.2</v>
      </c>
      <c r="H47" s="50">
        <v>4</v>
      </c>
      <c r="I47" s="50">
        <v>7.4</v>
      </c>
      <c r="J47" s="51">
        <v>0.54</v>
      </c>
      <c r="K47" s="50">
        <v>0</v>
      </c>
      <c r="L47" s="50">
        <v>0</v>
      </c>
      <c r="M47" s="51">
        <v>0.33300000000000002</v>
      </c>
      <c r="N47" s="50">
        <v>2.8</v>
      </c>
      <c r="O47" s="50">
        <v>3.4</v>
      </c>
      <c r="P47" s="51">
        <v>0.81699999999999995</v>
      </c>
      <c r="Q47" s="50">
        <v>2.2000000000000002</v>
      </c>
      <c r="R47" s="50">
        <v>3.7</v>
      </c>
      <c r="S47" s="50">
        <v>6</v>
      </c>
      <c r="T47" s="50">
        <v>0.8</v>
      </c>
      <c r="U47" s="50">
        <v>1.4</v>
      </c>
      <c r="V47" s="50">
        <v>0.4</v>
      </c>
      <c r="W47" s="50">
        <v>0.4</v>
      </c>
      <c r="X47" s="50">
        <v>0.7</v>
      </c>
      <c r="Y47" s="50">
        <v>2.2999999999999998</v>
      </c>
      <c r="Z47" s="50">
        <v>2.8</v>
      </c>
      <c r="AA47" s="50">
        <v>10.8</v>
      </c>
      <c r="AB47" s="56"/>
    </row>
    <row r="48" spans="2:28">
      <c r="B48" s="94"/>
      <c r="C48" s="54">
        <v>35</v>
      </c>
      <c r="D48" s="49" t="s">
        <v>128</v>
      </c>
      <c r="E48" s="48" t="s">
        <v>67</v>
      </c>
      <c r="F48" s="50">
        <v>79</v>
      </c>
      <c r="G48" s="50">
        <v>36.799999999999997</v>
      </c>
      <c r="H48" s="50">
        <v>7.6</v>
      </c>
      <c r="I48" s="50">
        <v>14.7</v>
      </c>
      <c r="J48" s="51">
        <v>0.51900000000000002</v>
      </c>
      <c r="K48" s="50">
        <v>0</v>
      </c>
      <c r="L48" s="50">
        <v>0.1</v>
      </c>
      <c r="M48" s="51">
        <v>0</v>
      </c>
      <c r="N48" s="50">
        <v>3.2</v>
      </c>
      <c r="O48" s="50">
        <v>4.0999999999999996</v>
      </c>
      <c r="P48" s="51">
        <v>0.79700000000000004</v>
      </c>
      <c r="Q48" s="50">
        <v>2.8</v>
      </c>
      <c r="R48" s="50">
        <v>8.5</v>
      </c>
      <c r="S48" s="50">
        <v>11.2</v>
      </c>
      <c r="T48" s="50">
        <v>3.5</v>
      </c>
      <c r="U48" s="50">
        <v>2.6</v>
      </c>
      <c r="V48" s="50">
        <v>0.8</v>
      </c>
      <c r="W48" s="50">
        <v>0.3</v>
      </c>
      <c r="X48" s="50">
        <v>1.3</v>
      </c>
      <c r="Y48" s="50">
        <v>3.1</v>
      </c>
      <c r="Z48" s="50">
        <v>3.1</v>
      </c>
      <c r="AA48" s="50">
        <v>18.5</v>
      </c>
      <c r="AB48" s="56"/>
    </row>
    <row r="49" spans="2:42">
      <c r="B49" s="94" t="str">
        <f>M9</f>
        <v>San Antonio Spurs</v>
      </c>
      <c r="C49" s="54">
        <v>36</v>
      </c>
      <c r="D49" s="49" t="s">
        <v>131</v>
      </c>
      <c r="E49" s="48" t="s">
        <v>69</v>
      </c>
      <c r="F49" s="50">
        <v>80</v>
      </c>
      <c r="G49" s="50">
        <v>27.5</v>
      </c>
      <c r="H49" s="50">
        <v>3.7</v>
      </c>
      <c r="I49" s="50">
        <v>8.3000000000000007</v>
      </c>
      <c r="J49" s="51">
        <v>0.44800000000000001</v>
      </c>
      <c r="K49" s="50">
        <v>2.2000000000000002</v>
      </c>
      <c r="L49" s="50">
        <v>5.2</v>
      </c>
      <c r="M49" s="51">
        <v>0.42899999999999999</v>
      </c>
      <c r="N49" s="50">
        <v>0.8</v>
      </c>
      <c r="O49" s="50">
        <v>1</v>
      </c>
      <c r="P49" s="51">
        <v>0.84799999999999998</v>
      </c>
      <c r="Q49" s="50">
        <v>0.5</v>
      </c>
      <c r="R49" s="50">
        <v>2.6</v>
      </c>
      <c r="S49" s="50">
        <v>3.1</v>
      </c>
      <c r="T49" s="50">
        <v>1.8</v>
      </c>
      <c r="U49" s="50">
        <v>1.2</v>
      </c>
      <c r="V49" s="50">
        <v>1.2</v>
      </c>
      <c r="W49" s="50">
        <v>0.7</v>
      </c>
      <c r="X49" s="50">
        <v>0.3</v>
      </c>
      <c r="Y49" s="50">
        <v>1.6</v>
      </c>
      <c r="Z49" s="50">
        <v>1</v>
      </c>
      <c r="AA49" s="50">
        <v>10.5</v>
      </c>
      <c r="AB49" s="56"/>
    </row>
    <row r="50" spans="2:42">
      <c r="B50" s="94"/>
      <c r="C50" s="54">
        <v>37</v>
      </c>
      <c r="D50" s="49" t="s">
        <v>135</v>
      </c>
      <c r="E50" s="48" t="s">
        <v>69</v>
      </c>
      <c r="F50" s="50">
        <v>66</v>
      </c>
      <c r="G50" s="50">
        <v>32.9</v>
      </c>
      <c r="H50" s="50">
        <v>7.9</v>
      </c>
      <c r="I50" s="50">
        <v>15.1</v>
      </c>
      <c r="J50" s="51">
        <v>0.52200000000000002</v>
      </c>
      <c r="K50" s="50">
        <v>0.4</v>
      </c>
      <c r="L50" s="50">
        <v>1</v>
      </c>
      <c r="M50" s="51">
        <v>0.35299999999999998</v>
      </c>
      <c r="N50" s="50">
        <v>4.2</v>
      </c>
      <c r="O50" s="50">
        <v>5</v>
      </c>
      <c r="P50" s="51">
        <v>0.84499999999999997</v>
      </c>
      <c r="Q50" s="50">
        <v>0.3</v>
      </c>
      <c r="R50" s="50">
        <v>2.7</v>
      </c>
      <c r="S50" s="50">
        <v>3</v>
      </c>
      <c r="T50" s="50">
        <v>7.6</v>
      </c>
      <c r="U50" s="50">
        <v>2.6</v>
      </c>
      <c r="V50" s="50">
        <v>0.8</v>
      </c>
      <c r="W50" s="50">
        <v>0.1</v>
      </c>
      <c r="X50" s="50">
        <v>1</v>
      </c>
      <c r="Y50" s="50">
        <v>1.4</v>
      </c>
      <c r="Z50" s="50">
        <v>4.2</v>
      </c>
      <c r="AA50" s="50">
        <v>20.3</v>
      </c>
      <c r="AB50" s="56"/>
    </row>
    <row r="51" spans="2:42">
      <c r="B51" s="94"/>
      <c r="C51" s="54">
        <v>38</v>
      </c>
      <c r="D51" s="49" t="s">
        <v>132</v>
      </c>
      <c r="E51" s="48" t="s">
        <v>71</v>
      </c>
      <c r="F51" s="50">
        <v>58</v>
      </c>
      <c r="G51" s="50">
        <v>31.2</v>
      </c>
      <c r="H51" s="50">
        <v>4.5</v>
      </c>
      <c r="I51" s="50">
        <v>9.1</v>
      </c>
      <c r="J51" s="51">
        <v>0.49399999999999999</v>
      </c>
      <c r="K51" s="50">
        <v>1.1000000000000001</v>
      </c>
      <c r="L51" s="50">
        <v>3</v>
      </c>
      <c r="M51" s="51">
        <v>0.374</v>
      </c>
      <c r="N51" s="50">
        <v>1.8</v>
      </c>
      <c r="O51" s="50">
        <v>2.2000000000000002</v>
      </c>
      <c r="P51" s="51">
        <v>0.82499999999999996</v>
      </c>
      <c r="Q51" s="50">
        <v>1.1000000000000001</v>
      </c>
      <c r="R51" s="50">
        <v>4.9000000000000004</v>
      </c>
      <c r="S51" s="50">
        <v>6</v>
      </c>
      <c r="T51" s="50">
        <v>1.6</v>
      </c>
      <c r="U51" s="50">
        <v>1.1000000000000001</v>
      </c>
      <c r="V51" s="50">
        <v>1.7</v>
      </c>
      <c r="W51" s="50">
        <v>0.6</v>
      </c>
      <c r="X51" s="50">
        <v>0.5</v>
      </c>
      <c r="Y51" s="50">
        <v>1.7</v>
      </c>
      <c r="Z51" s="50">
        <v>1.6</v>
      </c>
      <c r="AA51" s="50">
        <v>11.9</v>
      </c>
      <c r="AB51" s="56"/>
    </row>
    <row r="52" spans="2:42">
      <c r="B52" s="94"/>
      <c r="C52" s="54">
        <v>39</v>
      </c>
      <c r="D52" s="49" t="s">
        <v>134</v>
      </c>
      <c r="E52" s="48" t="s">
        <v>71</v>
      </c>
      <c r="F52" s="50">
        <v>69</v>
      </c>
      <c r="G52" s="50">
        <v>30.1</v>
      </c>
      <c r="H52" s="50">
        <v>7.1</v>
      </c>
      <c r="I52" s="50">
        <v>14.1</v>
      </c>
      <c r="J52" s="51">
        <v>0.502</v>
      </c>
      <c r="K52" s="50">
        <v>0</v>
      </c>
      <c r="L52" s="50">
        <v>0.1</v>
      </c>
      <c r="M52" s="51">
        <v>0.28599999999999998</v>
      </c>
      <c r="N52" s="50">
        <v>3.6</v>
      </c>
      <c r="O52" s="50">
        <v>4.3</v>
      </c>
      <c r="P52" s="51">
        <v>0.81699999999999995</v>
      </c>
      <c r="Q52" s="50">
        <v>1.8</v>
      </c>
      <c r="R52" s="50">
        <v>8.1</v>
      </c>
      <c r="S52" s="50">
        <v>9.9</v>
      </c>
      <c r="T52" s="50">
        <v>2.7</v>
      </c>
      <c r="U52" s="50">
        <v>2.1</v>
      </c>
      <c r="V52" s="50">
        <v>0.7</v>
      </c>
      <c r="W52" s="50">
        <v>2.7</v>
      </c>
      <c r="X52" s="50">
        <v>1.1000000000000001</v>
      </c>
      <c r="Y52" s="50">
        <v>1.7</v>
      </c>
      <c r="Z52" s="50">
        <v>3.7</v>
      </c>
      <c r="AA52" s="50">
        <v>17.8</v>
      </c>
      <c r="AB52" s="56"/>
    </row>
    <row r="53" spans="2:42">
      <c r="B53" s="94"/>
      <c r="C53" s="54">
        <v>40</v>
      </c>
      <c r="D53" s="49" t="s">
        <v>133</v>
      </c>
      <c r="E53" s="48" t="s">
        <v>67</v>
      </c>
      <c r="F53" s="50">
        <v>81</v>
      </c>
      <c r="G53" s="50">
        <v>24.7</v>
      </c>
      <c r="H53" s="50">
        <v>3.9</v>
      </c>
      <c r="I53" s="50">
        <v>7</v>
      </c>
      <c r="J53" s="51">
        <v>0.56000000000000005</v>
      </c>
      <c r="K53" s="50">
        <v>0</v>
      </c>
      <c r="L53" s="50">
        <v>0</v>
      </c>
      <c r="M53" s="51">
        <v>0</v>
      </c>
      <c r="N53" s="50">
        <v>2.6</v>
      </c>
      <c r="O53" s="50">
        <v>3.5</v>
      </c>
      <c r="P53" s="51">
        <v>0.73</v>
      </c>
      <c r="Q53" s="50">
        <v>1.8</v>
      </c>
      <c r="R53" s="50">
        <v>4.5999999999999996</v>
      </c>
      <c r="S53" s="50">
        <v>6.4</v>
      </c>
      <c r="T53" s="50">
        <v>1.6</v>
      </c>
      <c r="U53" s="50">
        <v>1.2</v>
      </c>
      <c r="V53" s="50">
        <v>0.8</v>
      </c>
      <c r="W53" s="50">
        <v>0.8</v>
      </c>
      <c r="X53" s="50">
        <v>1</v>
      </c>
      <c r="Y53" s="50">
        <v>2</v>
      </c>
      <c r="Z53" s="50">
        <v>3.1</v>
      </c>
      <c r="AA53" s="50">
        <v>10.3</v>
      </c>
      <c r="AB53" s="56"/>
    </row>
    <row r="54" spans="2:42">
      <c r="B54" s="59"/>
      <c r="C54" s="59"/>
      <c r="D54" s="60"/>
      <c r="E54" s="61"/>
      <c r="F54" s="62"/>
      <c r="G54" s="62"/>
      <c r="H54" s="62"/>
      <c r="I54" s="62"/>
      <c r="J54" s="63"/>
      <c r="K54" s="62"/>
      <c r="L54" s="62"/>
      <c r="M54" s="63"/>
      <c r="N54" s="62"/>
      <c r="O54" s="62"/>
      <c r="P54" s="63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56"/>
    </row>
    <row r="55" spans="2:42">
      <c r="B55" s="59"/>
      <c r="C55" s="59"/>
      <c r="D55" s="60"/>
      <c r="E55" s="61"/>
      <c r="F55" s="62"/>
      <c r="G55" s="62"/>
      <c r="H55" s="62"/>
      <c r="I55" s="62"/>
      <c r="J55" s="63"/>
      <c r="K55" s="62"/>
      <c r="L55" s="62"/>
      <c r="M55" s="63"/>
      <c r="N55" s="62"/>
      <c r="O55" s="62"/>
      <c r="P55" s="63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56"/>
    </row>
    <row r="56" spans="2:42">
      <c r="B56" s="59"/>
      <c r="C56" s="59"/>
      <c r="D56" s="60"/>
      <c r="E56" s="61"/>
      <c r="F56" s="62"/>
      <c r="G56" s="62"/>
      <c r="H56" s="62"/>
      <c r="I56" s="62"/>
      <c r="J56" s="63"/>
      <c r="K56" s="62"/>
      <c r="L56" s="62"/>
      <c r="M56" s="63"/>
      <c r="N56" s="62"/>
      <c r="O56" s="62"/>
      <c r="P56" s="63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56"/>
    </row>
    <row r="57" spans="2:42">
      <c r="B57" s="59"/>
      <c r="C57" s="59"/>
      <c r="D57" s="60"/>
      <c r="E57" s="61"/>
      <c r="F57" s="62"/>
      <c r="G57" s="62"/>
      <c r="H57" s="62"/>
      <c r="I57" s="62"/>
      <c r="J57" s="63"/>
      <c r="K57" s="62"/>
      <c r="L57" s="62"/>
      <c r="M57" s="63"/>
      <c r="N57" s="62"/>
      <c r="O57" s="62"/>
      <c r="P57" s="63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56"/>
    </row>
    <row r="59" spans="2:42">
      <c r="C59" s="96" t="s">
        <v>142</v>
      </c>
      <c r="D59" s="96"/>
      <c r="E59" s="96"/>
      <c r="F59" s="96"/>
      <c r="G59" s="96"/>
      <c r="H59" s="96"/>
      <c r="I59" s="96"/>
      <c r="J59" s="96"/>
      <c r="K59" s="96"/>
      <c r="L59" s="96"/>
    </row>
    <row r="60" spans="2:42">
      <c r="C60" s="96"/>
      <c r="D60" s="96"/>
      <c r="E60" s="96"/>
      <c r="F60" s="96"/>
      <c r="G60" s="96"/>
      <c r="H60" s="96"/>
      <c r="I60" s="96"/>
      <c r="J60" s="96"/>
      <c r="K60" s="96"/>
      <c r="L60" s="96"/>
    </row>
    <row r="61" spans="2:42">
      <c r="C61" s="103" t="str">
        <f>$B$88</f>
        <v>Miami Heats</v>
      </c>
      <c r="D61" s="103"/>
      <c r="E61" s="103"/>
      <c r="F61" s="103"/>
      <c r="G61" s="103"/>
      <c r="H61" s="104" t="str">
        <f>$B$93</f>
        <v>Chicago Bulls</v>
      </c>
      <c r="I61" s="104"/>
      <c r="J61" s="104"/>
      <c r="K61" s="104"/>
      <c r="L61" s="104"/>
      <c r="M61" s="97" t="str">
        <f>$B$98</f>
        <v>Indiana Pacers</v>
      </c>
      <c r="N61" s="97"/>
      <c r="O61" s="97"/>
      <c r="P61" s="97"/>
      <c r="Q61" s="97"/>
      <c r="R61" s="95" t="str">
        <f>$B$103</f>
        <v>New-York Knicks</v>
      </c>
      <c r="S61" s="95"/>
      <c r="T61" s="95"/>
      <c r="U61" s="95"/>
      <c r="V61" s="95"/>
      <c r="W61" s="97" t="str">
        <f>$B$108</f>
        <v>Oklahoma City Thunder</v>
      </c>
      <c r="X61" s="97"/>
      <c r="Y61" s="97"/>
      <c r="Z61" s="97"/>
      <c r="AA61" s="97"/>
      <c r="AB61" s="95" t="str">
        <f>$B$113</f>
        <v>Memphis Grizzlies</v>
      </c>
      <c r="AC61" s="95"/>
      <c r="AD61" s="95"/>
      <c r="AE61" s="95"/>
      <c r="AF61" s="95"/>
      <c r="AG61" s="97" t="str">
        <f>$B$118</f>
        <v>Golden State Warriors</v>
      </c>
      <c r="AH61" s="97"/>
      <c r="AI61" s="97"/>
      <c r="AJ61" s="97"/>
      <c r="AK61" s="97"/>
      <c r="AL61" s="95" t="str">
        <f>$B$123</f>
        <v>San Antonio Spurs</v>
      </c>
      <c r="AM61" s="95"/>
      <c r="AN61" s="95"/>
      <c r="AO61" s="95"/>
      <c r="AP61" s="95"/>
    </row>
    <row r="62" spans="2:42">
      <c r="B62" s="64"/>
      <c r="C62" s="67">
        <v>1</v>
      </c>
      <c r="D62" s="67">
        <v>2</v>
      </c>
      <c r="E62" s="67">
        <v>3</v>
      </c>
      <c r="F62" s="67">
        <v>4</v>
      </c>
      <c r="G62" s="67">
        <v>5</v>
      </c>
      <c r="H62" s="69">
        <v>6</v>
      </c>
      <c r="I62" s="69">
        <v>7</v>
      </c>
      <c r="J62" s="69">
        <v>8</v>
      </c>
      <c r="K62" s="69">
        <v>9</v>
      </c>
      <c r="L62" s="69">
        <v>10</v>
      </c>
      <c r="M62" s="67">
        <v>11</v>
      </c>
      <c r="N62" s="67">
        <v>12</v>
      </c>
      <c r="O62" s="67">
        <v>13</v>
      </c>
      <c r="P62" s="67">
        <v>14</v>
      </c>
      <c r="Q62" s="67">
        <v>15</v>
      </c>
      <c r="R62" s="69">
        <v>16</v>
      </c>
      <c r="S62" s="69">
        <v>17</v>
      </c>
      <c r="T62" s="69">
        <v>18</v>
      </c>
      <c r="U62" s="69">
        <v>19</v>
      </c>
      <c r="V62" s="69">
        <v>20</v>
      </c>
      <c r="W62" s="67">
        <v>21</v>
      </c>
      <c r="X62" s="67">
        <v>22</v>
      </c>
      <c r="Y62" s="67">
        <v>23</v>
      </c>
      <c r="Z62" s="67">
        <v>24</v>
      </c>
      <c r="AA62" s="67">
        <v>25</v>
      </c>
      <c r="AB62" s="69">
        <v>26</v>
      </c>
      <c r="AC62" s="69">
        <v>27</v>
      </c>
      <c r="AD62" s="69">
        <v>28</v>
      </c>
      <c r="AE62" s="69">
        <v>29</v>
      </c>
      <c r="AF62" s="69">
        <v>30</v>
      </c>
      <c r="AG62" s="67">
        <v>31</v>
      </c>
      <c r="AH62" s="67">
        <v>32</v>
      </c>
      <c r="AI62" s="67">
        <v>33</v>
      </c>
      <c r="AJ62" s="67">
        <v>34</v>
      </c>
      <c r="AK62" s="67">
        <v>35</v>
      </c>
      <c r="AL62" s="69">
        <v>36</v>
      </c>
      <c r="AM62" s="69">
        <v>37</v>
      </c>
      <c r="AN62" s="69">
        <v>38</v>
      </c>
      <c r="AO62" s="69">
        <v>39</v>
      </c>
      <c r="AP62" s="69">
        <v>40</v>
      </c>
    </row>
    <row r="63" spans="2:42">
      <c r="B63" s="71">
        <v>1</v>
      </c>
      <c r="C63" s="68">
        <v>0.85</v>
      </c>
      <c r="D63" s="68">
        <v>0.25</v>
      </c>
      <c r="E63" s="68">
        <v>0</v>
      </c>
      <c r="F63" s="68">
        <v>0</v>
      </c>
      <c r="G63" s="68">
        <v>0.1</v>
      </c>
      <c r="H63" s="70">
        <v>0.8</v>
      </c>
      <c r="I63" s="70">
        <v>0.21</v>
      </c>
      <c r="J63" s="70">
        <v>0</v>
      </c>
      <c r="K63" s="70">
        <v>0</v>
      </c>
      <c r="L63" s="70">
        <v>0.1</v>
      </c>
      <c r="M63" s="68">
        <v>0.78</v>
      </c>
      <c r="N63" s="68">
        <v>0.14000000000000001</v>
      </c>
      <c r="O63" s="68">
        <v>0</v>
      </c>
      <c r="P63" s="68">
        <v>0</v>
      </c>
      <c r="Q63" s="68">
        <v>0.08</v>
      </c>
      <c r="R63" s="70">
        <v>0.88</v>
      </c>
      <c r="S63" s="70">
        <v>0.27</v>
      </c>
      <c r="T63" s="70">
        <v>0</v>
      </c>
      <c r="U63" s="70">
        <v>0</v>
      </c>
      <c r="V63" s="70">
        <v>0.08</v>
      </c>
      <c r="W63" s="68">
        <v>0.75</v>
      </c>
      <c r="X63" s="68">
        <v>0.04</v>
      </c>
      <c r="Y63" s="68">
        <v>0</v>
      </c>
      <c r="Z63" s="68">
        <v>0</v>
      </c>
      <c r="AA63" s="68">
        <v>0.04</v>
      </c>
      <c r="AB63" s="70">
        <v>0.89</v>
      </c>
      <c r="AC63" s="70">
        <v>0.18</v>
      </c>
      <c r="AD63" s="70">
        <v>0</v>
      </c>
      <c r="AE63" s="70">
        <v>0</v>
      </c>
      <c r="AF63" s="70">
        <v>0.1</v>
      </c>
      <c r="AG63" s="68">
        <v>0.79</v>
      </c>
      <c r="AH63" s="68">
        <v>0.06</v>
      </c>
      <c r="AI63" s="68">
        <v>0</v>
      </c>
      <c r="AJ63" s="68">
        <v>0</v>
      </c>
      <c r="AK63" s="68">
        <v>0.1</v>
      </c>
      <c r="AL63" s="70">
        <v>0.9</v>
      </c>
      <c r="AM63" s="70">
        <v>0.11</v>
      </c>
      <c r="AN63" s="70">
        <v>0</v>
      </c>
      <c r="AO63" s="70">
        <v>0</v>
      </c>
      <c r="AP63" s="70">
        <v>0.09</v>
      </c>
    </row>
    <row r="64" spans="2:42">
      <c r="B64" s="72">
        <v>2</v>
      </c>
      <c r="C64" s="68">
        <v>0.13</v>
      </c>
      <c r="D64" s="68">
        <v>0.71</v>
      </c>
      <c r="E64" s="68">
        <v>0</v>
      </c>
      <c r="F64" s="68">
        <v>0</v>
      </c>
      <c r="G64" s="68">
        <v>0</v>
      </c>
      <c r="H64" s="70">
        <v>0.19</v>
      </c>
      <c r="I64" s="70">
        <v>0.7</v>
      </c>
      <c r="J64" s="70">
        <v>0</v>
      </c>
      <c r="K64" s="70">
        <v>0</v>
      </c>
      <c r="L64" s="70">
        <v>0</v>
      </c>
      <c r="M64" s="68">
        <v>0.2</v>
      </c>
      <c r="N64" s="68">
        <v>0.82</v>
      </c>
      <c r="O64" s="68">
        <v>0</v>
      </c>
      <c r="P64" s="68">
        <v>0</v>
      </c>
      <c r="Q64" s="68">
        <v>0</v>
      </c>
      <c r="R64" s="70">
        <v>0.11</v>
      </c>
      <c r="S64" s="70">
        <v>0.67</v>
      </c>
      <c r="T64" s="70">
        <v>0</v>
      </c>
      <c r="U64" s="70">
        <v>0</v>
      </c>
      <c r="V64" s="70">
        <v>0</v>
      </c>
      <c r="W64" s="68">
        <v>0.22</v>
      </c>
      <c r="X64" s="68">
        <v>0.94</v>
      </c>
      <c r="Y64" s="68">
        <v>0</v>
      </c>
      <c r="Z64" s="68">
        <v>0</v>
      </c>
      <c r="AA64" s="68">
        <v>0</v>
      </c>
      <c r="AB64" s="70">
        <v>0.1</v>
      </c>
      <c r="AC64" s="70">
        <v>0.71</v>
      </c>
      <c r="AD64" s="70">
        <v>0</v>
      </c>
      <c r="AE64" s="70">
        <v>0</v>
      </c>
      <c r="AF64" s="70">
        <v>0</v>
      </c>
      <c r="AG64" s="68">
        <v>0.19</v>
      </c>
      <c r="AH64" s="68">
        <v>0.91</v>
      </c>
      <c r="AI64" s="68">
        <v>0</v>
      </c>
      <c r="AJ64" s="68">
        <v>0</v>
      </c>
      <c r="AK64" s="68">
        <v>0</v>
      </c>
      <c r="AL64" s="70">
        <v>0.09</v>
      </c>
      <c r="AM64" s="70">
        <v>0.8</v>
      </c>
      <c r="AN64" s="70">
        <v>0</v>
      </c>
      <c r="AO64" s="70">
        <v>0</v>
      </c>
      <c r="AP64" s="70">
        <v>0</v>
      </c>
    </row>
    <row r="65" spans="1:42">
      <c r="B65" s="72">
        <v>3</v>
      </c>
      <c r="C65" s="68">
        <v>0</v>
      </c>
      <c r="D65" s="68">
        <v>0</v>
      </c>
      <c r="E65" s="68">
        <v>0.89</v>
      </c>
      <c r="F65" s="68">
        <v>0.02</v>
      </c>
      <c r="G65" s="68">
        <v>0.09</v>
      </c>
      <c r="H65" s="70">
        <v>0</v>
      </c>
      <c r="I65" s="70">
        <v>0</v>
      </c>
      <c r="J65" s="70">
        <v>0.9</v>
      </c>
      <c r="K65" s="70">
        <v>0.02</v>
      </c>
      <c r="L65" s="70">
        <v>0.09</v>
      </c>
      <c r="M65" s="68">
        <v>0</v>
      </c>
      <c r="N65" s="68">
        <v>0</v>
      </c>
      <c r="O65" s="68">
        <v>0.8</v>
      </c>
      <c r="P65" s="68">
        <v>0.02</v>
      </c>
      <c r="Q65" s="68">
        <v>0.15</v>
      </c>
      <c r="R65" s="70">
        <v>0</v>
      </c>
      <c r="S65" s="70">
        <v>0</v>
      </c>
      <c r="T65" s="70">
        <v>0.86</v>
      </c>
      <c r="U65" s="70">
        <v>7.0000000000000007E-2</v>
      </c>
      <c r="V65" s="70">
        <v>7.0000000000000007E-2</v>
      </c>
      <c r="W65" s="68">
        <v>0</v>
      </c>
      <c r="X65" s="68">
        <v>0</v>
      </c>
      <c r="Y65" s="68">
        <v>0.85</v>
      </c>
      <c r="Z65" s="68">
        <v>7.0000000000000007E-2</v>
      </c>
      <c r="AA65" s="68">
        <v>0.1</v>
      </c>
      <c r="AB65" s="70">
        <v>0</v>
      </c>
      <c r="AC65" s="70">
        <v>0</v>
      </c>
      <c r="AD65" s="70">
        <v>0.89</v>
      </c>
      <c r="AE65" s="70">
        <v>0.15</v>
      </c>
      <c r="AF65" s="70">
        <v>0.09</v>
      </c>
      <c r="AG65" s="68">
        <v>0</v>
      </c>
      <c r="AH65" s="68">
        <v>0</v>
      </c>
      <c r="AI65" s="68">
        <v>0.81</v>
      </c>
      <c r="AJ65" s="68">
        <v>0.05</v>
      </c>
      <c r="AK65" s="68">
        <v>0.15</v>
      </c>
      <c r="AL65" s="70">
        <v>0</v>
      </c>
      <c r="AM65" s="70">
        <v>0</v>
      </c>
      <c r="AN65" s="70">
        <v>0.88</v>
      </c>
      <c r="AO65" s="70">
        <v>0.1</v>
      </c>
      <c r="AP65" s="70">
        <v>0.06</v>
      </c>
    </row>
    <row r="66" spans="1:42">
      <c r="B66" s="72">
        <v>4</v>
      </c>
      <c r="C66" s="68">
        <v>0</v>
      </c>
      <c r="D66" s="68">
        <v>0.01</v>
      </c>
      <c r="E66" s="68">
        <v>0.04</v>
      </c>
      <c r="F66" s="68">
        <v>0.86</v>
      </c>
      <c r="G66" s="68">
        <v>0</v>
      </c>
      <c r="H66" s="70">
        <v>0</v>
      </c>
      <c r="I66" s="70">
        <v>0.06</v>
      </c>
      <c r="J66" s="70">
        <v>0.03</v>
      </c>
      <c r="K66" s="70">
        <v>0.86</v>
      </c>
      <c r="L66" s="70">
        <v>0</v>
      </c>
      <c r="M66" s="68">
        <v>0</v>
      </c>
      <c r="N66" s="68">
        <v>0.01</v>
      </c>
      <c r="O66" s="68">
        <v>7.0000000000000007E-2</v>
      </c>
      <c r="P66" s="68">
        <v>0.9</v>
      </c>
      <c r="Q66" s="68">
        <v>0</v>
      </c>
      <c r="R66" s="70">
        <v>0</v>
      </c>
      <c r="S66" s="70">
        <v>0.04</v>
      </c>
      <c r="T66" s="70">
        <v>0.04</v>
      </c>
      <c r="U66" s="70">
        <v>0.86</v>
      </c>
      <c r="V66" s="70">
        <v>0</v>
      </c>
      <c r="W66" s="68">
        <v>0</v>
      </c>
      <c r="X66" s="68">
        <v>0.01</v>
      </c>
      <c r="Y66" s="68">
        <v>0.03</v>
      </c>
      <c r="Z66" s="68">
        <v>0.87</v>
      </c>
      <c r="AA66" s="68">
        <v>0</v>
      </c>
      <c r="AB66" s="70">
        <v>0</v>
      </c>
      <c r="AC66" s="70">
        <v>7.0000000000000007E-2</v>
      </c>
      <c r="AD66" s="70">
        <v>0.04</v>
      </c>
      <c r="AE66" s="70">
        <v>0.73</v>
      </c>
      <c r="AF66" s="70">
        <v>0</v>
      </c>
      <c r="AG66" s="68">
        <v>0</v>
      </c>
      <c r="AH66" s="68">
        <v>0.02</v>
      </c>
      <c r="AI66" s="68">
        <v>0.04</v>
      </c>
      <c r="AJ66" s="68">
        <v>0.9</v>
      </c>
      <c r="AK66" s="68">
        <v>0</v>
      </c>
      <c r="AL66" s="70">
        <v>0</v>
      </c>
      <c r="AM66" s="70">
        <v>0.05</v>
      </c>
      <c r="AN66" s="70">
        <v>0.03</v>
      </c>
      <c r="AO66" s="70">
        <v>0.81</v>
      </c>
      <c r="AP66" s="70">
        <v>0</v>
      </c>
    </row>
    <row r="67" spans="1:42">
      <c r="B67" s="72">
        <v>5</v>
      </c>
      <c r="C67" s="68">
        <v>0.02</v>
      </c>
      <c r="D67" s="68">
        <v>0.03</v>
      </c>
      <c r="E67" s="68">
        <v>7.0000000000000007E-2</v>
      </c>
      <c r="F67" s="68">
        <v>0.12</v>
      </c>
      <c r="G67" s="68">
        <v>0.81</v>
      </c>
      <c r="H67" s="70">
        <v>0.01</v>
      </c>
      <c r="I67" s="70">
        <v>0.03</v>
      </c>
      <c r="J67" s="70">
        <v>7.0000000000000007E-2</v>
      </c>
      <c r="K67" s="70">
        <v>0.12</v>
      </c>
      <c r="L67" s="70">
        <v>0.81</v>
      </c>
      <c r="M67" s="68">
        <v>0.02</v>
      </c>
      <c r="N67" s="68">
        <v>0.03</v>
      </c>
      <c r="O67" s="68">
        <v>0.13</v>
      </c>
      <c r="P67" s="68">
        <v>0.08</v>
      </c>
      <c r="Q67" s="68">
        <v>0.77</v>
      </c>
      <c r="R67" s="70">
        <v>0.01</v>
      </c>
      <c r="S67" s="70">
        <v>0.02</v>
      </c>
      <c r="T67" s="70">
        <v>0.1</v>
      </c>
      <c r="U67" s="70">
        <v>7.0000000000000007E-2</v>
      </c>
      <c r="V67" s="70">
        <v>0.85</v>
      </c>
      <c r="W67" s="68">
        <v>0.03</v>
      </c>
      <c r="X67" s="68">
        <v>0.01</v>
      </c>
      <c r="Y67" s="68">
        <v>0.12</v>
      </c>
      <c r="Z67" s="68">
        <v>0.06</v>
      </c>
      <c r="AA67" s="68">
        <v>0.86</v>
      </c>
      <c r="AB67" s="70">
        <v>0.01</v>
      </c>
      <c r="AC67" s="70">
        <v>0.04</v>
      </c>
      <c r="AD67" s="70">
        <v>7.0000000000000007E-2</v>
      </c>
      <c r="AE67" s="70">
        <v>0.12</v>
      </c>
      <c r="AF67" s="70">
        <v>0.81</v>
      </c>
      <c r="AG67" s="68">
        <v>0.02</v>
      </c>
      <c r="AH67" s="68">
        <v>0.01</v>
      </c>
      <c r="AI67" s="68">
        <v>0.15</v>
      </c>
      <c r="AJ67" s="68">
        <v>0.05</v>
      </c>
      <c r="AK67" s="68">
        <v>0.75</v>
      </c>
      <c r="AL67" s="70">
        <v>0.01</v>
      </c>
      <c r="AM67" s="70">
        <v>0.04</v>
      </c>
      <c r="AN67" s="70">
        <v>0.09</v>
      </c>
      <c r="AO67" s="70">
        <v>0.09</v>
      </c>
      <c r="AP67" s="70">
        <v>0.85</v>
      </c>
    </row>
    <row r="68" spans="1:42">
      <c r="B68" s="76" t="s">
        <v>5</v>
      </c>
      <c r="C68" s="73">
        <f>SUM(C63:C67)</f>
        <v>1</v>
      </c>
      <c r="D68" s="73">
        <f t="shared" ref="D68:AP68" si="0">SUM(D63:D67)</f>
        <v>1</v>
      </c>
      <c r="E68" s="73">
        <f t="shared" si="0"/>
        <v>1</v>
      </c>
      <c r="F68" s="73">
        <f t="shared" si="0"/>
        <v>1</v>
      </c>
      <c r="G68" s="73">
        <f t="shared" si="0"/>
        <v>1</v>
      </c>
      <c r="H68" s="73">
        <f t="shared" si="0"/>
        <v>1</v>
      </c>
      <c r="I68" s="73">
        <f t="shared" si="0"/>
        <v>1</v>
      </c>
      <c r="J68" s="73">
        <f t="shared" si="0"/>
        <v>1</v>
      </c>
      <c r="K68" s="73">
        <f t="shared" si="0"/>
        <v>1</v>
      </c>
      <c r="L68" s="73">
        <f t="shared" si="0"/>
        <v>1</v>
      </c>
      <c r="M68" s="73">
        <f t="shared" si="0"/>
        <v>1</v>
      </c>
      <c r="N68" s="73">
        <f t="shared" si="0"/>
        <v>1</v>
      </c>
      <c r="O68" s="73">
        <f t="shared" si="0"/>
        <v>1</v>
      </c>
      <c r="P68" s="73">
        <f t="shared" si="0"/>
        <v>1</v>
      </c>
      <c r="Q68" s="73">
        <f t="shared" si="0"/>
        <v>1</v>
      </c>
      <c r="R68" s="73">
        <f t="shared" si="0"/>
        <v>1</v>
      </c>
      <c r="S68" s="73">
        <f t="shared" si="0"/>
        <v>1</v>
      </c>
      <c r="T68" s="73">
        <f t="shared" si="0"/>
        <v>1</v>
      </c>
      <c r="U68" s="73">
        <f t="shared" si="0"/>
        <v>1</v>
      </c>
      <c r="V68" s="73">
        <f t="shared" si="0"/>
        <v>1</v>
      </c>
      <c r="W68" s="73">
        <f t="shared" si="0"/>
        <v>1</v>
      </c>
      <c r="X68" s="73">
        <f t="shared" si="0"/>
        <v>1</v>
      </c>
      <c r="Y68" s="73">
        <f t="shared" si="0"/>
        <v>1</v>
      </c>
      <c r="Z68" s="73">
        <f t="shared" si="0"/>
        <v>1</v>
      </c>
      <c r="AA68" s="73">
        <f t="shared" si="0"/>
        <v>1</v>
      </c>
      <c r="AB68" s="73">
        <f t="shared" si="0"/>
        <v>1</v>
      </c>
      <c r="AC68" s="73">
        <f t="shared" si="0"/>
        <v>1</v>
      </c>
      <c r="AD68" s="73">
        <f t="shared" si="0"/>
        <v>1</v>
      </c>
      <c r="AE68" s="73">
        <f t="shared" si="0"/>
        <v>1</v>
      </c>
      <c r="AF68" s="73">
        <f t="shared" si="0"/>
        <v>1</v>
      </c>
      <c r="AG68" s="73">
        <f t="shared" si="0"/>
        <v>1</v>
      </c>
      <c r="AH68" s="73">
        <f t="shared" si="0"/>
        <v>1</v>
      </c>
      <c r="AI68" s="73">
        <f t="shared" si="0"/>
        <v>1</v>
      </c>
      <c r="AJ68" s="73">
        <f t="shared" si="0"/>
        <v>1</v>
      </c>
      <c r="AK68" s="73">
        <f t="shared" si="0"/>
        <v>1</v>
      </c>
      <c r="AL68" s="73">
        <f t="shared" si="0"/>
        <v>1</v>
      </c>
      <c r="AM68" s="73">
        <f t="shared" si="0"/>
        <v>1</v>
      </c>
      <c r="AN68" s="73">
        <f t="shared" si="0"/>
        <v>1</v>
      </c>
      <c r="AO68" s="73">
        <f t="shared" si="0"/>
        <v>1</v>
      </c>
      <c r="AP68" s="73">
        <f t="shared" si="0"/>
        <v>1</v>
      </c>
    </row>
    <row r="69" spans="1:42">
      <c r="B69" s="74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</row>
    <row r="70" spans="1:42">
      <c r="B70" s="65"/>
      <c r="C70" s="66"/>
      <c r="D70" s="66"/>
      <c r="E70" s="66"/>
      <c r="F70" s="66"/>
      <c r="G70" s="66"/>
      <c r="H70" s="66"/>
      <c r="I70" s="66"/>
      <c r="J70" s="66"/>
      <c r="K70" s="66"/>
      <c r="L70" s="66"/>
    </row>
    <row r="71" spans="1:42">
      <c r="B71" s="65"/>
      <c r="C71" s="101" t="s">
        <v>19</v>
      </c>
      <c r="D71" s="101"/>
      <c r="E71" s="101"/>
      <c r="F71" s="101"/>
      <c r="G71" s="101"/>
      <c r="H71" s="101"/>
      <c r="I71" s="101"/>
      <c r="J71" s="101"/>
      <c r="K71" s="101"/>
      <c r="L71" s="101"/>
    </row>
    <row r="72" spans="1:42">
      <c r="C72" s="101"/>
      <c r="D72" s="101"/>
      <c r="E72" s="101"/>
      <c r="F72" s="101"/>
      <c r="G72" s="101"/>
      <c r="H72" s="101"/>
      <c r="I72" s="101"/>
      <c r="J72" s="101"/>
      <c r="K72" s="101"/>
      <c r="L72" s="101"/>
    </row>
    <row r="73" spans="1:42">
      <c r="C73" s="75"/>
      <c r="D73" s="75"/>
      <c r="E73" s="75"/>
      <c r="F73" s="75"/>
      <c r="G73" s="75"/>
      <c r="H73" s="75"/>
      <c r="I73" s="75"/>
      <c r="J73" s="75"/>
      <c r="K73" s="75"/>
      <c r="L73" s="75"/>
    </row>
    <row r="74" spans="1:42">
      <c r="C74" s="75"/>
      <c r="D74" s="75"/>
      <c r="E74" s="75"/>
      <c r="F74" s="75"/>
      <c r="G74" s="75"/>
      <c r="H74" s="75"/>
      <c r="I74" s="75"/>
      <c r="J74" s="75"/>
      <c r="K74" s="75"/>
      <c r="L74" s="75"/>
    </row>
    <row r="75" spans="1:42">
      <c r="C75" s="75"/>
      <c r="D75" s="75"/>
      <c r="E75" s="75"/>
      <c r="F75" s="75"/>
      <c r="G75" s="75"/>
      <c r="H75" s="75"/>
      <c r="I75" s="75"/>
      <c r="J75" s="75"/>
      <c r="K75" s="75"/>
      <c r="L75" s="75"/>
    </row>
    <row r="76" spans="1:42">
      <c r="B76" s="59"/>
      <c r="C76" s="59"/>
      <c r="D76" s="60"/>
      <c r="E76" s="61"/>
      <c r="F76" s="62"/>
      <c r="G76" s="62"/>
      <c r="H76" s="62"/>
      <c r="I76" s="62"/>
      <c r="J76" s="63"/>
      <c r="K76" s="62"/>
      <c r="L76" s="62"/>
      <c r="M76" s="63"/>
      <c r="N76" s="62"/>
      <c r="O76" s="62"/>
      <c r="P76" s="63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56"/>
    </row>
    <row r="77" spans="1:42">
      <c r="B77" s="59"/>
      <c r="C77" s="59"/>
      <c r="D77" s="60"/>
      <c r="E77" s="61"/>
      <c r="F77" s="62"/>
      <c r="G77" s="62"/>
      <c r="H77" s="62"/>
      <c r="I77" s="62"/>
      <c r="J77" s="63"/>
      <c r="K77" s="62"/>
      <c r="L77" s="62"/>
      <c r="M77" s="63"/>
      <c r="N77" s="62"/>
      <c r="O77" s="62"/>
      <c r="P77" s="63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56"/>
    </row>
    <row r="78" spans="1:42">
      <c r="A78" s="100" t="s">
        <v>163</v>
      </c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</row>
    <row r="79" spans="1:42" s="12" customFormat="1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spans="1:42" s="12" customForma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spans="1:29" s="12" customForma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4" spans="1:29">
      <c r="C84" s="107" t="s">
        <v>141</v>
      </c>
      <c r="D84" s="107"/>
      <c r="E84" s="107"/>
      <c r="F84" s="107"/>
      <c r="G84" s="107"/>
      <c r="H84" s="107"/>
      <c r="I84" s="107"/>
      <c r="J84" s="107"/>
      <c r="K84" s="107"/>
      <c r="L84" s="107"/>
      <c r="M84" s="16"/>
      <c r="N84" s="22"/>
    </row>
    <row r="85" spans="1:29"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6"/>
      <c r="N85" s="22"/>
    </row>
    <row r="86" spans="1:29">
      <c r="C86" s="106" t="s">
        <v>137</v>
      </c>
      <c r="D86" s="105" t="s">
        <v>25</v>
      </c>
      <c r="E86" s="105" t="s">
        <v>6</v>
      </c>
      <c r="F86" s="105" t="s">
        <v>28</v>
      </c>
      <c r="G86" s="105"/>
      <c r="H86" s="105"/>
      <c r="I86" s="105" t="s">
        <v>29</v>
      </c>
      <c r="J86" s="105"/>
      <c r="K86" s="94" t="s">
        <v>164</v>
      </c>
      <c r="L86" s="105" t="s">
        <v>161</v>
      </c>
      <c r="M86" s="98"/>
      <c r="N86" s="22"/>
    </row>
    <row r="87" spans="1:29">
      <c r="C87" s="106"/>
      <c r="D87" s="105"/>
      <c r="E87" s="105"/>
      <c r="F87" s="91" t="s">
        <v>7</v>
      </c>
      <c r="G87" s="91" t="s">
        <v>8</v>
      </c>
      <c r="H87" s="91" t="s">
        <v>9</v>
      </c>
      <c r="I87" s="91" t="s">
        <v>21</v>
      </c>
      <c r="J87" s="91" t="s">
        <v>20</v>
      </c>
      <c r="K87" s="94"/>
      <c r="L87" s="105"/>
      <c r="M87" s="98"/>
      <c r="N87" s="22"/>
    </row>
    <row r="88" spans="1:29">
      <c r="B88" s="94" t="str">
        <f>B14</f>
        <v>Miami Heats</v>
      </c>
      <c r="C88" s="54">
        <v>1</v>
      </c>
      <c r="D88" s="24" t="s">
        <v>0</v>
      </c>
      <c r="E88" s="2" t="str">
        <f t="shared" ref="E88:E127" si="1">VLOOKUP(C88,$C$14:$D$53,2)</f>
        <v>Dwyane Wade</v>
      </c>
      <c r="F88" s="3">
        <f>VLOOKUP(C88,$C$14:$M$53,11)</f>
        <v>0.25800000000000001</v>
      </c>
      <c r="G88" s="3">
        <f>(VLOOKUP(C88,$C$14:$J$53,8,FALSE))</f>
        <v>0.52100000000000002</v>
      </c>
      <c r="H88" s="3">
        <f>VLOOKUP(C88,$C$14:$P$53,14)</f>
        <v>0.72499999999999998</v>
      </c>
      <c r="I88" s="3">
        <f>VLOOKUP(C88,$C$14:$L$53,10)/(VLOOKUP(C88,$C$14:$I$53,7)+VLOOKUP(C88,$C$14:$L$53,10))</f>
        <v>5.9523809523809521E-2</v>
      </c>
      <c r="J88" s="3">
        <f>1-I88</f>
        <v>0.94047619047619047</v>
      </c>
      <c r="K88" s="1">
        <f>(VLOOKUP(C88,$C$14:$V$53,20)+VLOOKUP(C88,$C$14:$W$53,21))*5/100</f>
        <v>0.13500000000000001</v>
      </c>
      <c r="L88" s="23">
        <f>VLOOKUP(C88,$C$14:$Y$53,23)/100</f>
        <v>0.02</v>
      </c>
      <c r="M88" s="92"/>
      <c r="N88" s="22"/>
    </row>
    <row r="89" spans="1:29">
      <c r="B89" s="94"/>
      <c r="C89" s="54">
        <v>2</v>
      </c>
      <c r="D89" s="24" t="s">
        <v>1</v>
      </c>
      <c r="E89" s="2" t="str">
        <f t="shared" si="1"/>
        <v>Ray Allen</v>
      </c>
      <c r="F89" s="3">
        <f t="shared" ref="F89:F127" si="2">VLOOKUP(C89,$C$14:$M$53,11)</f>
        <v>0.41899999999999998</v>
      </c>
      <c r="G89" s="3">
        <f t="shared" ref="G89:G127" si="3">(VLOOKUP(C89,$C$14:$J$53,8,FALSE))</f>
        <v>0.44900000000000001</v>
      </c>
      <c r="H89" s="3">
        <f t="shared" ref="H89:H127" si="4">VLOOKUP(C89,$C$14:$P$53,14)</f>
        <v>0.88600000000000001</v>
      </c>
      <c r="I89" s="3">
        <f t="shared" ref="I89:I127" si="5">VLOOKUP(C89,$C$14:$L$53,10)/(VLOOKUP(C89,$C$14:$I$53,7)+VLOOKUP(C89,$C$14:$L$53,10))</f>
        <v>0.33870967741935487</v>
      </c>
      <c r="J89" s="3">
        <f t="shared" ref="J89:J92" si="6">1-I89</f>
        <v>0.66129032258064513</v>
      </c>
      <c r="K89" s="1">
        <f t="shared" ref="K89:K127" si="7">(VLOOKUP(C89,$C$14:$V$53,20)+VLOOKUP(C89,$C$14:$W$53,21))*5/100</f>
        <v>0.05</v>
      </c>
      <c r="L89" s="23">
        <f t="shared" ref="L89:L127" si="8">VLOOKUP(C89,$C$14:$Y$53,23)/100</f>
        <v>1.6E-2</v>
      </c>
      <c r="M89" s="92"/>
      <c r="N89" s="22"/>
    </row>
    <row r="90" spans="1:29">
      <c r="B90" s="94"/>
      <c r="C90" s="54">
        <v>3</v>
      </c>
      <c r="D90" s="24" t="s">
        <v>2</v>
      </c>
      <c r="E90" s="2" t="str">
        <f t="shared" si="1"/>
        <v>LeBron James</v>
      </c>
      <c r="F90" s="3">
        <f t="shared" si="2"/>
        <v>0.40600000000000003</v>
      </c>
      <c r="G90" s="3">
        <f t="shared" si="3"/>
        <v>0.56499999999999995</v>
      </c>
      <c r="H90" s="3">
        <f t="shared" si="4"/>
        <v>0.753</v>
      </c>
      <c r="I90" s="3">
        <f t="shared" si="5"/>
        <v>0.15639810426540282</v>
      </c>
      <c r="J90" s="3">
        <f t="shared" si="6"/>
        <v>0.84360189573459721</v>
      </c>
      <c r="K90" s="1">
        <f t="shared" si="7"/>
        <v>0.13</v>
      </c>
      <c r="L90" s="23">
        <f t="shared" si="8"/>
        <v>1.3999999999999999E-2</v>
      </c>
      <c r="M90" s="92"/>
      <c r="N90" s="22"/>
    </row>
    <row r="91" spans="1:29">
      <c r="B91" s="94"/>
      <c r="C91" s="54">
        <v>4</v>
      </c>
      <c r="D91" s="24" t="s">
        <v>3</v>
      </c>
      <c r="E91" s="2" t="str">
        <f t="shared" si="1"/>
        <v>Shane Battier</v>
      </c>
      <c r="F91" s="3">
        <f t="shared" si="2"/>
        <v>0.43</v>
      </c>
      <c r="G91" s="3">
        <f t="shared" si="3"/>
        <v>0.42</v>
      </c>
      <c r="H91" s="3">
        <f t="shared" si="4"/>
        <v>0.84199999999999997</v>
      </c>
      <c r="I91" s="3">
        <f t="shared" si="5"/>
        <v>0.46808510638297873</v>
      </c>
      <c r="J91" s="3">
        <f t="shared" si="6"/>
        <v>0.53191489361702127</v>
      </c>
      <c r="K91" s="1">
        <f t="shared" si="7"/>
        <v>7.0000000000000007E-2</v>
      </c>
      <c r="L91" s="23">
        <f t="shared" si="8"/>
        <v>2.1000000000000001E-2</v>
      </c>
      <c r="M91" s="92"/>
      <c r="N91" s="22"/>
    </row>
    <row r="92" spans="1:29">
      <c r="B92" s="94"/>
      <c r="C92" s="54">
        <v>5</v>
      </c>
      <c r="D92" s="24" t="s">
        <v>4</v>
      </c>
      <c r="E92" s="2" t="str">
        <f t="shared" si="1"/>
        <v>Chris Bosh</v>
      </c>
      <c r="F92" s="3">
        <f t="shared" si="2"/>
        <v>0.28399999999999997</v>
      </c>
      <c r="G92" s="3">
        <f t="shared" si="3"/>
        <v>0.53500000000000003</v>
      </c>
      <c r="H92" s="3">
        <f t="shared" si="4"/>
        <v>0.79800000000000004</v>
      </c>
      <c r="I92" s="3">
        <f t="shared" si="5"/>
        <v>7.5187969924812026E-2</v>
      </c>
      <c r="J92" s="3">
        <f t="shared" si="6"/>
        <v>0.92481203007518797</v>
      </c>
      <c r="K92" s="1">
        <f t="shared" si="7"/>
        <v>0.115</v>
      </c>
      <c r="L92" s="23">
        <f t="shared" si="8"/>
        <v>2.3E-2</v>
      </c>
      <c r="M92" s="92"/>
      <c r="N92" s="22"/>
    </row>
    <row r="93" spans="1:29" ht="15" customHeight="1">
      <c r="B93" s="94" t="str">
        <f t="shared" ref="B93" si="9">B19</f>
        <v>Chicago Bulls</v>
      </c>
      <c r="C93" s="54">
        <v>6</v>
      </c>
      <c r="D93" s="24" t="s">
        <v>0</v>
      </c>
      <c r="E93" s="2" t="str">
        <f t="shared" si="1"/>
        <v>Jimmy Butler</v>
      </c>
      <c r="F93" s="3">
        <f t="shared" si="2"/>
        <v>0.38100000000000001</v>
      </c>
      <c r="G93" s="3">
        <f t="shared" si="3"/>
        <v>0.46700000000000003</v>
      </c>
      <c r="H93" s="3">
        <f t="shared" si="4"/>
        <v>0.80300000000000005</v>
      </c>
      <c r="I93" s="3">
        <f t="shared" si="5"/>
        <v>0.17333333333333334</v>
      </c>
      <c r="J93" s="3">
        <f>1-I93</f>
        <v>0.82666666666666666</v>
      </c>
      <c r="K93" s="1">
        <f t="shared" si="7"/>
        <v>7.0000000000000007E-2</v>
      </c>
      <c r="L93" s="23">
        <f t="shared" si="8"/>
        <v>1.2E-2</v>
      </c>
      <c r="M93" s="92"/>
      <c r="N93" s="22"/>
    </row>
    <row r="94" spans="1:29">
      <c r="B94" s="94"/>
      <c r="C94" s="54">
        <v>7</v>
      </c>
      <c r="D94" s="24" t="s">
        <v>1</v>
      </c>
      <c r="E94" s="2" t="str">
        <f t="shared" si="1"/>
        <v>Nate Robinson</v>
      </c>
      <c r="F94" s="3">
        <f t="shared" si="2"/>
        <v>0.40500000000000003</v>
      </c>
      <c r="G94" s="3">
        <f t="shared" si="3"/>
        <v>0.433</v>
      </c>
      <c r="H94" s="3">
        <f t="shared" si="4"/>
        <v>0.79900000000000004</v>
      </c>
      <c r="I94" s="3">
        <f t="shared" si="5"/>
        <v>0.27272727272727276</v>
      </c>
      <c r="J94" s="3">
        <f t="shared" ref="J94:J97" si="10">1-I94</f>
        <v>0.72727272727272729</v>
      </c>
      <c r="K94" s="1">
        <f t="shared" si="7"/>
        <v>5.5E-2</v>
      </c>
      <c r="L94" s="23">
        <f t="shared" si="8"/>
        <v>2.5000000000000001E-2</v>
      </c>
      <c r="M94" s="92"/>
      <c r="N94" s="22"/>
    </row>
    <row r="95" spans="1:29">
      <c r="B95" s="94"/>
      <c r="C95" s="54">
        <v>8</v>
      </c>
      <c r="D95" s="24" t="s">
        <v>2</v>
      </c>
      <c r="E95" s="2" t="str">
        <f t="shared" si="1"/>
        <v>Carlos Boozer</v>
      </c>
      <c r="F95" s="3">
        <f t="shared" si="2"/>
        <v>0</v>
      </c>
      <c r="G95" s="3">
        <f t="shared" si="3"/>
        <v>0.47699999999999998</v>
      </c>
      <c r="H95" s="3">
        <f t="shared" si="4"/>
        <v>0.73099999999999998</v>
      </c>
      <c r="I95" s="3">
        <f t="shared" si="5"/>
        <v>0</v>
      </c>
      <c r="J95" s="3">
        <f t="shared" si="10"/>
        <v>1</v>
      </c>
      <c r="K95" s="1">
        <f t="shared" si="7"/>
        <v>6.0000000000000012E-2</v>
      </c>
      <c r="L95" s="23">
        <f t="shared" si="8"/>
        <v>0.03</v>
      </c>
      <c r="M95" s="92"/>
      <c r="N95" s="22"/>
    </row>
    <row r="96" spans="1:29">
      <c r="B96" s="94"/>
      <c r="C96" s="54">
        <v>9</v>
      </c>
      <c r="D96" s="24" t="s">
        <v>3</v>
      </c>
      <c r="E96" s="2" t="str">
        <f t="shared" si="1"/>
        <v>Luol Deng</v>
      </c>
      <c r="F96" s="3">
        <f t="shared" si="2"/>
        <v>0.32200000000000001</v>
      </c>
      <c r="G96" s="3">
        <f t="shared" si="3"/>
        <v>0.42599999999999999</v>
      </c>
      <c r="H96" s="3">
        <f t="shared" si="4"/>
        <v>0.81599999999999995</v>
      </c>
      <c r="I96" s="3">
        <f t="shared" si="5"/>
        <v>0.17514124293785313</v>
      </c>
      <c r="J96" s="3">
        <f t="shared" si="10"/>
        <v>0.82485875706214684</v>
      </c>
      <c r="K96" s="1">
        <f t="shared" si="7"/>
        <v>7.4999999999999997E-2</v>
      </c>
      <c r="L96" s="23">
        <f t="shared" si="8"/>
        <v>1.3999999999999999E-2</v>
      </c>
      <c r="M96" s="92"/>
      <c r="N96" s="22"/>
    </row>
    <row r="97" spans="2:14">
      <c r="B97" s="94"/>
      <c r="C97" s="54">
        <v>10</v>
      </c>
      <c r="D97" s="24" t="s">
        <v>4</v>
      </c>
      <c r="E97" s="2" t="str">
        <f t="shared" si="1"/>
        <v>Joakim Noah</v>
      </c>
      <c r="F97" s="3">
        <f t="shared" si="2"/>
        <v>0</v>
      </c>
      <c r="G97" s="3">
        <f t="shared" si="3"/>
        <v>0.48099999999999998</v>
      </c>
      <c r="H97" s="3">
        <f t="shared" si="4"/>
        <v>0.751</v>
      </c>
      <c r="I97" s="3">
        <f t="shared" si="5"/>
        <v>1.0416666666666668E-2</v>
      </c>
      <c r="J97" s="3">
        <f t="shared" si="10"/>
        <v>0.98958333333333337</v>
      </c>
      <c r="K97" s="1">
        <f t="shared" si="7"/>
        <v>0.16500000000000001</v>
      </c>
      <c r="L97" s="23">
        <f t="shared" si="8"/>
        <v>2.7999999999999997E-2</v>
      </c>
      <c r="M97" s="92"/>
      <c r="N97" s="22"/>
    </row>
    <row r="98" spans="2:14" ht="15" customHeight="1">
      <c r="B98" s="94" t="str">
        <f t="shared" ref="B98" si="11">B24</f>
        <v>Indiana Pacers</v>
      </c>
      <c r="C98" s="54">
        <v>11</v>
      </c>
      <c r="D98" s="24" t="s">
        <v>0</v>
      </c>
      <c r="E98" s="2" t="str">
        <f t="shared" si="1"/>
        <v>Lance Stephenson</v>
      </c>
      <c r="F98" s="3">
        <f t="shared" si="2"/>
        <v>0.33</v>
      </c>
      <c r="G98" s="3">
        <f t="shared" si="3"/>
        <v>0.46</v>
      </c>
      <c r="H98" s="3">
        <f t="shared" si="4"/>
        <v>0.65200000000000002</v>
      </c>
      <c r="I98" s="3">
        <f t="shared" si="5"/>
        <v>0.23762376237623761</v>
      </c>
      <c r="J98" s="3">
        <f>1-I98</f>
        <v>0.76237623762376239</v>
      </c>
      <c r="K98" s="1">
        <f t="shared" si="7"/>
        <v>0.06</v>
      </c>
      <c r="L98" s="23">
        <f t="shared" si="8"/>
        <v>2.1000000000000001E-2</v>
      </c>
      <c r="M98" s="92"/>
      <c r="N98" s="22"/>
    </row>
    <row r="99" spans="2:14">
      <c r="B99" s="94"/>
      <c r="C99" s="54">
        <v>12</v>
      </c>
      <c r="D99" s="24" t="s">
        <v>1</v>
      </c>
      <c r="E99" s="2" t="str">
        <f t="shared" si="1"/>
        <v>George Hill</v>
      </c>
      <c r="F99" s="3">
        <f t="shared" si="2"/>
        <v>0.36799999999999999</v>
      </c>
      <c r="G99" s="3">
        <f t="shared" si="3"/>
        <v>0.443</v>
      </c>
      <c r="H99" s="3">
        <f t="shared" si="4"/>
        <v>0.81699999999999995</v>
      </c>
      <c r="I99" s="3">
        <f t="shared" si="5"/>
        <v>0.28571428571428564</v>
      </c>
      <c r="J99" s="3">
        <f t="shared" ref="J99:J102" si="12">1-I99</f>
        <v>0.71428571428571441</v>
      </c>
      <c r="K99" s="1">
        <f t="shared" si="7"/>
        <v>7.0000000000000007E-2</v>
      </c>
      <c r="L99" s="23">
        <f t="shared" si="8"/>
        <v>1.8000000000000002E-2</v>
      </c>
      <c r="M99" s="92"/>
      <c r="N99" s="22"/>
    </row>
    <row r="100" spans="2:14">
      <c r="B100" s="94"/>
      <c r="C100" s="54">
        <v>13</v>
      </c>
      <c r="D100" s="24" t="s">
        <v>2</v>
      </c>
      <c r="E100" s="2" t="str">
        <f t="shared" si="1"/>
        <v>David West</v>
      </c>
      <c r="F100" s="3">
        <f t="shared" si="2"/>
        <v>0.21099999999999999</v>
      </c>
      <c r="G100" s="3">
        <f t="shared" si="3"/>
        <v>0.498</v>
      </c>
      <c r="H100" s="3">
        <f t="shared" si="4"/>
        <v>0.76800000000000002</v>
      </c>
      <c r="I100" s="3">
        <f t="shared" si="5"/>
        <v>2.1276595744680847E-2</v>
      </c>
      <c r="J100" s="3">
        <f t="shared" si="12"/>
        <v>0.97872340425531912</v>
      </c>
      <c r="K100" s="1">
        <f t="shared" si="7"/>
        <v>9.5000000000000001E-2</v>
      </c>
      <c r="L100" s="23">
        <f t="shared" si="8"/>
        <v>0.02</v>
      </c>
      <c r="M100" s="92"/>
      <c r="N100" s="22"/>
    </row>
    <row r="101" spans="2:14">
      <c r="B101" s="94"/>
      <c r="C101" s="54">
        <v>14</v>
      </c>
      <c r="D101" s="24" t="s">
        <v>3</v>
      </c>
      <c r="E101" s="2" t="str">
        <f t="shared" si="1"/>
        <v>Paul George</v>
      </c>
      <c r="F101" s="3">
        <f t="shared" si="2"/>
        <v>0.36199999999999999</v>
      </c>
      <c r="G101" s="3">
        <f t="shared" si="3"/>
        <v>0.41899999999999998</v>
      </c>
      <c r="H101" s="3">
        <f t="shared" si="4"/>
        <v>0.80700000000000005</v>
      </c>
      <c r="I101" s="3">
        <f t="shared" si="5"/>
        <v>0.28365384615384615</v>
      </c>
      <c r="J101" s="3">
        <f t="shared" si="12"/>
        <v>0.71634615384615385</v>
      </c>
      <c r="K101" s="1">
        <f t="shared" si="7"/>
        <v>0.12</v>
      </c>
      <c r="L101" s="23">
        <f t="shared" si="8"/>
        <v>2.8999999999999998E-2</v>
      </c>
      <c r="M101" s="92"/>
      <c r="N101" s="22"/>
    </row>
    <row r="102" spans="2:14">
      <c r="B102" s="94"/>
      <c r="C102" s="54">
        <v>15</v>
      </c>
      <c r="D102" s="24" t="s">
        <v>4</v>
      </c>
      <c r="E102" s="2" t="str">
        <f t="shared" si="1"/>
        <v>Roy Hibbert</v>
      </c>
      <c r="F102" s="3">
        <f t="shared" si="2"/>
        <v>0.25</v>
      </c>
      <c r="G102" s="3">
        <f t="shared" si="3"/>
        <v>0.44800000000000001</v>
      </c>
      <c r="H102" s="3">
        <f t="shared" si="4"/>
        <v>0.74099999999999999</v>
      </c>
      <c r="I102" s="3">
        <f t="shared" si="5"/>
        <v>9.0909090909090922E-3</v>
      </c>
      <c r="J102" s="3">
        <f t="shared" si="12"/>
        <v>0.99090909090909096</v>
      </c>
      <c r="K102" s="1">
        <f t="shared" si="7"/>
        <v>0.155</v>
      </c>
      <c r="L102" s="23">
        <f t="shared" si="8"/>
        <v>3.5000000000000003E-2</v>
      </c>
      <c r="M102" s="92"/>
      <c r="N102" s="22"/>
    </row>
    <row r="103" spans="2:14" ht="15" customHeight="1">
      <c r="B103" s="94" t="str">
        <f t="shared" ref="B103" si="13">B29</f>
        <v>New-York Knicks</v>
      </c>
      <c r="C103" s="54">
        <v>16</v>
      </c>
      <c r="D103" s="24" t="s">
        <v>0</v>
      </c>
      <c r="E103" s="2" t="str">
        <f t="shared" si="1"/>
        <v>J.R. Smith</v>
      </c>
      <c r="F103" s="3">
        <f t="shared" si="2"/>
        <v>0.35599999999999998</v>
      </c>
      <c r="G103" s="3">
        <f t="shared" si="3"/>
        <v>0.42199999999999999</v>
      </c>
      <c r="H103" s="3">
        <f t="shared" si="4"/>
        <v>0.76200000000000001</v>
      </c>
      <c r="I103" s="3">
        <f t="shared" si="5"/>
        <v>0.26066350710900471</v>
      </c>
      <c r="J103" s="3">
        <f>1-I103</f>
        <v>0.73933649289099534</v>
      </c>
      <c r="K103" s="1">
        <f t="shared" si="7"/>
        <v>0.08</v>
      </c>
      <c r="L103" s="23">
        <f t="shared" si="8"/>
        <v>2.7999999999999997E-2</v>
      </c>
      <c r="M103" s="92"/>
      <c r="N103" s="22"/>
    </row>
    <row r="104" spans="2:14">
      <c r="B104" s="94"/>
      <c r="C104" s="54">
        <v>17</v>
      </c>
      <c r="D104" s="24" t="s">
        <v>1</v>
      </c>
      <c r="E104" s="2" t="str">
        <f t="shared" si="1"/>
        <v>Raymond Felton</v>
      </c>
      <c r="F104" s="3">
        <f t="shared" si="2"/>
        <v>0.36</v>
      </c>
      <c r="G104" s="3">
        <f t="shared" si="3"/>
        <v>0.42699999999999999</v>
      </c>
      <c r="H104" s="3">
        <f t="shared" si="4"/>
        <v>0.78900000000000003</v>
      </c>
      <c r="I104" s="3">
        <f t="shared" si="5"/>
        <v>0.22619047619047616</v>
      </c>
      <c r="J104" s="3">
        <f t="shared" ref="J104:J107" si="14">1-I104</f>
        <v>0.77380952380952384</v>
      </c>
      <c r="K104" s="1">
        <f t="shared" si="7"/>
        <v>7.9999999999999988E-2</v>
      </c>
      <c r="L104" s="23">
        <f t="shared" si="8"/>
        <v>1.9E-2</v>
      </c>
      <c r="M104" s="92"/>
      <c r="N104" s="22"/>
    </row>
    <row r="105" spans="2:14">
      <c r="B105" s="94"/>
      <c r="C105" s="54">
        <v>18</v>
      </c>
      <c r="D105" s="24" t="s">
        <v>2</v>
      </c>
      <c r="E105" s="2" t="str">
        <f t="shared" si="1"/>
        <v>Carmelo Anthony</v>
      </c>
      <c r="F105" s="3">
        <f t="shared" si="2"/>
        <v>0.379</v>
      </c>
      <c r="G105" s="3">
        <f t="shared" si="3"/>
        <v>0.44900000000000001</v>
      </c>
      <c r="H105" s="3">
        <f t="shared" si="4"/>
        <v>0.83</v>
      </c>
      <c r="I105" s="3">
        <f t="shared" si="5"/>
        <v>0.21830985915492959</v>
      </c>
      <c r="J105" s="3">
        <f t="shared" si="14"/>
        <v>0.78169014084507038</v>
      </c>
      <c r="K105" s="1">
        <f t="shared" si="7"/>
        <v>6.5000000000000002E-2</v>
      </c>
      <c r="L105" s="23">
        <f t="shared" si="8"/>
        <v>3.1E-2</v>
      </c>
      <c r="M105" s="92"/>
      <c r="N105" s="22"/>
    </row>
    <row r="106" spans="2:14">
      <c r="B106" s="94"/>
      <c r="C106" s="54">
        <v>19</v>
      </c>
      <c r="D106" s="24" t="s">
        <v>3</v>
      </c>
      <c r="E106" s="2" t="str">
        <f t="shared" si="1"/>
        <v>Amar'e Stoudemire</v>
      </c>
      <c r="F106" s="3">
        <f t="shared" si="2"/>
        <v>0</v>
      </c>
      <c r="G106" s="3">
        <f t="shared" si="3"/>
        <v>0.57699999999999996</v>
      </c>
      <c r="H106" s="3">
        <f t="shared" si="4"/>
        <v>0.80800000000000005</v>
      </c>
      <c r="I106" s="3">
        <f t="shared" si="5"/>
        <v>0</v>
      </c>
      <c r="J106" s="3">
        <f t="shared" si="14"/>
        <v>1</v>
      </c>
      <c r="K106" s="1">
        <f t="shared" si="7"/>
        <v>0.05</v>
      </c>
      <c r="L106" s="23">
        <f t="shared" si="8"/>
        <v>3.1E-2</v>
      </c>
      <c r="M106" s="92"/>
      <c r="N106" s="22"/>
    </row>
    <row r="107" spans="2:14">
      <c r="B107" s="94"/>
      <c r="C107" s="54">
        <v>20</v>
      </c>
      <c r="D107" s="24" t="s">
        <v>4</v>
      </c>
      <c r="E107" s="2" t="str">
        <f t="shared" si="1"/>
        <v>Tyson Chandler</v>
      </c>
      <c r="F107" s="3">
        <f t="shared" si="2"/>
        <v>0</v>
      </c>
      <c r="G107" s="3">
        <f t="shared" si="3"/>
        <v>0.63800000000000001</v>
      </c>
      <c r="H107" s="3">
        <f t="shared" si="4"/>
        <v>0.69399999999999995</v>
      </c>
      <c r="I107" s="3">
        <f t="shared" si="5"/>
        <v>0</v>
      </c>
      <c r="J107" s="3">
        <f t="shared" si="14"/>
        <v>1</v>
      </c>
      <c r="K107" s="1">
        <f t="shared" si="7"/>
        <v>8.5000000000000006E-2</v>
      </c>
      <c r="L107" s="23">
        <f t="shared" si="8"/>
        <v>2.7999999999999997E-2</v>
      </c>
      <c r="M107" s="92"/>
      <c r="N107" s="22"/>
    </row>
    <row r="108" spans="2:14" ht="15" customHeight="1">
      <c r="B108" s="94" t="str">
        <f t="shared" ref="B108" si="15">B34</f>
        <v>Oklahoma City Thunder</v>
      </c>
      <c r="C108" s="54">
        <v>21</v>
      </c>
      <c r="D108" s="24" t="s">
        <v>0</v>
      </c>
      <c r="E108" s="2" t="str">
        <f t="shared" si="1"/>
        <v>Russell Westbrook</v>
      </c>
      <c r="F108" s="3">
        <f t="shared" si="2"/>
        <v>0.32300000000000001</v>
      </c>
      <c r="G108" s="3">
        <f t="shared" si="3"/>
        <v>0.438</v>
      </c>
      <c r="H108" s="3">
        <f t="shared" si="4"/>
        <v>0.8</v>
      </c>
      <c r="I108" s="3">
        <f t="shared" si="5"/>
        <v>0.16517857142857145</v>
      </c>
      <c r="J108" s="3">
        <f>1-I108</f>
        <v>0.8348214285714286</v>
      </c>
      <c r="K108" s="1">
        <f t="shared" si="7"/>
        <v>0.105</v>
      </c>
      <c r="L108" s="23">
        <f t="shared" si="8"/>
        <v>2.3E-2</v>
      </c>
      <c r="M108" s="92"/>
      <c r="N108" s="22"/>
    </row>
    <row r="109" spans="2:14">
      <c r="B109" s="94"/>
      <c r="C109" s="54">
        <v>22</v>
      </c>
      <c r="D109" s="24" t="s">
        <v>1</v>
      </c>
      <c r="E109" s="2" t="str">
        <f t="shared" si="1"/>
        <v>Thabo Sefolosha</v>
      </c>
      <c r="F109" s="3">
        <f t="shared" si="2"/>
        <v>0.41899999999999998</v>
      </c>
      <c r="G109" s="3">
        <f t="shared" si="3"/>
        <v>0.48099999999999998</v>
      </c>
      <c r="H109" s="3">
        <f t="shared" si="4"/>
        <v>0.82599999999999996</v>
      </c>
      <c r="I109" s="3">
        <f t="shared" si="5"/>
        <v>0.35555555555555557</v>
      </c>
      <c r="J109" s="3">
        <f t="shared" ref="J109:J112" si="16">1-I109</f>
        <v>0.64444444444444438</v>
      </c>
      <c r="K109" s="1">
        <f t="shared" si="7"/>
        <v>0.09</v>
      </c>
      <c r="L109" s="23">
        <f t="shared" si="8"/>
        <v>2.2000000000000002E-2</v>
      </c>
      <c r="M109" s="92"/>
      <c r="N109" s="22"/>
    </row>
    <row r="110" spans="2:14">
      <c r="B110" s="94"/>
      <c r="C110" s="54">
        <v>23</v>
      </c>
      <c r="D110" s="24" t="s">
        <v>2</v>
      </c>
      <c r="E110" s="2" t="str">
        <f t="shared" si="1"/>
        <v>Kevin Durant</v>
      </c>
      <c r="F110" s="3">
        <f t="shared" si="2"/>
        <v>0.41599999999999998</v>
      </c>
      <c r="G110" s="3">
        <f t="shared" si="3"/>
        <v>0.51</v>
      </c>
      <c r="H110" s="3">
        <f t="shared" si="4"/>
        <v>0.90500000000000003</v>
      </c>
      <c r="I110" s="3">
        <f t="shared" si="5"/>
        <v>0.18807339449541285</v>
      </c>
      <c r="J110" s="3">
        <f t="shared" si="16"/>
        <v>0.81192660550458717</v>
      </c>
      <c r="K110" s="1">
        <f t="shared" si="7"/>
        <v>0.13500000000000001</v>
      </c>
      <c r="L110" s="23">
        <f t="shared" si="8"/>
        <v>1.8000000000000002E-2</v>
      </c>
      <c r="M110" s="92"/>
      <c r="N110" s="22"/>
    </row>
    <row r="111" spans="2:14">
      <c r="B111" s="94"/>
      <c r="C111" s="54">
        <v>24</v>
      </c>
      <c r="D111" s="24" t="s">
        <v>3</v>
      </c>
      <c r="E111" s="2" t="str">
        <f t="shared" si="1"/>
        <v>Serge Ibaka</v>
      </c>
      <c r="F111" s="3">
        <f t="shared" si="2"/>
        <v>0.35099999999999998</v>
      </c>
      <c r="G111" s="3">
        <f t="shared" si="3"/>
        <v>0.57299999999999995</v>
      </c>
      <c r="H111" s="3">
        <f t="shared" si="4"/>
        <v>0.749</v>
      </c>
      <c r="I111" s="3">
        <f t="shared" si="5"/>
        <v>6.7307692307692318E-2</v>
      </c>
      <c r="J111" s="3">
        <f t="shared" si="16"/>
        <v>0.93269230769230771</v>
      </c>
      <c r="K111" s="1">
        <f t="shared" si="7"/>
        <v>0.17</v>
      </c>
      <c r="L111" s="23">
        <f t="shared" si="8"/>
        <v>2.7000000000000003E-2</v>
      </c>
      <c r="M111" s="92"/>
      <c r="N111" s="22"/>
    </row>
    <row r="112" spans="2:14">
      <c r="B112" s="94"/>
      <c r="C112" s="54">
        <v>25</v>
      </c>
      <c r="D112" s="24" t="s">
        <v>4</v>
      </c>
      <c r="E112" s="2" t="str">
        <f t="shared" si="1"/>
        <v>Kendrick Perkins</v>
      </c>
      <c r="F112" s="3">
        <f t="shared" si="2"/>
        <v>0</v>
      </c>
      <c r="G112" s="3">
        <f t="shared" si="3"/>
        <v>0.45700000000000002</v>
      </c>
      <c r="H112" s="3">
        <f t="shared" si="4"/>
        <v>0.61099999999999999</v>
      </c>
      <c r="I112" s="3">
        <f t="shared" si="5"/>
        <v>0</v>
      </c>
      <c r="J112" s="3">
        <f t="shared" si="16"/>
        <v>1</v>
      </c>
      <c r="K112" s="1">
        <f t="shared" si="7"/>
        <v>8.5000000000000006E-2</v>
      </c>
      <c r="L112" s="23">
        <f t="shared" si="8"/>
        <v>2.8999999999999998E-2</v>
      </c>
      <c r="M112" s="92"/>
      <c r="N112" s="22"/>
    </row>
    <row r="113" spans="2:14" ht="15" customHeight="1">
      <c r="B113" s="94" t="str">
        <f t="shared" ref="B113" si="17">B39</f>
        <v>Memphis Grizzlies</v>
      </c>
      <c r="C113" s="54">
        <v>26</v>
      </c>
      <c r="D113" s="24" t="s">
        <v>0</v>
      </c>
      <c r="E113" s="2" t="str">
        <f t="shared" si="1"/>
        <v>Mike Conley</v>
      </c>
      <c r="F113" s="3">
        <f t="shared" si="2"/>
        <v>0.36199999999999999</v>
      </c>
      <c r="G113" s="3">
        <f t="shared" si="3"/>
        <v>0.44</v>
      </c>
      <c r="H113" s="3">
        <f t="shared" si="4"/>
        <v>0.83</v>
      </c>
      <c r="I113" s="3">
        <f t="shared" si="5"/>
        <v>0.23870967741935484</v>
      </c>
      <c r="J113" s="3">
        <f>1-I113</f>
        <v>0.76129032258064511</v>
      </c>
      <c r="K113" s="1">
        <f t="shared" si="7"/>
        <v>0.125</v>
      </c>
      <c r="L113" s="23">
        <f t="shared" si="8"/>
        <v>2.1000000000000001E-2</v>
      </c>
      <c r="M113" s="92"/>
      <c r="N113" s="22"/>
    </row>
    <row r="114" spans="2:14">
      <c r="B114" s="94"/>
      <c r="C114" s="54">
        <v>27</v>
      </c>
      <c r="D114" s="24" t="s">
        <v>1</v>
      </c>
      <c r="E114" s="2" t="str">
        <f t="shared" si="1"/>
        <v>Tony Allen</v>
      </c>
      <c r="F114" s="3">
        <f t="shared" si="2"/>
        <v>0.125</v>
      </c>
      <c r="G114" s="3">
        <f t="shared" si="3"/>
        <v>0.44500000000000001</v>
      </c>
      <c r="H114" s="3">
        <f t="shared" si="4"/>
        <v>0.71699999999999997</v>
      </c>
      <c r="I114" s="3">
        <f t="shared" si="5"/>
        <v>3.5714285714285712E-2</v>
      </c>
      <c r="J114" s="3">
        <f t="shared" ref="J114:J117" si="18">1-I114</f>
        <v>0.9642857142857143</v>
      </c>
      <c r="K114" s="1">
        <f t="shared" si="7"/>
        <v>0.105</v>
      </c>
      <c r="L114" s="23">
        <f t="shared" si="8"/>
        <v>2.7000000000000003E-2</v>
      </c>
      <c r="M114" s="92"/>
      <c r="N114" s="22"/>
    </row>
    <row r="115" spans="2:14">
      <c r="B115" s="94"/>
      <c r="C115" s="54">
        <v>28</v>
      </c>
      <c r="D115" s="24" t="s">
        <v>2</v>
      </c>
      <c r="E115" s="2" t="str">
        <f t="shared" si="1"/>
        <v>Zach Randolph</v>
      </c>
      <c r="F115" s="3">
        <f t="shared" si="2"/>
        <v>8.6999999999999994E-2</v>
      </c>
      <c r="G115" s="3">
        <f t="shared" si="3"/>
        <v>0.46</v>
      </c>
      <c r="H115" s="3">
        <f t="shared" si="4"/>
        <v>0.75</v>
      </c>
      <c r="I115" s="3">
        <f t="shared" si="5"/>
        <v>2.1739130434782608E-2</v>
      </c>
      <c r="J115" s="3">
        <f t="shared" si="18"/>
        <v>0.97826086956521741</v>
      </c>
      <c r="K115" s="1">
        <f t="shared" si="7"/>
        <v>6.0000000000000012E-2</v>
      </c>
      <c r="L115" s="23">
        <f t="shared" si="8"/>
        <v>2.4E-2</v>
      </c>
      <c r="M115" s="92"/>
      <c r="N115" s="22"/>
    </row>
    <row r="116" spans="2:14">
      <c r="B116" s="94"/>
      <c r="C116" s="54">
        <v>29</v>
      </c>
      <c r="D116" s="24" t="s">
        <v>3</v>
      </c>
      <c r="E116" s="2" t="str">
        <f t="shared" si="1"/>
        <v>Tayshaun Prince</v>
      </c>
      <c r="F116" s="3">
        <f t="shared" si="2"/>
        <v>0.36599999999999999</v>
      </c>
      <c r="G116" s="3">
        <f t="shared" si="3"/>
        <v>0.42899999999999999</v>
      </c>
      <c r="H116" s="3">
        <f t="shared" si="4"/>
        <v>0.59499999999999997</v>
      </c>
      <c r="I116" s="3">
        <f t="shared" si="5"/>
        <v>0.10784313725490198</v>
      </c>
      <c r="J116" s="3">
        <f t="shared" si="18"/>
        <v>0.89215686274509798</v>
      </c>
      <c r="K116" s="1">
        <f t="shared" si="7"/>
        <v>0.05</v>
      </c>
      <c r="L116" s="23">
        <f t="shared" si="8"/>
        <v>1.1000000000000001E-2</v>
      </c>
      <c r="M116" s="92"/>
      <c r="N116" s="22"/>
    </row>
    <row r="117" spans="2:14">
      <c r="B117" s="94"/>
      <c r="C117" s="54">
        <v>30</v>
      </c>
      <c r="D117" s="24" t="s">
        <v>4</v>
      </c>
      <c r="E117" s="2" t="str">
        <f t="shared" si="1"/>
        <v>Marc Gasol</v>
      </c>
      <c r="F117" s="3">
        <f t="shared" si="2"/>
        <v>7.0999999999999994E-2</v>
      </c>
      <c r="G117" s="3">
        <f t="shared" si="3"/>
        <v>0.49399999999999999</v>
      </c>
      <c r="H117" s="3">
        <f t="shared" si="4"/>
        <v>0.84799999999999998</v>
      </c>
      <c r="I117" s="3">
        <f t="shared" si="5"/>
        <v>1.8018018018018018E-2</v>
      </c>
      <c r="J117" s="3">
        <f t="shared" si="18"/>
        <v>0.98198198198198194</v>
      </c>
      <c r="K117" s="1">
        <f t="shared" si="7"/>
        <v>0.13500000000000001</v>
      </c>
      <c r="L117" s="23">
        <f t="shared" si="8"/>
        <v>3.2000000000000001E-2</v>
      </c>
      <c r="M117" s="92"/>
      <c r="N117" s="22"/>
    </row>
    <row r="118" spans="2:14" ht="15" customHeight="1">
      <c r="B118" s="94" t="str">
        <f t="shared" ref="B118" si="19">B44</f>
        <v>Golden State Warriors</v>
      </c>
      <c r="C118" s="54">
        <v>31</v>
      </c>
      <c r="D118" s="24" t="s">
        <v>0</v>
      </c>
      <c r="E118" s="2" t="str">
        <f t="shared" si="1"/>
        <v>Klay Thompson</v>
      </c>
      <c r="F118" s="3">
        <f t="shared" si="2"/>
        <v>0.40100000000000002</v>
      </c>
      <c r="G118" s="3">
        <f t="shared" si="3"/>
        <v>0.42199999999999999</v>
      </c>
      <c r="H118" s="3">
        <f t="shared" si="4"/>
        <v>0.84099999999999997</v>
      </c>
      <c r="I118" s="3">
        <f t="shared" si="5"/>
        <v>0.30331753554502372</v>
      </c>
      <c r="J118" s="3">
        <f>1-I118</f>
        <v>0.69668246445497628</v>
      </c>
      <c r="K118" s="1">
        <f t="shared" si="7"/>
        <v>7.4999999999999997E-2</v>
      </c>
      <c r="L118" s="23">
        <f t="shared" si="8"/>
        <v>2.8999999999999998E-2</v>
      </c>
      <c r="M118" s="92"/>
      <c r="N118" s="22"/>
    </row>
    <row r="119" spans="2:14">
      <c r="B119" s="94"/>
      <c r="C119" s="54">
        <v>32</v>
      </c>
      <c r="D119" s="24" t="s">
        <v>1</v>
      </c>
      <c r="E119" s="2" t="str">
        <f t="shared" si="1"/>
        <v>Stephen Curry</v>
      </c>
      <c r="F119" s="3">
        <f>VLOOKUP(C119,$C$14:$M$53,11)</f>
        <v>0.45300000000000001</v>
      </c>
      <c r="G119" s="3">
        <f t="shared" si="3"/>
        <v>0.45100000000000001</v>
      </c>
      <c r="H119" s="3">
        <f t="shared" si="4"/>
        <v>0.9</v>
      </c>
      <c r="I119" s="3">
        <f t="shared" si="5"/>
        <v>0.30196078431372547</v>
      </c>
      <c r="J119" s="3">
        <f t="shared" ref="J119:J122" si="20">1-I119</f>
        <v>0.69803921568627447</v>
      </c>
      <c r="K119" s="1">
        <f t="shared" si="7"/>
        <v>0.09</v>
      </c>
      <c r="L119" s="23">
        <f t="shared" si="8"/>
        <v>2.5000000000000001E-2</v>
      </c>
      <c r="M119" s="92"/>
      <c r="N119" s="22"/>
    </row>
    <row r="120" spans="2:14">
      <c r="B120" s="94"/>
      <c r="C120" s="54">
        <v>33</v>
      </c>
      <c r="D120" s="24" t="s">
        <v>2</v>
      </c>
      <c r="E120" s="2" t="str">
        <f t="shared" si="1"/>
        <v>Harrison Barnes</v>
      </c>
      <c r="F120" s="3">
        <f t="shared" si="2"/>
        <v>0.35899999999999999</v>
      </c>
      <c r="G120" s="3">
        <f t="shared" si="3"/>
        <v>0.439</v>
      </c>
      <c r="H120" s="3">
        <f t="shared" si="4"/>
        <v>0.75800000000000001</v>
      </c>
      <c r="I120" s="3">
        <f t="shared" si="5"/>
        <v>0.1875</v>
      </c>
      <c r="J120" s="3">
        <f t="shared" si="20"/>
        <v>0.8125</v>
      </c>
      <c r="K120" s="1">
        <f t="shared" si="7"/>
        <v>0.04</v>
      </c>
      <c r="L120" s="23">
        <f t="shared" si="8"/>
        <v>1.7000000000000001E-2</v>
      </c>
      <c r="M120" s="92"/>
      <c r="N120" s="22"/>
    </row>
    <row r="121" spans="2:14">
      <c r="B121" s="94"/>
      <c r="C121" s="54">
        <v>34</v>
      </c>
      <c r="D121" s="24" t="s">
        <v>3</v>
      </c>
      <c r="E121" s="2" t="str">
        <f t="shared" si="1"/>
        <v>Carl Landry</v>
      </c>
      <c r="F121" s="3">
        <f t="shared" si="2"/>
        <v>0.33300000000000002</v>
      </c>
      <c r="G121" s="3">
        <f t="shared" si="3"/>
        <v>0.54</v>
      </c>
      <c r="H121" s="3">
        <f t="shared" si="4"/>
        <v>0.81699999999999995</v>
      </c>
      <c r="I121" s="3">
        <f t="shared" si="5"/>
        <v>0</v>
      </c>
      <c r="J121" s="3">
        <f t="shared" si="20"/>
        <v>1</v>
      </c>
      <c r="K121" s="1">
        <f t="shared" si="7"/>
        <v>0.04</v>
      </c>
      <c r="L121" s="23">
        <f t="shared" si="8"/>
        <v>2.3E-2</v>
      </c>
      <c r="M121" s="92"/>
      <c r="N121" s="22"/>
    </row>
    <row r="122" spans="2:14">
      <c r="B122" s="94"/>
      <c r="C122" s="54">
        <v>35</v>
      </c>
      <c r="D122" s="24" t="s">
        <v>4</v>
      </c>
      <c r="E122" s="2" t="str">
        <f t="shared" si="1"/>
        <v>David Lee</v>
      </c>
      <c r="F122" s="3">
        <f t="shared" si="2"/>
        <v>0</v>
      </c>
      <c r="G122" s="3">
        <f t="shared" si="3"/>
        <v>0.51900000000000002</v>
      </c>
      <c r="H122" s="3">
        <f t="shared" si="4"/>
        <v>0.79700000000000004</v>
      </c>
      <c r="I122" s="3">
        <f t="shared" si="5"/>
        <v>6.756756756756758E-3</v>
      </c>
      <c r="J122" s="3">
        <f t="shared" si="20"/>
        <v>0.9932432432432432</v>
      </c>
      <c r="K122" s="1">
        <f t="shared" si="7"/>
        <v>5.5E-2</v>
      </c>
      <c r="L122" s="23">
        <f t="shared" si="8"/>
        <v>3.1E-2</v>
      </c>
      <c r="M122" s="92"/>
      <c r="N122" s="22"/>
    </row>
    <row r="123" spans="2:14" ht="15" customHeight="1">
      <c r="B123" s="94" t="str">
        <f t="shared" ref="B123" si="21">B49</f>
        <v>San Antonio Spurs</v>
      </c>
      <c r="C123" s="54">
        <v>36</v>
      </c>
      <c r="D123" s="24" t="s">
        <v>0</v>
      </c>
      <c r="E123" s="2" t="str">
        <f t="shared" si="1"/>
        <v>Danny Green</v>
      </c>
      <c r="F123" s="3">
        <f t="shared" si="2"/>
        <v>0.42899999999999999</v>
      </c>
      <c r="G123" s="3">
        <f t="shared" si="3"/>
        <v>0.44800000000000001</v>
      </c>
      <c r="H123" s="3">
        <f t="shared" si="4"/>
        <v>0.84799999999999998</v>
      </c>
      <c r="I123" s="3">
        <f t="shared" si="5"/>
        <v>0.38518518518518519</v>
      </c>
      <c r="J123" s="3">
        <f>1-I123</f>
        <v>0.61481481481481481</v>
      </c>
      <c r="K123" s="1">
        <f t="shared" si="7"/>
        <v>9.5000000000000001E-2</v>
      </c>
      <c r="L123" s="23">
        <f t="shared" si="8"/>
        <v>1.6E-2</v>
      </c>
      <c r="M123" s="92"/>
      <c r="N123" s="22"/>
    </row>
    <row r="124" spans="2:14">
      <c r="B124" s="94"/>
      <c r="C124" s="54">
        <v>37</v>
      </c>
      <c r="D124" s="24" t="s">
        <v>1</v>
      </c>
      <c r="E124" s="2" t="str">
        <f t="shared" si="1"/>
        <v>Tony Parker</v>
      </c>
      <c r="F124" s="3">
        <f t="shared" si="2"/>
        <v>0.35299999999999998</v>
      </c>
      <c r="G124" s="3">
        <f t="shared" si="3"/>
        <v>0.52200000000000002</v>
      </c>
      <c r="H124" s="3">
        <f t="shared" si="4"/>
        <v>0.84499999999999997</v>
      </c>
      <c r="I124" s="3">
        <f t="shared" si="5"/>
        <v>6.2111801242236017E-2</v>
      </c>
      <c r="J124" s="3">
        <f t="shared" ref="J124:J127" si="22">1-I124</f>
        <v>0.93788819875776397</v>
      </c>
      <c r="K124" s="1">
        <f t="shared" si="7"/>
        <v>4.4999999999999998E-2</v>
      </c>
      <c r="L124" s="23">
        <f t="shared" si="8"/>
        <v>1.3999999999999999E-2</v>
      </c>
      <c r="M124" s="92"/>
      <c r="N124" s="22"/>
    </row>
    <row r="125" spans="2:14">
      <c r="B125" s="94"/>
      <c r="C125" s="54">
        <v>38</v>
      </c>
      <c r="D125" s="24" t="s">
        <v>2</v>
      </c>
      <c r="E125" s="2" t="str">
        <f t="shared" si="1"/>
        <v>Kawhi Leonard</v>
      </c>
      <c r="F125" s="3">
        <f t="shared" si="2"/>
        <v>0.374</v>
      </c>
      <c r="G125" s="3">
        <f t="shared" si="3"/>
        <v>0.49399999999999999</v>
      </c>
      <c r="H125" s="3">
        <f t="shared" si="4"/>
        <v>0.82499999999999996</v>
      </c>
      <c r="I125" s="3">
        <f t="shared" si="5"/>
        <v>0.24793388429752067</v>
      </c>
      <c r="J125" s="3">
        <f t="shared" si="22"/>
        <v>0.75206611570247928</v>
      </c>
      <c r="K125" s="1">
        <f t="shared" si="7"/>
        <v>0.115</v>
      </c>
      <c r="L125" s="23">
        <f t="shared" si="8"/>
        <v>1.7000000000000001E-2</v>
      </c>
      <c r="M125" s="92"/>
      <c r="N125" s="22"/>
    </row>
    <row r="126" spans="2:14">
      <c r="B126" s="94"/>
      <c r="C126" s="54">
        <v>39</v>
      </c>
      <c r="D126" s="24" t="s">
        <v>3</v>
      </c>
      <c r="E126" s="2" t="str">
        <f t="shared" si="1"/>
        <v>Tim Duncan</v>
      </c>
      <c r="F126" s="3">
        <f t="shared" si="2"/>
        <v>0.28599999999999998</v>
      </c>
      <c r="G126" s="3">
        <f t="shared" si="3"/>
        <v>0.502</v>
      </c>
      <c r="H126" s="3">
        <f t="shared" si="4"/>
        <v>0.81699999999999995</v>
      </c>
      <c r="I126" s="3">
        <f t="shared" si="5"/>
        <v>7.0422535211267616E-3</v>
      </c>
      <c r="J126" s="3">
        <f t="shared" si="22"/>
        <v>0.99295774647887325</v>
      </c>
      <c r="K126" s="1">
        <f t="shared" si="7"/>
        <v>0.17</v>
      </c>
      <c r="L126" s="23">
        <f t="shared" si="8"/>
        <v>1.7000000000000001E-2</v>
      </c>
      <c r="M126" s="92"/>
      <c r="N126" s="22"/>
    </row>
    <row r="127" spans="2:14">
      <c r="B127" s="94"/>
      <c r="C127" s="54">
        <v>40</v>
      </c>
      <c r="D127" s="24" t="s">
        <v>4</v>
      </c>
      <c r="E127" s="2" t="str">
        <f t="shared" si="1"/>
        <v>Tiago Splitter</v>
      </c>
      <c r="F127" s="3">
        <f t="shared" si="2"/>
        <v>0</v>
      </c>
      <c r="G127" s="3">
        <f t="shared" si="3"/>
        <v>0.56000000000000005</v>
      </c>
      <c r="H127" s="3">
        <f t="shared" si="4"/>
        <v>0.73</v>
      </c>
      <c r="I127" s="3">
        <f t="shared" si="5"/>
        <v>0</v>
      </c>
      <c r="J127" s="3">
        <f t="shared" si="22"/>
        <v>1</v>
      </c>
      <c r="K127" s="1">
        <f t="shared" si="7"/>
        <v>0.08</v>
      </c>
      <c r="L127" s="23">
        <f t="shared" si="8"/>
        <v>0.02</v>
      </c>
      <c r="M127" s="92"/>
    </row>
    <row r="132" spans="2:12">
      <c r="K132" s="15"/>
      <c r="L132" s="15"/>
    </row>
    <row r="133" spans="2:12">
      <c r="C133" s="96" t="s">
        <v>143</v>
      </c>
      <c r="D133" s="96"/>
      <c r="E133" s="96"/>
      <c r="F133" s="96"/>
      <c r="G133" s="96"/>
      <c r="H133" s="96"/>
      <c r="I133" s="96"/>
      <c r="J133" s="96"/>
      <c r="K133" s="16"/>
      <c r="L133" s="16"/>
    </row>
    <row r="134" spans="2:12">
      <c r="C134" s="96"/>
      <c r="D134" s="96"/>
      <c r="E134" s="96"/>
      <c r="F134" s="96"/>
      <c r="G134" s="96"/>
      <c r="H134" s="96"/>
      <c r="I134" s="96"/>
      <c r="J134" s="96"/>
      <c r="K134" s="16"/>
      <c r="L134" s="16"/>
    </row>
    <row r="135" spans="2:12">
      <c r="C135" s="77" t="str">
        <f>K6</f>
        <v>Miami Heats</v>
      </c>
      <c r="D135" s="78" t="str">
        <f>K7</f>
        <v>Chicago Bulls</v>
      </c>
      <c r="E135" s="77" t="str">
        <f>K8</f>
        <v>Indiana Pacers</v>
      </c>
      <c r="F135" s="78" t="str">
        <f>K9</f>
        <v>New-York Knicks</v>
      </c>
      <c r="G135" s="77" t="str">
        <f>M6</f>
        <v>Oklahoma City Thunder</v>
      </c>
      <c r="H135" s="78" t="str">
        <f>M7</f>
        <v>Memphis Grizzlies</v>
      </c>
      <c r="I135" s="77" t="str">
        <f>M8</f>
        <v>Golden State Warriors</v>
      </c>
      <c r="J135" s="78" t="str">
        <f>M9</f>
        <v>San Antonio Spurs</v>
      </c>
      <c r="K135" s="17"/>
    </row>
    <row r="136" spans="2:12">
      <c r="B136" s="79">
        <v>1</v>
      </c>
      <c r="C136" s="80">
        <f>C63*K$88+D63*K$89+E63*K$90+F63*K$91+G63*K$92</f>
        <v>0.13875000000000001</v>
      </c>
      <c r="D136" s="81">
        <f>H63*K$93+I63*K$94+J63*K$95+K63*K$96+L63*K$97</f>
        <v>8.4050000000000014E-2</v>
      </c>
      <c r="E136" s="80">
        <f>M63*$K$98+N63*$K$99+O63*$K$100+P63*$K$101+Q63*$K$102</f>
        <v>6.9000000000000006E-2</v>
      </c>
      <c r="F136" s="81">
        <f>R63*$K$103+S63*$K$104+T63*$K$105+U63*$K$106+V63*$K$107</f>
        <v>9.8799999999999999E-2</v>
      </c>
      <c r="G136" s="80">
        <f>W63*$K$108+X63*$K$109+Y63*$K$110+Z63*$K$111+AA63*$K$112</f>
        <v>8.5750000000000007E-2</v>
      </c>
      <c r="H136" s="81">
        <f>AB63*$K$113+AC63*$K$114+AD63*$K$115+AE63*$K$116+AF63*$K$117</f>
        <v>0.14365</v>
      </c>
      <c r="I136" s="80">
        <f>AG63*$K$118+AH63*$K$119+AI63*$K$120+AJ63*$K$121+AK63*$K$122</f>
        <v>7.0150000000000004E-2</v>
      </c>
      <c r="J136" s="81">
        <f>AL63*$K$123+AM63*$K$124+AN63*$K$125+AO63*$K$126+AP63*$K$127</f>
        <v>9.7650000000000001E-2</v>
      </c>
      <c r="K136" s="17"/>
      <c r="L136" s="17"/>
    </row>
    <row r="137" spans="2:12">
      <c r="B137" s="79">
        <v>2</v>
      </c>
      <c r="C137" s="80">
        <f>C64*K$88+D64*K$89+E64*K$90+F64*K$91+G64*K$92</f>
        <v>5.305E-2</v>
      </c>
      <c r="D137" s="81">
        <f>H64*K$93+I64*K$94+J64*K$95+K64*K$96+L64*K$97</f>
        <v>5.1799999999999999E-2</v>
      </c>
      <c r="E137" s="80">
        <f>M64*$K$98+N64*$K$99+O64*$K$100+P64*$K$101+Q64*$K$102</f>
        <v>6.9400000000000003E-2</v>
      </c>
      <c r="F137" s="81">
        <f>R64*$K$103+S64*$K$104+T64*$K$105+U64*$K$106+V64*$K$107</f>
        <v>6.2399999999999997E-2</v>
      </c>
      <c r="G137" s="80">
        <f>W64*$K$108+X64*$K$109+Y64*$K$110+Z64*$K$111+AA64*$K$112</f>
        <v>0.10769999999999999</v>
      </c>
      <c r="H137" s="81">
        <f>AB64*$K$113+AC64*$K$114+AD64*$K$115+AE64*$K$116+AF64*$K$117</f>
        <v>8.7049999999999988E-2</v>
      </c>
      <c r="I137" s="80">
        <f>AG64*$K$118+AH64*$K$119+AI64*$K$120+AJ64*$K$121+AK64*$K$122</f>
        <v>9.6149999999999999E-2</v>
      </c>
      <c r="J137" s="81">
        <f>AL64*$K$123+AM64*$K$124+AN64*$K$125+AO64*$K$126+AP64*$K$127</f>
        <v>4.4549999999999999E-2</v>
      </c>
      <c r="K137" s="17"/>
      <c r="L137" s="17"/>
    </row>
    <row r="138" spans="2:12">
      <c r="B138" s="79">
        <v>3</v>
      </c>
      <c r="C138" s="80">
        <f>C65*K$88+D65*K$89+E65*K$90+F65*K$91+G65*K$92</f>
        <v>0.12745000000000001</v>
      </c>
      <c r="D138" s="81">
        <f>H65*K$93+I65*K$94+J65*K$95+K65*K$96+L65*K$97</f>
        <v>7.035000000000001E-2</v>
      </c>
      <c r="E138" s="80">
        <f>M65*$K$98+N65*$K$99+O65*$K$100+P65*$K$101+Q65*$K$102</f>
        <v>0.10165000000000002</v>
      </c>
      <c r="F138" s="81">
        <f>R65*$K$103+S65*$K$104+T65*$K$105+U65*$K$106+V65*$K$107</f>
        <v>6.5350000000000005E-2</v>
      </c>
      <c r="G138" s="80">
        <f>W65*$K$108+X65*$K$109+Y65*$K$110+Z65*$K$111+AA65*$K$112</f>
        <v>0.13515000000000002</v>
      </c>
      <c r="H138" s="81">
        <f>AB65*$K$113+AC65*$K$114+AD65*$K$115+AE65*$K$116+AF65*$K$117</f>
        <v>7.3050000000000004E-2</v>
      </c>
      <c r="I138" s="80">
        <f>AG65*$K$118+AH65*$K$119+AI65*$K$120+AJ65*$K$121+AK65*$K$122</f>
        <v>4.2650000000000007E-2</v>
      </c>
      <c r="J138" s="81">
        <f>AL65*$K$123+AM65*$K$124+AN65*$K$125+AO65*$K$126+AP65*$K$127</f>
        <v>0.123</v>
      </c>
      <c r="K138" s="17"/>
      <c r="L138" s="17"/>
    </row>
    <row r="139" spans="2:12">
      <c r="B139" s="79">
        <v>4</v>
      </c>
      <c r="C139" s="80">
        <f>C66*K$88+D66*K$89+E66*K$90+F66*K$91+G66*K$92</f>
        <v>6.59E-2</v>
      </c>
      <c r="D139" s="81">
        <f>H66*K$93+I66*K$94+J66*K$95+K66*K$96+L66*K$97</f>
        <v>6.9599999999999995E-2</v>
      </c>
      <c r="E139" s="80">
        <f>M66*$K$98+N66*$K$99+O66*$K$100+P66*$K$101+Q66*$K$102</f>
        <v>0.11534999999999999</v>
      </c>
      <c r="F139" s="81">
        <f>R66*$K$103+S66*$K$104+T66*$K$105+U66*$K$106+V66*$K$107</f>
        <v>4.8800000000000003E-2</v>
      </c>
      <c r="G139" s="80">
        <f>W66*$K$108+X66*$K$109+Y66*$K$110+Z66*$K$111+AA66*$K$112</f>
        <v>0.15285000000000001</v>
      </c>
      <c r="H139" s="81">
        <f>AB66*$K$113+AC66*$K$114+AD66*$K$115+AE66*$K$116+AF66*$K$117</f>
        <v>4.6249999999999999E-2</v>
      </c>
      <c r="I139" s="80">
        <f>AG66*$K$118+AH66*$K$119+AI66*$K$120+AJ66*$K$121+AK66*$K$122</f>
        <v>3.9400000000000004E-2</v>
      </c>
      <c r="J139" s="81">
        <f>AL66*$K$123+AM66*$K$124+AN66*$K$125+AO66*$K$126+AP66*$K$127</f>
        <v>0.14340000000000003</v>
      </c>
      <c r="K139" s="17"/>
      <c r="L139" s="17"/>
    </row>
    <row r="140" spans="2:12">
      <c r="B140" s="79">
        <v>5</v>
      </c>
      <c r="C140" s="80">
        <f>C67*K$88+D67*K$89+E67*K$90+F67*K$91+G67*K$92</f>
        <v>0.11485000000000001</v>
      </c>
      <c r="D140" s="81">
        <f>H67*K$93+I67*K$94+J67*K$95+K67*K$96+L67*K$97</f>
        <v>0.14920000000000003</v>
      </c>
      <c r="E140" s="80">
        <f>M67*$K$98+N67*$K$99+O67*$K$100+P67*$K$101+Q67*$K$102</f>
        <v>0.14460000000000001</v>
      </c>
      <c r="F140" s="81">
        <f>R67*$K$103+S67*$K$104+T67*$K$105+U67*$K$106+V67*$K$107</f>
        <v>8.4650000000000003E-2</v>
      </c>
      <c r="G140" s="80">
        <f>W67*$K$108+X67*$K$109+Y67*$K$110+Z67*$K$111+AA67*$K$112</f>
        <v>0.10355</v>
      </c>
      <c r="H140" s="81">
        <f>AB67*$K$113+AC67*$K$114+AD67*$K$115+AE67*$K$116+AF67*$K$117</f>
        <v>0.12500000000000003</v>
      </c>
      <c r="I140" s="80">
        <f>AG67*$K$118+AH67*$K$119+AI67*$K$120+AJ67*$K$121+AK67*$K$122</f>
        <v>5.1650000000000001E-2</v>
      </c>
      <c r="J140" s="81">
        <f>AL67*$K$123+AM67*$K$124+AN67*$K$125+AO67*$K$126+AP67*$K$127</f>
        <v>9.6400000000000013E-2</v>
      </c>
      <c r="K140" s="17"/>
      <c r="L140" s="17"/>
    </row>
    <row r="141" spans="2:12">
      <c r="C141" s="17"/>
      <c r="D141" s="17"/>
      <c r="E141" s="17"/>
      <c r="F141" s="17"/>
      <c r="G141" s="17"/>
      <c r="H141" s="17"/>
      <c r="I141" s="17"/>
      <c r="J141" s="17"/>
      <c r="K141" s="17"/>
      <c r="L141" s="17"/>
    </row>
    <row r="142" spans="2:12">
      <c r="B142" s="15"/>
    </row>
    <row r="143" spans="2:12">
      <c r="C143" s="102" t="s">
        <v>18</v>
      </c>
      <c r="D143" s="102"/>
      <c r="E143" s="102"/>
      <c r="F143" s="102"/>
      <c r="G143" s="102"/>
      <c r="H143" s="102"/>
      <c r="I143" s="102"/>
      <c r="J143" s="102"/>
      <c r="K143" s="47"/>
      <c r="L143" s="47"/>
    </row>
    <row r="144" spans="2:12">
      <c r="C144" s="102"/>
      <c r="D144" s="102"/>
      <c r="E144" s="102"/>
      <c r="F144" s="102"/>
      <c r="G144" s="102"/>
      <c r="H144" s="102"/>
      <c r="I144" s="102"/>
      <c r="J144" s="102"/>
      <c r="K144" s="47"/>
      <c r="L144" s="47"/>
    </row>
  </sheetData>
  <mergeCells count="40">
    <mergeCell ref="C133:J134"/>
    <mergeCell ref="C143:J144"/>
    <mergeCell ref="C61:G61"/>
    <mergeCell ref="H61:L61"/>
    <mergeCell ref="M61:Q61"/>
    <mergeCell ref="L86:L87"/>
    <mergeCell ref="K86:K87"/>
    <mergeCell ref="E86:E87"/>
    <mergeCell ref="F86:H86"/>
    <mergeCell ref="I86:J86"/>
    <mergeCell ref="D86:D87"/>
    <mergeCell ref="C86:C87"/>
    <mergeCell ref="C84:L85"/>
    <mergeCell ref="W61:AA61"/>
    <mergeCell ref="C71:L72"/>
    <mergeCell ref="AB61:AF61"/>
    <mergeCell ref="B14:B18"/>
    <mergeCell ref="B19:B23"/>
    <mergeCell ref="B24:B28"/>
    <mergeCell ref="B29:B33"/>
    <mergeCell ref="B34:B38"/>
    <mergeCell ref="B39:B43"/>
    <mergeCell ref="B49:B53"/>
    <mergeCell ref="B44:B48"/>
    <mergeCell ref="A2:AC2"/>
    <mergeCell ref="B123:B127"/>
    <mergeCell ref="B113:B117"/>
    <mergeCell ref="B118:B122"/>
    <mergeCell ref="AL61:AP61"/>
    <mergeCell ref="C59:L60"/>
    <mergeCell ref="AG61:AK61"/>
    <mergeCell ref="B108:B112"/>
    <mergeCell ref="B88:B92"/>
    <mergeCell ref="B93:B97"/>
    <mergeCell ref="B98:B102"/>
    <mergeCell ref="B103:B107"/>
    <mergeCell ref="M86:M87"/>
    <mergeCell ref="J5:M5"/>
    <mergeCell ref="A78:AC78"/>
    <mergeCell ref="R61:V61"/>
  </mergeCells>
  <hyperlinks>
    <hyperlink ref="D18" r:id="rId1" display="http://stats.nba.com/playerProfile.html?PlayerID=2547"/>
    <hyperlink ref="D14" r:id="rId2" display="http://stats.nba.com/playerProfile.html?PlayerID=2548"/>
    <hyperlink ref="D16" r:id="rId3" display="http://stats.nba.com/playerProfile.html?PlayerID=2544"/>
    <hyperlink ref="D15" r:id="rId4" display="http://stats.nba.com/playerProfile.html?PlayerID=951"/>
    <hyperlink ref="D17" r:id="rId5" display="http://stats.nba.com/playerProfile.html?PlayerID=2203"/>
    <hyperlink ref="D19" r:id="rId6" display="http://stats.nba.com/playerProfile.html?PlayerID=202710"/>
    <hyperlink ref="D20" r:id="rId7" display="http://stats.nba.com/playerProfile.html?PlayerID=101126"/>
    <hyperlink ref="D21" r:id="rId8" display="http://stats.nba.com/playerProfile.html?PlayerID=2430"/>
    <hyperlink ref="D22" r:id="rId9" display="http://stats.nba.com/playerProfile.html?PlayerID=2736"/>
    <hyperlink ref="D23" r:id="rId10" display="http://stats.nba.com/playerProfile.html?PlayerID=201149"/>
    <hyperlink ref="D28" r:id="rId11" display="http://stats.nba.com/playerProfile.html?PlayerID=201579"/>
    <hyperlink ref="D27" r:id="rId12" display="http://stats.nba.com/playerProfile.html?PlayerID=202331"/>
    <hyperlink ref="D24" r:id="rId13" display="http://stats.nba.com/playerProfile.html?PlayerID=202362"/>
    <hyperlink ref="D25" r:id="rId14" display="http://stats.nba.com/playerProfile.html?PlayerID=201588"/>
    <hyperlink ref="D26" r:id="rId15" display="http://stats.nba.com/playerProfile.html?PlayerID=2561"/>
    <hyperlink ref="D29" r:id="rId16" display="http://stats.nba.com/playerProfile.html?PlayerID=2747"/>
    <hyperlink ref="D30" r:id="rId17" display="http://stats.nba.com/playerProfile.html?PlayerID=101109"/>
    <hyperlink ref="D31" r:id="rId18" display="http://stats.nba.com/playerProfile.html?PlayerID=2546"/>
    <hyperlink ref="D33" r:id="rId19" display="http://stats.nba.com/playerProfile.html?PlayerID=2199"/>
    <hyperlink ref="D32" r:id="rId20" display="http://stats.nba.com/playerProfile.html?PlayerID=2405"/>
    <hyperlink ref="D50" r:id="rId21" display="http://stats.nba.com/playerProfile.html?PlayerID=2225"/>
    <hyperlink ref="D52" r:id="rId22" display="http://stats.nba.com/playerProfile.html?PlayerID=1495"/>
    <hyperlink ref="D53" r:id="rId23" display="http://stats.nba.com/playerProfile.html?PlayerID=201168"/>
    <hyperlink ref="D51" r:id="rId24" display="http://stats.nba.com/playerProfile.html?PlayerID=202695"/>
    <hyperlink ref="D49" r:id="rId25" display="http://stats.nba.com/playerProfile.html?PlayerID=201980"/>
    <hyperlink ref="D34" r:id="rId26" display="http://stats.nba.com/playerProfile.html?PlayerID=201566"/>
    <hyperlink ref="D35" r:id="rId27" display="http://stats.nba.com/playerProfile.html?PlayerID=200757"/>
    <hyperlink ref="D36" r:id="rId28" display="http://stats.nba.com/playerProfile.html?PlayerID=201142"/>
    <hyperlink ref="D37" r:id="rId29" display="http://stats.nba.com/playerProfile.html?PlayerID=201586"/>
    <hyperlink ref="D38" r:id="rId30" display="http://stats.nba.com/playerProfile.html?PlayerID=2570"/>
    <hyperlink ref="D42" r:id="rId31" display="http://stats.nba.com/playerProfile.html?PlayerID=2419"/>
    <hyperlink ref="D43" r:id="rId32" display="http://stats.nba.com/playerProfile.html?PlayerID=201188"/>
    <hyperlink ref="D39" r:id="rId33" display="http://stats.nba.com/playerProfile.html?PlayerID=201144"/>
    <hyperlink ref="D40" r:id="rId34" display="http://stats.nba.com/playerProfile.html?PlayerID=2754"/>
    <hyperlink ref="D41" r:id="rId35" display="http://stats.nba.com/playerProfile.html?PlayerID=2216"/>
    <hyperlink ref="D44" r:id="rId36" display="http://stats.nba.com/playerProfile.html?PlayerID=202691"/>
    <hyperlink ref="D46" r:id="rId37" display="http://stats.nba.com/playerProfile.html?PlayerID=203084"/>
    <hyperlink ref="D47" r:id="rId38" display="http://stats.nba.com/playerProfile.html?PlayerID=201171"/>
    <hyperlink ref="D48" r:id="rId39" display="http://stats.nba.com/playerProfile.html?PlayerID=101135"/>
    <hyperlink ref="D45" r:id="rId40" display="http://stats.nba.com/playerProfile.html?PlayerID=201939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zoomScale="85" zoomScaleNormal="85" zoomScalePageLayoutView="85" workbookViewId="0">
      <selection activeCell="K12" sqref="K12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6640625" bestFit="1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0.45499019167923893</v>
      </c>
      <c r="E2" s="83"/>
      <c r="F2" s="6" t="s">
        <v>14</v>
      </c>
      <c r="G2" s="9" t="s">
        <v>15</v>
      </c>
      <c r="H2" s="8">
        <f ca="1">IF(D2&lt;=0.5,C4,C5)</f>
        <v>1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2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1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2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1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>Simulation!D5</f>
        <v>1</v>
      </c>
      <c r="K4" s="2">
        <f ca="1">AD4+BN4+CX4+EH4</f>
        <v>128</v>
      </c>
      <c r="L4" s="28" t="s">
        <v>10</v>
      </c>
      <c r="M4" s="2">
        <f t="shared" ref="M4" ca="1" si="0">AF4+BP4+CZ4+EJ4</f>
        <v>103</v>
      </c>
      <c r="O4" s="15"/>
      <c r="P4" s="13"/>
      <c r="Q4" s="13"/>
      <c r="R4" s="13"/>
      <c r="V4" s="17"/>
      <c r="W4" s="18"/>
      <c r="X4" s="17"/>
      <c r="AD4" s="2">
        <f ca="1">SUM($AH$12:$AH$161)</f>
        <v>30</v>
      </c>
      <c r="AE4" s="28" t="s">
        <v>10</v>
      </c>
      <c r="AF4" s="2">
        <f ca="1">SUM($AJ$12:$AJ$161)</f>
        <v>24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31</v>
      </c>
      <c r="BO4" s="28" t="s">
        <v>10</v>
      </c>
      <c r="BP4" s="2">
        <f ca="1">SUM($BT$12:$BT$161)</f>
        <v>29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29</v>
      </c>
      <c r="CY4" s="28" t="s">
        <v>10</v>
      </c>
      <c r="CZ4" s="2">
        <f ca="1">SUM($DD$12:$DD$161)</f>
        <v>17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38</v>
      </c>
      <c r="EI4" s="28" t="s">
        <v>10</v>
      </c>
      <c r="EJ4" s="2">
        <f ca="1">SUM($EN$12:$EN$161)</f>
        <v>33</v>
      </c>
    </row>
    <row r="5" spans="2:144">
      <c r="B5" s="31" t="s">
        <v>65</v>
      </c>
      <c r="C5" s="30">
        <f>Simulation!E5</f>
        <v>2</v>
      </c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R74" ca="1" si="2">IF(AND(BN11&lt;&gt;"",BN12=""),BN11,"")</f>
        <v/>
      </c>
      <c r="BS11" t="str">
        <f t="shared" ref="BS11:BS74" ca="1" si="3">IF(AND(BO11&lt;&gt;"",BO12=""),BO11,"")</f>
        <v/>
      </c>
      <c r="BT11" t="str">
        <f t="shared" ref="BT11:BT74" ca="1" si="4">IF(AND(BP11&lt;&gt;"",BP12=""),BP11,"")</f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B74" ca="1" si="5">IF(AND(CX11&lt;&gt;"",CX12=""),CX11,"")</f>
        <v/>
      </c>
      <c r="DC11" t="str">
        <f t="shared" ref="DC11:DC74" ca="1" si="6">IF(AND(CY11&lt;&gt;"",CY12=""),CY11,"")</f>
        <v/>
      </c>
      <c r="DD11" t="str">
        <f t="shared" ref="DD11:DD74" ca="1" si="7">IF(AND(CZ11&lt;&gt;"",CZ12=""),CZ11,"")</f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L74" ca="1" si="8">IF(AND(EH11&lt;&gt;"",EH12=""),EH11,"")</f>
        <v/>
      </c>
      <c r="EM11" t="str">
        <f t="shared" ref="EM11:EM74" ca="1" si="9">IF(AND(EI11&lt;&gt;"",EI12=""),EI11,"")</f>
        <v/>
      </c>
      <c r="EN11" t="str">
        <f t="shared" ref="EN11:EN74" ca="1" si="10">IF(AND(EJ11&lt;&gt;"",EJ12=""),EJ11,"")</f>
        <v/>
      </c>
    </row>
    <row r="12" spans="2:144">
      <c r="B12" s="44">
        <f ca="1">IF(B11&lt;&gt;"",IF(AND(B11&lt;60*Simulation!$K$8, B11+C12&lt;60*Simulation!$K$8),B11+C12,""),"")</f>
        <v>14</v>
      </c>
      <c r="C12" s="44">
        <f ca="1">IF(B11&lt;&gt;"",RANDBETWEEN(Simulation!$N$5/2,Simulation!$P$5),"")</f>
        <v>14</v>
      </c>
      <c r="D12" s="44">
        <f ca="1">H2</f>
        <v>1</v>
      </c>
      <c r="E12" s="44">
        <f ca="1">IF(B12&lt;&gt;"",IF(D12=C$4,C$5,C$4),"")</f>
        <v>2</v>
      </c>
      <c r="F12" s="87">
        <f ca="1">IF(B12&lt;&gt;"",RAND(),"")</f>
        <v>0.22809029816390802</v>
      </c>
      <c r="G12" s="44">
        <f ca="1">IF(B12&lt;&gt;"",INT(5*F12)+1+5*(D12-1),"")</f>
        <v>2</v>
      </c>
      <c r="H12" s="44" t="str">
        <f ca="1">IF(B12&lt;&gt;"",VLOOKUP(G12,'Players Stats'!$C$88:$D$127,2),"")</f>
        <v>Shooting Guard</v>
      </c>
      <c r="I12" s="44" t="str">
        <f ca="1">IF(B12&lt;&gt;"",VLOOKUP(G12,'Players Stats'!$C$88:$E$127,3),"")</f>
        <v>Ray Allen</v>
      </c>
      <c r="J12" s="87">
        <f ca="1">IF(B12&lt;&gt;"",RAND(),"")</f>
        <v>0.79820919868152673</v>
      </c>
      <c r="K12" s="87">
        <f ca="1">IF(B12&lt;&gt;"",VLOOKUP('Quarter 1'!G12-5*('Quarter 1'!D12-1),'Players Stats'!$B$136:$J$140,1+E12),"")</f>
        <v>5.1799999999999999E-2</v>
      </c>
      <c r="L12" s="44" t="str">
        <f ca="1">IF(B12&lt;&gt;"",IF(J12&lt;=K12, "YES", "NO"),"")</f>
        <v>NO</v>
      </c>
      <c r="M12" s="87">
        <f ca="1">IF(B12&lt;&gt;"",IF(L12="NO",RAND(),""),"")</f>
        <v>0.26061410240684701</v>
      </c>
      <c r="N12" s="87">
        <f ca="1">IF(B12&lt;&gt;"",IF(L12="NO",VLOOKUP(G12,'Players Stats'!$C$88:$I$127,7),""),"")</f>
        <v>0.33870967741935487</v>
      </c>
      <c r="O12" s="44">
        <f ca="1">IF(B12&lt;&gt;"",IF(L12="NO",IF(M12&lt;=N12,3,2),""),"")</f>
        <v>3</v>
      </c>
      <c r="P12" s="87">
        <f ca="1">IF(B12&lt;&gt;"",IF(L12="NO",RAND(),""),"")</f>
        <v>0.17639430038709902</v>
      </c>
      <c r="Q12" s="87">
        <f ca="1">IF(L12="NO",VLOOKUP(G12,'Players Stats'!$C$88:$H$127,7-'Quarter 1'!O12),"")</f>
        <v>0.41899999999999998</v>
      </c>
      <c r="R12" s="44">
        <f ca="1">IF(B12&lt;&gt;"",IF(L12="NO",IF(P12&lt;=Q12,O12,0),""),"")</f>
        <v>3</v>
      </c>
      <c r="S12" s="87" t="str">
        <f ca="1">IF(R12="","",IF(O12=3,"",RAND()))</f>
        <v/>
      </c>
      <c r="T12" s="44" t="str">
        <f ca="1">IF(S12="","",IF(S12&lt;=VLOOKUP(G12,'Players Stats'!$C$88:$L$127,10),"YES","NO"))</f>
        <v/>
      </c>
      <c r="U12" s="87" t="str">
        <f ca="1">IF(T12="YES",RAND(),"")</f>
        <v/>
      </c>
      <c r="V12" s="44" t="str">
        <f ca="1">IF(T12="YES",IF(U12&lt;=VLOOKUP(G12,'Players Stats'!$C$88:$H$127,6),1,0),"")</f>
        <v/>
      </c>
      <c r="W12" s="8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87" t="str">
        <f ca="1">IF(AND(R12=0,T12="NO"),RAND(),"")</f>
        <v/>
      </c>
      <c r="Z12" s="44" t="str">
        <f ca="1">IF(Y12="","",IF(Y12&lt;=Simulation!$K$7,"YES","NO"))</f>
        <v/>
      </c>
      <c r="AA12" s="87" t="str">
        <f ca="1">IF(Z12="NO",RAND(),"")</f>
        <v/>
      </c>
      <c r="AB12" s="44" t="str">
        <f ca="1">IF(Z12="NO",IF(AA12&lt;=Simulation!$K$9,D12,E12),"")</f>
        <v/>
      </c>
      <c r="AD12" s="44">
        <f ca="1">IF(B12&lt;&gt;"",IF(D12=$C$4,IF(L12="YES",AD11,IF(T12="YES",IF(R12=0,AD11+R12+V12+X12,AD11+R12+V12),AD11+R12)),AD11),"")</f>
        <v>3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0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7</v>
      </c>
      <c r="AM12" s="44">
        <f ca="1">IF(AL11&lt;&gt;"",RANDBETWEEN(Simulation!$N$5/2,Simulation!$P$5),"")</f>
        <v>7</v>
      </c>
      <c r="AN12" s="44">
        <f ca="1">AR2</f>
        <v>2</v>
      </c>
      <c r="AO12" s="44">
        <f ca="1">IF(AL12&lt;&gt;"",IF(AN12=C$4,C$5,C$4),"")</f>
        <v>1</v>
      </c>
      <c r="AP12" s="87">
        <f ca="1">IF(AL12&lt;&gt;"",RAND(),"")</f>
        <v>0.17089505668308913</v>
      </c>
      <c r="AQ12" s="44">
        <f ca="1">IF(AL12&lt;&gt;"",INT(5*AP12)+1+5*(AN12-1),"")</f>
        <v>6</v>
      </c>
      <c r="AR12" s="44" t="str">
        <f ca="1">IF(AL12&lt;&gt;"",VLOOKUP(AQ12,'Players Stats'!$C$88:$D$127,2),"")</f>
        <v>Point Guard</v>
      </c>
      <c r="AS12" s="44" t="str">
        <f ca="1">IF(AL12&lt;&gt;"",VLOOKUP(AQ12,'Players Stats'!$C$88:$E$127,3),"")</f>
        <v>Jimmy Butler</v>
      </c>
      <c r="AT12" s="27">
        <f ca="1">IF(AL12&lt;&gt;"",RAND(),"")</f>
        <v>0.17328543808713814</v>
      </c>
      <c r="AU12" s="44">
        <f ca="1">IF(AL12&lt;&gt;"",VLOOKUP('Quarter 1'!AQ12-5*('Quarter 1'!AN12-1),'Players Stats'!$B$136:$J$140,1+AO12),"")</f>
        <v>0.13875000000000001</v>
      </c>
      <c r="AV12" s="44" t="str">
        <f ca="1">IF(AL12&lt;&gt;"",IF(AT12&lt;=AU12, "YES", "NO"),"")</f>
        <v>NO</v>
      </c>
      <c r="AW12" s="27">
        <f ca="1">IF(AL12&lt;&gt;"",IF(AV12="NO",RAND(),""),"")</f>
        <v>0.34803699919839604</v>
      </c>
      <c r="AX12" s="44">
        <f ca="1">IF(AL12&lt;&gt;"",IF(AV12="NO",VLOOKUP(AQ12,'Players Stats'!$C$88:$I$127,7),""),"")</f>
        <v>0.17333333333333334</v>
      </c>
      <c r="AY12" s="44">
        <f ca="1">IF(AL12&lt;&gt;"",IF(AV12="NO",IF(AW12&lt;=AX12,3,2),""),"")</f>
        <v>2</v>
      </c>
      <c r="AZ12" s="27">
        <f ca="1">IF(AL12&lt;&gt;"",IF(AV12="NO",RAND(),""),"")</f>
        <v>0.74545332597222858</v>
      </c>
      <c r="BA12" s="44">
        <f ca="1">IF(AV12="NO",VLOOKUP(AQ12,'Players Stats'!$C$88:$H$127,7-'Quarter 1'!AY12),"")</f>
        <v>0.46700000000000003</v>
      </c>
      <c r="BB12" s="44">
        <f ca="1">IF(AL12&lt;&gt;"",IF(AV12="NO",IF(AZ12&lt;=BA12,AY12,0),""),"")</f>
        <v>0</v>
      </c>
      <c r="BC12" s="27">
        <f ca="1">IF(BB12="","",IF(AY12=3,"",RAND()))</f>
        <v>0.42938729085482652</v>
      </c>
      <c r="BD12" s="44" t="str">
        <f ca="1">IF(BC12="","",IF(BC12&lt;=VLOOKUP(AQ12,'Players Stats'!$C$88:$L$127,10),"YES","NO"))</f>
        <v>NO</v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>
        <f ca="1">IF(AND(BB12=0,BD12="NO"),RAND(),"")</f>
        <v>0.49511794291804345</v>
      </c>
      <c r="BJ12" s="44" t="str">
        <f ca="1">IF(BI12="","",IF(BI12&lt;=Simulation!$K$7,"YES","NO"))</f>
        <v>NO</v>
      </c>
      <c r="BK12" s="27">
        <f ca="1">IF(BJ12="NO",RAND(),"")</f>
        <v>0.40412627511574017</v>
      </c>
      <c r="BL12" s="44">
        <f ca="1">IF(BJ12="NO",IF(BK12&lt;=Simulation!$K$9,AN12,AO12),"")</f>
        <v>1</v>
      </c>
      <c r="BN12" s="44">
        <f ca="1">IF(AL12&lt;&gt;"",IF(AN12=$C$4,IF(AV12="YES",BN11,IF(BD12="YES",IF(BB12=0,BN11+BB12+BF12+BH12,BN11+BB12+BF12),BN11+BB12)),BN11),"")</f>
        <v>0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0</v>
      </c>
      <c r="BR12" t="str">
        <f t="shared" ca="1" si="2"/>
        <v/>
      </c>
      <c r="BS12" t="str">
        <f t="shared" ca="1" si="3"/>
        <v/>
      </c>
      <c r="BT12" t="str">
        <f t="shared" ca="1" si="4"/>
        <v/>
      </c>
      <c r="BV12" s="44">
        <f ca="1">IF(BV11&lt;&gt;"",IF(AND(BV11&lt;60*Simulation!$K$8, BV11+BW12&lt;60*Simulation!$K$8),BV11+BW12,""),"")</f>
        <v>6</v>
      </c>
      <c r="BW12" s="44">
        <f ca="1">IF(BV11&lt;&gt;"",RANDBETWEEN(Simulation!$N$5/2,Simulation!$P$5),"")</f>
        <v>6</v>
      </c>
      <c r="BX12" s="44">
        <f ca="1">CB2</f>
        <v>1</v>
      </c>
      <c r="BY12" s="44">
        <f ca="1">IF(BV12&lt;&gt;"",IF(BX12=C$4,C$5,C$4),"")</f>
        <v>2</v>
      </c>
      <c r="BZ12" s="27">
        <f ca="1">IF(BV12&lt;&gt;"",RAND(),"")</f>
        <v>0.38112144867481568</v>
      </c>
      <c r="CA12" s="44">
        <f ca="1">IF(BV12&lt;&gt;"",INT(5*BZ12)+1+5*(BX12-1),"")</f>
        <v>2</v>
      </c>
      <c r="CB12" s="44" t="str">
        <f ca="1">IF(BV12&lt;&gt;"",VLOOKUP(CA12,'Players Stats'!$C$88:$D$127,2),"")</f>
        <v>Shooting Guard</v>
      </c>
      <c r="CC12" s="44" t="str">
        <f ca="1">IF(BV12&lt;&gt;"",VLOOKUP(CA12,'Players Stats'!$C$88:$E$127,3),"")</f>
        <v>Ray Allen</v>
      </c>
      <c r="CD12" s="27">
        <f ca="1">IF(BV12&lt;&gt;"",RAND(),"")</f>
        <v>0.59393004582364861</v>
      </c>
      <c r="CE12" s="44">
        <f ca="1">IF(BV12&lt;&gt;"",VLOOKUP('Quarter 1'!CA12-5*('Quarter 1'!BX12-1),'Players Stats'!$B$136:$J$140,1+BY12),"")</f>
        <v>5.1799999999999999E-2</v>
      </c>
      <c r="CF12" s="44" t="str">
        <f ca="1">IF(BV12&lt;&gt;"",IF(CD12&lt;=CE12, "YES", "NO"),"")</f>
        <v>NO</v>
      </c>
      <c r="CG12" s="27">
        <f ca="1">IF(BV12&lt;&gt;"",IF(CF12="NO",RAND(),""),"")</f>
        <v>8.278161660497374E-2</v>
      </c>
      <c r="CH12" s="44">
        <f ca="1">IF(BV12&lt;&gt;"",IF(CF12="NO",VLOOKUP(CA12,'Players Stats'!$C$88:$I$127,7),""),"")</f>
        <v>0.33870967741935487</v>
      </c>
      <c r="CI12" s="44">
        <f ca="1">IF(BV12&lt;&gt;"",IF(CF12="NO",IF(CG12&lt;=CH12,3,2),""),"")</f>
        <v>3</v>
      </c>
      <c r="CJ12" s="27">
        <f ca="1">IF(BV12&lt;&gt;"",IF(CF12="NO",RAND(),""),"")</f>
        <v>0.99812516680644259</v>
      </c>
      <c r="CK12" s="44">
        <f ca="1">IF(CF12="NO",VLOOKUP(CA12,'Players Stats'!$C$88:$H$127,7-'Quarter 1'!CI12),"")</f>
        <v>0.41899999999999998</v>
      </c>
      <c r="CL12" s="44">
        <f ca="1">IF(BV12&lt;&gt;"",IF(CF12="NO",IF(CJ12&lt;=CK12,CI12,0),""),"")</f>
        <v>0</v>
      </c>
      <c r="CM12" s="27" t="str">
        <f ca="1">IF(CL12="","",IF(CI12=3,"",RAND()))</f>
        <v/>
      </c>
      <c r="CN12" s="44" t="str">
        <f ca="1">IF(CM12="","",IF(CM12&lt;=VLOOKUP(CA12,'Players Stats'!$C$88:$L$127,10),"YES","NO"))</f>
        <v/>
      </c>
      <c r="CO12" s="27" t="str">
        <f ca="1">IF(CN12="YES",RAND(),"")</f>
        <v/>
      </c>
      <c r="CP12" s="44" t="str">
        <f ca="1">IF(CN12="YES",IF(CO12&lt;=VLOOKUP(CA12,'Players Stats'!$C$88:$H$127,6),1,0),"")</f>
        <v/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 t="str">
        <f ca="1">IF(AND(CL12=0,CN12="NO"),RAND(),"")</f>
        <v/>
      </c>
      <c r="CT12" s="44" t="str">
        <f ca="1">IF(CS12="","",IF(CS12&lt;=Simulation!$K$7,"YES","NO"))</f>
        <v/>
      </c>
      <c r="CU12" s="27" t="str">
        <f ca="1">IF(CT12="NO",RAND(),"")</f>
        <v/>
      </c>
      <c r="CV12" s="44" t="str">
        <f ca="1">IF(CT12="NO",IF(CU12&lt;=Simulation!$K$9,BX12,BY12),"")</f>
        <v/>
      </c>
      <c r="CX12" s="44">
        <f ca="1">IF(BV12&lt;&gt;"",IF(BX12=$C$4,IF(CF12="YES",CX11,IF(CN12="YES",IF(CL12=0,CX11+CL12+CP12+CR12,CX11+CL12+CP12),CX11+CL12)),CX11),"")</f>
        <v>0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0</v>
      </c>
      <c r="DB12" t="str">
        <f t="shared" ca="1" si="5"/>
        <v/>
      </c>
      <c r="DC12" t="str">
        <f t="shared" ca="1" si="6"/>
        <v/>
      </c>
      <c r="DD12" t="str">
        <f t="shared" ca="1" si="7"/>
        <v/>
      </c>
      <c r="DF12" s="44">
        <f ca="1">IF(DF11&lt;&gt;"",IF(AND(DF11&lt;60*Simulation!$K$8, DF11+DG12&lt;60*Simulation!$K$8),DF11+DG12,""),"")</f>
        <v>15</v>
      </c>
      <c r="DG12" s="44">
        <f ca="1">IF(DF11&lt;&gt;"",RANDBETWEEN(Simulation!$N$5/2,Simulation!$P$5),"")</f>
        <v>15</v>
      </c>
      <c r="DH12" s="44">
        <f ca="1">DL2</f>
        <v>2</v>
      </c>
      <c r="DI12" s="44">
        <f ca="1">IF(DF12&lt;&gt;"",IF(DH12=C$4,C$5,C$4),"")</f>
        <v>1</v>
      </c>
      <c r="DJ12" s="27">
        <f ca="1">IF(DF12&lt;&gt;"",RAND(),"")</f>
        <v>0.29310635761795678</v>
      </c>
      <c r="DK12" s="44">
        <f ca="1">IF(DF12&lt;&gt;"",INT(5*DJ12)+1+5*(DH12-1),"")</f>
        <v>7</v>
      </c>
      <c r="DL12" s="44" t="str">
        <f ca="1">IF(DF12&lt;&gt;"",VLOOKUP(DK12,'Players Stats'!$C$88:$D$127,2),"")</f>
        <v>Shooting Guard</v>
      </c>
      <c r="DM12" s="44" t="str">
        <f ca="1">IF(DF12&lt;&gt;"",VLOOKUP(DK12,'Players Stats'!$C$88:$E$127,3),"")</f>
        <v>Nate Robinson</v>
      </c>
      <c r="DN12" s="27">
        <f ca="1">IF(DF12&lt;&gt;"",RAND(),"")</f>
        <v>7.062817252082676E-2</v>
      </c>
      <c r="DO12" s="44">
        <f ca="1">IF(DF12&lt;&gt;"",VLOOKUP('Quarter 1'!DK12-5*('Quarter 1'!DH12-1),'Players Stats'!$B$136:$J$140,1+DI12),"")</f>
        <v>5.305E-2</v>
      </c>
      <c r="DP12" s="44" t="str">
        <f ca="1">IF(DF12&lt;&gt;"",IF(DN12&lt;=DO12, "YES", "NO"),"")</f>
        <v>NO</v>
      </c>
      <c r="DQ12" s="27">
        <f ca="1">IF(DF12&lt;&gt;"",IF(DP12="NO",RAND(),""),"")</f>
        <v>8.1951310944746725E-2</v>
      </c>
      <c r="DR12" s="44">
        <f ca="1">IF(DF12&lt;&gt;"",IF(DP12="NO",VLOOKUP(DK12,'Players Stats'!$C$88:$I$127,7),""),"")</f>
        <v>0.27272727272727276</v>
      </c>
      <c r="DS12" s="44">
        <f ca="1">IF(DF12&lt;&gt;"",IF(DP12="NO",IF(DQ12&lt;=DR12,3,2),""),"")</f>
        <v>3</v>
      </c>
      <c r="DT12" s="27">
        <f ca="1">IF(DF12&lt;&gt;"",IF(DP12="NO",RAND(),""),"")</f>
        <v>0.20841671203000278</v>
      </c>
      <c r="DU12" s="44">
        <f ca="1">IF(DP12="NO",VLOOKUP(DK12,'Players Stats'!$C$88:$H$127,7-'Quarter 1'!DS12),"")</f>
        <v>0.40500000000000003</v>
      </c>
      <c r="DV12" s="44">
        <f ca="1">IF(DF12&lt;&gt;"",IF(DP12="NO",IF(DT12&lt;=DU12,DS12,0),""),"")</f>
        <v>3</v>
      </c>
      <c r="DW12" s="27" t="str">
        <f ca="1">IF(DV12="","",IF(DS12=3,"",RAND()))</f>
        <v/>
      </c>
      <c r="DX12" s="44" t="str">
        <f ca="1">IF(DW12="","",IF(DW12&lt;=VLOOKUP(DK12,'Players Stats'!$C$88:$L$127,10),"YES","NO"))</f>
        <v/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 t="str">
        <f ca="1">IF(AND(DV12=0,DX12="NO"),RAND(),"")</f>
        <v/>
      </c>
      <c r="ED12" s="44" t="str">
        <f ca="1">IF(EC12="","",IF(EC12&lt;=Simulation!$K$7,"YES","NO"))</f>
        <v/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0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3</v>
      </c>
      <c r="EL12" t="str">
        <f t="shared" ca="1" si="8"/>
        <v/>
      </c>
      <c r="EM12" t="str">
        <f t="shared" ca="1" si="9"/>
        <v/>
      </c>
      <c r="EN12" t="str">
        <f t="shared" ca="1" si="10"/>
        <v/>
      </c>
    </row>
    <row r="13" spans="2:144">
      <c r="B13" s="44">
        <f ca="1">IF(B12&lt;&gt;"",IF(AND(B12&lt;60*Simulation!$K$8, B12+C13&lt;60*Simulation!$K$8),B12+C13,""),"")</f>
        <v>30</v>
      </c>
      <c r="C13" s="44">
        <f ca="1">IF(B12&lt;&gt;"",IF(AND(AB12&lt;&gt;"", D12=AB12),RANDBETWEEN(Simulation!$N$6,Simulation!$P$6),RANDBETWEEN(Simulation!$N$5,Simulation!$P$5)),"")</f>
        <v>16</v>
      </c>
      <c r="D13" s="44">
        <f ca="1">IF(B13&lt;&gt;"",IF(AB12="",E12,AB12),"")</f>
        <v>2</v>
      </c>
      <c r="E13" s="44">
        <f t="shared" ref="E13:E76" ca="1" si="11">IF(B13&lt;&gt;"",IF(D13=C$4,C$5,C$4),"")</f>
        <v>1</v>
      </c>
      <c r="F13" s="87">
        <f t="shared" ref="F13:F76" ca="1" si="12">IF(B13&lt;&gt;"",RAND(),"")</f>
        <v>0.25422817540151066</v>
      </c>
      <c r="G13" s="44">
        <f t="shared" ref="G13:G76" ca="1" si="13">IF(B13&lt;&gt;"",INT(5*F13)+1+5*(D13-1),"")</f>
        <v>7</v>
      </c>
      <c r="H13" s="44" t="str">
        <f ca="1">IF(B13&lt;&gt;"",VLOOKUP(G13,'Players Stats'!$C$88:$D$127,2),"")</f>
        <v>Shooting Guard</v>
      </c>
      <c r="I13" s="44" t="str">
        <f ca="1">IF(B13&lt;&gt;"",VLOOKUP(G13,'Players Stats'!$C$88:$E$127,3),"")</f>
        <v>Nate Robinson</v>
      </c>
      <c r="J13" s="87">
        <f t="shared" ref="J13:J76" ca="1" si="14">IF(B13&lt;&gt;"",RAND(),"")</f>
        <v>0.25114722887578689</v>
      </c>
      <c r="K13" s="87">
        <f ca="1">IF(B13&lt;&gt;"",VLOOKUP('Quarter 1'!G13-5*('Quarter 1'!D13-1),'Players Stats'!$B$136:$J$140,1+E13),"")</f>
        <v>5.305E-2</v>
      </c>
      <c r="L13" s="44" t="str">
        <f ca="1">IF(B13&lt;&gt;"",IF(J13&lt;=K13, "YES", "NO"),"")</f>
        <v>NO</v>
      </c>
      <c r="M13" s="87">
        <f t="shared" ref="M13:M76" ca="1" si="15">IF(B13&lt;&gt;"",IF(L13="NO",RAND(),""),"")</f>
        <v>0.39601092213979738</v>
      </c>
      <c r="N13" s="87">
        <f ca="1">IF(B13&lt;&gt;"",IF(L13="NO",VLOOKUP(G13,'Players Stats'!$C$88:$I$127,7),""),"")</f>
        <v>0.27272727272727276</v>
      </c>
      <c r="O13" s="44">
        <f ca="1">IF(B13&lt;&gt;"",IF(L13="NO",IF(M13&lt;=N13,3,2),""),"")</f>
        <v>2</v>
      </c>
      <c r="P13" s="87">
        <f t="shared" ref="P13:P76" ca="1" si="16">IF(B13&lt;&gt;"",IF(L13="NO",RAND(),""),"")</f>
        <v>0.40657848220652171</v>
      </c>
      <c r="Q13" s="87">
        <f ca="1">IF(L13="NO",VLOOKUP(G13,'Players Stats'!$C$88:$H$127,7-'Quarter 1'!O13),"")</f>
        <v>0.433</v>
      </c>
      <c r="R13" s="44">
        <f ca="1">IF(B13&lt;&gt;"",IF(L13="NO",IF(P13&lt;=Q13,O13,0),""),"")</f>
        <v>2</v>
      </c>
      <c r="S13" s="87">
        <f t="shared" ref="S13:S76" ca="1" si="17">IF(R13="","",IF(O13=3,"",RAND()))</f>
        <v>0.12270974614830144</v>
      </c>
      <c r="T13" s="44" t="str">
        <f ca="1">IF(S13="","",IF(S13&lt;=VLOOKUP(G13,'Players Stats'!$C$88:$L$127,10),"YES","NO"))</f>
        <v>NO</v>
      </c>
      <c r="U13" s="87" t="str">
        <f t="shared" ref="U13:U76" ca="1" si="18">IF(T13="YES",RAND(),"")</f>
        <v/>
      </c>
      <c r="V13" s="44" t="str">
        <f ca="1">IF(T13="YES",IF(U13&lt;=VLOOKUP(G13,'Players Stats'!$C$88:$H$127,6),1,0),"")</f>
        <v/>
      </c>
      <c r="W13" s="87" t="str">
        <f t="shared" ref="W13:W76" ca="1" si="19">IF(AND(T13="YES",R13=0),RAND(),"")</f>
        <v/>
      </c>
      <c r="X13" s="44" t="str">
        <f ca="1">IF(AND(T13="YES",W13&lt;&gt;""),IF(W13&lt;=VLOOKUP(G13,'Players Stats'!$C$88:$H$127,6),1,0),"")</f>
        <v/>
      </c>
      <c r="Y13" s="87" t="str">
        <f t="shared" ref="Y13:Y76" ca="1" si="20">IF(AND(R13=0,T13="NO"),RAND(),"")</f>
        <v/>
      </c>
      <c r="Z13" s="44" t="str">
        <f ca="1">IF(Y13="","",IF(Y13&lt;=Simulation!$K$7,"YES","NO"))</f>
        <v/>
      </c>
      <c r="AA13" s="87" t="str">
        <f t="shared" ref="AA13:AA76" ca="1" si="21">IF(Z13="NO",RAND(),"")</f>
        <v/>
      </c>
      <c r="AB13" s="44" t="str">
        <f ca="1">IF(Z13="NO",IF(AA13&lt;=Simulation!$K$9,D13,E13),"")</f>
        <v/>
      </c>
      <c r="AD13" s="44">
        <f t="shared" ref="AD13:AD76" ca="1" si="22">IF(B13&lt;&gt;"",IF(D13=$C$4,IF(L13="YES",AD12,IF(T13="YES",IF(R13=0,AD12+R13+V13+X13,AD12+R13+V13),AD12+R13)),AD12),"")</f>
        <v>3</v>
      </c>
      <c r="AE13" s="6" t="str">
        <f t="shared" ref="AE13:AE76" ca="1" si="23">IF(B13&lt;&gt;"","-","")</f>
        <v>-</v>
      </c>
      <c r="AF13" s="44">
        <f t="shared" ref="AF13:AF76" ca="1" si="24">IF(B13&lt;&gt;"",IF(D13=$C$5,IF(L13="YES",AF12,IF(T13="YES",IF(R13=0,AF12+R13+V13+X13,AF12+R13+V13),AF12+R13)),AF12),"")</f>
        <v>2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27</v>
      </c>
      <c r="AM13" s="44">
        <f ca="1">IF(AL12&lt;&gt;"",IF(AND(BL12&lt;&gt;"", AN12=BL12),RANDBETWEEN(Simulation!$N$6,Simulation!$P$6),RANDBETWEEN(Simulation!$N$5,Simulation!$P$5)),"")</f>
        <v>20</v>
      </c>
      <c r="AN13" s="44">
        <f ca="1">IF(AL13&lt;&gt;"",IF(BL12="",AO12,BL12),"")</f>
        <v>1</v>
      </c>
      <c r="AO13" s="44">
        <f t="shared" ref="AO13:AO76" ca="1" si="25">IF(AL13&lt;&gt;"",IF(AN13=C$4,C$5,C$4),"")</f>
        <v>2</v>
      </c>
      <c r="AP13" s="87">
        <f t="shared" ref="AP13:AP68" ca="1" si="26">IF(AL13&lt;&gt;"",RAND(),"")</f>
        <v>0.50600469436470241</v>
      </c>
      <c r="AQ13" s="44">
        <f t="shared" ref="AQ13:AQ76" ca="1" si="27">IF(AL13&lt;&gt;"",INT(5*AP13)+1+5*(AN13-1),"")</f>
        <v>3</v>
      </c>
      <c r="AR13" s="44" t="str">
        <f ca="1">IF(AL13&lt;&gt;"",VLOOKUP(AQ13,'Players Stats'!$C$88:$D$127,2),"")</f>
        <v>Small Forward</v>
      </c>
      <c r="AS13" s="44" t="str">
        <f ca="1">IF(AL13&lt;&gt;"",VLOOKUP(AQ13,'Players Stats'!$C$88:$E$127,3),"")</f>
        <v>LeBron James</v>
      </c>
      <c r="AT13" s="27">
        <f t="shared" ref="AT13:AT14" ca="1" si="28">IF(AL13&lt;&gt;"",RAND(),"")</f>
        <v>0.31233730991930775</v>
      </c>
      <c r="AU13" s="44">
        <f ca="1">IF(AL13&lt;&gt;"",VLOOKUP('Quarter 1'!AQ13-5*('Quarter 1'!AN13-1),'Players Stats'!$B$136:$J$140,1+AO13),"")</f>
        <v>7.035000000000001E-2</v>
      </c>
      <c r="AV13" s="44" t="str">
        <f ca="1">IF(AL13&lt;&gt;"",IF(AT13&lt;=AU13, "YES", "NO"),"")</f>
        <v>NO</v>
      </c>
      <c r="AW13" s="27">
        <f t="shared" ref="AW13:AW76" ca="1" si="29">IF(AL13&lt;&gt;"",IF(AV13="NO",RAND(),""),"")</f>
        <v>0.60225579081481317</v>
      </c>
      <c r="AX13" s="44">
        <f ca="1">IF(AL13&lt;&gt;"",IF(AV13="NO",VLOOKUP(AQ13,'Players Stats'!$C$88:$I$127,7),""),"")</f>
        <v>0.15639810426540282</v>
      </c>
      <c r="AY13" s="44">
        <f ca="1">IF(AL13&lt;&gt;"",IF(AV13="NO",IF(AW13&lt;=AX13,3,2),""),"")</f>
        <v>2</v>
      </c>
      <c r="AZ13" s="27">
        <f t="shared" ref="AZ13:AZ76" ca="1" si="30">IF(AL13&lt;&gt;"",IF(AV13="NO",RAND(),""),"")</f>
        <v>0.53999766246030945</v>
      </c>
      <c r="BA13" s="44">
        <f ca="1">IF(AV13="NO",VLOOKUP(AQ13,'Players Stats'!$C$88:$H$127,7-'Quarter 1'!AY13),"")</f>
        <v>0.56499999999999995</v>
      </c>
      <c r="BB13" s="44">
        <f ca="1">IF(AL13&lt;&gt;"",IF(AV13="NO",IF(AZ13&lt;=BA13,AY13,0),""),"")</f>
        <v>2</v>
      </c>
      <c r="BC13" s="27">
        <f t="shared" ref="BC13:BC76" ca="1" si="31">IF(BB13="","",IF(AY13=3,"",RAND()))</f>
        <v>0.67014145806127667</v>
      </c>
      <c r="BD13" s="44" t="str">
        <f ca="1">IF(BC13="","",IF(BC13&lt;=VLOOKUP(AQ13,'Players Stats'!$C$88:$L$127,10),"YES","NO"))</f>
        <v>NO</v>
      </c>
      <c r="BE13" s="27" t="str">
        <f t="shared" ref="BE13:BE76" ca="1" si="32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33">IF(AND(BD13="YES",BB13=0),RAND(),"")</f>
        <v/>
      </c>
      <c r="BH13" s="44" t="str">
        <f ca="1">IF(AND(BD13="YES",BG13&lt;&gt;""),IF(BG13&lt;=VLOOKUP(AQ13,'Players Stats'!$C$88:$H$127,6),1,0),"")</f>
        <v/>
      </c>
      <c r="BI13" s="27" t="str">
        <f t="shared" ref="BI13:BI76" ca="1" si="34">IF(AND(BB13=0,BD13="NO"),RAND(),"")</f>
        <v/>
      </c>
      <c r="BJ13" s="44" t="str">
        <f ca="1">IF(BI13="","",IF(BI13&lt;=Simulation!$K$7,"YES","NO"))</f>
        <v/>
      </c>
      <c r="BK13" s="27" t="str">
        <f t="shared" ref="BK13:BK76" ca="1" si="35">IF(BJ13="NO",RAND(),"")</f>
        <v/>
      </c>
      <c r="BL13" s="44" t="str">
        <f ca="1">IF(BJ13="NO",IF(BK13&lt;=Simulation!$K$9,AN13,AO13),"")</f>
        <v/>
      </c>
      <c r="BN13" s="44">
        <f t="shared" ref="BN13:BN76" ca="1" si="36">IF(AL13&lt;&gt;"",IF(AN13=$C$4,IF(AV13="YES",BN12,IF(BD13="YES",IF(BB13=0,BN12+BB13+BF13+BH13,BN12+BB13+BF13),BN12+BB13)),BN12),"")</f>
        <v>2</v>
      </c>
      <c r="BO13" s="6" t="str">
        <f t="shared" ref="BO13:BO76" ca="1" si="37">IF(AL13&lt;&gt;"","-","")</f>
        <v>-</v>
      </c>
      <c r="BP13" s="44">
        <f t="shared" ref="BP13:BP76" ca="1" si="38">IF(AL13&lt;&gt;"",IF(AN13=$C$5,IF(AV13="YES",BP12,IF(BD13="YES",IF(BB13=0,BP12+BB13+BF13+BH13,BP12+BB13+BF13),BP12+BB13)),BP12),"")</f>
        <v>0</v>
      </c>
      <c r="BR13" s="44" t="str">
        <f t="shared" ca="1" si="2"/>
        <v/>
      </c>
      <c r="BS13" s="44" t="str">
        <f t="shared" ca="1" si="3"/>
        <v/>
      </c>
      <c r="BT13" s="44" t="str">
        <f t="shared" ca="1" si="4"/>
        <v/>
      </c>
      <c r="BU13" s="44"/>
      <c r="BV13" s="44">
        <f ca="1">IF(BV12&lt;&gt;"",IF(AND(BV12&lt;60*Simulation!$K$8, BV12+BW13&lt;60*Simulation!$K$8),BV12+BW13,""),"")</f>
        <v>28</v>
      </c>
      <c r="BW13" s="44">
        <f ca="1">IF(BV12&lt;&gt;"",IF(AND(CV12&lt;&gt;"", BX12=CV12),RANDBETWEEN(Simulation!$N$6,Simulation!$P$6),RANDBETWEEN(Simulation!$N$5,Simulation!$P$5)),"")</f>
        <v>22</v>
      </c>
      <c r="BX13" s="44">
        <f ca="1">IF(BV13&lt;&gt;"",IF(CV12="",BY12,CV12),"")</f>
        <v>2</v>
      </c>
      <c r="BY13" s="44">
        <f t="shared" ref="BY13:BY76" ca="1" si="39">IF(BV13&lt;&gt;"",IF(BX13=C$4,C$5,C$4),"")</f>
        <v>1</v>
      </c>
      <c r="BZ13" s="27">
        <f t="shared" ref="BZ13:BZ68" ca="1" si="40">IF(BV13&lt;&gt;"",RAND(),"")</f>
        <v>0.74601070944236858</v>
      </c>
      <c r="CA13" s="44">
        <f t="shared" ref="CA13:CA76" ca="1" si="41">IF(BV13&lt;&gt;"",INT(5*BZ13)+1+5*(BX13-1),"")</f>
        <v>9</v>
      </c>
      <c r="CB13" s="44" t="str">
        <f ca="1">IF(BV13&lt;&gt;"",VLOOKUP(CA13,'Players Stats'!$C$88:$D$127,2),"")</f>
        <v>Power Forward</v>
      </c>
      <c r="CC13" s="44" t="str">
        <f ca="1">IF(BV13&lt;&gt;"",VLOOKUP(CA13,'Players Stats'!$C$88:$E$127,3),"")</f>
        <v>Luol Deng</v>
      </c>
      <c r="CD13" s="27">
        <f t="shared" ref="CD13:CD76" ca="1" si="42">IF(BV13&lt;&gt;"",RAND(),"")</f>
        <v>0.73948947830440281</v>
      </c>
      <c r="CE13" s="44">
        <f ca="1">IF(BV13&lt;&gt;"",VLOOKUP('Quarter 1'!CA13-5*('Quarter 1'!BX13-1),'Players Stats'!$B$136:$J$140,1+BY13),"")</f>
        <v>6.59E-2</v>
      </c>
      <c r="CF13" s="44" t="str">
        <f ca="1">IF(BV13&lt;&gt;"",IF(CD13&lt;=CE13, "YES", "NO"),"")</f>
        <v>NO</v>
      </c>
      <c r="CG13" s="27">
        <f t="shared" ref="CG13:CG76" ca="1" si="43">IF(BV13&lt;&gt;"",IF(CF13="NO",RAND(),""),"")</f>
        <v>0.20023563232840014</v>
      </c>
      <c r="CH13" s="44">
        <f ca="1">IF(BV13&lt;&gt;"",IF(CF13="NO",VLOOKUP(CA13,'Players Stats'!$C$88:$I$127,7),""),"")</f>
        <v>0.17514124293785313</v>
      </c>
      <c r="CI13" s="44">
        <f ca="1">IF(BV13&lt;&gt;"",IF(CF13="NO",IF(CG13&lt;=CH13,3,2),""),"")</f>
        <v>2</v>
      </c>
      <c r="CJ13" s="27">
        <f t="shared" ref="CJ13:CJ76" ca="1" si="44">IF(BV13&lt;&gt;"",IF(CF13="NO",RAND(),""),"")</f>
        <v>0.77983266355330771</v>
      </c>
      <c r="CK13" s="44">
        <f ca="1">IF(CF13="NO",VLOOKUP(CA13,'Players Stats'!$C$88:$H$127,7-'Quarter 1'!CI13),"")</f>
        <v>0.42599999999999999</v>
      </c>
      <c r="CL13" s="44">
        <f ca="1">IF(BV13&lt;&gt;"",IF(CF13="NO",IF(CJ13&lt;=CK13,CI13,0),""),"")</f>
        <v>0</v>
      </c>
      <c r="CM13" s="27">
        <f t="shared" ref="CM13:CM76" ca="1" si="45">IF(CL13="","",IF(CI13=3,"",RAND()))</f>
        <v>7.9716562763248122E-2</v>
      </c>
      <c r="CN13" s="44" t="str">
        <f ca="1">IF(CM13="","",IF(CM13&lt;=VLOOKUP(CA13,'Players Stats'!$C$88:$L$127,10),"YES","NO"))</f>
        <v>NO</v>
      </c>
      <c r="CO13" s="27" t="str">
        <f t="shared" ref="CO13:CO76" ca="1" si="46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7">IF(AND(CN13="YES",CL13=0),RAND(),"")</f>
        <v/>
      </c>
      <c r="CR13" s="44" t="str">
        <f ca="1">IF(AND(CN13="YES",CQ13&lt;&gt;""),IF(CQ13&lt;=VLOOKUP(CA13,'Players Stats'!$C$88:$H$127,6),1,0),"")</f>
        <v/>
      </c>
      <c r="CS13" s="27">
        <f t="shared" ref="CS13:CS76" ca="1" si="48">IF(AND(CL13=0,CN13="NO"),RAND(),"")</f>
        <v>0.78198049644588608</v>
      </c>
      <c r="CT13" s="44" t="str">
        <f ca="1">IF(CS13="","",IF(CS13&lt;=Simulation!$K$7,"YES","NO"))</f>
        <v>NO</v>
      </c>
      <c r="CU13" s="27">
        <f t="shared" ref="CU13:CU76" ca="1" si="49">IF(CT13="NO",RAND(),"")</f>
        <v>0.70432009142520968</v>
      </c>
      <c r="CV13" s="44">
        <f ca="1">IF(CT13="NO",IF(CU13&lt;=Simulation!$K$9,BX13,BY13),"")</f>
        <v>1</v>
      </c>
      <c r="CX13" s="44">
        <f t="shared" ref="CX13:CX76" ca="1" si="50">IF(BV13&lt;&gt;"",IF(BX13=$C$4,IF(CF13="YES",CX12,IF(CN13="YES",IF(CL13=0,CX12+CL13+CP13+CR13,CX12+CL13+CP13),CX12+CL13)),CX12),"")</f>
        <v>0</v>
      </c>
      <c r="CY13" s="6" t="str">
        <f t="shared" ref="CY13:CY76" ca="1" si="51">IF(BV13&lt;&gt;"","-","")</f>
        <v>-</v>
      </c>
      <c r="CZ13" s="44">
        <f t="shared" ref="CZ13:CZ76" ca="1" si="52">IF(BV13&lt;&gt;"",IF(BX13=$C$5,IF(CF13="YES",CZ12,IF(CN13="YES",IF(CL13=0,CZ12+CL13+CP13+CR13,CZ12+CL13+CP13),CZ12+CL13)),CZ12),"")</f>
        <v>0</v>
      </c>
      <c r="DB13" s="44" t="str">
        <f t="shared" ca="1" si="5"/>
        <v/>
      </c>
      <c r="DC13" s="44" t="str">
        <f t="shared" ca="1" si="6"/>
        <v/>
      </c>
      <c r="DD13" s="44" t="str">
        <f t="shared" ca="1" si="7"/>
        <v/>
      </c>
      <c r="DE13" s="44"/>
      <c r="DF13" s="44">
        <f ca="1">IF(DF12&lt;&gt;"",IF(AND(DF12&lt;60*Simulation!$K$8, DF12+DG13&lt;60*Simulation!$K$8),DF12+DG13,""),"")</f>
        <v>24</v>
      </c>
      <c r="DG13" s="44">
        <f ca="1">IF(DF12&lt;&gt;"",IF(AND(EF12&lt;&gt;"", DH12=EF12),RANDBETWEEN(Simulation!$N$6,Simulation!$P$6),RANDBETWEEN(Simulation!$N$5,Simulation!$P$5)),"")</f>
        <v>9</v>
      </c>
      <c r="DH13" s="44">
        <f ca="1">IF(DF13&lt;&gt;"",IF(EF12="",DI12,EF12),"")</f>
        <v>1</v>
      </c>
      <c r="DI13" s="44">
        <f t="shared" ref="DI13:DI76" ca="1" si="53">IF(DF13&lt;&gt;"",IF(DH13=C$4,C$5,C$4),"")</f>
        <v>2</v>
      </c>
      <c r="DJ13" s="27">
        <f t="shared" ref="DJ13:DJ68" ca="1" si="54">IF(DF13&lt;&gt;"",RAND(),"")</f>
        <v>0.50604610244219883</v>
      </c>
      <c r="DK13" s="44">
        <f t="shared" ref="DK13:DK76" ca="1" si="55">IF(DF13&lt;&gt;"",INT(5*DJ13)+1+5*(DH13-1),"")</f>
        <v>3</v>
      </c>
      <c r="DL13" s="44" t="str">
        <f ca="1">IF(DF13&lt;&gt;"",VLOOKUP(DK13,'Players Stats'!$C$88:$D$127,2),"")</f>
        <v>Small Forward</v>
      </c>
      <c r="DM13" s="44" t="str">
        <f ca="1">IF(DF13&lt;&gt;"",VLOOKUP(DK13,'Players Stats'!$C$88:$E$127,3),"")</f>
        <v>LeBron James</v>
      </c>
      <c r="DN13" s="27">
        <f t="shared" ref="DN13:DN76" ca="1" si="56">IF(DF13&lt;&gt;"",RAND(),"")</f>
        <v>0.69276012462519598</v>
      </c>
      <c r="DO13" s="44">
        <f ca="1">IF(DF13&lt;&gt;"",VLOOKUP('Quarter 1'!DK13-5*('Quarter 1'!DH13-1),'Players Stats'!$B$136:$J$140,1+DI13),"")</f>
        <v>7.035000000000001E-2</v>
      </c>
      <c r="DP13" s="44" t="str">
        <f ca="1">IF(DF13&lt;&gt;"",IF(DN13&lt;=DO13, "YES", "NO"),"")</f>
        <v>NO</v>
      </c>
      <c r="DQ13" s="27">
        <f t="shared" ref="DQ13:DQ76" ca="1" si="57">IF(DF13&lt;&gt;"",IF(DP13="NO",RAND(),""),"")</f>
        <v>0.14562990314476609</v>
      </c>
      <c r="DR13" s="44">
        <f ca="1">IF(DF13&lt;&gt;"",IF(DP13="NO",VLOOKUP(DK13,'Players Stats'!$C$88:$I$127,7),""),"")</f>
        <v>0.15639810426540282</v>
      </c>
      <c r="DS13" s="44">
        <f ca="1">IF(DF13&lt;&gt;"",IF(DP13="NO",IF(DQ13&lt;=DR13,3,2),""),"")</f>
        <v>3</v>
      </c>
      <c r="DT13" s="27">
        <f t="shared" ref="DT13:DT76" ca="1" si="58">IF(DF13&lt;&gt;"",IF(DP13="NO",RAND(),""),"")</f>
        <v>0.74312807146392845</v>
      </c>
      <c r="DU13" s="44">
        <f ca="1">IF(DP13="NO",VLOOKUP(DK13,'Players Stats'!$C$88:$H$127,7-'Quarter 1'!DS13),"")</f>
        <v>0.40600000000000003</v>
      </c>
      <c r="DV13" s="44">
        <f ca="1">IF(DF13&lt;&gt;"",IF(DP13="NO",IF(DT13&lt;=DU13,DS13,0),""),"")</f>
        <v>0</v>
      </c>
      <c r="DW13" s="27" t="str">
        <f t="shared" ref="DW13:DW76" ca="1" si="59">IF(DV13="","",IF(DS13=3,"",RAND()))</f>
        <v/>
      </c>
      <c r="DX13" s="44" t="str">
        <f ca="1">IF(DW13="","",IF(DW13&lt;=VLOOKUP(DK13,'Players Stats'!$C$88:$L$127,10),"YES","NO"))</f>
        <v/>
      </c>
      <c r="DY13" s="27" t="str">
        <f t="shared" ref="DY13:DY76" ca="1" si="60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61">IF(AND(DX13="YES",DV13=0),RAND(),"")</f>
        <v/>
      </c>
      <c r="EB13" s="44" t="str">
        <f ca="1">IF(AND(DX13="YES",EA13&lt;&gt;""),IF(EA13&lt;=VLOOKUP(DK13,'Players Stats'!$C$88:$H$127,6),1,0),"")</f>
        <v/>
      </c>
      <c r="EC13" s="27" t="str">
        <f t="shared" ref="EC13:EC76" ca="1" si="62">IF(AND(DV13=0,DX13="NO"),RAND(),"")</f>
        <v/>
      </c>
      <c r="ED13" s="44" t="str">
        <f ca="1">IF(EC13="","",IF(EC13&lt;=Simulation!$K$7,"YES","NO"))</f>
        <v/>
      </c>
      <c r="EE13" s="27" t="str">
        <f t="shared" ref="EE13:EE76" ca="1" si="63">IF(ED13="NO",RAND(),"")</f>
        <v/>
      </c>
      <c r="EF13" s="44" t="str">
        <f ca="1">IF(ED13="NO",IF(EE13&lt;=Simulation!$K$9,DH13,DI13),"")</f>
        <v/>
      </c>
      <c r="EH13" s="44">
        <f t="shared" ref="EH13:EH76" ca="1" si="64">IF(DF13&lt;&gt;"",IF(DH13=$C$4,IF(DP13="YES",EH12,IF(DX13="YES",IF(DV13=0,EH12+DV13+DZ13+EB13,EH12+DV13+DZ13),EH12+DV13)),EH12),"")</f>
        <v>0</v>
      </c>
      <c r="EI13" s="6" t="str">
        <f t="shared" ref="EI13:EI76" ca="1" si="65">IF(DF13&lt;&gt;"","-","")</f>
        <v>-</v>
      </c>
      <c r="EJ13" s="44">
        <f t="shared" ref="EJ13:EJ76" ca="1" si="66">IF(DF13&lt;&gt;"",IF(DH13=$C$5,IF(DP13="YES",EJ12,IF(DX13="YES",IF(DV13=0,EJ12+DV13+DZ13+EB13,EJ12+DV13+DZ13),EJ12+DV13)),EJ12),"")</f>
        <v>3</v>
      </c>
      <c r="EL13" s="44" t="str">
        <f t="shared" ca="1" si="8"/>
        <v/>
      </c>
      <c r="EM13" s="44" t="str">
        <f t="shared" ca="1" si="9"/>
        <v/>
      </c>
      <c r="EN13" s="44" t="str">
        <f t="shared" ca="1" si="10"/>
        <v/>
      </c>
    </row>
    <row r="14" spans="2:144">
      <c r="B14" s="44">
        <f ca="1">IF(B13&lt;&gt;"",IF(AND(B13&lt;60*Simulation!$K$8, B13+C14&lt;60*Simulation!$K$8),B13+C14,""),"")</f>
        <v>52</v>
      </c>
      <c r="C14" s="44">
        <f ca="1">IF(B13&lt;&gt;"",IF(AND(AB13&lt;&gt;"", D13=AB13),RANDBETWEEN(Simulation!$N$6,Simulation!$P$6),RANDBETWEEN(Simulation!$N$5,Simulation!$P$5)),"")</f>
        <v>22</v>
      </c>
      <c r="D14" s="44">
        <f t="shared" ref="D14:D77" ca="1" si="67">IF(B14&lt;&gt;"",IF(AB13="",E13,AB13),"")</f>
        <v>1</v>
      </c>
      <c r="E14" s="44">
        <f t="shared" ca="1" si="11"/>
        <v>2</v>
      </c>
      <c r="F14" s="87">
        <f t="shared" ca="1" si="12"/>
        <v>0.27958142827792043</v>
      </c>
      <c r="G14" s="44">
        <f t="shared" ca="1" si="13"/>
        <v>2</v>
      </c>
      <c r="H14" s="44" t="str">
        <f ca="1">IF(B14&lt;&gt;"",VLOOKUP(G14,'Players Stats'!$C$88:$D$127,2),"")</f>
        <v>Shooting Guard</v>
      </c>
      <c r="I14" s="44" t="str">
        <f ca="1">IF(B14&lt;&gt;"",VLOOKUP(G14,'Players Stats'!$C$88:$E$127,3),"")</f>
        <v>Ray Allen</v>
      </c>
      <c r="J14" s="87">
        <f t="shared" ca="1" si="14"/>
        <v>0.50675301249988869</v>
      </c>
      <c r="K14" s="87">
        <f ca="1">IF(B14&lt;&gt;"",VLOOKUP('Quarter 1'!G14-5*('Quarter 1'!D14-1),'Players Stats'!$B$136:$J$140,1+E14),"")</f>
        <v>5.1799999999999999E-2</v>
      </c>
      <c r="L14" s="44" t="str">
        <f t="shared" ref="L14:L77" ca="1" si="68">IF(B14&lt;&gt;"",IF(J14&lt;=K14, "YES", "NO"),"")</f>
        <v>NO</v>
      </c>
      <c r="M14" s="87">
        <f t="shared" ca="1" si="15"/>
        <v>0.8017838719596676</v>
      </c>
      <c r="N14" s="87">
        <f ca="1">IF(B14&lt;&gt;"",IF(L14="NO",VLOOKUP(G14,'Players Stats'!$C$88:$I$127,7),""),"")</f>
        <v>0.33870967741935487</v>
      </c>
      <c r="O14" s="44">
        <f t="shared" ref="O14:O77" ca="1" si="69">IF(B14&lt;&gt;"",IF(L14="NO",IF(M14&lt;=N14,3,2),""),"")</f>
        <v>2</v>
      </c>
      <c r="P14" s="87">
        <f t="shared" ca="1" si="16"/>
        <v>0.97192148593126371</v>
      </c>
      <c r="Q14" s="87">
        <f ca="1">IF(L14="NO",VLOOKUP(G14,'Players Stats'!$C$88:$H$127,7-'Quarter 1'!O14),"")</f>
        <v>0.44900000000000001</v>
      </c>
      <c r="R14" s="44">
        <f t="shared" ref="R14:R77" ca="1" si="70">IF(B14&lt;&gt;"",IF(L14="NO",IF(P14&lt;=Q14,O14,0),""),"")</f>
        <v>0</v>
      </c>
      <c r="S14" s="87">
        <f t="shared" ca="1" si="17"/>
        <v>0.41703990882639908</v>
      </c>
      <c r="T14" s="44" t="str">
        <f ca="1">IF(S14="","",IF(S14&lt;=VLOOKUP(G14,'Players Stats'!$C$88:$L$127,10),"YES","NO"))</f>
        <v>NO</v>
      </c>
      <c r="U14" s="87" t="str">
        <f t="shared" ca="1" si="18"/>
        <v/>
      </c>
      <c r="V14" s="44" t="str">
        <f ca="1">IF(T14="YES",IF(U14&lt;=VLOOKUP(G14,'Players Stats'!$C$88:$H$127,6),1,0),"")</f>
        <v/>
      </c>
      <c r="W14" s="87" t="str">
        <f t="shared" ca="1" si="19"/>
        <v/>
      </c>
      <c r="X14" s="44" t="str">
        <f ca="1">IF(AND(T14="YES",W14&lt;&gt;""),IF(W14&lt;=VLOOKUP(G14,'Players Stats'!$C$88:$H$127,6),1,0),"")</f>
        <v/>
      </c>
      <c r="Y14" s="87">
        <f t="shared" ca="1" si="20"/>
        <v>0.69691410227165562</v>
      </c>
      <c r="Z14" s="44" t="str">
        <f ca="1">IF(Y14="","",IF(Y14&lt;=Simulation!$K$7,"YES","NO"))</f>
        <v>NO</v>
      </c>
      <c r="AA14" s="87">
        <f t="shared" ca="1" si="21"/>
        <v>0.13600806466739135</v>
      </c>
      <c r="AB14" s="44">
        <f ca="1">IF(Z14="NO",IF(AA14&lt;=Simulation!$K$9,D14,E14),"")</f>
        <v>1</v>
      </c>
      <c r="AD14" s="44">
        <f t="shared" ca="1" si="22"/>
        <v>3</v>
      </c>
      <c r="AE14" s="6" t="str">
        <f t="shared" ca="1" si="23"/>
        <v>-</v>
      </c>
      <c r="AF14" s="44">
        <f t="shared" ca="1" si="24"/>
        <v>2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49</v>
      </c>
      <c r="AM14" s="44">
        <f ca="1">IF(AL13&lt;&gt;"",IF(AND(BL13&lt;&gt;"", AN13=BL13),RANDBETWEEN(Simulation!$N$6,Simulation!$P$6),RANDBETWEEN(Simulation!$N$5,Simulation!$P$5)),"")</f>
        <v>22</v>
      </c>
      <c r="AN14" s="44">
        <f t="shared" ref="AN14:AN77" ca="1" si="71">IF(AL14&lt;&gt;"",IF(BL13="",AO13,BL13),"")</f>
        <v>2</v>
      </c>
      <c r="AO14" s="44">
        <f t="shared" ca="1" si="25"/>
        <v>1</v>
      </c>
      <c r="AP14" s="87">
        <f t="shared" ca="1" si="26"/>
        <v>0.78697555834557931</v>
      </c>
      <c r="AQ14" s="44">
        <f t="shared" ca="1" si="27"/>
        <v>9</v>
      </c>
      <c r="AR14" s="44" t="str">
        <f ca="1">IF(AL14&lt;&gt;"",VLOOKUP(AQ14,'Players Stats'!$C$88:$D$127,2),"")</f>
        <v>Power Forward</v>
      </c>
      <c r="AS14" s="44" t="str">
        <f ca="1">IF(AL14&lt;&gt;"",VLOOKUP(AQ14,'Players Stats'!$C$88:$E$127,3),"")</f>
        <v>Luol Deng</v>
      </c>
      <c r="AT14" s="27">
        <f t="shared" ca="1" si="28"/>
        <v>0.98866489271245928</v>
      </c>
      <c r="AU14" s="44">
        <f ca="1">IF(AL14&lt;&gt;"",VLOOKUP('Quarter 1'!AQ14-5*('Quarter 1'!AN14-1),'Players Stats'!$B$136:$J$140,1+AO14),"")</f>
        <v>6.59E-2</v>
      </c>
      <c r="AV14" s="44" t="str">
        <f t="shared" ref="AV14:AV77" ca="1" si="72">IF(AL14&lt;&gt;"",IF(AT14&lt;=AU14, "YES", "NO"),"")</f>
        <v>NO</v>
      </c>
      <c r="AW14" s="27">
        <f t="shared" ca="1" si="29"/>
        <v>0.40635973183892848</v>
      </c>
      <c r="AX14" s="44">
        <f ca="1">IF(AL14&lt;&gt;"",IF(AV14="NO",VLOOKUP(AQ14,'Players Stats'!$C$88:$I$127,7),""),"")</f>
        <v>0.17514124293785313</v>
      </c>
      <c r="AY14" s="44">
        <f t="shared" ref="AY14:AY77" ca="1" si="73">IF(AL14&lt;&gt;"",IF(AV14="NO",IF(AW14&lt;=AX14,3,2),""),"")</f>
        <v>2</v>
      </c>
      <c r="AZ14" s="27">
        <f t="shared" ca="1" si="30"/>
        <v>0.7974323350584881</v>
      </c>
      <c r="BA14" s="44">
        <f ca="1">IF(AV14="NO",VLOOKUP(AQ14,'Players Stats'!$C$88:$H$127,7-'Quarter 1'!AY14),"")</f>
        <v>0.42599999999999999</v>
      </c>
      <c r="BB14" s="44">
        <f t="shared" ref="BB14:BB77" ca="1" si="74">IF(AL14&lt;&gt;"",IF(AV14="NO",IF(AZ14&lt;=BA14,AY14,0),""),"")</f>
        <v>0</v>
      </c>
      <c r="BC14" s="27">
        <f t="shared" ca="1" si="31"/>
        <v>0.58125425163112387</v>
      </c>
      <c r="BD14" s="44" t="str">
        <f ca="1">IF(BC14="","",IF(BC14&lt;=VLOOKUP(AQ14,'Players Stats'!$C$88:$L$127,10),"YES","NO"))</f>
        <v>NO</v>
      </c>
      <c r="BE14" s="27" t="str">
        <f t="shared" ca="1" si="32"/>
        <v/>
      </c>
      <c r="BF14" s="44" t="str">
        <f ca="1">IF(BD14="YES",IF(BE14&lt;=VLOOKUP(AQ14,'Players Stats'!$C$88:$H$127,6),1,0),"")</f>
        <v/>
      </c>
      <c r="BG14" s="27" t="str">
        <f t="shared" ca="1" si="33"/>
        <v/>
      </c>
      <c r="BH14" s="44" t="str">
        <f ca="1">IF(AND(BD14="YES",BG14&lt;&gt;""),IF(BG14&lt;=VLOOKUP(AQ14,'Players Stats'!$C$88:$H$127,6),1,0),"")</f>
        <v/>
      </c>
      <c r="BI14" s="27">
        <f t="shared" ca="1" si="34"/>
        <v>0.42932263423931605</v>
      </c>
      <c r="BJ14" s="44" t="str">
        <f ca="1">IF(BI14="","",IF(BI14&lt;=Simulation!$K$7,"YES","NO"))</f>
        <v>NO</v>
      </c>
      <c r="BK14" s="27">
        <f t="shared" ca="1" si="35"/>
        <v>0.28339301068330203</v>
      </c>
      <c r="BL14" s="44">
        <f ca="1">IF(BJ14="NO",IF(BK14&lt;=Simulation!$K$9,AN14,AO14),"")</f>
        <v>2</v>
      </c>
      <c r="BN14" s="44">
        <f t="shared" ca="1" si="36"/>
        <v>2</v>
      </c>
      <c r="BO14" s="6" t="str">
        <f t="shared" ca="1" si="37"/>
        <v>-</v>
      </c>
      <c r="BP14" s="44">
        <f t="shared" ca="1" si="38"/>
        <v>0</v>
      </c>
      <c r="BR14" s="44" t="str">
        <f t="shared" ca="1" si="2"/>
        <v/>
      </c>
      <c r="BS14" s="44" t="str">
        <f t="shared" ca="1" si="3"/>
        <v/>
      </c>
      <c r="BT14" s="44" t="str">
        <f t="shared" ca="1" si="4"/>
        <v/>
      </c>
      <c r="BU14" s="44"/>
      <c r="BV14" s="44">
        <f ca="1">IF(BV13&lt;&gt;"",IF(AND(BV13&lt;60*Simulation!$K$8, BV13+BW14&lt;60*Simulation!$K$8),BV13+BW14,""),"")</f>
        <v>44</v>
      </c>
      <c r="BW14" s="44">
        <f ca="1">IF(BV13&lt;&gt;"",IF(AND(CV13&lt;&gt;"", BX13=CV13),RANDBETWEEN(Simulation!$N$6,Simulation!$P$6),RANDBETWEEN(Simulation!$N$5,Simulation!$P$5)),"")</f>
        <v>16</v>
      </c>
      <c r="BX14" s="44">
        <f t="shared" ref="BX14:BX77" ca="1" si="75">IF(BV14&lt;&gt;"",IF(CV13="",BY13,CV13),"")</f>
        <v>1</v>
      </c>
      <c r="BY14" s="44">
        <f t="shared" ca="1" si="39"/>
        <v>2</v>
      </c>
      <c r="BZ14" s="27">
        <f t="shared" ca="1" si="40"/>
        <v>0.92492435484131474</v>
      </c>
      <c r="CA14" s="44">
        <f t="shared" ca="1" si="41"/>
        <v>5</v>
      </c>
      <c r="CB14" s="44" t="str">
        <f ca="1">IF(BV14&lt;&gt;"",VLOOKUP(CA14,'Players Stats'!$C$88:$D$127,2),"")</f>
        <v>Center</v>
      </c>
      <c r="CC14" s="44" t="str">
        <f ca="1">IF(BV14&lt;&gt;"",VLOOKUP(CA14,'Players Stats'!$C$88:$E$127,3),"")</f>
        <v>Chris Bosh</v>
      </c>
      <c r="CD14" s="27">
        <f t="shared" ca="1" si="42"/>
        <v>0.30149809731595456</v>
      </c>
      <c r="CE14" s="44">
        <f ca="1">IF(BV14&lt;&gt;"",VLOOKUP('Quarter 1'!CA14-5*('Quarter 1'!BX14-1),'Players Stats'!$B$136:$J$140,1+BY14),"")</f>
        <v>0.14920000000000003</v>
      </c>
      <c r="CF14" s="44" t="str">
        <f t="shared" ref="CF14:CF77" ca="1" si="76">IF(BV14&lt;&gt;"",IF(CD14&lt;=CE14, "YES", "NO"),"")</f>
        <v>NO</v>
      </c>
      <c r="CG14" s="27">
        <f t="shared" ca="1" si="43"/>
        <v>0.5731266496294084</v>
      </c>
      <c r="CH14" s="44">
        <f ca="1">IF(BV14&lt;&gt;"",IF(CF14="NO",VLOOKUP(CA14,'Players Stats'!$C$88:$I$127,7),""),"")</f>
        <v>7.5187969924812026E-2</v>
      </c>
      <c r="CI14" s="44">
        <f t="shared" ref="CI14:CI77" ca="1" si="77">IF(BV14&lt;&gt;"",IF(CF14="NO",IF(CG14&lt;=CH14,3,2),""),"")</f>
        <v>2</v>
      </c>
      <c r="CJ14" s="27">
        <f t="shared" ca="1" si="44"/>
        <v>0.98087194016134871</v>
      </c>
      <c r="CK14" s="44">
        <f ca="1">IF(CF14="NO",VLOOKUP(CA14,'Players Stats'!$C$88:$H$127,7-'Quarter 1'!CI14),"")</f>
        <v>0.53500000000000003</v>
      </c>
      <c r="CL14" s="44">
        <f t="shared" ref="CL14:CL77" ca="1" si="78">IF(BV14&lt;&gt;"",IF(CF14="NO",IF(CJ14&lt;=CK14,CI14,0),""),"")</f>
        <v>0</v>
      </c>
      <c r="CM14" s="27">
        <f t="shared" ca="1" si="45"/>
        <v>0.80153525980256191</v>
      </c>
      <c r="CN14" s="44" t="str">
        <f ca="1">IF(CM14="","",IF(CM14&lt;=VLOOKUP(CA14,'Players Stats'!$C$88:$L$127,10),"YES","NO"))</f>
        <v>NO</v>
      </c>
      <c r="CO14" s="27" t="str">
        <f t="shared" ca="1" si="46"/>
        <v/>
      </c>
      <c r="CP14" s="44" t="str">
        <f ca="1">IF(CN14="YES",IF(CO14&lt;=VLOOKUP(CA14,'Players Stats'!$C$88:$H$127,6),1,0),"")</f>
        <v/>
      </c>
      <c r="CQ14" s="27" t="str">
        <f t="shared" ca="1" si="47"/>
        <v/>
      </c>
      <c r="CR14" s="44" t="str">
        <f ca="1">IF(AND(CN14="YES",CQ14&lt;&gt;""),IF(CQ14&lt;=VLOOKUP(CA14,'Players Stats'!$C$88:$H$127,6),1,0),"")</f>
        <v/>
      </c>
      <c r="CS14" s="27">
        <f t="shared" ca="1" si="48"/>
        <v>0.47785185801037366</v>
      </c>
      <c r="CT14" s="44" t="str">
        <f ca="1">IF(CS14="","",IF(CS14&lt;=Simulation!$K$7,"YES","NO"))</f>
        <v>NO</v>
      </c>
      <c r="CU14" s="27">
        <f t="shared" ca="1" si="49"/>
        <v>0.85725701068942617</v>
      </c>
      <c r="CV14" s="44">
        <f ca="1">IF(CT14="NO",IF(CU14&lt;=Simulation!$K$9,BX14,BY14),"")</f>
        <v>2</v>
      </c>
      <c r="CX14" s="44">
        <f t="shared" ca="1" si="50"/>
        <v>0</v>
      </c>
      <c r="CY14" s="6" t="str">
        <f t="shared" ca="1" si="51"/>
        <v>-</v>
      </c>
      <c r="CZ14" s="44">
        <f t="shared" ca="1" si="52"/>
        <v>0</v>
      </c>
      <c r="DB14" s="44" t="str">
        <f t="shared" ca="1" si="5"/>
        <v/>
      </c>
      <c r="DC14" s="44" t="str">
        <f t="shared" ca="1" si="6"/>
        <v/>
      </c>
      <c r="DD14" s="44" t="str">
        <f t="shared" ca="1" si="7"/>
        <v/>
      </c>
      <c r="DE14" s="44"/>
      <c r="DF14" s="44">
        <f ca="1">IF(DF13&lt;&gt;"",IF(AND(DF13&lt;60*Simulation!$K$8, DF13+DG14&lt;60*Simulation!$K$8),DF13+DG14,""),"")</f>
        <v>43</v>
      </c>
      <c r="DG14" s="44">
        <f ca="1">IF(DF13&lt;&gt;"",IF(AND(EF13&lt;&gt;"", DH13=EF13),RANDBETWEEN(Simulation!$N$6,Simulation!$P$6),RANDBETWEEN(Simulation!$N$5,Simulation!$P$5)),"")</f>
        <v>19</v>
      </c>
      <c r="DH14" s="44">
        <f t="shared" ref="DH14:DH77" ca="1" si="79">IF(DF14&lt;&gt;"",IF(EF13="",DI13,EF13),"")</f>
        <v>2</v>
      </c>
      <c r="DI14" s="44">
        <f t="shared" ca="1" si="53"/>
        <v>1</v>
      </c>
      <c r="DJ14" s="27">
        <f t="shared" ca="1" si="54"/>
        <v>0.75974274408256492</v>
      </c>
      <c r="DK14" s="44">
        <f t="shared" ca="1" si="55"/>
        <v>9</v>
      </c>
      <c r="DL14" s="44" t="str">
        <f ca="1">IF(DF14&lt;&gt;"",VLOOKUP(DK14,'Players Stats'!$C$88:$D$127,2),"")</f>
        <v>Power Forward</v>
      </c>
      <c r="DM14" s="44" t="str">
        <f ca="1">IF(DF14&lt;&gt;"",VLOOKUP(DK14,'Players Stats'!$C$88:$E$127,3),"")</f>
        <v>Luol Deng</v>
      </c>
      <c r="DN14" s="27">
        <f t="shared" ca="1" si="56"/>
        <v>8.4208035589971364E-2</v>
      </c>
      <c r="DO14" s="44">
        <f ca="1">IF(DF14&lt;&gt;"",VLOOKUP('Quarter 1'!DK14-5*('Quarter 1'!DH14-1),'Players Stats'!$B$136:$J$140,1+DI14),"")</f>
        <v>6.59E-2</v>
      </c>
      <c r="DP14" s="44" t="str">
        <f t="shared" ref="DP14:DP77" ca="1" si="80">IF(DF14&lt;&gt;"",IF(DN14&lt;=DO14, "YES", "NO"),"")</f>
        <v>NO</v>
      </c>
      <c r="DQ14" s="27">
        <f t="shared" ca="1" si="57"/>
        <v>5.2879528640712548E-2</v>
      </c>
      <c r="DR14" s="44">
        <f ca="1">IF(DF14&lt;&gt;"",IF(DP14="NO",VLOOKUP(DK14,'Players Stats'!$C$88:$I$127,7),""),"")</f>
        <v>0.17514124293785313</v>
      </c>
      <c r="DS14" s="44">
        <f t="shared" ref="DS14:DS77" ca="1" si="81">IF(DF14&lt;&gt;"",IF(DP14="NO",IF(DQ14&lt;=DR14,3,2),""),"")</f>
        <v>3</v>
      </c>
      <c r="DT14" s="27">
        <f t="shared" ca="1" si="58"/>
        <v>0.29356855253143477</v>
      </c>
      <c r="DU14" s="44">
        <f ca="1">IF(DP14="NO",VLOOKUP(DK14,'Players Stats'!$C$88:$H$127,7-'Quarter 1'!DS14),"")</f>
        <v>0.32200000000000001</v>
      </c>
      <c r="DV14" s="44">
        <f t="shared" ref="DV14:DV77" ca="1" si="82">IF(DF14&lt;&gt;"",IF(DP14="NO",IF(DT14&lt;=DU14,DS14,0),""),"")</f>
        <v>3</v>
      </c>
      <c r="DW14" s="27" t="str">
        <f t="shared" ca="1" si="59"/>
        <v/>
      </c>
      <c r="DX14" s="44" t="str">
        <f ca="1">IF(DW14="","",IF(DW14&lt;=VLOOKUP(DK14,'Players Stats'!$C$88:$L$127,10),"YES","NO"))</f>
        <v/>
      </c>
      <c r="DY14" s="27" t="str">
        <f t="shared" ca="1" si="60"/>
        <v/>
      </c>
      <c r="DZ14" s="44" t="str">
        <f ca="1">IF(DX14="YES",IF(DY14&lt;=VLOOKUP(DK14,'Players Stats'!$C$88:$H$127,6),1,0),"")</f>
        <v/>
      </c>
      <c r="EA14" s="27" t="str">
        <f t="shared" ca="1" si="61"/>
        <v/>
      </c>
      <c r="EB14" s="44" t="str">
        <f ca="1">IF(AND(DX14="YES",EA14&lt;&gt;""),IF(EA14&lt;=VLOOKUP(DK14,'Players Stats'!$C$88:$H$127,6),1,0),"")</f>
        <v/>
      </c>
      <c r="EC14" s="27" t="str">
        <f t="shared" ca="1" si="62"/>
        <v/>
      </c>
      <c r="ED14" s="44" t="str">
        <f ca="1">IF(EC14="","",IF(EC14&lt;=Simulation!$K$7,"YES","NO"))</f>
        <v/>
      </c>
      <c r="EE14" s="27" t="str">
        <f t="shared" ca="1" si="63"/>
        <v/>
      </c>
      <c r="EF14" s="44" t="str">
        <f ca="1">IF(ED14="NO",IF(EE14&lt;=Simulation!$K$9,DH14,DI14),"")</f>
        <v/>
      </c>
      <c r="EH14" s="44">
        <f t="shared" ca="1" si="64"/>
        <v>0</v>
      </c>
      <c r="EI14" s="6" t="str">
        <f t="shared" ca="1" si="65"/>
        <v>-</v>
      </c>
      <c r="EJ14" s="44">
        <f t="shared" ca="1" si="66"/>
        <v>6</v>
      </c>
      <c r="EL14" s="44" t="str">
        <f t="shared" ca="1" si="8"/>
        <v/>
      </c>
      <c r="EM14" s="44" t="str">
        <f t="shared" ca="1" si="9"/>
        <v/>
      </c>
      <c r="EN14" s="44" t="str">
        <f t="shared" ca="1" si="10"/>
        <v/>
      </c>
    </row>
    <row r="15" spans="2:144">
      <c r="B15" s="44">
        <f ca="1">IF(B14&lt;&gt;"",IF(AND(B14&lt;60*Simulation!$K$8, B14+C15&lt;60*Simulation!$K$8),B14+C15,""),"")</f>
        <v>67</v>
      </c>
      <c r="C15" s="44">
        <f ca="1">IF(B14&lt;&gt;"",IF(AND(AB14&lt;&gt;"", D14=AB14),RANDBETWEEN(Simulation!$N$6,Simulation!$P$6),RANDBETWEEN(Simulation!$N$5,Simulation!$P$5)),"")</f>
        <v>15</v>
      </c>
      <c r="D15" s="44">
        <f t="shared" ca="1" si="67"/>
        <v>1</v>
      </c>
      <c r="E15" s="44">
        <f t="shared" ca="1" si="11"/>
        <v>2</v>
      </c>
      <c r="F15" s="87">
        <f t="shared" ca="1" si="12"/>
        <v>0.3383523183535263</v>
      </c>
      <c r="G15" s="44">
        <f t="shared" ca="1" si="13"/>
        <v>2</v>
      </c>
      <c r="H15" s="44" t="str">
        <f ca="1">IF(B15&lt;&gt;"",VLOOKUP(G15,'Players Stats'!$C$88:$D$127,2),"")</f>
        <v>Shooting Guard</v>
      </c>
      <c r="I15" s="44" t="str">
        <f ca="1">IF(B15&lt;&gt;"",VLOOKUP(G15,'Players Stats'!$C$88:$E$127,3),"")</f>
        <v>Ray Allen</v>
      </c>
      <c r="J15" s="87">
        <f t="shared" ca="1" si="14"/>
        <v>0.54044704676220101</v>
      </c>
      <c r="K15" s="87">
        <f ca="1">IF(B15&lt;&gt;"",VLOOKUP('Quarter 1'!G15-5*('Quarter 1'!D15-1),'Players Stats'!$B$136:$J$140,1+E15),"")</f>
        <v>5.1799999999999999E-2</v>
      </c>
      <c r="L15" s="44" t="str">
        <f t="shared" ca="1" si="68"/>
        <v>NO</v>
      </c>
      <c r="M15" s="87">
        <f t="shared" ca="1" si="15"/>
        <v>0.48281833691707754</v>
      </c>
      <c r="N15" s="87">
        <f ca="1">IF(B15&lt;&gt;"",IF(L15="NO",VLOOKUP(G15,'Players Stats'!$C$88:$I$127,7),""),"")</f>
        <v>0.33870967741935487</v>
      </c>
      <c r="O15" s="44">
        <f t="shared" ca="1" si="69"/>
        <v>2</v>
      </c>
      <c r="P15" s="87">
        <f t="shared" ca="1" si="16"/>
        <v>0.22478275798265979</v>
      </c>
      <c r="Q15" s="87">
        <f ca="1">IF(L15="NO",VLOOKUP(G15,'Players Stats'!$C$88:$H$127,7-'Quarter 1'!O15),"")</f>
        <v>0.44900000000000001</v>
      </c>
      <c r="R15" s="44">
        <f t="shared" ca="1" si="70"/>
        <v>2</v>
      </c>
      <c r="S15" s="87">
        <f t="shared" ca="1" si="17"/>
        <v>0.52251234713668671</v>
      </c>
      <c r="T15" s="44" t="str">
        <f ca="1">IF(S15="","",IF(S15&lt;=VLOOKUP(G15,'Players Stats'!$C$88:$L$127,10),"YES","NO"))</f>
        <v>NO</v>
      </c>
      <c r="U15" s="87" t="str">
        <f t="shared" ca="1" si="18"/>
        <v/>
      </c>
      <c r="V15" s="44" t="str">
        <f ca="1">IF(T15="YES",IF(U15&lt;=VLOOKUP(G15,'Players Stats'!$C$88:$H$127,6),1,0),"")</f>
        <v/>
      </c>
      <c r="W15" s="87" t="str">
        <f t="shared" ca="1" si="19"/>
        <v/>
      </c>
      <c r="X15" s="44" t="str">
        <f ca="1">IF(AND(T15="YES",W15&lt;&gt;""),IF(W15&lt;=VLOOKUP(G15,'Players Stats'!$C$88:$H$127,6),1,0),"")</f>
        <v/>
      </c>
      <c r="Y15" s="87" t="str">
        <f t="shared" ca="1" si="20"/>
        <v/>
      </c>
      <c r="Z15" s="44" t="str">
        <f ca="1">IF(Y15="","",IF(Y15&lt;=Simulation!$K$7,"YES","NO"))</f>
        <v/>
      </c>
      <c r="AA15" s="87" t="str">
        <f t="shared" ca="1" si="21"/>
        <v/>
      </c>
      <c r="AB15" s="44" t="str">
        <f ca="1">IF(Z15="NO",IF(AA15&lt;=Simulation!$K$9,D15,E15),"")</f>
        <v/>
      </c>
      <c r="AD15" s="44">
        <f t="shared" ca="1" si="22"/>
        <v>5</v>
      </c>
      <c r="AE15" s="6" t="str">
        <f t="shared" ca="1" si="23"/>
        <v>-</v>
      </c>
      <c r="AF15" s="44">
        <f t="shared" ca="1" si="24"/>
        <v>2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56</v>
      </c>
      <c r="AM15" s="44">
        <f ca="1">IF(AL14&lt;&gt;"",IF(AND(BL14&lt;&gt;"", AN14=BL14),RANDBETWEEN(Simulation!$N$6,Simulation!$P$6),RANDBETWEEN(Simulation!$N$5,Simulation!$P$5)),"")</f>
        <v>7</v>
      </c>
      <c r="AN15" s="44">
        <f t="shared" ca="1" si="71"/>
        <v>2</v>
      </c>
      <c r="AO15" s="44">
        <f t="shared" ca="1" si="25"/>
        <v>1</v>
      </c>
      <c r="AP15" s="87">
        <f t="shared" ca="1" si="26"/>
        <v>0.8108394004628241</v>
      </c>
      <c r="AQ15" s="44">
        <f t="shared" ca="1" si="27"/>
        <v>10</v>
      </c>
      <c r="AR15" s="44" t="str">
        <f ca="1">IF(AL15&lt;&gt;"",VLOOKUP(AQ15,'Players Stats'!$C$88:$D$127,2),"")</f>
        <v>Center</v>
      </c>
      <c r="AS15" s="44" t="str">
        <f ca="1">IF(AL15&lt;&gt;"",VLOOKUP(AQ15,'Players Stats'!$C$88:$E$127,3),"")</f>
        <v>Joakim Noah</v>
      </c>
      <c r="AT15" s="27">
        <f t="shared" ref="AT15:AT78" ca="1" si="83">IF(AL15&lt;&gt;"",RAND(),"")</f>
        <v>0.8010683922590337</v>
      </c>
      <c r="AU15" s="44">
        <f ca="1">IF(AL15&lt;&gt;"",VLOOKUP('Quarter 1'!AQ15-5*('Quarter 1'!AN15-1),'Players Stats'!$B$136:$J$140,1+AO15),"")</f>
        <v>0.11485000000000001</v>
      </c>
      <c r="AV15" s="44" t="str">
        <f t="shared" ca="1" si="72"/>
        <v>NO</v>
      </c>
      <c r="AW15" s="27">
        <f t="shared" ca="1" si="29"/>
        <v>0.72576132442854646</v>
      </c>
      <c r="AX15" s="44">
        <f ca="1">IF(AL15&lt;&gt;"",IF(AV15="NO",VLOOKUP(AQ15,'Players Stats'!$C$88:$I$127,7),""),"")</f>
        <v>1.0416666666666668E-2</v>
      </c>
      <c r="AY15" s="44">
        <f t="shared" ca="1" si="73"/>
        <v>2</v>
      </c>
      <c r="AZ15" s="27">
        <f t="shared" ca="1" si="30"/>
        <v>0.3303890096449984</v>
      </c>
      <c r="BA15" s="44">
        <f ca="1">IF(AV15="NO",VLOOKUP(AQ15,'Players Stats'!$C$88:$H$127,7-'Quarter 1'!AY15),"")</f>
        <v>0.48099999999999998</v>
      </c>
      <c r="BB15" s="44">
        <f t="shared" ca="1" si="74"/>
        <v>2</v>
      </c>
      <c r="BC15" s="27">
        <f t="shared" ca="1" si="31"/>
        <v>7.7899537519541262E-2</v>
      </c>
      <c r="BD15" s="44" t="str">
        <f ca="1">IF(BC15="","",IF(BC15&lt;=VLOOKUP(AQ15,'Players Stats'!$C$88:$L$127,10),"YES","NO"))</f>
        <v>NO</v>
      </c>
      <c r="BE15" s="27" t="str">
        <f t="shared" ca="1" si="32"/>
        <v/>
      </c>
      <c r="BF15" s="44" t="str">
        <f ca="1">IF(BD15="YES",IF(BE15&lt;=VLOOKUP(AQ15,'Players Stats'!$C$88:$H$127,6),1,0),"")</f>
        <v/>
      </c>
      <c r="BG15" s="27" t="str">
        <f t="shared" ca="1" si="33"/>
        <v/>
      </c>
      <c r="BH15" s="44" t="str">
        <f ca="1">IF(AND(BD15="YES",BG15&lt;&gt;""),IF(BG15&lt;=VLOOKUP(AQ15,'Players Stats'!$C$88:$H$127,6),1,0),"")</f>
        <v/>
      </c>
      <c r="BI15" s="27" t="str">
        <f t="shared" ca="1" si="34"/>
        <v/>
      </c>
      <c r="BJ15" s="44" t="str">
        <f ca="1">IF(BI15="","",IF(BI15&lt;=Simulation!$K$7,"YES","NO"))</f>
        <v/>
      </c>
      <c r="BK15" s="27" t="str">
        <f t="shared" ca="1" si="35"/>
        <v/>
      </c>
      <c r="BL15" s="44" t="str">
        <f ca="1">IF(BJ15="NO",IF(BK15&lt;=Simulation!$K$9,AN15,AO15),"")</f>
        <v/>
      </c>
      <c r="BN15" s="44">
        <f t="shared" ca="1" si="36"/>
        <v>2</v>
      </c>
      <c r="BO15" s="6" t="str">
        <f t="shared" ca="1" si="37"/>
        <v>-</v>
      </c>
      <c r="BP15" s="44">
        <f t="shared" ca="1" si="38"/>
        <v>2</v>
      </c>
      <c r="BR15" s="44" t="str">
        <f t="shared" ca="1" si="2"/>
        <v/>
      </c>
      <c r="BS15" s="44" t="str">
        <f t="shared" ca="1" si="3"/>
        <v/>
      </c>
      <c r="BT15" s="44" t="str">
        <f t="shared" ca="1" si="4"/>
        <v/>
      </c>
      <c r="BU15" s="44"/>
      <c r="BV15" s="44">
        <f ca="1">IF(BV14&lt;&gt;"",IF(AND(BV14&lt;60*Simulation!$K$8, BV14+BW15&lt;60*Simulation!$K$8),BV14+BW15,""),"")</f>
        <v>62</v>
      </c>
      <c r="BW15" s="44">
        <f ca="1">IF(BV14&lt;&gt;"",IF(AND(CV14&lt;&gt;"", BX14=CV14),RANDBETWEEN(Simulation!$N$6,Simulation!$P$6),RANDBETWEEN(Simulation!$N$5,Simulation!$P$5)),"")</f>
        <v>18</v>
      </c>
      <c r="BX15" s="44">
        <f t="shared" ca="1" si="75"/>
        <v>2</v>
      </c>
      <c r="BY15" s="44">
        <f t="shared" ca="1" si="39"/>
        <v>1</v>
      </c>
      <c r="BZ15" s="27">
        <f t="shared" ca="1" si="40"/>
        <v>0.33776028471979891</v>
      </c>
      <c r="CA15" s="44">
        <f t="shared" ca="1" si="41"/>
        <v>7</v>
      </c>
      <c r="CB15" s="44" t="str">
        <f ca="1">IF(BV15&lt;&gt;"",VLOOKUP(CA15,'Players Stats'!$C$88:$D$127,2),"")</f>
        <v>Shooting Guard</v>
      </c>
      <c r="CC15" s="44" t="str">
        <f ca="1">IF(BV15&lt;&gt;"",VLOOKUP(CA15,'Players Stats'!$C$88:$E$127,3),"")</f>
        <v>Nate Robinson</v>
      </c>
      <c r="CD15" s="27">
        <f t="shared" ca="1" si="42"/>
        <v>0.10190743790427237</v>
      </c>
      <c r="CE15" s="44">
        <f ca="1">IF(BV15&lt;&gt;"",VLOOKUP('Quarter 1'!CA15-5*('Quarter 1'!BX15-1),'Players Stats'!$B$136:$J$140,1+BY15),"")</f>
        <v>5.305E-2</v>
      </c>
      <c r="CF15" s="44" t="str">
        <f t="shared" ca="1" si="76"/>
        <v>NO</v>
      </c>
      <c r="CG15" s="27">
        <f t="shared" ca="1" si="43"/>
        <v>0.44257201473600216</v>
      </c>
      <c r="CH15" s="44">
        <f ca="1">IF(BV15&lt;&gt;"",IF(CF15="NO",VLOOKUP(CA15,'Players Stats'!$C$88:$I$127,7),""),"")</f>
        <v>0.27272727272727276</v>
      </c>
      <c r="CI15" s="44">
        <f t="shared" ca="1" si="77"/>
        <v>2</v>
      </c>
      <c r="CJ15" s="27">
        <f t="shared" ca="1" si="44"/>
        <v>0.48363237549435789</v>
      </c>
      <c r="CK15" s="44">
        <f ca="1">IF(CF15="NO",VLOOKUP(CA15,'Players Stats'!$C$88:$H$127,7-'Quarter 1'!CI15),"")</f>
        <v>0.433</v>
      </c>
      <c r="CL15" s="44">
        <f t="shared" ca="1" si="78"/>
        <v>0</v>
      </c>
      <c r="CM15" s="27">
        <f t="shared" ca="1" si="45"/>
        <v>0.82502277369492083</v>
      </c>
      <c r="CN15" s="44" t="str">
        <f ca="1">IF(CM15="","",IF(CM15&lt;=VLOOKUP(CA15,'Players Stats'!$C$88:$L$127,10),"YES","NO"))</f>
        <v>NO</v>
      </c>
      <c r="CO15" s="27" t="str">
        <f t="shared" ca="1" si="46"/>
        <v/>
      </c>
      <c r="CP15" s="44" t="str">
        <f ca="1">IF(CN15="YES",IF(CO15&lt;=VLOOKUP(CA15,'Players Stats'!$C$88:$H$127,6),1,0),"")</f>
        <v/>
      </c>
      <c r="CQ15" s="27" t="str">
        <f t="shared" ca="1" si="47"/>
        <v/>
      </c>
      <c r="CR15" s="44" t="str">
        <f ca="1">IF(AND(CN15="YES",CQ15&lt;&gt;""),IF(CQ15&lt;=VLOOKUP(CA15,'Players Stats'!$C$88:$H$127,6),1,0),"")</f>
        <v/>
      </c>
      <c r="CS15" s="27">
        <f t="shared" ca="1" si="48"/>
        <v>0.53986753950910404</v>
      </c>
      <c r="CT15" s="44" t="str">
        <f ca="1">IF(CS15="","",IF(CS15&lt;=Simulation!$K$7,"YES","NO"))</f>
        <v>NO</v>
      </c>
      <c r="CU15" s="27">
        <f t="shared" ca="1" si="49"/>
        <v>0.78032799748517812</v>
      </c>
      <c r="CV15" s="44">
        <f ca="1">IF(CT15="NO",IF(CU15&lt;=Simulation!$K$9,BX15,BY15),"")</f>
        <v>1</v>
      </c>
      <c r="CX15" s="44">
        <f t="shared" ca="1" si="50"/>
        <v>0</v>
      </c>
      <c r="CY15" s="6" t="str">
        <f t="shared" ca="1" si="51"/>
        <v>-</v>
      </c>
      <c r="CZ15" s="44">
        <f t="shared" ca="1" si="52"/>
        <v>0</v>
      </c>
      <c r="DB15" s="44" t="str">
        <f t="shared" ca="1" si="5"/>
        <v/>
      </c>
      <c r="DC15" s="44" t="str">
        <f t="shared" ca="1" si="6"/>
        <v/>
      </c>
      <c r="DD15" s="44" t="str">
        <f t="shared" ca="1" si="7"/>
        <v/>
      </c>
      <c r="DE15" s="44"/>
      <c r="DF15" s="44">
        <f ca="1">IF(DF14&lt;&gt;"",IF(AND(DF14&lt;60*Simulation!$K$8, DF14+DG15&lt;60*Simulation!$K$8),DF14+DG15,""),"")</f>
        <v>57</v>
      </c>
      <c r="DG15" s="44">
        <f ca="1">IF(DF14&lt;&gt;"",IF(AND(EF14&lt;&gt;"", DH14=EF14),RANDBETWEEN(Simulation!$N$6,Simulation!$P$6),RANDBETWEEN(Simulation!$N$5,Simulation!$P$5)),"")</f>
        <v>14</v>
      </c>
      <c r="DH15" s="44">
        <f t="shared" ca="1" si="79"/>
        <v>1</v>
      </c>
      <c r="DI15" s="44">
        <f t="shared" ca="1" si="53"/>
        <v>2</v>
      </c>
      <c r="DJ15" s="27">
        <f t="shared" ca="1" si="54"/>
        <v>0.40833862355773731</v>
      </c>
      <c r="DK15" s="44">
        <f t="shared" ca="1" si="55"/>
        <v>3</v>
      </c>
      <c r="DL15" s="44" t="str">
        <f ca="1">IF(DF15&lt;&gt;"",VLOOKUP(DK15,'Players Stats'!$C$88:$D$127,2),"")</f>
        <v>Small Forward</v>
      </c>
      <c r="DM15" s="44" t="str">
        <f ca="1">IF(DF15&lt;&gt;"",VLOOKUP(DK15,'Players Stats'!$C$88:$E$127,3),"")</f>
        <v>LeBron James</v>
      </c>
      <c r="DN15" s="27">
        <f t="shared" ca="1" si="56"/>
        <v>0.63568009280791138</v>
      </c>
      <c r="DO15" s="44">
        <f ca="1">IF(DF15&lt;&gt;"",VLOOKUP('Quarter 1'!DK15-5*('Quarter 1'!DH15-1),'Players Stats'!$B$136:$J$140,1+DI15),"")</f>
        <v>7.035000000000001E-2</v>
      </c>
      <c r="DP15" s="44" t="str">
        <f t="shared" ca="1" si="80"/>
        <v>NO</v>
      </c>
      <c r="DQ15" s="27">
        <f t="shared" ca="1" si="57"/>
        <v>0.45881643485283996</v>
      </c>
      <c r="DR15" s="44">
        <f ca="1">IF(DF15&lt;&gt;"",IF(DP15="NO",VLOOKUP(DK15,'Players Stats'!$C$88:$I$127,7),""),"")</f>
        <v>0.15639810426540282</v>
      </c>
      <c r="DS15" s="44">
        <f t="shared" ca="1" si="81"/>
        <v>2</v>
      </c>
      <c r="DT15" s="27">
        <f t="shared" ca="1" si="58"/>
        <v>0.11940683232646854</v>
      </c>
      <c r="DU15" s="44">
        <f ca="1">IF(DP15="NO",VLOOKUP(DK15,'Players Stats'!$C$88:$H$127,7-'Quarter 1'!DS15),"")</f>
        <v>0.56499999999999995</v>
      </c>
      <c r="DV15" s="44">
        <f t="shared" ca="1" si="82"/>
        <v>2</v>
      </c>
      <c r="DW15" s="27">
        <f t="shared" ca="1" si="59"/>
        <v>0.64224472894093543</v>
      </c>
      <c r="DX15" s="44" t="str">
        <f ca="1">IF(DW15="","",IF(DW15&lt;=VLOOKUP(DK15,'Players Stats'!$C$88:$L$127,10),"YES","NO"))</f>
        <v>NO</v>
      </c>
      <c r="DY15" s="27" t="str">
        <f t="shared" ca="1" si="60"/>
        <v/>
      </c>
      <c r="DZ15" s="44" t="str">
        <f ca="1">IF(DX15="YES",IF(DY15&lt;=VLOOKUP(DK15,'Players Stats'!$C$88:$H$127,6),1,0),"")</f>
        <v/>
      </c>
      <c r="EA15" s="27" t="str">
        <f t="shared" ca="1" si="61"/>
        <v/>
      </c>
      <c r="EB15" s="44" t="str">
        <f ca="1">IF(AND(DX15="YES",EA15&lt;&gt;""),IF(EA15&lt;=VLOOKUP(DK15,'Players Stats'!$C$88:$H$127,6),1,0),"")</f>
        <v/>
      </c>
      <c r="EC15" s="27" t="str">
        <f t="shared" ca="1" si="62"/>
        <v/>
      </c>
      <c r="ED15" s="44" t="str">
        <f ca="1">IF(EC15="","",IF(EC15&lt;=Simulation!$K$7,"YES","NO"))</f>
        <v/>
      </c>
      <c r="EE15" s="27" t="str">
        <f t="shared" ca="1" si="63"/>
        <v/>
      </c>
      <c r="EF15" s="44" t="str">
        <f ca="1">IF(ED15="NO",IF(EE15&lt;=Simulation!$K$9,DH15,DI15),"")</f>
        <v/>
      </c>
      <c r="EH15" s="44">
        <f t="shared" ca="1" si="64"/>
        <v>2</v>
      </c>
      <c r="EI15" s="6" t="str">
        <f t="shared" ca="1" si="65"/>
        <v>-</v>
      </c>
      <c r="EJ15" s="44">
        <f t="shared" ca="1" si="66"/>
        <v>6</v>
      </c>
      <c r="EL15" s="44" t="str">
        <f t="shared" ca="1" si="8"/>
        <v/>
      </c>
      <c r="EM15" s="44" t="str">
        <f t="shared" ca="1" si="9"/>
        <v/>
      </c>
      <c r="EN15" s="44" t="str">
        <f t="shared" ca="1" si="10"/>
        <v/>
      </c>
    </row>
    <row r="16" spans="2:144">
      <c r="B16" s="44">
        <f ca="1">IF(B15&lt;&gt;"",IF(AND(B15&lt;60*Simulation!$K$8, B15+C16&lt;60*Simulation!$K$8),B15+C16,""),"")</f>
        <v>88</v>
      </c>
      <c r="C16" s="44">
        <f ca="1">IF(B15&lt;&gt;"",IF(AND(AB15&lt;&gt;"", D15=AB15),RANDBETWEEN(Simulation!$N$6,Simulation!$P$6),RANDBETWEEN(Simulation!$N$5,Simulation!$P$5)),"")</f>
        <v>21</v>
      </c>
      <c r="D16" s="44">
        <f t="shared" ca="1" si="67"/>
        <v>2</v>
      </c>
      <c r="E16" s="44">
        <f t="shared" ca="1" si="11"/>
        <v>1</v>
      </c>
      <c r="F16" s="87">
        <f t="shared" ca="1" si="12"/>
        <v>0.63302667828572678</v>
      </c>
      <c r="G16" s="44">
        <f t="shared" ca="1" si="13"/>
        <v>9</v>
      </c>
      <c r="H16" s="44" t="str">
        <f ca="1">IF(B16&lt;&gt;"",VLOOKUP(G16,'Players Stats'!$C$88:$D$127,2),"")</f>
        <v>Power Forward</v>
      </c>
      <c r="I16" s="44" t="str">
        <f ca="1">IF(B16&lt;&gt;"",VLOOKUP(G16,'Players Stats'!$C$88:$E$127,3),"")</f>
        <v>Luol Deng</v>
      </c>
      <c r="J16" s="87">
        <f t="shared" ca="1" si="14"/>
        <v>0.11801787225105287</v>
      </c>
      <c r="K16" s="87">
        <f ca="1">IF(B16&lt;&gt;"",VLOOKUP('Quarter 1'!G16-5*('Quarter 1'!D16-1),'Players Stats'!$B$136:$J$140,1+E16),"")</f>
        <v>6.59E-2</v>
      </c>
      <c r="L16" s="44" t="str">
        <f t="shared" ca="1" si="68"/>
        <v>NO</v>
      </c>
      <c r="M16" s="87">
        <f t="shared" ca="1" si="15"/>
        <v>4.3445931025637652E-2</v>
      </c>
      <c r="N16" s="87">
        <f ca="1">IF(B16&lt;&gt;"",IF(L16="NO",VLOOKUP(G16,'Players Stats'!$C$88:$I$127,7),""),"")</f>
        <v>0.17514124293785313</v>
      </c>
      <c r="O16" s="44">
        <f t="shared" ca="1" si="69"/>
        <v>3</v>
      </c>
      <c r="P16" s="87">
        <f t="shared" ca="1" si="16"/>
        <v>0.7334154319166114</v>
      </c>
      <c r="Q16" s="87">
        <f ca="1">IF(L16="NO",VLOOKUP(G16,'Players Stats'!$C$88:$H$127,7-'Quarter 1'!O16),"")</f>
        <v>0.32200000000000001</v>
      </c>
      <c r="R16" s="44">
        <f t="shared" ca="1" si="70"/>
        <v>0</v>
      </c>
      <c r="S16" s="87" t="str">
        <f t="shared" ca="1" si="17"/>
        <v/>
      </c>
      <c r="T16" s="44" t="str">
        <f ca="1">IF(S16="","",IF(S16&lt;=VLOOKUP(G16,'Players Stats'!$C$88:$L$127,10),"YES","NO"))</f>
        <v/>
      </c>
      <c r="U16" s="87" t="str">
        <f t="shared" ca="1" si="18"/>
        <v/>
      </c>
      <c r="V16" s="44" t="str">
        <f ca="1">IF(T16="YES",IF(U16&lt;=VLOOKUP(G16,'Players Stats'!$C$88:$H$127,6),1,0),"")</f>
        <v/>
      </c>
      <c r="W16" s="87" t="str">
        <f t="shared" ca="1" si="19"/>
        <v/>
      </c>
      <c r="X16" s="44" t="str">
        <f ca="1">IF(AND(T16="YES",W16&lt;&gt;""),IF(W16&lt;=VLOOKUP(G16,'Players Stats'!$C$88:$H$127,6),1,0),"")</f>
        <v/>
      </c>
      <c r="Y16" s="87" t="str">
        <f t="shared" ca="1" si="20"/>
        <v/>
      </c>
      <c r="Z16" s="44" t="str">
        <f ca="1">IF(Y16="","",IF(Y16&lt;=Simulation!$K$7,"YES","NO"))</f>
        <v/>
      </c>
      <c r="AA16" s="87" t="str">
        <f t="shared" ca="1" si="21"/>
        <v/>
      </c>
      <c r="AB16" s="44" t="str">
        <f ca="1">IF(Z16="NO",IF(AA16&lt;=Simulation!$K$9,D16,E16),"")</f>
        <v/>
      </c>
      <c r="AD16" s="44">
        <f t="shared" ca="1" si="22"/>
        <v>5</v>
      </c>
      <c r="AE16" s="6" t="str">
        <f t="shared" ca="1" si="23"/>
        <v>-</v>
      </c>
      <c r="AF16" s="44">
        <f t="shared" ca="1" si="24"/>
        <v>2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67</v>
      </c>
      <c r="AM16" s="44">
        <f ca="1">IF(AL15&lt;&gt;"",IF(AND(BL15&lt;&gt;"", AN15=BL15),RANDBETWEEN(Simulation!$N$6,Simulation!$P$6),RANDBETWEEN(Simulation!$N$5,Simulation!$P$5)),"")</f>
        <v>11</v>
      </c>
      <c r="AN16" s="44">
        <f t="shared" ca="1" si="71"/>
        <v>1</v>
      </c>
      <c r="AO16" s="44">
        <f t="shared" ca="1" si="25"/>
        <v>2</v>
      </c>
      <c r="AP16" s="87">
        <f t="shared" ca="1" si="26"/>
        <v>0.28093831703867622</v>
      </c>
      <c r="AQ16" s="44">
        <f t="shared" ca="1" si="27"/>
        <v>2</v>
      </c>
      <c r="AR16" s="44" t="str">
        <f ca="1">IF(AL16&lt;&gt;"",VLOOKUP(AQ16,'Players Stats'!$C$88:$D$127,2),"")</f>
        <v>Shooting Guard</v>
      </c>
      <c r="AS16" s="44" t="str">
        <f ca="1">IF(AL16&lt;&gt;"",VLOOKUP(AQ16,'Players Stats'!$C$88:$E$127,3),"")</f>
        <v>Ray Allen</v>
      </c>
      <c r="AT16" s="27">
        <f t="shared" ca="1" si="83"/>
        <v>0.24558561577339832</v>
      </c>
      <c r="AU16" s="44">
        <f ca="1">IF(AL16&lt;&gt;"",VLOOKUP('Quarter 1'!AQ16-5*('Quarter 1'!AN16-1),'Players Stats'!$B$136:$J$140,1+AO16),"")</f>
        <v>5.1799999999999999E-2</v>
      </c>
      <c r="AV16" s="44" t="str">
        <f t="shared" ca="1" si="72"/>
        <v>NO</v>
      </c>
      <c r="AW16" s="27">
        <f t="shared" ca="1" si="29"/>
        <v>0.18307340937848804</v>
      </c>
      <c r="AX16" s="44">
        <f ca="1">IF(AL16&lt;&gt;"",IF(AV16="NO",VLOOKUP(AQ16,'Players Stats'!$C$88:$I$127,7),""),"")</f>
        <v>0.33870967741935487</v>
      </c>
      <c r="AY16" s="44">
        <f t="shared" ca="1" si="73"/>
        <v>3</v>
      </c>
      <c r="AZ16" s="27">
        <f t="shared" ca="1" si="30"/>
        <v>6.7565425292989478E-2</v>
      </c>
      <c r="BA16" s="44">
        <f ca="1">IF(AV16="NO",VLOOKUP(AQ16,'Players Stats'!$C$88:$H$127,7-'Quarter 1'!AY16),"")</f>
        <v>0.41899999999999998</v>
      </c>
      <c r="BB16" s="44">
        <f t="shared" ca="1" si="74"/>
        <v>3</v>
      </c>
      <c r="BC16" s="27" t="str">
        <f t="shared" ca="1" si="31"/>
        <v/>
      </c>
      <c r="BD16" s="44" t="str">
        <f ca="1">IF(BC16="","",IF(BC16&lt;=VLOOKUP(AQ16,'Players Stats'!$C$88:$L$127,10),"YES","NO"))</f>
        <v/>
      </c>
      <c r="BE16" s="27" t="str">
        <f t="shared" ca="1" si="32"/>
        <v/>
      </c>
      <c r="BF16" s="44" t="str">
        <f ca="1">IF(BD16="YES",IF(BE16&lt;=VLOOKUP(AQ16,'Players Stats'!$C$88:$H$127,6),1,0),"")</f>
        <v/>
      </c>
      <c r="BG16" s="27" t="str">
        <f t="shared" ca="1" si="33"/>
        <v/>
      </c>
      <c r="BH16" s="44" t="str">
        <f ca="1">IF(AND(BD16="YES",BG16&lt;&gt;""),IF(BG16&lt;=VLOOKUP(AQ16,'Players Stats'!$C$88:$H$127,6),1,0),"")</f>
        <v/>
      </c>
      <c r="BI16" s="27" t="str">
        <f t="shared" ca="1" si="34"/>
        <v/>
      </c>
      <c r="BJ16" s="44" t="str">
        <f ca="1">IF(BI16="","",IF(BI16&lt;=Simulation!$K$7,"YES","NO"))</f>
        <v/>
      </c>
      <c r="BK16" s="27" t="str">
        <f t="shared" ca="1" si="35"/>
        <v/>
      </c>
      <c r="BL16" s="44" t="str">
        <f ca="1">IF(BJ16="NO",IF(BK16&lt;=Simulation!$K$9,AN16,AO16),"")</f>
        <v/>
      </c>
      <c r="BN16" s="44">
        <f t="shared" ca="1" si="36"/>
        <v>5</v>
      </c>
      <c r="BO16" s="6" t="str">
        <f t="shared" ca="1" si="37"/>
        <v>-</v>
      </c>
      <c r="BP16" s="44">
        <f t="shared" ca="1" si="38"/>
        <v>2</v>
      </c>
      <c r="BR16" s="44" t="str">
        <f t="shared" ca="1" si="2"/>
        <v/>
      </c>
      <c r="BS16" s="44" t="str">
        <f t="shared" ca="1" si="3"/>
        <v/>
      </c>
      <c r="BT16" s="44" t="str">
        <f t="shared" ca="1" si="4"/>
        <v/>
      </c>
      <c r="BU16" s="44"/>
      <c r="BV16" s="44">
        <f ca="1">IF(BV15&lt;&gt;"",IF(AND(BV15&lt;60*Simulation!$K$8, BV15+BW16&lt;60*Simulation!$K$8),BV15+BW16,""),"")</f>
        <v>85</v>
      </c>
      <c r="BW16" s="44">
        <f ca="1">IF(BV15&lt;&gt;"",IF(AND(CV15&lt;&gt;"", BX15=CV15),RANDBETWEEN(Simulation!$N$6,Simulation!$P$6),RANDBETWEEN(Simulation!$N$5,Simulation!$P$5)),"")</f>
        <v>23</v>
      </c>
      <c r="BX16" s="44">
        <f t="shared" ca="1" si="75"/>
        <v>1</v>
      </c>
      <c r="BY16" s="44">
        <f t="shared" ca="1" si="39"/>
        <v>2</v>
      </c>
      <c r="BZ16" s="27">
        <f t="shared" ca="1" si="40"/>
        <v>2.1907362188683166E-2</v>
      </c>
      <c r="CA16" s="44">
        <f t="shared" ca="1" si="41"/>
        <v>1</v>
      </c>
      <c r="CB16" s="44" t="str">
        <f ca="1">IF(BV16&lt;&gt;"",VLOOKUP(CA16,'Players Stats'!$C$88:$D$127,2),"")</f>
        <v>Point Guard</v>
      </c>
      <c r="CC16" s="44" t="str">
        <f ca="1">IF(BV16&lt;&gt;"",VLOOKUP(CA16,'Players Stats'!$C$88:$E$127,3),"")</f>
        <v>Dwyane Wade</v>
      </c>
      <c r="CD16" s="27">
        <f t="shared" ca="1" si="42"/>
        <v>0.74663857686223667</v>
      </c>
      <c r="CE16" s="44">
        <f ca="1">IF(BV16&lt;&gt;"",VLOOKUP('Quarter 1'!CA16-5*('Quarter 1'!BX16-1),'Players Stats'!$B$136:$J$140,1+BY16),"")</f>
        <v>8.4050000000000014E-2</v>
      </c>
      <c r="CF16" s="44" t="str">
        <f t="shared" ca="1" si="76"/>
        <v>NO</v>
      </c>
      <c r="CG16" s="27">
        <f t="shared" ca="1" si="43"/>
        <v>0.34242333365390565</v>
      </c>
      <c r="CH16" s="44">
        <f ca="1">IF(BV16&lt;&gt;"",IF(CF16="NO",VLOOKUP(CA16,'Players Stats'!$C$88:$I$127,7),""),"")</f>
        <v>5.9523809523809521E-2</v>
      </c>
      <c r="CI16" s="44">
        <f t="shared" ca="1" si="77"/>
        <v>2</v>
      </c>
      <c r="CJ16" s="27">
        <f t="shared" ca="1" si="44"/>
        <v>0.24900402569448044</v>
      </c>
      <c r="CK16" s="44">
        <f ca="1">IF(CF16="NO",VLOOKUP(CA16,'Players Stats'!$C$88:$H$127,7-'Quarter 1'!CI16),"")</f>
        <v>0.52100000000000002</v>
      </c>
      <c r="CL16" s="44">
        <f t="shared" ca="1" si="78"/>
        <v>2</v>
      </c>
      <c r="CM16" s="27">
        <f t="shared" ca="1" si="45"/>
        <v>0.35764647589744292</v>
      </c>
      <c r="CN16" s="44" t="str">
        <f ca="1">IF(CM16="","",IF(CM16&lt;=VLOOKUP(CA16,'Players Stats'!$C$88:$L$127,10),"YES","NO"))</f>
        <v>NO</v>
      </c>
      <c r="CO16" s="27" t="str">
        <f t="shared" ca="1" si="46"/>
        <v/>
      </c>
      <c r="CP16" s="44" t="str">
        <f ca="1">IF(CN16="YES",IF(CO16&lt;=VLOOKUP(CA16,'Players Stats'!$C$88:$H$127,6),1,0),"")</f>
        <v/>
      </c>
      <c r="CQ16" s="27" t="str">
        <f t="shared" ca="1" si="47"/>
        <v/>
      </c>
      <c r="CR16" s="44" t="str">
        <f ca="1">IF(AND(CN16="YES",CQ16&lt;&gt;""),IF(CQ16&lt;=VLOOKUP(CA16,'Players Stats'!$C$88:$H$127,6),1,0),"")</f>
        <v/>
      </c>
      <c r="CS16" s="27" t="str">
        <f t="shared" ca="1" si="48"/>
        <v/>
      </c>
      <c r="CT16" s="44" t="str">
        <f ca="1">IF(CS16="","",IF(CS16&lt;=Simulation!$K$7,"YES","NO"))</f>
        <v/>
      </c>
      <c r="CU16" s="27" t="str">
        <f t="shared" ca="1" si="49"/>
        <v/>
      </c>
      <c r="CV16" s="44" t="str">
        <f ca="1">IF(CT16="NO",IF(CU16&lt;=Simulation!$K$9,BX16,BY16),"")</f>
        <v/>
      </c>
      <c r="CX16" s="44">
        <f t="shared" ca="1" si="50"/>
        <v>2</v>
      </c>
      <c r="CY16" s="6" t="str">
        <f t="shared" ca="1" si="51"/>
        <v>-</v>
      </c>
      <c r="CZ16" s="44">
        <f t="shared" ca="1" si="52"/>
        <v>0</v>
      </c>
      <c r="DB16" s="44" t="str">
        <f t="shared" ca="1" si="5"/>
        <v/>
      </c>
      <c r="DC16" s="44" t="str">
        <f t="shared" ca="1" si="6"/>
        <v/>
      </c>
      <c r="DD16" s="44" t="str">
        <f t="shared" ca="1" si="7"/>
        <v/>
      </c>
      <c r="DE16" s="44"/>
      <c r="DF16" s="44">
        <f ca="1">IF(DF15&lt;&gt;"",IF(AND(DF15&lt;60*Simulation!$K$8, DF15+DG16&lt;60*Simulation!$K$8),DF15+DG16,""),"")</f>
        <v>80</v>
      </c>
      <c r="DG16" s="44">
        <f ca="1">IF(DF15&lt;&gt;"",IF(AND(EF15&lt;&gt;"", DH15=EF15),RANDBETWEEN(Simulation!$N$6,Simulation!$P$6),RANDBETWEEN(Simulation!$N$5,Simulation!$P$5)),"")</f>
        <v>23</v>
      </c>
      <c r="DH16" s="44">
        <f t="shared" ca="1" si="79"/>
        <v>2</v>
      </c>
      <c r="DI16" s="44">
        <f t="shared" ca="1" si="53"/>
        <v>1</v>
      </c>
      <c r="DJ16" s="27">
        <f t="shared" ca="1" si="54"/>
        <v>0.53858654828672692</v>
      </c>
      <c r="DK16" s="44">
        <f t="shared" ca="1" si="55"/>
        <v>8</v>
      </c>
      <c r="DL16" s="44" t="str">
        <f ca="1">IF(DF16&lt;&gt;"",VLOOKUP(DK16,'Players Stats'!$C$88:$D$127,2),"")</f>
        <v>Small Forward</v>
      </c>
      <c r="DM16" s="44" t="str">
        <f ca="1">IF(DF16&lt;&gt;"",VLOOKUP(DK16,'Players Stats'!$C$88:$E$127,3),"")</f>
        <v>Carlos Boozer</v>
      </c>
      <c r="DN16" s="27">
        <f t="shared" ca="1" si="56"/>
        <v>0.87987927676030264</v>
      </c>
      <c r="DO16" s="44">
        <f ca="1">IF(DF16&lt;&gt;"",VLOOKUP('Quarter 1'!DK16-5*('Quarter 1'!DH16-1),'Players Stats'!$B$136:$J$140,1+DI16),"")</f>
        <v>0.12745000000000001</v>
      </c>
      <c r="DP16" s="44" t="str">
        <f t="shared" ca="1" si="80"/>
        <v>NO</v>
      </c>
      <c r="DQ16" s="27">
        <f t="shared" ca="1" si="57"/>
        <v>0.21856939454739399</v>
      </c>
      <c r="DR16" s="44">
        <f ca="1">IF(DF16&lt;&gt;"",IF(DP16="NO",VLOOKUP(DK16,'Players Stats'!$C$88:$I$127,7),""),"")</f>
        <v>0</v>
      </c>
      <c r="DS16" s="44">
        <f t="shared" ca="1" si="81"/>
        <v>2</v>
      </c>
      <c r="DT16" s="27">
        <f t="shared" ca="1" si="58"/>
        <v>0.51734231569093214</v>
      </c>
      <c r="DU16" s="44">
        <f ca="1">IF(DP16="NO",VLOOKUP(DK16,'Players Stats'!$C$88:$H$127,7-'Quarter 1'!DS16),"")</f>
        <v>0.47699999999999998</v>
      </c>
      <c r="DV16" s="44">
        <f t="shared" ca="1" si="82"/>
        <v>0</v>
      </c>
      <c r="DW16" s="27">
        <f t="shared" ca="1" si="59"/>
        <v>0.57529945779021374</v>
      </c>
      <c r="DX16" s="44" t="str">
        <f ca="1">IF(DW16="","",IF(DW16&lt;=VLOOKUP(DK16,'Players Stats'!$C$88:$L$127,10),"YES","NO"))</f>
        <v>NO</v>
      </c>
      <c r="DY16" s="27" t="str">
        <f t="shared" ca="1" si="60"/>
        <v/>
      </c>
      <c r="DZ16" s="44" t="str">
        <f ca="1">IF(DX16="YES",IF(DY16&lt;=VLOOKUP(DK16,'Players Stats'!$C$88:$H$127,6),1,0),"")</f>
        <v/>
      </c>
      <c r="EA16" s="27" t="str">
        <f t="shared" ca="1" si="61"/>
        <v/>
      </c>
      <c r="EB16" s="44" t="str">
        <f ca="1">IF(AND(DX16="YES",EA16&lt;&gt;""),IF(EA16&lt;=VLOOKUP(DK16,'Players Stats'!$C$88:$H$127,6),1,0),"")</f>
        <v/>
      </c>
      <c r="EC16" s="27">
        <f t="shared" ca="1" si="62"/>
        <v>0.95477619898565891</v>
      </c>
      <c r="ED16" s="44" t="str">
        <f ca="1">IF(EC16="","",IF(EC16&lt;=Simulation!$K$7,"YES","NO"))</f>
        <v>NO</v>
      </c>
      <c r="EE16" s="27">
        <f t="shared" ca="1" si="63"/>
        <v>0.69571682370476773</v>
      </c>
      <c r="EF16" s="44">
        <f ca="1">IF(ED16="NO",IF(EE16&lt;=Simulation!$K$9,DH16,DI16),"")</f>
        <v>1</v>
      </c>
      <c r="EH16" s="44">
        <f t="shared" ca="1" si="64"/>
        <v>2</v>
      </c>
      <c r="EI16" s="6" t="str">
        <f t="shared" ca="1" si="65"/>
        <v>-</v>
      </c>
      <c r="EJ16" s="44">
        <f t="shared" ca="1" si="66"/>
        <v>6</v>
      </c>
      <c r="EL16" s="44" t="str">
        <f t="shared" ca="1" si="8"/>
        <v/>
      </c>
      <c r="EM16" s="44" t="str">
        <f t="shared" ca="1" si="9"/>
        <v/>
      </c>
      <c r="EN16" s="44" t="str">
        <f t="shared" ca="1" si="10"/>
        <v/>
      </c>
    </row>
    <row r="17" spans="2:144">
      <c r="B17" s="44">
        <f ca="1">IF(B16&lt;&gt;"",IF(AND(B16&lt;60*Simulation!$K$8, B16+C17&lt;60*Simulation!$K$8),B16+C17,""),"")</f>
        <v>98</v>
      </c>
      <c r="C17" s="44">
        <f ca="1">IF(B16&lt;&gt;"",IF(AND(AB16&lt;&gt;"", D16=AB16),RANDBETWEEN(Simulation!$N$6,Simulation!$P$6),RANDBETWEEN(Simulation!$N$5,Simulation!$P$5)),"")</f>
        <v>10</v>
      </c>
      <c r="D17" s="44">
        <f t="shared" ca="1" si="67"/>
        <v>1</v>
      </c>
      <c r="E17" s="44">
        <f t="shared" ca="1" si="11"/>
        <v>2</v>
      </c>
      <c r="F17" s="87">
        <f t="shared" ca="1" si="12"/>
        <v>2.2992034441366327E-2</v>
      </c>
      <c r="G17" s="44">
        <f t="shared" ca="1" si="13"/>
        <v>1</v>
      </c>
      <c r="H17" s="44" t="str">
        <f ca="1">IF(B17&lt;&gt;"",VLOOKUP(G17,'Players Stats'!$C$88:$D$127,2),"")</f>
        <v>Point Guard</v>
      </c>
      <c r="I17" s="44" t="str">
        <f ca="1">IF(B17&lt;&gt;"",VLOOKUP(G17,'Players Stats'!$C$88:$E$127,3),"")</f>
        <v>Dwyane Wade</v>
      </c>
      <c r="J17" s="87">
        <f t="shared" ca="1" si="14"/>
        <v>0.38351656383070454</v>
      </c>
      <c r="K17" s="87">
        <f ca="1">IF(B17&lt;&gt;"",VLOOKUP('Quarter 1'!G17-5*('Quarter 1'!D17-1),'Players Stats'!$B$136:$J$140,1+E17),"")</f>
        <v>8.4050000000000014E-2</v>
      </c>
      <c r="L17" s="44" t="str">
        <f t="shared" ca="1" si="68"/>
        <v>NO</v>
      </c>
      <c r="M17" s="87">
        <f t="shared" ca="1" si="15"/>
        <v>0.62904355056054784</v>
      </c>
      <c r="N17" s="87">
        <f ca="1">IF(B17&lt;&gt;"",IF(L17="NO",VLOOKUP(G17,'Players Stats'!$C$88:$I$127,7),""),"")</f>
        <v>5.9523809523809521E-2</v>
      </c>
      <c r="O17" s="44">
        <f t="shared" ca="1" si="69"/>
        <v>2</v>
      </c>
      <c r="P17" s="87">
        <f t="shared" ca="1" si="16"/>
        <v>0.12765507590233505</v>
      </c>
      <c r="Q17" s="87">
        <f ca="1">IF(L17="NO",VLOOKUP(G17,'Players Stats'!$C$88:$H$127,7-'Quarter 1'!O17),"")</f>
        <v>0.52100000000000002</v>
      </c>
      <c r="R17" s="44">
        <f t="shared" ca="1" si="70"/>
        <v>2</v>
      </c>
      <c r="S17" s="87">
        <f t="shared" ca="1" si="17"/>
        <v>0.35612768118404281</v>
      </c>
      <c r="T17" s="44" t="str">
        <f ca="1">IF(S17="","",IF(S17&lt;=VLOOKUP(G17,'Players Stats'!$C$88:$L$127,10),"YES","NO"))</f>
        <v>NO</v>
      </c>
      <c r="U17" s="87" t="str">
        <f t="shared" ca="1" si="18"/>
        <v/>
      </c>
      <c r="V17" s="44" t="str">
        <f ca="1">IF(T17="YES",IF(U17&lt;=VLOOKUP(G17,'Players Stats'!$C$88:$H$127,6),1,0),"")</f>
        <v/>
      </c>
      <c r="W17" s="87" t="str">
        <f t="shared" ca="1" si="19"/>
        <v/>
      </c>
      <c r="X17" s="44" t="str">
        <f ca="1">IF(AND(T17="YES",W17&lt;&gt;""),IF(W17&lt;=VLOOKUP(G17,'Players Stats'!$C$88:$H$127,6),1,0),"")</f>
        <v/>
      </c>
      <c r="Y17" s="87" t="str">
        <f t="shared" ca="1" si="20"/>
        <v/>
      </c>
      <c r="Z17" s="44" t="str">
        <f ca="1">IF(Y17="","",IF(Y17&lt;=Simulation!$K$7,"YES","NO"))</f>
        <v/>
      </c>
      <c r="AA17" s="87" t="str">
        <f t="shared" ca="1" si="21"/>
        <v/>
      </c>
      <c r="AB17" s="44" t="str">
        <f ca="1">IF(Z17="NO",IF(AA17&lt;=Simulation!$K$9,D17,E17),"")</f>
        <v/>
      </c>
      <c r="AD17" s="44">
        <f t="shared" ca="1" si="22"/>
        <v>7</v>
      </c>
      <c r="AE17" s="6" t="str">
        <f t="shared" ca="1" si="23"/>
        <v>-</v>
      </c>
      <c r="AF17" s="44">
        <f t="shared" ca="1" si="24"/>
        <v>2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84</v>
      </c>
      <c r="AM17" s="44">
        <f ca="1">IF(AL16&lt;&gt;"",IF(AND(BL16&lt;&gt;"", AN16=BL16),RANDBETWEEN(Simulation!$N$6,Simulation!$P$6),RANDBETWEEN(Simulation!$N$5,Simulation!$P$5)),"")</f>
        <v>17</v>
      </c>
      <c r="AN17" s="44">
        <f t="shared" ca="1" si="71"/>
        <v>2</v>
      </c>
      <c r="AO17" s="44">
        <f t="shared" ca="1" si="25"/>
        <v>1</v>
      </c>
      <c r="AP17" s="87">
        <f t="shared" ca="1" si="26"/>
        <v>0.12327517776900909</v>
      </c>
      <c r="AQ17" s="44">
        <f t="shared" ca="1" si="27"/>
        <v>6</v>
      </c>
      <c r="AR17" s="44" t="str">
        <f ca="1">IF(AL17&lt;&gt;"",VLOOKUP(AQ17,'Players Stats'!$C$88:$D$127,2),"")</f>
        <v>Point Guard</v>
      </c>
      <c r="AS17" s="44" t="str">
        <f ca="1">IF(AL17&lt;&gt;"",VLOOKUP(AQ17,'Players Stats'!$C$88:$E$127,3),"")</f>
        <v>Jimmy Butler</v>
      </c>
      <c r="AT17" s="27">
        <f t="shared" ca="1" si="83"/>
        <v>0.39569760136948418</v>
      </c>
      <c r="AU17" s="44">
        <f ca="1">IF(AL17&lt;&gt;"",VLOOKUP('Quarter 1'!AQ17-5*('Quarter 1'!AN17-1),'Players Stats'!$B$136:$J$140,1+AO17),"")</f>
        <v>0.13875000000000001</v>
      </c>
      <c r="AV17" s="44" t="str">
        <f t="shared" ca="1" si="72"/>
        <v>NO</v>
      </c>
      <c r="AW17" s="27">
        <f t="shared" ca="1" si="29"/>
        <v>0.199851020467118</v>
      </c>
      <c r="AX17" s="44">
        <f ca="1">IF(AL17&lt;&gt;"",IF(AV17="NO",VLOOKUP(AQ17,'Players Stats'!$C$88:$I$127,7),""),"")</f>
        <v>0.17333333333333334</v>
      </c>
      <c r="AY17" s="44">
        <f t="shared" ca="1" si="73"/>
        <v>2</v>
      </c>
      <c r="AZ17" s="27">
        <f t="shared" ca="1" si="30"/>
        <v>7.5473159140605039E-2</v>
      </c>
      <c r="BA17" s="44">
        <f ca="1">IF(AV17="NO",VLOOKUP(AQ17,'Players Stats'!$C$88:$H$127,7-'Quarter 1'!AY17),"")</f>
        <v>0.46700000000000003</v>
      </c>
      <c r="BB17" s="44">
        <f t="shared" ca="1" si="74"/>
        <v>2</v>
      </c>
      <c r="BC17" s="27">
        <f t="shared" ca="1" si="31"/>
        <v>0.9478709131289631</v>
      </c>
      <c r="BD17" s="44" t="str">
        <f ca="1">IF(BC17="","",IF(BC17&lt;=VLOOKUP(AQ17,'Players Stats'!$C$88:$L$127,10),"YES","NO"))</f>
        <v>NO</v>
      </c>
      <c r="BE17" s="27" t="str">
        <f t="shared" ca="1" si="32"/>
        <v/>
      </c>
      <c r="BF17" s="44" t="str">
        <f ca="1">IF(BD17="YES",IF(BE17&lt;=VLOOKUP(AQ17,'Players Stats'!$C$88:$H$127,6),1,0),"")</f>
        <v/>
      </c>
      <c r="BG17" s="27" t="str">
        <f t="shared" ca="1" si="33"/>
        <v/>
      </c>
      <c r="BH17" s="44" t="str">
        <f ca="1">IF(AND(BD17="YES",BG17&lt;&gt;""),IF(BG17&lt;=VLOOKUP(AQ17,'Players Stats'!$C$88:$H$127,6),1,0),"")</f>
        <v/>
      </c>
      <c r="BI17" s="27" t="str">
        <f t="shared" ca="1" si="34"/>
        <v/>
      </c>
      <c r="BJ17" s="44" t="str">
        <f ca="1">IF(BI17="","",IF(BI17&lt;=Simulation!$K$7,"YES","NO"))</f>
        <v/>
      </c>
      <c r="BK17" s="27" t="str">
        <f t="shared" ca="1" si="35"/>
        <v/>
      </c>
      <c r="BL17" s="44" t="str">
        <f ca="1">IF(BJ17="NO",IF(BK17&lt;=Simulation!$K$9,AN17,AO17),"")</f>
        <v/>
      </c>
      <c r="BN17" s="44">
        <f t="shared" ca="1" si="36"/>
        <v>5</v>
      </c>
      <c r="BO17" s="6" t="str">
        <f t="shared" ca="1" si="37"/>
        <v>-</v>
      </c>
      <c r="BP17" s="44">
        <f t="shared" ca="1" si="38"/>
        <v>4</v>
      </c>
      <c r="BR17" s="44" t="str">
        <f t="shared" ca="1" si="2"/>
        <v/>
      </c>
      <c r="BS17" s="44" t="str">
        <f t="shared" ca="1" si="3"/>
        <v/>
      </c>
      <c r="BT17" s="44" t="str">
        <f t="shared" ca="1" si="4"/>
        <v/>
      </c>
      <c r="BU17" s="44"/>
      <c r="BV17" s="44">
        <f ca="1">IF(BV16&lt;&gt;"",IF(AND(BV16&lt;60*Simulation!$K$8, BV16+BW17&lt;60*Simulation!$K$8),BV16+BW17,""),"")</f>
        <v>93</v>
      </c>
      <c r="BW17" s="44">
        <f ca="1">IF(BV16&lt;&gt;"",IF(AND(CV16&lt;&gt;"", BX16=CV16),RANDBETWEEN(Simulation!$N$6,Simulation!$P$6),RANDBETWEEN(Simulation!$N$5,Simulation!$P$5)),"")</f>
        <v>8</v>
      </c>
      <c r="BX17" s="44">
        <f t="shared" ca="1" si="75"/>
        <v>2</v>
      </c>
      <c r="BY17" s="44">
        <f t="shared" ca="1" si="39"/>
        <v>1</v>
      </c>
      <c r="BZ17" s="27">
        <f t="shared" ca="1" si="40"/>
        <v>0.79279330394352665</v>
      </c>
      <c r="CA17" s="44">
        <f t="shared" ca="1" si="41"/>
        <v>9</v>
      </c>
      <c r="CB17" s="44" t="str">
        <f ca="1">IF(BV17&lt;&gt;"",VLOOKUP(CA17,'Players Stats'!$C$88:$D$127,2),"")</f>
        <v>Power Forward</v>
      </c>
      <c r="CC17" s="44" t="str">
        <f ca="1">IF(BV17&lt;&gt;"",VLOOKUP(CA17,'Players Stats'!$C$88:$E$127,3),"")</f>
        <v>Luol Deng</v>
      </c>
      <c r="CD17" s="27">
        <f t="shared" ca="1" si="42"/>
        <v>0.73653734543714666</v>
      </c>
      <c r="CE17" s="44">
        <f ca="1">IF(BV17&lt;&gt;"",VLOOKUP('Quarter 1'!CA17-5*('Quarter 1'!BX17-1),'Players Stats'!$B$136:$J$140,1+BY17),"")</f>
        <v>6.59E-2</v>
      </c>
      <c r="CF17" s="44" t="str">
        <f t="shared" ca="1" si="76"/>
        <v>NO</v>
      </c>
      <c r="CG17" s="27">
        <f t="shared" ca="1" si="43"/>
        <v>0.92224515695822928</v>
      </c>
      <c r="CH17" s="44">
        <f ca="1">IF(BV17&lt;&gt;"",IF(CF17="NO",VLOOKUP(CA17,'Players Stats'!$C$88:$I$127,7),""),"")</f>
        <v>0.17514124293785313</v>
      </c>
      <c r="CI17" s="44">
        <f t="shared" ca="1" si="77"/>
        <v>2</v>
      </c>
      <c r="CJ17" s="27">
        <f t="shared" ca="1" si="44"/>
        <v>0.25022166791996259</v>
      </c>
      <c r="CK17" s="44">
        <f ca="1">IF(CF17="NO",VLOOKUP(CA17,'Players Stats'!$C$88:$H$127,7-'Quarter 1'!CI17),"")</f>
        <v>0.42599999999999999</v>
      </c>
      <c r="CL17" s="44">
        <f t="shared" ca="1" si="78"/>
        <v>2</v>
      </c>
      <c r="CM17" s="27">
        <f t="shared" ca="1" si="45"/>
        <v>0.79328601023252898</v>
      </c>
      <c r="CN17" s="44" t="str">
        <f ca="1">IF(CM17="","",IF(CM17&lt;=VLOOKUP(CA17,'Players Stats'!$C$88:$L$127,10),"YES","NO"))</f>
        <v>NO</v>
      </c>
      <c r="CO17" s="27" t="str">
        <f t="shared" ca="1" si="46"/>
        <v/>
      </c>
      <c r="CP17" s="44" t="str">
        <f ca="1">IF(CN17="YES",IF(CO17&lt;=VLOOKUP(CA17,'Players Stats'!$C$88:$H$127,6),1,0),"")</f>
        <v/>
      </c>
      <c r="CQ17" s="27" t="str">
        <f t="shared" ca="1" si="47"/>
        <v/>
      </c>
      <c r="CR17" s="44" t="str">
        <f ca="1">IF(AND(CN17="YES",CQ17&lt;&gt;""),IF(CQ17&lt;=VLOOKUP(CA17,'Players Stats'!$C$88:$H$127,6),1,0),"")</f>
        <v/>
      </c>
      <c r="CS17" s="27" t="str">
        <f t="shared" ca="1" si="48"/>
        <v/>
      </c>
      <c r="CT17" s="44" t="str">
        <f ca="1">IF(CS17="","",IF(CS17&lt;=Simulation!$K$7,"YES","NO"))</f>
        <v/>
      </c>
      <c r="CU17" s="27" t="str">
        <f t="shared" ca="1" si="49"/>
        <v/>
      </c>
      <c r="CV17" s="44" t="str">
        <f ca="1">IF(CT17="NO",IF(CU17&lt;=Simulation!$K$9,BX17,BY17),"")</f>
        <v/>
      </c>
      <c r="CX17" s="44">
        <f t="shared" ca="1" si="50"/>
        <v>2</v>
      </c>
      <c r="CY17" s="6" t="str">
        <f t="shared" ca="1" si="51"/>
        <v>-</v>
      </c>
      <c r="CZ17" s="44">
        <f t="shared" ca="1" si="52"/>
        <v>2</v>
      </c>
      <c r="DB17" s="44" t="str">
        <f t="shared" ca="1" si="5"/>
        <v/>
      </c>
      <c r="DC17" s="44" t="str">
        <f t="shared" ca="1" si="6"/>
        <v/>
      </c>
      <c r="DD17" s="44" t="str">
        <f t="shared" ca="1" si="7"/>
        <v/>
      </c>
      <c r="DE17" s="44"/>
      <c r="DF17" s="44">
        <f ca="1">IF(DF16&lt;&gt;"",IF(AND(DF16&lt;60*Simulation!$K$8, DF16+DG17&lt;60*Simulation!$K$8),DF16+DG17,""),"")</f>
        <v>97</v>
      </c>
      <c r="DG17" s="44">
        <f ca="1">IF(DF16&lt;&gt;"",IF(AND(EF16&lt;&gt;"", DH16=EF16),RANDBETWEEN(Simulation!$N$6,Simulation!$P$6),RANDBETWEEN(Simulation!$N$5,Simulation!$P$5)),"")</f>
        <v>17</v>
      </c>
      <c r="DH17" s="44">
        <f t="shared" ca="1" si="79"/>
        <v>1</v>
      </c>
      <c r="DI17" s="44">
        <f t="shared" ca="1" si="53"/>
        <v>2</v>
      </c>
      <c r="DJ17" s="27">
        <f t="shared" ca="1" si="54"/>
        <v>0.13391388383793323</v>
      </c>
      <c r="DK17" s="44">
        <f t="shared" ca="1" si="55"/>
        <v>1</v>
      </c>
      <c r="DL17" s="44" t="str">
        <f ca="1">IF(DF17&lt;&gt;"",VLOOKUP(DK17,'Players Stats'!$C$88:$D$127,2),"")</f>
        <v>Point Guard</v>
      </c>
      <c r="DM17" s="44" t="str">
        <f ca="1">IF(DF17&lt;&gt;"",VLOOKUP(DK17,'Players Stats'!$C$88:$E$127,3),"")</f>
        <v>Dwyane Wade</v>
      </c>
      <c r="DN17" s="27">
        <f t="shared" ca="1" si="56"/>
        <v>0.15359069971205119</v>
      </c>
      <c r="DO17" s="44">
        <f ca="1">IF(DF17&lt;&gt;"",VLOOKUP('Quarter 1'!DK17-5*('Quarter 1'!DH17-1),'Players Stats'!$B$136:$J$140,1+DI17),"")</f>
        <v>8.4050000000000014E-2</v>
      </c>
      <c r="DP17" s="44" t="str">
        <f t="shared" ca="1" si="80"/>
        <v>NO</v>
      </c>
      <c r="DQ17" s="27">
        <f t="shared" ca="1" si="57"/>
        <v>0.50366240937427498</v>
      </c>
      <c r="DR17" s="44">
        <f ca="1">IF(DF17&lt;&gt;"",IF(DP17="NO",VLOOKUP(DK17,'Players Stats'!$C$88:$I$127,7),""),"")</f>
        <v>5.9523809523809521E-2</v>
      </c>
      <c r="DS17" s="44">
        <f t="shared" ca="1" si="81"/>
        <v>2</v>
      </c>
      <c r="DT17" s="27">
        <f t="shared" ca="1" si="58"/>
        <v>0.65462351809961783</v>
      </c>
      <c r="DU17" s="44">
        <f ca="1">IF(DP17="NO",VLOOKUP(DK17,'Players Stats'!$C$88:$H$127,7-'Quarter 1'!DS17),"")</f>
        <v>0.52100000000000002</v>
      </c>
      <c r="DV17" s="44">
        <f t="shared" ca="1" si="82"/>
        <v>0</v>
      </c>
      <c r="DW17" s="27">
        <f t="shared" ca="1" si="59"/>
        <v>0.49086226829906554</v>
      </c>
      <c r="DX17" s="44" t="str">
        <f ca="1">IF(DW17="","",IF(DW17&lt;=VLOOKUP(DK17,'Players Stats'!$C$88:$L$127,10),"YES","NO"))</f>
        <v>NO</v>
      </c>
      <c r="DY17" s="27" t="str">
        <f t="shared" ca="1" si="60"/>
        <v/>
      </c>
      <c r="DZ17" s="44" t="str">
        <f ca="1">IF(DX17="YES",IF(DY17&lt;=VLOOKUP(DK17,'Players Stats'!$C$88:$H$127,6),1,0),"")</f>
        <v/>
      </c>
      <c r="EA17" s="27" t="str">
        <f t="shared" ca="1" si="61"/>
        <v/>
      </c>
      <c r="EB17" s="44" t="str">
        <f ca="1">IF(AND(DX17="YES",EA17&lt;&gt;""),IF(EA17&lt;=VLOOKUP(DK17,'Players Stats'!$C$88:$H$127,6),1,0),"")</f>
        <v/>
      </c>
      <c r="EC17" s="27">
        <f t="shared" ca="1" si="62"/>
        <v>7.8369125906257775E-2</v>
      </c>
      <c r="ED17" s="44" t="str">
        <f ca="1">IF(EC17="","",IF(EC17&lt;=Simulation!$K$7,"YES","NO"))</f>
        <v>YES</v>
      </c>
      <c r="EE17" s="27" t="str">
        <f t="shared" ca="1" si="63"/>
        <v/>
      </c>
      <c r="EF17" s="44" t="str">
        <f ca="1">IF(ED17="NO",IF(EE17&lt;=Simulation!$K$9,DH17,DI17),"")</f>
        <v/>
      </c>
      <c r="EH17" s="44">
        <f t="shared" ca="1" si="64"/>
        <v>2</v>
      </c>
      <c r="EI17" s="6" t="str">
        <f t="shared" ca="1" si="65"/>
        <v>-</v>
      </c>
      <c r="EJ17" s="44">
        <f t="shared" ca="1" si="66"/>
        <v>6</v>
      </c>
      <c r="EL17" s="44" t="str">
        <f t="shared" ca="1" si="8"/>
        <v/>
      </c>
      <c r="EM17" s="44" t="str">
        <f t="shared" ca="1" si="9"/>
        <v/>
      </c>
      <c r="EN17" s="44" t="str">
        <f t="shared" ca="1" si="10"/>
        <v/>
      </c>
    </row>
    <row r="18" spans="2:144">
      <c r="B18" s="44">
        <f ca="1">IF(B17&lt;&gt;"",IF(AND(B17&lt;60*Simulation!$K$8, B17+C18&lt;60*Simulation!$K$8),B17+C18,""),"")</f>
        <v>120</v>
      </c>
      <c r="C18" s="44">
        <f ca="1">IF(B17&lt;&gt;"",IF(AND(AB17&lt;&gt;"", D17=AB17),RANDBETWEEN(Simulation!$N$6,Simulation!$P$6),RANDBETWEEN(Simulation!$N$5,Simulation!$P$5)),"")</f>
        <v>22</v>
      </c>
      <c r="D18" s="44">
        <f t="shared" ca="1" si="67"/>
        <v>2</v>
      </c>
      <c r="E18" s="44">
        <f t="shared" ca="1" si="11"/>
        <v>1</v>
      </c>
      <c r="F18" s="87">
        <f t="shared" ca="1" si="12"/>
        <v>0.41618681216763564</v>
      </c>
      <c r="G18" s="44">
        <f t="shared" ca="1" si="13"/>
        <v>8</v>
      </c>
      <c r="H18" s="44" t="str">
        <f ca="1">IF(B18&lt;&gt;"",VLOOKUP(G18,'Players Stats'!$C$88:$D$127,2),"")</f>
        <v>Small Forward</v>
      </c>
      <c r="I18" s="44" t="str">
        <f ca="1">IF(B18&lt;&gt;"",VLOOKUP(G18,'Players Stats'!$C$88:$E$127,3),"")</f>
        <v>Carlos Boozer</v>
      </c>
      <c r="J18" s="87">
        <f t="shared" ca="1" si="14"/>
        <v>7.8282762518914195E-3</v>
      </c>
      <c r="K18" s="87">
        <f ca="1">IF(B18&lt;&gt;"",VLOOKUP('Quarter 1'!G18-5*('Quarter 1'!D18-1),'Players Stats'!$B$136:$J$140,1+E18),"")</f>
        <v>0.12745000000000001</v>
      </c>
      <c r="L18" s="44" t="str">
        <f t="shared" ca="1" si="68"/>
        <v>YES</v>
      </c>
      <c r="M18" s="87" t="str">
        <f t="shared" ca="1" si="15"/>
        <v/>
      </c>
      <c r="N18" s="87" t="str">
        <f ca="1">IF(B18&lt;&gt;"",IF(L18="NO",VLOOKUP(G18,'Players Stats'!$C$88:$I$127,7),""),"")</f>
        <v/>
      </c>
      <c r="O18" s="44" t="str">
        <f t="shared" ca="1" si="69"/>
        <v/>
      </c>
      <c r="P18" s="87" t="str">
        <f t="shared" ca="1" si="16"/>
        <v/>
      </c>
      <c r="Q18" s="87" t="str">
        <f ca="1">IF(L18="NO",VLOOKUP(G18,'Players Stats'!$C$88:$H$127,7-'Quarter 1'!O18),"")</f>
        <v/>
      </c>
      <c r="R18" s="44" t="str">
        <f t="shared" ca="1" si="70"/>
        <v/>
      </c>
      <c r="S18" s="87" t="str">
        <f t="shared" ca="1" si="17"/>
        <v/>
      </c>
      <c r="T18" s="44" t="str">
        <f ca="1">IF(S18="","",IF(S18&lt;=VLOOKUP(G18,'Players Stats'!$C$88:$L$127,10),"YES","NO"))</f>
        <v/>
      </c>
      <c r="U18" s="87" t="str">
        <f t="shared" ca="1" si="18"/>
        <v/>
      </c>
      <c r="V18" s="44" t="str">
        <f ca="1">IF(T18="YES",IF(U18&lt;=VLOOKUP(G18,'Players Stats'!$C$88:$H$127,6),1,0),"")</f>
        <v/>
      </c>
      <c r="W18" s="87" t="str">
        <f t="shared" ca="1" si="19"/>
        <v/>
      </c>
      <c r="X18" s="44" t="str">
        <f ca="1">IF(AND(T18="YES",W18&lt;&gt;""),IF(W18&lt;=VLOOKUP(G18,'Players Stats'!$C$88:$H$127,6),1,0),"")</f>
        <v/>
      </c>
      <c r="Y18" s="87" t="str">
        <f t="shared" ca="1" si="20"/>
        <v/>
      </c>
      <c r="Z18" s="44" t="str">
        <f ca="1">IF(Y18="","",IF(Y18&lt;=Simulation!$K$7,"YES","NO"))</f>
        <v/>
      </c>
      <c r="AA18" s="87" t="str">
        <f t="shared" ca="1" si="21"/>
        <v/>
      </c>
      <c r="AB18" s="44" t="str">
        <f ca="1">IF(Z18="NO",IF(AA18&lt;=Simulation!$K$9,D18,E18),"")</f>
        <v/>
      </c>
      <c r="AD18" s="44">
        <f t="shared" ca="1" si="22"/>
        <v>7</v>
      </c>
      <c r="AE18" s="6" t="str">
        <f t="shared" ca="1" si="23"/>
        <v>-</v>
      </c>
      <c r="AF18" s="44">
        <f t="shared" ca="1" si="24"/>
        <v>2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103</v>
      </c>
      <c r="AM18" s="44">
        <f ca="1">IF(AL17&lt;&gt;"",IF(AND(BL17&lt;&gt;"", AN17=BL17),RANDBETWEEN(Simulation!$N$6,Simulation!$P$6),RANDBETWEEN(Simulation!$N$5,Simulation!$P$5)),"")</f>
        <v>19</v>
      </c>
      <c r="AN18" s="44">
        <f t="shared" ca="1" si="71"/>
        <v>1</v>
      </c>
      <c r="AO18" s="44">
        <f t="shared" ca="1" si="25"/>
        <v>2</v>
      </c>
      <c r="AP18" s="87">
        <f t="shared" ca="1" si="26"/>
        <v>0.56320182982550138</v>
      </c>
      <c r="AQ18" s="44">
        <f t="shared" ca="1" si="27"/>
        <v>3</v>
      </c>
      <c r="AR18" s="44" t="str">
        <f ca="1">IF(AL18&lt;&gt;"",VLOOKUP(AQ18,'Players Stats'!$C$88:$D$127,2),"")</f>
        <v>Small Forward</v>
      </c>
      <c r="AS18" s="44" t="str">
        <f ca="1">IF(AL18&lt;&gt;"",VLOOKUP(AQ18,'Players Stats'!$C$88:$E$127,3),"")</f>
        <v>LeBron James</v>
      </c>
      <c r="AT18" s="27">
        <f t="shared" ca="1" si="83"/>
        <v>0.86336707762899223</v>
      </c>
      <c r="AU18" s="44">
        <f ca="1">IF(AL18&lt;&gt;"",VLOOKUP('Quarter 1'!AQ18-5*('Quarter 1'!AN18-1),'Players Stats'!$B$136:$J$140,1+AO18),"")</f>
        <v>7.035000000000001E-2</v>
      </c>
      <c r="AV18" s="44" t="str">
        <f t="shared" ca="1" si="72"/>
        <v>NO</v>
      </c>
      <c r="AW18" s="27">
        <f t="shared" ca="1" si="29"/>
        <v>0.59575593536435889</v>
      </c>
      <c r="AX18" s="44">
        <f ca="1">IF(AL18&lt;&gt;"",IF(AV18="NO",VLOOKUP(AQ18,'Players Stats'!$C$88:$I$127,7),""),"")</f>
        <v>0.15639810426540282</v>
      </c>
      <c r="AY18" s="44">
        <f t="shared" ca="1" si="73"/>
        <v>2</v>
      </c>
      <c r="AZ18" s="27">
        <f t="shared" ca="1" si="30"/>
        <v>0.36727472115968618</v>
      </c>
      <c r="BA18" s="44">
        <f ca="1">IF(AV18="NO",VLOOKUP(AQ18,'Players Stats'!$C$88:$H$127,7-'Quarter 1'!AY18),"")</f>
        <v>0.56499999999999995</v>
      </c>
      <c r="BB18" s="44">
        <f t="shared" ca="1" si="74"/>
        <v>2</v>
      </c>
      <c r="BC18" s="27">
        <f t="shared" ca="1" si="31"/>
        <v>0.89118907460075047</v>
      </c>
      <c r="BD18" s="44" t="str">
        <f ca="1">IF(BC18="","",IF(BC18&lt;=VLOOKUP(AQ18,'Players Stats'!$C$88:$L$127,10),"YES","NO"))</f>
        <v>NO</v>
      </c>
      <c r="BE18" s="27" t="str">
        <f t="shared" ca="1" si="32"/>
        <v/>
      </c>
      <c r="BF18" s="44" t="str">
        <f ca="1">IF(BD18="YES",IF(BE18&lt;=VLOOKUP(AQ18,'Players Stats'!$C$88:$H$127,6),1,0),"")</f>
        <v/>
      </c>
      <c r="BG18" s="27" t="str">
        <f t="shared" ca="1" si="33"/>
        <v/>
      </c>
      <c r="BH18" s="44" t="str">
        <f ca="1">IF(AND(BD18="YES",BG18&lt;&gt;""),IF(BG18&lt;=VLOOKUP(AQ18,'Players Stats'!$C$88:$H$127,6),1,0),"")</f>
        <v/>
      </c>
      <c r="BI18" s="27" t="str">
        <f t="shared" ca="1" si="34"/>
        <v/>
      </c>
      <c r="BJ18" s="44" t="str">
        <f ca="1">IF(BI18="","",IF(BI18&lt;=Simulation!$K$7,"YES","NO"))</f>
        <v/>
      </c>
      <c r="BK18" s="27" t="str">
        <f t="shared" ca="1" si="35"/>
        <v/>
      </c>
      <c r="BL18" s="44" t="str">
        <f ca="1">IF(BJ18="NO",IF(BK18&lt;=Simulation!$K$9,AN18,AO18),"")</f>
        <v/>
      </c>
      <c r="BN18" s="44">
        <f t="shared" ca="1" si="36"/>
        <v>7</v>
      </c>
      <c r="BO18" s="6" t="str">
        <f t="shared" ca="1" si="37"/>
        <v>-</v>
      </c>
      <c r="BP18" s="44">
        <f t="shared" ca="1" si="38"/>
        <v>4</v>
      </c>
      <c r="BR18" s="44" t="str">
        <f t="shared" ca="1" si="2"/>
        <v/>
      </c>
      <c r="BS18" s="44" t="str">
        <f t="shared" ca="1" si="3"/>
        <v/>
      </c>
      <c r="BT18" s="44" t="str">
        <f t="shared" ca="1" si="4"/>
        <v/>
      </c>
      <c r="BU18" s="44"/>
      <c r="BV18" s="44">
        <f ca="1">IF(BV17&lt;&gt;"",IF(AND(BV17&lt;60*Simulation!$K$8, BV17+BW18&lt;60*Simulation!$K$8),BV17+BW18,""),"")</f>
        <v>105</v>
      </c>
      <c r="BW18" s="44">
        <f ca="1">IF(BV17&lt;&gt;"",IF(AND(CV17&lt;&gt;"", BX17=CV17),RANDBETWEEN(Simulation!$N$6,Simulation!$P$6),RANDBETWEEN(Simulation!$N$5,Simulation!$P$5)),"")</f>
        <v>12</v>
      </c>
      <c r="BX18" s="44">
        <f t="shared" ca="1" si="75"/>
        <v>1</v>
      </c>
      <c r="BY18" s="44">
        <f t="shared" ca="1" si="39"/>
        <v>2</v>
      </c>
      <c r="BZ18" s="27">
        <f t="shared" ca="1" si="40"/>
        <v>0.83859146066220502</v>
      </c>
      <c r="CA18" s="44">
        <f t="shared" ca="1" si="41"/>
        <v>5</v>
      </c>
      <c r="CB18" s="44" t="str">
        <f ca="1">IF(BV18&lt;&gt;"",VLOOKUP(CA18,'Players Stats'!$C$88:$D$127,2),"")</f>
        <v>Center</v>
      </c>
      <c r="CC18" s="44" t="str">
        <f ca="1">IF(BV18&lt;&gt;"",VLOOKUP(CA18,'Players Stats'!$C$88:$E$127,3),"")</f>
        <v>Chris Bosh</v>
      </c>
      <c r="CD18" s="27">
        <f t="shared" ca="1" si="42"/>
        <v>0.63562346505521972</v>
      </c>
      <c r="CE18" s="44">
        <f ca="1">IF(BV18&lt;&gt;"",VLOOKUP('Quarter 1'!CA18-5*('Quarter 1'!BX18-1),'Players Stats'!$B$136:$J$140,1+BY18),"")</f>
        <v>0.14920000000000003</v>
      </c>
      <c r="CF18" s="44" t="str">
        <f t="shared" ca="1" si="76"/>
        <v>NO</v>
      </c>
      <c r="CG18" s="27">
        <f t="shared" ca="1" si="43"/>
        <v>0.66009815039033304</v>
      </c>
      <c r="CH18" s="44">
        <f ca="1">IF(BV18&lt;&gt;"",IF(CF18="NO",VLOOKUP(CA18,'Players Stats'!$C$88:$I$127,7),""),"")</f>
        <v>7.5187969924812026E-2</v>
      </c>
      <c r="CI18" s="44">
        <f t="shared" ca="1" si="77"/>
        <v>2</v>
      </c>
      <c r="CJ18" s="27">
        <f t="shared" ca="1" si="44"/>
        <v>0.64836024184978658</v>
      </c>
      <c r="CK18" s="44">
        <f ca="1">IF(CF18="NO",VLOOKUP(CA18,'Players Stats'!$C$88:$H$127,7-'Quarter 1'!CI18),"")</f>
        <v>0.53500000000000003</v>
      </c>
      <c r="CL18" s="44">
        <f t="shared" ca="1" si="78"/>
        <v>0</v>
      </c>
      <c r="CM18" s="27">
        <f t="shared" ca="1" si="45"/>
        <v>0.33982777247387586</v>
      </c>
      <c r="CN18" s="44" t="str">
        <f ca="1">IF(CM18="","",IF(CM18&lt;=VLOOKUP(CA18,'Players Stats'!$C$88:$L$127,10),"YES","NO"))</f>
        <v>NO</v>
      </c>
      <c r="CO18" s="27" t="str">
        <f t="shared" ca="1" si="46"/>
        <v/>
      </c>
      <c r="CP18" s="44" t="str">
        <f ca="1">IF(CN18="YES",IF(CO18&lt;=VLOOKUP(CA18,'Players Stats'!$C$88:$H$127,6),1,0),"")</f>
        <v/>
      </c>
      <c r="CQ18" s="27" t="str">
        <f t="shared" ca="1" si="47"/>
        <v/>
      </c>
      <c r="CR18" s="44" t="str">
        <f ca="1">IF(AND(CN18="YES",CQ18&lt;&gt;""),IF(CQ18&lt;=VLOOKUP(CA18,'Players Stats'!$C$88:$H$127,6),1,0),"")</f>
        <v/>
      </c>
      <c r="CS18" s="27">
        <f t="shared" ca="1" si="48"/>
        <v>0.57392087252136537</v>
      </c>
      <c r="CT18" s="44" t="str">
        <f ca="1">IF(CS18="","",IF(CS18&lt;=Simulation!$K$7,"YES","NO"))</f>
        <v>NO</v>
      </c>
      <c r="CU18" s="27">
        <f t="shared" ca="1" si="49"/>
        <v>0.85002468534174436</v>
      </c>
      <c r="CV18" s="44">
        <f ca="1">IF(CT18="NO",IF(CU18&lt;=Simulation!$K$9,BX18,BY18),"")</f>
        <v>2</v>
      </c>
      <c r="CX18" s="44">
        <f t="shared" ca="1" si="50"/>
        <v>2</v>
      </c>
      <c r="CY18" s="6" t="str">
        <f t="shared" ca="1" si="51"/>
        <v>-</v>
      </c>
      <c r="CZ18" s="44">
        <f t="shared" ca="1" si="52"/>
        <v>2</v>
      </c>
      <c r="DB18" s="44" t="str">
        <f t="shared" ca="1" si="5"/>
        <v/>
      </c>
      <c r="DC18" s="44" t="str">
        <f t="shared" ca="1" si="6"/>
        <v/>
      </c>
      <c r="DD18" s="44" t="str">
        <f t="shared" ca="1" si="7"/>
        <v/>
      </c>
      <c r="DE18" s="44"/>
      <c r="DF18" s="44">
        <f ca="1">IF(DF17&lt;&gt;"",IF(AND(DF17&lt;60*Simulation!$K$8, DF17+DG18&lt;60*Simulation!$K$8),DF17+DG18,""),"")</f>
        <v>110</v>
      </c>
      <c r="DG18" s="44">
        <f ca="1">IF(DF17&lt;&gt;"",IF(AND(EF17&lt;&gt;"", DH17=EF17),RANDBETWEEN(Simulation!$N$6,Simulation!$P$6),RANDBETWEEN(Simulation!$N$5,Simulation!$P$5)),"")</f>
        <v>13</v>
      </c>
      <c r="DH18" s="44">
        <f t="shared" ca="1" si="79"/>
        <v>2</v>
      </c>
      <c r="DI18" s="44">
        <f t="shared" ca="1" si="53"/>
        <v>1</v>
      </c>
      <c r="DJ18" s="27">
        <f t="shared" ca="1" si="54"/>
        <v>0.39077104199193347</v>
      </c>
      <c r="DK18" s="44">
        <f t="shared" ca="1" si="55"/>
        <v>7</v>
      </c>
      <c r="DL18" s="44" t="str">
        <f ca="1">IF(DF18&lt;&gt;"",VLOOKUP(DK18,'Players Stats'!$C$88:$D$127,2),"")</f>
        <v>Shooting Guard</v>
      </c>
      <c r="DM18" s="44" t="str">
        <f ca="1">IF(DF18&lt;&gt;"",VLOOKUP(DK18,'Players Stats'!$C$88:$E$127,3),"")</f>
        <v>Nate Robinson</v>
      </c>
      <c r="DN18" s="27">
        <f t="shared" ca="1" si="56"/>
        <v>0.89044803682905715</v>
      </c>
      <c r="DO18" s="44">
        <f ca="1">IF(DF18&lt;&gt;"",VLOOKUP('Quarter 1'!DK18-5*('Quarter 1'!DH18-1),'Players Stats'!$B$136:$J$140,1+DI18),"")</f>
        <v>5.305E-2</v>
      </c>
      <c r="DP18" s="44" t="str">
        <f t="shared" ca="1" si="80"/>
        <v>NO</v>
      </c>
      <c r="DQ18" s="27">
        <f t="shared" ca="1" si="57"/>
        <v>0.34683085202088726</v>
      </c>
      <c r="DR18" s="44">
        <f ca="1">IF(DF18&lt;&gt;"",IF(DP18="NO",VLOOKUP(DK18,'Players Stats'!$C$88:$I$127,7),""),"")</f>
        <v>0.27272727272727276</v>
      </c>
      <c r="DS18" s="44">
        <f t="shared" ca="1" si="81"/>
        <v>2</v>
      </c>
      <c r="DT18" s="27">
        <f t="shared" ca="1" si="58"/>
        <v>0.6754587993484521</v>
      </c>
      <c r="DU18" s="44">
        <f ca="1">IF(DP18="NO",VLOOKUP(DK18,'Players Stats'!$C$88:$H$127,7-'Quarter 1'!DS18),"")</f>
        <v>0.433</v>
      </c>
      <c r="DV18" s="44">
        <f t="shared" ca="1" si="82"/>
        <v>0</v>
      </c>
      <c r="DW18" s="27">
        <f t="shared" ca="1" si="59"/>
        <v>0.35324179578833625</v>
      </c>
      <c r="DX18" s="44" t="str">
        <f ca="1">IF(DW18="","",IF(DW18&lt;=VLOOKUP(DK18,'Players Stats'!$C$88:$L$127,10),"YES","NO"))</f>
        <v>NO</v>
      </c>
      <c r="DY18" s="27" t="str">
        <f t="shared" ca="1" si="60"/>
        <v/>
      </c>
      <c r="DZ18" s="44" t="str">
        <f ca="1">IF(DX18="YES",IF(DY18&lt;=VLOOKUP(DK18,'Players Stats'!$C$88:$H$127,6),1,0),"")</f>
        <v/>
      </c>
      <c r="EA18" s="27" t="str">
        <f t="shared" ca="1" si="61"/>
        <v/>
      </c>
      <c r="EB18" s="44" t="str">
        <f ca="1">IF(AND(DX18="YES",EA18&lt;&gt;""),IF(EA18&lt;=VLOOKUP(DK18,'Players Stats'!$C$88:$H$127,6),1,0),"")</f>
        <v/>
      </c>
      <c r="EC18" s="27">
        <f t="shared" ca="1" si="62"/>
        <v>0.21926331019821521</v>
      </c>
      <c r="ED18" s="44" t="str">
        <f ca="1">IF(EC18="","",IF(EC18&lt;=Simulation!$K$7,"YES","NO"))</f>
        <v>NO</v>
      </c>
      <c r="EE18" s="27">
        <f t="shared" ca="1" si="63"/>
        <v>0.25164454003395897</v>
      </c>
      <c r="EF18" s="44">
        <f ca="1">IF(ED18="NO",IF(EE18&lt;=Simulation!$K$9,DH18,DI18),"")</f>
        <v>2</v>
      </c>
      <c r="EH18" s="44">
        <f t="shared" ca="1" si="64"/>
        <v>2</v>
      </c>
      <c r="EI18" s="6" t="str">
        <f t="shared" ca="1" si="65"/>
        <v>-</v>
      </c>
      <c r="EJ18" s="44">
        <f t="shared" ca="1" si="66"/>
        <v>6</v>
      </c>
      <c r="EL18" s="44" t="str">
        <f t="shared" ca="1" si="8"/>
        <v/>
      </c>
      <c r="EM18" s="44" t="str">
        <f t="shared" ca="1" si="9"/>
        <v/>
      </c>
      <c r="EN18" s="44" t="str">
        <f t="shared" ca="1" si="10"/>
        <v/>
      </c>
    </row>
    <row r="19" spans="2:144">
      <c r="B19" s="44">
        <f ca="1">IF(B18&lt;&gt;"",IF(AND(B18&lt;60*Simulation!$K$8, B18+C19&lt;60*Simulation!$K$8),B18+C19,""),"")</f>
        <v>143</v>
      </c>
      <c r="C19" s="44">
        <f ca="1">IF(B18&lt;&gt;"",IF(AND(AB18&lt;&gt;"", D18=AB18),RANDBETWEEN(Simulation!$N$6,Simulation!$P$6),RANDBETWEEN(Simulation!$N$5,Simulation!$P$5)),"")</f>
        <v>23</v>
      </c>
      <c r="D19" s="44">
        <f t="shared" ca="1" si="67"/>
        <v>1</v>
      </c>
      <c r="E19" s="44">
        <f t="shared" ca="1" si="11"/>
        <v>2</v>
      </c>
      <c r="F19" s="87">
        <f t="shared" ca="1" si="12"/>
        <v>0.94508207426763413</v>
      </c>
      <c r="G19" s="44">
        <f t="shared" ca="1" si="13"/>
        <v>5</v>
      </c>
      <c r="H19" s="44" t="str">
        <f ca="1">IF(B19&lt;&gt;"",VLOOKUP(G19,'Players Stats'!$C$88:$D$127,2),"")</f>
        <v>Center</v>
      </c>
      <c r="I19" s="44" t="str">
        <f ca="1">IF(B19&lt;&gt;"",VLOOKUP(G19,'Players Stats'!$C$88:$E$127,3),"")</f>
        <v>Chris Bosh</v>
      </c>
      <c r="J19" s="87">
        <f t="shared" ca="1" si="14"/>
        <v>0.63703871632490672</v>
      </c>
      <c r="K19" s="87">
        <f ca="1">IF(B19&lt;&gt;"",VLOOKUP('Quarter 1'!G19-5*('Quarter 1'!D19-1),'Players Stats'!$B$136:$J$140,1+E19),"")</f>
        <v>0.14920000000000003</v>
      </c>
      <c r="L19" s="44" t="str">
        <f t="shared" ca="1" si="68"/>
        <v>NO</v>
      </c>
      <c r="M19" s="87">
        <f t="shared" ca="1" si="15"/>
        <v>0.72427245920381489</v>
      </c>
      <c r="N19" s="87">
        <f ca="1">IF(B19&lt;&gt;"",IF(L19="NO",VLOOKUP(G19,'Players Stats'!$C$88:$I$127,7),""),"")</f>
        <v>7.5187969924812026E-2</v>
      </c>
      <c r="O19" s="44">
        <f t="shared" ca="1" si="69"/>
        <v>2</v>
      </c>
      <c r="P19" s="87">
        <f t="shared" ca="1" si="16"/>
        <v>0.98569816518035935</v>
      </c>
      <c r="Q19" s="87">
        <f ca="1">IF(L19="NO",VLOOKUP(G19,'Players Stats'!$C$88:$H$127,7-'Quarter 1'!O19),"")</f>
        <v>0.53500000000000003</v>
      </c>
      <c r="R19" s="44">
        <f t="shared" ca="1" si="70"/>
        <v>0</v>
      </c>
      <c r="S19" s="87">
        <f t="shared" ca="1" si="17"/>
        <v>0.99456033764200635</v>
      </c>
      <c r="T19" s="44" t="str">
        <f ca="1">IF(S19="","",IF(S19&lt;=VLOOKUP(G19,'Players Stats'!$C$88:$L$127,10),"YES","NO"))</f>
        <v>NO</v>
      </c>
      <c r="U19" s="87" t="str">
        <f t="shared" ca="1" si="18"/>
        <v/>
      </c>
      <c r="V19" s="44" t="str">
        <f ca="1">IF(T19="YES",IF(U19&lt;=VLOOKUP(G19,'Players Stats'!$C$88:$H$127,6),1,0),"")</f>
        <v/>
      </c>
      <c r="W19" s="87" t="str">
        <f t="shared" ca="1" si="19"/>
        <v/>
      </c>
      <c r="X19" s="44" t="str">
        <f ca="1">IF(AND(T19="YES",W19&lt;&gt;""),IF(W19&lt;=VLOOKUP(G19,'Players Stats'!$C$88:$H$127,6),1,0),"")</f>
        <v/>
      </c>
      <c r="Y19" s="87">
        <f t="shared" ca="1" si="20"/>
        <v>0.62141914518584329</v>
      </c>
      <c r="Z19" s="44" t="str">
        <f ca="1">IF(Y19="","",IF(Y19&lt;=Simulation!$K$7,"YES","NO"))</f>
        <v>NO</v>
      </c>
      <c r="AA19" s="87">
        <f t="shared" ca="1" si="21"/>
        <v>0.48177632213125943</v>
      </c>
      <c r="AB19" s="44">
        <f ca="1">IF(Z19="NO",IF(AA19&lt;=Simulation!$K$9,D19,E19),"")</f>
        <v>2</v>
      </c>
      <c r="AD19" s="44">
        <f t="shared" ca="1" si="22"/>
        <v>7</v>
      </c>
      <c r="AE19" s="6" t="str">
        <f t="shared" ca="1" si="23"/>
        <v>-</v>
      </c>
      <c r="AF19" s="44">
        <f t="shared" ca="1" si="24"/>
        <v>2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120</v>
      </c>
      <c r="AM19" s="44">
        <f ca="1">IF(AL18&lt;&gt;"",IF(AND(BL18&lt;&gt;"", AN18=BL18),RANDBETWEEN(Simulation!$N$6,Simulation!$P$6),RANDBETWEEN(Simulation!$N$5,Simulation!$P$5)),"")</f>
        <v>17</v>
      </c>
      <c r="AN19" s="44">
        <f t="shared" ca="1" si="71"/>
        <v>2</v>
      </c>
      <c r="AO19" s="44">
        <f t="shared" ca="1" si="25"/>
        <v>1</v>
      </c>
      <c r="AP19" s="87">
        <f t="shared" ca="1" si="26"/>
        <v>0.47442935158203214</v>
      </c>
      <c r="AQ19" s="44">
        <f t="shared" ca="1" si="27"/>
        <v>8</v>
      </c>
      <c r="AR19" s="44" t="str">
        <f ca="1">IF(AL19&lt;&gt;"",VLOOKUP(AQ19,'Players Stats'!$C$88:$D$127,2),"")</f>
        <v>Small Forward</v>
      </c>
      <c r="AS19" s="44" t="str">
        <f ca="1">IF(AL19&lt;&gt;"",VLOOKUP(AQ19,'Players Stats'!$C$88:$E$127,3),"")</f>
        <v>Carlos Boozer</v>
      </c>
      <c r="AT19" s="27">
        <f t="shared" ca="1" si="83"/>
        <v>0.50652799824364558</v>
      </c>
      <c r="AU19" s="44">
        <f ca="1">IF(AL19&lt;&gt;"",VLOOKUP('Quarter 1'!AQ19-5*('Quarter 1'!AN19-1),'Players Stats'!$B$136:$J$140,1+AO19),"")</f>
        <v>0.12745000000000001</v>
      </c>
      <c r="AV19" s="44" t="str">
        <f t="shared" ca="1" si="72"/>
        <v>NO</v>
      </c>
      <c r="AW19" s="27">
        <f t="shared" ca="1" si="29"/>
        <v>0.52746593546671083</v>
      </c>
      <c r="AX19" s="44">
        <f ca="1">IF(AL19&lt;&gt;"",IF(AV19="NO",VLOOKUP(AQ19,'Players Stats'!$C$88:$I$127,7),""),"")</f>
        <v>0</v>
      </c>
      <c r="AY19" s="44">
        <f t="shared" ca="1" si="73"/>
        <v>2</v>
      </c>
      <c r="AZ19" s="27">
        <f t="shared" ca="1" si="30"/>
        <v>0.5251216601606864</v>
      </c>
      <c r="BA19" s="44">
        <f ca="1">IF(AV19="NO",VLOOKUP(AQ19,'Players Stats'!$C$88:$H$127,7-'Quarter 1'!AY19),"")</f>
        <v>0.47699999999999998</v>
      </c>
      <c r="BB19" s="44">
        <f t="shared" ca="1" si="74"/>
        <v>0</v>
      </c>
      <c r="BC19" s="27">
        <f t="shared" ca="1" si="31"/>
        <v>1.1225212738497969E-2</v>
      </c>
      <c r="BD19" s="44" t="str">
        <f ca="1">IF(BC19="","",IF(BC19&lt;=VLOOKUP(AQ19,'Players Stats'!$C$88:$L$127,10),"YES","NO"))</f>
        <v>YES</v>
      </c>
      <c r="BE19" s="27">
        <f t="shared" ca="1" si="32"/>
        <v>0.86261126689348089</v>
      </c>
      <c r="BF19" s="44">
        <f ca="1">IF(BD19="YES",IF(BE19&lt;=VLOOKUP(AQ19,'Players Stats'!$C$88:$H$127,6),1,0),"")</f>
        <v>0</v>
      </c>
      <c r="BG19" s="27">
        <f t="shared" ca="1" si="33"/>
        <v>0.36290758214280816</v>
      </c>
      <c r="BH19" s="44">
        <f ca="1">IF(AND(BD19="YES",BG19&lt;&gt;""),IF(BG19&lt;=VLOOKUP(AQ19,'Players Stats'!$C$88:$H$127,6),1,0),"")</f>
        <v>1</v>
      </c>
      <c r="BI19" s="27" t="str">
        <f t="shared" ca="1" si="34"/>
        <v/>
      </c>
      <c r="BJ19" s="44" t="str">
        <f ca="1">IF(BI19="","",IF(BI19&lt;=Simulation!$K$7,"YES","NO"))</f>
        <v/>
      </c>
      <c r="BK19" s="27" t="str">
        <f t="shared" ca="1" si="35"/>
        <v/>
      </c>
      <c r="BL19" s="44" t="str">
        <f ca="1">IF(BJ19="NO",IF(BK19&lt;=Simulation!$K$9,AN19,AO19),"")</f>
        <v/>
      </c>
      <c r="BN19" s="44">
        <f t="shared" ca="1" si="36"/>
        <v>7</v>
      </c>
      <c r="BO19" s="6" t="str">
        <f t="shared" ca="1" si="37"/>
        <v>-</v>
      </c>
      <c r="BP19" s="44">
        <f t="shared" ca="1" si="38"/>
        <v>5</v>
      </c>
      <c r="BR19" s="44" t="str">
        <f t="shared" ca="1" si="2"/>
        <v/>
      </c>
      <c r="BS19" s="44" t="str">
        <f t="shared" ca="1" si="3"/>
        <v/>
      </c>
      <c r="BT19" s="44" t="str">
        <f t="shared" ca="1" si="4"/>
        <v/>
      </c>
      <c r="BU19" s="44"/>
      <c r="BV19" s="44">
        <f ca="1">IF(BV18&lt;&gt;"",IF(AND(BV18&lt;60*Simulation!$K$8, BV18+BW19&lt;60*Simulation!$K$8),BV18+BW19,""),"")</f>
        <v>114</v>
      </c>
      <c r="BW19" s="44">
        <f ca="1">IF(BV18&lt;&gt;"",IF(AND(CV18&lt;&gt;"", BX18=CV18),RANDBETWEEN(Simulation!$N$6,Simulation!$P$6),RANDBETWEEN(Simulation!$N$5,Simulation!$P$5)),"")</f>
        <v>9</v>
      </c>
      <c r="BX19" s="44">
        <f t="shared" ca="1" si="75"/>
        <v>2</v>
      </c>
      <c r="BY19" s="44">
        <f t="shared" ca="1" si="39"/>
        <v>1</v>
      </c>
      <c r="BZ19" s="27">
        <f t="shared" ca="1" si="40"/>
        <v>0.78307473934121785</v>
      </c>
      <c r="CA19" s="44">
        <f t="shared" ca="1" si="41"/>
        <v>9</v>
      </c>
      <c r="CB19" s="44" t="str">
        <f ca="1">IF(BV19&lt;&gt;"",VLOOKUP(CA19,'Players Stats'!$C$88:$D$127,2),"")</f>
        <v>Power Forward</v>
      </c>
      <c r="CC19" s="44" t="str">
        <f ca="1">IF(BV19&lt;&gt;"",VLOOKUP(CA19,'Players Stats'!$C$88:$E$127,3),"")</f>
        <v>Luol Deng</v>
      </c>
      <c r="CD19" s="27">
        <f t="shared" ca="1" si="42"/>
        <v>0.54956904134241669</v>
      </c>
      <c r="CE19" s="44">
        <f ca="1">IF(BV19&lt;&gt;"",VLOOKUP('Quarter 1'!CA19-5*('Quarter 1'!BX19-1),'Players Stats'!$B$136:$J$140,1+BY19),"")</f>
        <v>6.59E-2</v>
      </c>
      <c r="CF19" s="44" t="str">
        <f t="shared" ca="1" si="76"/>
        <v>NO</v>
      </c>
      <c r="CG19" s="27">
        <f t="shared" ca="1" si="43"/>
        <v>0.41568554133313018</v>
      </c>
      <c r="CH19" s="44">
        <f ca="1">IF(BV19&lt;&gt;"",IF(CF19="NO",VLOOKUP(CA19,'Players Stats'!$C$88:$I$127,7),""),"")</f>
        <v>0.17514124293785313</v>
      </c>
      <c r="CI19" s="44">
        <f t="shared" ca="1" si="77"/>
        <v>2</v>
      </c>
      <c r="CJ19" s="27">
        <f t="shared" ca="1" si="44"/>
        <v>2.2357299149139642E-2</v>
      </c>
      <c r="CK19" s="44">
        <f ca="1">IF(CF19="NO",VLOOKUP(CA19,'Players Stats'!$C$88:$H$127,7-'Quarter 1'!CI19),"")</f>
        <v>0.42599999999999999</v>
      </c>
      <c r="CL19" s="44">
        <f t="shared" ca="1" si="78"/>
        <v>2</v>
      </c>
      <c r="CM19" s="27">
        <f t="shared" ca="1" si="45"/>
        <v>0.14298100138979009</v>
      </c>
      <c r="CN19" s="44" t="str">
        <f ca="1">IF(CM19="","",IF(CM19&lt;=VLOOKUP(CA19,'Players Stats'!$C$88:$L$127,10),"YES","NO"))</f>
        <v>NO</v>
      </c>
      <c r="CO19" s="27" t="str">
        <f t="shared" ca="1" si="46"/>
        <v/>
      </c>
      <c r="CP19" s="44" t="str">
        <f ca="1">IF(CN19="YES",IF(CO19&lt;=VLOOKUP(CA19,'Players Stats'!$C$88:$H$127,6),1,0),"")</f>
        <v/>
      </c>
      <c r="CQ19" s="27" t="str">
        <f t="shared" ca="1" si="47"/>
        <v/>
      </c>
      <c r="CR19" s="44" t="str">
        <f ca="1">IF(AND(CN19="YES",CQ19&lt;&gt;""),IF(CQ19&lt;=VLOOKUP(CA19,'Players Stats'!$C$88:$H$127,6),1,0),"")</f>
        <v/>
      </c>
      <c r="CS19" s="27" t="str">
        <f t="shared" ca="1" si="48"/>
        <v/>
      </c>
      <c r="CT19" s="44" t="str">
        <f ca="1">IF(CS19="","",IF(CS19&lt;=Simulation!$K$7,"YES","NO"))</f>
        <v/>
      </c>
      <c r="CU19" s="27" t="str">
        <f t="shared" ca="1" si="49"/>
        <v/>
      </c>
      <c r="CV19" s="44" t="str">
        <f ca="1">IF(CT19="NO",IF(CU19&lt;=Simulation!$K$9,BX19,BY19),"")</f>
        <v/>
      </c>
      <c r="CX19" s="44">
        <f t="shared" ca="1" si="50"/>
        <v>2</v>
      </c>
      <c r="CY19" s="6" t="str">
        <f t="shared" ca="1" si="51"/>
        <v>-</v>
      </c>
      <c r="CZ19" s="44">
        <f t="shared" ca="1" si="52"/>
        <v>4</v>
      </c>
      <c r="DB19" s="44" t="str">
        <f t="shared" ca="1" si="5"/>
        <v/>
      </c>
      <c r="DC19" s="44" t="str">
        <f t="shared" ca="1" si="6"/>
        <v/>
      </c>
      <c r="DD19" s="44" t="str">
        <f t="shared" ca="1" si="7"/>
        <v/>
      </c>
      <c r="DE19" s="44"/>
      <c r="DF19" s="44">
        <f ca="1">IF(DF18&lt;&gt;"",IF(AND(DF18&lt;60*Simulation!$K$8, DF18+DG19&lt;60*Simulation!$K$8),DF18+DG19,""),"")</f>
        <v>127</v>
      </c>
      <c r="DG19" s="44">
        <f ca="1">IF(DF18&lt;&gt;"",IF(AND(EF18&lt;&gt;"", DH18=EF18),RANDBETWEEN(Simulation!$N$6,Simulation!$P$6),RANDBETWEEN(Simulation!$N$5,Simulation!$P$5)),"")</f>
        <v>17</v>
      </c>
      <c r="DH19" s="44">
        <f t="shared" ca="1" si="79"/>
        <v>2</v>
      </c>
      <c r="DI19" s="44">
        <f t="shared" ca="1" si="53"/>
        <v>1</v>
      </c>
      <c r="DJ19" s="27">
        <f t="shared" ca="1" si="54"/>
        <v>0.57696924564185259</v>
      </c>
      <c r="DK19" s="44">
        <f t="shared" ca="1" si="55"/>
        <v>8</v>
      </c>
      <c r="DL19" s="44" t="str">
        <f ca="1">IF(DF19&lt;&gt;"",VLOOKUP(DK19,'Players Stats'!$C$88:$D$127,2),"")</f>
        <v>Small Forward</v>
      </c>
      <c r="DM19" s="44" t="str">
        <f ca="1">IF(DF19&lt;&gt;"",VLOOKUP(DK19,'Players Stats'!$C$88:$E$127,3),"")</f>
        <v>Carlos Boozer</v>
      </c>
      <c r="DN19" s="27">
        <f t="shared" ca="1" si="56"/>
        <v>0.26789299324709293</v>
      </c>
      <c r="DO19" s="44">
        <f ca="1">IF(DF19&lt;&gt;"",VLOOKUP('Quarter 1'!DK19-5*('Quarter 1'!DH19-1),'Players Stats'!$B$136:$J$140,1+DI19),"")</f>
        <v>0.12745000000000001</v>
      </c>
      <c r="DP19" s="44" t="str">
        <f t="shared" ca="1" si="80"/>
        <v>NO</v>
      </c>
      <c r="DQ19" s="27">
        <f t="shared" ca="1" si="57"/>
        <v>0.61191722213032862</v>
      </c>
      <c r="DR19" s="44">
        <f ca="1">IF(DF19&lt;&gt;"",IF(DP19="NO",VLOOKUP(DK19,'Players Stats'!$C$88:$I$127,7),""),"")</f>
        <v>0</v>
      </c>
      <c r="DS19" s="44">
        <f t="shared" ca="1" si="81"/>
        <v>2</v>
      </c>
      <c r="DT19" s="27">
        <f t="shared" ca="1" si="58"/>
        <v>0.11117248788845369</v>
      </c>
      <c r="DU19" s="44">
        <f ca="1">IF(DP19="NO",VLOOKUP(DK19,'Players Stats'!$C$88:$H$127,7-'Quarter 1'!DS19),"")</f>
        <v>0.47699999999999998</v>
      </c>
      <c r="DV19" s="44">
        <f t="shared" ca="1" si="82"/>
        <v>2</v>
      </c>
      <c r="DW19" s="27">
        <f t="shared" ca="1" si="59"/>
        <v>0.99827543821506259</v>
      </c>
      <c r="DX19" s="44" t="str">
        <f ca="1">IF(DW19="","",IF(DW19&lt;=VLOOKUP(DK19,'Players Stats'!$C$88:$L$127,10),"YES","NO"))</f>
        <v>NO</v>
      </c>
      <c r="DY19" s="27" t="str">
        <f t="shared" ca="1" si="60"/>
        <v/>
      </c>
      <c r="DZ19" s="44" t="str">
        <f ca="1">IF(DX19="YES",IF(DY19&lt;=VLOOKUP(DK19,'Players Stats'!$C$88:$H$127,6),1,0),"")</f>
        <v/>
      </c>
      <c r="EA19" s="27" t="str">
        <f t="shared" ca="1" si="61"/>
        <v/>
      </c>
      <c r="EB19" s="44" t="str">
        <f ca="1">IF(AND(DX19="YES",EA19&lt;&gt;""),IF(EA19&lt;=VLOOKUP(DK19,'Players Stats'!$C$88:$H$127,6),1,0),"")</f>
        <v/>
      </c>
      <c r="EC19" s="27" t="str">
        <f t="shared" ca="1" si="62"/>
        <v/>
      </c>
      <c r="ED19" s="44" t="str">
        <f ca="1">IF(EC19="","",IF(EC19&lt;=Simulation!$K$7,"YES","NO"))</f>
        <v/>
      </c>
      <c r="EE19" s="27" t="str">
        <f t="shared" ca="1" si="63"/>
        <v/>
      </c>
      <c r="EF19" s="44" t="str">
        <f ca="1">IF(ED19="NO",IF(EE19&lt;=Simulation!$K$9,DH19,DI19),"")</f>
        <v/>
      </c>
      <c r="EH19" s="44">
        <f t="shared" ca="1" si="64"/>
        <v>2</v>
      </c>
      <c r="EI19" s="6" t="str">
        <f t="shared" ca="1" si="65"/>
        <v>-</v>
      </c>
      <c r="EJ19" s="44">
        <f t="shared" ca="1" si="66"/>
        <v>8</v>
      </c>
      <c r="EL19" s="44" t="str">
        <f t="shared" ca="1" si="8"/>
        <v/>
      </c>
      <c r="EM19" s="44" t="str">
        <f t="shared" ca="1" si="9"/>
        <v/>
      </c>
      <c r="EN19" s="44" t="str">
        <f t="shared" ca="1" si="10"/>
        <v/>
      </c>
    </row>
    <row r="20" spans="2:144">
      <c r="B20" s="44">
        <f ca="1">IF(B19&lt;&gt;"",IF(AND(B19&lt;60*Simulation!$K$8, B19+C20&lt;60*Simulation!$K$8),B19+C20,""),"")</f>
        <v>158</v>
      </c>
      <c r="C20" s="44">
        <f ca="1">IF(B19&lt;&gt;"",IF(AND(AB19&lt;&gt;"", D19=AB19),RANDBETWEEN(Simulation!$N$6,Simulation!$P$6),RANDBETWEEN(Simulation!$N$5,Simulation!$P$5)),"")</f>
        <v>15</v>
      </c>
      <c r="D20" s="44">
        <f t="shared" ca="1" si="67"/>
        <v>2</v>
      </c>
      <c r="E20" s="44">
        <f t="shared" ca="1" si="11"/>
        <v>1</v>
      </c>
      <c r="F20" s="87">
        <f t="shared" ca="1" si="12"/>
        <v>0.23962102150102615</v>
      </c>
      <c r="G20" s="44">
        <f t="shared" ca="1" si="13"/>
        <v>7</v>
      </c>
      <c r="H20" s="44" t="str">
        <f ca="1">IF(B20&lt;&gt;"",VLOOKUP(G20,'Players Stats'!$C$88:$D$127,2),"")</f>
        <v>Shooting Guard</v>
      </c>
      <c r="I20" s="44" t="str">
        <f ca="1">IF(B20&lt;&gt;"",VLOOKUP(G20,'Players Stats'!$C$88:$E$127,3),"")</f>
        <v>Nate Robinson</v>
      </c>
      <c r="J20" s="87">
        <f t="shared" ca="1" si="14"/>
        <v>0.49346941283617429</v>
      </c>
      <c r="K20" s="87">
        <f ca="1">IF(B20&lt;&gt;"",VLOOKUP('Quarter 1'!G20-5*('Quarter 1'!D20-1),'Players Stats'!$B$136:$J$140,1+E20),"")</f>
        <v>5.305E-2</v>
      </c>
      <c r="L20" s="44" t="str">
        <f t="shared" ca="1" si="68"/>
        <v>NO</v>
      </c>
      <c r="M20" s="87">
        <f t="shared" ca="1" si="15"/>
        <v>0.17046732551618815</v>
      </c>
      <c r="N20" s="87">
        <f ca="1">IF(B20&lt;&gt;"",IF(L20="NO",VLOOKUP(G20,'Players Stats'!$C$88:$I$127,7),""),"")</f>
        <v>0.27272727272727276</v>
      </c>
      <c r="O20" s="44">
        <f t="shared" ca="1" si="69"/>
        <v>3</v>
      </c>
      <c r="P20" s="87">
        <f t="shared" ca="1" si="16"/>
        <v>1.0394400079358435E-2</v>
      </c>
      <c r="Q20" s="87">
        <f ca="1">IF(L20="NO",VLOOKUP(G20,'Players Stats'!$C$88:$H$127,7-'Quarter 1'!O20),"")</f>
        <v>0.40500000000000003</v>
      </c>
      <c r="R20" s="44">
        <f t="shared" ca="1" si="70"/>
        <v>3</v>
      </c>
      <c r="S20" s="87" t="str">
        <f t="shared" ca="1" si="17"/>
        <v/>
      </c>
      <c r="T20" s="44" t="str">
        <f ca="1">IF(S20="","",IF(S20&lt;=VLOOKUP(G20,'Players Stats'!$C$88:$L$127,10),"YES","NO"))</f>
        <v/>
      </c>
      <c r="U20" s="87" t="str">
        <f t="shared" ca="1" si="18"/>
        <v/>
      </c>
      <c r="V20" s="44" t="str">
        <f ca="1">IF(T20="YES",IF(U20&lt;=VLOOKUP(G20,'Players Stats'!$C$88:$H$127,6),1,0),"")</f>
        <v/>
      </c>
      <c r="W20" s="87" t="str">
        <f t="shared" ca="1" si="19"/>
        <v/>
      </c>
      <c r="X20" s="44" t="str">
        <f ca="1">IF(AND(T20="YES",W20&lt;&gt;""),IF(W20&lt;=VLOOKUP(G20,'Players Stats'!$C$88:$H$127,6),1,0),"")</f>
        <v/>
      </c>
      <c r="Y20" s="87" t="str">
        <f t="shared" ca="1" si="20"/>
        <v/>
      </c>
      <c r="Z20" s="44" t="str">
        <f ca="1">IF(Y20="","",IF(Y20&lt;=Simulation!$K$7,"YES","NO"))</f>
        <v/>
      </c>
      <c r="AA20" s="87" t="str">
        <f t="shared" ca="1" si="21"/>
        <v/>
      </c>
      <c r="AB20" s="44" t="str">
        <f ca="1">IF(Z20="NO",IF(AA20&lt;=Simulation!$K$9,D20,E20),"")</f>
        <v/>
      </c>
      <c r="AD20" s="44">
        <f t="shared" ca="1" si="22"/>
        <v>7</v>
      </c>
      <c r="AE20" s="6" t="str">
        <f t="shared" ca="1" si="23"/>
        <v>-</v>
      </c>
      <c r="AF20" s="44">
        <f t="shared" ca="1" si="24"/>
        <v>5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139</v>
      </c>
      <c r="AM20" s="44">
        <f ca="1">IF(AL19&lt;&gt;"",IF(AND(BL19&lt;&gt;"", AN19=BL19),RANDBETWEEN(Simulation!$N$6,Simulation!$P$6),RANDBETWEEN(Simulation!$N$5,Simulation!$P$5)),"")</f>
        <v>19</v>
      </c>
      <c r="AN20" s="44">
        <f t="shared" ca="1" si="71"/>
        <v>1</v>
      </c>
      <c r="AO20" s="44">
        <f t="shared" ca="1" si="25"/>
        <v>2</v>
      </c>
      <c r="AP20" s="87">
        <f t="shared" ca="1" si="26"/>
        <v>0.52881678719126213</v>
      </c>
      <c r="AQ20" s="44">
        <f t="shared" ca="1" si="27"/>
        <v>3</v>
      </c>
      <c r="AR20" s="44" t="str">
        <f ca="1">IF(AL20&lt;&gt;"",VLOOKUP(AQ20,'Players Stats'!$C$88:$D$127,2),"")</f>
        <v>Small Forward</v>
      </c>
      <c r="AS20" s="44" t="str">
        <f ca="1">IF(AL20&lt;&gt;"",VLOOKUP(AQ20,'Players Stats'!$C$88:$E$127,3),"")</f>
        <v>LeBron James</v>
      </c>
      <c r="AT20" s="27">
        <f t="shared" ca="1" si="83"/>
        <v>0.79302445228315654</v>
      </c>
      <c r="AU20" s="44">
        <f ca="1">IF(AL20&lt;&gt;"",VLOOKUP('Quarter 1'!AQ20-5*('Quarter 1'!AN20-1),'Players Stats'!$B$136:$J$140,1+AO20),"")</f>
        <v>7.035000000000001E-2</v>
      </c>
      <c r="AV20" s="44" t="str">
        <f t="shared" ca="1" si="72"/>
        <v>NO</v>
      </c>
      <c r="AW20" s="27">
        <f t="shared" ca="1" si="29"/>
        <v>0.50655551704929658</v>
      </c>
      <c r="AX20" s="44">
        <f ca="1">IF(AL20&lt;&gt;"",IF(AV20="NO",VLOOKUP(AQ20,'Players Stats'!$C$88:$I$127,7),""),"")</f>
        <v>0.15639810426540282</v>
      </c>
      <c r="AY20" s="44">
        <f t="shared" ca="1" si="73"/>
        <v>2</v>
      </c>
      <c r="AZ20" s="27">
        <f t="shared" ca="1" si="30"/>
        <v>0.67787242826672223</v>
      </c>
      <c r="BA20" s="44">
        <f ca="1">IF(AV20="NO",VLOOKUP(AQ20,'Players Stats'!$C$88:$H$127,7-'Quarter 1'!AY20),"")</f>
        <v>0.56499999999999995</v>
      </c>
      <c r="BB20" s="44">
        <f t="shared" ca="1" si="74"/>
        <v>0</v>
      </c>
      <c r="BC20" s="27">
        <f t="shared" ca="1" si="31"/>
        <v>0.80416018975191594</v>
      </c>
      <c r="BD20" s="44" t="str">
        <f ca="1">IF(BC20="","",IF(BC20&lt;=VLOOKUP(AQ20,'Players Stats'!$C$88:$L$127,10),"YES","NO"))</f>
        <v>NO</v>
      </c>
      <c r="BE20" s="27" t="str">
        <f t="shared" ca="1" si="32"/>
        <v/>
      </c>
      <c r="BF20" s="44" t="str">
        <f ca="1">IF(BD20="YES",IF(BE20&lt;=VLOOKUP(AQ20,'Players Stats'!$C$88:$H$127,6),1,0),"")</f>
        <v/>
      </c>
      <c r="BG20" s="27" t="str">
        <f t="shared" ca="1" si="33"/>
        <v/>
      </c>
      <c r="BH20" s="44" t="str">
        <f ca="1">IF(AND(BD20="YES",BG20&lt;&gt;""),IF(BG20&lt;=VLOOKUP(AQ20,'Players Stats'!$C$88:$H$127,6),1,0),"")</f>
        <v/>
      </c>
      <c r="BI20" s="27">
        <f t="shared" ca="1" si="34"/>
        <v>0.67737737613976878</v>
      </c>
      <c r="BJ20" s="44" t="str">
        <f ca="1">IF(BI20="","",IF(BI20&lt;=Simulation!$K$7,"YES","NO"))</f>
        <v>NO</v>
      </c>
      <c r="BK20" s="27">
        <f t="shared" ca="1" si="35"/>
        <v>0.98272968366006863</v>
      </c>
      <c r="BL20" s="44">
        <f ca="1">IF(BJ20="NO",IF(BK20&lt;=Simulation!$K$9,AN20,AO20),"")</f>
        <v>2</v>
      </c>
      <c r="BN20" s="44">
        <f t="shared" ca="1" si="36"/>
        <v>7</v>
      </c>
      <c r="BO20" s="6" t="str">
        <f t="shared" ca="1" si="37"/>
        <v>-</v>
      </c>
      <c r="BP20" s="44">
        <f t="shared" ca="1" si="38"/>
        <v>5</v>
      </c>
      <c r="BR20" s="44" t="str">
        <f t="shared" ca="1" si="2"/>
        <v/>
      </c>
      <c r="BS20" s="44" t="str">
        <f t="shared" ca="1" si="3"/>
        <v/>
      </c>
      <c r="BT20" s="44" t="str">
        <f t="shared" ca="1" si="4"/>
        <v/>
      </c>
      <c r="BU20" s="44"/>
      <c r="BV20" s="44">
        <f ca="1">IF(BV19&lt;&gt;"",IF(AND(BV19&lt;60*Simulation!$K$8, BV19+BW20&lt;60*Simulation!$K$8),BV19+BW20,""),"")</f>
        <v>131</v>
      </c>
      <c r="BW20" s="44">
        <f ca="1">IF(BV19&lt;&gt;"",IF(AND(CV19&lt;&gt;"", BX19=CV19),RANDBETWEEN(Simulation!$N$6,Simulation!$P$6),RANDBETWEEN(Simulation!$N$5,Simulation!$P$5)),"")</f>
        <v>17</v>
      </c>
      <c r="BX20" s="44">
        <f t="shared" ca="1" si="75"/>
        <v>1</v>
      </c>
      <c r="BY20" s="44">
        <f t="shared" ca="1" si="39"/>
        <v>2</v>
      </c>
      <c r="BZ20" s="27">
        <f t="shared" ca="1" si="40"/>
        <v>0.6785799360874224</v>
      </c>
      <c r="CA20" s="44">
        <f t="shared" ca="1" si="41"/>
        <v>4</v>
      </c>
      <c r="CB20" s="44" t="str">
        <f ca="1">IF(BV20&lt;&gt;"",VLOOKUP(CA20,'Players Stats'!$C$88:$D$127,2),"")</f>
        <v>Power Forward</v>
      </c>
      <c r="CC20" s="44" t="str">
        <f ca="1">IF(BV20&lt;&gt;"",VLOOKUP(CA20,'Players Stats'!$C$88:$E$127,3),"")</f>
        <v>Shane Battier</v>
      </c>
      <c r="CD20" s="27">
        <f t="shared" ca="1" si="42"/>
        <v>0.42156698290402073</v>
      </c>
      <c r="CE20" s="44">
        <f ca="1">IF(BV20&lt;&gt;"",VLOOKUP('Quarter 1'!CA20-5*('Quarter 1'!BX20-1),'Players Stats'!$B$136:$J$140,1+BY20),"")</f>
        <v>6.9599999999999995E-2</v>
      </c>
      <c r="CF20" s="44" t="str">
        <f t="shared" ca="1" si="76"/>
        <v>NO</v>
      </c>
      <c r="CG20" s="27">
        <f t="shared" ca="1" si="43"/>
        <v>0.60272873468973909</v>
      </c>
      <c r="CH20" s="44">
        <f ca="1">IF(BV20&lt;&gt;"",IF(CF20="NO",VLOOKUP(CA20,'Players Stats'!$C$88:$I$127,7),""),"")</f>
        <v>0.46808510638297873</v>
      </c>
      <c r="CI20" s="44">
        <f t="shared" ca="1" si="77"/>
        <v>2</v>
      </c>
      <c r="CJ20" s="27">
        <f t="shared" ca="1" si="44"/>
        <v>0.11652611663234025</v>
      </c>
      <c r="CK20" s="44">
        <f ca="1">IF(CF20="NO",VLOOKUP(CA20,'Players Stats'!$C$88:$H$127,7-'Quarter 1'!CI20),"")</f>
        <v>0.42</v>
      </c>
      <c r="CL20" s="44">
        <f t="shared" ca="1" si="78"/>
        <v>2</v>
      </c>
      <c r="CM20" s="27">
        <f t="shared" ca="1" si="45"/>
        <v>0.20726799879224966</v>
      </c>
      <c r="CN20" s="44" t="str">
        <f ca="1">IF(CM20="","",IF(CM20&lt;=VLOOKUP(CA20,'Players Stats'!$C$88:$L$127,10),"YES","NO"))</f>
        <v>NO</v>
      </c>
      <c r="CO20" s="27" t="str">
        <f t="shared" ca="1" si="46"/>
        <v/>
      </c>
      <c r="CP20" s="44" t="str">
        <f ca="1">IF(CN20="YES",IF(CO20&lt;=VLOOKUP(CA20,'Players Stats'!$C$88:$H$127,6),1,0),"")</f>
        <v/>
      </c>
      <c r="CQ20" s="27" t="str">
        <f t="shared" ca="1" si="47"/>
        <v/>
      </c>
      <c r="CR20" s="44" t="str">
        <f ca="1">IF(AND(CN20="YES",CQ20&lt;&gt;""),IF(CQ20&lt;=VLOOKUP(CA20,'Players Stats'!$C$88:$H$127,6),1,0),"")</f>
        <v/>
      </c>
      <c r="CS20" s="27" t="str">
        <f t="shared" ca="1" si="48"/>
        <v/>
      </c>
      <c r="CT20" s="44" t="str">
        <f ca="1">IF(CS20="","",IF(CS20&lt;=Simulation!$K$7,"YES","NO"))</f>
        <v/>
      </c>
      <c r="CU20" s="27" t="str">
        <f t="shared" ca="1" si="49"/>
        <v/>
      </c>
      <c r="CV20" s="44" t="str">
        <f ca="1">IF(CT20="NO",IF(CU20&lt;=Simulation!$K$9,BX20,BY20),"")</f>
        <v/>
      </c>
      <c r="CX20" s="44">
        <f t="shared" ca="1" si="50"/>
        <v>4</v>
      </c>
      <c r="CY20" s="6" t="str">
        <f t="shared" ca="1" si="51"/>
        <v>-</v>
      </c>
      <c r="CZ20" s="44">
        <f t="shared" ca="1" si="52"/>
        <v>4</v>
      </c>
      <c r="DB20" s="44" t="str">
        <f t="shared" ca="1" si="5"/>
        <v/>
      </c>
      <c r="DC20" s="44" t="str">
        <f t="shared" ca="1" si="6"/>
        <v/>
      </c>
      <c r="DD20" s="44" t="str">
        <f t="shared" ca="1" si="7"/>
        <v/>
      </c>
      <c r="DE20" s="44"/>
      <c r="DF20" s="44">
        <f ca="1">IF(DF19&lt;&gt;"",IF(AND(DF19&lt;60*Simulation!$K$8, DF19+DG20&lt;60*Simulation!$K$8),DF19+DG20,""),"")</f>
        <v>151</v>
      </c>
      <c r="DG20" s="44">
        <f ca="1">IF(DF19&lt;&gt;"",IF(AND(EF19&lt;&gt;"", DH19=EF19),RANDBETWEEN(Simulation!$N$6,Simulation!$P$6),RANDBETWEEN(Simulation!$N$5,Simulation!$P$5)),"")</f>
        <v>24</v>
      </c>
      <c r="DH20" s="44">
        <f t="shared" ca="1" si="79"/>
        <v>1</v>
      </c>
      <c r="DI20" s="44">
        <f t="shared" ca="1" si="53"/>
        <v>2</v>
      </c>
      <c r="DJ20" s="27">
        <f t="shared" ca="1" si="54"/>
        <v>3.0773004527220316E-2</v>
      </c>
      <c r="DK20" s="44">
        <f t="shared" ca="1" si="55"/>
        <v>1</v>
      </c>
      <c r="DL20" s="44" t="str">
        <f ca="1">IF(DF20&lt;&gt;"",VLOOKUP(DK20,'Players Stats'!$C$88:$D$127,2),"")</f>
        <v>Point Guard</v>
      </c>
      <c r="DM20" s="44" t="str">
        <f ca="1">IF(DF20&lt;&gt;"",VLOOKUP(DK20,'Players Stats'!$C$88:$E$127,3),"")</f>
        <v>Dwyane Wade</v>
      </c>
      <c r="DN20" s="27">
        <f t="shared" ca="1" si="56"/>
        <v>0.89294025874741878</v>
      </c>
      <c r="DO20" s="44">
        <f ca="1">IF(DF20&lt;&gt;"",VLOOKUP('Quarter 1'!DK20-5*('Quarter 1'!DH20-1),'Players Stats'!$B$136:$J$140,1+DI20),"")</f>
        <v>8.4050000000000014E-2</v>
      </c>
      <c r="DP20" s="44" t="str">
        <f t="shared" ca="1" si="80"/>
        <v>NO</v>
      </c>
      <c r="DQ20" s="27">
        <f t="shared" ca="1" si="57"/>
        <v>0.24043230034012197</v>
      </c>
      <c r="DR20" s="44">
        <f ca="1">IF(DF20&lt;&gt;"",IF(DP20="NO",VLOOKUP(DK20,'Players Stats'!$C$88:$I$127,7),""),"")</f>
        <v>5.9523809523809521E-2</v>
      </c>
      <c r="DS20" s="44">
        <f t="shared" ca="1" si="81"/>
        <v>2</v>
      </c>
      <c r="DT20" s="27">
        <f t="shared" ca="1" si="58"/>
        <v>0.85710495523489538</v>
      </c>
      <c r="DU20" s="44">
        <f ca="1">IF(DP20="NO",VLOOKUP(DK20,'Players Stats'!$C$88:$H$127,7-'Quarter 1'!DS20),"")</f>
        <v>0.52100000000000002</v>
      </c>
      <c r="DV20" s="44">
        <f t="shared" ca="1" si="82"/>
        <v>0</v>
      </c>
      <c r="DW20" s="27">
        <f t="shared" ca="1" si="59"/>
        <v>0.35940410568155257</v>
      </c>
      <c r="DX20" s="44" t="str">
        <f ca="1">IF(DW20="","",IF(DW20&lt;=VLOOKUP(DK20,'Players Stats'!$C$88:$L$127,10),"YES","NO"))</f>
        <v>NO</v>
      </c>
      <c r="DY20" s="27" t="str">
        <f t="shared" ca="1" si="60"/>
        <v/>
      </c>
      <c r="DZ20" s="44" t="str">
        <f ca="1">IF(DX20="YES",IF(DY20&lt;=VLOOKUP(DK20,'Players Stats'!$C$88:$H$127,6),1,0),"")</f>
        <v/>
      </c>
      <c r="EA20" s="27" t="str">
        <f t="shared" ca="1" si="61"/>
        <v/>
      </c>
      <c r="EB20" s="44" t="str">
        <f ca="1">IF(AND(DX20="YES",EA20&lt;&gt;""),IF(EA20&lt;=VLOOKUP(DK20,'Players Stats'!$C$88:$H$127,6),1,0),"")</f>
        <v/>
      </c>
      <c r="EC20" s="27">
        <f t="shared" ca="1" si="62"/>
        <v>0.34603129755999373</v>
      </c>
      <c r="ED20" s="44" t="str">
        <f ca="1">IF(EC20="","",IF(EC20&lt;=Simulation!$K$7,"YES","NO"))</f>
        <v>NO</v>
      </c>
      <c r="EE20" s="27">
        <f t="shared" ca="1" si="63"/>
        <v>0.20594741377799042</v>
      </c>
      <c r="EF20" s="44">
        <f ca="1">IF(ED20="NO",IF(EE20&lt;=Simulation!$K$9,DH20,DI20),"")</f>
        <v>1</v>
      </c>
      <c r="EH20" s="44">
        <f t="shared" ca="1" si="64"/>
        <v>2</v>
      </c>
      <c r="EI20" s="6" t="str">
        <f t="shared" ca="1" si="65"/>
        <v>-</v>
      </c>
      <c r="EJ20" s="44">
        <f t="shared" ca="1" si="66"/>
        <v>8</v>
      </c>
      <c r="EL20" s="44" t="str">
        <f t="shared" ca="1" si="8"/>
        <v/>
      </c>
      <c r="EM20" s="44" t="str">
        <f t="shared" ca="1" si="9"/>
        <v/>
      </c>
      <c r="EN20" s="44" t="str">
        <f t="shared" ca="1" si="10"/>
        <v/>
      </c>
    </row>
    <row r="21" spans="2:144">
      <c r="B21" s="44">
        <f ca="1">IF(B20&lt;&gt;"",IF(AND(B20&lt;60*Simulation!$K$8, B20+C21&lt;60*Simulation!$K$8),B20+C21,""),"")</f>
        <v>177</v>
      </c>
      <c r="C21" s="44">
        <f ca="1">IF(B20&lt;&gt;"",IF(AND(AB20&lt;&gt;"", D20=AB20),RANDBETWEEN(Simulation!$N$6,Simulation!$P$6),RANDBETWEEN(Simulation!$N$5,Simulation!$P$5)),"")</f>
        <v>19</v>
      </c>
      <c r="D21" s="44">
        <f t="shared" ca="1" si="67"/>
        <v>1</v>
      </c>
      <c r="E21" s="44">
        <f t="shared" ca="1" si="11"/>
        <v>2</v>
      </c>
      <c r="F21" s="87">
        <f t="shared" ca="1" si="12"/>
        <v>0.62095375862545676</v>
      </c>
      <c r="G21" s="44">
        <f t="shared" ca="1" si="13"/>
        <v>4</v>
      </c>
      <c r="H21" s="44" t="str">
        <f ca="1">IF(B21&lt;&gt;"",VLOOKUP(G21,'Players Stats'!$C$88:$D$127,2),"")</f>
        <v>Power Forward</v>
      </c>
      <c r="I21" s="44" t="str">
        <f ca="1">IF(B21&lt;&gt;"",VLOOKUP(G21,'Players Stats'!$C$88:$E$127,3),"")</f>
        <v>Shane Battier</v>
      </c>
      <c r="J21" s="87">
        <f t="shared" ca="1" si="14"/>
        <v>0.97992845079811963</v>
      </c>
      <c r="K21" s="87">
        <f ca="1">IF(B21&lt;&gt;"",VLOOKUP('Quarter 1'!G21-5*('Quarter 1'!D21-1),'Players Stats'!$B$136:$J$140,1+E21),"")</f>
        <v>6.9599999999999995E-2</v>
      </c>
      <c r="L21" s="44" t="str">
        <f t="shared" ca="1" si="68"/>
        <v>NO</v>
      </c>
      <c r="M21" s="87">
        <f t="shared" ca="1" si="15"/>
        <v>0.48653585550332412</v>
      </c>
      <c r="N21" s="87">
        <f ca="1">IF(B21&lt;&gt;"",IF(L21="NO",VLOOKUP(G21,'Players Stats'!$C$88:$I$127,7),""),"")</f>
        <v>0.46808510638297873</v>
      </c>
      <c r="O21" s="44">
        <f t="shared" ca="1" si="69"/>
        <v>2</v>
      </c>
      <c r="P21" s="87">
        <f t="shared" ca="1" si="16"/>
        <v>0.25042963081844549</v>
      </c>
      <c r="Q21" s="87">
        <f ca="1">IF(L21="NO",VLOOKUP(G21,'Players Stats'!$C$88:$H$127,7-'Quarter 1'!O21),"")</f>
        <v>0.42</v>
      </c>
      <c r="R21" s="44">
        <f t="shared" ca="1" si="70"/>
        <v>2</v>
      </c>
      <c r="S21" s="87">
        <f t="shared" ca="1" si="17"/>
        <v>0.47729899447986224</v>
      </c>
      <c r="T21" s="44" t="str">
        <f ca="1">IF(S21="","",IF(S21&lt;=VLOOKUP(G21,'Players Stats'!$C$88:$L$127,10),"YES","NO"))</f>
        <v>NO</v>
      </c>
      <c r="U21" s="87" t="str">
        <f t="shared" ca="1" si="18"/>
        <v/>
      </c>
      <c r="V21" s="44" t="str">
        <f ca="1">IF(T21="YES",IF(U21&lt;=VLOOKUP(G21,'Players Stats'!$C$88:$H$127,6),1,0),"")</f>
        <v/>
      </c>
      <c r="W21" s="87" t="str">
        <f t="shared" ca="1" si="19"/>
        <v/>
      </c>
      <c r="X21" s="44" t="str">
        <f ca="1">IF(AND(T21="YES",W21&lt;&gt;""),IF(W21&lt;=VLOOKUP(G21,'Players Stats'!$C$88:$H$127,6),1,0),"")</f>
        <v/>
      </c>
      <c r="Y21" s="87" t="str">
        <f t="shared" ca="1" si="20"/>
        <v/>
      </c>
      <c r="Z21" s="44" t="str">
        <f ca="1">IF(Y21="","",IF(Y21&lt;=Simulation!$K$7,"YES","NO"))</f>
        <v/>
      </c>
      <c r="AA21" s="87" t="str">
        <f t="shared" ca="1" si="21"/>
        <v/>
      </c>
      <c r="AB21" s="44" t="str">
        <f ca="1">IF(Z21="NO",IF(AA21&lt;=Simulation!$K$9,D21,E21),"")</f>
        <v/>
      </c>
      <c r="AD21" s="44">
        <f t="shared" ca="1" si="22"/>
        <v>9</v>
      </c>
      <c r="AE21" s="6" t="str">
        <f t="shared" ca="1" si="23"/>
        <v>-</v>
      </c>
      <c r="AF21" s="44">
        <f t="shared" ca="1" si="24"/>
        <v>5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158</v>
      </c>
      <c r="AM21" s="44">
        <f ca="1">IF(AL20&lt;&gt;"",IF(AND(BL20&lt;&gt;"", AN20=BL20),RANDBETWEEN(Simulation!$N$6,Simulation!$P$6),RANDBETWEEN(Simulation!$N$5,Simulation!$P$5)),"")</f>
        <v>19</v>
      </c>
      <c r="AN21" s="44">
        <f t="shared" ca="1" si="71"/>
        <v>2</v>
      </c>
      <c r="AO21" s="44">
        <f t="shared" ca="1" si="25"/>
        <v>1</v>
      </c>
      <c r="AP21" s="87">
        <f t="shared" ca="1" si="26"/>
        <v>0.84957199469192968</v>
      </c>
      <c r="AQ21" s="44">
        <f t="shared" ca="1" si="27"/>
        <v>10</v>
      </c>
      <c r="AR21" s="44" t="str">
        <f ca="1">IF(AL21&lt;&gt;"",VLOOKUP(AQ21,'Players Stats'!$C$88:$D$127,2),"")</f>
        <v>Center</v>
      </c>
      <c r="AS21" s="44" t="str">
        <f ca="1">IF(AL21&lt;&gt;"",VLOOKUP(AQ21,'Players Stats'!$C$88:$E$127,3),"")</f>
        <v>Joakim Noah</v>
      </c>
      <c r="AT21" s="27">
        <f t="shared" ca="1" si="83"/>
        <v>0.8201412158657867</v>
      </c>
      <c r="AU21" s="44">
        <f ca="1">IF(AL21&lt;&gt;"",VLOOKUP('Quarter 1'!AQ21-5*('Quarter 1'!AN21-1),'Players Stats'!$B$136:$J$140,1+AO21),"")</f>
        <v>0.11485000000000001</v>
      </c>
      <c r="AV21" s="44" t="str">
        <f t="shared" ca="1" si="72"/>
        <v>NO</v>
      </c>
      <c r="AW21" s="27">
        <f t="shared" ca="1" si="29"/>
        <v>0.59169900601035808</v>
      </c>
      <c r="AX21" s="44">
        <f ca="1">IF(AL21&lt;&gt;"",IF(AV21="NO",VLOOKUP(AQ21,'Players Stats'!$C$88:$I$127,7),""),"")</f>
        <v>1.0416666666666668E-2</v>
      </c>
      <c r="AY21" s="44">
        <f t="shared" ca="1" si="73"/>
        <v>2</v>
      </c>
      <c r="AZ21" s="27">
        <f t="shared" ca="1" si="30"/>
        <v>0.35186683807235586</v>
      </c>
      <c r="BA21" s="44">
        <f ca="1">IF(AV21="NO",VLOOKUP(AQ21,'Players Stats'!$C$88:$H$127,7-'Quarter 1'!AY21),"")</f>
        <v>0.48099999999999998</v>
      </c>
      <c r="BB21" s="44">
        <f t="shared" ca="1" si="74"/>
        <v>2</v>
      </c>
      <c r="BC21" s="27">
        <f t="shared" ca="1" si="31"/>
        <v>0.32754004414804749</v>
      </c>
      <c r="BD21" s="44" t="str">
        <f ca="1">IF(BC21="","",IF(BC21&lt;=VLOOKUP(AQ21,'Players Stats'!$C$88:$L$127,10),"YES","NO"))</f>
        <v>NO</v>
      </c>
      <c r="BE21" s="27" t="str">
        <f t="shared" ca="1" si="32"/>
        <v/>
      </c>
      <c r="BF21" s="44" t="str">
        <f ca="1">IF(BD21="YES",IF(BE21&lt;=VLOOKUP(AQ21,'Players Stats'!$C$88:$H$127,6),1,0),"")</f>
        <v/>
      </c>
      <c r="BG21" s="27" t="str">
        <f t="shared" ca="1" si="33"/>
        <v/>
      </c>
      <c r="BH21" s="44" t="str">
        <f ca="1">IF(AND(BD21="YES",BG21&lt;&gt;""),IF(BG21&lt;=VLOOKUP(AQ21,'Players Stats'!$C$88:$H$127,6),1,0),"")</f>
        <v/>
      </c>
      <c r="BI21" s="27" t="str">
        <f t="shared" ca="1" si="34"/>
        <v/>
      </c>
      <c r="BJ21" s="44" t="str">
        <f ca="1">IF(BI21="","",IF(BI21&lt;=Simulation!$K$7,"YES","NO"))</f>
        <v/>
      </c>
      <c r="BK21" s="27" t="str">
        <f t="shared" ca="1" si="35"/>
        <v/>
      </c>
      <c r="BL21" s="44" t="str">
        <f ca="1">IF(BJ21="NO",IF(BK21&lt;=Simulation!$K$9,AN21,AO21),"")</f>
        <v/>
      </c>
      <c r="BN21" s="44">
        <f t="shared" ca="1" si="36"/>
        <v>7</v>
      </c>
      <c r="BO21" s="6" t="str">
        <f t="shared" ca="1" si="37"/>
        <v>-</v>
      </c>
      <c r="BP21" s="44">
        <f t="shared" ca="1" si="38"/>
        <v>7</v>
      </c>
      <c r="BR21" s="44" t="str">
        <f t="shared" ca="1" si="2"/>
        <v/>
      </c>
      <c r="BS21" s="44" t="str">
        <f t="shared" ca="1" si="3"/>
        <v/>
      </c>
      <c r="BT21" s="44" t="str">
        <f t="shared" ca="1" si="4"/>
        <v/>
      </c>
      <c r="BU21" s="44"/>
      <c r="BV21" s="44">
        <f ca="1">IF(BV20&lt;&gt;"",IF(AND(BV20&lt;60*Simulation!$K$8, BV20+BW21&lt;60*Simulation!$K$8),BV20+BW21,""),"")</f>
        <v>139</v>
      </c>
      <c r="BW21" s="44">
        <f ca="1">IF(BV20&lt;&gt;"",IF(AND(CV20&lt;&gt;"", BX20=CV20),RANDBETWEEN(Simulation!$N$6,Simulation!$P$6),RANDBETWEEN(Simulation!$N$5,Simulation!$P$5)),"")</f>
        <v>8</v>
      </c>
      <c r="BX21" s="44">
        <f t="shared" ca="1" si="75"/>
        <v>2</v>
      </c>
      <c r="BY21" s="44">
        <f t="shared" ca="1" si="39"/>
        <v>1</v>
      </c>
      <c r="BZ21" s="27">
        <f t="shared" ca="1" si="40"/>
        <v>0.92769344810508159</v>
      </c>
      <c r="CA21" s="44">
        <f t="shared" ca="1" si="41"/>
        <v>10</v>
      </c>
      <c r="CB21" s="44" t="str">
        <f ca="1">IF(BV21&lt;&gt;"",VLOOKUP(CA21,'Players Stats'!$C$88:$D$127,2),"")</f>
        <v>Center</v>
      </c>
      <c r="CC21" s="44" t="str">
        <f ca="1">IF(BV21&lt;&gt;"",VLOOKUP(CA21,'Players Stats'!$C$88:$E$127,3),"")</f>
        <v>Joakim Noah</v>
      </c>
      <c r="CD21" s="27">
        <f t="shared" ca="1" si="42"/>
        <v>0.19266908504181457</v>
      </c>
      <c r="CE21" s="44">
        <f ca="1">IF(BV21&lt;&gt;"",VLOOKUP('Quarter 1'!CA21-5*('Quarter 1'!BX21-1),'Players Stats'!$B$136:$J$140,1+BY21),"")</f>
        <v>0.11485000000000001</v>
      </c>
      <c r="CF21" s="44" t="str">
        <f t="shared" ca="1" si="76"/>
        <v>NO</v>
      </c>
      <c r="CG21" s="27">
        <f t="shared" ca="1" si="43"/>
        <v>0.47270297456057353</v>
      </c>
      <c r="CH21" s="44">
        <f ca="1">IF(BV21&lt;&gt;"",IF(CF21="NO",VLOOKUP(CA21,'Players Stats'!$C$88:$I$127,7),""),"")</f>
        <v>1.0416666666666668E-2</v>
      </c>
      <c r="CI21" s="44">
        <f t="shared" ca="1" si="77"/>
        <v>2</v>
      </c>
      <c r="CJ21" s="27">
        <f t="shared" ca="1" si="44"/>
        <v>0.83285760394458308</v>
      </c>
      <c r="CK21" s="44">
        <f ca="1">IF(CF21="NO",VLOOKUP(CA21,'Players Stats'!$C$88:$H$127,7-'Quarter 1'!CI21),"")</f>
        <v>0.48099999999999998</v>
      </c>
      <c r="CL21" s="44">
        <f t="shared" ca="1" si="78"/>
        <v>0</v>
      </c>
      <c r="CM21" s="27">
        <f t="shared" ca="1" si="45"/>
        <v>8.6618480455234015E-2</v>
      </c>
      <c r="CN21" s="44" t="str">
        <f ca="1">IF(CM21="","",IF(CM21&lt;=VLOOKUP(CA21,'Players Stats'!$C$88:$L$127,10),"YES","NO"))</f>
        <v>NO</v>
      </c>
      <c r="CO21" s="27" t="str">
        <f t="shared" ca="1" si="46"/>
        <v/>
      </c>
      <c r="CP21" s="44" t="str">
        <f ca="1">IF(CN21="YES",IF(CO21&lt;=VLOOKUP(CA21,'Players Stats'!$C$88:$H$127,6),1,0),"")</f>
        <v/>
      </c>
      <c r="CQ21" s="27" t="str">
        <f t="shared" ca="1" si="47"/>
        <v/>
      </c>
      <c r="CR21" s="44" t="str">
        <f ca="1">IF(AND(CN21="YES",CQ21&lt;&gt;""),IF(CQ21&lt;=VLOOKUP(CA21,'Players Stats'!$C$88:$H$127,6),1,0),"")</f>
        <v/>
      </c>
      <c r="CS21" s="27">
        <f t="shared" ca="1" si="48"/>
        <v>0.81703525555440704</v>
      </c>
      <c r="CT21" s="44" t="str">
        <f ca="1">IF(CS21="","",IF(CS21&lt;=Simulation!$K$7,"YES","NO"))</f>
        <v>NO</v>
      </c>
      <c r="CU21" s="27">
        <f t="shared" ca="1" si="49"/>
        <v>0.49052310961057977</v>
      </c>
      <c r="CV21" s="44">
        <f ca="1">IF(CT21="NO",IF(CU21&lt;=Simulation!$K$9,BX21,BY21),"")</f>
        <v>1</v>
      </c>
      <c r="CX21" s="44">
        <f t="shared" ca="1" si="50"/>
        <v>4</v>
      </c>
      <c r="CY21" s="6" t="str">
        <f t="shared" ca="1" si="51"/>
        <v>-</v>
      </c>
      <c r="CZ21" s="44">
        <f t="shared" ca="1" si="52"/>
        <v>4</v>
      </c>
      <c r="DB21" s="44" t="str">
        <f t="shared" ca="1" si="5"/>
        <v/>
      </c>
      <c r="DC21" s="44" t="str">
        <f t="shared" ca="1" si="6"/>
        <v/>
      </c>
      <c r="DD21" s="44" t="str">
        <f t="shared" ca="1" si="7"/>
        <v/>
      </c>
      <c r="DE21" s="44"/>
      <c r="DF21" s="44">
        <f ca="1">IF(DF20&lt;&gt;"",IF(AND(DF20&lt;60*Simulation!$K$8, DF20+DG21&lt;60*Simulation!$K$8),DF20+DG21,""),"")</f>
        <v>168</v>
      </c>
      <c r="DG21" s="44">
        <f ca="1">IF(DF20&lt;&gt;"",IF(AND(EF20&lt;&gt;"", DH20=EF20),RANDBETWEEN(Simulation!$N$6,Simulation!$P$6),RANDBETWEEN(Simulation!$N$5,Simulation!$P$5)),"")</f>
        <v>17</v>
      </c>
      <c r="DH21" s="44">
        <f t="shared" ca="1" si="79"/>
        <v>1</v>
      </c>
      <c r="DI21" s="44">
        <f t="shared" ca="1" si="53"/>
        <v>2</v>
      </c>
      <c r="DJ21" s="27">
        <f t="shared" ca="1" si="54"/>
        <v>0.81163295101462618</v>
      </c>
      <c r="DK21" s="44">
        <f t="shared" ca="1" si="55"/>
        <v>5</v>
      </c>
      <c r="DL21" s="44" t="str">
        <f ca="1">IF(DF21&lt;&gt;"",VLOOKUP(DK21,'Players Stats'!$C$88:$D$127,2),"")</f>
        <v>Center</v>
      </c>
      <c r="DM21" s="44" t="str">
        <f ca="1">IF(DF21&lt;&gt;"",VLOOKUP(DK21,'Players Stats'!$C$88:$E$127,3),"")</f>
        <v>Chris Bosh</v>
      </c>
      <c r="DN21" s="27">
        <f t="shared" ca="1" si="56"/>
        <v>0.63883464766343789</v>
      </c>
      <c r="DO21" s="44">
        <f ca="1">IF(DF21&lt;&gt;"",VLOOKUP('Quarter 1'!DK21-5*('Quarter 1'!DH21-1),'Players Stats'!$B$136:$J$140,1+DI21),"")</f>
        <v>0.14920000000000003</v>
      </c>
      <c r="DP21" s="44" t="str">
        <f t="shared" ca="1" si="80"/>
        <v>NO</v>
      </c>
      <c r="DQ21" s="27">
        <f t="shared" ca="1" si="57"/>
        <v>6.4697190035187035E-2</v>
      </c>
      <c r="DR21" s="44">
        <f ca="1">IF(DF21&lt;&gt;"",IF(DP21="NO",VLOOKUP(DK21,'Players Stats'!$C$88:$I$127,7),""),"")</f>
        <v>7.5187969924812026E-2</v>
      </c>
      <c r="DS21" s="44">
        <f t="shared" ca="1" si="81"/>
        <v>3</v>
      </c>
      <c r="DT21" s="27">
        <f t="shared" ca="1" si="58"/>
        <v>0.15460875464608459</v>
      </c>
      <c r="DU21" s="44">
        <f ca="1">IF(DP21="NO",VLOOKUP(DK21,'Players Stats'!$C$88:$H$127,7-'Quarter 1'!DS21),"")</f>
        <v>0.28399999999999997</v>
      </c>
      <c r="DV21" s="44">
        <f t="shared" ca="1" si="82"/>
        <v>3</v>
      </c>
      <c r="DW21" s="27" t="str">
        <f t="shared" ca="1" si="59"/>
        <v/>
      </c>
      <c r="DX21" s="44" t="str">
        <f ca="1">IF(DW21="","",IF(DW21&lt;=VLOOKUP(DK21,'Players Stats'!$C$88:$L$127,10),"YES","NO"))</f>
        <v/>
      </c>
      <c r="DY21" s="27" t="str">
        <f t="shared" ca="1" si="60"/>
        <v/>
      </c>
      <c r="DZ21" s="44" t="str">
        <f ca="1">IF(DX21="YES",IF(DY21&lt;=VLOOKUP(DK21,'Players Stats'!$C$88:$H$127,6),1,0),"")</f>
        <v/>
      </c>
      <c r="EA21" s="27" t="str">
        <f t="shared" ca="1" si="61"/>
        <v/>
      </c>
      <c r="EB21" s="44" t="str">
        <f ca="1">IF(AND(DX21="YES",EA21&lt;&gt;""),IF(EA21&lt;=VLOOKUP(DK21,'Players Stats'!$C$88:$H$127,6),1,0),"")</f>
        <v/>
      </c>
      <c r="EC21" s="27" t="str">
        <f t="shared" ca="1" si="62"/>
        <v/>
      </c>
      <c r="ED21" s="44" t="str">
        <f ca="1">IF(EC21="","",IF(EC21&lt;=Simulation!$K$7,"YES","NO"))</f>
        <v/>
      </c>
      <c r="EE21" s="27" t="str">
        <f t="shared" ca="1" si="63"/>
        <v/>
      </c>
      <c r="EF21" s="44" t="str">
        <f ca="1">IF(ED21="NO",IF(EE21&lt;=Simulation!$K$9,DH21,DI21),"")</f>
        <v/>
      </c>
      <c r="EH21" s="44">
        <f t="shared" ca="1" si="64"/>
        <v>5</v>
      </c>
      <c r="EI21" s="6" t="str">
        <f t="shared" ca="1" si="65"/>
        <v>-</v>
      </c>
      <c r="EJ21" s="44">
        <f t="shared" ca="1" si="66"/>
        <v>8</v>
      </c>
      <c r="EL21" s="44" t="str">
        <f t="shared" ca="1" si="8"/>
        <v/>
      </c>
      <c r="EM21" s="44" t="str">
        <f t="shared" ca="1" si="9"/>
        <v/>
      </c>
      <c r="EN21" s="44" t="str">
        <f t="shared" ca="1" si="10"/>
        <v/>
      </c>
    </row>
    <row r="22" spans="2:144">
      <c r="B22" s="44">
        <f ca="1">IF(B21&lt;&gt;"",IF(AND(B21&lt;60*Simulation!$K$8, B21+C22&lt;60*Simulation!$K$8),B21+C22,""),"")</f>
        <v>194</v>
      </c>
      <c r="C22" s="44">
        <f ca="1">IF(B21&lt;&gt;"",IF(AND(AB21&lt;&gt;"", D21=AB21),RANDBETWEEN(Simulation!$N$6,Simulation!$P$6),RANDBETWEEN(Simulation!$N$5,Simulation!$P$5)),"")</f>
        <v>17</v>
      </c>
      <c r="D22" s="44">
        <f t="shared" ca="1" si="67"/>
        <v>2</v>
      </c>
      <c r="E22" s="44">
        <f t="shared" ca="1" si="11"/>
        <v>1</v>
      </c>
      <c r="F22" s="87">
        <f t="shared" ca="1" si="12"/>
        <v>0.73472684661401544</v>
      </c>
      <c r="G22" s="44">
        <f t="shared" ca="1" si="13"/>
        <v>9</v>
      </c>
      <c r="H22" s="44" t="str">
        <f ca="1">IF(B22&lt;&gt;"",VLOOKUP(G22,'Players Stats'!$C$88:$D$127,2),"")</f>
        <v>Power Forward</v>
      </c>
      <c r="I22" s="44" t="str">
        <f ca="1">IF(B22&lt;&gt;"",VLOOKUP(G22,'Players Stats'!$C$88:$E$127,3),"")</f>
        <v>Luol Deng</v>
      </c>
      <c r="J22" s="87">
        <f t="shared" ca="1" si="14"/>
        <v>0.97146808580640698</v>
      </c>
      <c r="K22" s="87">
        <f ca="1">IF(B22&lt;&gt;"",VLOOKUP('Quarter 1'!G22-5*('Quarter 1'!D22-1),'Players Stats'!$B$136:$J$140,1+E22),"")</f>
        <v>6.59E-2</v>
      </c>
      <c r="L22" s="44" t="str">
        <f t="shared" ca="1" si="68"/>
        <v>NO</v>
      </c>
      <c r="M22" s="87">
        <f t="shared" ca="1" si="15"/>
        <v>0.52968493088033342</v>
      </c>
      <c r="N22" s="87">
        <f ca="1">IF(B22&lt;&gt;"",IF(L22="NO",VLOOKUP(G22,'Players Stats'!$C$88:$I$127,7),""),"")</f>
        <v>0.17514124293785313</v>
      </c>
      <c r="O22" s="44">
        <f t="shared" ca="1" si="69"/>
        <v>2</v>
      </c>
      <c r="P22" s="87">
        <f t="shared" ca="1" si="16"/>
        <v>0.8542232802109635</v>
      </c>
      <c r="Q22" s="87">
        <f ca="1">IF(L22="NO",VLOOKUP(G22,'Players Stats'!$C$88:$H$127,7-'Quarter 1'!O22),"")</f>
        <v>0.42599999999999999</v>
      </c>
      <c r="R22" s="44">
        <f t="shared" ca="1" si="70"/>
        <v>0</v>
      </c>
      <c r="S22" s="87">
        <f t="shared" ca="1" si="17"/>
        <v>0.51164544421489211</v>
      </c>
      <c r="T22" s="44" t="str">
        <f ca="1">IF(S22="","",IF(S22&lt;=VLOOKUP(G22,'Players Stats'!$C$88:$L$127,10),"YES","NO"))</f>
        <v>NO</v>
      </c>
      <c r="U22" s="87" t="str">
        <f t="shared" ca="1" si="18"/>
        <v/>
      </c>
      <c r="V22" s="44" t="str">
        <f ca="1">IF(T22="YES",IF(U22&lt;=VLOOKUP(G22,'Players Stats'!$C$88:$H$127,6),1,0),"")</f>
        <v/>
      </c>
      <c r="W22" s="87" t="str">
        <f t="shared" ca="1" si="19"/>
        <v/>
      </c>
      <c r="X22" s="44" t="str">
        <f ca="1">IF(AND(T22="YES",W22&lt;&gt;""),IF(W22&lt;=VLOOKUP(G22,'Players Stats'!$C$88:$H$127,6),1,0),"")</f>
        <v/>
      </c>
      <c r="Y22" s="87">
        <f t="shared" ca="1" si="20"/>
        <v>2.3829114960884357E-2</v>
      </c>
      <c r="Z22" s="44" t="str">
        <f ca="1">IF(Y22="","",IF(Y22&lt;=Simulation!$K$7,"YES","NO"))</f>
        <v>YES</v>
      </c>
      <c r="AA22" s="87" t="str">
        <f t="shared" ca="1" si="21"/>
        <v/>
      </c>
      <c r="AB22" s="44" t="str">
        <f ca="1">IF(Z22="NO",IF(AA22&lt;=Simulation!$K$9,D22,E22),"")</f>
        <v/>
      </c>
      <c r="AD22" s="44">
        <f t="shared" ca="1" si="22"/>
        <v>9</v>
      </c>
      <c r="AE22" s="6" t="str">
        <f t="shared" ca="1" si="23"/>
        <v>-</v>
      </c>
      <c r="AF22" s="44">
        <f t="shared" ca="1" si="24"/>
        <v>5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177</v>
      </c>
      <c r="AM22" s="44">
        <f ca="1">IF(AL21&lt;&gt;"",IF(AND(BL21&lt;&gt;"", AN21=BL21),RANDBETWEEN(Simulation!$N$6,Simulation!$P$6),RANDBETWEEN(Simulation!$N$5,Simulation!$P$5)),"")</f>
        <v>19</v>
      </c>
      <c r="AN22" s="44">
        <f t="shared" ca="1" si="71"/>
        <v>1</v>
      </c>
      <c r="AO22" s="44">
        <f t="shared" ca="1" si="25"/>
        <v>2</v>
      </c>
      <c r="AP22" s="87">
        <f t="shared" ca="1" si="26"/>
        <v>2.5621288974231549E-2</v>
      </c>
      <c r="AQ22" s="44">
        <f t="shared" ca="1" si="27"/>
        <v>1</v>
      </c>
      <c r="AR22" s="44" t="str">
        <f ca="1">IF(AL22&lt;&gt;"",VLOOKUP(AQ22,'Players Stats'!$C$88:$D$127,2),"")</f>
        <v>Point Guard</v>
      </c>
      <c r="AS22" s="44" t="str">
        <f ca="1">IF(AL22&lt;&gt;"",VLOOKUP(AQ22,'Players Stats'!$C$88:$E$127,3),"")</f>
        <v>Dwyane Wade</v>
      </c>
      <c r="AT22" s="27">
        <f t="shared" ca="1" si="83"/>
        <v>0.24825342599177636</v>
      </c>
      <c r="AU22" s="44">
        <f ca="1">IF(AL22&lt;&gt;"",VLOOKUP('Quarter 1'!AQ22-5*('Quarter 1'!AN22-1),'Players Stats'!$B$136:$J$140,1+AO22),"")</f>
        <v>8.4050000000000014E-2</v>
      </c>
      <c r="AV22" s="44" t="str">
        <f t="shared" ca="1" si="72"/>
        <v>NO</v>
      </c>
      <c r="AW22" s="27">
        <f t="shared" ca="1" si="29"/>
        <v>0.20505857196817456</v>
      </c>
      <c r="AX22" s="44">
        <f ca="1">IF(AL22&lt;&gt;"",IF(AV22="NO",VLOOKUP(AQ22,'Players Stats'!$C$88:$I$127,7),""),"")</f>
        <v>5.9523809523809521E-2</v>
      </c>
      <c r="AY22" s="44">
        <f t="shared" ca="1" si="73"/>
        <v>2</v>
      </c>
      <c r="AZ22" s="27">
        <f t="shared" ca="1" si="30"/>
        <v>0.41787836603651007</v>
      </c>
      <c r="BA22" s="44">
        <f ca="1">IF(AV22="NO",VLOOKUP(AQ22,'Players Stats'!$C$88:$H$127,7-'Quarter 1'!AY22),"")</f>
        <v>0.52100000000000002</v>
      </c>
      <c r="BB22" s="44">
        <f t="shared" ca="1" si="74"/>
        <v>2</v>
      </c>
      <c r="BC22" s="27">
        <f t="shared" ca="1" si="31"/>
        <v>0.7985009179194924</v>
      </c>
      <c r="BD22" s="44" t="str">
        <f ca="1">IF(BC22="","",IF(BC22&lt;=VLOOKUP(AQ22,'Players Stats'!$C$88:$L$127,10),"YES","NO"))</f>
        <v>NO</v>
      </c>
      <c r="BE22" s="27" t="str">
        <f t="shared" ca="1" si="32"/>
        <v/>
      </c>
      <c r="BF22" s="44" t="str">
        <f ca="1">IF(BD22="YES",IF(BE22&lt;=VLOOKUP(AQ22,'Players Stats'!$C$88:$H$127,6),1,0),"")</f>
        <v/>
      </c>
      <c r="BG22" s="27" t="str">
        <f t="shared" ca="1" si="33"/>
        <v/>
      </c>
      <c r="BH22" s="44" t="str">
        <f ca="1">IF(AND(BD22="YES",BG22&lt;&gt;""),IF(BG22&lt;=VLOOKUP(AQ22,'Players Stats'!$C$88:$H$127,6),1,0),"")</f>
        <v/>
      </c>
      <c r="BI22" s="27" t="str">
        <f t="shared" ca="1" si="34"/>
        <v/>
      </c>
      <c r="BJ22" s="44" t="str">
        <f ca="1">IF(BI22="","",IF(BI22&lt;=Simulation!$K$7,"YES","NO"))</f>
        <v/>
      </c>
      <c r="BK22" s="27" t="str">
        <f t="shared" ca="1" si="35"/>
        <v/>
      </c>
      <c r="BL22" s="44" t="str">
        <f ca="1">IF(BJ22="NO",IF(BK22&lt;=Simulation!$K$9,AN22,AO22),"")</f>
        <v/>
      </c>
      <c r="BN22" s="44">
        <f t="shared" ca="1" si="36"/>
        <v>9</v>
      </c>
      <c r="BO22" s="6" t="str">
        <f t="shared" ca="1" si="37"/>
        <v>-</v>
      </c>
      <c r="BP22" s="44">
        <f t="shared" ca="1" si="38"/>
        <v>7</v>
      </c>
      <c r="BR22" s="44" t="str">
        <f t="shared" ca="1" si="2"/>
        <v/>
      </c>
      <c r="BS22" s="44" t="str">
        <f t="shared" ca="1" si="3"/>
        <v/>
      </c>
      <c r="BT22" s="44" t="str">
        <f t="shared" ca="1" si="4"/>
        <v/>
      </c>
      <c r="BU22" s="44"/>
      <c r="BV22" s="44">
        <f ca="1">IF(BV21&lt;&gt;"",IF(AND(BV21&lt;60*Simulation!$K$8, BV21+BW22&lt;60*Simulation!$K$8),BV21+BW22,""),"")</f>
        <v>156</v>
      </c>
      <c r="BW22" s="44">
        <f ca="1">IF(BV21&lt;&gt;"",IF(AND(CV21&lt;&gt;"", BX21=CV21),RANDBETWEEN(Simulation!$N$6,Simulation!$P$6),RANDBETWEEN(Simulation!$N$5,Simulation!$P$5)),"")</f>
        <v>17</v>
      </c>
      <c r="BX22" s="44">
        <f t="shared" ca="1" si="75"/>
        <v>1</v>
      </c>
      <c r="BY22" s="44">
        <f t="shared" ca="1" si="39"/>
        <v>2</v>
      </c>
      <c r="BZ22" s="27">
        <f t="shared" ca="1" si="40"/>
        <v>0.62664628422904622</v>
      </c>
      <c r="CA22" s="44">
        <f t="shared" ca="1" si="41"/>
        <v>4</v>
      </c>
      <c r="CB22" s="44" t="str">
        <f ca="1">IF(BV22&lt;&gt;"",VLOOKUP(CA22,'Players Stats'!$C$88:$D$127,2),"")</f>
        <v>Power Forward</v>
      </c>
      <c r="CC22" s="44" t="str">
        <f ca="1">IF(BV22&lt;&gt;"",VLOOKUP(CA22,'Players Stats'!$C$88:$E$127,3),"")</f>
        <v>Shane Battier</v>
      </c>
      <c r="CD22" s="27">
        <f t="shared" ca="1" si="42"/>
        <v>9.7727316892636362E-2</v>
      </c>
      <c r="CE22" s="44">
        <f ca="1">IF(BV22&lt;&gt;"",VLOOKUP('Quarter 1'!CA22-5*('Quarter 1'!BX22-1),'Players Stats'!$B$136:$J$140,1+BY22),"")</f>
        <v>6.9599999999999995E-2</v>
      </c>
      <c r="CF22" s="44" t="str">
        <f t="shared" ca="1" si="76"/>
        <v>NO</v>
      </c>
      <c r="CG22" s="27">
        <f t="shared" ca="1" si="43"/>
        <v>0.45739449601344428</v>
      </c>
      <c r="CH22" s="44">
        <f ca="1">IF(BV22&lt;&gt;"",IF(CF22="NO",VLOOKUP(CA22,'Players Stats'!$C$88:$I$127,7),""),"")</f>
        <v>0.46808510638297873</v>
      </c>
      <c r="CI22" s="44">
        <f t="shared" ca="1" si="77"/>
        <v>3</v>
      </c>
      <c r="CJ22" s="27">
        <f t="shared" ca="1" si="44"/>
        <v>0.70409340882647908</v>
      </c>
      <c r="CK22" s="44">
        <f ca="1">IF(CF22="NO",VLOOKUP(CA22,'Players Stats'!$C$88:$H$127,7-'Quarter 1'!CI22),"")</f>
        <v>0.43</v>
      </c>
      <c r="CL22" s="44">
        <f t="shared" ca="1" si="78"/>
        <v>0</v>
      </c>
      <c r="CM22" s="27" t="str">
        <f t="shared" ca="1" si="45"/>
        <v/>
      </c>
      <c r="CN22" s="44" t="str">
        <f ca="1">IF(CM22="","",IF(CM22&lt;=VLOOKUP(CA22,'Players Stats'!$C$88:$L$127,10),"YES","NO"))</f>
        <v/>
      </c>
      <c r="CO22" s="27" t="str">
        <f t="shared" ca="1" si="46"/>
        <v/>
      </c>
      <c r="CP22" s="44" t="str">
        <f ca="1">IF(CN22="YES",IF(CO22&lt;=VLOOKUP(CA22,'Players Stats'!$C$88:$H$127,6),1,0),"")</f>
        <v/>
      </c>
      <c r="CQ22" s="27" t="str">
        <f t="shared" ca="1" si="47"/>
        <v/>
      </c>
      <c r="CR22" s="44" t="str">
        <f ca="1">IF(AND(CN22="YES",CQ22&lt;&gt;""),IF(CQ22&lt;=VLOOKUP(CA22,'Players Stats'!$C$88:$H$127,6),1,0),"")</f>
        <v/>
      </c>
      <c r="CS22" s="27" t="str">
        <f t="shared" ca="1" si="48"/>
        <v/>
      </c>
      <c r="CT22" s="44" t="str">
        <f ca="1">IF(CS22="","",IF(CS22&lt;=Simulation!$K$7,"YES","NO"))</f>
        <v/>
      </c>
      <c r="CU22" s="27" t="str">
        <f t="shared" ca="1" si="49"/>
        <v/>
      </c>
      <c r="CV22" s="44" t="str">
        <f ca="1">IF(CT22="NO",IF(CU22&lt;=Simulation!$K$9,BX22,BY22),"")</f>
        <v/>
      </c>
      <c r="CX22" s="44">
        <f t="shared" ca="1" si="50"/>
        <v>4</v>
      </c>
      <c r="CY22" s="6" t="str">
        <f t="shared" ca="1" si="51"/>
        <v>-</v>
      </c>
      <c r="CZ22" s="44">
        <f t="shared" ca="1" si="52"/>
        <v>4</v>
      </c>
      <c r="DB22" s="44" t="str">
        <f t="shared" ca="1" si="5"/>
        <v/>
      </c>
      <c r="DC22" s="44" t="str">
        <f t="shared" ca="1" si="6"/>
        <v/>
      </c>
      <c r="DD22" s="44" t="str">
        <f t="shared" ca="1" si="7"/>
        <v/>
      </c>
      <c r="DE22" s="44"/>
      <c r="DF22" s="44">
        <f ca="1">IF(DF21&lt;&gt;"",IF(AND(DF21&lt;60*Simulation!$K$8, DF21+DG22&lt;60*Simulation!$K$8),DF21+DG22,""),"")</f>
        <v>185</v>
      </c>
      <c r="DG22" s="44">
        <f ca="1">IF(DF21&lt;&gt;"",IF(AND(EF21&lt;&gt;"", DH21=EF21),RANDBETWEEN(Simulation!$N$6,Simulation!$P$6),RANDBETWEEN(Simulation!$N$5,Simulation!$P$5)),"")</f>
        <v>17</v>
      </c>
      <c r="DH22" s="44">
        <f t="shared" ca="1" si="79"/>
        <v>2</v>
      </c>
      <c r="DI22" s="44">
        <f t="shared" ca="1" si="53"/>
        <v>1</v>
      </c>
      <c r="DJ22" s="27">
        <f t="shared" ca="1" si="54"/>
        <v>1.7150407818121716E-2</v>
      </c>
      <c r="DK22" s="44">
        <f t="shared" ca="1" si="55"/>
        <v>6</v>
      </c>
      <c r="DL22" s="44" t="str">
        <f ca="1">IF(DF22&lt;&gt;"",VLOOKUP(DK22,'Players Stats'!$C$88:$D$127,2),"")</f>
        <v>Point Guard</v>
      </c>
      <c r="DM22" s="44" t="str">
        <f ca="1">IF(DF22&lt;&gt;"",VLOOKUP(DK22,'Players Stats'!$C$88:$E$127,3),"")</f>
        <v>Jimmy Butler</v>
      </c>
      <c r="DN22" s="27">
        <f t="shared" ca="1" si="56"/>
        <v>0.65143788057882501</v>
      </c>
      <c r="DO22" s="44">
        <f ca="1">IF(DF22&lt;&gt;"",VLOOKUP('Quarter 1'!DK22-5*('Quarter 1'!DH22-1),'Players Stats'!$B$136:$J$140,1+DI22),"")</f>
        <v>0.13875000000000001</v>
      </c>
      <c r="DP22" s="44" t="str">
        <f t="shared" ca="1" si="80"/>
        <v>NO</v>
      </c>
      <c r="DQ22" s="27">
        <f t="shared" ca="1" si="57"/>
        <v>0.20057353050985993</v>
      </c>
      <c r="DR22" s="44">
        <f ca="1">IF(DF22&lt;&gt;"",IF(DP22="NO",VLOOKUP(DK22,'Players Stats'!$C$88:$I$127,7),""),"")</f>
        <v>0.17333333333333334</v>
      </c>
      <c r="DS22" s="44">
        <f t="shared" ca="1" si="81"/>
        <v>2</v>
      </c>
      <c r="DT22" s="27">
        <f t="shared" ca="1" si="58"/>
        <v>0.8460289924860761</v>
      </c>
      <c r="DU22" s="44">
        <f ca="1">IF(DP22="NO",VLOOKUP(DK22,'Players Stats'!$C$88:$H$127,7-'Quarter 1'!DS22),"")</f>
        <v>0.46700000000000003</v>
      </c>
      <c r="DV22" s="44">
        <f t="shared" ca="1" si="82"/>
        <v>0</v>
      </c>
      <c r="DW22" s="27">
        <f t="shared" ca="1" si="59"/>
        <v>0.55938712338595842</v>
      </c>
      <c r="DX22" s="44" t="str">
        <f ca="1">IF(DW22="","",IF(DW22&lt;=VLOOKUP(DK22,'Players Stats'!$C$88:$L$127,10),"YES","NO"))</f>
        <v>NO</v>
      </c>
      <c r="DY22" s="27" t="str">
        <f t="shared" ca="1" si="60"/>
        <v/>
      </c>
      <c r="DZ22" s="44" t="str">
        <f ca="1">IF(DX22="YES",IF(DY22&lt;=VLOOKUP(DK22,'Players Stats'!$C$88:$H$127,6),1,0),"")</f>
        <v/>
      </c>
      <c r="EA22" s="27" t="str">
        <f t="shared" ca="1" si="61"/>
        <v/>
      </c>
      <c r="EB22" s="44" t="str">
        <f ca="1">IF(AND(DX22="YES",EA22&lt;&gt;""),IF(EA22&lt;=VLOOKUP(DK22,'Players Stats'!$C$88:$H$127,6),1,0),"")</f>
        <v/>
      </c>
      <c r="EC22" s="27">
        <f t="shared" ca="1" si="62"/>
        <v>0.67937490668953249</v>
      </c>
      <c r="ED22" s="44" t="str">
        <f ca="1">IF(EC22="","",IF(EC22&lt;=Simulation!$K$7,"YES","NO"))</f>
        <v>NO</v>
      </c>
      <c r="EE22" s="27">
        <f t="shared" ca="1" si="63"/>
        <v>0.8333636704368621</v>
      </c>
      <c r="EF22" s="44">
        <f ca="1">IF(ED22="NO",IF(EE22&lt;=Simulation!$K$9,DH22,DI22),"")</f>
        <v>1</v>
      </c>
      <c r="EH22" s="44">
        <f t="shared" ca="1" si="64"/>
        <v>5</v>
      </c>
      <c r="EI22" s="6" t="str">
        <f t="shared" ca="1" si="65"/>
        <v>-</v>
      </c>
      <c r="EJ22" s="44">
        <f t="shared" ca="1" si="66"/>
        <v>8</v>
      </c>
      <c r="EL22" s="44" t="str">
        <f t="shared" ca="1" si="8"/>
        <v/>
      </c>
      <c r="EM22" s="44" t="str">
        <f t="shared" ca="1" si="9"/>
        <v/>
      </c>
      <c r="EN22" s="44" t="str">
        <f t="shared" ca="1" si="10"/>
        <v/>
      </c>
    </row>
    <row r="23" spans="2:144">
      <c r="B23" s="44">
        <f ca="1">IF(B22&lt;&gt;"",IF(AND(B22&lt;60*Simulation!$K$8, B22+C23&lt;60*Simulation!$K$8),B22+C23,""),"")</f>
        <v>207</v>
      </c>
      <c r="C23" s="44">
        <f ca="1">IF(B22&lt;&gt;"",IF(AND(AB22&lt;&gt;"", D22=AB22),RANDBETWEEN(Simulation!$N$6,Simulation!$P$6),RANDBETWEEN(Simulation!$N$5,Simulation!$P$5)),"")</f>
        <v>13</v>
      </c>
      <c r="D23" s="44">
        <f t="shared" ca="1" si="67"/>
        <v>1</v>
      </c>
      <c r="E23" s="44">
        <f t="shared" ca="1" si="11"/>
        <v>2</v>
      </c>
      <c r="F23" s="87">
        <f t="shared" ca="1" si="12"/>
        <v>0.22560707523540202</v>
      </c>
      <c r="G23" s="44">
        <f t="shared" ca="1" si="13"/>
        <v>2</v>
      </c>
      <c r="H23" s="44" t="str">
        <f ca="1">IF(B23&lt;&gt;"",VLOOKUP(G23,'Players Stats'!$C$88:$D$127,2),"")</f>
        <v>Shooting Guard</v>
      </c>
      <c r="I23" s="44" t="str">
        <f ca="1">IF(B23&lt;&gt;"",VLOOKUP(G23,'Players Stats'!$C$88:$E$127,3),"")</f>
        <v>Ray Allen</v>
      </c>
      <c r="J23" s="87">
        <f t="shared" ca="1" si="14"/>
        <v>0.88025448494017511</v>
      </c>
      <c r="K23" s="87">
        <f ca="1">IF(B23&lt;&gt;"",VLOOKUP('Quarter 1'!G23-5*('Quarter 1'!D23-1),'Players Stats'!$B$136:$J$140,1+E23),"")</f>
        <v>5.1799999999999999E-2</v>
      </c>
      <c r="L23" s="44" t="str">
        <f t="shared" ca="1" si="68"/>
        <v>NO</v>
      </c>
      <c r="M23" s="87">
        <f t="shared" ca="1" si="15"/>
        <v>1.5869996766854078E-3</v>
      </c>
      <c r="N23" s="87">
        <f ca="1">IF(B23&lt;&gt;"",IF(L23="NO",VLOOKUP(G23,'Players Stats'!$C$88:$I$127,7),""),"")</f>
        <v>0.33870967741935487</v>
      </c>
      <c r="O23" s="44">
        <f t="shared" ca="1" si="69"/>
        <v>3</v>
      </c>
      <c r="P23" s="87">
        <f t="shared" ca="1" si="16"/>
        <v>0.30558401103269661</v>
      </c>
      <c r="Q23" s="87">
        <f ca="1">IF(L23="NO",VLOOKUP(G23,'Players Stats'!$C$88:$H$127,7-'Quarter 1'!O23),"")</f>
        <v>0.41899999999999998</v>
      </c>
      <c r="R23" s="44">
        <f t="shared" ca="1" si="70"/>
        <v>3</v>
      </c>
      <c r="S23" s="87" t="str">
        <f t="shared" ca="1" si="17"/>
        <v/>
      </c>
      <c r="T23" s="44" t="str">
        <f ca="1">IF(S23="","",IF(S23&lt;=VLOOKUP(G23,'Players Stats'!$C$88:$L$127,10),"YES","NO"))</f>
        <v/>
      </c>
      <c r="U23" s="87" t="str">
        <f t="shared" ca="1" si="18"/>
        <v/>
      </c>
      <c r="V23" s="44" t="str">
        <f ca="1">IF(T23="YES",IF(U23&lt;=VLOOKUP(G23,'Players Stats'!$C$88:$H$127,6),1,0),"")</f>
        <v/>
      </c>
      <c r="W23" s="87" t="str">
        <f t="shared" ca="1" si="19"/>
        <v/>
      </c>
      <c r="X23" s="44" t="str">
        <f ca="1">IF(AND(T23="YES",W23&lt;&gt;""),IF(W23&lt;=VLOOKUP(G23,'Players Stats'!$C$88:$H$127,6),1,0),"")</f>
        <v/>
      </c>
      <c r="Y23" s="87" t="str">
        <f t="shared" ca="1" si="20"/>
        <v/>
      </c>
      <c r="Z23" s="44" t="str">
        <f ca="1">IF(Y23="","",IF(Y23&lt;=Simulation!$K$7,"YES","NO"))</f>
        <v/>
      </c>
      <c r="AA23" s="87" t="str">
        <f t="shared" ca="1" si="21"/>
        <v/>
      </c>
      <c r="AB23" s="44" t="str">
        <f ca="1">IF(Z23="NO",IF(AA23&lt;=Simulation!$K$9,D23,E23),"")</f>
        <v/>
      </c>
      <c r="AD23" s="44">
        <f t="shared" ca="1" si="22"/>
        <v>12</v>
      </c>
      <c r="AE23" s="6" t="str">
        <f t="shared" ca="1" si="23"/>
        <v>-</v>
      </c>
      <c r="AF23" s="44">
        <f t="shared" ca="1" si="24"/>
        <v>5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195</v>
      </c>
      <c r="AM23" s="44">
        <f ca="1">IF(AL22&lt;&gt;"",IF(AND(BL22&lt;&gt;"", AN22=BL22),RANDBETWEEN(Simulation!$N$6,Simulation!$P$6),RANDBETWEEN(Simulation!$N$5,Simulation!$P$5)),"")</f>
        <v>18</v>
      </c>
      <c r="AN23" s="44">
        <f t="shared" ca="1" si="71"/>
        <v>2</v>
      </c>
      <c r="AO23" s="44">
        <f t="shared" ca="1" si="25"/>
        <v>1</v>
      </c>
      <c r="AP23" s="87">
        <f t="shared" ca="1" si="26"/>
        <v>0.21727900923877097</v>
      </c>
      <c r="AQ23" s="44">
        <f t="shared" ca="1" si="27"/>
        <v>7</v>
      </c>
      <c r="AR23" s="44" t="str">
        <f ca="1">IF(AL23&lt;&gt;"",VLOOKUP(AQ23,'Players Stats'!$C$88:$D$127,2),"")</f>
        <v>Shooting Guard</v>
      </c>
      <c r="AS23" s="44" t="str">
        <f ca="1">IF(AL23&lt;&gt;"",VLOOKUP(AQ23,'Players Stats'!$C$88:$E$127,3),"")</f>
        <v>Nate Robinson</v>
      </c>
      <c r="AT23" s="27">
        <f t="shared" ca="1" si="83"/>
        <v>0.29526290548657563</v>
      </c>
      <c r="AU23" s="44">
        <f ca="1">IF(AL23&lt;&gt;"",VLOOKUP('Quarter 1'!AQ23-5*('Quarter 1'!AN23-1),'Players Stats'!$B$136:$J$140,1+AO23),"")</f>
        <v>5.305E-2</v>
      </c>
      <c r="AV23" s="44" t="str">
        <f t="shared" ca="1" si="72"/>
        <v>NO</v>
      </c>
      <c r="AW23" s="27">
        <f t="shared" ca="1" si="29"/>
        <v>0.98510888590991885</v>
      </c>
      <c r="AX23" s="44">
        <f ca="1">IF(AL23&lt;&gt;"",IF(AV23="NO",VLOOKUP(AQ23,'Players Stats'!$C$88:$I$127,7),""),"")</f>
        <v>0.27272727272727276</v>
      </c>
      <c r="AY23" s="44">
        <f t="shared" ca="1" si="73"/>
        <v>2</v>
      </c>
      <c r="AZ23" s="27">
        <f t="shared" ca="1" si="30"/>
        <v>0.68598422913183865</v>
      </c>
      <c r="BA23" s="44">
        <f ca="1">IF(AV23="NO",VLOOKUP(AQ23,'Players Stats'!$C$88:$H$127,7-'Quarter 1'!AY23),"")</f>
        <v>0.433</v>
      </c>
      <c r="BB23" s="44">
        <f t="shared" ca="1" si="74"/>
        <v>0</v>
      </c>
      <c r="BC23" s="27">
        <f t="shared" ca="1" si="31"/>
        <v>0.73207563175716728</v>
      </c>
      <c r="BD23" s="44" t="str">
        <f ca="1">IF(BC23="","",IF(BC23&lt;=VLOOKUP(AQ23,'Players Stats'!$C$88:$L$127,10),"YES","NO"))</f>
        <v>NO</v>
      </c>
      <c r="BE23" s="27" t="str">
        <f t="shared" ca="1" si="32"/>
        <v/>
      </c>
      <c r="BF23" s="44" t="str">
        <f ca="1">IF(BD23="YES",IF(BE23&lt;=VLOOKUP(AQ23,'Players Stats'!$C$88:$H$127,6),1,0),"")</f>
        <v/>
      </c>
      <c r="BG23" s="27" t="str">
        <f t="shared" ca="1" si="33"/>
        <v/>
      </c>
      <c r="BH23" s="44" t="str">
        <f ca="1">IF(AND(BD23="YES",BG23&lt;&gt;""),IF(BG23&lt;=VLOOKUP(AQ23,'Players Stats'!$C$88:$H$127,6),1,0),"")</f>
        <v/>
      </c>
      <c r="BI23" s="27">
        <f t="shared" ca="1" si="34"/>
        <v>0.74817357990733935</v>
      </c>
      <c r="BJ23" s="44" t="str">
        <f ca="1">IF(BI23="","",IF(BI23&lt;=Simulation!$K$7,"YES","NO"))</f>
        <v>NO</v>
      </c>
      <c r="BK23" s="27">
        <f t="shared" ca="1" si="35"/>
        <v>0.6681697287066054</v>
      </c>
      <c r="BL23" s="44">
        <f ca="1">IF(BJ23="NO",IF(BK23&lt;=Simulation!$K$9,AN23,AO23),"")</f>
        <v>1</v>
      </c>
      <c r="BN23" s="44">
        <f t="shared" ca="1" si="36"/>
        <v>9</v>
      </c>
      <c r="BO23" s="6" t="str">
        <f t="shared" ca="1" si="37"/>
        <v>-</v>
      </c>
      <c r="BP23" s="44">
        <f t="shared" ca="1" si="38"/>
        <v>7</v>
      </c>
      <c r="BR23" s="44" t="str">
        <f t="shared" ca="1" si="2"/>
        <v/>
      </c>
      <c r="BS23" s="44" t="str">
        <f t="shared" ca="1" si="3"/>
        <v/>
      </c>
      <c r="BT23" s="44" t="str">
        <f t="shared" ca="1" si="4"/>
        <v/>
      </c>
      <c r="BU23" s="44"/>
      <c r="BV23" s="44">
        <f ca="1">IF(BV22&lt;&gt;"",IF(AND(BV22&lt;60*Simulation!$K$8, BV22+BW23&lt;60*Simulation!$K$8),BV22+BW23,""),"")</f>
        <v>166</v>
      </c>
      <c r="BW23" s="44">
        <f ca="1">IF(BV22&lt;&gt;"",IF(AND(CV22&lt;&gt;"", BX22=CV22),RANDBETWEEN(Simulation!$N$6,Simulation!$P$6),RANDBETWEEN(Simulation!$N$5,Simulation!$P$5)),"")</f>
        <v>10</v>
      </c>
      <c r="BX23" s="44">
        <f t="shared" ca="1" si="75"/>
        <v>2</v>
      </c>
      <c r="BY23" s="44">
        <f t="shared" ca="1" si="39"/>
        <v>1</v>
      </c>
      <c r="BZ23" s="27">
        <f t="shared" ca="1" si="40"/>
        <v>0.5251958065820721</v>
      </c>
      <c r="CA23" s="44">
        <f t="shared" ca="1" si="41"/>
        <v>8</v>
      </c>
      <c r="CB23" s="44" t="str">
        <f ca="1">IF(BV23&lt;&gt;"",VLOOKUP(CA23,'Players Stats'!$C$88:$D$127,2),"")</f>
        <v>Small Forward</v>
      </c>
      <c r="CC23" s="44" t="str">
        <f ca="1">IF(BV23&lt;&gt;"",VLOOKUP(CA23,'Players Stats'!$C$88:$E$127,3),"")</f>
        <v>Carlos Boozer</v>
      </c>
      <c r="CD23" s="27">
        <f t="shared" ca="1" si="42"/>
        <v>8.181617773011407E-3</v>
      </c>
      <c r="CE23" s="44">
        <f ca="1">IF(BV23&lt;&gt;"",VLOOKUP('Quarter 1'!CA23-5*('Quarter 1'!BX23-1),'Players Stats'!$B$136:$J$140,1+BY23),"")</f>
        <v>0.12745000000000001</v>
      </c>
      <c r="CF23" s="44" t="str">
        <f t="shared" ca="1" si="76"/>
        <v>YES</v>
      </c>
      <c r="CG23" s="27" t="str">
        <f t="shared" ca="1" si="43"/>
        <v/>
      </c>
      <c r="CH23" s="44" t="str">
        <f ca="1">IF(BV23&lt;&gt;"",IF(CF23="NO",VLOOKUP(CA23,'Players Stats'!$C$88:$I$127,7),""),"")</f>
        <v/>
      </c>
      <c r="CI23" s="44" t="str">
        <f t="shared" ca="1" si="77"/>
        <v/>
      </c>
      <c r="CJ23" s="27" t="str">
        <f t="shared" ca="1" si="44"/>
        <v/>
      </c>
      <c r="CK23" s="44" t="str">
        <f ca="1">IF(CF23="NO",VLOOKUP(CA23,'Players Stats'!$C$88:$H$127,7-'Quarter 1'!CI23),"")</f>
        <v/>
      </c>
      <c r="CL23" s="44" t="str">
        <f t="shared" ca="1" si="78"/>
        <v/>
      </c>
      <c r="CM23" s="27" t="str">
        <f t="shared" ca="1" si="45"/>
        <v/>
      </c>
      <c r="CN23" s="44" t="str">
        <f ca="1">IF(CM23="","",IF(CM23&lt;=VLOOKUP(CA23,'Players Stats'!$C$88:$L$127,10),"YES","NO"))</f>
        <v/>
      </c>
      <c r="CO23" s="27" t="str">
        <f t="shared" ca="1" si="46"/>
        <v/>
      </c>
      <c r="CP23" s="44" t="str">
        <f ca="1">IF(CN23="YES",IF(CO23&lt;=VLOOKUP(CA23,'Players Stats'!$C$88:$H$127,6),1,0),"")</f>
        <v/>
      </c>
      <c r="CQ23" s="27" t="str">
        <f t="shared" ca="1" si="47"/>
        <v/>
      </c>
      <c r="CR23" s="44" t="str">
        <f ca="1">IF(AND(CN23="YES",CQ23&lt;&gt;""),IF(CQ23&lt;=VLOOKUP(CA23,'Players Stats'!$C$88:$H$127,6),1,0),"")</f>
        <v/>
      </c>
      <c r="CS23" s="27" t="str">
        <f t="shared" ca="1" si="48"/>
        <v/>
      </c>
      <c r="CT23" s="44" t="str">
        <f ca="1">IF(CS23="","",IF(CS23&lt;=Simulation!$K$7,"YES","NO"))</f>
        <v/>
      </c>
      <c r="CU23" s="27" t="str">
        <f t="shared" ca="1" si="49"/>
        <v/>
      </c>
      <c r="CV23" s="44" t="str">
        <f ca="1">IF(CT23="NO",IF(CU23&lt;=Simulation!$K$9,BX23,BY23),"")</f>
        <v/>
      </c>
      <c r="CX23" s="44">
        <f t="shared" ca="1" si="50"/>
        <v>4</v>
      </c>
      <c r="CY23" s="6" t="str">
        <f t="shared" ca="1" si="51"/>
        <v>-</v>
      </c>
      <c r="CZ23" s="44">
        <f t="shared" ca="1" si="52"/>
        <v>4</v>
      </c>
      <c r="DB23" s="44" t="str">
        <f t="shared" ca="1" si="5"/>
        <v/>
      </c>
      <c r="DC23" s="44" t="str">
        <f t="shared" ca="1" si="6"/>
        <v/>
      </c>
      <c r="DD23" s="44" t="str">
        <f t="shared" ca="1" si="7"/>
        <v/>
      </c>
      <c r="DE23" s="44"/>
      <c r="DF23" s="44">
        <f ca="1">IF(DF22&lt;&gt;"",IF(AND(DF22&lt;60*Simulation!$K$8, DF22+DG23&lt;60*Simulation!$K$8),DF22+DG23,""),"")</f>
        <v>196</v>
      </c>
      <c r="DG23" s="44">
        <f ca="1">IF(DF22&lt;&gt;"",IF(AND(EF22&lt;&gt;"", DH22=EF22),RANDBETWEEN(Simulation!$N$6,Simulation!$P$6),RANDBETWEEN(Simulation!$N$5,Simulation!$P$5)),"")</f>
        <v>11</v>
      </c>
      <c r="DH23" s="44">
        <f t="shared" ca="1" si="79"/>
        <v>1</v>
      </c>
      <c r="DI23" s="44">
        <f t="shared" ca="1" si="53"/>
        <v>2</v>
      </c>
      <c r="DJ23" s="27">
        <f t="shared" ca="1" si="54"/>
        <v>0.42003730765601477</v>
      </c>
      <c r="DK23" s="44">
        <f t="shared" ca="1" si="55"/>
        <v>3</v>
      </c>
      <c r="DL23" s="44" t="str">
        <f ca="1">IF(DF23&lt;&gt;"",VLOOKUP(DK23,'Players Stats'!$C$88:$D$127,2),"")</f>
        <v>Small Forward</v>
      </c>
      <c r="DM23" s="44" t="str">
        <f ca="1">IF(DF23&lt;&gt;"",VLOOKUP(DK23,'Players Stats'!$C$88:$E$127,3),"")</f>
        <v>LeBron James</v>
      </c>
      <c r="DN23" s="27">
        <f t="shared" ca="1" si="56"/>
        <v>0.60691092366512778</v>
      </c>
      <c r="DO23" s="44">
        <f ca="1">IF(DF23&lt;&gt;"",VLOOKUP('Quarter 1'!DK23-5*('Quarter 1'!DH23-1),'Players Stats'!$B$136:$J$140,1+DI23),"")</f>
        <v>7.035000000000001E-2</v>
      </c>
      <c r="DP23" s="44" t="str">
        <f t="shared" ca="1" si="80"/>
        <v>NO</v>
      </c>
      <c r="DQ23" s="27">
        <f t="shared" ca="1" si="57"/>
        <v>4.8464956672472193E-2</v>
      </c>
      <c r="DR23" s="44">
        <f ca="1">IF(DF23&lt;&gt;"",IF(DP23="NO",VLOOKUP(DK23,'Players Stats'!$C$88:$I$127,7),""),"")</f>
        <v>0.15639810426540282</v>
      </c>
      <c r="DS23" s="44">
        <f t="shared" ca="1" si="81"/>
        <v>3</v>
      </c>
      <c r="DT23" s="27">
        <f t="shared" ca="1" si="58"/>
        <v>0.29395673250026566</v>
      </c>
      <c r="DU23" s="44">
        <f ca="1">IF(DP23="NO",VLOOKUP(DK23,'Players Stats'!$C$88:$H$127,7-'Quarter 1'!DS23),"")</f>
        <v>0.40600000000000003</v>
      </c>
      <c r="DV23" s="44">
        <f t="shared" ca="1" si="82"/>
        <v>3</v>
      </c>
      <c r="DW23" s="27" t="str">
        <f t="shared" ca="1" si="59"/>
        <v/>
      </c>
      <c r="DX23" s="44" t="str">
        <f ca="1">IF(DW23="","",IF(DW23&lt;=VLOOKUP(DK23,'Players Stats'!$C$88:$L$127,10),"YES","NO"))</f>
        <v/>
      </c>
      <c r="DY23" s="27" t="str">
        <f t="shared" ca="1" si="60"/>
        <v/>
      </c>
      <c r="DZ23" s="44" t="str">
        <f ca="1">IF(DX23="YES",IF(DY23&lt;=VLOOKUP(DK23,'Players Stats'!$C$88:$H$127,6),1,0),"")</f>
        <v/>
      </c>
      <c r="EA23" s="27" t="str">
        <f t="shared" ca="1" si="61"/>
        <v/>
      </c>
      <c r="EB23" s="44" t="str">
        <f ca="1">IF(AND(DX23="YES",EA23&lt;&gt;""),IF(EA23&lt;=VLOOKUP(DK23,'Players Stats'!$C$88:$H$127,6),1,0),"")</f>
        <v/>
      </c>
      <c r="EC23" s="27" t="str">
        <f t="shared" ca="1" si="62"/>
        <v/>
      </c>
      <c r="ED23" s="44" t="str">
        <f ca="1">IF(EC23="","",IF(EC23&lt;=Simulation!$K$7,"YES","NO"))</f>
        <v/>
      </c>
      <c r="EE23" s="27" t="str">
        <f t="shared" ca="1" si="63"/>
        <v/>
      </c>
      <c r="EF23" s="44" t="str">
        <f ca="1">IF(ED23="NO",IF(EE23&lt;=Simulation!$K$9,DH23,DI23),"")</f>
        <v/>
      </c>
      <c r="EH23" s="44">
        <f t="shared" ca="1" si="64"/>
        <v>8</v>
      </c>
      <c r="EI23" s="6" t="str">
        <f t="shared" ca="1" si="65"/>
        <v>-</v>
      </c>
      <c r="EJ23" s="44">
        <f t="shared" ca="1" si="66"/>
        <v>8</v>
      </c>
      <c r="EL23" s="44" t="str">
        <f t="shared" ca="1" si="8"/>
        <v/>
      </c>
      <c r="EM23" s="44" t="str">
        <f t="shared" ca="1" si="9"/>
        <v/>
      </c>
      <c r="EN23" s="44" t="str">
        <f t="shared" ca="1" si="10"/>
        <v/>
      </c>
    </row>
    <row r="24" spans="2:144">
      <c r="B24" s="44">
        <f ca="1">IF(B23&lt;&gt;"",IF(AND(B23&lt;60*Simulation!$K$8, B23+C24&lt;60*Simulation!$K$8),B23+C24,""),"")</f>
        <v>221</v>
      </c>
      <c r="C24" s="44">
        <f ca="1">IF(B23&lt;&gt;"",IF(AND(AB23&lt;&gt;"", D23=AB23),RANDBETWEEN(Simulation!$N$6,Simulation!$P$6),RANDBETWEEN(Simulation!$N$5,Simulation!$P$5)),"")</f>
        <v>14</v>
      </c>
      <c r="D24" s="44">
        <f t="shared" ca="1" si="67"/>
        <v>2</v>
      </c>
      <c r="E24" s="44">
        <f t="shared" ca="1" si="11"/>
        <v>1</v>
      </c>
      <c r="F24" s="87">
        <f t="shared" ca="1" si="12"/>
        <v>0.7589094049329641</v>
      </c>
      <c r="G24" s="44">
        <f t="shared" ca="1" si="13"/>
        <v>9</v>
      </c>
      <c r="H24" s="44" t="str">
        <f ca="1">IF(B24&lt;&gt;"",VLOOKUP(G24,'Players Stats'!$C$88:$D$127,2),"")</f>
        <v>Power Forward</v>
      </c>
      <c r="I24" s="44" t="str">
        <f ca="1">IF(B24&lt;&gt;"",VLOOKUP(G24,'Players Stats'!$C$88:$E$127,3),"")</f>
        <v>Luol Deng</v>
      </c>
      <c r="J24" s="87">
        <f t="shared" ca="1" si="14"/>
        <v>0.11095557828524427</v>
      </c>
      <c r="K24" s="87">
        <f ca="1">IF(B24&lt;&gt;"",VLOOKUP('Quarter 1'!G24-5*('Quarter 1'!D24-1),'Players Stats'!$B$136:$J$140,1+E24),"")</f>
        <v>6.59E-2</v>
      </c>
      <c r="L24" s="44" t="str">
        <f t="shared" ca="1" si="68"/>
        <v>NO</v>
      </c>
      <c r="M24" s="87">
        <f t="shared" ca="1" si="15"/>
        <v>0.58633224823688734</v>
      </c>
      <c r="N24" s="87">
        <f ca="1">IF(B24&lt;&gt;"",IF(L24="NO",VLOOKUP(G24,'Players Stats'!$C$88:$I$127,7),""),"")</f>
        <v>0.17514124293785313</v>
      </c>
      <c r="O24" s="44">
        <f t="shared" ca="1" si="69"/>
        <v>2</v>
      </c>
      <c r="P24" s="87">
        <f t="shared" ca="1" si="16"/>
        <v>0.80402916393624735</v>
      </c>
      <c r="Q24" s="87">
        <f ca="1">IF(L24="NO",VLOOKUP(G24,'Players Stats'!$C$88:$H$127,7-'Quarter 1'!O24),"")</f>
        <v>0.42599999999999999</v>
      </c>
      <c r="R24" s="44">
        <f t="shared" ca="1" si="70"/>
        <v>0</v>
      </c>
      <c r="S24" s="87">
        <f t="shared" ca="1" si="17"/>
        <v>0.81607555638850171</v>
      </c>
      <c r="T24" s="44" t="str">
        <f ca="1">IF(S24="","",IF(S24&lt;=VLOOKUP(G24,'Players Stats'!$C$88:$L$127,10),"YES","NO"))</f>
        <v>NO</v>
      </c>
      <c r="U24" s="87" t="str">
        <f t="shared" ca="1" si="18"/>
        <v/>
      </c>
      <c r="V24" s="44" t="str">
        <f ca="1">IF(T24="YES",IF(U24&lt;=VLOOKUP(G24,'Players Stats'!$C$88:$H$127,6),1,0),"")</f>
        <v/>
      </c>
      <c r="W24" s="87" t="str">
        <f t="shared" ca="1" si="19"/>
        <v/>
      </c>
      <c r="X24" s="44" t="str">
        <f ca="1">IF(AND(T24="YES",W24&lt;&gt;""),IF(W24&lt;=VLOOKUP(G24,'Players Stats'!$C$88:$H$127,6),1,0),"")</f>
        <v/>
      </c>
      <c r="Y24" s="87">
        <f t="shared" ca="1" si="20"/>
        <v>0.26266595177137908</v>
      </c>
      <c r="Z24" s="44" t="str">
        <f ca="1">IF(Y24="","",IF(Y24&lt;=Simulation!$K$7,"YES","NO"))</f>
        <v>NO</v>
      </c>
      <c r="AA24" s="87">
        <f t="shared" ca="1" si="21"/>
        <v>0.6452737452088112</v>
      </c>
      <c r="AB24" s="44">
        <f ca="1">IF(Z24="NO",IF(AA24&lt;=Simulation!$K$9,D24,E24),"")</f>
        <v>1</v>
      </c>
      <c r="AD24" s="44">
        <f t="shared" ca="1" si="22"/>
        <v>12</v>
      </c>
      <c r="AE24" s="6" t="str">
        <f t="shared" ca="1" si="23"/>
        <v>-</v>
      </c>
      <c r="AF24" s="44">
        <f t="shared" ca="1" si="24"/>
        <v>5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204</v>
      </c>
      <c r="AM24" s="44">
        <f ca="1">IF(AL23&lt;&gt;"",IF(AND(BL23&lt;&gt;"", AN23=BL23),RANDBETWEEN(Simulation!$N$6,Simulation!$P$6),RANDBETWEEN(Simulation!$N$5,Simulation!$P$5)),"")</f>
        <v>9</v>
      </c>
      <c r="AN24" s="44">
        <f t="shared" ca="1" si="71"/>
        <v>1</v>
      </c>
      <c r="AO24" s="44">
        <f t="shared" ca="1" si="25"/>
        <v>2</v>
      </c>
      <c r="AP24" s="87">
        <f t="shared" ca="1" si="26"/>
        <v>0.24167072267526613</v>
      </c>
      <c r="AQ24" s="44">
        <f t="shared" ca="1" si="27"/>
        <v>2</v>
      </c>
      <c r="AR24" s="44" t="str">
        <f ca="1">IF(AL24&lt;&gt;"",VLOOKUP(AQ24,'Players Stats'!$C$88:$D$127,2),"")</f>
        <v>Shooting Guard</v>
      </c>
      <c r="AS24" s="44" t="str">
        <f ca="1">IF(AL24&lt;&gt;"",VLOOKUP(AQ24,'Players Stats'!$C$88:$E$127,3),"")</f>
        <v>Ray Allen</v>
      </c>
      <c r="AT24" s="27">
        <f t="shared" ca="1" si="83"/>
        <v>6.1694121269324609E-2</v>
      </c>
      <c r="AU24" s="44">
        <f ca="1">IF(AL24&lt;&gt;"",VLOOKUP('Quarter 1'!AQ24-5*('Quarter 1'!AN24-1),'Players Stats'!$B$136:$J$140,1+AO24),"")</f>
        <v>5.1799999999999999E-2</v>
      </c>
      <c r="AV24" s="44" t="str">
        <f t="shared" ca="1" si="72"/>
        <v>NO</v>
      </c>
      <c r="AW24" s="27">
        <f t="shared" ca="1" si="29"/>
        <v>0.97700657951526315</v>
      </c>
      <c r="AX24" s="44">
        <f ca="1">IF(AL24&lt;&gt;"",IF(AV24="NO",VLOOKUP(AQ24,'Players Stats'!$C$88:$I$127,7),""),"")</f>
        <v>0.33870967741935487</v>
      </c>
      <c r="AY24" s="44">
        <f t="shared" ca="1" si="73"/>
        <v>2</v>
      </c>
      <c r="AZ24" s="27">
        <f t="shared" ca="1" si="30"/>
        <v>0.98043362242836973</v>
      </c>
      <c r="BA24" s="44">
        <f ca="1">IF(AV24="NO",VLOOKUP(AQ24,'Players Stats'!$C$88:$H$127,7-'Quarter 1'!AY24),"")</f>
        <v>0.44900000000000001</v>
      </c>
      <c r="BB24" s="44">
        <f t="shared" ca="1" si="74"/>
        <v>0</v>
      </c>
      <c r="BC24" s="27">
        <f t="shared" ca="1" si="31"/>
        <v>0.77376180545888285</v>
      </c>
      <c r="BD24" s="44" t="str">
        <f ca="1">IF(BC24="","",IF(BC24&lt;=VLOOKUP(AQ24,'Players Stats'!$C$88:$L$127,10),"YES","NO"))</f>
        <v>NO</v>
      </c>
      <c r="BE24" s="27" t="str">
        <f t="shared" ca="1" si="32"/>
        <v/>
      </c>
      <c r="BF24" s="44" t="str">
        <f ca="1">IF(BD24="YES",IF(BE24&lt;=VLOOKUP(AQ24,'Players Stats'!$C$88:$H$127,6),1,0),"")</f>
        <v/>
      </c>
      <c r="BG24" s="27" t="str">
        <f t="shared" ca="1" si="33"/>
        <v/>
      </c>
      <c r="BH24" s="44" t="str">
        <f ca="1">IF(AND(BD24="YES",BG24&lt;&gt;""),IF(BG24&lt;=VLOOKUP(AQ24,'Players Stats'!$C$88:$H$127,6),1,0),"")</f>
        <v/>
      </c>
      <c r="BI24" s="27">
        <f t="shared" ca="1" si="34"/>
        <v>0.7465657682739546</v>
      </c>
      <c r="BJ24" s="44" t="str">
        <f ca="1">IF(BI24="","",IF(BI24&lt;=Simulation!$K$7,"YES","NO"))</f>
        <v>NO</v>
      </c>
      <c r="BK24" s="27">
        <f t="shared" ca="1" si="35"/>
        <v>0.14566876553664898</v>
      </c>
      <c r="BL24" s="44">
        <f ca="1">IF(BJ24="NO",IF(BK24&lt;=Simulation!$K$9,AN24,AO24),"")</f>
        <v>1</v>
      </c>
      <c r="BN24" s="44">
        <f t="shared" ca="1" si="36"/>
        <v>9</v>
      </c>
      <c r="BO24" s="6" t="str">
        <f t="shared" ca="1" si="37"/>
        <v>-</v>
      </c>
      <c r="BP24" s="44">
        <f t="shared" ca="1" si="38"/>
        <v>7</v>
      </c>
      <c r="BR24" s="44" t="str">
        <f t="shared" ca="1" si="2"/>
        <v/>
      </c>
      <c r="BS24" s="44" t="str">
        <f t="shared" ca="1" si="3"/>
        <v/>
      </c>
      <c r="BT24" s="44" t="str">
        <f t="shared" ca="1" si="4"/>
        <v/>
      </c>
      <c r="BU24" s="44"/>
      <c r="BV24" s="44">
        <f ca="1">IF(BV23&lt;&gt;"",IF(AND(BV23&lt;60*Simulation!$K$8, BV23+BW24&lt;60*Simulation!$K$8),BV23+BW24,""),"")</f>
        <v>188</v>
      </c>
      <c r="BW24" s="44">
        <f ca="1">IF(BV23&lt;&gt;"",IF(AND(CV23&lt;&gt;"", BX23=CV23),RANDBETWEEN(Simulation!$N$6,Simulation!$P$6),RANDBETWEEN(Simulation!$N$5,Simulation!$P$5)),"")</f>
        <v>22</v>
      </c>
      <c r="BX24" s="44">
        <f t="shared" ca="1" si="75"/>
        <v>1</v>
      </c>
      <c r="BY24" s="44">
        <f t="shared" ca="1" si="39"/>
        <v>2</v>
      </c>
      <c r="BZ24" s="27">
        <f t="shared" ca="1" si="40"/>
        <v>0.37687408464897598</v>
      </c>
      <c r="CA24" s="44">
        <f t="shared" ca="1" si="41"/>
        <v>2</v>
      </c>
      <c r="CB24" s="44" t="str">
        <f ca="1">IF(BV24&lt;&gt;"",VLOOKUP(CA24,'Players Stats'!$C$88:$D$127,2),"")</f>
        <v>Shooting Guard</v>
      </c>
      <c r="CC24" s="44" t="str">
        <f ca="1">IF(BV24&lt;&gt;"",VLOOKUP(CA24,'Players Stats'!$C$88:$E$127,3),"")</f>
        <v>Ray Allen</v>
      </c>
      <c r="CD24" s="27">
        <f t="shared" ca="1" si="42"/>
        <v>0.7878058540037608</v>
      </c>
      <c r="CE24" s="44">
        <f ca="1">IF(BV24&lt;&gt;"",VLOOKUP('Quarter 1'!CA24-5*('Quarter 1'!BX24-1),'Players Stats'!$B$136:$J$140,1+BY24),"")</f>
        <v>5.1799999999999999E-2</v>
      </c>
      <c r="CF24" s="44" t="str">
        <f t="shared" ca="1" si="76"/>
        <v>NO</v>
      </c>
      <c r="CG24" s="27">
        <f t="shared" ca="1" si="43"/>
        <v>0.73159822748993675</v>
      </c>
      <c r="CH24" s="44">
        <f ca="1">IF(BV24&lt;&gt;"",IF(CF24="NO",VLOOKUP(CA24,'Players Stats'!$C$88:$I$127,7),""),"")</f>
        <v>0.33870967741935487</v>
      </c>
      <c r="CI24" s="44">
        <f t="shared" ca="1" si="77"/>
        <v>2</v>
      </c>
      <c r="CJ24" s="27">
        <f t="shared" ca="1" si="44"/>
        <v>0.49207716253731582</v>
      </c>
      <c r="CK24" s="44">
        <f ca="1">IF(CF24="NO",VLOOKUP(CA24,'Players Stats'!$C$88:$H$127,7-'Quarter 1'!CI24),"")</f>
        <v>0.44900000000000001</v>
      </c>
      <c r="CL24" s="44">
        <f t="shared" ca="1" si="78"/>
        <v>0</v>
      </c>
      <c r="CM24" s="27">
        <f t="shared" ca="1" si="45"/>
        <v>0.49770399315980485</v>
      </c>
      <c r="CN24" s="44" t="str">
        <f ca="1">IF(CM24="","",IF(CM24&lt;=VLOOKUP(CA24,'Players Stats'!$C$88:$L$127,10),"YES","NO"))</f>
        <v>NO</v>
      </c>
      <c r="CO24" s="27" t="str">
        <f t="shared" ca="1" si="46"/>
        <v/>
      </c>
      <c r="CP24" s="44" t="str">
        <f ca="1">IF(CN24="YES",IF(CO24&lt;=VLOOKUP(CA24,'Players Stats'!$C$88:$H$127,6),1,0),"")</f>
        <v/>
      </c>
      <c r="CQ24" s="27" t="str">
        <f t="shared" ca="1" si="47"/>
        <v/>
      </c>
      <c r="CR24" s="44" t="str">
        <f ca="1">IF(AND(CN24="YES",CQ24&lt;&gt;""),IF(CQ24&lt;=VLOOKUP(CA24,'Players Stats'!$C$88:$H$127,6),1,0),"")</f>
        <v/>
      </c>
      <c r="CS24" s="27">
        <f t="shared" ca="1" si="48"/>
        <v>0.32552287043177397</v>
      </c>
      <c r="CT24" s="44" t="str">
        <f ca="1">IF(CS24="","",IF(CS24&lt;=Simulation!$K$7,"YES","NO"))</f>
        <v>NO</v>
      </c>
      <c r="CU24" s="27">
        <f t="shared" ca="1" si="49"/>
        <v>0.37164597079890926</v>
      </c>
      <c r="CV24" s="44">
        <f ca="1">IF(CT24="NO",IF(CU24&lt;=Simulation!$K$9,BX24,BY24),"")</f>
        <v>2</v>
      </c>
      <c r="CX24" s="44">
        <f t="shared" ca="1" si="50"/>
        <v>4</v>
      </c>
      <c r="CY24" s="6" t="str">
        <f t="shared" ca="1" si="51"/>
        <v>-</v>
      </c>
      <c r="CZ24" s="44">
        <f t="shared" ca="1" si="52"/>
        <v>4</v>
      </c>
      <c r="DB24" s="44" t="str">
        <f t="shared" ca="1" si="5"/>
        <v/>
      </c>
      <c r="DC24" s="44" t="str">
        <f t="shared" ca="1" si="6"/>
        <v/>
      </c>
      <c r="DD24" s="44" t="str">
        <f t="shared" ca="1" si="7"/>
        <v/>
      </c>
      <c r="DE24" s="44"/>
      <c r="DF24" s="44">
        <f ca="1">IF(DF23&lt;&gt;"",IF(AND(DF23&lt;60*Simulation!$K$8, DF23+DG24&lt;60*Simulation!$K$8),DF23+DG24,""),"")</f>
        <v>208</v>
      </c>
      <c r="DG24" s="44">
        <f ca="1">IF(DF23&lt;&gt;"",IF(AND(EF23&lt;&gt;"", DH23=EF23),RANDBETWEEN(Simulation!$N$6,Simulation!$P$6),RANDBETWEEN(Simulation!$N$5,Simulation!$P$5)),"")</f>
        <v>12</v>
      </c>
      <c r="DH24" s="44">
        <f t="shared" ca="1" si="79"/>
        <v>2</v>
      </c>
      <c r="DI24" s="44">
        <f t="shared" ca="1" si="53"/>
        <v>1</v>
      </c>
      <c r="DJ24" s="27">
        <f t="shared" ca="1" si="54"/>
        <v>0.57536342909591476</v>
      </c>
      <c r="DK24" s="44">
        <f t="shared" ca="1" si="55"/>
        <v>8</v>
      </c>
      <c r="DL24" s="44" t="str">
        <f ca="1">IF(DF24&lt;&gt;"",VLOOKUP(DK24,'Players Stats'!$C$88:$D$127,2),"")</f>
        <v>Small Forward</v>
      </c>
      <c r="DM24" s="44" t="str">
        <f ca="1">IF(DF24&lt;&gt;"",VLOOKUP(DK24,'Players Stats'!$C$88:$E$127,3),"")</f>
        <v>Carlos Boozer</v>
      </c>
      <c r="DN24" s="27">
        <f t="shared" ca="1" si="56"/>
        <v>0.83701231148545441</v>
      </c>
      <c r="DO24" s="44">
        <f ca="1">IF(DF24&lt;&gt;"",VLOOKUP('Quarter 1'!DK24-5*('Quarter 1'!DH24-1),'Players Stats'!$B$136:$J$140,1+DI24),"")</f>
        <v>0.12745000000000001</v>
      </c>
      <c r="DP24" s="44" t="str">
        <f t="shared" ca="1" si="80"/>
        <v>NO</v>
      </c>
      <c r="DQ24" s="27">
        <f t="shared" ca="1" si="57"/>
        <v>0.79373707576345542</v>
      </c>
      <c r="DR24" s="44">
        <f ca="1">IF(DF24&lt;&gt;"",IF(DP24="NO",VLOOKUP(DK24,'Players Stats'!$C$88:$I$127,7),""),"")</f>
        <v>0</v>
      </c>
      <c r="DS24" s="44">
        <f t="shared" ca="1" si="81"/>
        <v>2</v>
      </c>
      <c r="DT24" s="27">
        <f t="shared" ca="1" si="58"/>
        <v>0.35448282232622375</v>
      </c>
      <c r="DU24" s="44">
        <f ca="1">IF(DP24="NO",VLOOKUP(DK24,'Players Stats'!$C$88:$H$127,7-'Quarter 1'!DS24),"")</f>
        <v>0.47699999999999998</v>
      </c>
      <c r="DV24" s="44">
        <f t="shared" ca="1" si="82"/>
        <v>2</v>
      </c>
      <c r="DW24" s="27">
        <f t="shared" ca="1" si="59"/>
        <v>0.41661323811095308</v>
      </c>
      <c r="DX24" s="44" t="str">
        <f ca="1">IF(DW24="","",IF(DW24&lt;=VLOOKUP(DK24,'Players Stats'!$C$88:$L$127,10),"YES","NO"))</f>
        <v>NO</v>
      </c>
      <c r="DY24" s="27" t="str">
        <f t="shared" ca="1" si="60"/>
        <v/>
      </c>
      <c r="DZ24" s="44" t="str">
        <f ca="1">IF(DX24="YES",IF(DY24&lt;=VLOOKUP(DK24,'Players Stats'!$C$88:$H$127,6),1,0),"")</f>
        <v/>
      </c>
      <c r="EA24" s="27" t="str">
        <f t="shared" ca="1" si="61"/>
        <v/>
      </c>
      <c r="EB24" s="44" t="str">
        <f ca="1">IF(AND(DX24="YES",EA24&lt;&gt;""),IF(EA24&lt;=VLOOKUP(DK24,'Players Stats'!$C$88:$H$127,6),1,0),"")</f>
        <v/>
      </c>
      <c r="EC24" s="27" t="str">
        <f t="shared" ca="1" si="62"/>
        <v/>
      </c>
      <c r="ED24" s="44" t="str">
        <f ca="1">IF(EC24="","",IF(EC24&lt;=Simulation!$K$7,"YES","NO"))</f>
        <v/>
      </c>
      <c r="EE24" s="27" t="str">
        <f t="shared" ca="1" si="63"/>
        <v/>
      </c>
      <c r="EF24" s="44" t="str">
        <f ca="1">IF(ED24="NO",IF(EE24&lt;=Simulation!$K$9,DH24,DI24),"")</f>
        <v/>
      </c>
      <c r="EH24" s="44">
        <f t="shared" ca="1" si="64"/>
        <v>8</v>
      </c>
      <c r="EI24" s="6" t="str">
        <f t="shared" ca="1" si="65"/>
        <v>-</v>
      </c>
      <c r="EJ24" s="44">
        <f t="shared" ca="1" si="66"/>
        <v>10</v>
      </c>
      <c r="EL24" s="44" t="str">
        <f t="shared" ca="1" si="8"/>
        <v/>
      </c>
      <c r="EM24" s="44" t="str">
        <f t="shared" ca="1" si="9"/>
        <v/>
      </c>
      <c r="EN24" s="44" t="str">
        <f t="shared" ca="1" si="10"/>
        <v/>
      </c>
    </row>
    <row r="25" spans="2:144">
      <c r="B25" s="44">
        <f ca="1">IF(B24&lt;&gt;"",IF(AND(B24&lt;60*Simulation!$K$8, B24+C25&lt;60*Simulation!$K$8),B24+C25,""),"")</f>
        <v>245</v>
      </c>
      <c r="C25" s="44">
        <f ca="1">IF(B24&lt;&gt;"",IF(AND(AB24&lt;&gt;"", D24=AB24),RANDBETWEEN(Simulation!$N$6,Simulation!$P$6),RANDBETWEEN(Simulation!$N$5,Simulation!$P$5)),"")</f>
        <v>24</v>
      </c>
      <c r="D25" s="44">
        <f t="shared" ca="1" si="67"/>
        <v>1</v>
      </c>
      <c r="E25" s="44">
        <f t="shared" ca="1" si="11"/>
        <v>2</v>
      </c>
      <c r="F25" s="87">
        <f t="shared" ca="1" si="12"/>
        <v>0.1253594724610243</v>
      </c>
      <c r="G25" s="44">
        <f t="shared" ca="1" si="13"/>
        <v>1</v>
      </c>
      <c r="H25" s="44" t="str">
        <f ca="1">IF(B25&lt;&gt;"",VLOOKUP(G25,'Players Stats'!$C$88:$D$127,2),"")</f>
        <v>Point Guard</v>
      </c>
      <c r="I25" s="44" t="str">
        <f ca="1">IF(B25&lt;&gt;"",VLOOKUP(G25,'Players Stats'!$C$88:$E$127,3),"")</f>
        <v>Dwyane Wade</v>
      </c>
      <c r="J25" s="87">
        <f t="shared" ca="1" si="14"/>
        <v>5.633294872697947E-2</v>
      </c>
      <c r="K25" s="87">
        <f ca="1">IF(B25&lt;&gt;"",VLOOKUP('Quarter 1'!G25-5*('Quarter 1'!D25-1),'Players Stats'!$B$136:$J$140,1+E25),"")</f>
        <v>8.4050000000000014E-2</v>
      </c>
      <c r="L25" s="44" t="str">
        <f t="shared" ca="1" si="68"/>
        <v>YES</v>
      </c>
      <c r="M25" s="87" t="str">
        <f t="shared" ca="1" si="15"/>
        <v/>
      </c>
      <c r="N25" s="87" t="str">
        <f ca="1">IF(B25&lt;&gt;"",IF(L25="NO",VLOOKUP(G25,'Players Stats'!$C$88:$I$127,7),""),"")</f>
        <v/>
      </c>
      <c r="O25" s="44" t="str">
        <f t="shared" ca="1" si="69"/>
        <v/>
      </c>
      <c r="P25" s="87" t="str">
        <f t="shared" ca="1" si="16"/>
        <v/>
      </c>
      <c r="Q25" s="87" t="str">
        <f ca="1">IF(L25="NO",VLOOKUP(G25,'Players Stats'!$C$88:$H$127,7-'Quarter 1'!O25),"")</f>
        <v/>
      </c>
      <c r="R25" s="44" t="str">
        <f t="shared" ca="1" si="70"/>
        <v/>
      </c>
      <c r="S25" s="87" t="str">
        <f t="shared" ca="1" si="17"/>
        <v/>
      </c>
      <c r="T25" s="44" t="str">
        <f ca="1">IF(S25="","",IF(S25&lt;=VLOOKUP(G25,'Players Stats'!$C$88:$L$127,10),"YES","NO"))</f>
        <v/>
      </c>
      <c r="U25" s="87" t="str">
        <f t="shared" ca="1" si="18"/>
        <v/>
      </c>
      <c r="V25" s="44" t="str">
        <f ca="1">IF(T25="YES",IF(U25&lt;=VLOOKUP(G25,'Players Stats'!$C$88:$H$127,6),1,0),"")</f>
        <v/>
      </c>
      <c r="W25" s="87" t="str">
        <f t="shared" ca="1" si="19"/>
        <v/>
      </c>
      <c r="X25" s="44" t="str">
        <f ca="1">IF(AND(T25="YES",W25&lt;&gt;""),IF(W25&lt;=VLOOKUP(G25,'Players Stats'!$C$88:$H$127,6),1,0),"")</f>
        <v/>
      </c>
      <c r="Y25" s="87" t="str">
        <f t="shared" ca="1" si="20"/>
        <v/>
      </c>
      <c r="Z25" s="44" t="str">
        <f ca="1">IF(Y25="","",IF(Y25&lt;=Simulation!$K$7,"YES","NO"))</f>
        <v/>
      </c>
      <c r="AA25" s="87" t="str">
        <f t="shared" ca="1" si="21"/>
        <v/>
      </c>
      <c r="AB25" s="44" t="str">
        <f ca="1">IF(Z25="NO",IF(AA25&lt;=Simulation!$K$9,D25,E25),"")</f>
        <v/>
      </c>
      <c r="AD25" s="44">
        <f t="shared" ca="1" si="22"/>
        <v>12</v>
      </c>
      <c r="AE25" s="6" t="str">
        <f t="shared" ca="1" si="23"/>
        <v>-</v>
      </c>
      <c r="AF25" s="44">
        <f t="shared" ca="1" si="24"/>
        <v>5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211</v>
      </c>
      <c r="AM25" s="44">
        <f ca="1">IF(AL24&lt;&gt;"",IF(AND(BL24&lt;&gt;"", AN24=BL24),RANDBETWEEN(Simulation!$N$6,Simulation!$P$6),RANDBETWEEN(Simulation!$N$5,Simulation!$P$5)),"")</f>
        <v>7</v>
      </c>
      <c r="AN25" s="44">
        <f t="shared" ca="1" si="71"/>
        <v>1</v>
      </c>
      <c r="AO25" s="44">
        <f t="shared" ca="1" si="25"/>
        <v>2</v>
      </c>
      <c r="AP25" s="87">
        <f t="shared" ca="1" si="26"/>
        <v>0.44507337282410442</v>
      </c>
      <c r="AQ25" s="44">
        <f t="shared" ca="1" si="27"/>
        <v>3</v>
      </c>
      <c r="AR25" s="44" t="str">
        <f ca="1">IF(AL25&lt;&gt;"",VLOOKUP(AQ25,'Players Stats'!$C$88:$D$127,2),"")</f>
        <v>Small Forward</v>
      </c>
      <c r="AS25" s="44" t="str">
        <f ca="1">IF(AL25&lt;&gt;"",VLOOKUP(AQ25,'Players Stats'!$C$88:$E$127,3),"")</f>
        <v>LeBron James</v>
      </c>
      <c r="AT25" s="27">
        <f t="shared" ca="1" si="83"/>
        <v>0.16483936292116097</v>
      </c>
      <c r="AU25" s="44">
        <f ca="1">IF(AL25&lt;&gt;"",VLOOKUP('Quarter 1'!AQ25-5*('Quarter 1'!AN25-1),'Players Stats'!$B$136:$J$140,1+AO25),"")</f>
        <v>7.035000000000001E-2</v>
      </c>
      <c r="AV25" s="44" t="str">
        <f t="shared" ca="1" si="72"/>
        <v>NO</v>
      </c>
      <c r="AW25" s="27">
        <f t="shared" ca="1" si="29"/>
        <v>0.81521118244185609</v>
      </c>
      <c r="AX25" s="44">
        <f ca="1">IF(AL25&lt;&gt;"",IF(AV25="NO",VLOOKUP(AQ25,'Players Stats'!$C$88:$I$127,7),""),"")</f>
        <v>0.15639810426540282</v>
      </c>
      <c r="AY25" s="44">
        <f t="shared" ca="1" si="73"/>
        <v>2</v>
      </c>
      <c r="AZ25" s="27">
        <f t="shared" ca="1" si="30"/>
        <v>0.37048166979576358</v>
      </c>
      <c r="BA25" s="44">
        <f ca="1">IF(AV25="NO",VLOOKUP(AQ25,'Players Stats'!$C$88:$H$127,7-'Quarter 1'!AY25),"")</f>
        <v>0.56499999999999995</v>
      </c>
      <c r="BB25" s="44">
        <f t="shared" ca="1" si="74"/>
        <v>2</v>
      </c>
      <c r="BC25" s="27">
        <f t="shared" ca="1" si="31"/>
        <v>0.2916810785555104</v>
      </c>
      <c r="BD25" s="44" t="str">
        <f ca="1">IF(BC25="","",IF(BC25&lt;=VLOOKUP(AQ25,'Players Stats'!$C$88:$L$127,10),"YES","NO"))</f>
        <v>NO</v>
      </c>
      <c r="BE25" s="27" t="str">
        <f t="shared" ca="1" si="32"/>
        <v/>
      </c>
      <c r="BF25" s="44" t="str">
        <f ca="1">IF(BD25="YES",IF(BE25&lt;=VLOOKUP(AQ25,'Players Stats'!$C$88:$H$127,6),1,0),"")</f>
        <v/>
      </c>
      <c r="BG25" s="27" t="str">
        <f t="shared" ca="1" si="33"/>
        <v/>
      </c>
      <c r="BH25" s="44" t="str">
        <f ca="1">IF(AND(BD25="YES",BG25&lt;&gt;""),IF(BG25&lt;=VLOOKUP(AQ25,'Players Stats'!$C$88:$H$127,6),1,0),"")</f>
        <v/>
      </c>
      <c r="BI25" s="27" t="str">
        <f t="shared" ca="1" si="34"/>
        <v/>
      </c>
      <c r="BJ25" s="44" t="str">
        <f ca="1">IF(BI25="","",IF(BI25&lt;=Simulation!$K$7,"YES","NO"))</f>
        <v/>
      </c>
      <c r="BK25" s="27" t="str">
        <f t="shared" ca="1" si="35"/>
        <v/>
      </c>
      <c r="BL25" s="44" t="str">
        <f ca="1">IF(BJ25="NO",IF(BK25&lt;=Simulation!$K$9,AN25,AO25),"")</f>
        <v/>
      </c>
      <c r="BN25" s="44">
        <f t="shared" ca="1" si="36"/>
        <v>11</v>
      </c>
      <c r="BO25" s="6" t="str">
        <f t="shared" ca="1" si="37"/>
        <v>-</v>
      </c>
      <c r="BP25" s="44">
        <f t="shared" ca="1" si="38"/>
        <v>7</v>
      </c>
      <c r="BR25" s="44" t="str">
        <f t="shared" ca="1" si="2"/>
        <v/>
      </c>
      <c r="BS25" s="44" t="str">
        <f t="shared" ca="1" si="3"/>
        <v/>
      </c>
      <c r="BT25" s="44" t="str">
        <f t="shared" ca="1" si="4"/>
        <v/>
      </c>
      <c r="BU25" s="44"/>
      <c r="BV25" s="44">
        <f ca="1">IF(BV24&lt;&gt;"",IF(AND(BV24&lt;60*Simulation!$K$8, BV24+BW25&lt;60*Simulation!$K$8),BV24+BW25,""),"")</f>
        <v>203</v>
      </c>
      <c r="BW25" s="44">
        <f ca="1">IF(BV24&lt;&gt;"",IF(AND(CV24&lt;&gt;"", BX24=CV24),RANDBETWEEN(Simulation!$N$6,Simulation!$P$6),RANDBETWEEN(Simulation!$N$5,Simulation!$P$5)),"")</f>
        <v>15</v>
      </c>
      <c r="BX25" s="44">
        <f t="shared" ca="1" si="75"/>
        <v>2</v>
      </c>
      <c r="BY25" s="44">
        <f t="shared" ca="1" si="39"/>
        <v>1</v>
      </c>
      <c r="BZ25" s="27">
        <f t="shared" ca="1" si="40"/>
        <v>7.4675669693454183E-2</v>
      </c>
      <c r="CA25" s="44">
        <f t="shared" ca="1" si="41"/>
        <v>6</v>
      </c>
      <c r="CB25" s="44" t="str">
        <f ca="1">IF(BV25&lt;&gt;"",VLOOKUP(CA25,'Players Stats'!$C$88:$D$127,2),"")</f>
        <v>Point Guard</v>
      </c>
      <c r="CC25" s="44" t="str">
        <f ca="1">IF(BV25&lt;&gt;"",VLOOKUP(CA25,'Players Stats'!$C$88:$E$127,3),"")</f>
        <v>Jimmy Butler</v>
      </c>
      <c r="CD25" s="27">
        <f t="shared" ca="1" si="42"/>
        <v>3.9741635160957522E-2</v>
      </c>
      <c r="CE25" s="44">
        <f ca="1">IF(BV25&lt;&gt;"",VLOOKUP('Quarter 1'!CA25-5*('Quarter 1'!BX25-1),'Players Stats'!$B$136:$J$140,1+BY25),"")</f>
        <v>0.13875000000000001</v>
      </c>
      <c r="CF25" s="44" t="str">
        <f t="shared" ca="1" si="76"/>
        <v>YES</v>
      </c>
      <c r="CG25" s="27" t="str">
        <f t="shared" ca="1" si="43"/>
        <v/>
      </c>
      <c r="CH25" s="44" t="str">
        <f ca="1">IF(BV25&lt;&gt;"",IF(CF25="NO",VLOOKUP(CA25,'Players Stats'!$C$88:$I$127,7),""),"")</f>
        <v/>
      </c>
      <c r="CI25" s="44" t="str">
        <f t="shared" ca="1" si="77"/>
        <v/>
      </c>
      <c r="CJ25" s="27" t="str">
        <f t="shared" ca="1" si="44"/>
        <v/>
      </c>
      <c r="CK25" s="44" t="str">
        <f ca="1">IF(CF25="NO",VLOOKUP(CA25,'Players Stats'!$C$88:$H$127,7-'Quarter 1'!CI25),"")</f>
        <v/>
      </c>
      <c r="CL25" s="44" t="str">
        <f t="shared" ca="1" si="78"/>
        <v/>
      </c>
      <c r="CM25" s="27" t="str">
        <f t="shared" ca="1" si="45"/>
        <v/>
      </c>
      <c r="CN25" s="44" t="str">
        <f ca="1">IF(CM25="","",IF(CM25&lt;=VLOOKUP(CA25,'Players Stats'!$C$88:$L$127,10),"YES","NO"))</f>
        <v/>
      </c>
      <c r="CO25" s="27" t="str">
        <f t="shared" ca="1" si="46"/>
        <v/>
      </c>
      <c r="CP25" s="44" t="str">
        <f ca="1">IF(CN25="YES",IF(CO25&lt;=VLOOKUP(CA25,'Players Stats'!$C$88:$H$127,6),1,0),"")</f>
        <v/>
      </c>
      <c r="CQ25" s="27" t="str">
        <f t="shared" ca="1" si="47"/>
        <v/>
      </c>
      <c r="CR25" s="44" t="str">
        <f ca="1">IF(AND(CN25="YES",CQ25&lt;&gt;""),IF(CQ25&lt;=VLOOKUP(CA25,'Players Stats'!$C$88:$H$127,6),1,0),"")</f>
        <v/>
      </c>
      <c r="CS25" s="27" t="str">
        <f t="shared" ca="1" si="48"/>
        <v/>
      </c>
      <c r="CT25" s="44" t="str">
        <f ca="1">IF(CS25="","",IF(CS25&lt;=Simulation!$K$7,"YES","NO"))</f>
        <v/>
      </c>
      <c r="CU25" s="27" t="str">
        <f t="shared" ca="1" si="49"/>
        <v/>
      </c>
      <c r="CV25" s="44" t="str">
        <f ca="1">IF(CT25="NO",IF(CU25&lt;=Simulation!$K$9,BX25,BY25),"")</f>
        <v/>
      </c>
      <c r="CX25" s="44">
        <f t="shared" ca="1" si="50"/>
        <v>4</v>
      </c>
      <c r="CY25" s="6" t="str">
        <f t="shared" ca="1" si="51"/>
        <v>-</v>
      </c>
      <c r="CZ25" s="44">
        <f t="shared" ca="1" si="52"/>
        <v>4</v>
      </c>
      <c r="DB25" s="44" t="str">
        <f t="shared" ca="1" si="5"/>
        <v/>
      </c>
      <c r="DC25" s="44" t="str">
        <f t="shared" ca="1" si="6"/>
        <v/>
      </c>
      <c r="DD25" s="44" t="str">
        <f t="shared" ca="1" si="7"/>
        <v/>
      </c>
      <c r="DE25" s="44"/>
      <c r="DF25" s="44">
        <f ca="1">IF(DF24&lt;&gt;"",IF(AND(DF24&lt;60*Simulation!$K$8, DF24+DG25&lt;60*Simulation!$K$8),DF24+DG25,""),"")</f>
        <v>230</v>
      </c>
      <c r="DG25" s="44">
        <f ca="1">IF(DF24&lt;&gt;"",IF(AND(EF24&lt;&gt;"", DH24=EF24),RANDBETWEEN(Simulation!$N$6,Simulation!$P$6),RANDBETWEEN(Simulation!$N$5,Simulation!$P$5)),"")</f>
        <v>22</v>
      </c>
      <c r="DH25" s="44">
        <f t="shared" ca="1" si="79"/>
        <v>1</v>
      </c>
      <c r="DI25" s="44">
        <f t="shared" ca="1" si="53"/>
        <v>2</v>
      </c>
      <c r="DJ25" s="27">
        <f t="shared" ca="1" si="54"/>
        <v>0.88096588349499827</v>
      </c>
      <c r="DK25" s="44">
        <f t="shared" ca="1" si="55"/>
        <v>5</v>
      </c>
      <c r="DL25" s="44" t="str">
        <f ca="1">IF(DF25&lt;&gt;"",VLOOKUP(DK25,'Players Stats'!$C$88:$D$127,2),"")</f>
        <v>Center</v>
      </c>
      <c r="DM25" s="44" t="str">
        <f ca="1">IF(DF25&lt;&gt;"",VLOOKUP(DK25,'Players Stats'!$C$88:$E$127,3),"")</f>
        <v>Chris Bosh</v>
      </c>
      <c r="DN25" s="27">
        <f t="shared" ca="1" si="56"/>
        <v>0.48777734719723487</v>
      </c>
      <c r="DO25" s="44">
        <f ca="1">IF(DF25&lt;&gt;"",VLOOKUP('Quarter 1'!DK25-5*('Quarter 1'!DH25-1),'Players Stats'!$B$136:$J$140,1+DI25),"")</f>
        <v>0.14920000000000003</v>
      </c>
      <c r="DP25" s="44" t="str">
        <f t="shared" ca="1" si="80"/>
        <v>NO</v>
      </c>
      <c r="DQ25" s="27">
        <f t="shared" ca="1" si="57"/>
        <v>0.93740479016514033</v>
      </c>
      <c r="DR25" s="44">
        <f ca="1">IF(DF25&lt;&gt;"",IF(DP25="NO",VLOOKUP(DK25,'Players Stats'!$C$88:$I$127,7),""),"")</f>
        <v>7.5187969924812026E-2</v>
      </c>
      <c r="DS25" s="44">
        <f t="shared" ca="1" si="81"/>
        <v>2</v>
      </c>
      <c r="DT25" s="27">
        <f t="shared" ca="1" si="58"/>
        <v>0.4794304939029822</v>
      </c>
      <c r="DU25" s="44">
        <f ca="1">IF(DP25="NO",VLOOKUP(DK25,'Players Stats'!$C$88:$H$127,7-'Quarter 1'!DS25),"")</f>
        <v>0.53500000000000003</v>
      </c>
      <c r="DV25" s="44">
        <f t="shared" ca="1" si="82"/>
        <v>2</v>
      </c>
      <c r="DW25" s="27">
        <f t="shared" ca="1" si="59"/>
        <v>0.47456882180362936</v>
      </c>
      <c r="DX25" s="44" t="str">
        <f ca="1">IF(DW25="","",IF(DW25&lt;=VLOOKUP(DK25,'Players Stats'!$C$88:$L$127,10),"YES","NO"))</f>
        <v>NO</v>
      </c>
      <c r="DY25" s="27" t="str">
        <f t="shared" ca="1" si="60"/>
        <v/>
      </c>
      <c r="DZ25" s="44" t="str">
        <f ca="1">IF(DX25="YES",IF(DY25&lt;=VLOOKUP(DK25,'Players Stats'!$C$88:$H$127,6),1,0),"")</f>
        <v/>
      </c>
      <c r="EA25" s="27" t="str">
        <f t="shared" ca="1" si="61"/>
        <v/>
      </c>
      <c r="EB25" s="44" t="str">
        <f ca="1">IF(AND(DX25="YES",EA25&lt;&gt;""),IF(EA25&lt;=VLOOKUP(DK25,'Players Stats'!$C$88:$H$127,6),1,0),"")</f>
        <v/>
      </c>
      <c r="EC25" s="27" t="str">
        <f t="shared" ca="1" si="62"/>
        <v/>
      </c>
      <c r="ED25" s="44" t="str">
        <f ca="1">IF(EC25="","",IF(EC25&lt;=Simulation!$K$7,"YES","NO"))</f>
        <v/>
      </c>
      <c r="EE25" s="27" t="str">
        <f t="shared" ca="1" si="63"/>
        <v/>
      </c>
      <c r="EF25" s="44" t="str">
        <f ca="1">IF(ED25="NO",IF(EE25&lt;=Simulation!$K$9,DH25,DI25),"")</f>
        <v/>
      </c>
      <c r="EH25" s="44">
        <f t="shared" ca="1" si="64"/>
        <v>10</v>
      </c>
      <c r="EI25" s="6" t="str">
        <f t="shared" ca="1" si="65"/>
        <v>-</v>
      </c>
      <c r="EJ25" s="44">
        <f t="shared" ca="1" si="66"/>
        <v>10</v>
      </c>
      <c r="EL25" s="44" t="str">
        <f t="shared" ca="1" si="8"/>
        <v/>
      </c>
      <c r="EM25" s="44" t="str">
        <f t="shared" ca="1" si="9"/>
        <v/>
      </c>
      <c r="EN25" s="44" t="str">
        <f t="shared" ca="1" si="10"/>
        <v/>
      </c>
    </row>
    <row r="26" spans="2:144">
      <c r="B26" s="44">
        <f ca="1">IF(B25&lt;&gt;"",IF(AND(B25&lt;60*Simulation!$K$8, B25+C26&lt;60*Simulation!$K$8),B25+C26,""),"")</f>
        <v>262</v>
      </c>
      <c r="C26" s="44">
        <f ca="1">IF(B25&lt;&gt;"",IF(AND(AB25&lt;&gt;"", D25=AB25),RANDBETWEEN(Simulation!$N$6,Simulation!$P$6),RANDBETWEEN(Simulation!$N$5,Simulation!$P$5)),"")</f>
        <v>17</v>
      </c>
      <c r="D26" s="44">
        <f t="shared" ca="1" si="67"/>
        <v>2</v>
      </c>
      <c r="E26" s="44">
        <f t="shared" ca="1" si="11"/>
        <v>1</v>
      </c>
      <c r="F26" s="87">
        <f t="shared" ca="1" si="12"/>
        <v>0.3672787515568765</v>
      </c>
      <c r="G26" s="44">
        <f t="shared" ca="1" si="13"/>
        <v>7</v>
      </c>
      <c r="H26" s="44" t="str">
        <f ca="1">IF(B26&lt;&gt;"",VLOOKUP(G26,'Players Stats'!$C$88:$D$127,2),"")</f>
        <v>Shooting Guard</v>
      </c>
      <c r="I26" s="44" t="str">
        <f ca="1">IF(B26&lt;&gt;"",VLOOKUP(G26,'Players Stats'!$C$88:$E$127,3),"")</f>
        <v>Nate Robinson</v>
      </c>
      <c r="J26" s="87">
        <f t="shared" ca="1" si="14"/>
        <v>0.60568500820424531</v>
      </c>
      <c r="K26" s="87">
        <f ca="1">IF(B26&lt;&gt;"",VLOOKUP('Quarter 1'!G26-5*('Quarter 1'!D26-1),'Players Stats'!$B$136:$J$140,1+E26),"")</f>
        <v>5.305E-2</v>
      </c>
      <c r="L26" s="44" t="str">
        <f t="shared" ca="1" si="68"/>
        <v>NO</v>
      </c>
      <c r="M26" s="87">
        <f t="shared" ca="1" si="15"/>
        <v>0.58149772324875926</v>
      </c>
      <c r="N26" s="87">
        <f ca="1">IF(B26&lt;&gt;"",IF(L26="NO",VLOOKUP(G26,'Players Stats'!$C$88:$I$127,7),""),"")</f>
        <v>0.27272727272727276</v>
      </c>
      <c r="O26" s="44">
        <f t="shared" ca="1" si="69"/>
        <v>2</v>
      </c>
      <c r="P26" s="87">
        <f t="shared" ca="1" si="16"/>
        <v>0.76273415974444614</v>
      </c>
      <c r="Q26" s="87">
        <f ca="1">IF(L26="NO",VLOOKUP(G26,'Players Stats'!$C$88:$H$127,7-'Quarter 1'!O26),"")</f>
        <v>0.433</v>
      </c>
      <c r="R26" s="44">
        <f t="shared" ca="1" si="70"/>
        <v>0</v>
      </c>
      <c r="S26" s="87">
        <f t="shared" ca="1" si="17"/>
        <v>0.75214447965304387</v>
      </c>
      <c r="T26" s="44" t="str">
        <f ca="1">IF(S26="","",IF(S26&lt;=VLOOKUP(G26,'Players Stats'!$C$88:$L$127,10),"YES","NO"))</f>
        <v>NO</v>
      </c>
      <c r="U26" s="87" t="str">
        <f t="shared" ca="1" si="18"/>
        <v/>
      </c>
      <c r="V26" s="44" t="str">
        <f ca="1">IF(T26="YES",IF(U26&lt;=VLOOKUP(G26,'Players Stats'!$C$88:$H$127,6),1,0),"")</f>
        <v/>
      </c>
      <c r="W26" s="87" t="str">
        <f t="shared" ca="1" si="19"/>
        <v/>
      </c>
      <c r="X26" s="44" t="str">
        <f ca="1">IF(AND(T26="YES",W26&lt;&gt;""),IF(W26&lt;=VLOOKUP(G26,'Players Stats'!$C$88:$H$127,6),1,0),"")</f>
        <v/>
      </c>
      <c r="Y26" s="87">
        <f t="shared" ca="1" si="20"/>
        <v>0.31901967201273651</v>
      </c>
      <c r="Z26" s="44" t="str">
        <f ca="1">IF(Y26="","",IF(Y26&lt;=Simulation!$K$7,"YES","NO"))</f>
        <v>NO</v>
      </c>
      <c r="AA26" s="87">
        <f t="shared" ca="1" si="21"/>
        <v>0.15923803590096774</v>
      </c>
      <c r="AB26" s="44">
        <f ca="1">IF(Z26="NO",IF(AA26&lt;=Simulation!$K$9,D26,E26),"")</f>
        <v>2</v>
      </c>
      <c r="AD26" s="44">
        <f t="shared" ca="1" si="22"/>
        <v>12</v>
      </c>
      <c r="AE26" s="6" t="str">
        <f t="shared" ca="1" si="23"/>
        <v>-</v>
      </c>
      <c r="AF26" s="44">
        <f t="shared" ca="1" si="24"/>
        <v>5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229</v>
      </c>
      <c r="AM26" s="44">
        <f ca="1">IF(AL25&lt;&gt;"",IF(AND(BL25&lt;&gt;"", AN25=BL25),RANDBETWEEN(Simulation!$N$6,Simulation!$P$6),RANDBETWEEN(Simulation!$N$5,Simulation!$P$5)),"")</f>
        <v>18</v>
      </c>
      <c r="AN26" s="44">
        <f t="shared" ca="1" si="71"/>
        <v>2</v>
      </c>
      <c r="AO26" s="44">
        <f t="shared" ca="1" si="25"/>
        <v>1</v>
      </c>
      <c r="AP26" s="87">
        <f t="shared" ca="1" si="26"/>
        <v>2.0506857156206038E-2</v>
      </c>
      <c r="AQ26" s="44">
        <f t="shared" ca="1" si="27"/>
        <v>6</v>
      </c>
      <c r="AR26" s="44" t="str">
        <f ca="1">IF(AL26&lt;&gt;"",VLOOKUP(AQ26,'Players Stats'!$C$88:$D$127,2),"")</f>
        <v>Point Guard</v>
      </c>
      <c r="AS26" s="44" t="str">
        <f ca="1">IF(AL26&lt;&gt;"",VLOOKUP(AQ26,'Players Stats'!$C$88:$E$127,3),"")</f>
        <v>Jimmy Butler</v>
      </c>
      <c r="AT26" s="27">
        <f t="shared" ca="1" si="83"/>
        <v>0.99782549563576961</v>
      </c>
      <c r="AU26" s="44">
        <f ca="1">IF(AL26&lt;&gt;"",VLOOKUP('Quarter 1'!AQ26-5*('Quarter 1'!AN26-1),'Players Stats'!$B$136:$J$140,1+AO26),"")</f>
        <v>0.13875000000000001</v>
      </c>
      <c r="AV26" s="44" t="str">
        <f t="shared" ca="1" si="72"/>
        <v>NO</v>
      </c>
      <c r="AW26" s="27">
        <f t="shared" ca="1" si="29"/>
        <v>0.99298264937446279</v>
      </c>
      <c r="AX26" s="44">
        <f ca="1">IF(AL26&lt;&gt;"",IF(AV26="NO",VLOOKUP(AQ26,'Players Stats'!$C$88:$I$127,7),""),"")</f>
        <v>0.17333333333333334</v>
      </c>
      <c r="AY26" s="44">
        <f t="shared" ca="1" si="73"/>
        <v>2</v>
      </c>
      <c r="AZ26" s="27">
        <f t="shared" ca="1" si="30"/>
        <v>4.1269291490404481E-3</v>
      </c>
      <c r="BA26" s="44">
        <f ca="1">IF(AV26="NO",VLOOKUP(AQ26,'Players Stats'!$C$88:$H$127,7-'Quarter 1'!AY26),"")</f>
        <v>0.46700000000000003</v>
      </c>
      <c r="BB26" s="44">
        <f t="shared" ca="1" si="74"/>
        <v>2</v>
      </c>
      <c r="BC26" s="27">
        <f t="shared" ca="1" si="31"/>
        <v>0.92661256524508795</v>
      </c>
      <c r="BD26" s="44" t="str">
        <f ca="1">IF(BC26="","",IF(BC26&lt;=VLOOKUP(AQ26,'Players Stats'!$C$88:$L$127,10),"YES","NO"))</f>
        <v>NO</v>
      </c>
      <c r="BE26" s="27" t="str">
        <f t="shared" ca="1" si="32"/>
        <v/>
      </c>
      <c r="BF26" s="44" t="str">
        <f ca="1">IF(BD26="YES",IF(BE26&lt;=VLOOKUP(AQ26,'Players Stats'!$C$88:$H$127,6),1,0),"")</f>
        <v/>
      </c>
      <c r="BG26" s="27" t="str">
        <f t="shared" ca="1" si="33"/>
        <v/>
      </c>
      <c r="BH26" s="44" t="str">
        <f ca="1">IF(AND(BD26="YES",BG26&lt;&gt;""),IF(BG26&lt;=VLOOKUP(AQ26,'Players Stats'!$C$88:$H$127,6),1,0),"")</f>
        <v/>
      </c>
      <c r="BI26" s="27" t="str">
        <f t="shared" ca="1" si="34"/>
        <v/>
      </c>
      <c r="BJ26" s="44" t="str">
        <f ca="1">IF(BI26="","",IF(BI26&lt;=Simulation!$K$7,"YES","NO"))</f>
        <v/>
      </c>
      <c r="BK26" s="27" t="str">
        <f t="shared" ca="1" si="35"/>
        <v/>
      </c>
      <c r="BL26" s="44" t="str">
        <f ca="1">IF(BJ26="NO",IF(BK26&lt;=Simulation!$K$9,AN26,AO26),"")</f>
        <v/>
      </c>
      <c r="BN26" s="44">
        <f t="shared" ca="1" si="36"/>
        <v>11</v>
      </c>
      <c r="BO26" s="6" t="str">
        <f t="shared" ca="1" si="37"/>
        <v>-</v>
      </c>
      <c r="BP26" s="44">
        <f t="shared" ca="1" si="38"/>
        <v>9</v>
      </c>
      <c r="BR26" s="44" t="str">
        <f t="shared" ca="1" si="2"/>
        <v/>
      </c>
      <c r="BS26" s="44" t="str">
        <f t="shared" ca="1" si="3"/>
        <v/>
      </c>
      <c r="BT26" s="44" t="str">
        <f t="shared" ca="1" si="4"/>
        <v/>
      </c>
      <c r="BU26" s="44"/>
      <c r="BV26" s="44">
        <f ca="1">IF(BV25&lt;&gt;"",IF(AND(BV25&lt;60*Simulation!$K$8, BV25+BW26&lt;60*Simulation!$K$8),BV25+BW26,""),"")</f>
        <v>224</v>
      </c>
      <c r="BW26" s="44">
        <f ca="1">IF(BV25&lt;&gt;"",IF(AND(CV25&lt;&gt;"", BX25=CV25),RANDBETWEEN(Simulation!$N$6,Simulation!$P$6),RANDBETWEEN(Simulation!$N$5,Simulation!$P$5)),"")</f>
        <v>21</v>
      </c>
      <c r="BX26" s="44">
        <f t="shared" ca="1" si="75"/>
        <v>1</v>
      </c>
      <c r="BY26" s="44">
        <f t="shared" ca="1" si="39"/>
        <v>2</v>
      </c>
      <c r="BZ26" s="27">
        <f t="shared" ca="1" si="40"/>
        <v>0.41175552968823625</v>
      </c>
      <c r="CA26" s="44">
        <f t="shared" ca="1" si="41"/>
        <v>3</v>
      </c>
      <c r="CB26" s="44" t="str">
        <f ca="1">IF(BV26&lt;&gt;"",VLOOKUP(CA26,'Players Stats'!$C$88:$D$127,2),"")</f>
        <v>Small Forward</v>
      </c>
      <c r="CC26" s="44" t="str">
        <f ca="1">IF(BV26&lt;&gt;"",VLOOKUP(CA26,'Players Stats'!$C$88:$E$127,3),"")</f>
        <v>LeBron James</v>
      </c>
      <c r="CD26" s="27">
        <f t="shared" ca="1" si="42"/>
        <v>0.16034635391360597</v>
      </c>
      <c r="CE26" s="44">
        <f ca="1">IF(BV26&lt;&gt;"",VLOOKUP('Quarter 1'!CA26-5*('Quarter 1'!BX26-1),'Players Stats'!$B$136:$J$140,1+BY26),"")</f>
        <v>7.035000000000001E-2</v>
      </c>
      <c r="CF26" s="44" t="str">
        <f t="shared" ca="1" si="76"/>
        <v>NO</v>
      </c>
      <c r="CG26" s="27">
        <f t="shared" ca="1" si="43"/>
        <v>0.18134515673264451</v>
      </c>
      <c r="CH26" s="44">
        <f ca="1">IF(BV26&lt;&gt;"",IF(CF26="NO",VLOOKUP(CA26,'Players Stats'!$C$88:$I$127,7),""),"")</f>
        <v>0.15639810426540282</v>
      </c>
      <c r="CI26" s="44">
        <f t="shared" ca="1" si="77"/>
        <v>2</v>
      </c>
      <c r="CJ26" s="27">
        <f t="shared" ca="1" si="44"/>
        <v>9.024618090315295E-2</v>
      </c>
      <c r="CK26" s="44">
        <f ca="1">IF(CF26="NO",VLOOKUP(CA26,'Players Stats'!$C$88:$H$127,7-'Quarter 1'!CI26),"")</f>
        <v>0.56499999999999995</v>
      </c>
      <c r="CL26" s="44">
        <f t="shared" ca="1" si="78"/>
        <v>2</v>
      </c>
      <c r="CM26" s="27">
        <f t="shared" ca="1" si="45"/>
        <v>0.69642909432770406</v>
      </c>
      <c r="CN26" s="44" t="str">
        <f ca="1">IF(CM26="","",IF(CM26&lt;=VLOOKUP(CA26,'Players Stats'!$C$88:$L$127,10),"YES","NO"))</f>
        <v>NO</v>
      </c>
      <c r="CO26" s="27" t="str">
        <f t="shared" ca="1" si="46"/>
        <v/>
      </c>
      <c r="CP26" s="44" t="str">
        <f ca="1">IF(CN26="YES",IF(CO26&lt;=VLOOKUP(CA26,'Players Stats'!$C$88:$H$127,6),1,0),"")</f>
        <v/>
      </c>
      <c r="CQ26" s="27" t="str">
        <f t="shared" ca="1" si="47"/>
        <v/>
      </c>
      <c r="CR26" s="44" t="str">
        <f ca="1">IF(AND(CN26="YES",CQ26&lt;&gt;""),IF(CQ26&lt;=VLOOKUP(CA26,'Players Stats'!$C$88:$H$127,6),1,0),"")</f>
        <v/>
      </c>
      <c r="CS26" s="27" t="str">
        <f t="shared" ca="1" si="48"/>
        <v/>
      </c>
      <c r="CT26" s="44" t="str">
        <f ca="1">IF(CS26="","",IF(CS26&lt;=Simulation!$K$7,"YES","NO"))</f>
        <v/>
      </c>
      <c r="CU26" s="27" t="str">
        <f t="shared" ca="1" si="49"/>
        <v/>
      </c>
      <c r="CV26" s="44" t="str">
        <f ca="1">IF(CT26="NO",IF(CU26&lt;=Simulation!$K$9,BX26,BY26),"")</f>
        <v/>
      </c>
      <c r="CX26" s="44">
        <f t="shared" ca="1" si="50"/>
        <v>6</v>
      </c>
      <c r="CY26" s="6" t="str">
        <f t="shared" ca="1" si="51"/>
        <v>-</v>
      </c>
      <c r="CZ26" s="44">
        <f t="shared" ca="1" si="52"/>
        <v>4</v>
      </c>
      <c r="DB26" s="44" t="str">
        <f t="shared" ca="1" si="5"/>
        <v/>
      </c>
      <c r="DC26" s="44" t="str">
        <f t="shared" ca="1" si="6"/>
        <v/>
      </c>
      <c r="DD26" s="44" t="str">
        <f t="shared" ca="1" si="7"/>
        <v/>
      </c>
      <c r="DE26" s="44"/>
      <c r="DF26" s="44">
        <f ca="1">IF(DF25&lt;&gt;"",IF(AND(DF25&lt;60*Simulation!$K$8, DF25+DG26&lt;60*Simulation!$K$8),DF25+DG26,""),"")</f>
        <v>251</v>
      </c>
      <c r="DG26" s="44">
        <f ca="1">IF(DF25&lt;&gt;"",IF(AND(EF25&lt;&gt;"", DH25=EF25),RANDBETWEEN(Simulation!$N$6,Simulation!$P$6),RANDBETWEEN(Simulation!$N$5,Simulation!$P$5)),"")</f>
        <v>21</v>
      </c>
      <c r="DH26" s="44">
        <f t="shared" ca="1" si="79"/>
        <v>2</v>
      </c>
      <c r="DI26" s="44">
        <f t="shared" ca="1" si="53"/>
        <v>1</v>
      </c>
      <c r="DJ26" s="27">
        <f t="shared" ca="1" si="54"/>
        <v>0.87626067212396463</v>
      </c>
      <c r="DK26" s="44">
        <f t="shared" ca="1" si="55"/>
        <v>10</v>
      </c>
      <c r="DL26" s="44" t="str">
        <f ca="1">IF(DF26&lt;&gt;"",VLOOKUP(DK26,'Players Stats'!$C$88:$D$127,2),"")</f>
        <v>Center</v>
      </c>
      <c r="DM26" s="44" t="str">
        <f ca="1">IF(DF26&lt;&gt;"",VLOOKUP(DK26,'Players Stats'!$C$88:$E$127,3),"")</f>
        <v>Joakim Noah</v>
      </c>
      <c r="DN26" s="27">
        <f t="shared" ca="1" si="56"/>
        <v>0.28768249568525162</v>
      </c>
      <c r="DO26" s="44">
        <f ca="1">IF(DF26&lt;&gt;"",VLOOKUP('Quarter 1'!DK26-5*('Quarter 1'!DH26-1),'Players Stats'!$B$136:$J$140,1+DI26),"")</f>
        <v>0.11485000000000001</v>
      </c>
      <c r="DP26" s="44" t="str">
        <f t="shared" ca="1" si="80"/>
        <v>NO</v>
      </c>
      <c r="DQ26" s="27">
        <f t="shared" ca="1" si="57"/>
        <v>0.43656062463186951</v>
      </c>
      <c r="DR26" s="44">
        <f ca="1">IF(DF26&lt;&gt;"",IF(DP26="NO",VLOOKUP(DK26,'Players Stats'!$C$88:$I$127,7),""),"")</f>
        <v>1.0416666666666668E-2</v>
      </c>
      <c r="DS26" s="44">
        <f t="shared" ca="1" si="81"/>
        <v>2</v>
      </c>
      <c r="DT26" s="27">
        <f t="shared" ca="1" si="58"/>
        <v>0.14650929792985701</v>
      </c>
      <c r="DU26" s="44">
        <f ca="1">IF(DP26="NO",VLOOKUP(DK26,'Players Stats'!$C$88:$H$127,7-'Quarter 1'!DS26),"")</f>
        <v>0.48099999999999998</v>
      </c>
      <c r="DV26" s="44">
        <f t="shared" ca="1" si="82"/>
        <v>2</v>
      </c>
      <c r="DW26" s="27">
        <f t="shared" ca="1" si="59"/>
        <v>0.58494770885376646</v>
      </c>
      <c r="DX26" s="44" t="str">
        <f ca="1">IF(DW26="","",IF(DW26&lt;=VLOOKUP(DK26,'Players Stats'!$C$88:$L$127,10),"YES","NO"))</f>
        <v>NO</v>
      </c>
      <c r="DY26" s="27" t="str">
        <f t="shared" ca="1" si="60"/>
        <v/>
      </c>
      <c r="DZ26" s="44" t="str">
        <f ca="1">IF(DX26="YES",IF(DY26&lt;=VLOOKUP(DK26,'Players Stats'!$C$88:$H$127,6),1,0),"")</f>
        <v/>
      </c>
      <c r="EA26" s="27" t="str">
        <f t="shared" ca="1" si="61"/>
        <v/>
      </c>
      <c r="EB26" s="44" t="str">
        <f ca="1">IF(AND(DX26="YES",EA26&lt;&gt;""),IF(EA26&lt;=VLOOKUP(DK26,'Players Stats'!$C$88:$H$127,6),1,0),"")</f>
        <v/>
      </c>
      <c r="EC26" s="27" t="str">
        <f t="shared" ca="1" si="62"/>
        <v/>
      </c>
      <c r="ED26" s="44" t="str">
        <f ca="1">IF(EC26="","",IF(EC26&lt;=Simulation!$K$7,"YES","NO"))</f>
        <v/>
      </c>
      <c r="EE26" s="27" t="str">
        <f t="shared" ca="1" si="63"/>
        <v/>
      </c>
      <c r="EF26" s="44" t="str">
        <f ca="1">IF(ED26="NO",IF(EE26&lt;=Simulation!$K$9,DH26,DI26),"")</f>
        <v/>
      </c>
      <c r="EH26" s="44">
        <f t="shared" ca="1" si="64"/>
        <v>10</v>
      </c>
      <c r="EI26" s="6" t="str">
        <f t="shared" ca="1" si="65"/>
        <v>-</v>
      </c>
      <c r="EJ26" s="44">
        <f t="shared" ca="1" si="66"/>
        <v>12</v>
      </c>
      <c r="EL26" s="44" t="str">
        <f t="shared" ca="1" si="8"/>
        <v/>
      </c>
      <c r="EM26" s="44" t="str">
        <f t="shared" ca="1" si="9"/>
        <v/>
      </c>
      <c r="EN26" s="44" t="str">
        <f t="shared" ca="1" si="10"/>
        <v/>
      </c>
    </row>
    <row r="27" spans="2:144">
      <c r="B27" s="44">
        <f ca="1">IF(B26&lt;&gt;"",IF(AND(B26&lt;60*Simulation!$K$8, B26+C27&lt;60*Simulation!$K$8),B26+C27,""),"")</f>
        <v>267</v>
      </c>
      <c r="C27" s="44">
        <f ca="1">IF(B26&lt;&gt;"",IF(AND(AB26&lt;&gt;"", D26=AB26),RANDBETWEEN(Simulation!$N$6,Simulation!$P$6),RANDBETWEEN(Simulation!$N$5,Simulation!$P$5)),"")</f>
        <v>5</v>
      </c>
      <c r="D27" s="44">
        <f t="shared" ca="1" si="67"/>
        <v>2</v>
      </c>
      <c r="E27" s="44">
        <f t="shared" ca="1" si="11"/>
        <v>1</v>
      </c>
      <c r="F27" s="87">
        <f t="shared" ca="1" si="12"/>
        <v>0.41617036933083118</v>
      </c>
      <c r="G27" s="44">
        <f t="shared" ca="1" si="13"/>
        <v>8</v>
      </c>
      <c r="H27" s="44" t="str">
        <f ca="1">IF(B27&lt;&gt;"",VLOOKUP(G27,'Players Stats'!$C$88:$D$127,2),"")</f>
        <v>Small Forward</v>
      </c>
      <c r="I27" s="44" t="str">
        <f ca="1">IF(B27&lt;&gt;"",VLOOKUP(G27,'Players Stats'!$C$88:$E$127,3),"")</f>
        <v>Carlos Boozer</v>
      </c>
      <c r="J27" s="87">
        <f t="shared" ca="1" si="14"/>
        <v>0.33146189191972597</v>
      </c>
      <c r="K27" s="87">
        <f ca="1">IF(B27&lt;&gt;"",VLOOKUP('Quarter 1'!G27-5*('Quarter 1'!D27-1),'Players Stats'!$B$136:$J$140,1+E27),"")</f>
        <v>0.12745000000000001</v>
      </c>
      <c r="L27" s="44" t="str">
        <f t="shared" ca="1" si="68"/>
        <v>NO</v>
      </c>
      <c r="M27" s="87">
        <f t="shared" ca="1" si="15"/>
        <v>0.87102958841574984</v>
      </c>
      <c r="N27" s="87">
        <f ca="1">IF(B27&lt;&gt;"",IF(L27="NO",VLOOKUP(G27,'Players Stats'!$C$88:$I$127,7),""),"")</f>
        <v>0</v>
      </c>
      <c r="O27" s="44">
        <f t="shared" ca="1" si="69"/>
        <v>2</v>
      </c>
      <c r="P27" s="87">
        <f t="shared" ca="1" si="16"/>
        <v>0.49934885950963104</v>
      </c>
      <c r="Q27" s="87">
        <f ca="1">IF(L27="NO",VLOOKUP(G27,'Players Stats'!$C$88:$H$127,7-'Quarter 1'!O27),"")</f>
        <v>0.47699999999999998</v>
      </c>
      <c r="R27" s="44">
        <f t="shared" ca="1" si="70"/>
        <v>0</v>
      </c>
      <c r="S27" s="87">
        <f t="shared" ca="1" si="17"/>
        <v>4.9462384093171274E-2</v>
      </c>
      <c r="T27" s="44" t="str">
        <f ca="1">IF(S27="","",IF(S27&lt;=VLOOKUP(G27,'Players Stats'!$C$88:$L$127,10),"YES","NO"))</f>
        <v>NO</v>
      </c>
      <c r="U27" s="87" t="str">
        <f t="shared" ca="1" si="18"/>
        <v/>
      </c>
      <c r="V27" s="44" t="str">
        <f ca="1">IF(T27="YES",IF(U27&lt;=VLOOKUP(G27,'Players Stats'!$C$88:$H$127,6),1,0),"")</f>
        <v/>
      </c>
      <c r="W27" s="87" t="str">
        <f t="shared" ca="1" si="19"/>
        <v/>
      </c>
      <c r="X27" s="44" t="str">
        <f ca="1">IF(AND(T27="YES",W27&lt;&gt;""),IF(W27&lt;=VLOOKUP(G27,'Players Stats'!$C$88:$H$127,6),1,0),"")</f>
        <v/>
      </c>
      <c r="Y27" s="87">
        <f t="shared" ca="1" si="20"/>
        <v>0.43379638888867933</v>
      </c>
      <c r="Z27" s="44" t="str">
        <f ca="1">IF(Y27="","",IF(Y27&lt;=Simulation!$K$7,"YES","NO"))</f>
        <v>NO</v>
      </c>
      <c r="AA27" s="87">
        <f t="shared" ca="1" si="21"/>
        <v>0.45057395360551666</v>
      </c>
      <c r="AB27" s="44">
        <f ca="1">IF(Z27="NO",IF(AA27&lt;=Simulation!$K$9,D27,E27),"")</f>
        <v>1</v>
      </c>
      <c r="AD27" s="44">
        <f t="shared" ca="1" si="22"/>
        <v>12</v>
      </c>
      <c r="AE27" s="6" t="str">
        <f t="shared" ca="1" si="23"/>
        <v>-</v>
      </c>
      <c r="AF27" s="44">
        <f t="shared" ca="1" si="24"/>
        <v>5</v>
      </c>
      <c r="AH27" s="44" t="str">
        <f t="shared" ref="AH27:AJ90" ca="1" si="84">IF(AND(AD27&lt;&gt;"",AD28=""),AD27,"")</f>
        <v/>
      </c>
      <c r="AI27" s="44" t="str">
        <f t="shared" ca="1" si="84"/>
        <v/>
      </c>
      <c r="AJ27" s="44" t="str">
        <f t="shared" ca="1" si="84"/>
        <v/>
      </c>
      <c r="AL27" s="44">
        <f ca="1">IF(AL26&lt;&gt;"",IF(AND(AL26&lt;60*Simulation!$K$8, AL26+AM27&lt;60*Simulation!$K$8),AL26+AM27,""),"")</f>
        <v>246</v>
      </c>
      <c r="AM27" s="44">
        <f ca="1">IF(AL26&lt;&gt;"",IF(AND(BL26&lt;&gt;"", AN26=BL26),RANDBETWEEN(Simulation!$N$6,Simulation!$P$6),RANDBETWEEN(Simulation!$N$5,Simulation!$P$5)),"")</f>
        <v>17</v>
      </c>
      <c r="AN27" s="44">
        <f t="shared" ca="1" si="71"/>
        <v>1</v>
      </c>
      <c r="AO27" s="44">
        <f t="shared" ca="1" si="25"/>
        <v>2</v>
      </c>
      <c r="AP27" s="87">
        <f t="shared" ca="1" si="26"/>
        <v>0.72810186807889499</v>
      </c>
      <c r="AQ27" s="44">
        <f t="shared" ca="1" si="27"/>
        <v>4</v>
      </c>
      <c r="AR27" s="44" t="str">
        <f ca="1">IF(AL27&lt;&gt;"",VLOOKUP(AQ27,'Players Stats'!$C$88:$D$127,2),"")</f>
        <v>Power Forward</v>
      </c>
      <c r="AS27" s="44" t="str">
        <f ca="1">IF(AL27&lt;&gt;"",VLOOKUP(AQ27,'Players Stats'!$C$88:$E$127,3),"")</f>
        <v>Shane Battier</v>
      </c>
      <c r="AT27" s="27">
        <f t="shared" ca="1" si="83"/>
        <v>0.65751336374728386</v>
      </c>
      <c r="AU27" s="44">
        <f ca="1">IF(AL27&lt;&gt;"",VLOOKUP('Quarter 1'!AQ27-5*('Quarter 1'!AN27-1),'Players Stats'!$B$136:$J$140,1+AO27),"")</f>
        <v>6.9599999999999995E-2</v>
      </c>
      <c r="AV27" s="44" t="str">
        <f t="shared" ca="1" si="72"/>
        <v>NO</v>
      </c>
      <c r="AW27" s="27">
        <f t="shared" ca="1" si="29"/>
        <v>0.34482383152392981</v>
      </c>
      <c r="AX27" s="44">
        <f ca="1">IF(AL27&lt;&gt;"",IF(AV27="NO",VLOOKUP(AQ27,'Players Stats'!$C$88:$I$127,7),""),"")</f>
        <v>0.46808510638297873</v>
      </c>
      <c r="AY27" s="44">
        <f t="shared" ca="1" si="73"/>
        <v>3</v>
      </c>
      <c r="AZ27" s="27">
        <f t="shared" ca="1" si="30"/>
        <v>0.91428110389732931</v>
      </c>
      <c r="BA27" s="44">
        <f ca="1">IF(AV27="NO",VLOOKUP(AQ27,'Players Stats'!$C$88:$H$127,7-'Quarter 1'!AY27),"")</f>
        <v>0.43</v>
      </c>
      <c r="BB27" s="44">
        <f t="shared" ca="1" si="74"/>
        <v>0</v>
      </c>
      <c r="BC27" s="27" t="str">
        <f t="shared" ca="1" si="31"/>
        <v/>
      </c>
      <c r="BD27" s="44" t="str">
        <f ca="1">IF(BC27="","",IF(BC27&lt;=VLOOKUP(AQ27,'Players Stats'!$C$88:$L$127,10),"YES","NO"))</f>
        <v/>
      </c>
      <c r="BE27" s="27" t="str">
        <f t="shared" ca="1" si="32"/>
        <v/>
      </c>
      <c r="BF27" s="44" t="str">
        <f ca="1">IF(BD27="YES",IF(BE27&lt;=VLOOKUP(AQ27,'Players Stats'!$C$88:$H$127,6),1,0),"")</f>
        <v/>
      </c>
      <c r="BG27" s="27" t="str">
        <f t="shared" ca="1" si="33"/>
        <v/>
      </c>
      <c r="BH27" s="44" t="str">
        <f ca="1">IF(AND(BD27="YES",BG27&lt;&gt;""),IF(BG27&lt;=VLOOKUP(AQ27,'Players Stats'!$C$88:$H$127,6),1,0),"")</f>
        <v/>
      </c>
      <c r="BI27" s="27" t="str">
        <f t="shared" ca="1" si="34"/>
        <v/>
      </c>
      <c r="BJ27" s="44" t="str">
        <f ca="1">IF(BI27="","",IF(BI27&lt;=Simulation!$K$7,"YES","NO"))</f>
        <v/>
      </c>
      <c r="BK27" s="27" t="str">
        <f t="shared" ca="1" si="35"/>
        <v/>
      </c>
      <c r="BL27" s="44" t="str">
        <f ca="1">IF(BJ27="NO",IF(BK27&lt;=Simulation!$K$9,AN27,AO27),"")</f>
        <v/>
      </c>
      <c r="BN27" s="44">
        <f t="shared" ca="1" si="36"/>
        <v>11</v>
      </c>
      <c r="BO27" s="6" t="str">
        <f t="shared" ca="1" si="37"/>
        <v>-</v>
      </c>
      <c r="BP27" s="44">
        <f t="shared" ca="1" si="38"/>
        <v>9</v>
      </c>
      <c r="BR27" s="44" t="str">
        <f t="shared" ca="1" si="2"/>
        <v/>
      </c>
      <c r="BS27" s="44" t="str">
        <f t="shared" ca="1" si="3"/>
        <v/>
      </c>
      <c r="BT27" s="44" t="str">
        <f t="shared" ca="1" si="4"/>
        <v/>
      </c>
      <c r="BU27" s="44"/>
      <c r="BV27" s="44">
        <f ca="1">IF(BV26&lt;&gt;"",IF(AND(BV26&lt;60*Simulation!$K$8, BV26+BW27&lt;60*Simulation!$K$8),BV26+BW27,""),"")</f>
        <v>238</v>
      </c>
      <c r="BW27" s="44">
        <f ca="1">IF(BV26&lt;&gt;"",IF(AND(CV26&lt;&gt;"", BX26=CV26),RANDBETWEEN(Simulation!$N$6,Simulation!$P$6),RANDBETWEEN(Simulation!$N$5,Simulation!$P$5)),"")</f>
        <v>14</v>
      </c>
      <c r="BX27" s="44">
        <f t="shared" ca="1" si="75"/>
        <v>2</v>
      </c>
      <c r="BY27" s="44">
        <f t="shared" ca="1" si="39"/>
        <v>1</v>
      </c>
      <c r="BZ27" s="27">
        <f t="shared" ca="1" si="40"/>
        <v>0.61682854608125115</v>
      </c>
      <c r="CA27" s="44">
        <f t="shared" ca="1" si="41"/>
        <v>9</v>
      </c>
      <c r="CB27" s="44" t="str">
        <f ca="1">IF(BV27&lt;&gt;"",VLOOKUP(CA27,'Players Stats'!$C$88:$D$127,2),"")</f>
        <v>Power Forward</v>
      </c>
      <c r="CC27" s="44" t="str">
        <f ca="1">IF(BV27&lt;&gt;"",VLOOKUP(CA27,'Players Stats'!$C$88:$E$127,3),"")</f>
        <v>Luol Deng</v>
      </c>
      <c r="CD27" s="27">
        <f t="shared" ca="1" si="42"/>
        <v>0.9540462963712798</v>
      </c>
      <c r="CE27" s="44">
        <f ca="1">IF(BV27&lt;&gt;"",VLOOKUP('Quarter 1'!CA27-5*('Quarter 1'!BX27-1),'Players Stats'!$B$136:$J$140,1+BY27),"")</f>
        <v>6.59E-2</v>
      </c>
      <c r="CF27" s="44" t="str">
        <f t="shared" ca="1" si="76"/>
        <v>NO</v>
      </c>
      <c r="CG27" s="27">
        <f t="shared" ca="1" si="43"/>
        <v>0.22190708711637475</v>
      </c>
      <c r="CH27" s="44">
        <f ca="1">IF(BV27&lt;&gt;"",IF(CF27="NO",VLOOKUP(CA27,'Players Stats'!$C$88:$I$127,7),""),"")</f>
        <v>0.17514124293785313</v>
      </c>
      <c r="CI27" s="44">
        <f t="shared" ca="1" si="77"/>
        <v>2</v>
      </c>
      <c r="CJ27" s="27">
        <f t="shared" ca="1" si="44"/>
        <v>0.57414505287292583</v>
      </c>
      <c r="CK27" s="44">
        <f ca="1">IF(CF27="NO",VLOOKUP(CA27,'Players Stats'!$C$88:$H$127,7-'Quarter 1'!CI27),"")</f>
        <v>0.42599999999999999</v>
      </c>
      <c r="CL27" s="44">
        <f t="shared" ca="1" si="78"/>
        <v>0</v>
      </c>
      <c r="CM27" s="27">
        <f t="shared" ca="1" si="45"/>
        <v>0.50185710794894189</v>
      </c>
      <c r="CN27" s="44" t="str">
        <f ca="1">IF(CM27="","",IF(CM27&lt;=VLOOKUP(CA27,'Players Stats'!$C$88:$L$127,10),"YES","NO"))</f>
        <v>NO</v>
      </c>
      <c r="CO27" s="27" t="str">
        <f t="shared" ca="1" si="46"/>
        <v/>
      </c>
      <c r="CP27" s="44" t="str">
        <f ca="1">IF(CN27="YES",IF(CO27&lt;=VLOOKUP(CA27,'Players Stats'!$C$88:$H$127,6),1,0),"")</f>
        <v/>
      </c>
      <c r="CQ27" s="27" t="str">
        <f t="shared" ca="1" si="47"/>
        <v/>
      </c>
      <c r="CR27" s="44" t="str">
        <f ca="1">IF(AND(CN27="YES",CQ27&lt;&gt;""),IF(CQ27&lt;=VLOOKUP(CA27,'Players Stats'!$C$88:$H$127,6),1,0),"")</f>
        <v/>
      </c>
      <c r="CS27" s="27">
        <f t="shared" ca="1" si="48"/>
        <v>0.44981275918874608</v>
      </c>
      <c r="CT27" s="44" t="str">
        <f ca="1">IF(CS27="","",IF(CS27&lt;=Simulation!$K$7,"YES","NO"))</f>
        <v>NO</v>
      </c>
      <c r="CU27" s="27">
        <f t="shared" ca="1" si="49"/>
        <v>0.18125921966741287</v>
      </c>
      <c r="CV27" s="44">
        <f ca="1">IF(CT27="NO",IF(CU27&lt;=Simulation!$K$9,BX27,BY27),"")</f>
        <v>2</v>
      </c>
      <c r="CX27" s="44">
        <f t="shared" ca="1" si="50"/>
        <v>6</v>
      </c>
      <c r="CY27" s="6" t="str">
        <f t="shared" ca="1" si="51"/>
        <v>-</v>
      </c>
      <c r="CZ27" s="44">
        <f t="shared" ca="1" si="52"/>
        <v>4</v>
      </c>
      <c r="DB27" s="44" t="str">
        <f t="shared" ca="1" si="5"/>
        <v/>
      </c>
      <c r="DC27" s="44" t="str">
        <f t="shared" ca="1" si="6"/>
        <v/>
      </c>
      <c r="DD27" s="44" t="str">
        <f t="shared" ca="1" si="7"/>
        <v/>
      </c>
      <c r="DE27" s="44"/>
      <c r="DF27" s="44">
        <f ca="1">IF(DF26&lt;&gt;"",IF(AND(DF26&lt;60*Simulation!$K$8, DF26+DG27&lt;60*Simulation!$K$8),DF26+DG27,""),"")</f>
        <v>274</v>
      </c>
      <c r="DG27" s="44">
        <f ca="1">IF(DF26&lt;&gt;"",IF(AND(EF26&lt;&gt;"", DH26=EF26),RANDBETWEEN(Simulation!$N$6,Simulation!$P$6),RANDBETWEEN(Simulation!$N$5,Simulation!$P$5)),"")</f>
        <v>23</v>
      </c>
      <c r="DH27" s="44">
        <f t="shared" ca="1" si="79"/>
        <v>1</v>
      </c>
      <c r="DI27" s="44">
        <f t="shared" ca="1" si="53"/>
        <v>2</v>
      </c>
      <c r="DJ27" s="27">
        <f t="shared" ca="1" si="54"/>
        <v>0.4810394581715326</v>
      </c>
      <c r="DK27" s="44">
        <f t="shared" ca="1" si="55"/>
        <v>3</v>
      </c>
      <c r="DL27" s="44" t="str">
        <f ca="1">IF(DF27&lt;&gt;"",VLOOKUP(DK27,'Players Stats'!$C$88:$D$127,2),"")</f>
        <v>Small Forward</v>
      </c>
      <c r="DM27" s="44" t="str">
        <f ca="1">IF(DF27&lt;&gt;"",VLOOKUP(DK27,'Players Stats'!$C$88:$E$127,3),"")</f>
        <v>LeBron James</v>
      </c>
      <c r="DN27" s="27">
        <f t="shared" ca="1" si="56"/>
        <v>9.9073136174852139E-2</v>
      </c>
      <c r="DO27" s="44">
        <f ca="1">IF(DF27&lt;&gt;"",VLOOKUP('Quarter 1'!DK27-5*('Quarter 1'!DH27-1),'Players Stats'!$B$136:$J$140,1+DI27),"")</f>
        <v>7.035000000000001E-2</v>
      </c>
      <c r="DP27" s="44" t="str">
        <f t="shared" ca="1" si="80"/>
        <v>NO</v>
      </c>
      <c r="DQ27" s="27">
        <f t="shared" ca="1" si="57"/>
        <v>0.75633519503744895</v>
      </c>
      <c r="DR27" s="44">
        <f ca="1">IF(DF27&lt;&gt;"",IF(DP27="NO",VLOOKUP(DK27,'Players Stats'!$C$88:$I$127,7),""),"")</f>
        <v>0.15639810426540282</v>
      </c>
      <c r="DS27" s="44">
        <f t="shared" ca="1" si="81"/>
        <v>2</v>
      </c>
      <c r="DT27" s="27">
        <f t="shared" ca="1" si="58"/>
        <v>7.3826155877558808E-3</v>
      </c>
      <c r="DU27" s="44">
        <f ca="1">IF(DP27="NO",VLOOKUP(DK27,'Players Stats'!$C$88:$H$127,7-'Quarter 1'!DS27),"")</f>
        <v>0.56499999999999995</v>
      </c>
      <c r="DV27" s="44">
        <f t="shared" ca="1" si="82"/>
        <v>2</v>
      </c>
      <c r="DW27" s="27">
        <f t="shared" ca="1" si="59"/>
        <v>0.85546167673982776</v>
      </c>
      <c r="DX27" s="44" t="str">
        <f ca="1">IF(DW27="","",IF(DW27&lt;=VLOOKUP(DK27,'Players Stats'!$C$88:$L$127,10),"YES","NO"))</f>
        <v>NO</v>
      </c>
      <c r="DY27" s="27" t="str">
        <f t="shared" ca="1" si="60"/>
        <v/>
      </c>
      <c r="DZ27" s="44" t="str">
        <f ca="1">IF(DX27="YES",IF(DY27&lt;=VLOOKUP(DK27,'Players Stats'!$C$88:$H$127,6),1,0),"")</f>
        <v/>
      </c>
      <c r="EA27" s="27" t="str">
        <f t="shared" ca="1" si="61"/>
        <v/>
      </c>
      <c r="EB27" s="44" t="str">
        <f ca="1">IF(AND(DX27="YES",EA27&lt;&gt;""),IF(EA27&lt;=VLOOKUP(DK27,'Players Stats'!$C$88:$H$127,6),1,0),"")</f>
        <v/>
      </c>
      <c r="EC27" s="27" t="str">
        <f t="shared" ca="1" si="62"/>
        <v/>
      </c>
      <c r="ED27" s="44" t="str">
        <f ca="1">IF(EC27="","",IF(EC27&lt;=Simulation!$K$7,"YES","NO"))</f>
        <v/>
      </c>
      <c r="EE27" s="27" t="str">
        <f t="shared" ca="1" si="63"/>
        <v/>
      </c>
      <c r="EF27" s="44" t="str">
        <f ca="1">IF(ED27="NO",IF(EE27&lt;=Simulation!$K$9,DH27,DI27),"")</f>
        <v/>
      </c>
      <c r="EH27" s="44">
        <f t="shared" ca="1" si="64"/>
        <v>12</v>
      </c>
      <c r="EI27" s="6" t="str">
        <f t="shared" ca="1" si="65"/>
        <v>-</v>
      </c>
      <c r="EJ27" s="44">
        <f t="shared" ca="1" si="66"/>
        <v>12</v>
      </c>
      <c r="EL27" s="44" t="str">
        <f t="shared" ca="1" si="8"/>
        <v/>
      </c>
      <c r="EM27" s="44" t="str">
        <f t="shared" ca="1" si="9"/>
        <v/>
      </c>
      <c r="EN27" s="44" t="str">
        <f t="shared" ca="1" si="10"/>
        <v/>
      </c>
    </row>
    <row r="28" spans="2:144">
      <c r="B28" s="44">
        <f ca="1">IF(B27&lt;&gt;"",IF(AND(B27&lt;60*Simulation!$K$8, B27+C28&lt;60*Simulation!$K$8),B27+C28,""),"")</f>
        <v>278</v>
      </c>
      <c r="C28" s="44">
        <f ca="1">IF(B27&lt;&gt;"",IF(AND(AB27&lt;&gt;"", D27=AB27),RANDBETWEEN(Simulation!$N$6,Simulation!$P$6),RANDBETWEEN(Simulation!$N$5,Simulation!$P$5)),"")</f>
        <v>11</v>
      </c>
      <c r="D28" s="44">
        <f t="shared" ca="1" si="67"/>
        <v>1</v>
      </c>
      <c r="E28" s="44">
        <f t="shared" ca="1" si="11"/>
        <v>2</v>
      </c>
      <c r="F28" s="87">
        <f t="shared" ca="1" si="12"/>
        <v>0.49942496349776622</v>
      </c>
      <c r="G28" s="44">
        <f t="shared" ca="1" si="13"/>
        <v>3</v>
      </c>
      <c r="H28" s="44" t="str">
        <f ca="1">IF(B28&lt;&gt;"",VLOOKUP(G28,'Players Stats'!$C$88:$D$127,2),"")</f>
        <v>Small Forward</v>
      </c>
      <c r="I28" s="44" t="str">
        <f ca="1">IF(B28&lt;&gt;"",VLOOKUP(G28,'Players Stats'!$C$88:$E$127,3),"")</f>
        <v>LeBron James</v>
      </c>
      <c r="J28" s="87">
        <f t="shared" ca="1" si="14"/>
        <v>0.75833924119153195</v>
      </c>
      <c r="K28" s="87">
        <f ca="1">IF(B28&lt;&gt;"",VLOOKUP('Quarter 1'!G28-5*('Quarter 1'!D28-1),'Players Stats'!$B$136:$J$140,1+E28),"")</f>
        <v>7.035000000000001E-2</v>
      </c>
      <c r="L28" s="44" t="str">
        <f t="shared" ca="1" si="68"/>
        <v>NO</v>
      </c>
      <c r="M28" s="87">
        <f t="shared" ca="1" si="15"/>
        <v>0.41814339303363879</v>
      </c>
      <c r="N28" s="87">
        <f ca="1">IF(B28&lt;&gt;"",IF(L28="NO",VLOOKUP(G28,'Players Stats'!$C$88:$I$127,7),""),"")</f>
        <v>0.15639810426540282</v>
      </c>
      <c r="O28" s="44">
        <f t="shared" ca="1" si="69"/>
        <v>2</v>
      </c>
      <c r="P28" s="87">
        <f t="shared" ca="1" si="16"/>
        <v>0.67811532687662501</v>
      </c>
      <c r="Q28" s="87">
        <f ca="1">IF(L28="NO",VLOOKUP(G28,'Players Stats'!$C$88:$H$127,7-'Quarter 1'!O28),"")</f>
        <v>0.56499999999999995</v>
      </c>
      <c r="R28" s="44">
        <f t="shared" ca="1" si="70"/>
        <v>0</v>
      </c>
      <c r="S28" s="87">
        <f t="shared" ca="1" si="17"/>
        <v>0.50409221634793278</v>
      </c>
      <c r="T28" s="44" t="str">
        <f ca="1">IF(S28="","",IF(S28&lt;=VLOOKUP(G28,'Players Stats'!$C$88:$L$127,10),"YES","NO"))</f>
        <v>NO</v>
      </c>
      <c r="U28" s="87" t="str">
        <f t="shared" ca="1" si="18"/>
        <v/>
      </c>
      <c r="V28" s="44" t="str">
        <f ca="1">IF(T28="YES",IF(U28&lt;=VLOOKUP(G28,'Players Stats'!$C$88:$H$127,6),1,0),"")</f>
        <v/>
      </c>
      <c r="W28" s="87" t="str">
        <f t="shared" ca="1" si="19"/>
        <v/>
      </c>
      <c r="X28" s="44" t="str">
        <f ca="1">IF(AND(T28="YES",W28&lt;&gt;""),IF(W28&lt;=VLOOKUP(G28,'Players Stats'!$C$88:$H$127,6),1,0),"")</f>
        <v/>
      </c>
      <c r="Y28" s="87">
        <f t="shared" ca="1" si="20"/>
        <v>0.57209278329089908</v>
      </c>
      <c r="Z28" s="44" t="str">
        <f ca="1">IF(Y28="","",IF(Y28&lt;=Simulation!$K$7,"YES","NO"))</f>
        <v>NO</v>
      </c>
      <c r="AA28" s="87">
        <f t="shared" ca="1" si="21"/>
        <v>0.62658387738137267</v>
      </c>
      <c r="AB28" s="44">
        <f ca="1">IF(Z28="NO",IF(AA28&lt;=Simulation!$K$9,D28,E28),"")</f>
        <v>2</v>
      </c>
      <c r="AD28" s="44">
        <f t="shared" ca="1" si="22"/>
        <v>12</v>
      </c>
      <c r="AE28" s="6" t="str">
        <f t="shared" ca="1" si="23"/>
        <v>-</v>
      </c>
      <c r="AF28" s="44">
        <f t="shared" ca="1" si="24"/>
        <v>5</v>
      </c>
      <c r="AH28" s="44" t="str">
        <f t="shared" ca="1" si="84"/>
        <v/>
      </c>
      <c r="AI28" s="44" t="str">
        <f t="shared" ca="1" si="84"/>
        <v/>
      </c>
      <c r="AJ28" s="44" t="str">
        <f t="shared" ca="1" si="84"/>
        <v/>
      </c>
      <c r="AL28" s="44">
        <f ca="1">IF(AL27&lt;&gt;"",IF(AND(AL27&lt;60*Simulation!$K$8, AL27+AM28&lt;60*Simulation!$K$8),AL27+AM28,""),"")</f>
        <v>265</v>
      </c>
      <c r="AM28" s="44">
        <f ca="1">IF(AL27&lt;&gt;"",IF(AND(BL27&lt;&gt;"", AN27=BL27),RANDBETWEEN(Simulation!$N$6,Simulation!$P$6),RANDBETWEEN(Simulation!$N$5,Simulation!$P$5)),"")</f>
        <v>19</v>
      </c>
      <c r="AN28" s="44">
        <f t="shared" ca="1" si="71"/>
        <v>2</v>
      </c>
      <c r="AO28" s="44">
        <f t="shared" ca="1" si="25"/>
        <v>1</v>
      </c>
      <c r="AP28" s="87">
        <f t="shared" ca="1" si="26"/>
        <v>8.6508870026068108E-2</v>
      </c>
      <c r="AQ28" s="44">
        <f t="shared" ca="1" si="27"/>
        <v>6</v>
      </c>
      <c r="AR28" s="44" t="str">
        <f ca="1">IF(AL28&lt;&gt;"",VLOOKUP(AQ28,'Players Stats'!$C$88:$D$127,2),"")</f>
        <v>Point Guard</v>
      </c>
      <c r="AS28" s="44" t="str">
        <f ca="1">IF(AL28&lt;&gt;"",VLOOKUP(AQ28,'Players Stats'!$C$88:$E$127,3),"")</f>
        <v>Jimmy Butler</v>
      </c>
      <c r="AT28" s="27">
        <f t="shared" ca="1" si="83"/>
        <v>0.67603836345137491</v>
      </c>
      <c r="AU28" s="44">
        <f ca="1">IF(AL28&lt;&gt;"",VLOOKUP('Quarter 1'!AQ28-5*('Quarter 1'!AN28-1),'Players Stats'!$B$136:$J$140,1+AO28),"")</f>
        <v>0.13875000000000001</v>
      </c>
      <c r="AV28" s="44" t="str">
        <f ca="1">IF(AL28&lt;&gt;"",IF(AT28&lt;=AU28, "YES", "NO"),"")</f>
        <v>NO</v>
      </c>
      <c r="AW28" s="27">
        <f t="shared" ca="1" si="29"/>
        <v>0.95573387673698151</v>
      </c>
      <c r="AX28" s="44">
        <f ca="1">IF(AL28&lt;&gt;"",IF(AV28="NO",VLOOKUP(AQ28,'Players Stats'!$C$88:$I$127,7),""),"")</f>
        <v>0.17333333333333334</v>
      </c>
      <c r="AY28" s="44">
        <f t="shared" ca="1" si="73"/>
        <v>2</v>
      </c>
      <c r="AZ28" s="27">
        <f t="shared" ca="1" si="30"/>
        <v>0.98390232330658656</v>
      </c>
      <c r="BA28" s="44">
        <f ca="1">IF(AV28="NO",VLOOKUP(AQ28,'Players Stats'!$C$88:$H$127,7-'Quarter 1'!AY28),"")</f>
        <v>0.46700000000000003</v>
      </c>
      <c r="BB28" s="44">
        <f t="shared" ca="1" si="74"/>
        <v>0</v>
      </c>
      <c r="BC28" s="27">
        <f t="shared" ca="1" si="31"/>
        <v>0.19194683972300985</v>
      </c>
      <c r="BD28" s="44" t="str">
        <f ca="1">IF(BC28="","",IF(BC28&lt;=VLOOKUP(AQ28,'Players Stats'!$C$88:$L$127,10),"YES","NO"))</f>
        <v>NO</v>
      </c>
      <c r="BE28" s="27" t="str">
        <f t="shared" ca="1" si="32"/>
        <v/>
      </c>
      <c r="BF28" s="44" t="str">
        <f ca="1">IF(BD28="YES",IF(BE28&lt;=VLOOKUP(AQ28,'Players Stats'!$C$88:$H$127,6),1,0),"")</f>
        <v/>
      </c>
      <c r="BG28" s="27" t="str">
        <f t="shared" ca="1" si="33"/>
        <v/>
      </c>
      <c r="BH28" s="44" t="str">
        <f ca="1">IF(AND(BD28="YES",BG28&lt;&gt;""),IF(BG28&lt;=VLOOKUP(AQ28,'Players Stats'!$C$88:$H$127,6),1,0),"")</f>
        <v/>
      </c>
      <c r="BI28" s="27">
        <f t="shared" ca="1" si="34"/>
        <v>0.32482002704767265</v>
      </c>
      <c r="BJ28" s="44" t="str">
        <f ca="1">IF(BI28="","",IF(BI28&lt;=Simulation!$K$7,"YES","NO"))</f>
        <v>NO</v>
      </c>
      <c r="BK28" s="27">
        <f t="shared" ca="1" si="35"/>
        <v>0.62912909519879323</v>
      </c>
      <c r="BL28" s="44">
        <f ca="1">IF(BJ28="NO",IF(BK28&lt;=Simulation!$K$9,AN28,AO28),"")</f>
        <v>1</v>
      </c>
      <c r="BN28" s="44">
        <f t="shared" ca="1" si="36"/>
        <v>11</v>
      </c>
      <c r="BO28" s="6" t="str">
        <f t="shared" ca="1" si="37"/>
        <v>-</v>
      </c>
      <c r="BP28" s="44">
        <f t="shared" ca="1" si="38"/>
        <v>9</v>
      </c>
      <c r="BR28" s="44" t="str">
        <f t="shared" ca="1" si="2"/>
        <v/>
      </c>
      <c r="BS28" s="44" t="str">
        <f t="shared" ca="1" si="3"/>
        <v/>
      </c>
      <c r="BT28" s="44" t="str">
        <f t="shared" ca="1" si="4"/>
        <v/>
      </c>
      <c r="BU28" s="44"/>
      <c r="BV28" s="44">
        <f ca="1">IF(BV27&lt;&gt;"",IF(AND(BV27&lt;60*Simulation!$K$8, BV27+BW28&lt;60*Simulation!$K$8),BV27+BW28,""),"")</f>
        <v>260</v>
      </c>
      <c r="BW28" s="44">
        <f ca="1">IF(BV27&lt;&gt;"",IF(AND(CV27&lt;&gt;"", BX27=CV27),RANDBETWEEN(Simulation!$N$6,Simulation!$P$6),RANDBETWEEN(Simulation!$N$5,Simulation!$P$5)),"")</f>
        <v>22</v>
      </c>
      <c r="BX28" s="44">
        <f t="shared" ca="1" si="75"/>
        <v>2</v>
      </c>
      <c r="BY28" s="44">
        <f t="shared" ca="1" si="39"/>
        <v>1</v>
      </c>
      <c r="BZ28" s="27">
        <f t="shared" ca="1" si="40"/>
        <v>7.7791610350361085E-2</v>
      </c>
      <c r="CA28" s="44">
        <f t="shared" ca="1" si="41"/>
        <v>6</v>
      </c>
      <c r="CB28" s="44" t="str">
        <f ca="1">IF(BV28&lt;&gt;"",VLOOKUP(CA28,'Players Stats'!$C$88:$D$127,2),"")</f>
        <v>Point Guard</v>
      </c>
      <c r="CC28" s="44" t="str">
        <f ca="1">IF(BV28&lt;&gt;"",VLOOKUP(CA28,'Players Stats'!$C$88:$E$127,3),"")</f>
        <v>Jimmy Butler</v>
      </c>
      <c r="CD28" s="27">
        <f t="shared" ca="1" si="42"/>
        <v>1.1891836191312399E-2</v>
      </c>
      <c r="CE28" s="44">
        <f ca="1">IF(BV28&lt;&gt;"",VLOOKUP('Quarter 1'!CA28-5*('Quarter 1'!BX28-1),'Players Stats'!$B$136:$J$140,1+BY28),"")</f>
        <v>0.13875000000000001</v>
      </c>
      <c r="CF28" s="44" t="str">
        <f t="shared" ca="1" si="76"/>
        <v>YES</v>
      </c>
      <c r="CG28" s="27" t="str">
        <f t="shared" ca="1" si="43"/>
        <v/>
      </c>
      <c r="CH28" s="44" t="str">
        <f ca="1">IF(BV28&lt;&gt;"",IF(CF28="NO",VLOOKUP(CA28,'Players Stats'!$C$88:$I$127,7),""),"")</f>
        <v/>
      </c>
      <c r="CI28" s="44" t="str">
        <f t="shared" ca="1" si="77"/>
        <v/>
      </c>
      <c r="CJ28" s="27" t="str">
        <f t="shared" ca="1" si="44"/>
        <v/>
      </c>
      <c r="CK28" s="44" t="str">
        <f ca="1">IF(CF28="NO",VLOOKUP(CA28,'Players Stats'!$C$88:$H$127,7-'Quarter 1'!CI28),"")</f>
        <v/>
      </c>
      <c r="CL28" s="44" t="str">
        <f t="shared" ca="1" si="78"/>
        <v/>
      </c>
      <c r="CM28" s="27" t="str">
        <f t="shared" ca="1" si="45"/>
        <v/>
      </c>
      <c r="CN28" s="44" t="str">
        <f ca="1">IF(CM28="","",IF(CM28&lt;=VLOOKUP(CA28,'Players Stats'!$C$88:$L$127,10),"YES","NO"))</f>
        <v/>
      </c>
      <c r="CO28" s="27" t="str">
        <f t="shared" ca="1" si="46"/>
        <v/>
      </c>
      <c r="CP28" s="44" t="str">
        <f ca="1">IF(CN28="YES",IF(CO28&lt;=VLOOKUP(CA28,'Players Stats'!$C$88:$H$127,6),1,0),"")</f>
        <v/>
      </c>
      <c r="CQ28" s="27" t="str">
        <f t="shared" ca="1" si="47"/>
        <v/>
      </c>
      <c r="CR28" s="44" t="str">
        <f ca="1">IF(AND(CN28="YES",CQ28&lt;&gt;""),IF(CQ28&lt;=VLOOKUP(CA28,'Players Stats'!$C$88:$H$127,6),1,0),"")</f>
        <v/>
      </c>
      <c r="CS28" s="27" t="str">
        <f t="shared" ca="1" si="48"/>
        <v/>
      </c>
      <c r="CT28" s="44" t="str">
        <f ca="1">IF(CS28="","",IF(CS28&lt;=Simulation!$K$7,"YES","NO"))</f>
        <v/>
      </c>
      <c r="CU28" s="27" t="str">
        <f t="shared" ca="1" si="49"/>
        <v/>
      </c>
      <c r="CV28" s="44" t="str">
        <f ca="1">IF(CT28="NO",IF(CU28&lt;=Simulation!$K$9,BX28,BY28),"")</f>
        <v/>
      </c>
      <c r="CX28" s="44">
        <f t="shared" ca="1" si="50"/>
        <v>6</v>
      </c>
      <c r="CY28" s="6" t="str">
        <f t="shared" ca="1" si="51"/>
        <v>-</v>
      </c>
      <c r="CZ28" s="44">
        <f t="shared" ca="1" si="52"/>
        <v>4</v>
      </c>
      <c r="DB28" s="44" t="str">
        <f t="shared" ca="1" si="5"/>
        <v/>
      </c>
      <c r="DC28" s="44" t="str">
        <f t="shared" ca="1" si="6"/>
        <v/>
      </c>
      <c r="DD28" s="44" t="str">
        <f t="shared" ca="1" si="7"/>
        <v/>
      </c>
      <c r="DE28" s="44"/>
      <c r="DF28" s="44">
        <f ca="1">IF(DF27&lt;&gt;"",IF(AND(DF27&lt;60*Simulation!$K$8, DF27+DG28&lt;60*Simulation!$K$8),DF27+DG28,""),"")</f>
        <v>297</v>
      </c>
      <c r="DG28" s="44">
        <f ca="1">IF(DF27&lt;&gt;"",IF(AND(EF27&lt;&gt;"", DH27=EF27),RANDBETWEEN(Simulation!$N$6,Simulation!$P$6),RANDBETWEEN(Simulation!$N$5,Simulation!$P$5)),"")</f>
        <v>23</v>
      </c>
      <c r="DH28" s="44">
        <f t="shared" ca="1" si="79"/>
        <v>2</v>
      </c>
      <c r="DI28" s="44">
        <f t="shared" ca="1" si="53"/>
        <v>1</v>
      </c>
      <c r="DJ28" s="27">
        <f t="shared" ca="1" si="54"/>
        <v>0.3022409065215752</v>
      </c>
      <c r="DK28" s="44">
        <f t="shared" ca="1" si="55"/>
        <v>7</v>
      </c>
      <c r="DL28" s="44" t="str">
        <f ca="1">IF(DF28&lt;&gt;"",VLOOKUP(DK28,'Players Stats'!$C$88:$D$127,2),"")</f>
        <v>Shooting Guard</v>
      </c>
      <c r="DM28" s="44" t="str">
        <f ca="1">IF(DF28&lt;&gt;"",VLOOKUP(DK28,'Players Stats'!$C$88:$E$127,3),"")</f>
        <v>Nate Robinson</v>
      </c>
      <c r="DN28" s="27">
        <f t="shared" ca="1" si="56"/>
        <v>0.44590743220596518</v>
      </c>
      <c r="DO28" s="44">
        <f ca="1">IF(DF28&lt;&gt;"",VLOOKUP('Quarter 1'!DK28-5*('Quarter 1'!DH28-1),'Players Stats'!$B$136:$J$140,1+DI28),"")</f>
        <v>5.305E-2</v>
      </c>
      <c r="DP28" s="44" t="str">
        <f t="shared" ca="1" si="80"/>
        <v>NO</v>
      </c>
      <c r="DQ28" s="27">
        <f t="shared" ca="1" si="57"/>
        <v>0.77648839875247777</v>
      </c>
      <c r="DR28" s="44">
        <f ca="1">IF(DF28&lt;&gt;"",IF(DP28="NO",VLOOKUP(DK28,'Players Stats'!$C$88:$I$127,7),""),"")</f>
        <v>0.27272727272727276</v>
      </c>
      <c r="DS28" s="44">
        <f t="shared" ca="1" si="81"/>
        <v>2</v>
      </c>
      <c r="DT28" s="27">
        <f t="shared" ca="1" si="58"/>
        <v>0.40956176023107327</v>
      </c>
      <c r="DU28" s="44">
        <f ca="1">IF(DP28="NO",VLOOKUP(DK28,'Players Stats'!$C$88:$H$127,7-'Quarter 1'!DS28),"")</f>
        <v>0.433</v>
      </c>
      <c r="DV28" s="44">
        <f t="shared" ca="1" si="82"/>
        <v>2</v>
      </c>
      <c r="DW28" s="27">
        <f t="shared" ca="1" si="59"/>
        <v>0.92688693103700737</v>
      </c>
      <c r="DX28" s="44" t="str">
        <f ca="1">IF(DW28="","",IF(DW28&lt;=VLOOKUP(DK28,'Players Stats'!$C$88:$L$127,10),"YES","NO"))</f>
        <v>NO</v>
      </c>
      <c r="DY28" s="27" t="str">
        <f t="shared" ca="1" si="60"/>
        <v/>
      </c>
      <c r="DZ28" s="44" t="str">
        <f ca="1">IF(DX28="YES",IF(DY28&lt;=VLOOKUP(DK28,'Players Stats'!$C$88:$H$127,6),1,0),"")</f>
        <v/>
      </c>
      <c r="EA28" s="27" t="str">
        <f t="shared" ca="1" si="61"/>
        <v/>
      </c>
      <c r="EB28" s="44" t="str">
        <f ca="1">IF(AND(DX28="YES",EA28&lt;&gt;""),IF(EA28&lt;=VLOOKUP(DK28,'Players Stats'!$C$88:$H$127,6),1,0),"")</f>
        <v/>
      </c>
      <c r="EC28" s="27" t="str">
        <f t="shared" ca="1" si="62"/>
        <v/>
      </c>
      <c r="ED28" s="44" t="str">
        <f ca="1">IF(EC28="","",IF(EC28&lt;=Simulation!$K$7,"YES","NO"))</f>
        <v/>
      </c>
      <c r="EE28" s="27" t="str">
        <f t="shared" ca="1" si="63"/>
        <v/>
      </c>
      <c r="EF28" s="44" t="str">
        <f ca="1">IF(ED28="NO",IF(EE28&lt;=Simulation!$K$9,DH28,DI28),"")</f>
        <v/>
      </c>
      <c r="EH28" s="44">
        <f t="shared" ca="1" si="64"/>
        <v>12</v>
      </c>
      <c r="EI28" s="6" t="str">
        <f t="shared" ca="1" si="65"/>
        <v>-</v>
      </c>
      <c r="EJ28" s="44">
        <f t="shared" ca="1" si="66"/>
        <v>14</v>
      </c>
      <c r="EL28" s="44" t="str">
        <f t="shared" ca="1" si="8"/>
        <v/>
      </c>
      <c r="EM28" s="44" t="str">
        <f t="shared" ca="1" si="9"/>
        <v/>
      </c>
      <c r="EN28" s="44" t="str">
        <f t="shared" ca="1" si="10"/>
        <v/>
      </c>
    </row>
    <row r="29" spans="2:144">
      <c r="B29" s="44">
        <f ca="1">IF(B28&lt;&gt;"",IF(AND(B28&lt;60*Simulation!$K$8, B28+C29&lt;60*Simulation!$K$8),B28+C29,""),"")</f>
        <v>297</v>
      </c>
      <c r="C29" s="44">
        <f ca="1">IF(B28&lt;&gt;"",IF(AND(AB28&lt;&gt;"", D28=AB28),RANDBETWEEN(Simulation!$N$6,Simulation!$P$6),RANDBETWEEN(Simulation!$N$5,Simulation!$P$5)),"")</f>
        <v>19</v>
      </c>
      <c r="D29" s="44">
        <f t="shared" ca="1" si="67"/>
        <v>2</v>
      </c>
      <c r="E29" s="44">
        <f t="shared" ca="1" si="11"/>
        <v>1</v>
      </c>
      <c r="F29" s="87">
        <f t="shared" ca="1" si="12"/>
        <v>0.43342278198410666</v>
      </c>
      <c r="G29" s="44">
        <f t="shared" ca="1" si="13"/>
        <v>8</v>
      </c>
      <c r="H29" s="44" t="str">
        <f ca="1">IF(B29&lt;&gt;"",VLOOKUP(G29,'Players Stats'!$C$88:$D$127,2),"")</f>
        <v>Small Forward</v>
      </c>
      <c r="I29" s="44" t="str">
        <f ca="1">IF(B29&lt;&gt;"",VLOOKUP(G29,'Players Stats'!$C$88:$E$127,3),"")</f>
        <v>Carlos Boozer</v>
      </c>
      <c r="J29" s="87">
        <f t="shared" ca="1" si="14"/>
        <v>0.8600014325182973</v>
      </c>
      <c r="K29" s="87">
        <f ca="1">IF(B29&lt;&gt;"",VLOOKUP('Quarter 1'!G29-5*('Quarter 1'!D29-1),'Players Stats'!$B$136:$J$140,1+E29),"")</f>
        <v>0.12745000000000001</v>
      </c>
      <c r="L29" s="44" t="str">
        <f t="shared" ca="1" si="68"/>
        <v>NO</v>
      </c>
      <c r="M29" s="87">
        <f t="shared" ca="1" si="15"/>
        <v>0.2445812437730629</v>
      </c>
      <c r="N29" s="87">
        <f ca="1">IF(B29&lt;&gt;"",IF(L29="NO",VLOOKUP(G29,'Players Stats'!$C$88:$I$127,7),""),"")</f>
        <v>0</v>
      </c>
      <c r="O29" s="44">
        <f t="shared" ca="1" si="69"/>
        <v>2</v>
      </c>
      <c r="P29" s="87">
        <f t="shared" ca="1" si="16"/>
        <v>9.3038453701696056E-2</v>
      </c>
      <c r="Q29" s="87">
        <f ca="1">IF(L29="NO",VLOOKUP(G29,'Players Stats'!$C$88:$H$127,7-'Quarter 1'!O29),"")</f>
        <v>0.47699999999999998</v>
      </c>
      <c r="R29" s="44">
        <f t="shared" ca="1" si="70"/>
        <v>2</v>
      </c>
      <c r="S29" s="87">
        <f t="shared" ca="1" si="17"/>
        <v>0.8997067176292739</v>
      </c>
      <c r="T29" s="44" t="str">
        <f ca="1">IF(S29="","",IF(S29&lt;=VLOOKUP(G29,'Players Stats'!$C$88:$L$127,10),"YES","NO"))</f>
        <v>NO</v>
      </c>
      <c r="U29" s="87" t="str">
        <f t="shared" ca="1" si="18"/>
        <v/>
      </c>
      <c r="V29" s="44" t="str">
        <f ca="1">IF(T29="YES",IF(U29&lt;=VLOOKUP(G29,'Players Stats'!$C$88:$H$127,6),1,0),"")</f>
        <v/>
      </c>
      <c r="W29" s="87" t="str">
        <f t="shared" ca="1" si="19"/>
        <v/>
      </c>
      <c r="X29" s="44" t="str">
        <f ca="1">IF(AND(T29="YES",W29&lt;&gt;""),IF(W29&lt;=VLOOKUP(G29,'Players Stats'!$C$88:$H$127,6),1,0),"")</f>
        <v/>
      </c>
      <c r="Y29" s="87" t="str">
        <f t="shared" ca="1" si="20"/>
        <v/>
      </c>
      <c r="Z29" s="44" t="str">
        <f ca="1">IF(Y29="","",IF(Y29&lt;=Simulation!$K$7,"YES","NO"))</f>
        <v/>
      </c>
      <c r="AA29" s="87" t="str">
        <f t="shared" ca="1" si="21"/>
        <v/>
      </c>
      <c r="AB29" s="44" t="str">
        <f ca="1">IF(Z29="NO",IF(AA29&lt;=Simulation!$K$9,D29,E29),"")</f>
        <v/>
      </c>
      <c r="AD29" s="44">
        <f t="shared" ca="1" si="22"/>
        <v>12</v>
      </c>
      <c r="AE29" s="6" t="str">
        <f t="shared" ca="1" si="23"/>
        <v>-</v>
      </c>
      <c r="AF29" s="44">
        <f t="shared" ca="1" si="24"/>
        <v>7</v>
      </c>
      <c r="AH29" s="44" t="str">
        <f t="shared" ca="1" si="84"/>
        <v/>
      </c>
      <c r="AI29" s="44" t="str">
        <f t="shared" ca="1" si="84"/>
        <v/>
      </c>
      <c r="AJ29" s="44" t="str">
        <f t="shared" ca="1" si="84"/>
        <v/>
      </c>
      <c r="AL29" s="44">
        <f ca="1">IF(AL28&lt;&gt;"",IF(AND(AL28&lt;60*Simulation!$K$8, AL28+AM29&lt;60*Simulation!$K$8),AL28+AM29,""),"")</f>
        <v>280</v>
      </c>
      <c r="AM29" s="44">
        <f ca="1">IF(AL28&lt;&gt;"",IF(AND(BL28&lt;&gt;"", AN28=BL28),RANDBETWEEN(Simulation!$N$6,Simulation!$P$6),RANDBETWEEN(Simulation!$N$5,Simulation!$P$5)),"")</f>
        <v>15</v>
      </c>
      <c r="AN29" s="44">
        <f t="shared" ca="1" si="71"/>
        <v>1</v>
      </c>
      <c r="AO29" s="44">
        <f t="shared" ca="1" si="25"/>
        <v>2</v>
      </c>
      <c r="AP29" s="87">
        <f t="shared" ca="1" si="26"/>
        <v>0.39333350877504691</v>
      </c>
      <c r="AQ29" s="44">
        <f t="shared" ca="1" si="27"/>
        <v>2</v>
      </c>
      <c r="AR29" s="44" t="str">
        <f ca="1">IF(AL29&lt;&gt;"",VLOOKUP(AQ29,'Players Stats'!$C$88:$D$127,2),"")</f>
        <v>Shooting Guard</v>
      </c>
      <c r="AS29" s="44" t="str">
        <f ca="1">IF(AL29&lt;&gt;"",VLOOKUP(AQ29,'Players Stats'!$C$88:$E$127,3),"")</f>
        <v>Ray Allen</v>
      </c>
      <c r="AT29" s="27">
        <f t="shared" ca="1" si="83"/>
        <v>0.16579319946193449</v>
      </c>
      <c r="AU29" s="44">
        <f ca="1">IF(AL29&lt;&gt;"",VLOOKUP('Quarter 1'!AQ29-5*('Quarter 1'!AN29-1),'Players Stats'!$B$136:$J$140,1+AO29),"")</f>
        <v>5.1799999999999999E-2</v>
      </c>
      <c r="AV29" s="44" t="str">
        <f t="shared" ca="1" si="72"/>
        <v>NO</v>
      </c>
      <c r="AW29" s="27">
        <f t="shared" ca="1" si="29"/>
        <v>0.89375330276617659</v>
      </c>
      <c r="AX29" s="44">
        <f ca="1">IF(AL29&lt;&gt;"",IF(AV29="NO",VLOOKUP(AQ29,'Players Stats'!$C$88:$I$127,7),""),"")</f>
        <v>0.33870967741935487</v>
      </c>
      <c r="AY29" s="44">
        <f t="shared" ca="1" si="73"/>
        <v>2</v>
      </c>
      <c r="AZ29" s="27">
        <f t="shared" ca="1" si="30"/>
        <v>0.21997067352746946</v>
      </c>
      <c r="BA29" s="44">
        <f ca="1">IF(AV29="NO",VLOOKUP(AQ29,'Players Stats'!$C$88:$H$127,7-'Quarter 1'!AY29),"")</f>
        <v>0.44900000000000001</v>
      </c>
      <c r="BB29" s="44">
        <f t="shared" ca="1" si="74"/>
        <v>2</v>
      </c>
      <c r="BC29" s="27">
        <f t="shared" ca="1" si="31"/>
        <v>0.53731080550407129</v>
      </c>
      <c r="BD29" s="44" t="str">
        <f ca="1">IF(BC29="","",IF(BC29&lt;=VLOOKUP(AQ29,'Players Stats'!$C$88:$L$127,10),"YES","NO"))</f>
        <v>NO</v>
      </c>
      <c r="BE29" s="27" t="str">
        <f t="shared" ca="1" si="32"/>
        <v/>
      </c>
      <c r="BF29" s="44" t="str">
        <f ca="1">IF(BD29="YES",IF(BE29&lt;=VLOOKUP(AQ29,'Players Stats'!$C$88:$H$127,6),1,0),"")</f>
        <v/>
      </c>
      <c r="BG29" s="27" t="str">
        <f t="shared" ca="1" si="33"/>
        <v/>
      </c>
      <c r="BH29" s="44" t="str">
        <f ca="1">IF(AND(BD29="YES",BG29&lt;&gt;""),IF(BG29&lt;=VLOOKUP(AQ29,'Players Stats'!$C$88:$H$127,6),1,0),"")</f>
        <v/>
      </c>
      <c r="BI29" s="27" t="str">
        <f t="shared" ca="1" si="34"/>
        <v/>
      </c>
      <c r="BJ29" s="44" t="str">
        <f ca="1">IF(BI29="","",IF(BI29&lt;=Simulation!$K$7,"YES","NO"))</f>
        <v/>
      </c>
      <c r="BK29" s="27" t="str">
        <f t="shared" ca="1" si="35"/>
        <v/>
      </c>
      <c r="BL29" s="44" t="str">
        <f ca="1">IF(BJ29="NO",IF(BK29&lt;=Simulation!$K$9,AN29,AO29),"")</f>
        <v/>
      </c>
      <c r="BN29" s="44">
        <f t="shared" ca="1" si="36"/>
        <v>13</v>
      </c>
      <c r="BO29" s="6" t="str">
        <f t="shared" ca="1" si="37"/>
        <v>-</v>
      </c>
      <c r="BP29" s="44">
        <f t="shared" ca="1" si="38"/>
        <v>9</v>
      </c>
      <c r="BR29" s="44" t="str">
        <f t="shared" ca="1" si="2"/>
        <v/>
      </c>
      <c r="BS29" s="44" t="str">
        <f t="shared" ca="1" si="3"/>
        <v/>
      </c>
      <c r="BT29" s="44" t="str">
        <f t="shared" ca="1" si="4"/>
        <v/>
      </c>
      <c r="BU29" s="44"/>
      <c r="BV29" s="44">
        <f ca="1">IF(BV28&lt;&gt;"",IF(AND(BV28&lt;60*Simulation!$K$8, BV28+BW29&lt;60*Simulation!$K$8),BV28+BW29,""),"")</f>
        <v>279</v>
      </c>
      <c r="BW29" s="44">
        <f ca="1">IF(BV28&lt;&gt;"",IF(AND(CV28&lt;&gt;"", BX28=CV28),RANDBETWEEN(Simulation!$N$6,Simulation!$P$6),RANDBETWEEN(Simulation!$N$5,Simulation!$P$5)),"")</f>
        <v>19</v>
      </c>
      <c r="BX29" s="44">
        <f t="shared" ca="1" si="75"/>
        <v>1</v>
      </c>
      <c r="BY29" s="44">
        <f t="shared" ca="1" si="39"/>
        <v>2</v>
      </c>
      <c r="BZ29" s="27">
        <f t="shared" ca="1" si="40"/>
        <v>0.26026914301029114</v>
      </c>
      <c r="CA29" s="44">
        <f t="shared" ca="1" si="41"/>
        <v>2</v>
      </c>
      <c r="CB29" s="44" t="str">
        <f ca="1">IF(BV29&lt;&gt;"",VLOOKUP(CA29,'Players Stats'!$C$88:$D$127,2),"")</f>
        <v>Shooting Guard</v>
      </c>
      <c r="CC29" s="44" t="str">
        <f ca="1">IF(BV29&lt;&gt;"",VLOOKUP(CA29,'Players Stats'!$C$88:$E$127,3),"")</f>
        <v>Ray Allen</v>
      </c>
      <c r="CD29" s="27">
        <f t="shared" ca="1" si="42"/>
        <v>0.25643297295526168</v>
      </c>
      <c r="CE29" s="44">
        <f ca="1">IF(BV29&lt;&gt;"",VLOOKUP('Quarter 1'!CA29-5*('Quarter 1'!BX29-1),'Players Stats'!$B$136:$J$140,1+BY29),"")</f>
        <v>5.1799999999999999E-2</v>
      </c>
      <c r="CF29" s="44" t="str">
        <f t="shared" ca="1" si="76"/>
        <v>NO</v>
      </c>
      <c r="CG29" s="27">
        <f t="shared" ca="1" si="43"/>
        <v>9.6257085323715463E-3</v>
      </c>
      <c r="CH29" s="44">
        <f ca="1">IF(BV29&lt;&gt;"",IF(CF29="NO",VLOOKUP(CA29,'Players Stats'!$C$88:$I$127,7),""),"")</f>
        <v>0.33870967741935487</v>
      </c>
      <c r="CI29" s="44">
        <f t="shared" ca="1" si="77"/>
        <v>3</v>
      </c>
      <c r="CJ29" s="27">
        <f t="shared" ca="1" si="44"/>
        <v>0.70217228676333909</v>
      </c>
      <c r="CK29" s="44">
        <f ca="1">IF(CF29="NO",VLOOKUP(CA29,'Players Stats'!$C$88:$H$127,7-'Quarter 1'!CI29),"")</f>
        <v>0.41899999999999998</v>
      </c>
      <c r="CL29" s="44">
        <f t="shared" ca="1" si="78"/>
        <v>0</v>
      </c>
      <c r="CM29" s="27" t="str">
        <f t="shared" ca="1" si="45"/>
        <v/>
      </c>
      <c r="CN29" s="44" t="str">
        <f ca="1">IF(CM29="","",IF(CM29&lt;=VLOOKUP(CA29,'Players Stats'!$C$88:$L$127,10),"YES","NO"))</f>
        <v/>
      </c>
      <c r="CO29" s="27" t="str">
        <f t="shared" ca="1" si="46"/>
        <v/>
      </c>
      <c r="CP29" s="44" t="str">
        <f ca="1">IF(CN29="YES",IF(CO29&lt;=VLOOKUP(CA29,'Players Stats'!$C$88:$H$127,6),1,0),"")</f>
        <v/>
      </c>
      <c r="CQ29" s="27" t="str">
        <f t="shared" ca="1" si="47"/>
        <v/>
      </c>
      <c r="CR29" s="44" t="str">
        <f ca="1">IF(AND(CN29="YES",CQ29&lt;&gt;""),IF(CQ29&lt;=VLOOKUP(CA29,'Players Stats'!$C$88:$H$127,6),1,0),"")</f>
        <v/>
      </c>
      <c r="CS29" s="27" t="str">
        <f t="shared" ca="1" si="48"/>
        <v/>
      </c>
      <c r="CT29" s="44" t="str">
        <f ca="1">IF(CS29="","",IF(CS29&lt;=Simulation!$K$7,"YES","NO"))</f>
        <v/>
      </c>
      <c r="CU29" s="27" t="str">
        <f t="shared" ca="1" si="49"/>
        <v/>
      </c>
      <c r="CV29" s="44" t="str">
        <f ca="1">IF(CT29="NO",IF(CU29&lt;=Simulation!$K$9,BX29,BY29),"")</f>
        <v/>
      </c>
      <c r="CX29" s="44">
        <f t="shared" ca="1" si="50"/>
        <v>6</v>
      </c>
      <c r="CY29" s="6" t="str">
        <f t="shared" ca="1" si="51"/>
        <v>-</v>
      </c>
      <c r="CZ29" s="44">
        <f t="shared" ca="1" si="52"/>
        <v>4</v>
      </c>
      <c r="DB29" s="44" t="str">
        <f t="shared" ca="1" si="5"/>
        <v/>
      </c>
      <c r="DC29" s="44" t="str">
        <f t="shared" ca="1" si="6"/>
        <v/>
      </c>
      <c r="DD29" s="44" t="str">
        <f t="shared" ca="1" si="7"/>
        <v/>
      </c>
      <c r="DE29" s="44"/>
      <c r="DF29" s="44">
        <f ca="1">IF(DF28&lt;&gt;"",IF(AND(DF28&lt;60*Simulation!$K$8, DF28+DG29&lt;60*Simulation!$K$8),DF28+DG29,""),"")</f>
        <v>313</v>
      </c>
      <c r="DG29" s="44">
        <f ca="1">IF(DF28&lt;&gt;"",IF(AND(EF28&lt;&gt;"", DH28=EF28),RANDBETWEEN(Simulation!$N$6,Simulation!$P$6),RANDBETWEEN(Simulation!$N$5,Simulation!$P$5)),"")</f>
        <v>16</v>
      </c>
      <c r="DH29" s="44">
        <f t="shared" ca="1" si="79"/>
        <v>1</v>
      </c>
      <c r="DI29" s="44">
        <f t="shared" ca="1" si="53"/>
        <v>2</v>
      </c>
      <c r="DJ29" s="27">
        <f t="shared" ca="1" si="54"/>
        <v>0.18349511332108948</v>
      </c>
      <c r="DK29" s="44">
        <f t="shared" ca="1" si="55"/>
        <v>1</v>
      </c>
      <c r="DL29" s="44" t="str">
        <f ca="1">IF(DF29&lt;&gt;"",VLOOKUP(DK29,'Players Stats'!$C$88:$D$127,2),"")</f>
        <v>Point Guard</v>
      </c>
      <c r="DM29" s="44" t="str">
        <f ca="1">IF(DF29&lt;&gt;"",VLOOKUP(DK29,'Players Stats'!$C$88:$E$127,3),"")</f>
        <v>Dwyane Wade</v>
      </c>
      <c r="DN29" s="27">
        <f t="shared" ca="1" si="56"/>
        <v>0.78065060734921332</v>
      </c>
      <c r="DO29" s="44">
        <f ca="1">IF(DF29&lt;&gt;"",VLOOKUP('Quarter 1'!DK29-5*('Quarter 1'!DH29-1),'Players Stats'!$B$136:$J$140,1+DI29),"")</f>
        <v>8.4050000000000014E-2</v>
      </c>
      <c r="DP29" s="44" t="str">
        <f t="shared" ca="1" si="80"/>
        <v>NO</v>
      </c>
      <c r="DQ29" s="27">
        <f t="shared" ca="1" si="57"/>
        <v>0.79469064443608561</v>
      </c>
      <c r="DR29" s="44">
        <f ca="1">IF(DF29&lt;&gt;"",IF(DP29="NO",VLOOKUP(DK29,'Players Stats'!$C$88:$I$127,7),""),"")</f>
        <v>5.9523809523809521E-2</v>
      </c>
      <c r="DS29" s="44">
        <f t="shared" ca="1" si="81"/>
        <v>2</v>
      </c>
      <c r="DT29" s="27">
        <f t="shared" ca="1" si="58"/>
        <v>3.3766683818518106E-2</v>
      </c>
      <c r="DU29" s="44">
        <f ca="1">IF(DP29="NO",VLOOKUP(DK29,'Players Stats'!$C$88:$H$127,7-'Quarter 1'!DS29),"")</f>
        <v>0.52100000000000002</v>
      </c>
      <c r="DV29" s="44">
        <f t="shared" ca="1" si="82"/>
        <v>2</v>
      </c>
      <c r="DW29" s="27">
        <f t="shared" ca="1" si="59"/>
        <v>0.17133947916902215</v>
      </c>
      <c r="DX29" s="44" t="str">
        <f ca="1">IF(DW29="","",IF(DW29&lt;=VLOOKUP(DK29,'Players Stats'!$C$88:$L$127,10),"YES","NO"))</f>
        <v>NO</v>
      </c>
      <c r="DY29" s="27" t="str">
        <f t="shared" ca="1" si="60"/>
        <v/>
      </c>
      <c r="DZ29" s="44" t="str">
        <f ca="1">IF(DX29="YES",IF(DY29&lt;=VLOOKUP(DK29,'Players Stats'!$C$88:$H$127,6),1,0),"")</f>
        <v/>
      </c>
      <c r="EA29" s="27" t="str">
        <f t="shared" ca="1" si="61"/>
        <v/>
      </c>
      <c r="EB29" s="44" t="str">
        <f ca="1">IF(AND(DX29="YES",EA29&lt;&gt;""),IF(EA29&lt;=VLOOKUP(DK29,'Players Stats'!$C$88:$H$127,6),1,0),"")</f>
        <v/>
      </c>
      <c r="EC29" s="27" t="str">
        <f t="shared" ca="1" si="62"/>
        <v/>
      </c>
      <c r="ED29" s="44" t="str">
        <f ca="1">IF(EC29="","",IF(EC29&lt;=Simulation!$K$7,"YES","NO"))</f>
        <v/>
      </c>
      <c r="EE29" s="27" t="str">
        <f t="shared" ca="1" si="63"/>
        <v/>
      </c>
      <c r="EF29" s="44" t="str">
        <f ca="1">IF(ED29="NO",IF(EE29&lt;=Simulation!$K$9,DH29,DI29),"")</f>
        <v/>
      </c>
      <c r="EH29" s="44">
        <f t="shared" ca="1" si="64"/>
        <v>14</v>
      </c>
      <c r="EI29" s="6" t="str">
        <f t="shared" ca="1" si="65"/>
        <v>-</v>
      </c>
      <c r="EJ29" s="44">
        <f t="shared" ca="1" si="66"/>
        <v>14</v>
      </c>
      <c r="EL29" s="44" t="str">
        <f t="shared" ca="1" si="8"/>
        <v/>
      </c>
      <c r="EM29" s="44" t="str">
        <f t="shared" ca="1" si="9"/>
        <v/>
      </c>
      <c r="EN29" s="44" t="str">
        <f t="shared" ca="1" si="10"/>
        <v/>
      </c>
    </row>
    <row r="30" spans="2:144">
      <c r="B30" s="44">
        <f ca="1">IF(B29&lt;&gt;"",IF(AND(B29&lt;60*Simulation!$K$8, B29+C30&lt;60*Simulation!$K$8),B29+C30,""),"")</f>
        <v>318</v>
      </c>
      <c r="C30" s="44">
        <f ca="1">IF(B29&lt;&gt;"",IF(AND(AB29&lt;&gt;"", D29=AB29),RANDBETWEEN(Simulation!$N$6,Simulation!$P$6),RANDBETWEEN(Simulation!$N$5,Simulation!$P$5)),"")</f>
        <v>21</v>
      </c>
      <c r="D30" s="44">
        <f t="shared" ca="1" si="67"/>
        <v>1</v>
      </c>
      <c r="E30" s="44">
        <f t="shared" ca="1" si="11"/>
        <v>2</v>
      </c>
      <c r="F30" s="87">
        <f t="shared" ca="1" si="12"/>
        <v>7.9422855535287717E-2</v>
      </c>
      <c r="G30" s="44">
        <f t="shared" ca="1" si="13"/>
        <v>1</v>
      </c>
      <c r="H30" s="44" t="str">
        <f ca="1">IF(B30&lt;&gt;"",VLOOKUP(G30,'Players Stats'!$C$88:$D$127,2),"")</f>
        <v>Point Guard</v>
      </c>
      <c r="I30" s="44" t="str">
        <f ca="1">IF(B30&lt;&gt;"",VLOOKUP(G30,'Players Stats'!$C$88:$E$127,3),"")</f>
        <v>Dwyane Wade</v>
      </c>
      <c r="J30" s="87">
        <f t="shared" ca="1" si="14"/>
        <v>0.3409946687197406</v>
      </c>
      <c r="K30" s="87">
        <f ca="1">IF(B30&lt;&gt;"",VLOOKUP('Quarter 1'!G30-5*('Quarter 1'!D30-1),'Players Stats'!$B$136:$J$140,1+E30),"")</f>
        <v>8.4050000000000014E-2</v>
      </c>
      <c r="L30" s="44" t="str">
        <f t="shared" ca="1" si="68"/>
        <v>NO</v>
      </c>
      <c r="M30" s="87">
        <f t="shared" ca="1" si="15"/>
        <v>0.20561694564789146</v>
      </c>
      <c r="N30" s="87">
        <f ca="1">IF(B30&lt;&gt;"",IF(L30="NO",VLOOKUP(G30,'Players Stats'!$C$88:$I$127,7),""),"")</f>
        <v>5.9523809523809521E-2</v>
      </c>
      <c r="O30" s="44">
        <f t="shared" ca="1" si="69"/>
        <v>2</v>
      </c>
      <c r="P30" s="87">
        <f t="shared" ca="1" si="16"/>
        <v>2.4317309997273995E-2</v>
      </c>
      <c r="Q30" s="87">
        <f ca="1">IF(L30="NO",VLOOKUP(G30,'Players Stats'!$C$88:$H$127,7-'Quarter 1'!O30),"")</f>
        <v>0.52100000000000002</v>
      </c>
      <c r="R30" s="44">
        <f t="shared" ca="1" si="70"/>
        <v>2</v>
      </c>
      <c r="S30" s="87">
        <f t="shared" ca="1" si="17"/>
        <v>0.51805746129141561</v>
      </c>
      <c r="T30" s="44" t="str">
        <f ca="1">IF(S30="","",IF(S30&lt;=VLOOKUP(G30,'Players Stats'!$C$88:$L$127,10),"YES","NO"))</f>
        <v>NO</v>
      </c>
      <c r="U30" s="87" t="str">
        <f t="shared" ca="1" si="18"/>
        <v/>
      </c>
      <c r="V30" s="44" t="str">
        <f ca="1">IF(T30="YES",IF(U30&lt;=VLOOKUP(G30,'Players Stats'!$C$88:$H$127,6),1,0),"")</f>
        <v/>
      </c>
      <c r="W30" s="87" t="str">
        <f t="shared" ca="1" si="19"/>
        <v/>
      </c>
      <c r="X30" s="44" t="str">
        <f ca="1">IF(AND(T30="YES",W30&lt;&gt;""),IF(W30&lt;=VLOOKUP(G30,'Players Stats'!$C$88:$H$127,6),1,0),"")</f>
        <v/>
      </c>
      <c r="Y30" s="87" t="str">
        <f t="shared" ca="1" si="20"/>
        <v/>
      </c>
      <c r="Z30" s="44" t="str">
        <f ca="1">IF(Y30="","",IF(Y30&lt;=Simulation!$K$7,"YES","NO"))</f>
        <v/>
      </c>
      <c r="AA30" s="87" t="str">
        <f t="shared" ca="1" si="21"/>
        <v/>
      </c>
      <c r="AB30" s="44" t="str">
        <f ca="1">IF(Z30="NO",IF(AA30&lt;=Simulation!$K$9,D30,E30),"")</f>
        <v/>
      </c>
      <c r="AD30" s="44">
        <f t="shared" ca="1" si="22"/>
        <v>14</v>
      </c>
      <c r="AE30" s="6" t="str">
        <f t="shared" ca="1" si="23"/>
        <v>-</v>
      </c>
      <c r="AF30" s="44">
        <f t="shared" ca="1" si="24"/>
        <v>7</v>
      </c>
      <c r="AH30" s="44" t="str">
        <f t="shared" ca="1" si="84"/>
        <v/>
      </c>
      <c r="AI30" s="44" t="str">
        <f t="shared" ca="1" si="84"/>
        <v/>
      </c>
      <c r="AJ30" s="44" t="str">
        <f t="shared" ca="1" si="84"/>
        <v/>
      </c>
      <c r="AL30" s="44">
        <f ca="1">IF(AL29&lt;&gt;"",IF(AND(AL29&lt;60*Simulation!$K$8, AL29+AM30&lt;60*Simulation!$K$8),AL29+AM30,""),"")</f>
        <v>296</v>
      </c>
      <c r="AM30" s="44">
        <f ca="1">IF(AL29&lt;&gt;"",IF(AND(BL29&lt;&gt;"", AN29=BL29),RANDBETWEEN(Simulation!$N$6,Simulation!$P$6),RANDBETWEEN(Simulation!$N$5,Simulation!$P$5)),"")</f>
        <v>16</v>
      </c>
      <c r="AN30" s="44">
        <f t="shared" ca="1" si="71"/>
        <v>2</v>
      </c>
      <c r="AO30" s="44">
        <f t="shared" ca="1" si="25"/>
        <v>1</v>
      </c>
      <c r="AP30" s="87">
        <f t="shared" ca="1" si="26"/>
        <v>2.6460313553258064E-2</v>
      </c>
      <c r="AQ30" s="44">
        <f t="shared" ca="1" si="27"/>
        <v>6</v>
      </c>
      <c r="AR30" s="44" t="str">
        <f ca="1">IF(AL30&lt;&gt;"",VLOOKUP(AQ30,'Players Stats'!$C$88:$D$127,2),"")</f>
        <v>Point Guard</v>
      </c>
      <c r="AS30" s="44" t="str">
        <f ca="1">IF(AL30&lt;&gt;"",VLOOKUP(AQ30,'Players Stats'!$C$88:$E$127,3),"")</f>
        <v>Jimmy Butler</v>
      </c>
      <c r="AT30" s="27">
        <f t="shared" ca="1" si="83"/>
        <v>0.11208714611803994</v>
      </c>
      <c r="AU30" s="44">
        <f ca="1">IF(AL30&lt;&gt;"",VLOOKUP('Quarter 1'!AQ30-5*('Quarter 1'!AN30-1),'Players Stats'!$B$136:$J$140,1+AO30),"")</f>
        <v>0.13875000000000001</v>
      </c>
      <c r="AV30" s="44" t="str">
        <f t="shared" ca="1" si="72"/>
        <v>YES</v>
      </c>
      <c r="AW30" s="27" t="str">
        <f t="shared" ca="1" si="29"/>
        <v/>
      </c>
      <c r="AX30" s="44" t="str">
        <f ca="1">IF(AL30&lt;&gt;"",IF(AV30="NO",VLOOKUP(AQ30,'Players Stats'!$C$88:$I$127,7),""),"")</f>
        <v/>
      </c>
      <c r="AY30" s="44" t="str">
        <f t="shared" ca="1" si="73"/>
        <v/>
      </c>
      <c r="AZ30" s="27" t="str">
        <f t="shared" ca="1" si="30"/>
        <v/>
      </c>
      <c r="BA30" s="44" t="str">
        <f ca="1">IF(AV30="NO",VLOOKUP(AQ30,'Players Stats'!$C$88:$H$127,7-'Quarter 1'!AY30),"")</f>
        <v/>
      </c>
      <c r="BB30" s="44" t="str">
        <f t="shared" ca="1" si="74"/>
        <v/>
      </c>
      <c r="BC30" s="27" t="str">
        <f t="shared" ca="1" si="31"/>
        <v/>
      </c>
      <c r="BD30" s="44" t="str">
        <f ca="1">IF(BC30="","",IF(BC30&lt;=VLOOKUP(AQ30,'Players Stats'!$C$88:$L$127,10),"YES","NO"))</f>
        <v/>
      </c>
      <c r="BE30" s="27" t="str">
        <f t="shared" ca="1" si="32"/>
        <v/>
      </c>
      <c r="BF30" s="44" t="str">
        <f ca="1">IF(BD30="YES",IF(BE30&lt;=VLOOKUP(AQ30,'Players Stats'!$C$88:$H$127,6),1,0),"")</f>
        <v/>
      </c>
      <c r="BG30" s="27" t="str">
        <f t="shared" ca="1" si="33"/>
        <v/>
      </c>
      <c r="BH30" s="44" t="str">
        <f ca="1">IF(AND(BD30="YES",BG30&lt;&gt;""),IF(BG30&lt;=VLOOKUP(AQ30,'Players Stats'!$C$88:$H$127,6),1,0),"")</f>
        <v/>
      </c>
      <c r="BI30" s="27" t="str">
        <f t="shared" ca="1" si="34"/>
        <v/>
      </c>
      <c r="BJ30" s="44" t="str">
        <f ca="1">IF(BI30="","",IF(BI30&lt;=Simulation!$K$7,"YES","NO"))</f>
        <v/>
      </c>
      <c r="BK30" s="27" t="str">
        <f t="shared" ca="1" si="35"/>
        <v/>
      </c>
      <c r="BL30" s="44" t="str">
        <f ca="1">IF(BJ30="NO",IF(BK30&lt;=Simulation!$K$9,AN30,AO30),"")</f>
        <v/>
      </c>
      <c r="BN30" s="44">
        <f t="shared" ca="1" si="36"/>
        <v>13</v>
      </c>
      <c r="BO30" s="6" t="str">
        <f t="shared" ca="1" si="37"/>
        <v>-</v>
      </c>
      <c r="BP30" s="44">
        <f t="shared" ca="1" si="38"/>
        <v>9</v>
      </c>
      <c r="BR30" s="44" t="str">
        <f t="shared" ca="1" si="2"/>
        <v/>
      </c>
      <c r="BS30" s="44" t="str">
        <f t="shared" ca="1" si="3"/>
        <v/>
      </c>
      <c r="BT30" s="44" t="str">
        <f t="shared" ca="1" si="4"/>
        <v/>
      </c>
      <c r="BU30" s="44"/>
      <c r="BV30" s="44">
        <f ca="1">IF(BV29&lt;&gt;"",IF(AND(BV29&lt;60*Simulation!$K$8, BV29+BW30&lt;60*Simulation!$K$8),BV29+BW30,""),"")</f>
        <v>296</v>
      </c>
      <c r="BW30" s="44">
        <f ca="1">IF(BV29&lt;&gt;"",IF(AND(CV29&lt;&gt;"", BX29=CV29),RANDBETWEEN(Simulation!$N$6,Simulation!$P$6),RANDBETWEEN(Simulation!$N$5,Simulation!$P$5)),"")</f>
        <v>17</v>
      </c>
      <c r="BX30" s="44">
        <f t="shared" ca="1" si="75"/>
        <v>2</v>
      </c>
      <c r="BY30" s="44">
        <f t="shared" ca="1" si="39"/>
        <v>1</v>
      </c>
      <c r="BZ30" s="27">
        <f t="shared" ca="1" si="40"/>
        <v>0.24040852934344992</v>
      </c>
      <c r="CA30" s="44">
        <f t="shared" ca="1" si="41"/>
        <v>7</v>
      </c>
      <c r="CB30" s="44" t="str">
        <f ca="1">IF(BV30&lt;&gt;"",VLOOKUP(CA30,'Players Stats'!$C$88:$D$127,2),"")</f>
        <v>Shooting Guard</v>
      </c>
      <c r="CC30" s="44" t="str">
        <f ca="1">IF(BV30&lt;&gt;"",VLOOKUP(CA30,'Players Stats'!$C$88:$E$127,3),"")</f>
        <v>Nate Robinson</v>
      </c>
      <c r="CD30" s="27">
        <f t="shared" ca="1" si="42"/>
        <v>0.68774108203135531</v>
      </c>
      <c r="CE30" s="44">
        <f ca="1">IF(BV30&lt;&gt;"",VLOOKUP('Quarter 1'!CA30-5*('Quarter 1'!BX30-1),'Players Stats'!$B$136:$J$140,1+BY30),"")</f>
        <v>5.305E-2</v>
      </c>
      <c r="CF30" s="44" t="str">
        <f t="shared" ca="1" si="76"/>
        <v>NO</v>
      </c>
      <c r="CG30" s="27">
        <f t="shared" ca="1" si="43"/>
        <v>2.0375846903937456E-2</v>
      </c>
      <c r="CH30" s="44">
        <f ca="1">IF(BV30&lt;&gt;"",IF(CF30="NO",VLOOKUP(CA30,'Players Stats'!$C$88:$I$127,7),""),"")</f>
        <v>0.27272727272727276</v>
      </c>
      <c r="CI30" s="44">
        <f t="shared" ca="1" si="77"/>
        <v>3</v>
      </c>
      <c r="CJ30" s="27">
        <f t="shared" ca="1" si="44"/>
        <v>0.58367429999194598</v>
      </c>
      <c r="CK30" s="44">
        <f ca="1">IF(CF30="NO",VLOOKUP(CA30,'Players Stats'!$C$88:$H$127,7-'Quarter 1'!CI30),"")</f>
        <v>0.40500000000000003</v>
      </c>
      <c r="CL30" s="44">
        <f t="shared" ca="1" si="78"/>
        <v>0</v>
      </c>
      <c r="CM30" s="27" t="str">
        <f t="shared" ca="1" si="45"/>
        <v/>
      </c>
      <c r="CN30" s="44" t="str">
        <f ca="1">IF(CM30="","",IF(CM30&lt;=VLOOKUP(CA30,'Players Stats'!$C$88:$L$127,10),"YES","NO"))</f>
        <v/>
      </c>
      <c r="CO30" s="27" t="str">
        <f t="shared" ca="1" si="46"/>
        <v/>
      </c>
      <c r="CP30" s="44" t="str">
        <f ca="1">IF(CN30="YES",IF(CO30&lt;=VLOOKUP(CA30,'Players Stats'!$C$88:$H$127,6),1,0),"")</f>
        <v/>
      </c>
      <c r="CQ30" s="27" t="str">
        <f t="shared" ca="1" si="47"/>
        <v/>
      </c>
      <c r="CR30" s="44" t="str">
        <f ca="1">IF(AND(CN30="YES",CQ30&lt;&gt;""),IF(CQ30&lt;=VLOOKUP(CA30,'Players Stats'!$C$88:$H$127,6),1,0),"")</f>
        <v/>
      </c>
      <c r="CS30" s="27" t="str">
        <f t="shared" ca="1" si="48"/>
        <v/>
      </c>
      <c r="CT30" s="44" t="str">
        <f ca="1">IF(CS30="","",IF(CS30&lt;=Simulation!$K$7,"YES","NO"))</f>
        <v/>
      </c>
      <c r="CU30" s="27" t="str">
        <f t="shared" ca="1" si="49"/>
        <v/>
      </c>
      <c r="CV30" s="44" t="str">
        <f ca="1">IF(CT30="NO",IF(CU30&lt;=Simulation!$K$9,BX30,BY30),"")</f>
        <v/>
      </c>
      <c r="CX30" s="44">
        <f t="shared" ca="1" si="50"/>
        <v>6</v>
      </c>
      <c r="CY30" s="6" t="str">
        <f t="shared" ca="1" si="51"/>
        <v>-</v>
      </c>
      <c r="CZ30" s="44">
        <f t="shared" ca="1" si="52"/>
        <v>4</v>
      </c>
      <c r="DB30" s="44" t="str">
        <f t="shared" ca="1" si="5"/>
        <v/>
      </c>
      <c r="DC30" s="44" t="str">
        <f t="shared" ca="1" si="6"/>
        <v/>
      </c>
      <c r="DD30" s="44" t="str">
        <f t="shared" ca="1" si="7"/>
        <v/>
      </c>
      <c r="DE30" s="44"/>
      <c r="DF30" s="44">
        <f ca="1">IF(DF29&lt;&gt;"",IF(AND(DF29&lt;60*Simulation!$K$8, DF29+DG30&lt;60*Simulation!$K$8),DF29+DG30,""),"")</f>
        <v>331</v>
      </c>
      <c r="DG30" s="44">
        <f ca="1">IF(DF29&lt;&gt;"",IF(AND(EF29&lt;&gt;"", DH29=EF29),RANDBETWEEN(Simulation!$N$6,Simulation!$P$6),RANDBETWEEN(Simulation!$N$5,Simulation!$P$5)),"")</f>
        <v>18</v>
      </c>
      <c r="DH30" s="44">
        <f t="shared" ca="1" si="79"/>
        <v>2</v>
      </c>
      <c r="DI30" s="44">
        <f t="shared" ca="1" si="53"/>
        <v>1</v>
      </c>
      <c r="DJ30" s="27">
        <f t="shared" ca="1" si="54"/>
        <v>0.9756305799708852</v>
      </c>
      <c r="DK30" s="44">
        <f t="shared" ca="1" si="55"/>
        <v>10</v>
      </c>
      <c r="DL30" s="44" t="str">
        <f ca="1">IF(DF30&lt;&gt;"",VLOOKUP(DK30,'Players Stats'!$C$88:$D$127,2),"")</f>
        <v>Center</v>
      </c>
      <c r="DM30" s="44" t="str">
        <f ca="1">IF(DF30&lt;&gt;"",VLOOKUP(DK30,'Players Stats'!$C$88:$E$127,3),"")</f>
        <v>Joakim Noah</v>
      </c>
      <c r="DN30" s="27">
        <f t="shared" ca="1" si="56"/>
        <v>0.28955803868687136</v>
      </c>
      <c r="DO30" s="44">
        <f ca="1">IF(DF30&lt;&gt;"",VLOOKUP('Quarter 1'!DK30-5*('Quarter 1'!DH30-1),'Players Stats'!$B$136:$J$140,1+DI30),"")</f>
        <v>0.11485000000000001</v>
      </c>
      <c r="DP30" s="44" t="str">
        <f t="shared" ca="1" si="80"/>
        <v>NO</v>
      </c>
      <c r="DQ30" s="27">
        <f t="shared" ca="1" si="57"/>
        <v>0.7114390959625565</v>
      </c>
      <c r="DR30" s="44">
        <f ca="1">IF(DF30&lt;&gt;"",IF(DP30="NO",VLOOKUP(DK30,'Players Stats'!$C$88:$I$127,7),""),"")</f>
        <v>1.0416666666666668E-2</v>
      </c>
      <c r="DS30" s="44">
        <f t="shared" ca="1" si="81"/>
        <v>2</v>
      </c>
      <c r="DT30" s="27">
        <f t="shared" ca="1" si="58"/>
        <v>0.65975656601186539</v>
      </c>
      <c r="DU30" s="44">
        <f ca="1">IF(DP30="NO",VLOOKUP(DK30,'Players Stats'!$C$88:$H$127,7-'Quarter 1'!DS30),"")</f>
        <v>0.48099999999999998</v>
      </c>
      <c r="DV30" s="44">
        <f t="shared" ca="1" si="82"/>
        <v>0</v>
      </c>
      <c r="DW30" s="27">
        <f t="shared" ca="1" si="59"/>
        <v>0.95447282183885751</v>
      </c>
      <c r="DX30" s="44" t="str">
        <f ca="1">IF(DW30="","",IF(DW30&lt;=VLOOKUP(DK30,'Players Stats'!$C$88:$L$127,10),"YES","NO"))</f>
        <v>NO</v>
      </c>
      <c r="DY30" s="27" t="str">
        <f t="shared" ca="1" si="60"/>
        <v/>
      </c>
      <c r="DZ30" s="44" t="str">
        <f ca="1">IF(DX30="YES",IF(DY30&lt;=VLOOKUP(DK30,'Players Stats'!$C$88:$H$127,6),1,0),"")</f>
        <v/>
      </c>
      <c r="EA30" s="27" t="str">
        <f t="shared" ca="1" si="61"/>
        <v/>
      </c>
      <c r="EB30" s="44" t="str">
        <f ca="1">IF(AND(DX30="YES",EA30&lt;&gt;""),IF(EA30&lt;=VLOOKUP(DK30,'Players Stats'!$C$88:$H$127,6),1,0),"")</f>
        <v/>
      </c>
      <c r="EC30" s="27">
        <f t="shared" ca="1" si="62"/>
        <v>0.60246590406902556</v>
      </c>
      <c r="ED30" s="44" t="str">
        <f ca="1">IF(EC30="","",IF(EC30&lt;=Simulation!$K$7,"YES","NO"))</f>
        <v>NO</v>
      </c>
      <c r="EE30" s="27">
        <f t="shared" ca="1" si="63"/>
        <v>0.52049622853777167</v>
      </c>
      <c r="EF30" s="44">
        <f ca="1">IF(ED30="NO",IF(EE30&lt;=Simulation!$K$9,DH30,DI30),"")</f>
        <v>1</v>
      </c>
      <c r="EH30" s="44">
        <f t="shared" ca="1" si="64"/>
        <v>14</v>
      </c>
      <c r="EI30" s="6" t="str">
        <f t="shared" ca="1" si="65"/>
        <v>-</v>
      </c>
      <c r="EJ30" s="44">
        <f t="shared" ca="1" si="66"/>
        <v>14</v>
      </c>
      <c r="EL30" s="44" t="str">
        <f t="shared" ca="1" si="8"/>
        <v/>
      </c>
      <c r="EM30" s="44" t="str">
        <f t="shared" ca="1" si="9"/>
        <v/>
      </c>
      <c r="EN30" s="44" t="str">
        <f t="shared" ca="1" si="10"/>
        <v/>
      </c>
    </row>
    <row r="31" spans="2:144">
      <c r="B31" s="44">
        <f ca="1">IF(B30&lt;&gt;"",IF(AND(B30&lt;60*Simulation!$K$8, B30+C31&lt;60*Simulation!$K$8),B30+C31,""),"")</f>
        <v>340</v>
      </c>
      <c r="C31" s="44">
        <f ca="1">IF(B30&lt;&gt;"",IF(AND(AB30&lt;&gt;"", D30=AB30),RANDBETWEEN(Simulation!$N$6,Simulation!$P$6),RANDBETWEEN(Simulation!$N$5,Simulation!$P$5)),"")</f>
        <v>22</v>
      </c>
      <c r="D31" s="44">
        <f t="shared" ca="1" si="67"/>
        <v>2</v>
      </c>
      <c r="E31" s="44">
        <f t="shared" ca="1" si="11"/>
        <v>1</v>
      </c>
      <c r="F31" s="87">
        <f t="shared" ca="1" si="12"/>
        <v>0.1470464217005174</v>
      </c>
      <c r="G31" s="44">
        <f t="shared" ca="1" si="13"/>
        <v>6</v>
      </c>
      <c r="H31" s="44" t="str">
        <f ca="1">IF(B31&lt;&gt;"",VLOOKUP(G31,'Players Stats'!$C$88:$D$127,2),"")</f>
        <v>Point Guard</v>
      </c>
      <c r="I31" s="44" t="str">
        <f ca="1">IF(B31&lt;&gt;"",VLOOKUP(G31,'Players Stats'!$C$88:$E$127,3),"")</f>
        <v>Jimmy Butler</v>
      </c>
      <c r="J31" s="87">
        <f t="shared" ca="1" si="14"/>
        <v>6.202197386184094E-2</v>
      </c>
      <c r="K31" s="87">
        <f ca="1">IF(B31&lt;&gt;"",VLOOKUP('Quarter 1'!G31-5*('Quarter 1'!D31-1),'Players Stats'!$B$136:$J$140,1+E31),"")</f>
        <v>0.13875000000000001</v>
      </c>
      <c r="L31" s="44" t="str">
        <f t="shared" ca="1" si="68"/>
        <v>YES</v>
      </c>
      <c r="M31" s="87" t="str">
        <f t="shared" ca="1" si="15"/>
        <v/>
      </c>
      <c r="N31" s="87" t="str">
        <f ca="1">IF(B31&lt;&gt;"",IF(L31="NO",VLOOKUP(G31,'Players Stats'!$C$88:$I$127,7),""),"")</f>
        <v/>
      </c>
      <c r="O31" s="44" t="str">
        <f t="shared" ca="1" si="69"/>
        <v/>
      </c>
      <c r="P31" s="87" t="str">
        <f t="shared" ca="1" si="16"/>
        <v/>
      </c>
      <c r="Q31" s="87" t="str">
        <f ca="1">IF(L31="NO",VLOOKUP(G31,'Players Stats'!$C$88:$H$127,7-'Quarter 1'!O31),"")</f>
        <v/>
      </c>
      <c r="R31" s="44" t="str">
        <f t="shared" ca="1" si="70"/>
        <v/>
      </c>
      <c r="S31" s="87" t="str">
        <f t="shared" ca="1" si="17"/>
        <v/>
      </c>
      <c r="T31" s="44" t="str">
        <f ca="1">IF(S31="","",IF(S31&lt;=VLOOKUP(G31,'Players Stats'!$C$88:$L$127,10),"YES","NO"))</f>
        <v/>
      </c>
      <c r="U31" s="87" t="str">
        <f t="shared" ca="1" si="18"/>
        <v/>
      </c>
      <c r="V31" s="44" t="str">
        <f ca="1">IF(T31="YES",IF(U31&lt;=VLOOKUP(G31,'Players Stats'!$C$88:$H$127,6),1,0),"")</f>
        <v/>
      </c>
      <c r="W31" s="87" t="str">
        <f t="shared" ca="1" si="19"/>
        <v/>
      </c>
      <c r="X31" s="44" t="str">
        <f ca="1">IF(AND(T31="YES",W31&lt;&gt;""),IF(W31&lt;=VLOOKUP(G31,'Players Stats'!$C$88:$H$127,6),1,0),"")</f>
        <v/>
      </c>
      <c r="Y31" s="87" t="str">
        <f t="shared" ca="1" si="20"/>
        <v/>
      </c>
      <c r="Z31" s="44" t="str">
        <f ca="1">IF(Y31="","",IF(Y31&lt;=Simulation!$K$7,"YES","NO"))</f>
        <v/>
      </c>
      <c r="AA31" s="87" t="str">
        <f t="shared" ca="1" si="21"/>
        <v/>
      </c>
      <c r="AB31" s="44" t="str">
        <f ca="1">IF(Z31="NO",IF(AA31&lt;=Simulation!$K$9,D31,E31),"")</f>
        <v/>
      </c>
      <c r="AD31" s="44">
        <f t="shared" ca="1" si="22"/>
        <v>14</v>
      </c>
      <c r="AE31" s="6" t="str">
        <f t="shared" ca="1" si="23"/>
        <v>-</v>
      </c>
      <c r="AF31" s="44">
        <f t="shared" ca="1" si="24"/>
        <v>7</v>
      </c>
      <c r="AH31" s="44" t="str">
        <f t="shared" ca="1" si="84"/>
        <v/>
      </c>
      <c r="AI31" s="44" t="str">
        <f t="shared" ca="1" si="84"/>
        <v/>
      </c>
      <c r="AJ31" s="44" t="str">
        <f t="shared" ca="1" si="84"/>
        <v/>
      </c>
      <c r="AL31" s="44">
        <f ca="1">IF(AL30&lt;&gt;"",IF(AND(AL30&lt;60*Simulation!$K$8, AL30+AM31&lt;60*Simulation!$K$8),AL30+AM31,""),"")</f>
        <v>311</v>
      </c>
      <c r="AM31" s="44">
        <f ca="1">IF(AL30&lt;&gt;"",IF(AND(BL30&lt;&gt;"", AN30=BL30),RANDBETWEEN(Simulation!$N$6,Simulation!$P$6),RANDBETWEEN(Simulation!$N$5,Simulation!$P$5)),"")</f>
        <v>15</v>
      </c>
      <c r="AN31" s="44">
        <f t="shared" ca="1" si="71"/>
        <v>1</v>
      </c>
      <c r="AO31" s="44">
        <f t="shared" ca="1" si="25"/>
        <v>2</v>
      </c>
      <c r="AP31" s="87">
        <f t="shared" ca="1" si="26"/>
        <v>2.860128001605422E-2</v>
      </c>
      <c r="AQ31" s="44">
        <f t="shared" ca="1" si="27"/>
        <v>1</v>
      </c>
      <c r="AR31" s="44" t="str">
        <f ca="1">IF(AL31&lt;&gt;"",VLOOKUP(AQ31,'Players Stats'!$C$88:$D$127,2),"")</f>
        <v>Point Guard</v>
      </c>
      <c r="AS31" s="44" t="str">
        <f ca="1">IF(AL31&lt;&gt;"",VLOOKUP(AQ31,'Players Stats'!$C$88:$E$127,3),"")</f>
        <v>Dwyane Wade</v>
      </c>
      <c r="AT31" s="27">
        <f t="shared" ca="1" si="83"/>
        <v>0.89899517329047451</v>
      </c>
      <c r="AU31" s="44">
        <f ca="1">IF(AL31&lt;&gt;"",VLOOKUP('Quarter 1'!AQ31-5*('Quarter 1'!AN31-1),'Players Stats'!$B$136:$J$140,1+AO31),"")</f>
        <v>8.4050000000000014E-2</v>
      </c>
      <c r="AV31" s="44" t="str">
        <f t="shared" ca="1" si="72"/>
        <v>NO</v>
      </c>
      <c r="AW31" s="27">
        <f t="shared" ca="1" si="29"/>
        <v>0.669623247458358</v>
      </c>
      <c r="AX31" s="44">
        <f ca="1">IF(AL31&lt;&gt;"",IF(AV31="NO",VLOOKUP(AQ31,'Players Stats'!$C$88:$I$127,7),""),"")</f>
        <v>5.9523809523809521E-2</v>
      </c>
      <c r="AY31" s="44">
        <f t="shared" ca="1" si="73"/>
        <v>2</v>
      </c>
      <c r="AZ31" s="27">
        <f t="shared" ca="1" si="30"/>
        <v>0.47156941877694947</v>
      </c>
      <c r="BA31" s="44">
        <f ca="1">IF(AV31="NO",VLOOKUP(AQ31,'Players Stats'!$C$88:$H$127,7-'Quarter 1'!AY31),"")</f>
        <v>0.52100000000000002</v>
      </c>
      <c r="BB31" s="44">
        <f t="shared" ca="1" si="74"/>
        <v>2</v>
      </c>
      <c r="BC31" s="27">
        <f t="shared" ca="1" si="31"/>
        <v>0.47132673975893924</v>
      </c>
      <c r="BD31" s="44" t="str">
        <f ca="1">IF(BC31="","",IF(BC31&lt;=VLOOKUP(AQ31,'Players Stats'!$C$88:$L$127,10),"YES","NO"))</f>
        <v>NO</v>
      </c>
      <c r="BE31" s="27" t="str">
        <f t="shared" ca="1" si="32"/>
        <v/>
      </c>
      <c r="BF31" s="44" t="str">
        <f ca="1">IF(BD31="YES",IF(BE31&lt;=VLOOKUP(AQ31,'Players Stats'!$C$88:$H$127,6),1,0),"")</f>
        <v/>
      </c>
      <c r="BG31" s="27" t="str">
        <f t="shared" ca="1" si="33"/>
        <v/>
      </c>
      <c r="BH31" s="44" t="str">
        <f ca="1">IF(AND(BD31="YES",BG31&lt;&gt;""),IF(BG31&lt;=VLOOKUP(AQ31,'Players Stats'!$C$88:$H$127,6),1,0),"")</f>
        <v/>
      </c>
      <c r="BI31" s="27" t="str">
        <f t="shared" ca="1" si="34"/>
        <v/>
      </c>
      <c r="BJ31" s="44" t="str">
        <f ca="1">IF(BI31="","",IF(BI31&lt;=Simulation!$K$7,"YES","NO"))</f>
        <v/>
      </c>
      <c r="BK31" s="27" t="str">
        <f t="shared" ca="1" si="35"/>
        <v/>
      </c>
      <c r="BL31" s="44" t="str">
        <f ca="1">IF(BJ31="NO",IF(BK31&lt;=Simulation!$K$9,AN31,AO31),"")</f>
        <v/>
      </c>
      <c r="BN31" s="44">
        <f t="shared" ca="1" si="36"/>
        <v>15</v>
      </c>
      <c r="BO31" s="6" t="str">
        <f t="shared" ca="1" si="37"/>
        <v>-</v>
      </c>
      <c r="BP31" s="44">
        <f t="shared" ca="1" si="38"/>
        <v>9</v>
      </c>
      <c r="BR31" s="44" t="str">
        <f t="shared" ca="1" si="2"/>
        <v/>
      </c>
      <c r="BS31" s="44" t="str">
        <f t="shared" ca="1" si="3"/>
        <v/>
      </c>
      <c r="BT31" s="44" t="str">
        <f t="shared" ca="1" si="4"/>
        <v/>
      </c>
      <c r="BU31" s="44"/>
      <c r="BV31" s="44">
        <f ca="1">IF(BV30&lt;&gt;"",IF(AND(BV30&lt;60*Simulation!$K$8, BV30+BW31&lt;60*Simulation!$K$8),BV30+BW31,""),"")</f>
        <v>317</v>
      </c>
      <c r="BW31" s="44">
        <f ca="1">IF(BV30&lt;&gt;"",IF(AND(CV30&lt;&gt;"", BX30=CV30),RANDBETWEEN(Simulation!$N$6,Simulation!$P$6),RANDBETWEEN(Simulation!$N$5,Simulation!$P$5)),"")</f>
        <v>21</v>
      </c>
      <c r="BX31" s="44">
        <f t="shared" ca="1" si="75"/>
        <v>1</v>
      </c>
      <c r="BY31" s="44">
        <f t="shared" ca="1" si="39"/>
        <v>2</v>
      </c>
      <c r="BZ31" s="27">
        <f t="shared" ca="1" si="40"/>
        <v>0.7753030895671239</v>
      </c>
      <c r="CA31" s="44">
        <f t="shared" ca="1" si="41"/>
        <v>4</v>
      </c>
      <c r="CB31" s="44" t="str">
        <f ca="1">IF(BV31&lt;&gt;"",VLOOKUP(CA31,'Players Stats'!$C$88:$D$127,2),"")</f>
        <v>Power Forward</v>
      </c>
      <c r="CC31" s="44" t="str">
        <f ca="1">IF(BV31&lt;&gt;"",VLOOKUP(CA31,'Players Stats'!$C$88:$E$127,3),"")</f>
        <v>Shane Battier</v>
      </c>
      <c r="CD31" s="27">
        <f t="shared" ca="1" si="42"/>
        <v>0.27066479149836531</v>
      </c>
      <c r="CE31" s="44">
        <f ca="1">IF(BV31&lt;&gt;"",VLOOKUP('Quarter 1'!CA31-5*('Quarter 1'!BX31-1),'Players Stats'!$B$136:$J$140,1+BY31),"")</f>
        <v>6.9599999999999995E-2</v>
      </c>
      <c r="CF31" s="44" t="str">
        <f t="shared" ca="1" si="76"/>
        <v>NO</v>
      </c>
      <c r="CG31" s="27">
        <f t="shared" ca="1" si="43"/>
        <v>6.0887896305323985E-2</v>
      </c>
      <c r="CH31" s="44">
        <f ca="1">IF(BV31&lt;&gt;"",IF(CF31="NO",VLOOKUP(CA31,'Players Stats'!$C$88:$I$127,7),""),"")</f>
        <v>0.46808510638297873</v>
      </c>
      <c r="CI31" s="44">
        <f t="shared" ca="1" si="77"/>
        <v>3</v>
      </c>
      <c r="CJ31" s="27">
        <f t="shared" ca="1" si="44"/>
        <v>0.29759494185620516</v>
      </c>
      <c r="CK31" s="44">
        <f ca="1">IF(CF31="NO",VLOOKUP(CA31,'Players Stats'!$C$88:$H$127,7-'Quarter 1'!CI31),"")</f>
        <v>0.43</v>
      </c>
      <c r="CL31" s="44">
        <f t="shared" ca="1" si="78"/>
        <v>3</v>
      </c>
      <c r="CM31" s="27" t="str">
        <f t="shared" ca="1" si="45"/>
        <v/>
      </c>
      <c r="CN31" s="44" t="str">
        <f ca="1">IF(CM31="","",IF(CM31&lt;=VLOOKUP(CA31,'Players Stats'!$C$88:$L$127,10),"YES","NO"))</f>
        <v/>
      </c>
      <c r="CO31" s="27" t="str">
        <f t="shared" ca="1" si="46"/>
        <v/>
      </c>
      <c r="CP31" s="44" t="str">
        <f ca="1">IF(CN31="YES",IF(CO31&lt;=VLOOKUP(CA31,'Players Stats'!$C$88:$H$127,6),1,0),"")</f>
        <v/>
      </c>
      <c r="CQ31" s="27" t="str">
        <f t="shared" ca="1" si="47"/>
        <v/>
      </c>
      <c r="CR31" s="44" t="str">
        <f ca="1">IF(AND(CN31="YES",CQ31&lt;&gt;""),IF(CQ31&lt;=VLOOKUP(CA31,'Players Stats'!$C$88:$H$127,6),1,0),"")</f>
        <v/>
      </c>
      <c r="CS31" s="27" t="str">
        <f t="shared" ca="1" si="48"/>
        <v/>
      </c>
      <c r="CT31" s="44" t="str">
        <f ca="1">IF(CS31="","",IF(CS31&lt;=Simulation!$K$7,"YES","NO"))</f>
        <v/>
      </c>
      <c r="CU31" s="27" t="str">
        <f t="shared" ca="1" si="49"/>
        <v/>
      </c>
      <c r="CV31" s="44" t="str">
        <f ca="1">IF(CT31="NO",IF(CU31&lt;=Simulation!$K$9,BX31,BY31),"")</f>
        <v/>
      </c>
      <c r="CX31" s="44">
        <f t="shared" ca="1" si="50"/>
        <v>9</v>
      </c>
      <c r="CY31" s="6" t="str">
        <f t="shared" ca="1" si="51"/>
        <v>-</v>
      </c>
      <c r="CZ31" s="44">
        <f t="shared" ca="1" si="52"/>
        <v>4</v>
      </c>
      <c r="DB31" s="44" t="str">
        <f t="shared" ca="1" si="5"/>
        <v/>
      </c>
      <c r="DC31" s="44" t="str">
        <f t="shared" ca="1" si="6"/>
        <v/>
      </c>
      <c r="DD31" s="44" t="str">
        <f t="shared" ca="1" si="7"/>
        <v/>
      </c>
      <c r="DE31" s="44"/>
      <c r="DF31" s="44">
        <f ca="1">IF(DF30&lt;&gt;"",IF(AND(DF30&lt;60*Simulation!$K$8, DF30+DG31&lt;60*Simulation!$K$8),DF30+DG31,""),"")</f>
        <v>349</v>
      </c>
      <c r="DG31" s="44">
        <f ca="1">IF(DF30&lt;&gt;"",IF(AND(EF30&lt;&gt;"", DH30=EF30),RANDBETWEEN(Simulation!$N$6,Simulation!$P$6),RANDBETWEEN(Simulation!$N$5,Simulation!$P$5)),"")</f>
        <v>18</v>
      </c>
      <c r="DH31" s="44">
        <f t="shared" ca="1" si="79"/>
        <v>1</v>
      </c>
      <c r="DI31" s="44">
        <f t="shared" ca="1" si="53"/>
        <v>2</v>
      </c>
      <c r="DJ31" s="27">
        <f t="shared" ca="1" si="54"/>
        <v>0.41261175010120332</v>
      </c>
      <c r="DK31" s="44">
        <f t="shared" ca="1" si="55"/>
        <v>3</v>
      </c>
      <c r="DL31" s="44" t="str">
        <f ca="1">IF(DF31&lt;&gt;"",VLOOKUP(DK31,'Players Stats'!$C$88:$D$127,2),"")</f>
        <v>Small Forward</v>
      </c>
      <c r="DM31" s="44" t="str">
        <f ca="1">IF(DF31&lt;&gt;"",VLOOKUP(DK31,'Players Stats'!$C$88:$E$127,3),"")</f>
        <v>LeBron James</v>
      </c>
      <c r="DN31" s="27">
        <f t="shared" ca="1" si="56"/>
        <v>7.0612939481133452E-2</v>
      </c>
      <c r="DO31" s="44">
        <f ca="1">IF(DF31&lt;&gt;"",VLOOKUP('Quarter 1'!DK31-5*('Quarter 1'!DH31-1),'Players Stats'!$B$136:$J$140,1+DI31),"")</f>
        <v>7.035000000000001E-2</v>
      </c>
      <c r="DP31" s="44" t="str">
        <f t="shared" ca="1" si="80"/>
        <v>NO</v>
      </c>
      <c r="DQ31" s="27">
        <f t="shared" ca="1" si="57"/>
        <v>0.63686579400335996</v>
      </c>
      <c r="DR31" s="44">
        <f ca="1">IF(DF31&lt;&gt;"",IF(DP31="NO",VLOOKUP(DK31,'Players Stats'!$C$88:$I$127,7),""),"")</f>
        <v>0.15639810426540282</v>
      </c>
      <c r="DS31" s="44">
        <f t="shared" ca="1" si="81"/>
        <v>2</v>
      </c>
      <c r="DT31" s="27">
        <f t="shared" ca="1" si="58"/>
        <v>1.1392048465666771E-2</v>
      </c>
      <c r="DU31" s="44">
        <f ca="1">IF(DP31="NO",VLOOKUP(DK31,'Players Stats'!$C$88:$H$127,7-'Quarter 1'!DS31),"")</f>
        <v>0.56499999999999995</v>
      </c>
      <c r="DV31" s="44">
        <f t="shared" ca="1" si="82"/>
        <v>2</v>
      </c>
      <c r="DW31" s="27">
        <f t="shared" ca="1" si="59"/>
        <v>0.84403282104629596</v>
      </c>
      <c r="DX31" s="44" t="str">
        <f ca="1">IF(DW31="","",IF(DW31&lt;=VLOOKUP(DK31,'Players Stats'!$C$88:$L$127,10),"YES","NO"))</f>
        <v>NO</v>
      </c>
      <c r="DY31" s="27" t="str">
        <f t="shared" ca="1" si="60"/>
        <v/>
      </c>
      <c r="DZ31" s="44" t="str">
        <f ca="1">IF(DX31="YES",IF(DY31&lt;=VLOOKUP(DK31,'Players Stats'!$C$88:$H$127,6),1,0),"")</f>
        <v/>
      </c>
      <c r="EA31" s="27" t="str">
        <f t="shared" ca="1" si="61"/>
        <v/>
      </c>
      <c r="EB31" s="44" t="str">
        <f ca="1">IF(AND(DX31="YES",EA31&lt;&gt;""),IF(EA31&lt;=VLOOKUP(DK31,'Players Stats'!$C$88:$H$127,6),1,0),"")</f>
        <v/>
      </c>
      <c r="EC31" s="27" t="str">
        <f t="shared" ca="1" si="62"/>
        <v/>
      </c>
      <c r="ED31" s="44" t="str">
        <f ca="1">IF(EC31="","",IF(EC31&lt;=Simulation!$K$7,"YES","NO"))</f>
        <v/>
      </c>
      <c r="EE31" s="27" t="str">
        <f t="shared" ca="1" si="63"/>
        <v/>
      </c>
      <c r="EF31" s="44" t="str">
        <f ca="1">IF(ED31="NO",IF(EE31&lt;=Simulation!$K$9,DH31,DI31),"")</f>
        <v/>
      </c>
      <c r="EH31" s="44">
        <f t="shared" ca="1" si="64"/>
        <v>16</v>
      </c>
      <c r="EI31" s="6" t="str">
        <f t="shared" ca="1" si="65"/>
        <v>-</v>
      </c>
      <c r="EJ31" s="44">
        <f t="shared" ca="1" si="66"/>
        <v>14</v>
      </c>
      <c r="EL31" s="44" t="str">
        <f t="shared" ca="1" si="8"/>
        <v/>
      </c>
      <c r="EM31" s="44" t="str">
        <f t="shared" ca="1" si="9"/>
        <v/>
      </c>
      <c r="EN31" s="44" t="str">
        <f t="shared" ca="1" si="10"/>
        <v/>
      </c>
    </row>
    <row r="32" spans="2:144">
      <c r="B32" s="44">
        <f ca="1">IF(B31&lt;&gt;"",IF(AND(B31&lt;60*Simulation!$K$8, B31+C32&lt;60*Simulation!$K$8),B31+C32,""),"")</f>
        <v>358</v>
      </c>
      <c r="C32" s="44">
        <f ca="1">IF(B31&lt;&gt;"",IF(AND(AB31&lt;&gt;"", D31=AB31),RANDBETWEEN(Simulation!$N$6,Simulation!$P$6),RANDBETWEEN(Simulation!$N$5,Simulation!$P$5)),"")</f>
        <v>18</v>
      </c>
      <c r="D32" s="44">
        <f t="shared" ca="1" si="67"/>
        <v>1</v>
      </c>
      <c r="E32" s="44">
        <f t="shared" ca="1" si="11"/>
        <v>2</v>
      </c>
      <c r="F32" s="87">
        <f t="shared" ca="1" si="12"/>
        <v>0.17613849867187303</v>
      </c>
      <c r="G32" s="44">
        <f t="shared" ca="1" si="13"/>
        <v>1</v>
      </c>
      <c r="H32" s="44" t="str">
        <f ca="1">IF(B32&lt;&gt;"",VLOOKUP(G32,'Players Stats'!$C$88:$D$127,2),"")</f>
        <v>Point Guard</v>
      </c>
      <c r="I32" s="44" t="str">
        <f ca="1">IF(B32&lt;&gt;"",VLOOKUP(G32,'Players Stats'!$C$88:$E$127,3),"")</f>
        <v>Dwyane Wade</v>
      </c>
      <c r="J32" s="87">
        <f t="shared" ca="1" si="14"/>
        <v>0.30286647511921849</v>
      </c>
      <c r="K32" s="87">
        <f ca="1">IF(B32&lt;&gt;"",VLOOKUP('Quarter 1'!G32-5*('Quarter 1'!D32-1),'Players Stats'!$B$136:$J$140,1+E32),"")</f>
        <v>8.4050000000000014E-2</v>
      </c>
      <c r="L32" s="44" t="str">
        <f t="shared" ca="1" si="68"/>
        <v>NO</v>
      </c>
      <c r="M32" s="87">
        <f t="shared" ca="1" si="15"/>
        <v>0.61363513702068306</v>
      </c>
      <c r="N32" s="87">
        <f ca="1">IF(B32&lt;&gt;"",IF(L32="NO",VLOOKUP(G32,'Players Stats'!$C$88:$I$127,7),""),"")</f>
        <v>5.9523809523809521E-2</v>
      </c>
      <c r="O32" s="44">
        <f t="shared" ca="1" si="69"/>
        <v>2</v>
      </c>
      <c r="P32" s="87">
        <f t="shared" ca="1" si="16"/>
        <v>0.32319985632138193</v>
      </c>
      <c r="Q32" s="87">
        <f ca="1">IF(L32="NO",VLOOKUP(G32,'Players Stats'!$C$88:$H$127,7-'Quarter 1'!O32),"")</f>
        <v>0.52100000000000002</v>
      </c>
      <c r="R32" s="44">
        <f t="shared" ca="1" si="70"/>
        <v>2</v>
      </c>
      <c r="S32" s="87">
        <f t="shared" ca="1" si="17"/>
        <v>0.88210936445940347</v>
      </c>
      <c r="T32" s="44" t="str">
        <f ca="1">IF(S32="","",IF(S32&lt;=VLOOKUP(G32,'Players Stats'!$C$88:$L$127,10),"YES","NO"))</f>
        <v>NO</v>
      </c>
      <c r="U32" s="87" t="str">
        <f t="shared" ca="1" si="18"/>
        <v/>
      </c>
      <c r="V32" s="44" t="str">
        <f ca="1">IF(T32="YES",IF(U32&lt;=VLOOKUP(G32,'Players Stats'!$C$88:$H$127,6),1,0),"")</f>
        <v/>
      </c>
      <c r="W32" s="87" t="str">
        <f t="shared" ca="1" si="19"/>
        <v/>
      </c>
      <c r="X32" s="44" t="str">
        <f ca="1">IF(AND(T32="YES",W32&lt;&gt;""),IF(W32&lt;=VLOOKUP(G32,'Players Stats'!$C$88:$H$127,6),1,0),"")</f>
        <v/>
      </c>
      <c r="Y32" s="87" t="str">
        <f t="shared" ca="1" si="20"/>
        <v/>
      </c>
      <c r="Z32" s="44" t="str">
        <f ca="1">IF(Y32="","",IF(Y32&lt;=Simulation!$K$7,"YES","NO"))</f>
        <v/>
      </c>
      <c r="AA32" s="87" t="str">
        <f t="shared" ca="1" si="21"/>
        <v/>
      </c>
      <c r="AB32" s="44" t="str">
        <f ca="1">IF(Z32="NO",IF(AA32&lt;=Simulation!$K$9,D32,E32),"")</f>
        <v/>
      </c>
      <c r="AD32" s="44">
        <f t="shared" ca="1" si="22"/>
        <v>16</v>
      </c>
      <c r="AE32" s="6" t="str">
        <f t="shared" ca="1" si="23"/>
        <v>-</v>
      </c>
      <c r="AF32" s="44">
        <f t="shared" ca="1" si="24"/>
        <v>7</v>
      </c>
      <c r="AH32" s="44" t="str">
        <f t="shared" ca="1" si="84"/>
        <v/>
      </c>
      <c r="AI32" s="44" t="str">
        <f t="shared" ca="1" si="84"/>
        <v/>
      </c>
      <c r="AJ32" s="44" t="str">
        <f t="shared" ca="1" si="84"/>
        <v/>
      </c>
      <c r="AL32" s="44">
        <f ca="1">IF(AL31&lt;&gt;"",IF(AND(AL31&lt;60*Simulation!$K$8, AL31+AM32&lt;60*Simulation!$K$8),AL31+AM32,""),"")</f>
        <v>327</v>
      </c>
      <c r="AM32" s="44">
        <f ca="1">IF(AL31&lt;&gt;"",IF(AND(BL31&lt;&gt;"", AN31=BL31),RANDBETWEEN(Simulation!$N$6,Simulation!$P$6),RANDBETWEEN(Simulation!$N$5,Simulation!$P$5)),"")</f>
        <v>16</v>
      </c>
      <c r="AN32" s="44">
        <f t="shared" ca="1" si="71"/>
        <v>2</v>
      </c>
      <c r="AO32" s="44">
        <f t="shared" ca="1" si="25"/>
        <v>1</v>
      </c>
      <c r="AP32" s="87">
        <f t="shared" ca="1" si="26"/>
        <v>0.60777933936512929</v>
      </c>
      <c r="AQ32" s="44">
        <f t="shared" ca="1" si="27"/>
        <v>9</v>
      </c>
      <c r="AR32" s="44" t="str">
        <f ca="1">IF(AL32&lt;&gt;"",VLOOKUP(AQ32,'Players Stats'!$C$88:$D$127,2),"")</f>
        <v>Power Forward</v>
      </c>
      <c r="AS32" s="44" t="str">
        <f ca="1">IF(AL32&lt;&gt;"",VLOOKUP(AQ32,'Players Stats'!$C$88:$E$127,3),"")</f>
        <v>Luol Deng</v>
      </c>
      <c r="AT32" s="27">
        <f t="shared" ca="1" si="83"/>
        <v>0.42898408145170153</v>
      </c>
      <c r="AU32" s="44">
        <f ca="1">IF(AL32&lt;&gt;"",VLOOKUP('Quarter 1'!AQ32-5*('Quarter 1'!AN32-1),'Players Stats'!$B$136:$J$140,1+AO32),"")</f>
        <v>6.59E-2</v>
      </c>
      <c r="AV32" s="44" t="str">
        <f t="shared" ca="1" si="72"/>
        <v>NO</v>
      </c>
      <c r="AW32" s="27">
        <f t="shared" ca="1" si="29"/>
        <v>0.78896278460037939</v>
      </c>
      <c r="AX32" s="44">
        <f ca="1">IF(AL32&lt;&gt;"",IF(AV32="NO",VLOOKUP(AQ32,'Players Stats'!$C$88:$I$127,7),""),"")</f>
        <v>0.17514124293785313</v>
      </c>
      <c r="AY32" s="44">
        <f t="shared" ca="1" si="73"/>
        <v>2</v>
      </c>
      <c r="AZ32" s="27">
        <f t="shared" ca="1" si="30"/>
        <v>0.54334812413897959</v>
      </c>
      <c r="BA32" s="44">
        <f ca="1">IF(AV32="NO",VLOOKUP(AQ32,'Players Stats'!$C$88:$H$127,7-'Quarter 1'!AY32),"")</f>
        <v>0.42599999999999999</v>
      </c>
      <c r="BB32" s="44">
        <f t="shared" ca="1" si="74"/>
        <v>0</v>
      </c>
      <c r="BC32" s="27">
        <f t="shared" ca="1" si="31"/>
        <v>0.90610698999848238</v>
      </c>
      <c r="BD32" s="44" t="str">
        <f ca="1">IF(BC32="","",IF(BC32&lt;=VLOOKUP(AQ32,'Players Stats'!$C$88:$L$127,10),"YES","NO"))</f>
        <v>NO</v>
      </c>
      <c r="BE32" s="27" t="str">
        <f t="shared" ca="1" si="32"/>
        <v/>
      </c>
      <c r="BF32" s="44" t="str">
        <f ca="1">IF(BD32="YES",IF(BE32&lt;=VLOOKUP(AQ32,'Players Stats'!$C$88:$H$127,6),1,0),"")</f>
        <v/>
      </c>
      <c r="BG32" s="27" t="str">
        <f t="shared" ca="1" si="33"/>
        <v/>
      </c>
      <c r="BH32" s="44" t="str">
        <f ca="1">IF(AND(BD32="YES",BG32&lt;&gt;""),IF(BG32&lt;=VLOOKUP(AQ32,'Players Stats'!$C$88:$H$127,6),1,0),"")</f>
        <v/>
      </c>
      <c r="BI32" s="27">
        <f t="shared" ca="1" si="34"/>
        <v>0.44887048721166367</v>
      </c>
      <c r="BJ32" s="44" t="str">
        <f ca="1">IF(BI32="","",IF(BI32&lt;=Simulation!$K$7,"YES","NO"))</f>
        <v>NO</v>
      </c>
      <c r="BK32" s="27">
        <f t="shared" ca="1" si="35"/>
        <v>0.69955353980019241</v>
      </c>
      <c r="BL32" s="44">
        <f ca="1">IF(BJ32="NO",IF(BK32&lt;=Simulation!$K$9,AN32,AO32),"")</f>
        <v>1</v>
      </c>
      <c r="BN32" s="44">
        <f t="shared" ca="1" si="36"/>
        <v>15</v>
      </c>
      <c r="BO32" s="6" t="str">
        <f t="shared" ca="1" si="37"/>
        <v>-</v>
      </c>
      <c r="BP32" s="44">
        <f t="shared" ca="1" si="38"/>
        <v>9</v>
      </c>
      <c r="BR32" s="44" t="str">
        <f t="shared" ca="1" si="2"/>
        <v/>
      </c>
      <c r="BS32" s="44" t="str">
        <f t="shared" ca="1" si="3"/>
        <v/>
      </c>
      <c r="BT32" s="44" t="str">
        <f t="shared" ca="1" si="4"/>
        <v/>
      </c>
      <c r="BU32" s="44"/>
      <c r="BV32" s="44">
        <f ca="1">IF(BV31&lt;&gt;"",IF(AND(BV31&lt;60*Simulation!$K$8, BV31+BW32&lt;60*Simulation!$K$8),BV31+BW32,""),"")</f>
        <v>341</v>
      </c>
      <c r="BW32" s="44">
        <f ca="1">IF(BV31&lt;&gt;"",IF(AND(CV31&lt;&gt;"", BX31=CV31),RANDBETWEEN(Simulation!$N$6,Simulation!$P$6),RANDBETWEEN(Simulation!$N$5,Simulation!$P$5)),"")</f>
        <v>24</v>
      </c>
      <c r="BX32" s="44">
        <f t="shared" ca="1" si="75"/>
        <v>2</v>
      </c>
      <c r="BY32" s="44">
        <f t="shared" ca="1" si="39"/>
        <v>1</v>
      </c>
      <c r="BZ32" s="27">
        <f t="shared" ca="1" si="40"/>
        <v>0.82771555801956809</v>
      </c>
      <c r="CA32" s="44">
        <f t="shared" ca="1" si="41"/>
        <v>10</v>
      </c>
      <c r="CB32" s="44" t="str">
        <f ca="1">IF(BV32&lt;&gt;"",VLOOKUP(CA32,'Players Stats'!$C$88:$D$127,2),"")</f>
        <v>Center</v>
      </c>
      <c r="CC32" s="44" t="str">
        <f ca="1">IF(BV32&lt;&gt;"",VLOOKUP(CA32,'Players Stats'!$C$88:$E$127,3),"")</f>
        <v>Joakim Noah</v>
      </c>
      <c r="CD32" s="27">
        <f t="shared" ca="1" si="42"/>
        <v>0.84277977449321417</v>
      </c>
      <c r="CE32" s="44">
        <f ca="1">IF(BV32&lt;&gt;"",VLOOKUP('Quarter 1'!CA32-5*('Quarter 1'!BX32-1),'Players Stats'!$B$136:$J$140,1+BY32),"")</f>
        <v>0.11485000000000001</v>
      </c>
      <c r="CF32" s="44" t="str">
        <f t="shared" ca="1" si="76"/>
        <v>NO</v>
      </c>
      <c r="CG32" s="27">
        <f t="shared" ca="1" si="43"/>
        <v>0.72126930916084397</v>
      </c>
      <c r="CH32" s="44">
        <f ca="1">IF(BV32&lt;&gt;"",IF(CF32="NO",VLOOKUP(CA32,'Players Stats'!$C$88:$I$127,7),""),"")</f>
        <v>1.0416666666666668E-2</v>
      </c>
      <c r="CI32" s="44">
        <f t="shared" ca="1" si="77"/>
        <v>2</v>
      </c>
      <c r="CJ32" s="27">
        <f t="shared" ca="1" si="44"/>
        <v>0.4119404669562905</v>
      </c>
      <c r="CK32" s="44">
        <f ca="1">IF(CF32="NO",VLOOKUP(CA32,'Players Stats'!$C$88:$H$127,7-'Quarter 1'!CI32),"")</f>
        <v>0.48099999999999998</v>
      </c>
      <c r="CL32" s="44">
        <f t="shared" ca="1" si="78"/>
        <v>2</v>
      </c>
      <c r="CM32" s="27">
        <f t="shared" ca="1" si="45"/>
        <v>0.43111502947733793</v>
      </c>
      <c r="CN32" s="44" t="str">
        <f ca="1">IF(CM32="","",IF(CM32&lt;=VLOOKUP(CA32,'Players Stats'!$C$88:$L$127,10),"YES","NO"))</f>
        <v>NO</v>
      </c>
      <c r="CO32" s="27" t="str">
        <f t="shared" ca="1" si="46"/>
        <v/>
      </c>
      <c r="CP32" s="44" t="str">
        <f ca="1">IF(CN32="YES",IF(CO32&lt;=VLOOKUP(CA32,'Players Stats'!$C$88:$H$127,6),1,0),"")</f>
        <v/>
      </c>
      <c r="CQ32" s="27" t="str">
        <f t="shared" ca="1" si="47"/>
        <v/>
      </c>
      <c r="CR32" s="44" t="str">
        <f ca="1">IF(AND(CN32="YES",CQ32&lt;&gt;""),IF(CQ32&lt;=VLOOKUP(CA32,'Players Stats'!$C$88:$H$127,6),1,0),"")</f>
        <v/>
      </c>
      <c r="CS32" s="27" t="str">
        <f t="shared" ca="1" si="48"/>
        <v/>
      </c>
      <c r="CT32" s="44" t="str">
        <f ca="1">IF(CS32="","",IF(CS32&lt;=Simulation!$K$7,"YES","NO"))</f>
        <v/>
      </c>
      <c r="CU32" s="27" t="str">
        <f t="shared" ca="1" si="49"/>
        <v/>
      </c>
      <c r="CV32" s="44" t="str">
        <f ca="1">IF(CT32="NO",IF(CU32&lt;=Simulation!$K$9,BX32,BY32),"")</f>
        <v/>
      </c>
      <c r="CX32" s="44">
        <f t="shared" ca="1" si="50"/>
        <v>9</v>
      </c>
      <c r="CY32" s="6" t="str">
        <f t="shared" ca="1" si="51"/>
        <v>-</v>
      </c>
      <c r="CZ32" s="44">
        <f t="shared" ca="1" si="52"/>
        <v>6</v>
      </c>
      <c r="DB32" s="44" t="str">
        <f t="shared" ca="1" si="5"/>
        <v/>
      </c>
      <c r="DC32" s="44" t="str">
        <f t="shared" ca="1" si="6"/>
        <v/>
      </c>
      <c r="DD32" s="44" t="str">
        <f t="shared" ca="1" si="7"/>
        <v/>
      </c>
      <c r="DE32" s="44"/>
      <c r="DF32" s="44">
        <f ca="1">IF(DF31&lt;&gt;"",IF(AND(DF31&lt;60*Simulation!$K$8, DF31+DG32&lt;60*Simulation!$K$8),DF31+DG32,""),"")</f>
        <v>369</v>
      </c>
      <c r="DG32" s="44">
        <f ca="1">IF(DF31&lt;&gt;"",IF(AND(EF31&lt;&gt;"", DH31=EF31),RANDBETWEEN(Simulation!$N$6,Simulation!$P$6),RANDBETWEEN(Simulation!$N$5,Simulation!$P$5)),"")</f>
        <v>20</v>
      </c>
      <c r="DH32" s="44">
        <f t="shared" ca="1" si="79"/>
        <v>2</v>
      </c>
      <c r="DI32" s="44">
        <f t="shared" ca="1" si="53"/>
        <v>1</v>
      </c>
      <c r="DJ32" s="27">
        <f t="shared" ca="1" si="54"/>
        <v>0.83046066385093453</v>
      </c>
      <c r="DK32" s="44">
        <f t="shared" ca="1" si="55"/>
        <v>10</v>
      </c>
      <c r="DL32" s="44" t="str">
        <f ca="1">IF(DF32&lt;&gt;"",VLOOKUP(DK32,'Players Stats'!$C$88:$D$127,2),"")</f>
        <v>Center</v>
      </c>
      <c r="DM32" s="44" t="str">
        <f ca="1">IF(DF32&lt;&gt;"",VLOOKUP(DK32,'Players Stats'!$C$88:$E$127,3),"")</f>
        <v>Joakim Noah</v>
      </c>
      <c r="DN32" s="27">
        <f t="shared" ca="1" si="56"/>
        <v>0.7299316866963983</v>
      </c>
      <c r="DO32" s="44">
        <f ca="1">IF(DF32&lt;&gt;"",VLOOKUP('Quarter 1'!DK32-5*('Quarter 1'!DH32-1),'Players Stats'!$B$136:$J$140,1+DI32),"")</f>
        <v>0.11485000000000001</v>
      </c>
      <c r="DP32" s="44" t="str">
        <f t="shared" ca="1" si="80"/>
        <v>NO</v>
      </c>
      <c r="DQ32" s="27">
        <f t="shared" ca="1" si="57"/>
        <v>0.78262003541367531</v>
      </c>
      <c r="DR32" s="44">
        <f ca="1">IF(DF32&lt;&gt;"",IF(DP32="NO",VLOOKUP(DK32,'Players Stats'!$C$88:$I$127,7),""),"")</f>
        <v>1.0416666666666668E-2</v>
      </c>
      <c r="DS32" s="44">
        <f t="shared" ca="1" si="81"/>
        <v>2</v>
      </c>
      <c r="DT32" s="27">
        <f t="shared" ca="1" si="58"/>
        <v>9.8363942465850229E-2</v>
      </c>
      <c r="DU32" s="44">
        <f ca="1">IF(DP32="NO",VLOOKUP(DK32,'Players Stats'!$C$88:$H$127,7-'Quarter 1'!DS32),"")</f>
        <v>0.48099999999999998</v>
      </c>
      <c r="DV32" s="44">
        <f t="shared" ca="1" si="82"/>
        <v>2</v>
      </c>
      <c r="DW32" s="27">
        <f t="shared" ca="1" si="59"/>
        <v>0.30437512014459367</v>
      </c>
      <c r="DX32" s="44" t="str">
        <f ca="1">IF(DW32="","",IF(DW32&lt;=VLOOKUP(DK32,'Players Stats'!$C$88:$L$127,10),"YES","NO"))</f>
        <v>NO</v>
      </c>
      <c r="DY32" s="27" t="str">
        <f t="shared" ca="1" si="60"/>
        <v/>
      </c>
      <c r="DZ32" s="44" t="str">
        <f ca="1">IF(DX32="YES",IF(DY32&lt;=VLOOKUP(DK32,'Players Stats'!$C$88:$H$127,6),1,0),"")</f>
        <v/>
      </c>
      <c r="EA32" s="27" t="str">
        <f t="shared" ca="1" si="61"/>
        <v/>
      </c>
      <c r="EB32" s="44" t="str">
        <f ca="1">IF(AND(DX32="YES",EA32&lt;&gt;""),IF(EA32&lt;=VLOOKUP(DK32,'Players Stats'!$C$88:$H$127,6),1,0),"")</f>
        <v/>
      </c>
      <c r="EC32" s="27" t="str">
        <f t="shared" ca="1" si="62"/>
        <v/>
      </c>
      <c r="ED32" s="44" t="str">
        <f ca="1">IF(EC32="","",IF(EC32&lt;=Simulation!$K$7,"YES","NO"))</f>
        <v/>
      </c>
      <c r="EE32" s="27" t="str">
        <f t="shared" ca="1" si="63"/>
        <v/>
      </c>
      <c r="EF32" s="44" t="str">
        <f ca="1">IF(ED32="NO",IF(EE32&lt;=Simulation!$K$9,DH32,DI32),"")</f>
        <v/>
      </c>
      <c r="EH32" s="44">
        <f t="shared" ca="1" si="64"/>
        <v>16</v>
      </c>
      <c r="EI32" s="6" t="str">
        <f t="shared" ca="1" si="65"/>
        <v>-</v>
      </c>
      <c r="EJ32" s="44">
        <f t="shared" ca="1" si="66"/>
        <v>16</v>
      </c>
      <c r="EL32" s="44" t="str">
        <f t="shared" ca="1" si="8"/>
        <v/>
      </c>
      <c r="EM32" s="44" t="str">
        <f t="shared" ca="1" si="9"/>
        <v/>
      </c>
      <c r="EN32" s="44" t="str">
        <f t="shared" ca="1" si="10"/>
        <v/>
      </c>
    </row>
    <row r="33" spans="2:144">
      <c r="B33" s="44">
        <f ca="1">IF(B32&lt;&gt;"",IF(AND(B32&lt;60*Simulation!$K$8, B32+C33&lt;60*Simulation!$K$8),B32+C33,""),"")</f>
        <v>380</v>
      </c>
      <c r="C33" s="44">
        <f ca="1">IF(B32&lt;&gt;"",IF(AND(AB32&lt;&gt;"", D32=AB32),RANDBETWEEN(Simulation!$N$6,Simulation!$P$6),RANDBETWEEN(Simulation!$N$5,Simulation!$P$5)),"")</f>
        <v>22</v>
      </c>
      <c r="D33" s="44">
        <f t="shared" ca="1" si="67"/>
        <v>2</v>
      </c>
      <c r="E33" s="44">
        <f t="shared" ca="1" si="11"/>
        <v>1</v>
      </c>
      <c r="F33" s="87">
        <f t="shared" ca="1" si="12"/>
        <v>0.84604940765833969</v>
      </c>
      <c r="G33" s="44">
        <f t="shared" ca="1" si="13"/>
        <v>10</v>
      </c>
      <c r="H33" s="44" t="str">
        <f ca="1">IF(B33&lt;&gt;"",VLOOKUP(G33,'Players Stats'!$C$88:$D$127,2),"")</f>
        <v>Center</v>
      </c>
      <c r="I33" s="44" t="str">
        <f ca="1">IF(B33&lt;&gt;"",VLOOKUP(G33,'Players Stats'!$C$88:$E$127,3),"")</f>
        <v>Joakim Noah</v>
      </c>
      <c r="J33" s="87">
        <f t="shared" ca="1" si="14"/>
        <v>0.13637932079931736</v>
      </c>
      <c r="K33" s="87">
        <f ca="1">IF(B33&lt;&gt;"",VLOOKUP('Quarter 1'!G33-5*('Quarter 1'!D33-1),'Players Stats'!$B$136:$J$140,1+E33),"")</f>
        <v>0.11485000000000001</v>
      </c>
      <c r="L33" s="44" t="str">
        <f t="shared" ca="1" si="68"/>
        <v>NO</v>
      </c>
      <c r="M33" s="87">
        <f t="shared" ca="1" si="15"/>
        <v>0.29302902456954283</v>
      </c>
      <c r="N33" s="87">
        <f ca="1">IF(B33&lt;&gt;"",IF(L33="NO",VLOOKUP(G33,'Players Stats'!$C$88:$I$127,7),""),"")</f>
        <v>1.0416666666666668E-2</v>
      </c>
      <c r="O33" s="44">
        <f t="shared" ca="1" si="69"/>
        <v>2</v>
      </c>
      <c r="P33" s="87">
        <f t="shared" ca="1" si="16"/>
        <v>0.43196535647004353</v>
      </c>
      <c r="Q33" s="87">
        <f ca="1">IF(L33="NO",VLOOKUP(G33,'Players Stats'!$C$88:$H$127,7-'Quarter 1'!O33),"")</f>
        <v>0.48099999999999998</v>
      </c>
      <c r="R33" s="44">
        <f t="shared" ca="1" si="70"/>
        <v>2</v>
      </c>
      <c r="S33" s="87">
        <f t="shared" ca="1" si="17"/>
        <v>0.78240283811995015</v>
      </c>
      <c r="T33" s="44" t="str">
        <f ca="1">IF(S33="","",IF(S33&lt;=VLOOKUP(G33,'Players Stats'!$C$88:$L$127,10),"YES","NO"))</f>
        <v>NO</v>
      </c>
      <c r="U33" s="87" t="str">
        <f t="shared" ca="1" si="18"/>
        <v/>
      </c>
      <c r="V33" s="44" t="str">
        <f ca="1">IF(T33="YES",IF(U33&lt;=VLOOKUP(G33,'Players Stats'!$C$88:$H$127,6),1,0),"")</f>
        <v/>
      </c>
      <c r="W33" s="87" t="str">
        <f t="shared" ca="1" si="19"/>
        <v/>
      </c>
      <c r="X33" s="44" t="str">
        <f ca="1">IF(AND(T33="YES",W33&lt;&gt;""),IF(W33&lt;=VLOOKUP(G33,'Players Stats'!$C$88:$H$127,6),1,0),"")</f>
        <v/>
      </c>
      <c r="Y33" s="87" t="str">
        <f t="shared" ca="1" si="20"/>
        <v/>
      </c>
      <c r="Z33" s="44" t="str">
        <f ca="1">IF(Y33="","",IF(Y33&lt;=Simulation!$K$7,"YES","NO"))</f>
        <v/>
      </c>
      <c r="AA33" s="87" t="str">
        <f t="shared" ca="1" si="21"/>
        <v/>
      </c>
      <c r="AB33" s="44" t="str">
        <f ca="1">IF(Z33="NO",IF(AA33&lt;=Simulation!$K$9,D33,E33),"")</f>
        <v/>
      </c>
      <c r="AD33" s="44">
        <f t="shared" ca="1" si="22"/>
        <v>16</v>
      </c>
      <c r="AE33" s="6" t="str">
        <f t="shared" ca="1" si="23"/>
        <v>-</v>
      </c>
      <c r="AF33" s="44">
        <f t="shared" ca="1" si="24"/>
        <v>9</v>
      </c>
      <c r="AH33" s="44" t="str">
        <f t="shared" ca="1" si="84"/>
        <v/>
      </c>
      <c r="AI33" s="44" t="str">
        <f t="shared" ca="1" si="84"/>
        <v/>
      </c>
      <c r="AJ33" s="44" t="str">
        <f t="shared" ca="1" si="84"/>
        <v/>
      </c>
      <c r="AL33" s="44">
        <f ca="1">IF(AL32&lt;&gt;"",IF(AND(AL32&lt;60*Simulation!$K$8, AL32+AM33&lt;60*Simulation!$K$8),AL32+AM33,""),"")</f>
        <v>335</v>
      </c>
      <c r="AM33" s="44">
        <f ca="1">IF(AL32&lt;&gt;"",IF(AND(BL32&lt;&gt;"", AN32=BL32),RANDBETWEEN(Simulation!$N$6,Simulation!$P$6),RANDBETWEEN(Simulation!$N$5,Simulation!$P$5)),"")</f>
        <v>8</v>
      </c>
      <c r="AN33" s="44">
        <f t="shared" ca="1" si="71"/>
        <v>1</v>
      </c>
      <c r="AO33" s="44">
        <f t="shared" ca="1" si="25"/>
        <v>2</v>
      </c>
      <c r="AP33" s="87">
        <f t="shared" ca="1" si="26"/>
        <v>0.90972961098369676</v>
      </c>
      <c r="AQ33" s="44">
        <f t="shared" ca="1" si="27"/>
        <v>5</v>
      </c>
      <c r="AR33" s="44" t="str">
        <f ca="1">IF(AL33&lt;&gt;"",VLOOKUP(AQ33,'Players Stats'!$C$88:$D$127,2),"")</f>
        <v>Center</v>
      </c>
      <c r="AS33" s="44" t="str">
        <f ca="1">IF(AL33&lt;&gt;"",VLOOKUP(AQ33,'Players Stats'!$C$88:$E$127,3),"")</f>
        <v>Chris Bosh</v>
      </c>
      <c r="AT33" s="27">
        <f t="shared" ca="1" si="83"/>
        <v>0.83089590419670178</v>
      </c>
      <c r="AU33" s="44">
        <f ca="1">IF(AL33&lt;&gt;"",VLOOKUP('Quarter 1'!AQ33-5*('Quarter 1'!AN33-1),'Players Stats'!$B$136:$J$140,1+AO33),"")</f>
        <v>0.14920000000000003</v>
      </c>
      <c r="AV33" s="44" t="str">
        <f t="shared" ca="1" si="72"/>
        <v>NO</v>
      </c>
      <c r="AW33" s="27">
        <f t="shared" ca="1" si="29"/>
        <v>0.31733681091477883</v>
      </c>
      <c r="AX33" s="44">
        <f ca="1">IF(AL33&lt;&gt;"",IF(AV33="NO",VLOOKUP(AQ33,'Players Stats'!$C$88:$I$127,7),""),"")</f>
        <v>7.5187969924812026E-2</v>
      </c>
      <c r="AY33" s="44">
        <f t="shared" ca="1" si="73"/>
        <v>2</v>
      </c>
      <c r="AZ33" s="27">
        <f t="shared" ca="1" si="30"/>
        <v>0.73845571386877429</v>
      </c>
      <c r="BA33" s="44">
        <f ca="1">IF(AV33="NO",VLOOKUP(AQ33,'Players Stats'!$C$88:$H$127,7-'Quarter 1'!AY33),"")</f>
        <v>0.53500000000000003</v>
      </c>
      <c r="BB33" s="44">
        <f t="shared" ca="1" si="74"/>
        <v>0</v>
      </c>
      <c r="BC33" s="27">
        <f t="shared" ca="1" si="31"/>
        <v>0.14927887160973907</v>
      </c>
      <c r="BD33" s="44" t="str">
        <f ca="1">IF(BC33="","",IF(BC33&lt;=VLOOKUP(AQ33,'Players Stats'!$C$88:$L$127,10),"YES","NO"))</f>
        <v>NO</v>
      </c>
      <c r="BE33" s="27" t="str">
        <f t="shared" ca="1" si="32"/>
        <v/>
      </c>
      <c r="BF33" s="44" t="str">
        <f ca="1">IF(BD33="YES",IF(BE33&lt;=VLOOKUP(AQ33,'Players Stats'!$C$88:$H$127,6),1,0),"")</f>
        <v/>
      </c>
      <c r="BG33" s="27" t="str">
        <f t="shared" ca="1" si="33"/>
        <v/>
      </c>
      <c r="BH33" s="44" t="str">
        <f ca="1">IF(AND(BD33="YES",BG33&lt;&gt;""),IF(BG33&lt;=VLOOKUP(AQ33,'Players Stats'!$C$88:$H$127,6),1,0),"")</f>
        <v/>
      </c>
      <c r="BI33" s="27">
        <f t="shared" ca="1" si="34"/>
        <v>0.6839364775871154</v>
      </c>
      <c r="BJ33" s="44" t="str">
        <f ca="1">IF(BI33="","",IF(BI33&lt;=Simulation!$K$7,"YES","NO"))</f>
        <v>NO</v>
      </c>
      <c r="BK33" s="27">
        <f t="shared" ca="1" si="35"/>
        <v>0.67818804816769551</v>
      </c>
      <c r="BL33" s="44">
        <f ca="1">IF(BJ33="NO",IF(BK33&lt;=Simulation!$K$9,AN33,AO33),"")</f>
        <v>2</v>
      </c>
      <c r="BN33" s="44">
        <f t="shared" ca="1" si="36"/>
        <v>15</v>
      </c>
      <c r="BO33" s="6" t="str">
        <f t="shared" ca="1" si="37"/>
        <v>-</v>
      </c>
      <c r="BP33" s="44">
        <f t="shared" ca="1" si="38"/>
        <v>9</v>
      </c>
      <c r="BR33" s="44" t="str">
        <f t="shared" ca="1" si="2"/>
        <v/>
      </c>
      <c r="BS33" s="44" t="str">
        <f t="shared" ca="1" si="3"/>
        <v/>
      </c>
      <c r="BT33" s="44" t="str">
        <f t="shared" ca="1" si="4"/>
        <v/>
      </c>
      <c r="BU33" s="44"/>
      <c r="BV33" s="44">
        <f ca="1">IF(BV32&lt;&gt;"",IF(AND(BV32&lt;60*Simulation!$K$8, BV32+BW33&lt;60*Simulation!$K$8),BV32+BW33,""),"")</f>
        <v>361</v>
      </c>
      <c r="BW33" s="44">
        <f ca="1">IF(BV32&lt;&gt;"",IF(AND(CV32&lt;&gt;"", BX32=CV32),RANDBETWEEN(Simulation!$N$6,Simulation!$P$6),RANDBETWEEN(Simulation!$N$5,Simulation!$P$5)),"")</f>
        <v>20</v>
      </c>
      <c r="BX33" s="44">
        <f t="shared" ca="1" si="75"/>
        <v>1</v>
      </c>
      <c r="BY33" s="44">
        <f t="shared" ca="1" si="39"/>
        <v>2</v>
      </c>
      <c r="BZ33" s="27">
        <f t="shared" ca="1" si="40"/>
        <v>0.46175463733707345</v>
      </c>
      <c r="CA33" s="44">
        <f t="shared" ca="1" si="41"/>
        <v>3</v>
      </c>
      <c r="CB33" s="44" t="str">
        <f ca="1">IF(BV33&lt;&gt;"",VLOOKUP(CA33,'Players Stats'!$C$88:$D$127,2),"")</f>
        <v>Small Forward</v>
      </c>
      <c r="CC33" s="44" t="str">
        <f ca="1">IF(BV33&lt;&gt;"",VLOOKUP(CA33,'Players Stats'!$C$88:$E$127,3),"")</f>
        <v>LeBron James</v>
      </c>
      <c r="CD33" s="27">
        <f t="shared" ca="1" si="42"/>
        <v>0.85685458873881548</v>
      </c>
      <c r="CE33" s="44">
        <f ca="1">IF(BV33&lt;&gt;"",VLOOKUP('Quarter 1'!CA33-5*('Quarter 1'!BX33-1),'Players Stats'!$B$136:$J$140,1+BY33),"")</f>
        <v>7.035000000000001E-2</v>
      </c>
      <c r="CF33" s="44" t="str">
        <f t="shared" ca="1" si="76"/>
        <v>NO</v>
      </c>
      <c r="CG33" s="27">
        <f t="shared" ca="1" si="43"/>
        <v>0.23965329571514415</v>
      </c>
      <c r="CH33" s="44">
        <f ca="1">IF(BV33&lt;&gt;"",IF(CF33="NO",VLOOKUP(CA33,'Players Stats'!$C$88:$I$127,7),""),"")</f>
        <v>0.15639810426540282</v>
      </c>
      <c r="CI33" s="44">
        <f t="shared" ca="1" si="77"/>
        <v>2</v>
      </c>
      <c r="CJ33" s="27">
        <f t="shared" ca="1" si="44"/>
        <v>0.37402894243719387</v>
      </c>
      <c r="CK33" s="44">
        <f ca="1">IF(CF33="NO",VLOOKUP(CA33,'Players Stats'!$C$88:$H$127,7-'Quarter 1'!CI33),"")</f>
        <v>0.56499999999999995</v>
      </c>
      <c r="CL33" s="44">
        <f t="shared" ca="1" si="78"/>
        <v>2</v>
      </c>
      <c r="CM33" s="27">
        <f t="shared" ca="1" si="45"/>
        <v>0.19076628211412561</v>
      </c>
      <c r="CN33" s="44" t="str">
        <f ca="1">IF(CM33="","",IF(CM33&lt;=VLOOKUP(CA33,'Players Stats'!$C$88:$L$127,10),"YES","NO"))</f>
        <v>NO</v>
      </c>
      <c r="CO33" s="27" t="str">
        <f t="shared" ca="1" si="46"/>
        <v/>
      </c>
      <c r="CP33" s="44" t="str">
        <f ca="1">IF(CN33="YES",IF(CO33&lt;=VLOOKUP(CA33,'Players Stats'!$C$88:$H$127,6),1,0),"")</f>
        <v/>
      </c>
      <c r="CQ33" s="27" t="str">
        <f t="shared" ca="1" si="47"/>
        <v/>
      </c>
      <c r="CR33" s="44" t="str">
        <f ca="1">IF(AND(CN33="YES",CQ33&lt;&gt;""),IF(CQ33&lt;=VLOOKUP(CA33,'Players Stats'!$C$88:$H$127,6),1,0),"")</f>
        <v/>
      </c>
      <c r="CS33" s="27" t="str">
        <f t="shared" ca="1" si="48"/>
        <v/>
      </c>
      <c r="CT33" s="44" t="str">
        <f ca="1">IF(CS33="","",IF(CS33&lt;=Simulation!$K$7,"YES","NO"))</f>
        <v/>
      </c>
      <c r="CU33" s="27" t="str">
        <f t="shared" ca="1" si="49"/>
        <v/>
      </c>
      <c r="CV33" s="44" t="str">
        <f ca="1">IF(CT33="NO",IF(CU33&lt;=Simulation!$K$9,BX33,BY33),"")</f>
        <v/>
      </c>
      <c r="CX33" s="44">
        <f t="shared" ca="1" si="50"/>
        <v>11</v>
      </c>
      <c r="CY33" s="6" t="str">
        <f t="shared" ca="1" si="51"/>
        <v>-</v>
      </c>
      <c r="CZ33" s="44">
        <f t="shared" ca="1" si="52"/>
        <v>6</v>
      </c>
      <c r="DB33" s="44" t="str">
        <f t="shared" ca="1" si="5"/>
        <v/>
      </c>
      <c r="DC33" s="44" t="str">
        <f t="shared" ca="1" si="6"/>
        <v/>
      </c>
      <c r="DD33" s="44" t="str">
        <f t="shared" ca="1" si="7"/>
        <v/>
      </c>
      <c r="DE33" s="44"/>
      <c r="DF33" s="44">
        <f ca="1">IF(DF32&lt;&gt;"",IF(AND(DF32&lt;60*Simulation!$K$8, DF32+DG33&lt;60*Simulation!$K$8),DF32+DG33,""),"")</f>
        <v>382</v>
      </c>
      <c r="DG33" s="44">
        <f ca="1">IF(DF32&lt;&gt;"",IF(AND(EF32&lt;&gt;"", DH32=EF32),RANDBETWEEN(Simulation!$N$6,Simulation!$P$6),RANDBETWEEN(Simulation!$N$5,Simulation!$P$5)),"")</f>
        <v>13</v>
      </c>
      <c r="DH33" s="44">
        <f t="shared" ca="1" si="79"/>
        <v>1</v>
      </c>
      <c r="DI33" s="44">
        <f t="shared" ca="1" si="53"/>
        <v>2</v>
      </c>
      <c r="DJ33" s="27">
        <f t="shared" ca="1" si="54"/>
        <v>0.40782716739036196</v>
      </c>
      <c r="DK33" s="44">
        <f t="shared" ca="1" si="55"/>
        <v>3</v>
      </c>
      <c r="DL33" s="44" t="str">
        <f ca="1">IF(DF33&lt;&gt;"",VLOOKUP(DK33,'Players Stats'!$C$88:$D$127,2),"")</f>
        <v>Small Forward</v>
      </c>
      <c r="DM33" s="44" t="str">
        <f ca="1">IF(DF33&lt;&gt;"",VLOOKUP(DK33,'Players Stats'!$C$88:$E$127,3),"")</f>
        <v>LeBron James</v>
      </c>
      <c r="DN33" s="27">
        <f t="shared" ca="1" si="56"/>
        <v>0.56585086143806651</v>
      </c>
      <c r="DO33" s="44">
        <f ca="1">IF(DF33&lt;&gt;"",VLOOKUP('Quarter 1'!DK33-5*('Quarter 1'!DH33-1),'Players Stats'!$B$136:$J$140,1+DI33),"")</f>
        <v>7.035000000000001E-2</v>
      </c>
      <c r="DP33" s="44" t="str">
        <f t="shared" ca="1" si="80"/>
        <v>NO</v>
      </c>
      <c r="DQ33" s="27">
        <f t="shared" ca="1" si="57"/>
        <v>0.86106494789614252</v>
      </c>
      <c r="DR33" s="44">
        <f ca="1">IF(DF33&lt;&gt;"",IF(DP33="NO",VLOOKUP(DK33,'Players Stats'!$C$88:$I$127,7),""),"")</f>
        <v>0.15639810426540282</v>
      </c>
      <c r="DS33" s="44">
        <f t="shared" ca="1" si="81"/>
        <v>2</v>
      </c>
      <c r="DT33" s="27">
        <f t="shared" ca="1" si="58"/>
        <v>0.87814348462885006</v>
      </c>
      <c r="DU33" s="44">
        <f ca="1">IF(DP33="NO",VLOOKUP(DK33,'Players Stats'!$C$88:$H$127,7-'Quarter 1'!DS33),"")</f>
        <v>0.56499999999999995</v>
      </c>
      <c r="DV33" s="44">
        <f t="shared" ca="1" si="82"/>
        <v>0</v>
      </c>
      <c r="DW33" s="27">
        <f t="shared" ca="1" si="59"/>
        <v>0.85455983664369162</v>
      </c>
      <c r="DX33" s="44" t="str">
        <f ca="1">IF(DW33="","",IF(DW33&lt;=VLOOKUP(DK33,'Players Stats'!$C$88:$L$127,10),"YES","NO"))</f>
        <v>NO</v>
      </c>
      <c r="DY33" s="27" t="str">
        <f t="shared" ca="1" si="60"/>
        <v/>
      </c>
      <c r="DZ33" s="44" t="str">
        <f ca="1">IF(DX33="YES",IF(DY33&lt;=VLOOKUP(DK33,'Players Stats'!$C$88:$H$127,6),1,0),"")</f>
        <v/>
      </c>
      <c r="EA33" s="27" t="str">
        <f t="shared" ca="1" si="61"/>
        <v/>
      </c>
      <c r="EB33" s="44" t="str">
        <f ca="1">IF(AND(DX33="YES",EA33&lt;&gt;""),IF(EA33&lt;=VLOOKUP(DK33,'Players Stats'!$C$88:$H$127,6),1,0),"")</f>
        <v/>
      </c>
      <c r="EC33" s="27">
        <f t="shared" ca="1" si="62"/>
        <v>0.88266363223904087</v>
      </c>
      <c r="ED33" s="44" t="str">
        <f ca="1">IF(EC33="","",IF(EC33&lt;=Simulation!$K$7,"YES","NO"))</f>
        <v>NO</v>
      </c>
      <c r="EE33" s="27">
        <f t="shared" ca="1" si="63"/>
        <v>0.24674075220157987</v>
      </c>
      <c r="EF33" s="44">
        <f ca="1">IF(ED33="NO",IF(EE33&lt;=Simulation!$K$9,DH33,DI33),"")</f>
        <v>1</v>
      </c>
      <c r="EH33" s="44">
        <f t="shared" ca="1" si="64"/>
        <v>16</v>
      </c>
      <c r="EI33" s="6" t="str">
        <f t="shared" ca="1" si="65"/>
        <v>-</v>
      </c>
      <c r="EJ33" s="44">
        <f t="shared" ca="1" si="66"/>
        <v>16</v>
      </c>
      <c r="EL33" s="44" t="str">
        <f t="shared" ca="1" si="8"/>
        <v/>
      </c>
      <c r="EM33" s="44" t="str">
        <f t="shared" ca="1" si="9"/>
        <v/>
      </c>
      <c r="EN33" s="44" t="str">
        <f t="shared" ca="1" si="10"/>
        <v/>
      </c>
    </row>
    <row r="34" spans="2:144">
      <c r="B34" s="44">
        <f ca="1">IF(B33&lt;&gt;"",IF(AND(B33&lt;60*Simulation!$K$8, B33+C34&lt;60*Simulation!$K$8),B33+C34,""),"")</f>
        <v>390</v>
      </c>
      <c r="C34" s="44">
        <f ca="1">IF(B33&lt;&gt;"",IF(AND(AB33&lt;&gt;"", D33=AB33),RANDBETWEEN(Simulation!$N$6,Simulation!$P$6),RANDBETWEEN(Simulation!$N$5,Simulation!$P$5)),"")</f>
        <v>10</v>
      </c>
      <c r="D34" s="44">
        <f t="shared" ca="1" si="67"/>
        <v>1</v>
      </c>
      <c r="E34" s="44">
        <f t="shared" ca="1" si="11"/>
        <v>2</v>
      </c>
      <c r="F34" s="87">
        <f t="shared" ca="1" si="12"/>
        <v>0.75363997161344298</v>
      </c>
      <c r="G34" s="44">
        <f t="shared" ca="1" si="13"/>
        <v>4</v>
      </c>
      <c r="H34" s="44" t="str">
        <f ca="1">IF(B34&lt;&gt;"",VLOOKUP(G34,'Players Stats'!$C$88:$D$127,2),"")</f>
        <v>Power Forward</v>
      </c>
      <c r="I34" s="44" t="str">
        <f ca="1">IF(B34&lt;&gt;"",VLOOKUP(G34,'Players Stats'!$C$88:$E$127,3),"")</f>
        <v>Shane Battier</v>
      </c>
      <c r="J34" s="87">
        <f t="shared" ca="1" si="14"/>
        <v>0.1373893113314143</v>
      </c>
      <c r="K34" s="87">
        <f ca="1">IF(B34&lt;&gt;"",VLOOKUP('Quarter 1'!G34-5*('Quarter 1'!D34-1),'Players Stats'!$B$136:$J$140,1+E34),"")</f>
        <v>6.9599999999999995E-2</v>
      </c>
      <c r="L34" s="44" t="str">
        <f t="shared" ca="1" si="68"/>
        <v>NO</v>
      </c>
      <c r="M34" s="87">
        <f t="shared" ca="1" si="15"/>
        <v>0.87098446264669549</v>
      </c>
      <c r="N34" s="87">
        <f ca="1">IF(B34&lt;&gt;"",IF(L34="NO",VLOOKUP(G34,'Players Stats'!$C$88:$I$127,7),""),"")</f>
        <v>0.46808510638297873</v>
      </c>
      <c r="O34" s="44">
        <f t="shared" ca="1" si="69"/>
        <v>2</v>
      </c>
      <c r="P34" s="87">
        <f t="shared" ca="1" si="16"/>
        <v>0.73877856221193683</v>
      </c>
      <c r="Q34" s="87">
        <f ca="1">IF(L34="NO",VLOOKUP(G34,'Players Stats'!$C$88:$H$127,7-'Quarter 1'!O34),"")</f>
        <v>0.42</v>
      </c>
      <c r="R34" s="44">
        <f t="shared" ca="1" si="70"/>
        <v>0</v>
      </c>
      <c r="S34" s="87">
        <f t="shared" ca="1" si="17"/>
        <v>0.45720925727525785</v>
      </c>
      <c r="T34" s="44" t="str">
        <f ca="1">IF(S34="","",IF(S34&lt;=VLOOKUP(G34,'Players Stats'!$C$88:$L$127,10),"YES","NO"))</f>
        <v>NO</v>
      </c>
      <c r="U34" s="87" t="str">
        <f t="shared" ca="1" si="18"/>
        <v/>
      </c>
      <c r="V34" s="44" t="str">
        <f ca="1">IF(T34="YES",IF(U34&lt;=VLOOKUP(G34,'Players Stats'!$C$88:$H$127,6),1,0),"")</f>
        <v/>
      </c>
      <c r="W34" s="87" t="str">
        <f t="shared" ca="1" si="19"/>
        <v/>
      </c>
      <c r="X34" s="44" t="str">
        <f ca="1">IF(AND(T34="YES",W34&lt;&gt;""),IF(W34&lt;=VLOOKUP(G34,'Players Stats'!$C$88:$H$127,6),1,0),"")</f>
        <v/>
      </c>
      <c r="Y34" s="87">
        <f t="shared" ca="1" si="20"/>
        <v>0.64885571660043628</v>
      </c>
      <c r="Z34" s="44" t="str">
        <f ca="1">IF(Y34="","",IF(Y34&lt;=Simulation!$K$7,"YES","NO"))</f>
        <v>NO</v>
      </c>
      <c r="AA34" s="87">
        <f t="shared" ca="1" si="21"/>
        <v>0.42594316260117526</v>
      </c>
      <c r="AB34" s="44">
        <f ca="1">IF(Z34="NO",IF(AA34&lt;=Simulation!$K$9,D34,E34),"")</f>
        <v>2</v>
      </c>
      <c r="AD34" s="44">
        <f t="shared" ca="1" si="22"/>
        <v>16</v>
      </c>
      <c r="AE34" s="6" t="str">
        <f t="shared" ca="1" si="23"/>
        <v>-</v>
      </c>
      <c r="AF34" s="44">
        <f t="shared" ca="1" si="24"/>
        <v>9</v>
      </c>
      <c r="AH34" s="44" t="str">
        <f t="shared" ca="1" si="84"/>
        <v/>
      </c>
      <c r="AI34" s="44" t="str">
        <f t="shared" ca="1" si="84"/>
        <v/>
      </c>
      <c r="AJ34" s="44" t="str">
        <f t="shared" ca="1" si="84"/>
        <v/>
      </c>
      <c r="AL34" s="44">
        <f ca="1">IF(AL33&lt;&gt;"",IF(AND(AL33&lt;60*Simulation!$K$8, AL33+AM34&lt;60*Simulation!$K$8),AL33+AM34,""),"")</f>
        <v>343</v>
      </c>
      <c r="AM34" s="44">
        <f ca="1">IF(AL33&lt;&gt;"",IF(AND(BL33&lt;&gt;"", AN33=BL33),RANDBETWEEN(Simulation!$N$6,Simulation!$P$6),RANDBETWEEN(Simulation!$N$5,Simulation!$P$5)),"")</f>
        <v>8</v>
      </c>
      <c r="AN34" s="44">
        <f t="shared" ca="1" si="71"/>
        <v>2</v>
      </c>
      <c r="AO34" s="44">
        <f t="shared" ca="1" si="25"/>
        <v>1</v>
      </c>
      <c r="AP34" s="87">
        <f t="shared" ca="1" si="26"/>
        <v>0.57447433237259971</v>
      </c>
      <c r="AQ34" s="44">
        <f t="shared" ca="1" si="27"/>
        <v>8</v>
      </c>
      <c r="AR34" s="44" t="str">
        <f ca="1">IF(AL34&lt;&gt;"",VLOOKUP(AQ34,'Players Stats'!$C$88:$D$127,2),"")</f>
        <v>Small Forward</v>
      </c>
      <c r="AS34" s="44" t="str">
        <f ca="1">IF(AL34&lt;&gt;"",VLOOKUP(AQ34,'Players Stats'!$C$88:$E$127,3),"")</f>
        <v>Carlos Boozer</v>
      </c>
      <c r="AT34" s="27">
        <f t="shared" ca="1" si="83"/>
        <v>0.71650778086689415</v>
      </c>
      <c r="AU34" s="44">
        <f ca="1">IF(AL34&lt;&gt;"",VLOOKUP('Quarter 1'!AQ34-5*('Quarter 1'!AN34-1),'Players Stats'!$B$136:$J$140,1+AO34),"")</f>
        <v>0.12745000000000001</v>
      </c>
      <c r="AV34" s="44" t="str">
        <f t="shared" ca="1" si="72"/>
        <v>NO</v>
      </c>
      <c r="AW34" s="27">
        <f t="shared" ca="1" si="29"/>
        <v>0.25722332074382059</v>
      </c>
      <c r="AX34" s="44">
        <f ca="1">IF(AL34&lt;&gt;"",IF(AV34="NO",VLOOKUP(AQ34,'Players Stats'!$C$88:$I$127,7),""),"")</f>
        <v>0</v>
      </c>
      <c r="AY34" s="44">
        <f t="shared" ca="1" si="73"/>
        <v>2</v>
      </c>
      <c r="AZ34" s="27">
        <f t="shared" ca="1" si="30"/>
        <v>0.57360264240121606</v>
      </c>
      <c r="BA34" s="44">
        <f ca="1">IF(AV34="NO",VLOOKUP(AQ34,'Players Stats'!$C$88:$H$127,7-'Quarter 1'!AY34),"")</f>
        <v>0.47699999999999998</v>
      </c>
      <c r="BB34" s="44">
        <f t="shared" ca="1" si="74"/>
        <v>0</v>
      </c>
      <c r="BC34" s="27">
        <f t="shared" ca="1" si="31"/>
        <v>0.8965109764962248</v>
      </c>
      <c r="BD34" s="44" t="str">
        <f ca="1">IF(BC34="","",IF(BC34&lt;=VLOOKUP(AQ34,'Players Stats'!$C$88:$L$127,10),"YES","NO"))</f>
        <v>NO</v>
      </c>
      <c r="BE34" s="27" t="str">
        <f t="shared" ca="1" si="32"/>
        <v/>
      </c>
      <c r="BF34" s="44" t="str">
        <f ca="1">IF(BD34="YES",IF(BE34&lt;=VLOOKUP(AQ34,'Players Stats'!$C$88:$H$127,6),1,0),"")</f>
        <v/>
      </c>
      <c r="BG34" s="27" t="str">
        <f t="shared" ca="1" si="33"/>
        <v/>
      </c>
      <c r="BH34" s="44" t="str">
        <f ca="1">IF(AND(BD34="YES",BG34&lt;&gt;""),IF(BG34&lt;=VLOOKUP(AQ34,'Players Stats'!$C$88:$H$127,6),1,0),"")</f>
        <v/>
      </c>
      <c r="BI34" s="27">
        <f t="shared" ca="1" si="34"/>
        <v>0.96810298045343068</v>
      </c>
      <c r="BJ34" s="44" t="str">
        <f ca="1">IF(BI34="","",IF(BI34&lt;=Simulation!$K$7,"YES","NO"))</f>
        <v>NO</v>
      </c>
      <c r="BK34" s="27">
        <f t="shared" ca="1" si="35"/>
        <v>0.55169430997316149</v>
      </c>
      <c r="BL34" s="44">
        <f ca="1">IF(BJ34="NO",IF(BK34&lt;=Simulation!$K$9,AN34,AO34),"")</f>
        <v>1</v>
      </c>
      <c r="BN34" s="44">
        <f t="shared" ca="1" si="36"/>
        <v>15</v>
      </c>
      <c r="BO34" s="6" t="str">
        <f t="shared" ca="1" si="37"/>
        <v>-</v>
      </c>
      <c r="BP34" s="44">
        <f t="shared" ca="1" si="38"/>
        <v>9</v>
      </c>
      <c r="BR34" s="44" t="str">
        <f t="shared" ca="1" si="2"/>
        <v/>
      </c>
      <c r="BS34" s="44" t="str">
        <f t="shared" ca="1" si="3"/>
        <v/>
      </c>
      <c r="BT34" s="44" t="str">
        <f t="shared" ca="1" si="4"/>
        <v/>
      </c>
      <c r="BU34" s="44"/>
      <c r="BV34" s="44">
        <f ca="1">IF(BV33&lt;&gt;"",IF(AND(BV33&lt;60*Simulation!$K$8, BV33+BW34&lt;60*Simulation!$K$8),BV33+BW34,""),"")</f>
        <v>376</v>
      </c>
      <c r="BW34" s="44">
        <f ca="1">IF(BV33&lt;&gt;"",IF(AND(CV33&lt;&gt;"", BX33=CV33),RANDBETWEEN(Simulation!$N$6,Simulation!$P$6),RANDBETWEEN(Simulation!$N$5,Simulation!$P$5)),"")</f>
        <v>15</v>
      </c>
      <c r="BX34" s="44">
        <f t="shared" ca="1" si="75"/>
        <v>2</v>
      </c>
      <c r="BY34" s="44">
        <f t="shared" ca="1" si="39"/>
        <v>1</v>
      </c>
      <c r="BZ34" s="27">
        <f t="shared" ca="1" si="40"/>
        <v>0.59119714751989993</v>
      </c>
      <c r="CA34" s="44">
        <f t="shared" ca="1" si="41"/>
        <v>8</v>
      </c>
      <c r="CB34" s="44" t="str">
        <f ca="1">IF(BV34&lt;&gt;"",VLOOKUP(CA34,'Players Stats'!$C$88:$D$127,2),"")</f>
        <v>Small Forward</v>
      </c>
      <c r="CC34" s="44" t="str">
        <f ca="1">IF(BV34&lt;&gt;"",VLOOKUP(CA34,'Players Stats'!$C$88:$E$127,3),"")</f>
        <v>Carlos Boozer</v>
      </c>
      <c r="CD34" s="27">
        <f t="shared" ca="1" si="42"/>
        <v>0.10913121438060969</v>
      </c>
      <c r="CE34" s="44">
        <f ca="1">IF(BV34&lt;&gt;"",VLOOKUP('Quarter 1'!CA34-5*('Quarter 1'!BX34-1),'Players Stats'!$B$136:$J$140,1+BY34),"")</f>
        <v>0.12745000000000001</v>
      </c>
      <c r="CF34" s="44" t="str">
        <f t="shared" ca="1" si="76"/>
        <v>YES</v>
      </c>
      <c r="CG34" s="27" t="str">
        <f t="shared" ca="1" si="43"/>
        <v/>
      </c>
      <c r="CH34" s="44" t="str">
        <f ca="1">IF(BV34&lt;&gt;"",IF(CF34="NO",VLOOKUP(CA34,'Players Stats'!$C$88:$I$127,7),""),"")</f>
        <v/>
      </c>
      <c r="CI34" s="44" t="str">
        <f t="shared" ca="1" si="77"/>
        <v/>
      </c>
      <c r="CJ34" s="27" t="str">
        <f t="shared" ca="1" si="44"/>
        <v/>
      </c>
      <c r="CK34" s="44" t="str">
        <f ca="1">IF(CF34="NO",VLOOKUP(CA34,'Players Stats'!$C$88:$H$127,7-'Quarter 1'!CI34),"")</f>
        <v/>
      </c>
      <c r="CL34" s="44" t="str">
        <f t="shared" ca="1" si="78"/>
        <v/>
      </c>
      <c r="CM34" s="27" t="str">
        <f t="shared" ca="1" si="45"/>
        <v/>
      </c>
      <c r="CN34" s="44" t="str">
        <f ca="1">IF(CM34="","",IF(CM34&lt;=VLOOKUP(CA34,'Players Stats'!$C$88:$L$127,10),"YES","NO"))</f>
        <v/>
      </c>
      <c r="CO34" s="27" t="str">
        <f t="shared" ca="1" si="46"/>
        <v/>
      </c>
      <c r="CP34" s="44" t="str">
        <f ca="1">IF(CN34="YES",IF(CO34&lt;=VLOOKUP(CA34,'Players Stats'!$C$88:$H$127,6),1,0),"")</f>
        <v/>
      </c>
      <c r="CQ34" s="27" t="str">
        <f t="shared" ca="1" si="47"/>
        <v/>
      </c>
      <c r="CR34" s="44" t="str">
        <f ca="1">IF(AND(CN34="YES",CQ34&lt;&gt;""),IF(CQ34&lt;=VLOOKUP(CA34,'Players Stats'!$C$88:$H$127,6),1,0),"")</f>
        <v/>
      </c>
      <c r="CS34" s="27" t="str">
        <f t="shared" ca="1" si="48"/>
        <v/>
      </c>
      <c r="CT34" s="44" t="str">
        <f ca="1">IF(CS34="","",IF(CS34&lt;=Simulation!$K$7,"YES","NO"))</f>
        <v/>
      </c>
      <c r="CU34" s="27" t="str">
        <f t="shared" ca="1" si="49"/>
        <v/>
      </c>
      <c r="CV34" s="44" t="str">
        <f ca="1">IF(CT34="NO",IF(CU34&lt;=Simulation!$K$9,BX34,BY34),"")</f>
        <v/>
      </c>
      <c r="CX34" s="44">
        <f t="shared" ca="1" si="50"/>
        <v>11</v>
      </c>
      <c r="CY34" s="6" t="str">
        <f t="shared" ca="1" si="51"/>
        <v>-</v>
      </c>
      <c r="CZ34" s="44">
        <f t="shared" ca="1" si="52"/>
        <v>6</v>
      </c>
      <c r="DB34" s="44" t="str">
        <f t="shared" ca="1" si="5"/>
        <v/>
      </c>
      <c r="DC34" s="44" t="str">
        <f t="shared" ca="1" si="6"/>
        <v/>
      </c>
      <c r="DD34" s="44" t="str">
        <f t="shared" ca="1" si="7"/>
        <v/>
      </c>
      <c r="DE34" s="44"/>
      <c r="DF34" s="44">
        <f ca="1">IF(DF33&lt;&gt;"",IF(AND(DF33&lt;60*Simulation!$K$8, DF33+DG34&lt;60*Simulation!$K$8),DF33+DG34,""),"")</f>
        <v>391</v>
      </c>
      <c r="DG34" s="44">
        <f ca="1">IF(DF33&lt;&gt;"",IF(AND(EF33&lt;&gt;"", DH33=EF33),RANDBETWEEN(Simulation!$N$6,Simulation!$P$6),RANDBETWEEN(Simulation!$N$5,Simulation!$P$5)),"")</f>
        <v>9</v>
      </c>
      <c r="DH34" s="44">
        <f t="shared" ca="1" si="79"/>
        <v>1</v>
      </c>
      <c r="DI34" s="44">
        <f t="shared" ca="1" si="53"/>
        <v>2</v>
      </c>
      <c r="DJ34" s="27">
        <f t="shared" ca="1" si="54"/>
        <v>0.11323407154822251</v>
      </c>
      <c r="DK34" s="44">
        <f t="shared" ca="1" si="55"/>
        <v>1</v>
      </c>
      <c r="DL34" s="44" t="str">
        <f ca="1">IF(DF34&lt;&gt;"",VLOOKUP(DK34,'Players Stats'!$C$88:$D$127,2),"")</f>
        <v>Point Guard</v>
      </c>
      <c r="DM34" s="44" t="str">
        <f ca="1">IF(DF34&lt;&gt;"",VLOOKUP(DK34,'Players Stats'!$C$88:$E$127,3),"")</f>
        <v>Dwyane Wade</v>
      </c>
      <c r="DN34" s="27">
        <f t="shared" ca="1" si="56"/>
        <v>0.13774754014605561</v>
      </c>
      <c r="DO34" s="44">
        <f ca="1">IF(DF34&lt;&gt;"",VLOOKUP('Quarter 1'!DK34-5*('Quarter 1'!DH34-1),'Players Stats'!$B$136:$J$140,1+DI34),"")</f>
        <v>8.4050000000000014E-2</v>
      </c>
      <c r="DP34" s="44" t="str">
        <f t="shared" ca="1" si="80"/>
        <v>NO</v>
      </c>
      <c r="DQ34" s="27">
        <f t="shared" ca="1" si="57"/>
        <v>0.48037506739141456</v>
      </c>
      <c r="DR34" s="44">
        <f ca="1">IF(DF34&lt;&gt;"",IF(DP34="NO",VLOOKUP(DK34,'Players Stats'!$C$88:$I$127,7),""),"")</f>
        <v>5.9523809523809521E-2</v>
      </c>
      <c r="DS34" s="44">
        <f t="shared" ca="1" si="81"/>
        <v>2</v>
      </c>
      <c r="DT34" s="27">
        <f t="shared" ca="1" si="58"/>
        <v>0.48018894912385335</v>
      </c>
      <c r="DU34" s="44">
        <f ca="1">IF(DP34="NO",VLOOKUP(DK34,'Players Stats'!$C$88:$H$127,7-'Quarter 1'!DS34),"")</f>
        <v>0.52100000000000002</v>
      </c>
      <c r="DV34" s="44">
        <f t="shared" ca="1" si="82"/>
        <v>2</v>
      </c>
      <c r="DW34" s="27">
        <f t="shared" ca="1" si="59"/>
        <v>0.55593823051049396</v>
      </c>
      <c r="DX34" s="44" t="str">
        <f ca="1">IF(DW34="","",IF(DW34&lt;=VLOOKUP(DK34,'Players Stats'!$C$88:$L$127,10),"YES","NO"))</f>
        <v>NO</v>
      </c>
      <c r="DY34" s="27" t="str">
        <f t="shared" ca="1" si="60"/>
        <v/>
      </c>
      <c r="DZ34" s="44" t="str">
        <f ca="1">IF(DX34="YES",IF(DY34&lt;=VLOOKUP(DK34,'Players Stats'!$C$88:$H$127,6),1,0),"")</f>
        <v/>
      </c>
      <c r="EA34" s="27" t="str">
        <f t="shared" ca="1" si="61"/>
        <v/>
      </c>
      <c r="EB34" s="44" t="str">
        <f ca="1">IF(AND(DX34="YES",EA34&lt;&gt;""),IF(EA34&lt;=VLOOKUP(DK34,'Players Stats'!$C$88:$H$127,6),1,0),"")</f>
        <v/>
      </c>
      <c r="EC34" s="27" t="str">
        <f t="shared" ca="1" si="62"/>
        <v/>
      </c>
      <c r="ED34" s="44" t="str">
        <f ca="1">IF(EC34="","",IF(EC34&lt;=Simulation!$K$7,"YES","NO"))</f>
        <v/>
      </c>
      <c r="EE34" s="27" t="str">
        <f t="shared" ca="1" si="63"/>
        <v/>
      </c>
      <c r="EF34" s="44" t="str">
        <f ca="1">IF(ED34="NO",IF(EE34&lt;=Simulation!$K$9,DH34,DI34),"")</f>
        <v/>
      </c>
      <c r="EH34" s="44">
        <f t="shared" ca="1" si="64"/>
        <v>18</v>
      </c>
      <c r="EI34" s="6" t="str">
        <f t="shared" ca="1" si="65"/>
        <v>-</v>
      </c>
      <c r="EJ34" s="44">
        <f t="shared" ca="1" si="66"/>
        <v>16</v>
      </c>
      <c r="EL34" s="44" t="str">
        <f t="shared" ca="1" si="8"/>
        <v/>
      </c>
      <c r="EM34" s="44" t="str">
        <f t="shared" ca="1" si="9"/>
        <v/>
      </c>
      <c r="EN34" s="44" t="str">
        <f t="shared" ca="1" si="10"/>
        <v/>
      </c>
    </row>
    <row r="35" spans="2:144">
      <c r="B35" s="44">
        <f ca="1">IF(B34&lt;&gt;"",IF(AND(B34&lt;60*Simulation!$K$8, B34+C35&lt;60*Simulation!$K$8),B34+C35,""),"")</f>
        <v>400</v>
      </c>
      <c r="C35" s="44">
        <f ca="1">IF(B34&lt;&gt;"",IF(AND(AB34&lt;&gt;"", D34=AB34),RANDBETWEEN(Simulation!$N$6,Simulation!$P$6),RANDBETWEEN(Simulation!$N$5,Simulation!$P$5)),"")</f>
        <v>10</v>
      </c>
      <c r="D35" s="44">
        <f t="shared" ca="1" si="67"/>
        <v>2</v>
      </c>
      <c r="E35" s="44">
        <f t="shared" ca="1" si="11"/>
        <v>1</v>
      </c>
      <c r="F35" s="87">
        <f t="shared" ca="1" si="12"/>
        <v>0.55750864924737253</v>
      </c>
      <c r="G35" s="44">
        <f t="shared" ca="1" si="13"/>
        <v>8</v>
      </c>
      <c r="H35" s="44" t="str">
        <f ca="1">IF(B35&lt;&gt;"",VLOOKUP(G35,'Players Stats'!$C$88:$D$127,2),"")</f>
        <v>Small Forward</v>
      </c>
      <c r="I35" s="44" t="str">
        <f ca="1">IF(B35&lt;&gt;"",VLOOKUP(G35,'Players Stats'!$C$88:$E$127,3),"")</f>
        <v>Carlos Boozer</v>
      </c>
      <c r="J35" s="87">
        <f t="shared" ca="1" si="14"/>
        <v>0.54443758767429451</v>
      </c>
      <c r="K35" s="87">
        <f ca="1">IF(B35&lt;&gt;"",VLOOKUP('Quarter 1'!G35-5*('Quarter 1'!D35-1),'Players Stats'!$B$136:$J$140,1+E35),"")</f>
        <v>0.12745000000000001</v>
      </c>
      <c r="L35" s="44" t="str">
        <f t="shared" ca="1" si="68"/>
        <v>NO</v>
      </c>
      <c r="M35" s="87">
        <f t="shared" ca="1" si="15"/>
        <v>0.51580504569129482</v>
      </c>
      <c r="N35" s="87">
        <f ca="1">IF(B35&lt;&gt;"",IF(L35="NO",VLOOKUP(G35,'Players Stats'!$C$88:$I$127,7),""),"")</f>
        <v>0</v>
      </c>
      <c r="O35" s="44">
        <f t="shared" ca="1" si="69"/>
        <v>2</v>
      </c>
      <c r="P35" s="87">
        <f t="shared" ca="1" si="16"/>
        <v>0.86483689582466483</v>
      </c>
      <c r="Q35" s="87">
        <f ca="1">IF(L35="NO",VLOOKUP(G35,'Players Stats'!$C$88:$H$127,7-'Quarter 1'!O35),"")</f>
        <v>0.47699999999999998</v>
      </c>
      <c r="R35" s="44">
        <f t="shared" ca="1" si="70"/>
        <v>0</v>
      </c>
      <c r="S35" s="87">
        <f t="shared" ca="1" si="17"/>
        <v>0.36446445412941864</v>
      </c>
      <c r="T35" s="44" t="str">
        <f ca="1">IF(S35="","",IF(S35&lt;=VLOOKUP(G35,'Players Stats'!$C$88:$L$127,10),"YES","NO"))</f>
        <v>NO</v>
      </c>
      <c r="U35" s="87" t="str">
        <f t="shared" ca="1" si="18"/>
        <v/>
      </c>
      <c r="V35" s="44" t="str">
        <f ca="1">IF(T35="YES",IF(U35&lt;=VLOOKUP(G35,'Players Stats'!$C$88:$H$127,6),1,0),"")</f>
        <v/>
      </c>
      <c r="W35" s="87" t="str">
        <f t="shared" ca="1" si="19"/>
        <v/>
      </c>
      <c r="X35" s="44" t="str">
        <f ca="1">IF(AND(T35="YES",W35&lt;&gt;""),IF(W35&lt;=VLOOKUP(G35,'Players Stats'!$C$88:$H$127,6),1,0),"")</f>
        <v/>
      </c>
      <c r="Y35" s="87">
        <f t="shared" ca="1" si="20"/>
        <v>0.30902062169831346</v>
      </c>
      <c r="Z35" s="44" t="str">
        <f ca="1">IF(Y35="","",IF(Y35&lt;=Simulation!$K$7,"YES","NO"))</f>
        <v>NO</v>
      </c>
      <c r="AA35" s="87">
        <f t="shared" ca="1" si="21"/>
        <v>0.14694186618769112</v>
      </c>
      <c r="AB35" s="44">
        <f ca="1">IF(Z35="NO",IF(AA35&lt;=Simulation!$K$9,D35,E35),"")</f>
        <v>2</v>
      </c>
      <c r="AD35" s="44">
        <f t="shared" ca="1" si="22"/>
        <v>16</v>
      </c>
      <c r="AE35" s="6" t="str">
        <f t="shared" ca="1" si="23"/>
        <v>-</v>
      </c>
      <c r="AF35" s="44">
        <f t="shared" ca="1" si="24"/>
        <v>9</v>
      </c>
      <c r="AH35" s="44" t="str">
        <f t="shared" ca="1" si="84"/>
        <v/>
      </c>
      <c r="AI35" s="44" t="str">
        <f t="shared" ca="1" si="84"/>
        <v/>
      </c>
      <c r="AJ35" s="44" t="str">
        <f t="shared" ca="1" si="84"/>
        <v/>
      </c>
      <c r="AL35" s="44">
        <f ca="1">IF(AL34&lt;&gt;"",IF(AND(AL34&lt;60*Simulation!$K$8, AL34+AM35&lt;60*Simulation!$K$8),AL34+AM35,""),"")</f>
        <v>361</v>
      </c>
      <c r="AM35" s="44">
        <f ca="1">IF(AL34&lt;&gt;"",IF(AND(BL34&lt;&gt;"", AN34=BL34),RANDBETWEEN(Simulation!$N$6,Simulation!$P$6),RANDBETWEEN(Simulation!$N$5,Simulation!$P$5)),"")</f>
        <v>18</v>
      </c>
      <c r="AN35" s="44">
        <f t="shared" ca="1" si="71"/>
        <v>1</v>
      </c>
      <c r="AO35" s="44">
        <f t="shared" ca="1" si="25"/>
        <v>2</v>
      </c>
      <c r="AP35" s="87">
        <f t="shared" ca="1" si="26"/>
        <v>0.49073441929611306</v>
      </c>
      <c r="AQ35" s="44">
        <f t="shared" ca="1" si="27"/>
        <v>3</v>
      </c>
      <c r="AR35" s="44" t="str">
        <f ca="1">IF(AL35&lt;&gt;"",VLOOKUP(AQ35,'Players Stats'!$C$88:$D$127,2),"")</f>
        <v>Small Forward</v>
      </c>
      <c r="AS35" s="44" t="str">
        <f ca="1">IF(AL35&lt;&gt;"",VLOOKUP(AQ35,'Players Stats'!$C$88:$E$127,3),"")</f>
        <v>LeBron James</v>
      </c>
      <c r="AT35" s="27">
        <f t="shared" ca="1" si="83"/>
        <v>0.14630207376809201</v>
      </c>
      <c r="AU35" s="44">
        <f ca="1">IF(AL35&lt;&gt;"",VLOOKUP('Quarter 1'!AQ35-5*('Quarter 1'!AN35-1),'Players Stats'!$B$136:$J$140,1+AO35),"")</f>
        <v>7.035000000000001E-2</v>
      </c>
      <c r="AV35" s="44" t="str">
        <f t="shared" ca="1" si="72"/>
        <v>NO</v>
      </c>
      <c r="AW35" s="27">
        <f t="shared" ca="1" si="29"/>
        <v>0.47468687298945622</v>
      </c>
      <c r="AX35" s="44">
        <f ca="1">IF(AL35&lt;&gt;"",IF(AV35="NO",VLOOKUP(AQ35,'Players Stats'!$C$88:$I$127,7),""),"")</f>
        <v>0.15639810426540282</v>
      </c>
      <c r="AY35" s="44">
        <f t="shared" ca="1" si="73"/>
        <v>2</v>
      </c>
      <c r="AZ35" s="27">
        <f t="shared" ca="1" si="30"/>
        <v>0.36119206264753467</v>
      </c>
      <c r="BA35" s="44">
        <f ca="1">IF(AV35="NO",VLOOKUP(AQ35,'Players Stats'!$C$88:$H$127,7-'Quarter 1'!AY35),"")</f>
        <v>0.56499999999999995</v>
      </c>
      <c r="BB35" s="44">
        <f t="shared" ca="1" si="74"/>
        <v>2</v>
      </c>
      <c r="BC35" s="27">
        <f t="shared" ca="1" si="31"/>
        <v>0.39389516942896829</v>
      </c>
      <c r="BD35" s="44" t="str">
        <f ca="1">IF(BC35="","",IF(BC35&lt;=VLOOKUP(AQ35,'Players Stats'!$C$88:$L$127,10),"YES","NO"))</f>
        <v>NO</v>
      </c>
      <c r="BE35" s="27" t="str">
        <f t="shared" ca="1" si="32"/>
        <v/>
      </c>
      <c r="BF35" s="44" t="str">
        <f ca="1">IF(BD35="YES",IF(BE35&lt;=VLOOKUP(AQ35,'Players Stats'!$C$88:$H$127,6),1,0),"")</f>
        <v/>
      </c>
      <c r="BG35" s="27" t="str">
        <f t="shared" ca="1" si="33"/>
        <v/>
      </c>
      <c r="BH35" s="44" t="str">
        <f ca="1">IF(AND(BD35="YES",BG35&lt;&gt;""),IF(BG35&lt;=VLOOKUP(AQ35,'Players Stats'!$C$88:$H$127,6),1,0),"")</f>
        <v/>
      </c>
      <c r="BI35" s="27" t="str">
        <f t="shared" ca="1" si="34"/>
        <v/>
      </c>
      <c r="BJ35" s="44" t="str">
        <f ca="1">IF(BI35="","",IF(BI35&lt;=Simulation!$K$7,"YES","NO"))</f>
        <v/>
      </c>
      <c r="BK35" s="27" t="str">
        <f t="shared" ca="1" si="35"/>
        <v/>
      </c>
      <c r="BL35" s="44" t="str">
        <f ca="1">IF(BJ35="NO",IF(BK35&lt;=Simulation!$K$9,AN35,AO35),"")</f>
        <v/>
      </c>
      <c r="BN35" s="44">
        <f t="shared" ca="1" si="36"/>
        <v>17</v>
      </c>
      <c r="BO35" s="6" t="str">
        <f t="shared" ca="1" si="37"/>
        <v>-</v>
      </c>
      <c r="BP35" s="44">
        <f t="shared" ca="1" si="38"/>
        <v>9</v>
      </c>
      <c r="BR35" s="44" t="str">
        <f t="shared" ca="1" si="2"/>
        <v/>
      </c>
      <c r="BS35" s="44" t="str">
        <f t="shared" ca="1" si="3"/>
        <v/>
      </c>
      <c r="BT35" s="44" t="str">
        <f t="shared" ca="1" si="4"/>
        <v/>
      </c>
      <c r="BU35" s="44"/>
      <c r="BV35" s="44">
        <f ca="1">IF(BV34&lt;&gt;"",IF(AND(BV34&lt;60*Simulation!$K$8, BV34+BW35&lt;60*Simulation!$K$8),BV34+BW35,""),"")</f>
        <v>393</v>
      </c>
      <c r="BW35" s="44">
        <f ca="1">IF(BV34&lt;&gt;"",IF(AND(CV34&lt;&gt;"", BX34=CV34),RANDBETWEEN(Simulation!$N$6,Simulation!$P$6),RANDBETWEEN(Simulation!$N$5,Simulation!$P$5)),"")</f>
        <v>17</v>
      </c>
      <c r="BX35" s="44">
        <f t="shared" ca="1" si="75"/>
        <v>1</v>
      </c>
      <c r="BY35" s="44">
        <f t="shared" ca="1" si="39"/>
        <v>2</v>
      </c>
      <c r="BZ35" s="27">
        <f t="shared" ca="1" si="40"/>
        <v>0.39909087886405115</v>
      </c>
      <c r="CA35" s="44">
        <f t="shared" ca="1" si="41"/>
        <v>2</v>
      </c>
      <c r="CB35" s="44" t="str">
        <f ca="1">IF(BV35&lt;&gt;"",VLOOKUP(CA35,'Players Stats'!$C$88:$D$127,2),"")</f>
        <v>Shooting Guard</v>
      </c>
      <c r="CC35" s="44" t="str">
        <f ca="1">IF(BV35&lt;&gt;"",VLOOKUP(CA35,'Players Stats'!$C$88:$E$127,3),"")</f>
        <v>Ray Allen</v>
      </c>
      <c r="CD35" s="27">
        <f t="shared" ca="1" si="42"/>
        <v>0.18995346492991605</v>
      </c>
      <c r="CE35" s="44">
        <f ca="1">IF(BV35&lt;&gt;"",VLOOKUP('Quarter 1'!CA35-5*('Quarter 1'!BX35-1),'Players Stats'!$B$136:$J$140,1+BY35),"")</f>
        <v>5.1799999999999999E-2</v>
      </c>
      <c r="CF35" s="44" t="str">
        <f t="shared" ca="1" si="76"/>
        <v>NO</v>
      </c>
      <c r="CG35" s="27">
        <f t="shared" ca="1" si="43"/>
        <v>0.82683464266685913</v>
      </c>
      <c r="CH35" s="44">
        <f ca="1">IF(BV35&lt;&gt;"",IF(CF35="NO",VLOOKUP(CA35,'Players Stats'!$C$88:$I$127,7),""),"")</f>
        <v>0.33870967741935487</v>
      </c>
      <c r="CI35" s="44">
        <f t="shared" ca="1" si="77"/>
        <v>2</v>
      </c>
      <c r="CJ35" s="27">
        <f t="shared" ca="1" si="44"/>
        <v>0.8289923124414732</v>
      </c>
      <c r="CK35" s="44">
        <f ca="1">IF(CF35="NO",VLOOKUP(CA35,'Players Stats'!$C$88:$H$127,7-'Quarter 1'!CI35),"")</f>
        <v>0.44900000000000001</v>
      </c>
      <c r="CL35" s="44">
        <f t="shared" ca="1" si="78"/>
        <v>0</v>
      </c>
      <c r="CM35" s="27">
        <f t="shared" ca="1" si="45"/>
        <v>0.52714612664917848</v>
      </c>
      <c r="CN35" s="44" t="str">
        <f ca="1">IF(CM35="","",IF(CM35&lt;=VLOOKUP(CA35,'Players Stats'!$C$88:$L$127,10),"YES","NO"))</f>
        <v>NO</v>
      </c>
      <c r="CO35" s="27" t="str">
        <f t="shared" ca="1" si="46"/>
        <v/>
      </c>
      <c r="CP35" s="44" t="str">
        <f ca="1">IF(CN35="YES",IF(CO35&lt;=VLOOKUP(CA35,'Players Stats'!$C$88:$H$127,6),1,0),"")</f>
        <v/>
      </c>
      <c r="CQ35" s="27" t="str">
        <f t="shared" ca="1" si="47"/>
        <v/>
      </c>
      <c r="CR35" s="44" t="str">
        <f ca="1">IF(AND(CN35="YES",CQ35&lt;&gt;""),IF(CQ35&lt;=VLOOKUP(CA35,'Players Stats'!$C$88:$H$127,6),1,0),"")</f>
        <v/>
      </c>
      <c r="CS35" s="27">
        <f t="shared" ca="1" si="48"/>
        <v>0.99299548852654818</v>
      </c>
      <c r="CT35" s="44" t="str">
        <f ca="1">IF(CS35="","",IF(CS35&lt;=Simulation!$K$7,"YES","NO"))</f>
        <v>NO</v>
      </c>
      <c r="CU35" s="27">
        <f t="shared" ca="1" si="49"/>
        <v>0.65738596337743294</v>
      </c>
      <c r="CV35" s="44">
        <f ca="1">IF(CT35="NO",IF(CU35&lt;=Simulation!$K$9,BX35,BY35),"")</f>
        <v>2</v>
      </c>
      <c r="CX35" s="44">
        <f t="shared" ca="1" si="50"/>
        <v>11</v>
      </c>
      <c r="CY35" s="6" t="str">
        <f t="shared" ca="1" si="51"/>
        <v>-</v>
      </c>
      <c r="CZ35" s="44">
        <f t="shared" ca="1" si="52"/>
        <v>6</v>
      </c>
      <c r="DB35" s="44" t="str">
        <f t="shared" ca="1" si="5"/>
        <v/>
      </c>
      <c r="DC35" s="44" t="str">
        <f t="shared" ca="1" si="6"/>
        <v/>
      </c>
      <c r="DD35" s="44" t="str">
        <f t="shared" ca="1" si="7"/>
        <v/>
      </c>
      <c r="DE35" s="44"/>
      <c r="DF35" s="44">
        <f ca="1">IF(DF34&lt;&gt;"",IF(AND(DF34&lt;60*Simulation!$K$8, DF34+DG35&lt;60*Simulation!$K$8),DF34+DG35,""),"")</f>
        <v>402</v>
      </c>
      <c r="DG35" s="44">
        <f ca="1">IF(DF34&lt;&gt;"",IF(AND(EF34&lt;&gt;"", DH34=EF34),RANDBETWEEN(Simulation!$N$6,Simulation!$P$6),RANDBETWEEN(Simulation!$N$5,Simulation!$P$5)),"")</f>
        <v>11</v>
      </c>
      <c r="DH35" s="44">
        <f t="shared" ca="1" si="79"/>
        <v>2</v>
      </c>
      <c r="DI35" s="44">
        <f t="shared" ca="1" si="53"/>
        <v>1</v>
      </c>
      <c r="DJ35" s="27">
        <f t="shared" ca="1" si="54"/>
        <v>0.1792365885617011</v>
      </c>
      <c r="DK35" s="44">
        <f t="shared" ca="1" si="55"/>
        <v>6</v>
      </c>
      <c r="DL35" s="44" t="str">
        <f ca="1">IF(DF35&lt;&gt;"",VLOOKUP(DK35,'Players Stats'!$C$88:$D$127,2),"")</f>
        <v>Point Guard</v>
      </c>
      <c r="DM35" s="44" t="str">
        <f ca="1">IF(DF35&lt;&gt;"",VLOOKUP(DK35,'Players Stats'!$C$88:$E$127,3),"")</f>
        <v>Jimmy Butler</v>
      </c>
      <c r="DN35" s="27">
        <f t="shared" ca="1" si="56"/>
        <v>0.91191357457324695</v>
      </c>
      <c r="DO35" s="44">
        <f ca="1">IF(DF35&lt;&gt;"",VLOOKUP('Quarter 1'!DK35-5*('Quarter 1'!DH35-1),'Players Stats'!$B$136:$J$140,1+DI35),"")</f>
        <v>0.13875000000000001</v>
      </c>
      <c r="DP35" s="44" t="str">
        <f t="shared" ca="1" si="80"/>
        <v>NO</v>
      </c>
      <c r="DQ35" s="27">
        <f t="shared" ca="1" si="57"/>
        <v>0.89903669131185548</v>
      </c>
      <c r="DR35" s="44">
        <f ca="1">IF(DF35&lt;&gt;"",IF(DP35="NO",VLOOKUP(DK35,'Players Stats'!$C$88:$I$127,7),""),"")</f>
        <v>0.17333333333333334</v>
      </c>
      <c r="DS35" s="44">
        <f t="shared" ca="1" si="81"/>
        <v>2</v>
      </c>
      <c r="DT35" s="27">
        <f t="shared" ca="1" si="58"/>
        <v>0.65429728157818134</v>
      </c>
      <c r="DU35" s="44">
        <f ca="1">IF(DP35="NO",VLOOKUP(DK35,'Players Stats'!$C$88:$H$127,7-'Quarter 1'!DS35),"")</f>
        <v>0.46700000000000003</v>
      </c>
      <c r="DV35" s="44">
        <f t="shared" ca="1" si="82"/>
        <v>0</v>
      </c>
      <c r="DW35" s="27">
        <f t="shared" ca="1" si="59"/>
        <v>0.44177006904648874</v>
      </c>
      <c r="DX35" s="44" t="str">
        <f ca="1">IF(DW35="","",IF(DW35&lt;=VLOOKUP(DK35,'Players Stats'!$C$88:$L$127,10),"YES","NO"))</f>
        <v>NO</v>
      </c>
      <c r="DY35" s="27" t="str">
        <f t="shared" ca="1" si="60"/>
        <v/>
      </c>
      <c r="DZ35" s="44" t="str">
        <f ca="1">IF(DX35="YES",IF(DY35&lt;=VLOOKUP(DK35,'Players Stats'!$C$88:$H$127,6),1,0),"")</f>
        <v/>
      </c>
      <c r="EA35" s="27" t="str">
        <f t="shared" ca="1" si="61"/>
        <v/>
      </c>
      <c r="EB35" s="44" t="str">
        <f ca="1">IF(AND(DX35="YES",EA35&lt;&gt;""),IF(EA35&lt;=VLOOKUP(DK35,'Players Stats'!$C$88:$H$127,6),1,0),"")</f>
        <v/>
      </c>
      <c r="EC35" s="27">
        <f t="shared" ca="1" si="62"/>
        <v>0.88851482836214024</v>
      </c>
      <c r="ED35" s="44" t="str">
        <f ca="1">IF(EC35="","",IF(EC35&lt;=Simulation!$K$7,"YES","NO"))</f>
        <v>NO</v>
      </c>
      <c r="EE35" s="27">
        <f t="shared" ca="1" si="63"/>
        <v>0.93150277731684095</v>
      </c>
      <c r="EF35" s="44">
        <f ca="1">IF(ED35="NO",IF(EE35&lt;=Simulation!$K$9,DH35,DI35),"")</f>
        <v>1</v>
      </c>
      <c r="EH35" s="44">
        <f t="shared" ca="1" si="64"/>
        <v>18</v>
      </c>
      <c r="EI35" s="6" t="str">
        <f t="shared" ca="1" si="65"/>
        <v>-</v>
      </c>
      <c r="EJ35" s="44">
        <f t="shared" ca="1" si="66"/>
        <v>16</v>
      </c>
      <c r="EL35" s="44" t="str">
        <f t="shared" ca="1" si="8"/>
        <v/>
      </c>
      <c r="EM35" s="44" t="str">
        <f t="shared" ca="1" si="9"/>
        <v/>
      </c>
      <c r="EN35" s="44" t="str">
        <f t="shared" ca="1" si="10"/>
        <v/>
      </c>
    </row>
    <row r="36" spans="2:144">
      <c r="B36" s="44">
        <f ca="1">IF(B35&lt;&gt;"",IF(AND(B35&lt;60*Simulation!$K$8, B35+C36&lt;60*Simulation!$K$8),B35+C36,""),"")</f>
        <v>404</v>
      </c>
      <c r="C36" s="44">
        <f ca="1">IF(B35&lt;&gt;"",IF(AND(AB35&lt;&gt;"", D35=AB35),RANDBETWEEN(Simulation!$N$6,Simulation!$P$6),RANDBETWEEN(Simulation!$N$5,Simulation!$P$5)),"")</f>
        <v>4</v>
      </c>
      <c r="D36" s="44">
        <f t="shared" ca="1" si="67"/>
        <v>2</v>
      </c>
      <c r="E36" s="44">
        <f t="shared" ca="1" si="11"/>
        <v>1</v>
      </c>
      <c r="F36" s="87">
        <f t="shared" ca="1" si="12"/>
        <v>0.61914977268495186</v>
      </c>
      <c r="G36" s="44">
        <f t="shared" ca="1" si="13"/>
        <v>9</v>
      </c>
      <c r="H36" s="44" t="str">
        <f ca="1">IF(B36&lt;&gt;"",VLOOKUP(G36,'Players Stats'!$C$88:$D$127,2),"")</f>
        <v>Power Forward</v>
      </c>
      <c r="I36" s="44" t="str">
        <f ca="1">IF(B36&lt;&gt;"",VLOOKUP(G36,'Players Stats'!$C$88:$E$127,3),"")</f>
        <v>Luol Deng</v>
      </c>
      <c r="J36" s="87">
        <f t="shared" ca="1" si="14"/>
        <v>0.71407278949567599</v>
      </c>
      <c r="K36" s="87">
        <f ca="1">IF(B36&lt;&gt;"",VLOOKUP('Quarter 1'!G36-5*('Quarter 1'!D36-1),'Players Stats'!$B$136:$J$140,1+E36),"")</f>
        <v>6.59E-2</v>
      </c>
      <c r="L36" s="44" t="str">
        <f t="shared" ca="1" si="68"/>
        <v>NO</v>
      </c>
      <c r="M36" s="87">
        <f t="shared" ca="1" si="15"/>
        <v>0.25397070317930759</v>
      </c>
      <c r="N36" s="87">
        <f ca="1">IF(B36&lt;&gt;"",IF(L36="NO",VLOOKUP(G36,'Players Stats'!$C$88:$I$127,7),""),"")</f>
        <v>0.17514124293785313</v>
      </c>
      <c r="O36" s="44">
        <f t="shared" ca="1" si="69"/>
        <v>2</v>
      </c>
      <c r="P36" s="87">
        <f t="shared" ca="1" si="16"/>
        <v>0.68390109018534284</v>
      </c>
      <c r="Q36" s="87">
        <f ca="1">IF(L36="NO",VLOOKUP(G36,'Players Stats'!$C$88:$H$127,7-'Quarter 1'!O36),"")</f>
        <v>0.42599999999999999</v>
      </c>
      <c r="R36" s="44">
        <f t="shared" ca="1" si="70"/>
        <v>0</v>
      </c>
      <c r="S36" s="87">
        <f t="shared" ca="1" si="17"/>
        <v>0.20750672095744105</v>
      </c>
      <c r="T36" s="44" t="str">
        <f ca="1">IF(S36="","",IF(S36&lt;=VLOOKUP(G36,'Players Stats'!$C$88:$L$127,10),"YES","NO"))</f>
        <v>NO</v>
      </c>
      <c r="U36" s="87" t="str">
        <f t="shared" ca="1" si="18"/>
        <v/>
      </c>
      <c r="V36" s="44" t="str">
        <f ca="1">IF(T36="YES",IF(U36&lt;=VLOOKUP(G36,'Players Stats'!$C$88:$H$127,6),1,0),"")</f>
        <v/>
      </c>
      <c r="W36" s="87" t="str">
        <f t="shared" ca="1" si="19"/>
        <v/>
      </c>
      <c r="X36" s="44" t="str">
        <f ca="1">IF(AND(T36="YES",W36&lt;&gt;""),IF(W36&lt;=VLOOKUP(G36,'Players Stats'!$C$88:$H$127,6),1,0),"")</f>
        <v/>
      </c>
      <c r="Y36" s="87">
        <f t="shared" ca="1" si="20"/>
        <v>0.39562915760305495</v>
      </c>
      <c r="Z36" s="44" t="str">
        <f ca="1">IF(Y36="","",IF(Y36&lt;=Simulation!$K$7,"YES","NO"))</f>
        <v>NO</v>
      </c>
      <c r="AA36" s="87">
        <f t="shared" ca="1" si="21"/>
        <v>9.0022754479371803E-2</v>
      </c>
      <c r="AB36" s="44">
        <f ca="1">IF(Z36="NO",IF(AA36&lt;=Simulation!$K$9,D36,E36),"")</f>
        <v>2</v>
      </c>
      <c r="AD36" s="44">
        <f t="shared" ca="1" si="22"/>
        <v>16</v>
      </c>
      <c r="AE36" s="6" t="str">
        <f t="shared" ca="1" si="23"/>
        <v>-</v>
      </c>
      <c r="AF36" s="44">
        <f t="shared" ca="1" si="24"/>
        <v>9</v>
      </c>
      <c r="AH36" s="44" t="str">
        <f t="shared" ca="1" si="84"/>
        <v/>
      </c>
      <c r="AI36" s="44" t="str">
        <f t="shared" ca="1" si="84"/>
        <v/>
      </c>
      <c r="AJ36" s="44" t="str">
        <f t="shared" ca="1" si="84"/>
        <v/>
      </c>
      <c r="AL36" s="44">
        <f ca="1">IF(AL35&lt;&gt;"",IF(AND(AL35&lt;60*Simulation!$K$8, AL35+AM36&lt;60*Simulation!$K$8),AL35+AM36,""),"")</f>
        <v>383</v>
      </c>
      <c r="AM36" s="44">
        <f ca="1">IF(AL35&lt;&gt;"",IF(AND(BL35&lt;&gt;"", AN35=BL35),RANDBETWEEN(Simulation!$N$6,Simulation!$P$6),RANDBETWEEN(Simulation!$N$5,Simulation!$P$5)),"")</f>
        <v>22</v>
      </c>
      <c r="AN36" s="44">
        <f t="shared" ca="1" si="71"/>
        <v>2</v>
      </c>
      <c r="AO36" s="44">
        <f t="shared" ca="1" si="25"/>
        <v>1</v>
      </c>
      <c r="AP36" s="87">
        <f t="shared" ca="1" si="26"/>
        <v>0.94846636157355324</v>
      </c>
      <c r="AQ36" s="44">
        <f t="shared" ca="1" si="27"/>
        <v>10</v>
      </c>
      <c r="AR36" s="44" t="str">
        <f ca="1">IF(AL36&lt;&gt;"",VLOOKUP(AQ36,'Players Stats'!$C$88:$D$127,2),"")</f>
        <v>Center</v>
      </c>
      <c r="AS36" s="44" t="str">
        <f ca="1">IF(AL36&lt;&gt;"",VLOOKUP(AQ36,'Players Stats'!$C$88:$E$127,3),"")</f>
        <v>Joakim Noah</v>
      </c>
      <c r="AT36" s="27">
        <f t="shared" ca="1" si="83"/>
        <v>0.50556547575462163</v>
      </c>
      <c r="AU36" s="44">
        <f ca="1">IF(AL36&lt;&gt;"",VLOOKUP('Quarter 1'!AQ36-5*('Quarter 1'!AN36-1),'Players Stats'!$B$136:$J$140,1+AO36),"")</f>
        <v>0.11485000000000001</v>
      </c>
      <c r="AV36" s="44" t="str">
        <f t="shared" ca="1" si="72"/>
        <v>NO</v>
      </c>
      <c r="AW36" s="27">
        <f t="shared" ca="1" si="29"/>
        <v>0.89935859159675324</v>
      </c>
      <c r="AX36" s="44">
        <f ca="1">IF(AL36&lt;&gt;"",IF(AV36="NO",VLOOKUP(AQ36,'Players Stats'!$C$88:$I$127,7),""),"")</f>
        <v>1.0416666666666668E-2</v>
      </c>
      <c r="AY36" s="44">
        <f t="shared" ca="1" si="73"/>
        <v>2</v>
      </c>
      <c r="AZ36" s="27">
        <f t="shared" ca="1" si="30"/>
        <v>0.8367356001173859</v>
      </c>
      <c r="BA36" s="44">
        <f ca="1">IF(AV36="NO",VLOOKUP(AQ36,'Players Stats'!$C$88:$H$127,7-'Quarter 1'!AY36),"")</f>
        <v>0.48099999999999998</v>
      </c>
      <c r="BB36" s="44">
        <f t="shared" ca="1" si="74"/>
        <v>0</v>
      </c>
      <c r="BC36" s="27">
        <f t="shared" ca="1" si="31"/>
        <v>0.24749980654110471</v>
      </c>
      <c r="BD36" s="44" t="str">
        <f ca="1">IF(BC36="","",IF(BC36&lt;=VLOOKUP(AQ36,'Players Stats'!$C$88:$L$127,10),"YES","NO"))</f>
        <v>NO</v>
      </c>
      <c r="BE36" s="27" t="str">
        <f t="shared" ca="1" si="32"/>
        <v/>
      </c>
      <c r="BF36" s="44" t="str">
        <f ca="1">IF(BD36="YES",IF(BE36&lt;=VLOOKUP(AQ36,'Players Stats'!$C$88:$H$127,6),1,0),"")</f>
        <v/>
      </c>
      <c r="BG36" s="27" t="str">
        <f t="shared" ca="1" si="33"/>
        <v/>
      </c>
      <c r="BH36" s="44" t="str">
        <f ca="1">IF(AND(BD36="YES",BG36&lt;&gt;""),IF(BG36&lt;=VLOOKUP(AQ36,'Players Stats'!$C$88:$H$127,6),1,0),"")</f>
        <v/>
      </c>
      <c r="BI36" s="27">
        <f t="shared" ca="1" si="34"/>
        <v>0.83214779579637876</v>
      </c>
      <c r="BJ36" s="44" t="str">
        <f ca="1">IF(BI36="","",IF(BI36&lt;=Simulation!$K$7,"YES","NO"))</f>
        <v>NO</v>
      </c>
      <c r="BK36" s="27">
        <f t="shared" ca="1" si="35"/>
        <v>0.68134361164315882</v>
      </c>
      <c r="BL36" s="44">
        <f ca="1">IF(BJ36="NO",IF(BK36&lt;=Simulation!$K$9,AN36,AO36),"")</f>
        <v>1</v>
      </c>
      <c r="BN36" s="44">
        <f t="shared" ca="1" si="36"/>
        <v>17</v>
      </c>
      <c r="BO36" s="6" t="str">
        <f t="shared" ca="1" si="37"/>
        <v>-</v>
      </c>
      <c r="BP36" s="44">
        <f t="shared" ca="1" si="38"/>
        <v>9</v>
      </c>
      <c r="BR36" s="44" t="str">
        <f t="shared" ca="1" si="2"/>
        <v/>
      </c>
      <c r="BS36" s="44" t="str">
        <f t="shared" ca="1" si="3"/>
        <v/>
      </c>
      <c r="BT36" s="44" t="str">
        <f t="shared" ca="1" si="4"/>
        <v/>
      </c>
      <c r="BU36" s="44"/>
      <c r="BV36" s="44">
        <f ca="1">IF(BV35&lt;&gt;"",IF(AND(BV35&lt;60*Simulation!$K$8, BV35+BW36&lt;60*Simulation!$K$8),BV35+BW36,""),"")</f>
        <v>401</v>
      </c>
      <c r="BW36" s="44">
        <f ca="1">IF(BV35&lt;&gt;"",IF(AND(CV35&lt;&gt;"", BX35=CV35),RANDBETWEEN(Simulation!$N$6,Simulation!$P$6),RANDBETWEEN(Simulation!$N$5,Simulation!$P$5)),"")</f>
        <v>8</v>
      </c>
      <c r="BX36" s="44">
        <f t="shared" ca="1" si="75"/>
        <v>2</v>
      </c>
      <c r="BY36" s="44">
        <f t="shared" ca="1" si="39"/>
        <v>1</v>
      </c>
      <c r="BZ36" s="27">
        <f t="shared" ca="1" si="40"/>
        <v>0.66825977835673722</v>
      </c>
      <c r="CA36" s="44">
        <f t="shared" ca="1" si="41"/>
        <v>9</v>
      </c>
      <c r="CB36" s="44" t="str">
        <f ca="1">IF(BV36&lt;&gt;"",VLOOKUP(CA36,'Players Stats'!$C$88:$D$127,2),"")</f>
        <v>Power Forward</v>
      </c>
      <c r="CC36" s="44" t="str">
        <f ca="1">IF(BV36&lt;&gt;"",VLOOKUP(CA36,'Players Stats'!$C$88:$E$127,3),"")</f>
        <v>Luol Deng</v>
      </c>
      <c r="CD36" s="27">
        <f t="shared" ca="1" si="42"/>
        <v>0.90173488203102359</v>
      </c>
      <c r="CE36" s="44">
        <f ca="1">IF(BV36&lt;&gt;"",VLOOKUP('Quarter 1'!CA36-5*('Quarter 1'!BX36-1),'Players Stats'!$B$136:$J$140,1+BY36),"")</f>
        <v>6.59E-2</v>
      </c>
      <c r="CF36" s="44" t="str">
        <f t="shared" ca="1" si="76"/>
        <v>NO</v>
      </c>
      <c r="CG36" s="27">
        <f t="shared" ca="1" si="43"/>
        <v>0.10295806333892499</v>
      </c>
      <c r="CH36" s="44">
        <f ca="1">IF(BV36&lt;&gt;"",IF(CF36="NO",VLOOKUP(CA36,'Players Stats'!$C$88:$I$127,7),""),"")</f>
        <v>0.17514124293785313</v>
      </c>
      <c r="CI36" s="44">
        <f t="shared" ca="1" si="77"/>
        <v>3</v>
      </c>
      <c r="CJ36" s="27">
        <f t="shared" ca="1" si="44"/>
        <v>0.21535112509821763</v>
      </c>
      <c r="CK36" s="44">
        <f ca="1">IF(CF36="NO",VLOOKUP(CA36,'Players Stats'!$C$88:$H$127,7-'Quarter 1'!CI36),"")</f>
        <v>0.32200000000000001</v>
      </c>
      <c r="CL36" s="44">
        <f t="shared" ca="1" si="78"/>
        <v>3</v>
      </c>
      <c r="CM36" s="27" t="str">
        <f t="shared" ca="1" si="45"/>
        <v/>
      </c>
      <c r="CN36" s="44" t="str">
        <f ca="1">IF(CM36="","",IF(CM36&lt;=VLOOKUP(CA36,'Players Stats'!$C$88:$L$127,10),"YES","NO"))</f>
        <v/>
      </c>
      <c r="CO36" s="27" t="str">
        <f t="shared" ca="1" si="46"/>
        <v/>
      </c>
      <c r="CP36" s="44" t="str">
        <f ca="1">IF(CN36="YES",IF(CO36&lt;=VLOOKUP(CA36,'Players Stats'!$C$88:$H$127,6),1,0),"")</f>
        <v/>
      </c>
      <c r="CQ36" s="27" t="str">
        <f t="shared" ca="1" si="47"/>
        <v/>
      </c>
      <c r="CR36" s="44" t="str">
        <f ca="1">IF(AND(CN36="YES",CQ36&lt;&gt;""),IF(CQ36&lt;=VLOOKUP(CA36,'Players Stats'!$C$88:$H$127,6),1,0),"")</f>
        <v/>
      </c>
      <c r="CS36" s="27" t="str">
        <f t="shared" ca="1" si="48"/>
        <v/>
      </c>
      <c r="CT36" s="44" t="str">
        <f ca="1">IF(CS36="","",IF(CS36&lt;=Simulation!$K$7,"YES","NO"))</f>
        <v/>
      </c>
      <c r="CU36" s="27" t="str">
        <f t="shared" ca="1" si="49"/>
        <v/>
      </c>
      <c r="CV36" s="44" t="str">
        <f ca="1">IF(CT36="NO",IF(CU36&lt;=Simulation!$K$9,BX36,BY36),"")</f>
        <v/>
      </c>
      <c r="CX36" s="44">
        <f t="shared" ca="1" si="50"/>
        <v>11</v>
      </c>
      <c r="CY36" s="6" t="str">
        <f t="shared" ca="1" si="51"/>
        <v>-</v>
      </c>
      <c r="CZ36" s="44">
        <f t="shared" ca="1" si="52"/>
        <v>9</v>
      </c>
      <c r="DB36" s="44" t="str">
        <f t="shared" ca="1" si="5"/>
        <v/>
      </c>
      <c r="DC36" s="44" t="str">
        <f t="shared" ca="1" si="6"/>
        <v/>
      </c>
      <c r="DD36" s="44" t="str">
        <f t="shared" ca="1" si="7"/>
        <v/>
      </c>
      <c r="DE36" s="44"/>
      <c r="DF36" s="44">
        <f ca="1">IF(DF35&lt;&gt;"",IF(AND(DF35&lt;60*Simulation!$K$8, DF35+DG36&lt;60*Simulation!$K$8),DF35+DG36,""),"")</f>
        <v>414</v>
      </c>
      <c r="DG36" s="44">
        <f ca="1">IF(DF35&lt;&gt;"",IF(AND(EF35&lt;&gt;"", DH35=EF35),RANDBETWEEN(Simulation!$N$6,Simulation!$P$6),RANDBETWEEN(Simulation!$N$5,Simulation!$P$5)),"")</f>
        <v>12</v>
      </c>
      <c r="DH36" s="44">
        <f t="shared" ca="1" si="79"/>
        <v>1</v>
      </c>
      <c r="DI36" s="44">
        <f t="shared" ca="1" si="53"/>
        <v>2</v>
      </c>
      <c r="DJ36" s="27">
        <f t="shared" ca="1" si="54"/>
        <v>0.99203974446746912</v>
      </c>
      <c r="DK36" s="44">
        <f t="shared" ca="1" si="55"/>
        <v>5</v>
      </c>
      <c r="DL36" s="44" t="str">
        <f ca="1">IF(DF36&lt;&gt;"",VLOOKUP(DK36,'Players Stats'!$C$88:$D$127,2),"")</f>
        <v>Center</v>
      </c>
      <c r="DM36" s="44" t="str">
        <f ca="1">IF(DF36&lt;&gt;"",VLOOKUP(DK36,'Players Stats'!$C$88:$E$127,3),"")</f>
        <v>Chris Bosh</v>
      </c>
      <c r="DN36" s="27">
        <f t="shared" ca="1" si="56"/>
        <v>0.51789895815353604</v>
      </c>
      <c r="DO36" s="44">
        <f ca="1">IF(DF36&lt;&gt;"",VLOOKUP('Quarter 1'!DK36-5*('Quarter 1'!DH36-1),'Players Stats'!$B$136:$J$140,1+DI36),"")</f>
        <v>0.14920000000000003</v>
      </c>
      <c r="DP36" s="44" t="str">
        <f t="shared" ca="1" si="80"/>
        <v>NO</v>
      </c>
      <c r="DQ36" s="27">
        <f t="shared" ca="1" si="57"/>
        <v>0.17609932579365783</v>
      </c>
      <c r="DR36" s="44">
        <f ca="1">IF(DF36&lt;&gt;"",IF(DP36="NO",VLOOKUP(DK36,'Players Stats'!$C$88:$I$127,7),""),"")</f>
        <v>7.5187969924812026E-2</v>
      </c>
      <c r="DS36" s="44">
        <f t="shared" ca="1" si="81"/>
        <v>2</v>
      </c>
      <c r="DT36" s="27">
        <f t="shared" ca="1" si="58"/>
        <v>0.98302275711449738</v>
      </c>
      <c r="DU36" s="44">
        <f ca="1">IF(DP36="NO",VLOOKUP(DK36,'Players Stats'!$C$88:$H$127,7-'Quarter 1'!DS36),"")</f>
        <v>0.53500000000000003</v>
      </c>
      <c r="DV36" s="44">
        <f t="shared" ca="1" si="82"/>
        <v>0</v>
      </c>
      <c r="DW36" s="27">
        <f t="shared" ca="1" si="59"/>
        <v>0.68893024703842198</v>
      </c>
      <c r="DX36" s="44" t="str">
        <f ca="1">IF(DW36="","",IF(DW36&lt;=VLOOKUP(DK36,'Players Stats'!$C$88:$L$127,10),"YES","NO"))</f>
        <v>NO</v>
      </c>
      <c r="DY36" s="27" t="str">
        <f t="shared" ca="1" si="60"/>
        <v/>
      </c>
      <c r="DZ36" s="44" t="str">
        <f ca="1">IF(DX36="YES",IF(DY36&lt;=VLOOKUP(DK36,'Players Stats'!$C$88:$H$127,6),1,0),"")</f>
        <v/>
      </c>
      <c r="EA36" s="27" t="str">
        <f t="shared" ca="1" si="61"/>
        <v/>
      </c>
      <c r="EB36" s="44" t="str">
        <f ca="1">IF(AND(DX36="YES",EA36&lt;&gt;""),IF(EA36&lt;=VLOOKUP(DK36,'Players Stats'!$C$88:$H$127,6),1,0),"")</f>
        <v/>
      </c>
      <c r="EC36" s="27">
        <f t="shared" ca="1" si="62"/>
        <v>0.81498224008073272</v>
      </c>
      <c r="ED36" s="44" t="str">
        <f ca="1">IF(EC36="","",IF(EC36&lt;=Simulation!$K$7,"YES","NO"))</f>
        <v>NO</v>
      </c>
      <c r="EE36" s="27">
        <f t="shared" ca="1" si="63"/>
        <v>0.55323386205090708</v>
      </c>
      <c r="EF36" s="44">
        <f ca="1">IF(ED36="NO",IF(EE36&lt;=Simulation!$K$9,DH36,DI36),"")</f>
        <v>2</v>
      </c>
      <c r="EH36" s="44">
        <f t="shared" ca="1" si="64"/>
        <v>18</v>
      </c>
      <c r="EI36" s="6" t="str">
        <f t="shared" ca="1" si="65"/>
        <v>-</v>
      </c>
      <c r="EJ36" s="44">
        <f t="shared" ca="1" si="66"/>
        <v>16</v>
      </c>
      <c r="EL36" s="44" t="str">
        <f t="shared" ca="1" si="8"/>
        <v/>
      </c>
      <c r="EM36" s="44" t="str">
        <f t="shared" ca="1" si="9"/>
        <v/>
      </c>
      <c r="EN36" s="44" t="str">
        <f t="shared" ca="1" si="10"/>
        <v/>
      </c>
    </row>
    <row r="37" spans="2:144">
      <c r="B37" s="44">
        <f ca="1">IF(B36&lt;&gt;"",IF(AND(B36&lt;60*Simulation!$K$8, B36+C37&lt;60*Simulation!$K$8),B36+C37,""),"")</f>
        <v>412</v>
      </c>
      <c r="C37" s="44">
        <f ca="1">IF(B36&lt;&gt;"",IF(AND(AB36&lt;&gt;"", D36=AB36),RANDBETWEEN(Simulation!$N$6,Simulation!$P$6),RANDBETWEEN(Simulation!$N$5,Simulation!$P$5)),"")</f>
        <v>8</v>
      </c>
      <c r="D37" s="44">
        <f t="shared" ca="1" si="67"/>
        <v>2</v>
      </c>
      <c r="E37" s="44">
        <f t="shared" ca="1" si="11"/>
        <v>1</v>
      </c>
      <c r="F37" s="87">
        <f t="shared" ca="1" si="12"/>
        <v>0.41635643004078859</v>
      </c>
      <c r="G37" s="44">
        <f t="shared" ca="1" si="13"/>
        <v>8</v>
      </c>
      <c r="H37" s="44" t="str">
        <f ca="1">IF(B37&lt;&gt;"",VLOOKUP(G37,'Players Stats'!$C$88:$D$127,2),"")</f>
        <v>Small Forward</v>
      </c>
      <c r="I37" s="44" t="str">
        <f ca="1">IF(B37&lt;&gt;"",VLOOKUP(G37,'Players Stats'!$C$88:$E$127,3),"")</f>
        <v>Carlos Boozer</v>
      </c>
      <c r="J37" s="87">
        <f t="shared" ca="1" si="14"/>
        <v>0.33439347439539957</v>
      </c>
      <c r="K37" s="87">
        <f ca="1">IF(B37&lt;&gt;"",VLOOKUP('Quarter 1'!G37-5*('Quarter 1'!D37-1),'Players Stats'!$B$136:$J$140,1+E37),"")</f>
        <v>0.12745000000000001</v>
      </c>
      <c r="L37" s="44" t="str">
        <f t="shared" ca="1" si="68"/>
        <v>NO</v>
      </c>
      <c r="M37" s="87">
        <f t="shared" ca="1" si="15"/>
        <v>2.378767576633356E-2</v>
      </c>
      <c r="N37" s="87">
        <f ca="1">IF(B37&lt;&gt;"",IF(L37="NO",VLOOKUP(G37,'Players Stats'!$C$88:$I$127,7),""),"")</f>
        <v>0</v>
      </c>
      <c r="O37" s="44">
        <f t="shared" ca="1" si="69"/>
        <v>2</v>
      </c>
      <c r="P37" s="87">
        <f t="shared" ca="1" si="16"/>
        <v>0.26864087998217656</v>
      </c>
      <c r="Q37" s="87">
        <f ca="1">IF(L37="NO",VLOOKUP(G37,'Players Stats'!$C$88:$H$127,7-'Quarter 1'!O37),"")</f>
        <v>0.47699999999999998</v>
      </c>
      <c r="R37" s="44">
        <f t="shared" ca="1" si="70"/>
        <v>2</v>
      </c>
      <c r="S37" s="87">
        <f t="shared" ca="1" si="17"/>
        <v>8.0618987354919014E-4</v>
      </c>
      <c r="T37" s="44" t="str">
        <f ca="1">IF(S37="","",IF(S37&lt;=VLOOKUP(G37,'Players Stats'!$C$88:$L$127,10),"YES","NO"))</f>
        <v>YES</v>
      </c>
      <c r="U37" s="87">
        <f t="shared" ca="1" si="18"/>
        <v>8.0971076097771544E-2</v>
      </c>
      <c r="V37" s="44">
        <f ca="1">IF(T37="YES",IF(U37&lt;=VLOOKUP(G37,'Players Stats'!$C$88:$H$127,6),1,0),"")</f>
        <v>1</v>
      </c>
      <c r="W37" s="87" t="str">
        <f t="shared" ca="1" si="19"/>
        <v/>
      </c>
      <c r="X37" s="44" t="str">
        <f ca="1">IF(AND(T37="YES",W37&lt;&gt;""),IF(W37&lt;=VLOOKUP(G37,'Players Stats'!$C$88:$H$127,6),1,0),"")</f>
        <v/>
      </c>
      <c r="Y37" s="87" t="str">
        <f t="shared" ca="1" si="20"/>
        <v/>
      </c>
      <c r="Z37" s="44" t="str">
        <f ca="1">IF(Y37="","",IF(Y37&lt;=Simulation!$K$7,"YES","NO"))</f>
        <v/>
      </c>
      <c r="AA37" s="87" t="str">
        <f t="shared" ca="1" si="21"/>
        <v/>
      </c>
      <c r="AB37" s="44" t="str">
        <f ca="1">IF(Z37="NO",IF(AA37&lt;=Simulation!$K$9,D37,E37),"")</f>
        <v/>
      </c>
      <c r="AD37" s="44">
        <f t="shared" ca="1" si="22"/>
        <v>16</v>
      </c>
      <c r="AE37" s="6" t="str">
        <f t="shared" ca="1" si="23"/>
        <v>-</v>
      </c>
      <c r="AF37" s="44">
        <f t="shared" ca="1" si="24"/>
        <v>12</v>
      </c>
      <c r="AH37" s="44" t="str">
        <f t="shared" ca="1" si="84"/>
        <v/>
      </c>
      <c r="AI37" s="44" t="str">
        <f t="shared" ca="1" si="84"/>
        <v/>
      </c>
      <c r="AJ37" s="44" t="str">
        <f t="shared" ca="1" si="84"/>
        <v/>
      </c>
      <c r="AL37" s="44">
        <f ca="1">IF(AL36&lt;&gt;"",IF(AND(AL36&lt;60*Simulation!$K$8, AL36+AM37&lt;60*Simulation!$K$8),AL36+AM37,""),"")</f>
        <v>397</v>
      </c>
      <c r="AM37" s="44">
        <f ca="1">IF(AL36&lt;&gt;"",IF(AND(BL36&lt;&gt;"", AN36=BL36),RANDBETWEEN(Simulation!$N$6,Simulation!$P$6),RANDBETWEEN(Simulation!$N$5,Simulation!$P$5)),"")</f>
        <v>14</v>
      </c>
      <c r="AN37" s="44">
        <f t="shared" ca="1" si="71"/>
        <v>1</v>
      </c>
      <c r="AO37" s="44">
        <f t="shared" ca="1" si="25"/>
        <v>2</v>
      </c>
      <c r="AP37" s="87">
        <f t="shared" ca="1" si="26"/>
        <v>0.91457908726307613</v>
      </c>
      <c r="AQ37" s="44">
        <f t="shared" ca="1" si="27"/>
        <v>5</v>
      </c>
      <c r="AR37" s="44" t="str">
        <f ca="1">IF(AL37&lt;&gt;"",VLOOKUP(AQ37,'Players Stats'!$C$88:$D$127,2),"")</f>
        <v>Center</v>
      </c>
      <c r="AS37" s="44" t="str">
        <f ca="1">IF(AL37&lt;&gt;"",VLOOKUP(AQ37,'Players Stats'!$C$88:$E$127,3),"")</f>
        <v>Chris Bosh</v>
      </c>
      <c r="AT37" s="27">
        <f t="shared" ca="1" si="83"/>
        <v>9.289508574887595E-2</v>
      </c>
      <c r="AU37" s="44">
        <f ca="1">IF(AL37&lt;&gt;"",VLOOKUP('Quarter 1'!AQ37-5*('Quarter 1'!AN37-1),'Players Stats'!$B$136:$J$140,1+AO37),"")</f>
        <v>0.14920000000000003</v>
      </c>
      <c r="AV37" s="44" t="str">
        <f t="shared" ca="1" si="72"/>
        <v>YES</v>
      </c>
      <c r="AW37" s="27" t="str">
        <f t="shared" ca="1" si="29"/>
        <v/>
      </c>
      <c r="AX37" s="44" t="str">
        <f ca="1">IF(AL37&lt;&gt;"",IF(AV37="NO",VLOOKUP(AQ37,'Players Stats'!$C$88:$I$127,7),""),"")</f>
        <v/>
      </c>
      <c r="AY37" s="44" t="str">
        <f t="shared" ca="1" si="73"/>
        <v/>
      </c>
      <c r="AZ37" s="27" t="str">
        <f t="shared" ca="1" si="30"/>
        <v/>
      </c>
      <c r="BA37" s="44" t="str">
        <f ca="1">IF(AV37="NO",VLOOKUP(AQ37,'Players Stats'!$C$88:$H$127,7-'Quarter 1'!AY37),"")</f>
        <v/>
      </c>
      <c r="BB37" s="44" t="str">
        <f t="shared" ca="1" si="74"/>
        <v/>
      </c>
      <c r="BC37" s="27" t="str">
        <f t="shared" ca="1" si="31"/>
        <v/>
      </c>
      <c r="BD37" s="44" t="str">
        <f ca="1">IF(BC37="","",IF(BC37&lt;=VLOOKUP(AQ37,'Players Stats'!$C$88:$L$127,10),"YES","NO"))</f>
        <v/>
      </c>
      <c r="BE37" s="27" t="str">
        <f t="shared" ca="1" si="32"/>
        <v/>
      </c>
      <c r="BF37" s="44" t="str">
        <f ca="1">IF(BD37="YES",IF(BE37&lt;=VLOOKUP(AQ37,'Players Stats'!$C$88:$H$127,6),1,0),"")</f>
        <v/>
      </c>
      <c r="BG37" s="27" t="str">
        <f t="shared" ca="1" si="33"/>
        <v/>
      </c>
      <c r="BH37" s="44" t="str">
        <f ca="1">IF(AND(BD37="YES",BG37&lt;&gt;""),IF(BG37&lt;=VLOOKUP(AQ37,'Players Stats'!$C$88:$H$127,6),1,0),"")</f>
        <v/>
      </c>
      <c r="BI37" s="27" t="str">
        <f t="shared" ca="1" si="34"/>
        <v/>
      </c>
      <c r="BJ37" s="44" t="str">
        <f ca="1">IF(BI37="","",IF(BI37&lt;=Simulation!$K$7,"YES","NO"))</f>
        <v/>
      </c>
      <c r="BK37" s="27" t="str">
        <f t="shared" ca="1" si="35"/>
        <v/>
      </c>
      <c r="BL37" s="44" t="str">
        <f ca="1">IF(BJ37="NO",IF(BK37&lt;=Simulation!$K$9,AN37,AO37),"")</f>
        <v/>
      </c>
      <c r="BN37" s="44">
        <f t="shared" ca="1" si="36"/>
        <v>17</v>
      </c>
      <c r="BO37" s="6" t="str">
        <f t="shared" ca="1" si="37"/>
        <v>-</v>
      </c>
      <c r="BP37" s="44">
        <f t="shared" ca="1" si="38"/>
        <v>9</v>
      </c>
      <c r="BR37" s="44" t="str">
        <f t="shared" ca="1" si="2"/>
        <v/>
      </c>
      <c r="BS37" s="44" t="str">
        <f t="shared" ca="1" si="3"/>
        <v/>
      </c>
      <c r="BT37" s="44" t="str">
        <f t="shared" ca="1" si="4"/>
        <v/>
      </c>
      <c r="BU37" s="44"/>
      <c r="BV37" s="44">
        <f ca="1">IF(BV36&lt;&gt;"",IF(AND(BV36&lt;60*Simulation!$K$8, BV36+BW37&lt;60*Simulation!$K$8),BV36+BW37,""),"")</f>
        <v>425</v>
      </c>
      <c r="BW37" s="44">
        <f ca="1">IF(BV36&lt;&gt;"",IF(AND(CV36&lt;&gt;"", BX36=CV36),RANDBETWEEN(Simulation!$N$6,Simulation!$P$6),RANDBETWEEN(Simulation!$N$5,Simulation!$P$5)),"")</f>
        <v>24</v>
      </c>
      <c r="BX37" s="44">
        <f t="shared" ca="1" si="75"/>
        <v>1</v>
      </c>
      <c r="BY37" s="44">
        <f t="shared" ca="1" si="39"/>
        <v>2</v>
      </c>
      <c r="BZ37" s="27">
        <f t="shared" ca="1" si="40"/>
        <v>4.7748273116636764E-3</v>
      </c>
      <c r="CA37" s="44">
        <f t="shared" ca="1" si="41"/>
        <v>1</v>
      </c>
      <c r="CB37" s="44" t="str">
        <f ca="1">IF(BV37&lt;&gt;"",VLOOKUP(CA37,'Players Stats'!$C$88:$D$127,2),"")</f>
        <v>Point Guard</v>
      </c>
      <c r="CC37" s="44" t="str">
        <f ca="1">IF(BV37&lt;&gt;"",VLOOKUP(CA37,'Players Stats'!$C$88:$E$127,3),"")</f>
        <v>Dwyane Wade</v>
      </c>
      <c r="CD37" s="27">
        <f t="shared" ca="1" si="42"/>
        <v>0.20652752396094887</v>
      </c>
      <c r="CE37" s="44">
        <f ca="1">IF(BV37&lt;&gt;"",VLOOKUP('Quarter 1'!CA37-5*('Quarter 1'!BX37-1),'Players Stats'!$B$136:$J$140,1+BY37),"")</f>
        <v>8.4050000000000014E-2</v>
      </c>
      <c r="CF37" s="44" t="str">
        <f t="shared" ca="1" si="76"/>
        <v>NO</v>
      </c>
      <c r="CG37" s="27">
        <f t="shared" ca="1" si="43"/>
        <v>0.69070741097000021</v>
      </c>
      <c r="CH37" s="44">
        <f ca="1">IF(BV37&lt;&gt;"",IF(CF37="NO",VLOOKUP(CA37,'Players Stats'!$C$88:$I$127,7),""),"")</f>
        <v>5.9523809523809521E-2</v>
      </c>
      <c r="CI37" s="44">
        <f t="shared" ca="1" si="77"/>
        <v>2</v>
      </c>
      <c r="CJ37" s="27">
        <f t="shared" ca="1" si="44"/>
        <v>0.8430333840001043</v>
      </c>
      <c r="CK37" s="44">
        <f ca="1">IF(CF37="NO",VLOOKUP(CA37,'Players Stats'!$C$88:$H$127,7-'Quarter 1'!CI37),"")</f>
        <v>0.52100000000000002</v>
      </c>
      <c r="CL37" s="44">
        <f t="shared" ca="1" si="78"/>
        <v>0</v>
      </c>
      <c r="CM37" s="27">
        <f t="shared" ca="1" si="45"/>
        <v>0.46489897999581808</v>
      </c>
      <c r="CN37" s="44" t="str">
        <f ca="1">IF(CM37="","",IF(CM37&lt;=VLOOKUP(CA37,'Players Stats'!$C$88:$L$127,10),"YES","NO"))</f>
        <v>NO</v>
      </c>
      <c r="CO37" s="27" t="str">
        <f t="shared" ca="1" si="46"/>
        <v/>
      </c>
      <c r="CP37" s="44" t="str">
        <f ca="1">IF(CN37="YES",IF(CO37&lt;=VLOOKUP(CA37,'Players Stats'!$C$88:$H$127,6),1,0),"")</f>
        <v/>
      </c>
      <c r="CQ37" s="27" t="str">
        <f t="shared" ca="1" si="47"/>
        <v/>
      </c>
      <c r="CR37" s="44" t="str">
        <f ca="1">IF(AND(CN37="YES",CQ37&lt;&gt;""),IF(CQ37&lt;=VLOOKUP(CA37,'Players Stats'!$C$88:$H$127,6),1,0),"")</f>
        <v/>
      </c>
      <c r="CS37" s="27">
        <f t="shared" ca="1" si="48"/>
        <v>0.55769626276496043</v>
      </c>
      <c r="CT37" s="44" t="str">
        <f ca="1">IF(CS37="","",IF(CS37&lt;=Simulation!$K$7,"YES","NO"))</f>
        <v>NO</v>
      </c>
      <c r="CU37" s="27">
        <f t="shared" ca="1" si="49"/>
        <v>0.26672084014722597</v>
      </c>
      <c r="CV37" s="44">
        <f ca="1">IF(CT37="NO",IF(CU37&lt;=Simulation!$K$9,BX37,BY37),"")</f>
        <v>1</v>
      </c>
      <c r="CX37" s="44">
        <f t="shared" ca="1" si="50"/>
        <v>11</v>
      </c>
      <c r="CY37" s="6" t="str">
        <f t="shared" ca="1" si="51"/>
        <v>-</v>
      </c>
      <c r="CZ37" s="44">
        <f t="shared" ca="1" si="52"/>
        <v>9</v>
      </c>
      <c r="DB37" s="44" t="str">
        <f t="shared" ca="1" si="5"/>
        <v/>
      </c>
      <c r="DC37" s="44" t="str">
        <f t="shared" ca="1" si="6"/>
        <v/>
      </c>
      <c r="DD37" s="44" t="str">
        <f t="shared" ca="1" si="7"/>
        <v/>
      </c>
      <c r="DE37" s="44"/>
      <c r="DF37" s="44">
        <f ca="1">IF(DF36&lt;&gt;"",IF(AND(DF36&lt;60*Simulation!$K$8, DF36+DG37&lt;60*Simulation!$K$8),DF36+DG37,""),"")</f>
        <v>434</v>
      </c>
      <c r="DG37" s="44">
        <f ca="1">IF(DF36&lt;&gt;"",IF(AND(EF36&lt;&gt;"", DH36=EF36),RANDBETWEEN(Simulation!$N$6,Simulation!$P$6),RANDBETWEEN(Simulation!$N$5,Simulation!$P$5)),"")</f>
        <v>20</v>
      </c>
      <c r="DH37" s="44">
        <f t="shared" ca="1" si="79"/>
        <v>2</v>
      </c>
      <c r="DI37" s="44">
        <f t="shared" ca="1" si="53"/>
        <v>1</v>
      </c>
      <c r="DJ37" s="27">
        <f t="shared" ca="1" si="54"/>
        <v>0.1435014166372619</v>
      </c>
      <c r="DK37" s="44">
        <f t="shared" ca="1" si="55"/>
        <v>6</v>
      </c>
      <c r="DL37" s="44" t="str">
        <f ca="1">IF(DF37&lt;&gt;"",VLOOKUP(DK37,'Players Stats'!$C$88:$D$127,2),"")</f>
        <v>Point Guard</v>
      </c>
      <c r="DM37" s="44" t="str">
        <f ca="1">IF(DF37&lt;&gt;"",VLOOKUP(DK37,'Players Stats'!$C$88:$E$127,3),"")</f>
        <v>Jimmy Butler</v>
      </c>
      <c r="DN37" s="27">
        <f t="shared" ca="1" si="56"/>
        <v>0.71188693576139428</v>
      </c>
      <c r="DO37" s="44">
        <f ca="1">IF(DF37&lt;&gt;"",VLOOKUP('Quarter 1'!DK37-5*('Quarter 1'!DH37-1),'Players Stats'!$B$136:$J$140,1+DI37),"")</f>
        <v>0.13875000000000001</v>
      </c>
      <c r="DP37" s="44" t="str">
        <f t="shared" ca="1" si="80"/>
        <v>NO</v>
      </c>
      <c r="DQ37" s="27">
        <f t="shared" ca="1" si="57"/>
        <v>0.28559549578551113</v>
      </c>
      <c r="DR37" s="44">
        <f ca="1">IF(DF37&lt;&gt;"",IF(DP37="NO",VLOOKUP(DK37,'Players Stats'!$C$88:$I$127,7),""),"")</f>
        <v>0.17333333333333334</v>
      </c>
      <c r="DS37" s="44">
        <f t="shared" ca="1" si="81"/>
        <v>2</v>
      </c>
      <c r="DT37" s="27">
        <f t="shared" ca="1" si="58"/>
        <v>0.16143007336207504</v>
      </c>
      <c r="DU37" s="44">
        <f ca="1">IF(DP37="NO",VLOOKUP(DK37,'Players Stats'!$C$88:$H$127,7-'Quarter 1'!DS37),"")</f>
        <v>0.46700000000000003</v>
      </c>
      <c r="DV37" s="44">
        <f t="shared" ca="1" si="82"/>
        <v>2</v>
      </c>
      <c r="DW37" s="27">
        <f t="shared" ca="1" si="59"/>
        <v>0.97273124161003177</v>
      </c>
      <c r="DX37" s="44" t="str">
        <f ca="1">IF(DW37="","",IF(DW37&lt;=VLOOKUP(DK37,'Players Stats'!$C$88:$L$127,10),"YES","NO"))</f>
        <v>NO</v>
      </c>
      <c r="DY37" s="27" t="str">
        <f t="shared" ca="1" si="60"/>
        <v/>
      </c>
      <c r="DZ37" s="44" t="str">
        <f ca="1">IF(DX37="YES",IF(DY37&lt;=VLOOKUP(DK37,'Players Stats'!$C$88:$H$127,6),1,0),"")</f>
        <v/>
      </c>
      <c r="EA37" s="27" t="str">
        <f t="shared" ca="1" si="61"/>
        <v/>
      </c>
      <c r="EB37" s="44" t="str">
        <f ca="1">IF(AND(DX37="YES",EA37&lt;&gt;""),IF(EA37&lt;=VLOOKUP(DK37,'Players Stats'!$C$88:$H$127,6),1,0),"")</f>
        <v/>
      </c>
      <c r="EC37" s="27" t="str">
        <f t="shared" ca="1" si="62"/>
        <v/>
      </c>
      <c r="ED37" s="44" t="str">
        <f ca="1">IF(EC37="","",IF(EC37&lt;=Simulation!$K$7,"YES","NO"))</f>
        <v/>
      </c>
      <c r="EE37" s="27" t="str">
        <f t="shared" ca="1" si="63"/>
        <v/>
      </c>
      <c r="EF37" s="44" t="str">
        <f ca="1">IF(ED37="NO",IF(EE37&lt;=Simulation!$K$9,DH37,DI37),"")</f>
        <v/>
      </c>
      <c r="EH37" s="44">
        <f t="shared" ca="1" si="64"/>
        <v>18</v>
      </c>
      <c r="EI37" s="6" t="str">
        <f t="shared" ca="1" si="65"/>
        <v>-</v>
      </c>
      <c r="EJ37" s="44">
        <f t="shared" ca="1" si="66"/>
        <v>18</v>
      </c>
      <c r="EL37" s="44" t="str">
        <f t="shared" ca="1" si="8"/>
        <v/>
      </c>
      <c r="EM37" s="44" t="str">
        <f t="shared" ca="1" si="9"/>
        <v/>
      </c>
      <c r="EN37" s="44" t="str">
        <f t="shared" ca="1" si="10"/>
        <v/>
      </c>
    </row>
    <row r="38" spans="2:144">
      <c r="B38" s="44">
        <f ca="1">IF(B37&lt;&gt;"",IF(AND(B37&lt;60*Simulation!$K$8, B37+C38&lt;60*Simulation!$K$8),B37+C38,""),"")</f>
        <v>420</v>
      </c>
      <c r="C38" s="44">
        <f ca="1">IF(B37&lt;&gt;"",IF(AND(AB37&lt;&gt;"", D37=AB37),RANDBETWEEN(Simulation!$N$6,Simulation!$P$6),RANDBETWEEN(Simulation!$N$5,Simulation!$P$5)),"")</f>
        <v>8</v>
      </c>
      <c r="D38" s="44">
        <f t="shared" ca="1" si="67"/>
        <v>1</v>
      </c>
      <c r="E38" s="44">
        <f t="shared" ca="1" si="11"/>
        <v>2</v>
      </c>
      <c r="F38" s="87">
        <f t="shared" ca="1" si="12"/>
        <v>5.571419110713971E-2</v>
      </c>
      <c r="G38" s="44">
        <f t="shared" ca="1" si="13"/>
        <v>1</v>
      </c>
      <c r="H38" s="44" t="str">
        <f ca="1">IF(B38&lt;&gt;"",VLOOKUP(G38,'Players Stats'!$C$88:$D$127,2),"")</f>
        <v>Point Guard</v>
      </c>
      <c r="I38" s="44" t="str">
        <f ca="1">IF(B38&lt;&gt;"",VLOOKUP(G38,'Players Stats'!$C$88:$E$127,3),"")</f>
        <v>Dwyane Wade</v>
      </c>
      <c r="J38" s="87">
        <f t="shared" ca="1" si="14"/>
        <v>0.98299783404645669</v>
      </c>
      <c r="K38" s="87">
        <f ca="1">IF(B38&lt;&gt;"",VLOOKUP('Quarter 1'!G38-5*('Quarter 1'!D38-1),'Players Stats'!$B$136:$J$140,1+E38),"")</f>
        <v>8.4050000000000014E-2</v>
      </c>
      <c r="L38" s="44" t="str">
        <f t="shared" ca="1" si="68"/>
        <v>NO</v>
      </c>
      <c r="M38" s="87">
        <f t="shared" ca="1" si="15"/>
        <v>0.4021006446256441</v>
      </c>
      <c r="N38" s="87">
        <f ca="1">IF(B38&lt;&gt;"",IF(L38="NO",VLOOKUP(G38,'Players Stats'!$C$88:$I$127,7),""),"")</f>
        <v>5.9523809523809521E-2</v>
      </c>
      <c r="O38" s="44">
        <f t="shared" ca="1" si="69"/>
        <v>2</v>
      </c>
      <c r="P38" s="87">
        <f t="shared" ca="1" si="16"/>
        <v>0.62041361851572707</v>
      </c>
      <c r="Q38" s="87">
        <f ca="1">IF(L38="NO",VLOOKUP(G38,'Players Stats'!$C$88:$H$127,7-'Quarter 1'!O38),"")</f>
        <v>0.52100000000000002</v>
      </c>
      <c r="R38" s="44">
        <f t="shared" ca="1" si="70"/>
        <v>0</v>
      </c>
      <c r="S38" s="87">
        <f t="shared" ca="1" si="17"/>
        <v>0.10198637800585064</v>
      </c>
      <c r="T38" s="44" t="str">
        <f ca="1">IF(S38="","",IF(S38&lt;=VLOOKUP(G38,'Players Stats'!$C$88:$L$127,10),"YES","NO"))</f>
        <v>NO</v>
      </c>
      <c r="U38" s="87" t="str">
        <f t="shared" ca="1" si="18"/>
        <v/>
      </c>
      <c r="V38" s="44" t="str">
        <f ca="1">IF(T38="YES",IF(U38&lt;=VLOOKUP(G38,'Players Stats'!$C$88:$H$127,6),1,0),"")</f>
        <v/>
      </c>
      <c r="W38" s="87" t="str">
        <f t="shared" ca="1" si="19"/>
        <v/>
      </c>
      <c r="X38" s="44" t="str">
        <f ca="1">IF(AND(T38="YES",W38&lt;&gt;""),IF(W38&lt;=VLOOKUP(G38,'Players Stats'!$C$88:$H$127,6),1,0),"")</f>
        <v/>
      </c>
      <c r="Y38" s="87">
        <f t="shared" ca="1" si="20"/>
        <v>0.92169911559675399</v>
      </c>
      <c r="Z38" s="44" t="str">
        <f ca="1">IF(Y38="","",IF(Y38&lt;=Simulation!$K$7,"YES","NO"))</f>
        <v>NO</v>
      </c>
      <c r="AA38" s="87">
        <f t="shared" ca="1" si="21"/>
        <v>0.84754361370880249</v>
      </c>
      <c r="AB38" s="44">
        <f ca="1">IF(Z38="NO",IF(AA38&lt;=Simulation!$K$9,D38,E38),"")</f>
        <v>2</v>
      </c>
      <c r="AD38" s="44">
        <f t="shared" ca="1" si="22"/>
        <v>16</v>
      </c>
      <c r="AE38" s="6" t="str">
        <f t="shared" ca="1" si="23"/>
        <v>-</v>
      </c>
      <c r="AF38" s="44">
        <f t="shared" ca="1" si="24"/>
        <v>12</v>
      </c>
      <c r="AH38" s="44" t="str">
        <f t="shared" ca="1" si="84"/>
        <v/>
      </c>
      <c r="AI38" s="44" t="str">
        <f t="shared" ca="1" si="84"/>
        <v/>
      </c>
      <c r="AJ38" s="44" t="str">
        <f t="shared" ca="1" si="84"/>
        <v/>
      </c>
      <c r="AL38" s="44">
        <f ca="1">IF(AL37&lt;&gt;"",IF(AND(AL37&lt;60*Simulation!$K$8, AL37+AM38&lt;60*Simulation!$K$8),AL37+AM38,""),"")</f>
        <v>412</v>
      </c>
      <c r="AM38" s="44">
        <f ca="1">IF(AL37&lt;&gt;"",IF(AND(BL37&lt;&gt;"", AN37=BL37),RANDBETWEEN(Simulation!$N$6,Simulation!$P$6),RANDBETWEEN(Simulation!$N$5,Simulation!$P$5)),"")</f>
        <v>15</v>
      </c>
      <c r="AN38" s="44">
        <f t="shared" ca="1" si="71"/>
        <v>2</v>
      </c>
      <c r="AO38" s="44">
        <f t="shared" ca="1" si="25"/>
        <v>1</v>
      </c>
      <c r="AP38" s="87">
        <f t="shared" ca="1" si="26"/>
        <v>0.41567345618345597</v>
      </c>
      <c r="AQ38" s="44">
        <f t="shared" ca="1" si="27"/>
        <v>8</v>
      </c>
      <c r="AR38" s="44" t="str">
        <f ca="1">IF(AL38&lt;&gt;"",VLOOKUP(AQ38,'Players Stats'!$C$88:$D$127,2),"")</f>
        <v>Small Forward</v>
      </c>
      <c r="AS38" s="44" t="str">
        <f ca="1">IF(AL38&lt;&gt;"",VLOOKUP(AQ38,'Players Stats'!$C$88:$E$127,3),"")</f>
        <v>Carlos Boozer</v>
      </c>
      <c r="AT38" s="27">
        <f t="shared" ca="1" si="83"/>
        <v>9.1422022349632814E-2</v>
      </c>
      <c r="AU38" s="44">
        <f ca="1">IF(AL38&lt;&gt;"",VLOOKUP('Quarter 1'!AQ38-5*('Quarter 1'!AN38-1),'Players Stats'!$B$136:$J$140,1+AO38),"")</f>
        <v>0.12745000000000001</v>
      </c>
      <c r="AV38" s="44" t="str">
        <f t="shared" ca="1" si="72"/>
        <v>YES</v>
      </c>
      <c r="AW38" s="27" t="str">
        <f t="shared" ca="1" si="29"/>
        <v/>
      </c>
      <c r="AX38" s="44" t="str">
        <f ca="1">IF(AL38&lt;&gt;"",IF(AV38="NO",VLOOKUP(AQ38,'Players Stats'!$C$88:$I$127,7),""),"")</f>
        <v/>
      </c>
      <c r="AY38" s="44" t="str">
        <f t="shared" ca="1" si="73"/>
        <v/>
      </c>
      <c r="AZ38" s="27" t="str">
        <f t="shared" ca="1" si="30"/>
        <v/>
      </c>
      <c r="BA38" s="44" t="str">
        <f ca="1">IF(AV38="NO",VLOOKUP(AQ38,'Players Stats'!$C$88:$H$127,7-'Quarter 1'!AY38),"")</f>
        <v/>
      </c>
      <c r="BB38" s="44" t="str">
        <f t="shared" ca="1" si="74"/>
        <v/>
      </c>
      <c r="BC38" s="27" t="str">
        <f t="shared" ca="1" si="31"/>
        <v/>
      </c>
      <c r="BD38" s="44" t="str">
        <f ca="1">IF(BC38="","",IF(BC38&lt;=VLOOKUP(AQ38,'Players Stats'!$C$88:$L$127,10),"YES","NO"))</f>
        <v/>
      </c>
      <c r="BE38" s="27" t="str">
        <f t="shared" ca="1" si="32"/>
        <v/>
      </c>
      <c r="BF38" s="44" t="str">
        <f ca="1">IF(BD38="YES",IF(BE38&lt;=VLOOKUP(AQ38,'Players Stats'!$C$88:$H$127,6),1,0),"")</f>
        <v/>
      </c>
      <c r="BG38" s="27" t="str">
        <f t="shared" ca="1" si="33"/>
        <v/>
      </c>
      <c r="BH38" s="44" t="str">
        <f ca="1">IF(AND(BD38="YES",BG38&lt;&gt;""),IF(BG38&lt;=VLOOKUP(AQ38,'Players Stats'!$C$88:$H$127,6),1,0),"")</f>
        <v/>
      </c>
      <c r="BI38" s="27" t="str">
        <f t="shared" ca="1" si="34"/>
        <v/>
      </c>
      <c r="BJ38" s="44" t="str">
        <f ca="1">IF(BI38="","",IF(BI38&lt;=Simulation!$K$7,"YES","NO"))</f>
        <v/>
      </c>
      <c r="BK38" s="27" t="str">
        <f t="shared" ca="1" si="35"/>
        <v/>
      </c>
      <c r="BL38" s="44" t="str">
        <f ca="1">IF(BJ38="NO",IF(BK38&lt;=Simulation!$K$9,AN38,AO38),"")</f>
        <v/>
      </c>
      <c r="BN38" s="44">
        <f t="shared" ca="1" si="36"/>
        <v>17</v>
      </c>
      <c r="BO38" s="6" t="str">
        <f t="shared" ca="1" si="37"/>
        <v>-</v>
      </c>
      <c r="BP38" s="44">
        <f t="shared" ca="1" si="38"/>
        <v>9</v>
      </c>
      <c r="BR38" s="44" t="str">
        <f t="shared" ca="1" si="2"/>
        <v/>
      </c>
      <c r="BS38" s="44" t="str">
        <f t="shared" ca="1" si="3"/>
        <v/>
      </c>
      <c r="BT38" s="44" t="str">
        <f t="shared" ca="1" si="4"/>
        <v/>
      </c>
      <c r="BU38" s="44"/>
      <c r="BV38" s="44">
        <f ca="1">IF(BV37&lt;&gt;"",IF(AND(BV37&lt;60*Simulation!$K$8, BV37+BW38&lt;60*Simulation!$K$8),BV37+BW38,""),"")</f>
        <v>439</v>
      </c>
      <c r="BW38" s="44">
        <f ca="1">IF(BV37&lt;&gt;"",IF(AND(CV37&lt;&gt;"", BX37=CV37),RANDBETWEEN(Simulation!$N$6,Simulation!$P$6),RANDBETWEEN(Simulation!$N$5,Simulation!$P$5)),"")</f>
        <v>14</v>
      </c>
      <c r="BX38" s="44">
        <f t="shared" ca="1" si="75"/>
        <v>1</v>
      </c>
      <c r="BY38" s="44">
        <f t="shared" ca="1" si="39"/>
        <v>2</v>
      </c>
      <c r="BZ38" s="27">
        <f t="shared" ca="1" si="40"/>
        <v>0.20183333324084485</v>
      </c>
      <c r="CA38" s="44">
        <f t="shared" ca="1" si="41"/>
        <v>2</v>
      </c>
      <c r="CB38" s="44" t="str">
        <f ca="1">IF(BV38&lt;&gt;"",VLOOKUP(CA38,'Players Stats'!$C$88:$D$127,2),"")</f>
        <v>Shooting Guard</v>
      </c>
      <c r="CC38" s="44" t="str">
        <f ca="1">IF(BV38&lt;&gt;"",VLOOKUP(CA38,'Players Stats'!$C$88:$E$127,3),"")</f>
        <v>Ray Allen</v>
      </c>
      <c r="CD38" s="27">
        <f t="shared" ca="1" si="42"/>
        <v>0.31528630407057912</v>
      </c>
      <c r="CE38" s="44">
        <f ca="1">IF(BV38&lt;&gt;"",VLOOKUP('Quarter 1'!CA38-5*('Quarter 1'!BX38-1),'Players Stats'!$B$136:$J$140,1+BY38),"")</f>
        <v>5.1799999999999999E-2</v>
      </c>
      <c r="CF38" s="44" t="str">
        <f t="shared" ca="1" si="76"/>
        <v>NO</v>
      </c>
      <c r="CG38" s="27">
        <f t="shared" ca="1" si="43"/>
        <v>9.1184953716922146E-2</v>
      </c>
      <c r="CH38" s="44">
        <f ca="1">IF(BV38&lt;&gt;"",IF(CF38="NO",VLOOKUP(CA38,'Players Stats'!$C$88:$I$127,7),""),"")</f>
        <v>0.33870967741935487</v>
      </c>
      <c r="CI38" s="44">
        <f t="shared" ca="1" si="77"/>
        <v>3</v>
      </c>
      <c r="CJ38" s="27">
        <f t="shared" ca="1" si="44"/>
        <v>0.5531219401207389</v>
      </c>
      <c r="CK38" s="44">
        <f ca="1">IF(CF38="NO",VLOOKUP(CA38,'Players Stats'!$C$88:$H$127,7-'Quarter 1'!CI38),"")</f>
        <v>0.41899999999999998</v>
      </c>
      <c r="CL38" s="44">
        <f t="shared" ca="1" si="78"/>
        <v>0</v>
      </c>
      <c r="CM38" s="27" t="str">
        <f t="shared" ca="1" si="45"/>
        <v/>
      </c>
      <c r="CN38" s="44" t="str">
        <f ca="1">IF(CM38="","",IF(CM38&lt;=VLOOKUP(CA38,'Players Stats'!$C$88:$L$127,10),"YES","NO"))</f>
        <v/>
      </c>
      <c r="CO38" s="27" t="str">
        <f t="shared" ca="1" si="46"/>
        <v/>
      </c>
      <c r="CP38" s="44" t="str">
        <f ca="1">IF(CN38="YES",IF(CO38&lt;=VLOOKUP(CA38,'Players Stats'!$C$88:$H$127,6),1,0),"")</f>
        <v/>
      </c>
      <c r="CQ38" s="27" t="str">
        <f t="shared" ca="1" si="47"/>
        <v/>
      </c>
      <c r="CR38" s="44" t="str">
        <f ca="1">IF(AND(CN38="YES",CQ38&lt;&gt;""),IF(CQ38&lt;=VLOOKUP(CA38,'Players Stats'!$C$88:$H$127,6),1,0),"")</f>
        <v/>
      </c>
      <c r="CS38" s="27" t="str">
        <f t="shared" ca="1" si="48"/>
        <v/>
      </c>
      <c r="CT38" s="44" t="str">
        <f ca="1">IF(CS38="","",IF(CS38&lt;=Simulation!$K$7,"YES","NO"))</f>
        <v/>
      </c>
      <c r="CU38" s="27" t="str">
        <f t="shared" ca="1" si="49"/>
        <v/>
      </c>
      <c r="CV38" s="44" t="str">
        <f ca="1">IF(CT38="NO",IF(CU38&lt;=Simulation!$K$9,BX38,BY38),"")</f>
        <v/>
      </c>
      <c r="CX38" s="44">
        <f t="shared" ca="1" si="50"/>
        <v>11</v>
      </c>
      <c r="CY38" s="6" t="str">
        <f t="shared" ca="1" si="51"/>
        <v>-</v>
      </c>
      <c r="CZ38" s="44">
        <f t="shared" ca="1" si="52"/>
        <v>9</v>
      </c>
      <c r="DB38" s="44" t="str">
        <f t="shared" ca="1" si="5"/>
        <v/>
      </c>
      <c r="DC38" s="44" t="str">
        <f t="shared" ca="1" si="6"/>
        <v/>
      </c>
      <c r="DD38" s="44" t="str">
        <f t="shared" ca="1" si="7"/>
        <v/>
      </c>
      <c r="DE38" s="44"/>
      <c r="DF38" s="44">
        <f ca="1">IF(DF37&lt;&gt;"",IF(AND(DF37&lt;60*Simulation!$K$8, DF37+DG38&lt;60*Simulation!$K$8),DF37+DG38,""),"")</f>
        <v>452</v>
      </c>
      <c r="DG38" s="44">
        <f ca="1">IF(DF37&lt;&gt;"",IF(AND(EF37&lt;&gt;"", DH37=EF37),RANDBETWEEN(Simulation!$N$6,Simulation!$P$6),RANDBETWEEN(Simulation!$N$5,Simulation!$P$5)),"")</f>
        <v>18</v>
      </c>
      <c r="DH38" s="44">
        <f t="shared" ca="1" si="79"/>
        <v>1</v>
      </c>
      <c r="DI38" s="44">
        <f t="shared" ca="1" si="53"/>
        <v>2</v>
      </c>
      <c r="DJ38" s="27">
        <f t="shared" ca="1" si="54"/>
        <v>0.53429586950224905</v>
      </c>
      <c r="DK38" s="44">
        <f t="shared" ca="1" si="55"/>
        <v>3</v>
      </c>
      <c r="DL38" s="44" t="str">
        <f ca="1">IF(DF38&lt;&gt;"",VLOOKUP(DK38,'Players Stats'!$C$88:$D$127,2),"")</f>
        <v>Small Forward</v>
      </c>
      <c r="DM38" s="44" t="str">
        <f ca="1">IF(DF38&lt;&gt;"",VLOOKUP(DK38,'Players Stats'!$C$88:$E$127,3),"")</f>
        <v>LeBron James</v>
      </c>
      <c r="DN38" s="27">
        <f t="shared" ca="1" si="56"/>
        <v>8.2926897278735923E-2</v>
      </c>
      <c r="DO38" s="44">
        <f ca="1">IF(DF38&lt;&gt;"",VLOOKUP('Quarter 1'!DK38-5*('Quarter 1'!DH38-1),'Players Stats'!$B$136:$J$140,1+DI38),"")</f>
        <v>7.035000000000001E-2</v>
      </c>
      <c r="DP38" s="44" t="str">
        <f t="shared" ca="1" si="80"/>
        <v>NO</v>
      </c>
      <c r="DQ38" s="27">
        <f t="shared" ca="1" si="57"/>
        <v>0.50021724074359852</v>
      </c>
      <c r="DR38" s="44">
        <f ca="1">IF(DF38&lt;&gt;"",IF(DP38="NO",VLOOKUP(DK38,'Players Stats'!$C$88:$I$127,7),""),"")</f>
        <v>0.15639810426540282</v>
      </c>
      <c r="DS38" s="44">
        <f t="shared" ca="1" si="81"/>
        <v>2</v>
      </c>
      <c r="DT38" s="27">
        <f t="shared" ca="1" si="58"/>
        <v>0.84468461911727499</v>
      </c>
      <c r="DU38" s="44">
        <f ca="1">IF(DP38="NO",VLOOKUP(DK38,'Players Stats'!$C$88:$H$127,7-'Quarter 1'!DS38),"")</f>
        <v>0.56499999999999995</v>
      </c>
      <c r="DV38" s="44">
        <f t="shared" ca="1" si="82"/>
        <v>0</v>
      </c>
      <c r="DW38" s="27">
        <f t="shared" ca="1" si="59"/>
        <v>0.52846138211085114</v>
      </c>
      <c r="DX38" s="44" t="str">
        <f ca="1">IF(DW38="","",IF(DW38&lt;=VLOOKUP(DK38,'Players Stats'!$C$88:$L$127,10),"YES","NO"))</f>
        <v>NO</v>
      </c>
      <c r="DY38" s="27" t="str">
        <f t="shared" ca="1" si="60"/>
        <v/>
      </c>
      <c r="DZ38" s="44" t="str">
        <f ca="1">IF(DX38="YES",IF(DY38&lt;=VLOOKUP(DK38,'Players Stats'!$C$88:$H$127,6),1,0),"")</f>
        <v/>
      </c>
      <c r="EA38" s="27" t="str">
        <f t="shared" ca="1" si="61"/>
        <v/>
      </c>
      <c r="EB38" s="44" t="str">
        <f ca="1">IF(AND(DX38="YES",EA38&lt;&gt;""),IF(EA38&lt;=VLOOKUP(DK38,'Players Stats'!$C$88:$H$127,6),1,0),"")</f>
        <v/>
      </c>
      <c r="EC38" s="27">
        <f t="shared" ca="1" si="62"/>
        <v>0.50896825899419318</v>
      </c>
      <c r="ED38" s="44" t="str">
        <f ca="1">IF(EC38="","",IF(EC38&lt;=Simulation!$K$7,"YES","NO"))</f>
        <v>NO</v>
      </c>
      <c r="EE38" s="27">
        <f t="shared" ca="1" si="63"/>
        <v>0.75987597908422244</v>
      </c>
      <c r="EF38" s="44">
        <f ca="1">IF(ED38="NO",IF(EE38&lt;=Simulation!$K$9,DH38,DI38),"")</f>
        <v>2</v>
      </c>
      <c r="EH38" s="44">
        <f t="shared" ca="1" si="64"/>
        <v>18</v>
      </c>
      <c r="EI38" s="6" t="str">
        <f t="shared" ca="1" si="65"/>
        <v>-</v>
      </c>
      <c r="EJ38" s="44">
        <f t="shared" ca="1" si="66"/>
        <v>18</v>
      </c>
      <c r="EL38" s="44" t="str">
        <f t="shared" ca="1" si="8"/>
        <v/>
      </c>
      <c r="EM38" s="44" t="str">
        <f t="shared" ca="1" si="9"/>
        <v/>
      </c>
      <c r="EN38" s="44" t="str">
        <f t="shared" ca="1" si="10"/>
        <v/>
      </c>
    </row>
    <row r="39" spans="2:144">
      <c r="B39" s="44">
        <f ca="1">IF(B38&lt;&gt;"",IF(AND(B38&lt;60*Simulation!$K$8, B38+C39&lt;60*Simulation!$K$8),B38+C39,""),"")</f>
        <v>440</v>
      </c>
      <c r="C39" s="44">
        <f ca="1">IF(B38&lt;&gt;"",IF(AND(AB38&lt;&gt;"", D38=AB38),RANDBETWEEN(Simulation!$N$6,Simulation!$P$6),RANDBETWEEN(Simulation!$N$5,Simulation!$P$5)),"")</f>
        <v>20</v>
      </c>
      <c r="D39" s="44">
        <f t="shared" ca="1" si="67"/>
        <v>2</v>
      </c>
      <c r="E39" s="44">
        <f t="shared" ca="1" si="11"/>
        <v>1</v>
      </c>
      <c r="F39" s="87">
        <f t="shared" ca="1" si="12"/>
        <v>0.29312231175118542</v>
      </c>
      <c r="G39" s="44">
        <f t="shared" ca="1" si="13"/>
        <v>7</v>
      </c>
      <c r="H39" s="44" t="str">
        <f ca="1">IF(B39&lt;&gt;"",VLOOKUP(G39,'Players Stats'!$C$88:$D$127,2),"")</f>
        <v>Shooting Guard</v>
      </c>
      <c r="I39" s="44" t="str">
        <f ca="1">IF(B39&lt;&gt;"",VLOOKUP(G39,'Players Stats'!$C$88:$E$127,3),"")</f>
        <v>Nate Robinson</v>
      </c>
      <c r="J39" s="87">
        <f t="shared" ca="1" si="14"/>
        <v>0.42583827885366987</v>
      </c>
      <c r="K39" s="87">
        <f ca="1">IF(B39&lt;&gt;"",VLOOKUP('Quarter 1'!G39-5*('Quarter 1'!D39-1),'Players Stats'!$B$136:$J$140,1+E39),"")</f>
        <v>5.305E-2</v>
      </c>
      <c r="L39" s="44" t="str">
        <f t="shared" ca="1" si="68"/>
        <v>NO</v>
      </c>
      <c r="M39" s="87">
        <f t="shared" ca="1" si="15"/>
        <v>0.45406030062713665</v>
      </c>
      <c r="N39" s="87">
        <f ca="1">IF(B39&lt;&gt;"",IF(L39="NO",VLOOKUP(G39,'Players Stats'!$C$88:$I$127,7),""),"")</f>
        <v>0.27272727272727276</v>
      </c>
      <c r="O39" s="44">
        <f t="shared" ca="1" si="69"/>
        <v>2</v>
      </c>
      <c r="P39" s="87">
        <f t="shared" ca="1" si="16"/>
        <v>0.61703515667173625</v>
      </c>
      <c r="Q39" s="87">
        <f ca="1">IF(L39="NO",VLOOKUP(G39,'Players Stats'!$C$88:$H$127,7-'Quarter 1'!O39),"")</f>
        <v>0.433</v>
      </c>
      <c r="R39" s="44">
        <f t="shared" ca="1" si="70"/>
        <v>0</v>
      </c>
      <c r="S39" s="87">
        <f t="shared" ca="1" si="17"/>
        <v>0.31870422862274361</v>
      </c>
      <c r="T39" s="44" t="str">
        <f ca="1">IF(S39="","",IF(S39&lt;=VLOOKUP(G39,'Players Stats'!$C$88:$L$127,10),"YES","NO"))</f>
        <v>NO</v>
      </c>
      <c r="U39" s="87" t="str">
        <f t="shared" ca="1" si="18"/>
        <v/>
      </c>
      <c r="V39" s="44" t="str">
        <f ca="1">IF(T39="YES",IF(U39&lt;=VLOOKUP(G39,'Players Stats'!$C$88:$H$127,6),1,0),"")</f>
        <v/>
      </c>
      <c r="W39" s="87" t="str">
        <f t="shared" ca="1" si="19"/>
        <v/>
      </c>
      <c r="X39" s="44" t="str">
        <f ca="1">IF(AND(T39="YES",W39&lt;&gt;""),IF(W39&lt;=VLOOKUP(G39,'Players Stats'!$C$88:$H$127,6),1,0),"")</f>
        <v/>
      </c>
      <c r="Y39" s="87">
        <f t="shared" ca="1" si="20"/>
        <v>0.40113911932946666</v>
      </c>
      <c r="Z39" s="44" t="str">
        <f ca="1">IF(Y39="","",IF(Y39&lt;=Simulation!$K$7,"YES","NO"))</f>
        <v>NO</v>
      </c>
      <c r="AA39" s="87">
        <f t="shared" ca="1" si="21"/>
        <v>9.1602464548290463E-3</v>
      </c>
      <c r="AB39" s="44">
        <f ca="1">IF(Z39="NO",IF(AA39&lt;=Simulation!$K$9,D39,E39),"")</f>
        <v>2</v>
      </c>
      <c r="AD39" s="44">
        <f t="shared" ca="1" si="22"/>
        <v>16</v>
      </c>
      <c r="AE39" s="6" t="str">
        <f t="shared" ca="1" si="23"/>
        <v>-</v>
      </c>
      <c r="AF39" s="44">
        <f t="shared" ca="1" si="24"/>
        <v>12</v>
      </c>
      <c r="AH39" s="44" t="str">
        <f t="shared" ca="1" si="84"/>
        <v/>
      </c>
      <c r="AI39" s="44" t="str">
        <f t="shared" ca="1" si="84"/>
        <v/>
      </c>
      <c r="AJ39" s="44" t="str">
        <f t="shared" ca="1" si="84"/>
        <v/>
      </c>
      <c r="AL39" s="44">
        <f ca="1">IF(AL38&lt;&gt;"",IF(AND(AL38&lt;60*Simulation!$K$8, AL38+AM39&lt;60*Simulation!$K$8),AL38+AM39,""),"")</f>
        <v>426</v>
      </c>
      <c r="AM39" s="44">
        <f ca="1">IF(AL38&lt;&gt;"",IF(AND(BL38&lt;&gt;"", AN38=BL38),RANDBETWEEN(Simulation!$N$6,Simulation!$P$6),RANDBETWEEN(Simulation!$N$5,Simulation!$P$5)),"")</f>
        <v>14</v>
      </c>
      <c r="AN39" s="44">
        <f t="shared" ca="1" si="71"/>
        <v>1</v>
      </c>
      <c r="AO39" s="44">
        <f t="shared" ca="1" si="25"/>
        <v>2</v>
      </c>
      <c r="AP39" s="87">
        <f t="shared" ca="1" si="26"/>
        <v>0.71110549145222435</v>
      </c>
      <c r="AQ39" s="44">
        <f t="shared" ca="1" si="27"/>
        <v>4</v>
      </c>
      <c r="AR39" s="44" t="str">
        <f ca="1">IF(AL39&lt;&gt;"",VLOOKUP(AQ39,'Players Stats'!$C$88:$D$127,2),"")</f>
        <v>Power Forward</v>
      </c>
      <c r="AS39" s="44" t="str">
        <f ca="1">IF(AL39&lt;&gt;"",VLOOKUP(AQ39,'Players Stats'!$C$88:$E$127,3),"")</f>
        <v>Shane Battier</v>
      </c>
      <c r="AT39" s="27">
        <f t="shared" ca="1" si="83"/>
        <v>0.40249271231665262</v>
      </c>
      <c r="AU39" s="44">
        <f ca="1">IF(AL39&lt;&gt;"",VLOOKUP('Quarter 1'!AQ39-5*('Quarter 1'!AN39-1),'Players Stats'!$B$136:$J$140,1+AO39),"")</f>
        <v>6.9599999999999995E-2</v>
      </c>
      <c r="AV39" s="44" t="str">
        <f t="shared" ca="1" si="72"/>
        <v>NO</v>
      </c>
      <c r="AW39" s="27">
        <f t="shared" ca="1" si="29"/>
        <v>0.71935085952289191</v>
      </c>
      <c r="AX39" s="44">
        <f ca="1">IF(AL39&lt;&gt;"",IF(AV39="NO",VLOOKUP(AQ39,'Players Stats'!$C$88:$I$127,7),""),"")</f>
        <v>0.46808510638297873</v>
      </c>
      <c r="AY39" s="44">
        <f t="shared" ca="1" si="73"/>
        <v>2</v>
      </c>
      <c r="AZ39" s="27">
        <f t="shared" ca="1" si="30"/>
        <v>0.6956297421758566</v>
      </c>
      <c r="BA39" s="44">
        <f ca="1">IF(AV39="NO",VLOOKUP(AQ39,'Players Stats'!$C$88:$H$127,7-'Quarter 1'!AY39),"")</f>
        <v>0.42</v>
      </c>
      <c r="BB39" s="44">
        <f t="shared" ca="1" si="74"/>
        <v>0</v>
      </c>
      <c r="BC39" s="27">
        <f t="shared" ca="1" si="31"/>
        <v>0.42155764608981128</v>
      </c>
      <c r="BD39" s="44" t="str">
        <f ca="1">IF(BC39="","",IF(BC39&lt;=VLOOKUP(AQ39,'Players Stats'!$C$88:$L$127,10),"YES","NO"))</f>
        <v>NO</v>
      </c>
      <c r="BE39" s="27" t="str">
        <f t="shared" ca="1" si="32"/>
        <v/>
      </c>
      <c r="BF39" s="44" t="str">
        <f ca="1">IF(BD39="YES",IF(BE39&lt;=VLOOKUP(AQ39,'Players Stats'!$C$88:$H$127,6),1,0),"")</f>
        <v/>
      </c>
      <c r="BG39" s="27" t="str">
        <f t="shared" ca="1" si="33"/>
        <v/>
      </c>
      <c r="BH39" s="44" t="str">
        <f ca="1">IF(AND(BD39="YES",BG39&lt;&gt;""),IF(BG39&lt;=VLOOKUP(AQ39,'Players Stats'!$C$88:$H$127,6),1,0),"")</f>
        <v/>
      </c>
      <c r="BI39" s="27">
        <f t="shared" ca="1" si="34"/>
        <v>0.12811896416036117</v>
      </c>
      <c r="BJ39" s="44" t="str">
        <f ca="1">IF(BI39="","",IF(BI39&lt;=Simulation!$K$7,"YES","NO"))</f>
        <v>NO</v>
      </c>
      <c r="BK39" s="27">
        <f t="shared" ca="1" si="35"/>
        <v>0.78479074940181937</v>
      </c>
      <c r="BL39" s="44">
        <f ca="1">IF(BJ39="NO",IF(BK39&lt;=Simulation!$K$9,AN39,AO39),"")</f>
        <v>2</v>
      </c>
      <c r="BN39" s="44">
        <f t="shared" ca="1" si="36"/>
        <v>17</v>
      </c>
      <c r="BO39" s="6" t="str">
        <f t="shared" ca="1" si="37"/>
        <v>-</v>
      </c>
      <c r="BP39" s="44">
        <f t="shared" ca="1" si="38"/>
        <v>9</v>
      </c>
      <c r="BR39" s="44" t="str">
        <f t="shared" ca="1" si="2"/>
        <v/>
      </c>
      <c r="BS39" s="44" t="str">
        <f t="shared" ca="1" si="3"/>
        <v/>
      </c>
      <c r="BT39" s="44" t="str">
        <f t="shared" ca="1" si="4"/>
        <v/>
      </c>
      <c r="BU39" s="44"/>
      <c r="BV39" s="44">
        <f ca="1">IF(BV38&lt;&gt;"",IF(AND(BV38&lt;60*Simulation!$K$8, BV38+BW39&lt;60*Simulation!$K$8),BV38+BW39,""),"")</f>
        <v>452</v>
      </c>
      <c r="BW39" s="44">
        <f ca="1">IF(BV38&lt;&gt;"",IF(AND(CV38&lt;&gt;"", BX38=CV38),RANDBETWEEN(Simulation!$N$6,Simulation!$P$6),RANDBETWEEN(Simulation!$N$5,Simulation!$P$5)),"")</f>
        <v>13</v>
      </c>
      <c r="BX39" s="44">
        <f t="shared" ca="1" si="75"/>
        <v>2</v>
      </c>
      <c r="BY39" s="44">
        <f t="shared" ca="1" si="39"/>
        <v>1</v>
      </c>
      <c r="BZ39" s="27">
        <f t="shared" ca="1" si="40"/>
        <v>0.48363652923766209</v>
      </c>
      <c r="CA39" s="44">
        <f t="shared" ca="1" si="41"/>
        <v>8</v>
      </c>
      <c r="CB39" s="44" t="str">
        <f ca="1">IF(BV39&lt;&gt;"",VLOOKUP(CA39,'Players Stats'!$C$88:$D$127,2),"")</f>
        <v>Small Forward</v>
      </c>
      <c r="CC39" s="44" t="str">
        <f ca="1">IF(BV39&lt;&gt;"",VLOOKUP(CA39,'Players Stats'!$C$88:$E$127,3),"")</f>
        <v>Carlos Boozer</v>
      </c>
      <c r="CD39" s="27">
        <f t="shared" ca="1" si="42"/>
        <v>0.3374611007988072</v>
      </c>
      <c r="CE39" s="44">
        <f ca="1">IF(BV39&lt;&gt;"",VLOOKUP('Quarter 1'!CA39-5*('Quarter 1'!BX39-1),'Players Stats'!$B$136:$J$140,1+BY39),"")</f>
        <v>0.12745000000000001</v>
      </c>
      <c r="CF39" s="44" t="str">
        <f t="shared" ca="1" si="76"/>
        <v>NO</v>
      </c>
      <c r="CG39" s="27">
        <f t="shared" ca="1" si="43"/>
        <v>0.31453964572564197</v>
      </c>
      <c r="CH39" s="44">
        <f ca="1">IF(BV39&lt;&gt;"",IF(CF39="NO",VLOOKUP(CA39,'Players Stats'!$C$88:$I$127,7),""),"")</f>
        <v>0</v>
      </c>
      <c r="CI39" s="44">
        <f t="shared" ca="1" si="77"/>
        <v>2</v>
      </c>
      <c r="CJ39" s="27">
        <f t="shared" ca="1" si="44"/>
        <v>0.68021979458510839</v>
      </c>
      <c r="CK39" s="44">
        <f ca="1">IF(CF39="NO",VLOOKUP(CA39,'Players Stats'!$C$88:$H$127,7-'Quarter 1'!CI39),"")</f>
        <v>0.47699999999999998</v>
      </c>
      <c r="CL39" s="44">
        <f t="shared" ca="1" si="78"/>
        <v>0</v>
      </c>
      <c r="CM39" s="27">
        <f t="shared" ca="1" si="45"/>
        <v>0.39188849348116128</v>
      </c>
      <c r="CN39" s="44" t="str">
        <f ca="1">IF(CM39="","",IF(CM39&lt;=VLOOKUP(CA39,'Players Stats'!$C$88:$L$127,10),"YES","NO"))</f>
        <v>NO</v>
      </c>
      <c r="CO39" s="27" t="str">
        <f t="shared" ca="1" si="46"/>
        <v/>
      </c>
      <c r="CP39" s="44" t="str">
        <f ca="1">IF(CN39="YES",IF(CO39&lt;=VLOOKUP(CA39,'Players Stats'!$C$88:$H$127,6),1,0),"")</f>
        <v/>
      </c>
      <c r="CQ39" s="27" t="str">
        <f t="shared" ca="1" si="47"/>
        <v/>
      </c>
      <c r="CR39" s="44" t="str">
        <f ca="1">IF(AND(CN39="YES",CQ39&lt;&gt;""),IF(CQ39&lt;=VLOOKUP(CA39,'Players Stats'!$C$88:$H$127,6),1,0),"")</f>
        <v/>
      </c>
      <c r="CS39" s="27">
        <f t="shared" ca="1" si="48"/>
        <v>0.5356668533397495</v>
      </c>
      <c r="CT39" s="44" t="str">
        <f ca="1">IF(CS39="","",IF(CS39&lt;=Simulation!$K$7,"YES","NO"))</f>
        <v>NO</v>
      </c>
      <c r="CU39" s="27">
        <f t="shared" ca="1" si="49"/>
        <v>0.17200512655654088</v>
      </c>
      <c r="CV39" s="44">
        <f ca="1">IF(CT39="NO",IF(CU39&lt;=Simulation!$K$9,BX39,BY39),"")</f>
        <v>2</v>
      </c>
      <c r="CX39" s="44">
        <f t="shared" ca="1" si="50"/>
        <v>11</v>
      </c>
      <c r="CY39" s="6" t="str">
        <f t="shared" ca="1" si="51"/>
        <v>-</v>
      </c>
      <c r="CZ39" s="44">
        <f t="shared" ca="1" si="52"/>
        <v>9</v>
      </c>
      <c r="DB39" s="44" t="str">
        <f t="shared" ca="1" si="5"/>
        <v/>
      </c>
      <c r="DC39" s="44" t="str">
        <f t="shared" ca="1" si="6"/>
        <v/>
      </c>
      <c r="DD39" s="44" t="str">
        <f t="shared" ca="1" si="7"/>
        <v/>
      </c>
      <c r="DE39" s="44"/>
      <c r="DF39" s="44">
        <f ca="1">IF(DF38&lt;&gt;"",IF(AND(DF38&lt;60*Simulation!$K$8, DF38+DG39&lt;60*Simulation!$K$8),DF38+DG39,""),"")</f>
        <v>461</v>
      </c>
      <c r="DG39" s="44">
        <f ca="1">IF(DF38&lt;&gt;"",IF(AND(EF38&lt;&gt;"", DH38=EF38),RANDBETWEEN(Simulation!$N$6,Simulation!$P$6),RANDBETWEEN(Simulation!$N$5,Simulation!$P$5)),"")</f>
        <v>9</v>
      </c>
      <c r="DH39" s="44">
        <f t="shared" ca="1" si="79"/>
        <v>2</v>
      </c>
      <c r="DI39" s="44">
        <f t="shared" ca="1" si="53"/>
        <v>1</v>
      </c>
      <c r="DJ39" s="27">
        <f t="shared" ca="1" si="54"/>
        <v>1.1539739448497288E-3</v>
      </c>
      <c r="DK39" s="44">
        <f t="shared" ca="1" si="55"/>
        <v>6</v>
      </c>
      <c r="DL39" s="44" t="str">
        <f ca="1">IF(DF39&lt;&gt;"",VLOOKUP(DK39,'Players Stats'!$C$88:$D$127,2),"")</f>
        <v>Point Guard</v>
      </c>
      <c r="DM39" s="44" t="str">
        <f ca="1">IF(DF39&lt;&gt;"",VLOOKUP(DK39,'Players Stats'!$C$88:$E$127,3),"")</f>
        <v>Jimmy Butler</v>
      </c>
      <c r="DN39" s="27">
        <f t="shared" ca="1" si="56"/>
        <v>0.38838358977312548</v>
      </c>
      <c r="DO39" s="44">
        <f ca="1">IF(DF39&lt;&gt;"",VLOOKUP('Quarter 1'!DK39-5*('Quarter 1'!DH39-1),'Players Stats'!$B$136:$J$140,1+DI39),"")</f>
        <v>0.13875000000000001</v>
      </c>
      <c r="DP39" s="44" t="str">
        <f t="shared" ca="1" si="80"/>
        <v>NO</v>
      </c>
      <c r="DQ39" s="27">
        <f t="shared" ca="1" si="57"/>
        <v>0.77526268764118111</v>
      </c>
      <c r="DR39" s="44">
        <f ca="1">IF(DF39&lt;&gt;"",IF(DP39="NO",VLOOKUP(DK39,'Players Stats'!$C$88:$I$127,7),""),"")</f>
        <v>0.17333333333333334</v>
      </c>
      <c r="DS39" s="44">
        <f t="shared" ca="1" si="81"/>
        <v>2</v>
      </c>
      <c r="DT39" s="27">
        <f t="shared" ca="1" si="58"/>
        <v>0.21792753869061521</v>
      </c>
      <c r="DU39" s="44">
        <f ca="1">IF(DP39="NO",VLOOKUP(DK39,'Players Stats'!$C$88:$H$127,7-'Quarter 1'!DS39),"")</f>
        <v>0.46700000000000003</v>
      </c>
      <c r="DV39" s="44">
        <f t="shared" ca="1" si="82"/>
        <v>2</v>
      </c>
      <c r="DW39" s="27">
        <f t="shared" ca="1" si="59"/>
        <v>8.8333007114953732E-2</v>
      </c>
      <c r="DX39" s="44" t="str">
        <f ca="1">IF(DW39="","",IF(DW39&lt;=VLOOKUP(DK39,'Players Stats'!$C$88:$L$127,10),"YES","NO"))</f>
        <v>NO</v>
      </c>
      <c r="DY39" s="27" t="str">
        <f t="shared" ca="1" si="60"/>
        <v/>
      </c>
      <c r="DZ39" s="44" t="str">
        <f ca="1">IF(DX39="YES",IF(DY39&lt;=VLOOKUP(DK39,'Players Stats'!$C$88:$H$127,6),1,0),"")</f>
        <v/>
      </c>
      <c r="EA39" s="27" t="str">
        <f t="shared" ca="1" si="61"/>
        <v/>
      </c>
      <c r="EB39" s="44" t="str">
        <f ca="1">IF(AND(DX39="YES",EA39&lt;&gt;""),IF(EA39&lt;=VLOOKUP(DK39,'Players Stats'!$C$88:$H$127,6),1,0),"")</f>
        <v/>
      </c>
      <c r="EC39" s="27" t="str">
        <f t="shared" ca="1" si="62"/>
        <v/>
      </c>
      <c r="ED39" s="44" t="str">
        <f ca="1">IF(EC39="","",IF(EC39&lt;=Simulation!$K$7,"YES","NO"))</f>
        <v/>
      </c>
      <c r="EE39" s="27" t="str">
        <f t="shared" ca="1" si="63"/>
        <v/>
      </c>
      <c r="EF39" s="44" t="str">
        <f ca="1">IF(ED39="NO",IF(EE39&lt;=Simulation!$K$9,DH39,DI39),"")</f>
        <v/>
      </c>
      <c r="EH39" s="44">
        <f t="shared" ca="1" si="64"/>
        <v>18</v>
      </c>
      <c r="EI39" s="6" t="str">
        <f t="shared" ca="1" si="65"/>
        <v>-</v>
      </c>
      <c r="EJ39" s="44">
        <f t="shared" ca="1" si="66"/>
        <v>20</v>
      </c>
      <c r="EL39" s="44" t="str">
        <f t="shared" ca="1" si="8"/>
        <v/>
      </c>
      <c r="EM39" s="44" t="str">
        <f t="shared" ca="1" si="9"/>
        <v/>
      </c>
      <c r="EN39" s="44" t="str">
        <f t="shared" ca="1" si="10"/>
        <v/>
      </c>
    </row>
    <row r="40" spans="2:144">
      <c r="B40" s="44">
        <f ca="1">IF(B39&lt;&gt;"",IF(AND(B39&lt;60*Simulation!$K$8, B39+C40&lt;60*Simulation!$K$8),B39+C40,""),"")</f>
        <v>444</v>
      </c>
      <c r="C40" s="44">
        <f ca="1">IF(B39&lt;&gt;"",IF(AND(AB39&lt;&gt;"", D39=AB39),RANDBETWEEN(Simulation!$N$6,Simulation!$P$6),RANDBETWEEN(Simulation!$N$5,Simulation!$P$5)),"")</f>
        <v>4</v>
      </c>
      <c r="D40" s="44">
        <f t="shared" ca="1" si="67"/>
        <v>2</v>
      </c>
      <c r="E40" s="44">
        <f t="shared" ca="1" si="11"/>
        <v>1</v>
      </c>
      <c r="F40" s="87">
        <f t="shared" ca="1" si="12"/>
        <v>0.20076652072914802</v>
      </c>
      <c r="G40" s="44">
        <f t="shared" ca="1" si="13"/>
        <v>7</v>
      </c>
      <c r="H40" s="44" t="str">
        <f ca="1">IF(B40&lt;&gt;"",VLOOKUP(G40,'Players Stats'!$C$88:$D$127,2),"")</f>
        <v>Shooting Guard</v>
      </c>
      <c r="I40" s="44" t="str">
        <f ca="1">IF(B40&lt;&gt;"",VLOOKUP(G40,'Players Stats'!$C$88:$E$127,3),"")</f>
        <v>Nate Robinson</v>
      </c>
      <c r="J40" s="87">
        <f t="shared" ca="1" si="14"/>
        <v>0.53123453084831507</v>
      </c>
      <c r="K40" s="87">
        <f ca="1">IF(B40&lt;&gt;"",VLOOKUP('Quarter 1'!G40-5*('Quarter 1'!D40-1),'Players Stats'!$B$136:$J$140,1+E40),"")</f>
        <v>5.305E-2</v>
      </c>
      <c r="L40" s="44" t="str">
        <f t="shared" ca="1" si="68"/>
        <v>NO</v>
      </c>
      <c r="M40" s="87">
        <f t="shared" ca="1" si="15"/>
        <v>0.563203950324078</v>
      </c>
      <c r="N40" s="87">
        <f ca="1">IF(B40&lt;&gt;"",IF(L40="NO",VLOOKUP(G40,'Players Stats'!$C$88:$I$127,7),""),"")</f>
        <v>0.27272727272727276</v>
      </c>
      <c r="O40" s="44">
        <f t="shared" ca="1" si="69"/>
        <v>2</v>
      </c>
      <c r="P40" s="87">
        <f t="shared" ca="1" si="16"/>
        <v>0.15233581967549392</v>
      </c>
      <c r="Q40" s="87">
        <f ca="1">IF(L40="NO",VLOOKUP(G40,'Players Stats'!$C$88:$H$127,7-'Quarter 1'!O40),"")</f>
        <v>0.433</v>
      </c>
      <c r="R40" s="44">
        <f t="shared" ca="1" si="70"/>
        <v>2</v>
      </c>
      <c r="S40" s="87">
        <f t="shared" ca="1" si="17"/>
        <v>0.95367269940320853</v>
      </c>
      <c r="T40" s="44" t="str">
        <f ca="1">IF(S40="","",IF(S40&lt;=VLOOKUP(G40,'Players Stats'!$C$88:$L$127,10),"YES","NO"))</f>
        <v>NO</v>
      </c>
      <c r="U40" s="87" t="str">
        <f t="shared" ca="1" si="18"/>
        <v/>
      </c>
      <c r="V40" s="44" t="str">
        <f ca="1">IF(T40="YES",IF(U40&lt;=VLOOKUP(G40,'Players Stats'!$C$88:$H$127,6),1,0),"")</f>
        <v/>
      </c>
      <c r="W40" s="87" t="str">
        <f t="shared" ca="1" si="19"/>
        <v/>
      </c>
      <c r="X40" s="44" t="str">
        <f ca="1">IF(AND(T40="YES",W40&lt;&gt;""),IF(W40&lt;=VLOOKUP(G40,'Players Stats'!$C$88:$H$127,6),1,0),"")</f>
        <v/>
      </c>
      <c r="Y40" s="87" t="str">
        <f t="shared" ca="1" si="20"/>
        <v/>
      </c>
      <c r="Z40" s="44" t="str">
        <f ca="1">IF(Y40="","",IF(Y40&lt;=Simulation!$K$7,"YES","NO"))</f>
        <v/>
      </c>
      <c r="AA40" s="87" t="str">
        <f t="shared" ca="1" si="21"/>
        <v/>
      </c>
      <c r="AB40" s="44" t="str">
        <f ca="1">IF(Z40="NO",IF(AA40&lt;=Simulation!$K$9,D40,E40),"")</f>
        <v/>
      </c>
      <c r="AD40" s="44">
        <f t="shared" ca="1" si="22"/>
        <v>16</v>
      </c>
      <c r="AE40" s="6" t="str">
        <f t="shared" ca="1" si="23"/>
        <v>-</v>
      </c>
      <c r="AF40" s="44">
        <f t="shared" ca="1" si="24"/>
        <v>14</v>
      </c>
      <c r="AH40" s="44" t="str">
        <f t="shared" ca="1" si="84"/>
        <v/>
      </c>
      <c r="AI40" s="44" t="str">
        <f t="shared" ca="1" si="84"/>
        <v/>
      </c>
      <c r="AJ40" s="44" t="str">
        <f t="shared" ca="1" si="84"/>
        <v/>
      </c>
      <c r="AL40" s="44">
        <f ca="1">IF(AL39&lt;&gt;"",IF(AND(AL39&lt;60*Simulation!$K$8, AL39+AM40&lt;60*Simulation!$K$8),AL39+AM40,""),"")</f>
        <v>436</v>
      </c>
      <c r="AM40" s="44">
        <f ca="1">IF(AL39&lt;&gt;"",IF(AND(BL39&lt;&gt;"", AN39=BL39),RANDBETWEEN(Simulation!$N$6,Simulation!$P$6),RANDBETWEEN(Simulation!$N$5,Simulation!$P$5)),"")</f>
        <v>10</v>
      </c>
      <c r="AN40" s="44">
        <f t="shared" ca="1" si="71"/>
        <v>2</v>
      </c>
      <c r="AO40" s="44">
        <f t="shared" ca="1" si="25"/>
        <v>1</v>
      </c>
      <c r="AP40" s="87">
        <f t="shared" ca="1" si="26"/>
        <v>0.24551330329226606</v>
      </c>
      <c r="AQ40" s="44">
        <f t="shared" ca="1" si="27"/>
        <v>7</v>
      </c>
      <c r="AR40" s="44" t="str">
        <f ca="1">IF(AL40&lt;&gt;"",VLOOKUP(AQ40,'Players Stats'!$C$88:$D$127,2),"")</f>
        <v>Shooting Guard</v>
      </c>
      <c r="AS40" s="44" t="str">
        <f ca="1">IF(AL40&lt;&gt;"",VLOOKUP(AQ40,'Players Stats'!$C$88:$E$127,3),"")</f>
        <v>Nate Robinson</v>
      </c>
      <c r="AT40" s="27">
        <f t="shared" ca="1" si="83"/>
        <v>0.63762036638818853</v>
      </c>
      <c r="AU40" s="44">
        <f ca="1">IF(AL40&lt;&gt;"",VLOOKUP('Quarter 1'!AQ40-5*('Quarter 1'!AN40-1),'Players Stats'!$B$136:$J$140,1+AO40),"")</f>
        <v>5.305E-2</v>
      </c>
      <c r="AV40" s="44" t="str">
        <f t="shared" ca="1" si="72"/>
        <v>NO</v>
      </c>
      <c r="AW40" s="27">
        <f t="shared" ca="1" si="29"/>
        <v>0.52835968543946665</v>
      </c>
      <c r="AX40" s="44">
        <f ca="1">IF(AL40&lt;&gt;"",IF(AV40="NO",VLOOKUP(AQ40,'Players Stats'!$C$88:$I$127,7),""),"")</f>
        <v>0.27272727272727276</v>
      </c>
      <c r="AY40" s="44">
        <f t="shared" ca="1" si="73"/>
        <v>2</v>
      </c>
      <c r="AZ40" s="27">
        <f t="shared" ca="1" si="30"/>
        <v>0.39085905216983852</v>
      </c>
      <c r="BA40" s="44">
        <f ca="1">IF(AV40="NO",VLOOKUP(AQ40,'Players Stats'!$C$88:$H$127,7-'Quarter 1'!AY40),"")</f>
        <v>0.433</v>
      </c>
      <c r="BB40" s="44">
        <f t="shared" ca="1" si="74"/>
        <v>2</v>
      </c>
      <c r="BC40" s="27">
        <f t="shared" ca="1" si="31"/>
        <v>0.12075169287489396</v>
      </c>
      <c r="BD40" s="44" t="str">
        <f ca="1">IF(BC40="","",IF(BC40&lt;=VLOOKUP(AQ40,'Players Stats'!$C$88:$L$127,10),"YES","NO"))</f>
        <v>NO</v>
      </c>
      <c r="BE40" s="27" t="str">
        <f t="shared" ca="1" si="32"/>
        <v/>
      </c>
      <c r="BF40" s="44" t="str">
        <f ca="1">IF(BD40="YES",IF(BE40&lt;=VLOOKUP(AQ40,'Players Stats'!$C$88:$H$127,6),1,0),"")</f>
        <v/>
      </c>
      <c r="BG40" s="27" t="str">
        <f t="shared" ca="1" si="33"/>
        <v/>
      </c>
      <c r="BH40" s="44" t="str">
        <f ca="1">IF(AND(BD40="YES",BG40&lt;&gt;""),IF(BG40&lt;=VLOOKUP(AQ40,'Players Stats'!$C$88:$H$127,6),1,0),"")</f>
        <v/>
      </c>
      <c r="BI40" s="27" t="str">
        <f t="shared" ca="1" si="34"/>
        <v/>
      </c>
      <c r="BJ40" s="44" t="str">
        <f ca="1">IF(BI40="","",IF(BI40&lt;=Simulation!$K$7,"YES","NO"))</f>
        <v/>
      </c>
      <c r="BK40" s="27" t="str">
        <f t="shared" ca="1" si="35"/>
        <v/>
      </c>
      <c r="BL40" s="44" t="str">
        <f ca="1">IF(BJ40="NO",IF(BK40&lt;=Simulation!$K$9,AN40,AO40),"")</f>
        <v/>
      </c>
      <c r="BN40" s="44">
        <f t="shared" ca="1" si="36"/>
        <v>17</v>
      </c>
      <c r="BO40" s="6" t="str">
        <f t="shared" ca="1" si="37"/>
        <v>-</v>
      </c>
      <c r="BP40" s="44">
        <f t="shared" ca="1" si="38"/>
        <v>11</v>
      </c>
      <c r="BR40" s="44" t="str">
        <f t="shared" ca="1" si="2"/>
        <v/>
      </c>
      <c r="BS40" s="44" t="str">
        <f t="shared" ca="1" si="3"/>
        <v/>
      </c>
      <c r="BT40" s="44" t="str">
        <f t="shared" ca="1" si="4"/>
        <v/>
      </c>
      <c r="BU40" s="44"/>
      <c r="BV40" s="44">
        <f ca="1">IF(BV39&lt;&gt;"",IF(AND(BV39&lt;60*Simulation!$K$8, BV39+BW40&lt;60*Simulation!$K$8),BV39+BW40,""),"")</f>
        <v>459</v>
      </c>
      <c r="BW40" s="44">
        <f ca="1">IF(BV39&lt;&gt;"",IF(AND(CV39&lt;&gt;"", BX39=CV39),RANDBETWEEN(Simulation!$N$6,Simulation!$P$6),RANDBETWEEN(Simulation!$N$5,Simulation!$P$5)),"")</f>
        <v>7</v>
      </c>
      <c r="BX40" s="44">
        <f t="shared" ca="1" si="75"/>
        <v>2</v>
      </c>
      <c r="BY40" s="44">
        <f t="shared" ca="1" si="39"/>
        <v>1</v>
      </c>
      <c r="BZ40" s="27">
        <f t="shared" ca="1" si="40"/>
        <v>0.18324569310794192</v>
      </c>
      <c r="CA40" s="44">
        <f t="shared" ca="1" si="41"/>
        <v>6</v>
      </c>
      <c r="CB40" s="44" t="str">
        <f ca="1">IF(BV40&lt;&gt;"",VLOOKUP(CA40,'Players Stats'!$C$88:$D$127,2),"")</f>
        <v>Point Guard</v>
      </c>
      <c r="CC40" s="44" t="str">
        <f ca="1">IF(BV40&lt;&gt;"",VLOOKUP(CA40,'Players Stats'!$C$88:$E$127,3),"")</f>
        <v>Jimmy Butler</v>
      </c>
      <c r="CD40" s="27">
        <f t="shared" ca="1" si="42"/>
        <v>0.8047821189290979</v>
      </c>
      <c r="CE40" s="44">
        <f ca="1">IF(BV40&lt;&gt;"",VLOOKUP('Quarter 1'!CA40-5*('Quarter 1'!BX40-1),'Players Stats'!$B$136:$J$140,1+BY40),"")</f>
        <v>0.13875000000000001</v>
      </c>
      <c r="CF40" s="44" t="str">
        <f t="shared" ca="1" si="76"/>
        <v>NO</v>
      </c>
      <c r="CG40" s="27">
        <f t="shared" ca="1" si="43"/>
        <v>0.39095202044578481</v>
      </c>
      <c r="CH40" s="44">
        <f ca="1">IF(BV40&lt;&gt;"",IF(CF40="NO",VLOOKUP(CA40,'Players Stats'!$C$88:$I$127,7),""),"")</f>
        <v>0.17333333333333334</v>
      </c>
      <c r="CI40" s="44">
        <f t="shared" ca="1" si="77"/>
        <v>2</v>
      </c>
      <c r="CJ40" s="27">
        <f t="shared" ca="1" si="44"/>
        <v>0.85987533505431557</v>
      </c>
      <c r="CK40" s="44">
        <f ca="1">IF(CF40="NO",VLOOKUP(CA40,'Players Stats'!$C$88:$H$127,7-'Quarter 1'!CI40),"")</f>
        <v>0.46700000000000003</v>
      </c>
      <c r="CL40" s="44">
        <f t="shared" ca="1" si="78"/>
        <v>0</v>
      </c>
      <c r="CM40" s="27">
        <f t="shared" ca="1" si="45"/>
        <v>0.57511079129871401</v>
      </c>
      <c r="CN40" s="44" t="str">
        <f ca="1">IF(CM40="","",IF(CM40&lt;=VLOOKUP(CA40,'Players Stats'!$C$88:$L$127,10),"YES","NO"))</f>
        <v>NO</v>
      </c>
      <c r="CO40" s="27" t="str">
        <f t="shared" ca="1" si="46"/>
        <v/>
      </c>
      <c r="CP40" s="44" t="str">
        <f ca="1">IF(CN40="YES",IF(CO40&lt;=VLOOKUP(CA40,'Players Stats'!$C$88:$H$127,6),1,0),"")</f>
        <v/>
      </c>
      <c r="CQ40" s="27" t="str">
        <f t="shared" ca="1" si="47"/>
        <v/>
      </c>
      <c r="CR40" s="44" t="str">
        <f ca="1">IF(AND(CN40="YES",CQ40&lt;&gt;""),IF(CQ40&lt;=VLOOKUP(CA40,'Players Stats'!$C$88:$H$127,6),1,0),"")</f>
        <v/>
      </c>
      <c r="CS40" s="27">
        <f t="shared" ca="1" si="48"/>
        <v>0.17350485902042101</v>
      </c>
      <c r="CT40" s="44" t="str">
        <f ca="1">IF(CS40="","",IF(CS40&lt;=Simulation!$K$7,"YES","NO"))</f>
        <v>NO</v>
      </c>
      <c r="CU40" s="27">
        <f t="shared" ca="1" si="49"/>
        <v>0.85625715427701365</v>
      </c>
      <c r="CV40" s="44">
        <f ca="1">IF(CT40="NO",IF(CU40&lt;=Simulation!$K$9,BX40,BY40),"")</f>
        <v>1</v>
      </c>
      <c r="CX40" s="44">
        <f t="shared" ca="1" si="50"/>
        <v>11</v>
      </c>
      <c r="CY40" s="6" t="str">
        <f t="shared" ca="1" si="51"/>
        <v>-</v>
      </c>
      <c r="CZ40" s="44">
        <f t="shared" ca="1" si="52"/>
        <v>9</v>
      </c>
      <c r="DB40" s="44" t="str">
        <f t="shared" ca="1" si="5"/>
        <v/>
      </c>
      <c r="DC40" s="44" t="str">
        <f t="shared" ca="1" si="6"/>
        <v/>
      </c>
      <c r="DD40" s="44" t="str">
        <f t="shared" ca="1" si="7"/>
        <v/>
      </c>
      <c r="DE40" s="44"/>
      <c r="DF40" s="44">
        <f ca="1">IF(DF39&lt;&gt;"",IF(AND(DF39&lt;60*Simulation!$K$8, DF39+DG40&lt;60*Simulation!$K$8),DF39+DG40,""),"")</f>
        <v>477</v>
      </c>
      <c r="DG40" s="44">
        <f ca="1">IF(DF39&lt;&gt;"",IF(AND(EF39&lt;&gt;"", DH39=EF39),RANDBETWEEN(Simulation!$N$6,Simulation!$P$6),RANDBETWEEN(Simulation!$N$5,Simulation!$P$5)),"")</f>
        <v>16</v>
      </c>
      <c r="DH40" s="44">
        <f t="shared" ca="1" si="79"/>
        <v>1</v>
      </c>
      <c r="DI40" s="44">
        <f t="shared" ca="1" si="53"/>
        <v>2</v>
      </c>
      <c r="DJ40" s="27">
        <f t="shared" ca="1" si="54"/>
        <v>0.55712783852911496</v>
      </c>
      <c r="DK40" s="44">
        <f t="shared" ca="1" si="55"/>
        <v>3</v>
      </c>
      <c r="DL40" s="44" t="str">
        <f ca="1">IF(DF40&lt;&gt;"",VLOOKUP(DK40,'Players Stats'!$C$88:$D$127,2),"")</f>
        <v>Small Forward</v>
      </c>
      <c r="DM40" s="44" t="str">
        <f ca="1">IF(DF40&lt;&gt;"",VLOOKUP(DK40,'Players Stats'!$C$88:$E$127,3),"")</f>
        <v>LeBron James</v>
      </c>
      <c r="DN40" s="27">
        <f t="shared" ca="1" si="56"/>
        <v>0.1512663874546889</v>
      </c>
      <c r="DO40" s="44">
        <f ca="1">IF(DF40&lt;&gt;"",VLOOKUP('Quarter 1'!DK40-5*('Quarter 1'!DH40-1),'Players Stats'!$B$136:$J$140,1+DI40),"")</f>
        <v>7.035000000000001E-2</v>
      </c>
      <c r="DP40" s="44" t="str">
        <f t="shared" ca="1" si="80"/>
        <v>NO</v>
      </c>
      <c r="DQ40" s="27">
        <f t="shared" ca="1" si="57"/>
        <v>0.29381663006121916</v>
      </c>
      <c r="DR40" s="44">
        <f ca="1">IF(DF40&lt;&gt;"",IF(DP40="NO",VLOOKUP(DK40,'Players Stats'!$C$88:$I$127,7),""),"")</f>
        <v>0.15639810426540282</v>
      </c>
      <c r="DS40" s="44">
        <f t="shared" ca="1" si="81"/>
        <v>2</v>
      </c>
      <c r="DT40" s="27">
        <f t="shared" ca="1" si="58"/>
        <v>0.11180000427465542</v>
      </c>
      <c r="DU40" s="44">
        <f ca="1">IF(DP40="NO",VLOOKUP(DK40,'Players Stats'!$C$88:$H$127,7-'Quarter 1'!DS40),"")</f>
        <v>0.56499999999999995</v>
      </c>
      <c r="DV40" s="44">
        <f t="shared" ca="1" si="82"/>
        <v>2</v>
      </c>
      <c r="DW40" s="27">
        <f t="shared" ca="1" si="59"/>
        <v>2.7243211088838759E-2</v>
      </c>
      <c r="DX40" s="44" t="str">
        <f ca="1">IF(DW40="","",IF(DW40&lt;=VLOOKUP(DK40,'Players Stats'!$C$88:$L$127,10),"YES","NO"))</f>
        <v>NO</v>
      </c>
      <c r="DY40" s="27" t="str">
        <f t="shared" ca="1" si="60"/>
        <v/>
      </c>
      <c r="DZ40" s="44" t="str">
        <f ca="1">IF(DX40="YES",IF(DY40&lt;=VLOOKUP(DK40,'Players Stats'!$C$88:$H$127,6),1,0),"")</f>
        <v/>
      </c>
      <c r="EA40" s="27" t="str">
        <f t="shared" ca="1" si="61"/>
        <v/>
      </c>
      <c r="EB40" s="44" t="str">
        <f ca="1">IF(AND(DX40="YES",EA40&lt;&gt;""),IF(EA40&lt;=VLOOKUP(DK40,'Players Stats'!$C$88:$H$127,6),1,0),"")</f>
        <v/>
      </c>
      <c r="EC40" s="27" t="str">
        <f t="shared" ca="1" si="62"/>
        <v/>
      </c>
      <c r="ED40" s="44" t="str">
        <f ca="1">IF(EC40="","",IF(EC40&lt;=Simulation!$K$7,"YES","NO"))</f>
        <v/>
      </c>
      <c r="EE40" s="27" t="str">
        <f t="shared" ca="1" si="63"/>
        <v/>
      </c>
      <c r="EF40" s="44" t="str">
        <f ca="1">IF(ED40="NO",IF(EE40&lt;=Simulation!$K$9,DH40,DI40),"")</f>
        <v/>
      </c>
      <c r="EH40" s="44">
        <f t="shared" ca="1" si="64"/>
        <v>20</v>
      </c>
      <c r="EI40" s="6" t="str">
        <f t="shared" ca="1" si="65"/>
        <v>-</v>
      </c>
      <c r="EJ40" s="44">
        <f t="shared" ca="1" si="66"/>
        <v>20</v>
      </c>
      <c r="EL40" s="44" t="str">
        <f t="shared" ca="1" si="8"/>
        <v/>
      </c>
      <c r="EM40" s="44" t="str">
        <f t="shared" ca="1" si="9"/>
        <v/>
      </c>
      <c r="EN40" s="44" t="str">
        <f t="shared" ca="1" si="10"/>
        <v/>
      </c>
    </row>
    <row r="41" spans="2:144">
      <c r="B41" s="44">
        <f ca="1">IF(B40&lt;&gt;"",IF(AND(B40&lt;60*Simulation!$K$8, B40+C41&lt;60*Simulation!$K$8),B40+C41,""),"")</f>
        <v>456</v>
      </c>
      <c r="C41" s="44">
        <f ca="1">IF(B40&lt;&gt;"",IF(AND(AB40&lt;&gt;"", D40=AB40),RANDBETWEEN(Simulation!$N$6,Simulation!$P$6),RANDBETWEEN(Simulation!$N$5,Simulation!$P$5)),"")</f>
        <v>12</v>
      </c>
      <c r="D41" s="44">
        <f t="shared" ca="1" si="67"/>
        <v>1</v>
      </c>
      <c r="E41" s="44">
        <f t="shared" ca="1" si="11"/>
        <v>2</v>
      </c>
      <c r="F41" s="87">
        <f t="shared" ca="1" si="12"/>
        <v>0.48287794239210613</v>
      </c>
      <c r="G41" s="44">
        <f t="shared" ca="1" si="13"/>
        <v>3</v>
      </c>
      <c r="H41" s="44" t="str">
        <f ca="1">IF(B41&lt;&gt;"",VLOOKUP(G41,'Players Stats'!$C$88:$D$127,2),"")</f>
        <v>Small Forward</v>
      </c>
      <c r="I41" s="44" t="str">
        <f ca="1">IF(B41&lt;&gt;"",VLOOKUP(G41,'Players Stats'!$C$88:$E$127,3),"")</f>
        <v>LeBron James</v>
      </c>
      <c r="J41" s="87">
        <f t="shared" ca="1" si="14"/>
        <v>0.39297582575239942</v>
      </c>
      <c r="K41" s="87">
        <f ca="1">IF(B41&lt;&gt;"",VLOOKUP('Quarter 1'!G41-5*('Quarter 1'!D41-1),'Players Stats'!$B$136:$J$140,1+E41),"")</f>
        <v>7.035000000000001E-2</v>
      </c>
      <c r="L41" s="44" t="str">
        <f t="shared" ca="1" si="68"/>
        <v>NO</v>
      </c>
      <c r="M41" s="87">
        <f t="shared" ca="1" si="15"/>
        <v>0.98579584642448004</v>
      </c>
      <c r="N41" s="87">
        <f ca="1">IF(B41&lt;&gt;"",IF(L41="NO",VLOOKUP(G41,'Players Stats'!$C$88:$I$127,7),""),"")</f>
        <v>0.15639810426540282</v>
      </c>
      <c r="O41" s="44">
        <f t="shared" ca="1" si="69"/>
        <v>2</v>
      </c>
      <c r="P41" s="87">
        <f t="shared" ca="1" si="16"/>
        <v>0.30412427898295513</v>
      </c>
      <c r="Q41" s="87">
        <f ca="1">IF(L41="NO",VLOOKUP(G41,'Players Stats'!$C$88:$H$127,7-'Quarter 1'!O41),"")</f>
        <v>0.56499999999999995</v>
      </c>
      <c r="R41" s="44">
        <f t="shared" ca="1" si="70"/>
        <v>2</v>
      </c>
      <c r="S41" s="87">
        <f t="shared" ca="1" si="17"/>
        <v>0.93548566952246792</v>
      </c>
      <c r="T41" s="44" t="str">
        <f ca="1">IF(S41="","",IF(S41&lt;=VLOOKUP(G41,'Players Stats'!$C$88:$L$127,10),"YES","NO"))</f>
        <v>NO</v>
      </c>
      <c r="U41" s="87" t="str">
        <f t="shared" ca="1" si="18"/>
        <v/>
      </c>
      <c r="V41" s="44" t="str">
        <f ca="1">IF(T41="YES",IF(U41&lt;=VLOOKUP(G41,'Players Stats'!$C$88:$H$127,6),1,0),"")</f>
        <v/>
      </c>
      <c r="W41" s="87" t="str">
        <f t="shared" ca="1" si="19"/>
        <v/>
      </c>
      <c r="X41" s="44" t="str">
        <f ca="1">IF(AND(T41="YES",W41&lt;&gt;""),IF(W41&lt;=VLOOKUP(G41,'Players Stats'!$C$88:$H$127,6),1,0),"")</f>
        <v/>
      </c>
      <c r="Y41" s="87" t="str">
        <f t="shared" ca="1" si="20"/>
        <v/>
      </c>
      <c r="Z41" s="44" t="str">
        <f ca="1">IF(Y41="","",IF(Y41&lt;=Simulation!$K$7,"YES","NO"))</f>
        <v/>
      </c>
      <c r="AA41" s="87" t="str">
        <f t="shared" ca="1" si="21"/>
        <v/>
      </c>
      <c r="AB41" s="44" t="str">
        <f ca="1">IF(Z41="NO",IF(AA41&lt;=Simulation!$K$9,D41,E41),"")</f>
        <v/>
      </c>
      <c r="AD41" s="44">
        <f t="shared" ca="1" si="22"/>
        <v>18</v>
      </c>
      <c r="AE41" s="6" t="str">
        <f t="shared" ca="1" si="23"/>
        <v>-</v>
      </c>
      <c r="AF41" s="44">
        <f t="shared" ca="1" si="24"/>
        <v>14</v>
      </c>
      <c r="AH41" s="44" t="str">
        <f t="shared" ca="1" si="84"/>
        <v/>
      </c>
      <c r="AI41" s="44" t="str">
        <f t="shared" ca="1" si="84"/>
        <v/>
      </c>
      <c r="AJ41" s="44" t="str">
        <f t="shared" ca="1" si="84"/>
        <v/>
      </c>
      <c r="AL41" s="44">
        <f ca="1">IF(AL40&lt;&gt;"",IF(AND(AL40&lt;60*Simulation!$K$8, AL40+AM41&lt;60*Simulation!$K$8),AL40+AM41,""),"")</f>
        <v>454</v>
      </c>
      <c r="AM41" s="44">
        <f ca="1">IF(AL40&lt;&gt;"",IF(AND(BL40&lt;&gt;"", AN40=BL40),RANDBETWEEN(Simulation!$N$6,Simulation!$P$6),RANDBETWEEN(Simulation!$N$5,Simulation!$P$5)),"")</f>
        <v>18</v>
      </c>
      <c r="AN41" s="44">
        <f t="shared" ca="1" si="71"/>
        <v>1</v>
      </c>
      <c r="AO41" s="44">
        <f t="shared" ca="1" si="25"/>
        <v>2</v>
      </c>
      <c r="AP41" s="87">
        <f t="shared" ca="1" si="26"/>
        <v>0.77570797849878026</v>
      </c>
      <c r="AQ41" s="44">
        <f t="shared" ca="1" si="27"/>
        <v>4</v>
      </c>
      <c r="AR41" s="44" t="str">
        <f ca="1">IF(AL41&lt;&gt;"",VLOOKUP(AQ41,'Players Stats'!$C$88:$D$127,2),"")</f>
        <v>Power Forward</v>
      </c>
      <c r="AS41" s="44" t="str">
        <f ca="1">IF(AL41&lt;&gt;"",VLOOKUP(AQ41,'Players Stats'!$C$88:$E$127,3),"")</f>
        <v>Shane Battier</v>
      </c>
      <c r="AT41" s="27">
        <f t="shared" ca="1" si="83"/>
        <v>0.37813830614885302</v>
      </c>
      <c r="AU41" s="44">
        <f ca="1">IF(AL41&lt;&gt;"",VLOOKUP('Quarter 1'!AQ41-5*('Quarter 1'!AN41-1),'Players Stats'!$B$136:$J$140,1+AO41),"")</f>
        <v>6.9599999999999995E-2</v>
      </c>
      <c r="AV41" s="44" t="str">
        <f t="shared" ca="1" si="72"/>
        <v>NO</v>
      </c>
      <c r="AW41" s="27">
        <f t="shared" ca="1" si="29"/>
        <v>0.38422747569931848</v>
      </c>
      <c r="AX41" s="44">
        <f ca="1">IF(AL41&lt;&gt;"",IF(AV41="NO",VLOOKUP(AQ41,'Players Stats'!$C$88:$I$127,7),""),"")</f>
        <v>0.46808510638297873</v>
      </c>
      <c r="AY41" s="44">
        <f t="shared" ca="1" si="73"/>
        <v>3</v>
      </c>
      <c r="AZ41" s="27">
        <f t="shared" ca="1" si="30"/>
        <v>0.81998975885715586</v>
      </c>
      <c r="BA41" s="44">
        <f ca="1">IF(AV41="NO",VLOOKUP(AQ41,'Players Stats'!$C$88:$H$127,7-'Quarter 1'!AY41),"")</f>
        <v>0.43</v>
      </c>
      <c r="BB41" s="44">
        <f t="shared" ca="1" si="74"/>
        <v>0</v>
      </c>
      <c r="BC41" s="27" t="str">
        <f t="shared" ca="1" si="31"/>
        <v/>
      </c>
      <c r="BD41" s="44" t="str">
        <f ca="1">IF(BC41="","",IF(BC41&lt;=VLOOKUP(AQ41,'Players Stats'!$C$88:$L$127,10),"YES","NO"))</f>
        <v/>
      </c>
      <c r="BE41" s="27" t="str">
        <f t="shared" ca="1" si="32"/>
        <v/>
      </c>
      <c r="BF41" s="44" t="str">
        <f ca="1">IF(BD41="YES",IF(BE41&lt;=VLOOKUP(AQ41,'Players Stats'!$C$88:$H$127,6),1,0),"")</f>
        <v/>
      </c>
      <c r="BG41" s="27" t="str">
        <f t="shared" ca="1" si="33"/>
        <v/>
      </c>
      <c r="BH41" s="44" t="str">
        <f ca="1">IF(AND(BD41="YES",BG41&lt;&gt;""),IF(BG41&lt;=VLOOKUP(AQ41,'Players Stats'!$C$88:$H$127,6),1,0),"")</f>
        <v/>
      </c>
      <c r="BI41" s="27" t="str">
        <f t="shared" ca="1" si="34"/>
        <v/>
      </c>
      <c r="BJ41" s="44" t="str">
        <f ca="1">IF(BI41="","",IF(BI41&lt;=Simulation!$K$7,"YES","NO"))</f>
        <v/>
      </c>
      <c r="BK41" s="27" t="str">
        <f t="shared" ca="1" si="35"/>
        <v/>
      </c>
      <c r="BL41" s="44" t="str">
        <f ca="1">IF(BJ41="NO",IF(BK41&lt;=Simulation!$K$9,AN41,AO41),"")</f>
        <v/>
      </c>
      <c r="BN41" s="44">
        <f t="shared" ca="1" si="36"/>
        <v>17</v>
      </c>
      <c r="BO41" s="6" t="str">
        <f t="shared" ca="1" si="37"/>
        <v>-</v>
      </c>
      <c r="BP41" s="44">
        <f t="shared" ca="1" si="38"/>
        <v>11</v>
      </c>
      <c r="BR41" s="44" t="str">
        <f t="shared" ca="1" si="2"/>
        <v/>
      </c>
      <c r="BS41" s="44" t="str">
        <f t="shared" ca="1" si="3"/>
        <v/>
      </c>
      <c r="BT41" s="44" t="str">
        <f t="shared" ca="1" si="4"/>
        <v/>
      </c>
      <c r="BU41" s="44"/>
      <c r="BV41" s="44">
        <f ca="1">IF(BV40&lt;&gt;"",IF(AND(BV40&lt;60*Simulation!$K$8, BV40+BW41&lt;60*Simulation!$K$8),BV40+BW41,""),"")</f>
        <v>478</v>
      </c>
      <c r="BW41" s="44">
        <f ca="1">IF(BV40&lt;&gt;"",IF(AND(CV40&lt;&gt;"", BX40=CV40),RANDBETWEEN(Simulation!$N$6,Simulation!$P$6),RANDBETWEEN(Simulation!$N$5,Simulation!$P$5)),"")</f>
        <v>19</v>
      </c>
      <c r="BX41" s="44">
        <f t="shared" ca="1" si="75"/>
        <v>1</v>
      </c>
      <c r="BY41" s="44">
        <f t="shared" ca="1" si="39"/>
        <v>2</v>
      </c>
      <c r="BZ41" s="27">
        <f t="shared" ca="1" si="40"/>
        <v>0.4501913831989679</v>
      </c>
      <c r="CA41" s="44">
        <f t="shared" ca="1" si="41"/>
        <v>3</v>
      </c>
      <c r="CB41" s="44" t="str">
        <f ca="1">IF(BV41&lt;&gt;"",VLOOKUP(CA41,'Players Stats'!$C$88:$D$127,2),"")</f>
        <v>Small Forward</v>
      </c>
      <c r="CC41" s="44" t="str">
        <f ca="1">IF(BV41&lt;&gt;"",VLOOKUP(CA41,'Players Stats'!$C$88:$E$127,3),"")</f>
        <v>LeBron James</v>
      </c>
      <c r="CD41" s="27">
        <f t="shared" ca="1" si="42"/>
        <v>0.19272945800027286</v>
      </c>
      <c r="CE41" s="44">
        <f ca="1">IF(BV41&lt;&gt;"",VLOOKUP('Quarter 1'!CA41-5*('Quarter 1'!BX41-1),'Players Stats'!$B$136:$J$140,1+BY41),"")</f>
        <v>7.035000000000001E-2</v>
      </c>
      <c r="CF41" s="44" t="str">
        <f t="shared" ca="1" si="76"/>
        <v>NO</v>
      </c>
      <c r="CG41" s="27">
        <f t="shared" ca="1" si="43"/>
        <v>0.99654756203009831</v>
      </c>
      <c r="CH41" s="44">
        <f ca="1">IF(BV41&lt;&gt;"",IF(CF41="NO",VLOOKUP(CA41,'Players Stats'!$C$88:$I$127,7),""),"")</f>
        <v>0.15639810426540282</v>
      </c>
      <c r="CI41" s="44">
        <f t="shared" ca="1" si="77"/>
        <v>2</v>
      </c>
      <c r="CJ41" s="27">
        <f t="shared" ca="1" si="44"/>
        <v>7.0427636951847283E-2</v>
      </c>
      <c r="CK41" s="44">
        <f ca="1">IF(CF41="NO",VLOOKUP(CA41,'Players Stats'!$C$88:$H$127,7-'Quarter 1'!CI41),"")</f>
        <v>0.56499999999999995</v>
      </c>
      <c r="CL41" s="44">
        <f t="shared" ca="1" si="78"/>
        <v>2</v>
      </c>
      <c r="CM41" s="27">
        <f t="shared" ca="1" si="45"/>
        <v>0.90422554689700507</v>
      </c>
      <c r="CN41" s="44" t="str">
        <f ca="1">IF(CM41="","",IF(CM41&lt;=VLOOKUP(CA41,'Players Stats'!$C$88:$L$127,10),"YES","NO"))</f>
        <v>NO</v>
      </c>
      <c r="CO41" s="27" t="str">
        <f t="shared" ca="1" si="46"/>
        <v/>
      </c>
      <c r="CP41" s="44" t="str">
        <f ca="1">IF(CN41="YES",IF(CO41&lt;=VLOOKUP(CA41,'Players Stats'!$C$88:$H$127,6),1,0),"")</f>
        <v/>
      </c>
      <c r="CQ41" s="27" t="str">
        <f t="shared" ca="1" si="47"/>
        <v/>
      </c>
      <c r="CR41" s="44" t="str">
        <f ca="1">IF(AND(CN41="YES",CQ41&lt;&gt;""),IF(CQ41&lt;=VLOOKUP(CA41,'Players Stats'!$C$88:$H$127,6),1,0),"")</f>
        <v/>
      </c>
      <c r="CS41" s="27" t="str">
        <f t="shared" ca="1" si="48"/>
        <v/>
      </c>
      <c r="CT41" s="44" t="str">
        <f ca="1">IF(CS41="","",IF(CS41&lt;=Simulation!$K$7,"YES","NO"))</f>
        <v/>
      </c>
      <c r="CU41" s="27" t="str">
        <f t="shared" ca="1" si="49"/>
        <v/>
      </c>
      <c r="CV41" s="44" t="str">
        <f ca="1">IF(CT41="NO",IF(CU41&lt;=Simulation!$K$9,BX41,BY41),"")</f>
        <v/>
      </c>
      <c r="CX41" s="44">
        <f t="shared" ca="1" si="50"/>
        <v>13</v>
      </c>
      <c r="CY41" s="6" t="str">
        <f t="shared" ca="1" si="51"/>
        <v>-</v>
      </c>
      <c r="CZ41" s="44">
        <f t="shared" ca="1" si="52"/>
        <v>9</v>
      </c>
      <c r="DB41" s="44" t="str">
        <f t="shared" ca="1" si="5"/>
        <v/>
      </c>
      <c r="DC41" s="44" t="str">
        <f t="shared" ca="1" si="6"/>
        <v/>
      </c>
      <c r="DD41" s="44" t="str">
        <f t="shared" ca="1" si="7"/>
        <v/>
      </c>
      <c r="DE41" s="44"/>
      <c r="DF41" s="44">
        <f ca="1">IF(DF40&lt;&gt;"",IF(AND(DF40&lt;60*Simulation!$K$8, DF40+DG41&lt;60*Simulation!$K$8),DF40+DG41,""),"")</f>
        <v>485</v>
      </c>
      <c r="DG41" s="44">
        <f ca="1">IF(DF40&lt;&gt;"",IF(AND(EF40&lt;&gt;"", DH40=EF40),RANDBETWEEN(Simulation!$N$6,Simulation!$P$6),RANDBETWEEN(Simulation!$N$5,Simulation!$P$5)),"")</f>
        <v>8</v>
      </c>
      <c r="DH41" s="44">
        <f t="shared" ca="1" si="79"/>
        <v>2</v>
      </c>
      <c r="DI41" s="44">
        <f t="shared" ca="1" si="53"/>
        <v>1</v>
      </c>
      <c r="DJ41" s="27">
        <f t="shared" ca="1" si="54"/>
        <v>0.19174535569423701</v>
      </c>
      <c r="DK41" s="44">
        <f t="shared" ca="1" si="55"/>
        <v>6</v>
      </c>
      <c r="DL41" s="44" t="str">
        <f ca="1">IF(DF41&lt;&gt;"",VLOOKUP(DK41,'Players Stats'!$C$88:$D$127,2),"")</f>
        <v>Point Guard</v>
      </c>
      <c r="DM41" s="44" t="str">
        <f ca="1">IF(DF41&lt;&gt;"",VLOOKUP(DK41,'Players Stats'!$C$88:$E$127,3),"")</f>
        <v>Jimmy Butler</v>
      </c>
      <c r="DN41" s="27">
        <f t="shared" ca="1" si="56"/>
        <v>0.39032408275333064</v>
      </c>
      <c r="DO41" s="44">
        <f ca="1">IF(DF41&lt;&gt;"",VLOOKUP('Quarter 1'!DK41-5*('Quarter 1'!DH41-1),'Players Stats'!$B$136:$J$140,1+DI41),"")</f>
        <v>0.13875000000000001</v>
      </c>
      <c r="DP41" s="44" t="str">
        <f t="shared" ca="1" si="80"/>
        <v>NO</v>
      </c>
      <c r="DQ41" s="27">
        <f t="shared" ca="1" si="57"/>
        <v>0.73552738941537033</v>
      </c>
      <c r="DR41" s="44">
        <f ca="1">IF(DF41&lt;&gt;"",IF(DP41="NO",VLOOKUP(DK41,'Players Stats'!$C$88:$I$127,7),""),"")</f>
        <v>0.17333333333333334</v>
      </c>
      <c r="DS41" s="44">
        <f t="shared" ca="1" si="81"/>
        <v>2</v>
      </c>
      <c r="DT41" s="27">
        <f t="shared" ca="1" si="58"/>
        <v>0.30701012403802785</v>
      </c>
      <c r="DU41" s="44">
        <f ca="1">IF(DP41="NO",VLOOKUP(DK41,'Players Stats'!$C$88:$H$127,7-'Quarter 1'!DS41),"")</f>
        <v>0.46700000000000003</v>
      </c>
      <c r="DV41" s="44">
        <f t="shared" ca="1" si="82"/>
        <v>2</v>
      </c>
      <c r="DW41" s="27">
        <f t="shared" ca="1" si="59"/>
        <v>0.60734398598232031</v>
      </c>
      <c r="DX41" s="44" t="str">
        <f ca="1">IF(DW41="","",IF(DW41&lt;=VLOOKUP(DK41,'Players Stats'!$C$88:$L$127,10),"YES","NO"))</f>
        <v>NO</v>
      </c>
      <c r="DY41" s="27" t="str">
        <f t="shared" ca="1" si="60"/>
        <v/>
      </c>
      <c r="DZ41" s="44" t="str">
        <f ca="1">IF(DX41="YES",IF(DY41&lt;=VLOOKUP(DK41,'Players Stats'!$C$88:$H$127,6),1,0),"")</f>
        <v/>
      </c>
      <c r="EA41" s="27" t="str">
        <f t="shared" ca="1" si="61"/>
        <v/>
      </c>
      <c r="EB41" s="44" t="str">
        <f ca="1">IF(AND(DX41="YES",EA41&lt;&gt;""),IF(EA41&lt;=VLOOKUP(DK41,'Players Stats'!$C$88:$H$127,6),1,0),"")</f>
        <v/>
      </c>
      <c r="EC41" s="27" t="str">
        <f t="shared" ca="1" si="62"/>
        <v/>
      </c>
      <c r="ED41" s="44" t="str">
        <f ca="1">IF(EC41="","",IF(EC41&lt;=Simulation!$K$7,"YES","NO"))</f>
        <v/>
      </c>
      <c r="EE41" s="27" t="str">
        <f t="shared" ca="1" si="63"/>
        <v/>
      </c>
      <c r="EF41" s="44" t="str">
        <f ca="1">IF(ED41="NO",IF(EE41&lt;=Simulation!$K$9,DH41,DI41),"")</f>
        <v/>
      </c>
      <c r="EH41" s="44">
        <f t="shared" ca="1" si="64"/>
        <v>20</v>
      </c>
      <c r="EI41" s="6" t="str">
        <f t="shared" ca="1" si="65"/>
        <v>-</v>
      </c>
      <c r="EJ41" s="44">
        <f t="shared" ca="1" si="66"/>
        <v>22</v>
      </c>
      <c r="EL41" s="44" t="str">
        <f t="shared" ca="1" si="8"/>
        <v/>
      </c>
      <c r="EM41" s="44" t="str">
        <f t="shared" ca="1" si="9"/>
        <v/>
      </c>
      <c r="EN41" s="44" t="str">
        <f t="shared" ca="1" si="10"/>
        <v/>
      </c>
    </row>
    <row r="42" spans="2:144">
      <c r="B42" s="44">
        <f ca="1">IF(B41&lt;&gt;"",IF(AND(B41&lt;60*Simulation!$K$8, B41+C42&lt;60*Simulation!$K$8),B41+C42,""),"")</f>
        <v>476</v>
      </c>
      <c r="C42" s="44">
        <f ca="1">IF(B41&lt;&gt;"",IF(AND(AB41&lt;&gt;"", D41=AB41),RANDBETWEEN(Simulation!$N$6,Simulation!$P$6),RANDBETWEEN(Simulation!$N$5,Simulation!$P$5)),"")</f>
        <v>20</v>
      </c>
      <c r="D42" s="44">
        <f t="shared" ca="1" si="67"/>
        <v>2</v>
      </c>
      <c r="E42" s="44">
        <f t="shared" ca="1" si="11"/>
        <v>1</v>
      </c>
      <c r="F42" s="87">
        <f t="shared" ca="1" si="12"/>
        <v>0.55432566403716688</v>
      </c>
      <c r="G42" s="44">
        <f t="shared" ca="1" si="13"/>
        <v>8</v>
      </c>
      <c r="H42" s="44" t="str">
        <f ca="1">IF(B42&lt;&gt;"",VLOOKUP(G42,'Players Stats'!$C$88:$D$127,2),"")</f>
        <v>Small Forward</v>
      </c>
      <c r="I42" s="44" t="str">
        <f ca="1">IF(B42&lt;&gt;"",VLOOKUP(G42,'Players Stats'!$C$88:$E$127,3),"")</f>
        <v>Carlos Boozer</v>
      </c>
      <c r="J42" s="87">
        <f t="shared" ca="1" si="14"/>
        <v>0.57790325580601365</v>
      </c>
      <c r="K42" s="87">
        <f ca="1">IF(B42&lt;&gt;"",VLOOKUP('Quarter 1'!G42-5*('Quarter 1'!D42-1),'Players Stats'!$B$136:$J$140,1+E42),"")</f>
        <v>0.12745000000000001</v>
      </c>
      <c r="L42" s="44" t="str">
        <f t="shared" ca="1" si="68"/>
        <v>NO</v>
      </c>
      <c r="M42" s="87">
        <f t="shared" ca="1" si="15"/>
        <v>0.60230605818321425</v>
      </c>
      <c r="N42" s="87">
        <f ca="1">IF(B42&lt;&gt;"",IF(L42="NO",VLOOKUP(G42,'Players Stats'!$C$88:$I$127,7),""),"")</f>
        <v>0</v>
      </c>
      <c r="O42" s="44">
        <f t="shared" ca="1" si="69"/>
        <v>2</v>
      </c>
      <c r="P42" s="87">
        <f t="shared" ca="1" si="16"/>
        <v>0.65807704010047474</v>
      </c>
      <c r="Q42" s="87">
        <f ca="1">IF(L42="NO",VLOOKUP(G42,'Players Stats'!$C$88:$H$127,7-'Quarter 1'!O42),"")</f>
        <v>0.47699999999999998</v>
      </c>
      <c r="R42" s="44">
        <f t="shared" ca="1" si="70"/>
        <v>0</v>
      </c>
      <c r="S42" s="87">
        <f t="shared" ca="1" si="17"/>
        <v>0.5267614043158213</v>
      </c>
      <c r="T42" s="44" t="str">
        <f ca="1">IF(S42="","",IF(S42&lt;=VLOOKUP(G42,'Players Stats'!$C$88:$L$127,10),"YES","NO"))</f>
        <v>NO</v>
      </c>
      <c r="U42" s="87" t="str">
        <f t="shared" ca="1" si="18"/>
        <v/>
      </c>
      <c r="V42" s="44" t="str">
        <f ca="1">IF(T42="YES",IF(U42&lt;=VLOOKUP(G42,'Players Stats'!$C$88:$H$127,6),1,0),"")</f>
        <v/>
      </c>
      <c r="W42" s="87" t="str">
        <f t="shared" ca="1" si="19"/>
        <v/>
      </c>
      <c r="X42" s="44" t="str">
        <f ca="1">IF(AND(T42="YES",W42&lt;&gt;""),IF(W42&lt;=VLOOKUP(G42,'Players Stats'!$C$88:$H$127,6),1,0),"")</f>
        <v/>
      </c>
      <c r="Y42" s="87">
        <f t="shared" ca="1" si="20"/>
        <v>0.74293270681449974</v>
      </c>
      <c r="Z42" s="44" t="str">
        <f ca="1">IF(Y42="","",IF(Y42&lt;=Simulation!$K$7,"YES","NO"))</f>
        <v>NO</v>
      </c>
      <c r="AA42" s="87">
        <f t="shared" ca="1" si="21"/>
        <v>0.71515029287764853</v>
      </c>
      <c r="AB42" s="44">
        <f ca="1">IF(Z42="NO",IF(AA42&lt;=Simulation!$K$9,D42,E42),"")</f>
        <v>1</v>
      </c>
      <c r="AD42" s="44">
        <f t="shared" ca="1" si="22"/>
        <v>18</v>
      </c>
      <c r="AE42" s="6" t="str">
        <f t="shared" ca="1" si="23"/>
        <v>-</v>
      </c>
      <c r="AF42" s="44">
        <f t="shared" ca="1" si="24"/>
        <v>14</v>
      </c>
      <c r="AH42" s="44" t="str">
        <f t="shared" ca="1" si="84"/>
        <v/>
      </c>
      <c r="AI42" s="44" t="str">
        <f t="shared" ca="1" si="84"/>
        <v/>
      </c>
      <c r="AJ42" s="44" t="str">
        <f t="shared" ca="1" si="84"/>
        <v/>
      </c>
      <c r="AL42" s="44">
        <f ca="1">IF(AL41&lt;&gt;"",IF(AND(AL41&lt;60*Simulation!$K$8, AL41+AM42&lt;60*Simulation!$K$8),AL41+AM42,""),"")</f>
        <v>464</v>
      </c>
      <c r="AM42" s="44">
        <f ca="1">IF(AL41&lt;&gt;"",IF(AND(BL41&lt;&gt;"", AN41=BL41),RANDBETWEEN(Simulation!$N$6,Simulation!$P$6),RANDBETWEEN(Simulation!$N$5,Simulation!$P$5)),"")</f>
        <v>10</v>
      </c>
      <c r="AN42" s="44">
        <f t="shared" ca="1" si="71"/>
        <v>2</v>
      </c>
      <c r="AO42" s="44">
        <f t="shared" ca="1" si="25"/>
        <v>1</v>
      </c>
      <c r="AP42" s="87">
        <f t="shared" ca="1" si="26"/>
        <v>0.45918759427644418</v>
      </c>
      <c r="AQ42" s="44">
        <f t="shared" ca="1" si="27"/>
        <v>8</v>
      </c>
      <c r="AR42" s="44" t="str">
        <f ca="1">IF(AL42&lt;&gt;"",VLOOKUP(AQ42,'Players Stats'!$C$88:$D$127,2),"")</f>
        <v>Small Forward</v>
      </c>
      <c r="AS42" s="44" t="str">
        <f ca="1">IF(AL42&lt;&gt;"",VLOOKUP(AQ42,'Players Stats'!$C$88:$E$127,3),"")</f>
        <v>Carlos Boozer</v>
      </c>
      <c r="AT42" s="27">
        <f t="shared" ca="1" si="83"/>
        <v>0.31413181277421742</v>
      </c>
      <c r="AU42" s="44">
        <f ca="1">IF(AL42&lt;&gt;"",VLOOKUP('Quarter 1'!AQ42-5*('Quarter 1'!AN42-1),'Players Stats'!$B$136:$J$140,1+AO42),"")</f>
        <v>0.12745000000000001</v>
      </c>
      <c r="AV42" s="44" t="str">
        <f t="shared" ca="1" si="72"/>
        <v>NO</v>
      </c>
      <c r="AW42" s="27">
        <f t="shared" ca="1" si="29"/>
        <v>3.3486780516829739E-2</v>
      </c>
      <c r="AX42" s="44">
        <f ca="1">IF(AL42&lt;&gt;"",IF(AV42="NO",VLOOKUP(AQ42,'Players Stats'!$C$88:$I$127,7),""),"")</f>
        <v>0</v>
      </c>
      <c r="AY42" s="44">
        <f t="shared" ca="1" si="73"/>
        <v>2</v>
      </c>
      <c r="AZ42" s="27">
        <f t="shared" ca="1" si="30"/>
        <v>0.44016323104438848</v>
      </c>
      <c r="BA42" s="44">
        <f ca="1">IF(AV42="NO",VLOOKUP(AQ42,'Players Stats'!$C$88:$H$127,7-'Quarter 1'!AY42),"")</f>
        <v>0.47699999999999998</v>
      </c>
      <c r="BB42" s="44">
        <f t="shared" ca="1" si="74"/>
        <v>2</v>
      </c>
      <c r="BC42" s="27">
        <f t="shared" ca="1" si="31"/>
        <v>0.74838662611390527</v>
      </c>
      <c r="BD42" s="44" t="str">
        <f ca="1">IF(BC42="","",IF(BC42&lt;=VLOOKUP(AQ42,'Players Stats'!$C$88:$L$127,10),"YES","NO"))</f>
        <v>NO</v>
      </c>
      <c r="BE42" s="27" t="str">
        <f t="shared" ca="1" si="32"/>
        <v/>
      </c>
      <c r="BF42" s="44" t="str">
        <f ca="1">IF(BD42="YES",IF(BE42&lt;=VLOOKUP(AQ42,'Players Stats'!$C$88:$H$127,6),1,0),"")</f>
        <v/>
      </c>
      <c r="BG42" s="27" t="str">
        <f t="shared" ca="1" si="33"/>
        <v/>
      </c>
      <c r="BH42" s="44" t="str">
        <f ca="1">IF(AND(BD42="YES",BG42&lt;&gt;""),IF(BG42&lt;=VLOOKUP(AQ42,'Players Stats'!$C$88:$H$127,6),1,0),"")</f>
        <v/>
      </c>
      <c r="BI42" s="27" t="str">
        <f t="shared" ca="1" si="34"/>
        <v/>
      </c>
      <c r="BJ42" s="44" t="str">
        <f ca="1">IF(BI42="","",IF(BI42&lt;=Simulation!$K$7,"YES","NO"))</f>
        <v/>
      </c>
      <c r="BK42" s="27" t="str">
        <f t="shared" ca="1" si="35"/>
        <v/>
      </c>
      <c r="BL42" s="44" t="str">
        <f ca="1">IF(BJ42="NO",IF(BK42&lt;=Simulation!$K$9,AN42,AO42),"")</f>
        <v/>
      </c>
      <c r="BN42" s="44">
        <f t="shared" ca="1" si="36"/>
        <v>17</v>
      </c>
      <c r="BO42" s="6" t="str">
        <f t="shared" ca="1" si="37"/>
        <v>-</v>
      </c>
      <c r="BP42" s="44">
        <f t="shared" ca="1" si="38"/>
        <v>13</v>
      </c>
      <c r="BR42" s="44" t="str">
        <f t="shared" ca="1" si="2"/>
        <v/>
      </c>
      <c r="BS42" s="44" t="str">
        <f t="shared" ca="1" si="3"/>
        <v/>
      </c>
      <c r="BT42" s="44" t="str">
        <f t="shared" ca="1" si="4"/>
        <v/>
      </c>
      <c r="BU42" s="44"/>
      <c r="BV42" s="44">
        <f ca="1">IF(BV41&lt;&gt;"",IF(AND(BV41&lt;60*Simulation!$K$8, BV41+BW42&lt;60*Simulation!$K$8),BV41+BW42,""),"")</f>
        <v>490</v>
      </c>
      <c r="BW42" s="44">
        <f ca="1">IF(BV41&lt;&gt;"",IF(AND(CV41&lt;&gt;"", BX41=CV41),RANDBETWEEN(Simulation!$N$6,Simulation!$P$6),RANDBETWEEN(Simulation!$N$5,Simulation!$P$5)),"")</f>
        <v>12</v>
      </c>
      <c r="BX42" s="44">
        <f t="shared" ca="1" si="75"/>
        <v>2</v>
      </c>
      <c r="BY42" s="44">
        <f t="shared" ca="1" si="39"/>
        <v>1</v>
      </c>
      <c r="BZ42" s="27">
        <f t="shared" ca="1" si="40"/>
        <v>0.39683442631943511</v>
      </c>
      <c r="CA42" s="44">
        <f t="shared" ca="1" si="41"/>
        <v>7</v>
      </c>
      <c r="CB42" s="44" t="str">
        <f ca="1">IF(BV42&lt;&gt;"",VLOOKUP(CA42,'Players Stats'!$C$88:$D$127,2),"")</f>
        <v>Shooting Guard</v>
      </c>
      <c r="CC42" s="44" t="str">
        <f ca="1">IF(BV42&lt;&gt;"",VLOOKUP(CA42,'Players Stats'!$C$88:$E$127,3),"")</f>
        <v>Nate Robinson</v>
      </c>
      <c r="CD42" s="27">
        <f t="shared" ca="1" si="42"/>
        <v>0.90379334523015176</v>
      </c>
      <c r="CE42" s="44">
        <f ca="1">IF(BV42&lt;&gt;"",VLOOKUP('Quarter 1'!CA42-5*('Quarter 1'!BX42-1),'Players Stats'!$B$136:$J$140,1+BY42),"")</f>
        <v>5.305E-2</v>
      </c>
      <c r="CF42" s="44" t="str">
        <f t="shared" ca="1" si="76"/>
        <v>NO</v>
      </c>
      <c r="CG42" s="27">
        <f t="shared" ca="1" si="43"/>
        <v>0.50705355136622143</v>
      </c>
      <c r="CH42" s="44">
        <f ca="1">IF(BV42&lt;&gt;"",IF(CF42="NO",VLOOKUP(CA42,'Players Stats'!$C$88:$I$127,7),""),"")</f>
        <v>0.27272727272727276</v>
      </c>
      <c r="CI42" s="44">
        <f t="shared" ca="1" si="77"/>
        <v>2</v>
      </c>
      <c r="CJ42" s="27">
        <f t="shared" ca="1" si="44"/>
        <v>0.51217904348132004</v>
      </c>
      <c r="CK42" s="44">
        <f ca="1">IF(CF42="NO",VLOOKUP(CA42,'Players Stats'!$C$88:$H$127,7-'Quarter 1'!CI42),"")</f>
        <v>0.433</v>
      </c>
      <c r="CL42" s="44">
        <f t="shared" ca="1" si="78"/>
        <v>0</v>
      </c>
      <c r="CM42" s="27">
        <f t="shared" ca="1" si="45"/>
        <v>0.873729481379387</v>
      </c>
      <c r="CN42" s="44" t="str">
        <f ca="1">IF(CM42="","",IF(CM42&lt;=VLOOKUP(CA42,'Players Stats'!$C$88:$L$127,10),"YES","NO"))</f>
        <v>NO</v>
      </c>
      <c r="CO42" s="27" t="str">
        <f t="shared" ca="1" si="46"/>
        <v/>
      </c>
      <c r="CP42" s="44" t="str">
        <f ca="1">IF(CN42="YES",IF(CO42&lt;=VLOOKUP(CA42,'Players Stats'!$C$88:$H$127,6),1,0),"")</f>
        <v/>
      </c>
      <c r="CQ42" s="27" t="str">
        <f t="shared" ca="1" si="47"/>
        <v/>
      </c>
      <c r="CR42" s="44" t="str">
        <f ca="1">IF(AND(CN42="YES",CQ42&lt;&gt;""),IF(CQ42&lt;=VLOOKUP(CA42,'Players Stats'!$C$88:$H$127,6),1,0),"")</f>
        <v/>
      </c>
      <c r="CS42" s="27">
        <f t="shared" ca="1" si="48"/>
        <v>0.2296012733608277</v>
      </c>
      <c r="CT42" s="44" t="str">
        <f ca="1">IF(CS42="","",IF(CS42&lt;=Simulation!$K$7,"YES","NO"))</f>
        <v>NO</v>
      </c>
      <c r="CU42" s="27">
        <f t="shared" ca="1" si="49"/>
        <v>0.59139067591082428</v>
      </c>
      <c r="CV42" s="44">
        <f ca="1">IF(CT42="NO",IF(CU42&lt;=Simulation!$K$9,BX42,BY42),"")</f>
        <v>1</v>
      </c>
      <c r="CX42" s="44">
        <f t="shared" ca="1" si="50"/>
        <v>13</v>
      </c>
      <c r="CY42" s="6" t="str">
        <f t="shared" ca="1" si="51"/>
        <v>-</v>
      </c>
      <c r="CZ42" s="44">
        <f t="shared" ca="1" si="52"/>
        <v>9</v>
      </c>
      <c r="DB42" s="44" t="str">
        <f t="shared" ca="1" si="5"/>
        <v/>
      </c>
      <c r="DC42" s="44" t="str">
        <f t="shared" ca="1" si="6"/>
        <v/>
      </c>
      <c r="DD42" s="44" t="str">
        <f t="shared" ca="1" si="7"/>
        <v/>
      </c>
      <c r="DE42" s="44"/>
      <c r="DF42" s="44">
        <f ca="1">IF(DF41&lt;&gt;"",IF(AND(DF41&lt;60*Simulation!$K$8, DF41+DG42&lt;60*Simulation!$K$8),DF41+DG42,""),"")</f>
        <v>501</v>
      </c>
      <c r="DG42" s="44">
        <f ca="1">IF(DF41&lt;&gt;"",IF(AND(EF41&lt;&gt;"", DH41=EF41),RANDBETWEEN(Simulation!$N$6,Simulation!$P$6),RANDBETWEEN(Simulation!$N$5,Simulation!$P$5)),"")</f>
        <v>16</v>
      </c>
      <c r="DH42" s="44">
        <f t="shared" ca="1" si="79"/>
        <v>1</v>
      </c>
      <c r="DI42" s="44">
        <f t="shared" ca="1" si="53"/>
        <v>2</v>
      </c>
      <c r="DJ42" s="27">
        <f t="shared" ca="1" si="54"/>
        <v>0.80246538062183259</v>
      </c>
      <c r="DK42" s="44">
        <f t="shared" ca="1" si="55"/>
        <v>5</v>
      </c>
      <c r="DL42" s="44" t="str">
        <f ca="1">IF(DF42&lt;&gt;"",VLOOKUP(DK42,'Players Stats'!$C$88:$D$127,2),"")</f>
        <v>Center</v>
      </c>
      <c r="DM42" s="44" t="str">
        <f ca="1">IF(DF42&lt;&gt;"",VLOOKUP(DK42,'Players Stats'!$C$88:$E$127,3),"")</f>
        <v>Chris Bosh</v>
      </c>
      <c r="DN42" s="27">
        <f t="shared" ca="1" si="56"/>
        <v>0.95480607450757882</v>
      </c>
      <c r="DO42" s="44">
        <f ca="1">IF(DF42&lt;&gt;"",VLOOKUP('Quarter 1'!DK42-5*('Quarter 1'!DH42-1),'Players Stats'!$B$136:$J$140,1+DI42),"")</f>
        <v>0.14920000000000003</v>
      </c>
      <c r="DP42" s="44" t="str">
        <f t="shared" ca="1" si="80"/>
        <v>NO</v>
      </c>
      <c r="DQ42" s="27">
        <f t="shared" ca="1" si="57"/>
        <v>0.1781851651263503</v>
      </c>
      <c r="DR42" s="44">
        <f ca="1">IF(DF42&lt;&gt;"",IF(DP42="NO",VLOOKUP(DK42,'Players Stats'!$C$88:$I$127,7),""),"")</f>
        <v>7.5187969924812026E-2</v>
      </c>
      <c r="DS42" s="44">
        <f t="shared" ca="1" si="81"/>
        <v>2</v>
      </c>
      <c r="DT42" s="27">
        <f t="shared" ca="1" si="58"/>
        <v>0.17445648251990675</v>
      </c>
      <c r="DU42" s="44">
        <f ca="1">IF(DP42="NO",VLOOKUP(DK42,'Players Stats'!$C$88:$H$127,7-'Quarter 1'!DS42),"")</f>
        <v>0.53500000000000003</v>
      </c>
      <c r="DV42" s="44">
        <f t="shared" ca="1" si="82"/>
        <v>2</v>
      </c>
      <c r="DW42" s="27">
        <f t="shared" ca="1" si="59"/>
        <v>0.80511576179607691</v>
      </c>
      <c r="DX42" s="44" t="str">
        <f ca="1">IF(DW42="","",IF(DW42&lt;=VLOOKUP(DK42,'Players Stats'!$C$88:$L$127,10),"YES","NO"))</f>
        <v>NO</v>
      </c>
      <c r="DY42" s="27" t="str">
        <f t="shared" ca="1" si="60"/>
        <v/>
      </c>
      <c r="DZ42" s="44" t="str">
        <f ca="1">IF(DX42="YES",IF(DY42&lt;=VLOOKUP(DK42,'Players Stats'!$C$88:$H$127,6),1,0),"")</f>
        <v/>
      </c>
      <c r="EA42" s="27" t="str">
        <f t="shared" ca="1" si="61"/>
        <v/>
      </c>
      <c r="EB42" s="44" t="str">
        <f ca="1">IF(AND(DX42="YES",EA42&lt;&gt;""),IF(EA42&lt;=VLOOKUP(DK42,'Players Stats'!$C$88:$H$127,6),1,0),"")</f>
        <v/>
      </c>
      <c r="EC42" s="27" t="str">
        <f t="shared" ca="1" si="62"/>
        <v/>
      </c>
      <c r="ED42" s="44" t="str">
        <f ca="1">IF(EC42="","",IF(EC42&lt;=Simulation!$K$7,"YES","NO"))</f>
        <v/>
      </c>
      <c r="EE42" s="27" t="str">
        <f t="shared" ca="1" si="63"/>
        <v/>
      </c>
      <c r="EF42" s="44" t="str">
        <f ca="1">IF(ED42="NO",IF(EE42&lt;=Simulation!$K$9,DH42,DI42),"")</f>
        <v/>
      </c>
      <c r="EH42" s="44">
        <f t="shared" ca="1" si="64"/>
        <v>22</v>
      </c>
      <c r="EI42" s="6" t="str">
        <f t="shared" ca="1" si="65"/>
        <v>-</v>
      </c>
      <c r="EJ42" s="44">
        <f t="shared" ca="1" si="66"/>
        <v>22</v>
      </c>
      <c r="EL42" s="44" t="str">
        <f t="shared" ca="1" si="8"/>
        <v/>
      </c>
      <c r="EM42" s="44" t="str">
        <f t="shared" ca="1" si="9"/>
        <v/>
      </c>
      <c r="EN42" s="44" t="str">
        <f t="shared" ca="1" si="10"/>
        <v/>
      </c>
    </row>
    <row r="43" spans="2:144">
      <c r="B43" s="44">
        <f ca="1">IF(B42&lt;&gt;"",IF(AND(B42&lt;60*Simulation!$K$8, B42+C43&lt;60*Simulation!$K$8),B42+C43,""),"")</f>
        <v>488</v>
      </c>
      <c r="C43" s="44">
        <f ca="1">IF(B42&lt;&gt;"",IF(AND(AB42&lt;&gt;"", D42=AB42),RANDBETWEEN(Simulation!$N$6,Simulation!$P$6),RANDBETWEEN(Simulation!$N$5,Simulation!$P$5)),"")</f>
        <v>12</v>
      </c>
      <c r="D43" s="44">
        <f t="shared" ca="1" si="67"/>
        <v>1</v>
      </c>
      <c r="E43" s="44">
        <f t="shared" ca="1" si="11"/>
        <v>2</v>
      </c>
      <c r="F43" s="87">
        <f t="shared" ca="1" si="12"/>
        <v>0.89643061419694869</v>
      </c>
      <c r="G43" s="44">
        <f t="shared" ca="1" si="13"/>
        <v>5</v>
      </c>
      <c r="H43" s="44" t="str">
        <f ca="1">IF(B43&lt;&gt;"",VLOOKUP(G43,'Players Stats'!$C$88:$D$127,2),"")</f>
        <v>Center</v>
      </c>
      <c r="I43" s="44" t="str">
        <f ca="1">IF(B43&lt;&gt;"",VLOOKUP(G43,'Players Stats'!$C$88:$E$127,3),"")</f>
        <v>Chris Bosh</v>
      </c>
      <c r="J43" s="87">
        <f t="shared" ca="1" si="14"/>
        <v>0.48522708127930336</v>
      </c>
      <c r="K43" s="87">
        <f ca="1">IF(B43&lt;&gt;"",VLOOKUP('Quarter 1'!G43-5*('Quarter 1'!D43-1),'Players Stats'!$B$136:$J$140,1+E43),"")</f>
        <v>0.14920000000000003</v>
      </c>
      <c r="L43" s="44" t="str">
        <f t="shared" ca="1" si="68"/>
        <v>NO</v>
      </c>
      <c r="M43" s="87">
        <f t="shared" ca="1" si="15"/>
        <v>0.55284458315840912</v>
      </c>
      <c r="N43" s="87">
        <f ca="1">IF(B43&lt;&gt;"",IF(L43="NO",VLOOKUP(G43,'Players Stats'!$C$88:$I$127,7),""),"")</f>
        <v>7.5187969924812026E-2</v>
      </c>
      <c r="O43" s="44">
        <f t="shared" ca="1" si="69"/>
        <v>2</v>
      </c>
      <c r="P43" s="87">
        <f t="shared" ca="1" si="16"/>
        <v>0.58755799301266998</v>
      </c>
      <c r="Q43" s="87">
        <f ca="1">IF(L43="NO",VLOOKUP(G43,'Players Stats'!$C$88:$H$127,7-'Quarter 1'!O43),"")</f>
        <v>0.53500000000000003</v>
      </c>
      <c r="R43" s="44">
        <f t="shared" ca="1" si="70"/>
        <v>0</v>
      </c>
      <c r="S43" s="87">
        <f t="shared" ca="1" si="17"/>
        <v>4.7646920204008514E-2</v>
      </c>
      <c r="T43" s="44" t="str">
        <f ca="1">IF(S43="","",IF(S43&lt;=VLOOKUP(G43,'Players Stats'!$C$88:$L$127,10),"YES","NO"))</f>
        <v>NO</v>
      </c>
      <c r="U43" s="87" t="str">
        <f t="shared" ca="1" si="18"/>
        <v/>
      </c>
      <c r="V43" s="44" t="str">
        <f ca="1">IF(T43="YES",IF(U43&lt;=VLOOKUP(G43,'Players Stats'!$C$88:$H$127,6),1,0),"")</f>
        <v/>
      </c>
      <c r="W43" s="87" t="str">
        <f t="shared" ca="1" si="19"/>
        <v/>
      </c>
      <c r="X43" s="44" t="str">
        <f ca="1">IF(AND(T43="YES",W43&lt;&gt;""),IF(W43&lt;=VLOOKUP(G43,'Players Stats'!$C$88:$H$127,6),1,0),"")</f>
        <v/>
      </c>
      <c r="Y43" s="87">
        <f t="shared" ca="1" si="20"/>
        <v>0.1591865414421979</v>
      </c>
      <c r="Z43" s="44" t="str">
        <f ca="1">IF(Y43="","",IF(Y43&lt;=Simulation!$K$7,"YES","NO"))</f>
        <v>NO</v>
      </c>
      <c r="AA43" s="87">
        <f t="shared" ca="1" si="21"/>
        <v>8.4077772863010547E-2</v>
      </c>
      <c r="AB43" s="44">
        <f ca="1">IF(Z43="NO",IF(AA43&lt;=Simulation!$K$9,D43,E43),"")</f>
        <v>1</v>
      </c>
      <c r="AD43" s="44">
        <f t="shared" ca="1" si="22"/>
        <v>18</v>
      </c>
      <c r="AE43" s="6" t="str">
        <f t="shared" ca="1" si="23"/>
        <v>-</v>
      </c>
      <c r="AF43" s="44">
        <f t="shared" ca="1" si="24"/>
        <v>14</v>
      </c>
      <c r="AH43" s="44" t="str">
        <f t="shared" ca="1" si="84"/>
        <v/>
      </c>
      <c r="AI43" s="44" t="str">
        <f t="shared" ca="1" si="84"/>
        <v/>
      </c>
      <c r="AJ43" s="44" t="str">
        <f t="shared" ca="1" si="84"/>
        <v/>
      </c>
      <c r="AL43" s="44">
        <f ca="1">IF(AL42&lt;&gt;"",IF(AND(AL42&lt;60*Simulation!$K$8, AL42+AM43&lt;60*Simulation!$K$8),AL42+AM43,""),"")</f>
        <v>476</v>
      </c>
      <c r="AM43" s="44">
        <f ca="1">IF(AL42&lt;&gt;"",IF(AND(BL42&lt;&gt;"", AN42=BL42),RANDBETWEEN(Simulation!$N$6,Simulation!$P$6),RANDBETWEEN(Simulation!$N$5,Simulation!$P$5)),"")</f>
        <v>12</v>
      </c>
      <c r="AN43" s="44">
        <f t="shared" ca="1" si="71"/>
        <v>1</v>
      </c>
      <c r="AO43" s="44">
        <f t="shared" ca="1" si="25"/>
        <v>2</v>
      </c>
      <c r="AP43" s="87">
        <f t="shared" ca="1" si="26"/>
        <v>0.88333469226459693</v>
      </c>
      <c r="AQ43" s="44">
        <f t="shared" ca="1" si="27"/>
        <v>5</v>
      </c>
      <c r="AR43" s="44" t="str">
        <f ca="1">IF(AL43&lt;&gt;"",VLOOKUP(AQ43,'Players Stats'!$C$88:$D$127,2),"")</f>
        <v>Center</v>
      </c>
      <c r="AS43" s="44" t="str">
        <f ca="1">IF(AL43&lt;&gt;"",VLOOKUP(AQ43,'Players Stats'!$C$88:$E$127,3),"")</f>
        <v>Chris Bosh</v>
      </c>
      <c r="AT43" s="27">
        <f t="shared" ca="1" si="83"/>
        <v>0.72634106231295792</v>
      </c>
      <c r="AU43" s="44">
        <f ca="1">IF(AL43&lt;&gt;"",VLOOKUP('Quarter 1'!AQ43-5*('Quarter 1'!AN43-1),'Players Stats'!$B$136:$J$140,1+AO43),"")</f>
        <v>0.14920000000000003</v>
      </c>
      <c r="AV43" s="44" t="str">
        <f t="shared" ca="1" si="72"/>
        <v>NO</v>
      </c>
      <c r="AW43" s="27">
        <f t="shared" ca="1" si="29"/>
        <v>0.20407985963125985</v>
      </c>
      <c r="AX43" s="44">
        <f ca="1">IF(AL43&lt;&gt;"",IF(AV43="NO",VLOOKUP(AQ43,'Players Stats'!$C$88:$I$127,7),""),"")</f>
        <v>7.5187969924812026E-2</v>
      </c>
      <c r="AY43" s="44">
        <f t="shared" ca="1" si="73"/>
        <v>2</v>
      </c>
      <c r="AZ43" s="27">
        <f t="shared" ca="1" si="30"/>
        <v>0.21983004622796543</v>
      </c>
      <c r="BA43" s="44">
        <f ca="1">IF(AV43="NO",VLOOKUP(AQ43,'Players Stats'!$C$88:$H$127,7-'Quarter 1'!AY43),"")</f>
        <v>0.53500000000000003</v>
      </c>
      <c r="BB43" s="44">
        <f t="shared" ca="1" si="74"/>
        <v>2</v>
      </c>
      <c r="BC43" s="27">
        <f t="shared" ca="1" si="31"/>
        <v>0.49362317476120832</v>
      </c>
      <c r="BD43" s="44" t="str">
        <f ca="1">IF(BC43="","",IF(BC43&lt;=VLOOKUP(AQ43,'Players Stats'!$C$88:$L$127,10),"YES","NO"))</f>
        <v>NO</v>
      </c>
      <c r="BE43" s="27" t="str">
        <f t="shared" ca="1" si="32"/>
        <v/>
      </c>
      <c r="BF43" s="44" t="str">
        <f ca="1">IF(BD43="YES",IF(BE43&lt;=VLOOKUP(AQ43,'Players Stats'!$C$88:$H$127,6),1,0),"")</f>
        <v/>
      </c>
      <c r="BG43" s="27" t="str">
        <f t="shared" ca="1" si="33"/>
        <v/>
      </c>
      <c r="BH43" s="44" t="str">
        <f ca="1">IF(AND(BD43="YES",BG43&lt;&gt;""),IF(BG43&lt;=VLOOKUP(AQ43,'Players Stats'!$C$88:$H$127,6),1,0),"")</f>
        <v/>
      </c>
      <c r="BI43" s="27" t="str">
        <f t="shared" ca="1" si="34"/>
        <v/>
      </c>
      <c r="BJ43" s="44" t="str">
        <f ca="1">IF(BI43="","",IF(BI43&lt;=Simulation!$K$7,"YES","NO"))</f>
        <v/>
      </c>
      <c r="BK43" s="27" t="str">
        <f t="shared" ca="1" si="35"/>
        <v/>
      </c>
      <c r="BL43" s="44" t="str">
        <f ca="1">IF(BJ43="NO",IF(BK43&lt;=Simulation!$K$9,AN43,AO43),"")</f>
        <v/>
      </c>
      <c r="BN43" s="44">
        <f t="shared" ca="1" si="36"/>
        <v>19</v>
      </c>
      <c r="BO43" s="6" t="str">
        <f t="shared" ca="1" si="37"/>
        <v>-</v>
      </c>
      <c r="BP43" s="44">
        <f t="shared" ca="1" si="38"/>
        <v>13</v>
      </c>
      <c r="BR43" s="44" t="str">
        <f t="shared" ca="1" si="2"/>
        <v/>
      </c>
      <c r="BS43" s="44" t="str">
        <f t="shared" ca="1" si="3"/>
        <v/>
      </c>
      <c r="BT43" s="44" t="str">
        <f t="shared" ca="1" si="4"/>
        <v/>
      </c>
      <c r="BU43" s="44"/>
      <c r="BV43" s="44">
        <f ca="1">IF(BV42&lt;&gt;"",IF(AND(BV42&lt;60*Simulation!$K$8, BV42+BW43&lt;60*Simulation!$K$8),BV42+BW43,""),"")</f>
        <v>502</v>
      </c>
      <c r="BW43" s="44">
        <f ca="1">IF(BV42&lt;&gt;"",IF(AND(CV42&lt;&gt;"", BX42=CV42),RANDBETWEEN(Simulation!$N$6,Simulation!$P$6),RANDBETWEEN(Simulation!$N$5,Simulation!$P$5)),"")</f>
        <v>12</v>
      </c>
      <c r="BX43" s="44">
        <f t="shared" ca="1" si="75"/>
        <v>1</v>
      </c>
      <c r="BY43" s="44">
        <f t="shared" ca="1" si="39"/>
        <v>2</v>
      </c>
      <c r="BZ43" s="27">
        <f t="shared" ca="1" si="40"/>
        <v>0.88360622764403207</v>
      </c>
      <c r="CA43" s="44">
        <f t="shared" ca="1" si="41"/>
        <v>5</v>
      </c>
      <c r="CB43" s="44" t="str">
        <f ca="1">IF(BV43&lt;&gt;"",VLOOKUP(CA43,'Players Stats'!$C$88:$D$127,2),"")</f>
        <v>Center</v>
      </c>
      <c r="CC43" s="44" t="str">
        <f ca="1">IF(BV43&lt;&gt;"",VLOOKUP(CA43,'Players Stats'!$C$88:$E$127,3),"")</f>
        <v>Chris Bosh</v>
      </c>
      <c r="CD43" s="27">
        <f t="shared" ca="1" si="42"/>
        <v>0.5132982118703906</v>
      </c>
      <c r="CE43" s="44">
        <f ca="1">IF(BV43&lt;&gt;"",VLOOKUP('Quarter 1'!CA43-5*('Quarter 1'!BX43-1),'Players Stats'!$B$136:$J$140,1+BY43),"")</f>
        <v>0.14920000000000003</v>
      </c>
      <c r="CF43" s="44" t="str">
        <f t="shared" ca="1" si="76"/>
        <v>NO</v>
      </c>
      <c r="CG43" s="27">
        <f t="shared" ca="1" si="43"/>
        <v>0.1746662009289246</v>
      </c>
      <c r="CH43" s="44">
        <f ca="1">IF(BV43&lt;&gt;"",IF(CF43="NO",VLOOKUP(CA43,'Players Stats'!$C$88:$I$127,7),""),"")</f>
        <v>7.5187969924812026E-2</v>
      </c>
      <c r="CI43" s="44">
        <f t="shared" ca="1" si="77"/>
        <v>2</v>
      </c>
      <c r="CJ43" s="27">
        <f t="shared" ca="1" si="44"/>
        <v>0.16872715895778323</v>
      </c>
      <c r="CK43" s="44">
        <f ca="1">IF(CF43="NO",VLOOKUP(CA43,'Players Stats'!$C$88:$H$127,7-'Quarter 1'!CI43),"")</f>
        <v>0.53500000000000003</v>
      </c>
      <c r="CL43" s="44">
        <f t="shared" ca="1" si="78"/>
        <v>2</v>
      </c>
      <c r="CM43" s="27">
        <f t="shared" ca="1" si="45"/>
        <v>0.92407696329738909</v>
      </c>
      <c r="CN43" s="44" t="str">
        <f ca="1">IF(CM43="","",IF(CM43&lt;=VLOOKUP(CA43,'Players Stats'!$C$88:$L$127,10),"YES","NO"))</f>
        <v>NO</v>
      </c>
      <c r="CO43" s="27" t="str">
        <f t="shared" ca="1" si="46"/>
        <v/>
      </c>
      <c r="CP43" s="44" t="str">
        <f ca="1">IF(CN43="YES",IF(CO43&lt;=VLOOKUP(CA43,'Players Stats'!$C$88:$H$127,6),1,0),"")</f>
        <v/>
      </c>
      <c r="CQ43" s="27" t="str">
        <f t="shared" ca="1" si="47"/>
        <v/>
      </c>
      <c r="CR43" s="44" t="str">
        <f ca="1">IF(AND(CN43="YES",CQ43&lt;&gt;""),IF(CQ43&lt;=VLOOKUP(CA43,'Players Stats'!$C$88:$H$127,6),1,0),"")</f>
        <v/>
      </c>
      <c r="CS43" s="27" t="str">
        <f t="shared" ca="1" si="48"/>
        <v/>
      </c>
      <c r="CT43" s="44" t="str">
        <f ca="1">IF(CS43="","",IF(CS43&lt;=Simulation!$K$7,"YES","NO"))</f>
        <v/>
      </c>
      <c r="CU43" s="27" t="str">
        <f t="shared" ca="1" si="49"/>
        <v/>
      </c>
      <c r="CV43" s="44" t="str">
        <f ca="1">IF(CT43="NO",IF(CU43&lt;=Simulation!$K$9,BX43,BY43),"")</f>
        <v/>
      </c>
      <c r="CX43" s="44">
        <f t="shared" ca="1" si="50"/>
        <v>15</v>
      </c>
      <c r="CY43" s="6" t="str">
        <f t="shared" ca="1" si="51"/>
        <v>-</v>
      </c>
      <c r="CZ43" s="44">
        <f t="shared" ca="1" si="52"/>
        <v>9</v>
      </c>
      <c r="DB43" s="44" t="str">
        <f t="shared" ca="1" si="5"/>
        <v/>
      </c>
      <c r="DC43" s="44" t="str">
        <f t="shared" ca="1" si="6"/>
        <v/>
      </c>
      <c r="DD43" s="44" t="str">
        <f t="shared" ca="1" si="7"/>
        <v/>
      </c>
      <c r="DE43" s="44"/>
      <c r="DF43" s="44">
        <f ca="1">IF(DF42&lt;&gt;"",IF(AND(DF42&lt;60*Simulation!$K$8, DF42+DG43&lt;60*Simulation!$K$8),DF42+DG43,""),"")</f>
        <v>520</v>
      </c>
      <c r="DG43" s="44">
        <f ca="1">IF(DF42&lt;&gt;"",IF(AND(EF42&lt;&gt;"", DH42=EF42),RANDBETWEEN(Simulation!$N$6,Simulation!$P$6),RANDBETWEEN(Simulation!$N$5,Simulation!$P$5)),"")</f>
        <v>19</v>
      </c>
      <c r="DH43" s="44">
        <f t="shared" ca="1" si="79"/>
        <v>2</v>
      </c>
      <c r="DI43" s="44">
        <f t="shared" ca="1" si="53"/>
        <v>1</v>
      </c>
      <c r="DJ43" s="27">
        <f t="shared" ca="1" si="54"/>
        <v>0.40771642504092775</v>
      </c>
      <c r="DK43" s="44">
        <f t="shared" ca="1" si="55"/>
        <v>8</v>
      </c>
      <c r="DL43" s="44" t="str">
        <f ca="1">IF(DF43&lt;&gt;"",VLOOKUP(DK43,'Players Stats'!$C$88:$D$127,2),"")</f>
        <v>Small Forward</v>
      </c>
      <c r="DM43" s="44" t="str">
        <f ca="1">IF(DF43&lt;&gt;"",VLOOKUP(DK43,'Players Stats'!$C$88:$E$127,3),"")</f>
        <v>Carlos Boozer</v>
      </c>
      <c r="DN43" s="27">
        <f t="shared" ca="1" si="56"/>
        <v>0.29335053690637769</v>
      </c>
      <c r="DO43" s="44">
        <f ca="1">IF(DF43&lt;&gt;"",VLOOKUP('Quarter 1'!DK43-5*('Quarter 1'!DH43-1),'Players Stats'!$B$136:$J$140,1+DI43),"")</f>
        <v>0.12745000000000001</v>
      </c>
      <c r="DP43" s="44" t="str">
        <f t="shared" ca="1" si="80"/>
        <v>NO</v>
      </c>
      <c r="DQ43" s="27">
        <f t="shared" ca="1" si="57"/>
        <v>0.48403034253292565</v>
      </c>
      <c r="DR43" s="44">
        <f ca="1">IF(DF43&lt;&gt;"",IF(DP43="NO",VLOOKUP(DK43,'Players Stats'!$C$88:$I$127,7),""),"")</f>
        <v>0</v>
      </c>
      <c r="DS43" s="44">
        <f t="shared" ca="1" si="81"/>
        <v>2</v>
      </c>
      <c r="DT43" s="27">
        <f t="shared" ca="1" si="58"/>
        <v>0.26861575448859565</v>
      </c>
      <c r="DU43" s="44">
        <f ca="1">IF(DP43="NO",VLOOKUP(DK43,'Players Stats'!$C$88:$H$127,7-'Quarter 1'!DS43),"")</f>
        <v>0.47699999999999998</v>
      </c>
      <c r="DV43" s="44">
        <f t="shared" ca="1" si="82"/>
        <v>2</v>
      </c>
      <c r="DW43" s="27">
        <f t="shared" ca="1" si="59"/>
        <v>0.6921347091062755</v>
      </c>
      <c r="DX43" s="44" t="str">
        <f ca="1">IF(DW43="","",IF(DW43&lt;=VLOOKUP(DK43,'Players Stats'!$C$88:$L$127,10),"YES","NO"))</f>
        <v>NO</v>
      </c>
      <c r="DY43" s="27" t="str">
        <f t="shared" ca="1" si="60"/>
        <v/>
      </c>
      <c r="DZ43" s="44" t="str">
        <f ca="1">IF(DX43="YES",IF(DY43&lt;=VLOOKUP(DK43,'Players Stats'!$C$88:$H$127,6),1,0),"")</f>
        <v/>
      </c>
      <c r="EA43" s="27" t="str">
        <f t="shared" ca="1" si="61"/>
        <v/>
      </c>
      <c r="EB43" s="44" t="str">
        <f ca="1">IF(AND(DX43="YES",EA43&lt;&gt;""),IF(EA43&lt;=VLOOKUP(DK43,'Players Stats'!$C$88:$H$127,6),1,0),"")</f>
        <v/>
      </c>
      <c r="EC43" s="27" t="str">
        <f t="shared" ca="1" si="62"/>
        <v/>
      </c>
      <c r="ED43" s="44" t="str">
        <f ca="1">IF(EC43="","",IF(EC43&lt;=Simulation!$K$7,"YES","NO"))</f>
        <v/>
      </c>
      <c r="EE43" s="27" t="str">
        <f t="shared" ca="1" si="63"/>
        <v/>
      </c>
      <c r="EF43" s="44" t="str">
        <f ca="1">IF(ED43="NO",IF(EE43&lt;=Simulation!$K$9,DH43,DI43),"")</f>
        <v/>
      </c>
      <c r="EH43" s="44">
        <f t="shared" ca="1" si="64"/>
        <v>22</v>
      </c>
      <c r="EI43" s="6" t="str">
        <f t="shared" ca="1" si="65"/>
        <v>-</v>
      </c>
      <c r="EJ43" s="44">
        <f t="shared" ca="1" si="66"/>
        <v>24</v>
      </c>
      <c r="EL43" s="44" t="str">
        <f t="shared" ca="1" si="8"/>
        <v/>
      </c>
      <c r="EM43" s="44" t="str">
        <f t="shared" ca="1" si="9"/>
        <v/>
      </c>
      <c r="EN43" s="44" t="str">
        <f t="shared" ca="1" si="10"/>
        <v/>
      </c>
    </row>
    <row r="44" spans="2:144">
      <c r="B44" s="44">
        <f ca="1">IF(B43&lt;&gt;"",IF(AND(B43&lt;60*Simulation!$K$8, B43+C44&lt;60*Simulation!$K$8),B43+C44,""),"")</f>
        <v>498</v>
      </c>
      <c r="C44" s="44">
        <f ca="1">IF(B43&lt;&gt;"",IF(AND(AB43&lt;&gt;"", D43=AB43),RANDBETWEEN(Simulation!$N$6,Simulation!$P$6),RANDBETWEEN(Simulation!$N$5,Simulation!$P$5)),"")</f>
        <v>10</v>
      </c>
      <c r="D44" s="44">
        <f t="shared" ca="1" si="67"/>
        <v>1</v>
      </c>
      <c r="E44" s="44">
        <f t="shared" ca="1" si="11"/>
        <v>2</v>
      </c>
      <c r="F44" s="87">
        <f t="shared" ca="1" si="12"/>
        <v>0.65868372027049771</v>
      </c>
      <c r="G44" s="44">
        <f t="shared" ca="1" si="13"/>
        <v>4</v>
      </c>
      <c r="H44" s="44" t="str">
        <f ca="1">IF(B44&lt;&gt;"",VLOOKUP(G44,'Players Stats'!$C$88:$D$127,2),"")</f>
        <v>Power Forward</v>
      </c>
      <c r="I44" s="44" t="str">
        <f ca="1">IF(B44&lt;&gt;"",VLOOKUP(G44,'Players Stats'!$C$88:$E$127,3),"")</f>
        <v>Shane Battier</v>
      </c>
      <c r="J44" s="87">
        <f t="shared" ca="1" si="14"/>
        <v>0.47538164377431025</v>
      </c>
      <c r="K44" s="87">
        <f ca="1">IF(B44&lt;&gt;"",VLOOKUP('Quarter 1'!G44-5*('Quarter 1'!D44-1),'Players Stats'!$B$136:$J$140,1+E44),"")</f>
        <v>6.9599999999999995E-2</v>
      </c>
      <c r="L44" s="44" t="str">
        <f t="shared" ca="1" si="68"/>
        <v>NO</v>
      </c>
      <c r="M44" s="87">
        <f t="shared" ca="1" si="15"/>
        <v>0.29519511255059039</v>
      </c>
      <c r="N44" s="87">
        <f ca="1">IF(B44&lt;&gt;"",IF(L44="NO",VLOOKUP(G44,'Players Stats'!$C$88:$I$127,7),""),"")</f>
        <v>0.46808510638297873</v>
      </c>
      <c r="O44" s="44">
        <f t="shared" ca="1" si="69"/>
        <v>3</v>
      </c>
      <c r="P44" s="87">
        <f t="shared" ca="1" si="16"/>
        <v>0.53566780299239836</v>
      </c>
      <c r="Q44" s="87">
        <f ca="1">IF(L44="NO",VLOOKUP(G44,'Players Stats'!$C$88:$H$127,7-'Quarter 1'!O44),"")</f>
        <v>0.43</v>
      </c>
      <c r="R44" s="44">
        <f t="shared" ca="1" si="70"/>
        <v>0</v>
      </c>
      <c r="S44" s="87" t="str">
        <f t="shared" ca="1" si="17"/>
        <v/>
      </c>
      <c r="T44" s="44" t="str">
        <f ca="1">IF(S44="","",IF(S44&lt;=VLOOKUP(G44,'Players Stats'!$C$88:$L$127,10),"YES","NO"))</f>
        <v/>
      </c>
      <c r="U44" s="87" t="str">
        <f t="shared" ca="1" si="18"/>
        <v/>
      </c>
      <c r="V44" s="44" t="str">
        <f ca="1">IF(T44="YES",IF(U44&lt;=VLOOKUP(G44,'Players Stats'!$C$88:$H$127,6),1,0),"")</f>
        <v/>
      </c>
      <c r="W44" s="87" t="str">
        <f t="shared" ca="1" si="19"/>
        <v/>
      </c>
      <c r="X44" s="44" t="str">
        <f ca="1">IF(AND(T44="YES",W44&lt;&gt;""),IF(W44&lt;=VLOOKUP(G44,'Players Stats'!$C$88:$H$127,6),1,0),"")</f>
        <v/>
      </c>
      <c r="Y44" s="87" t="str">
        <f t="shared" ca="1" si="20"/>
        <v/>
      </c>
      <c r="Z44" s="44" t="str">
        <f ca="1">IF(Y44="","",IF(Y44&lt;=Simulation!$K$7,"YES","NO"))</f>
        <v/>
      </c>
      <c r="AA44" s="87" t="str">
        <f t="shared" ca="1" si="21"/>
        <v/>
      </c>
      <c r="AB44" s="44" t="str">
        <f ca="1">IF(Z44="NO",IF(AA44&lt;=Simulation!$K$9,D44,E44),"")</f>
        <v/>
      </c>
      <c r="AD44" s="44">
        <f t="shared" ca="1" si="22"/>
        <v>18</v>
      </c>
      <c r="AE44" s="6" t="str">
        <f t="shared" ca="1" si="23"/>
        <v>-</v>
      </c>
      <c r="AF44" s="44">
        <f t="shared" ca="1" si="24"/>
        <v>14</v>
      </c>
      <c r="AH44" s="44" t="str">
        <f t="shared" ca="1" si="84"/>
        <v/>
      </c>
      <c r="AI44" s="44" t="str">
        <f t="shared" ca="1" si="84"/>
        <v/>
      </c>
      <c r="AJ44" s="44" t="str">
        <f t="shared" ca="1" si="84"/>
        <v/>
      </c>
      <c r="AL44" s="44">
        <f ca="1">IF(AL43&lt;&gt;"",IF(AND(AL43&lt;60*Simulation!$K$8, AL43+AM44&lt;60*Simulation!$K$8),AL43+AM44,""),"")</f>
        <v>497</v>
      </c>
      <c r="AM44" s="44">
        <f ca="1">IF(AL43&lt;&gt;"",IF(AND(BL43&lt;&gt;"", AN43=BL43),RANDBETWEEN(Simulation!$N$6,Simulation!$P$6),RANDBETWEEN(Simulation!$N$5,Simulation!$P$5)),"")</f>
        <v>21</v>
      </c>
      <c r="AN44" s="44">
        <f t="shared" ca="1" si="71"/>
        <v>2</v>
      </c>
      <c r="AO44" s="44">
        <f t="shared" ca="1" si="25"/>
        <v>1</v>
      </c>
      <c r="AP44" s="87">
        <f t="shared" ca="1" si="26"/>
        <v>4.6628317489866067E-2</v>
      </c>
      <c r="AQ44" s="44">
        <f t="shared" ca="1" si="27"/>
        <v>6</v>
      </c>
      <c r="AR44" s="44" t="str">
        <f ca="1">IF(AL44&lt;&gt;"",VLOOKUP(AQ44,'Players Stats'!$C$88:$D$127,2),"")</f>
        <v>Point Guard</v>
      </c>
      <c r="AS44" s="44" t="str">
        <f ca="1">IF(AL44&lt;&gt;"",VLOOKUP(AQ44,'Players Stats'!$C$88:$E$127,3),"")</f>
        <v>Jimmy Butler</v>
      </c>
      <c r="AT44" s="27">
        <f t="shared" ca="1" si="83"/>
        <v>0.26986150122616681</v>
      </c>
      <c r="AU44" s="44">
        <f ca="1">IF(AL44&lt;&gt;"",VLOOKUP('Quarter 1'!AQ44-5*('Quarter 1'!AN44-1),'Players Stats'!$B$136:$J$140,1+AO44),"")</f>
        <v>0.13875000000000001</v>
      </c>
      <c r="AV44" s="44" t="str">
        <f t="shared" ca="1" si="72"/>
        <v>NO</v>
      </c>
      <c r="AW44" s="27">
        <f t="shared" ca="1" si="29"/>
        <v>7.7062328178774453E-2</v>
      </c>
      <c r="AX44" s="44">
        <f ca="1">IF(AL44&lt;&gt;"",IF(AV44="NO",VLOOKUP(AQ44,'Players Stats'!$C$88:$I$127,7),""),"")</f>
        <v>0.17333333333333334</v>
      </c>
      <c r="AY44" s="44">
        <f t="shared" ca="1" si="73"/>
        <v>3</v>
      </c>
      <c r="AZ44" s="27">
        <f t="shared" ca="1" si="30"/>
        <v>0.20258602281718274</v>
      </c>
      <c r="BA44" s="44">
        <f ca="1">IF(AV44="NO",VLOOKUP(AQ44,'Players Stats'!$C$88:$H$127,7-'Quarter 1'!AY44),"")</f>
        <v>0.38100000000000001</v>
      </c>
      <c r="BB44" s="44">
        <f t="shared" ca="1" si="74"/>
        <v>3</v>
      </c>
      <c r="BC44" s="27" t="str">
        <f t="shared" ca="1" si="31"/>
        <v/>
      </c>
      <c r="BD44" s="44" t="str">
        <f ca="1">IF(BC44="","",IF(BC44&lt;=VLOOKUP(AQ44,'Players Stats'!$C$88:$L$127,10),"YES","NO"))</f>
        <v/>
      </c>
      <c r="BE44" s="27" t="str">
        <f t="shared" ca="1" si="32"/>
        <v/>
      </c>
      <c r="BF44" s="44" t="str">
        <f ca="1">IF(BD44="YES",IF(BE44&lt;=VLOOKUP(AQ44,'Players Stats'!$C$88:$H$127,6),1,0),"")</f>
        <v/>
      </c>
      <c r="BG44" s="27" t="str">
        <f t="shared" ca="1" si="33"/>
        <v/>
      </c>
      <c r="BH44" s="44" t="str">
        <f ca="1">IF(AND(BD44="YES",BG44&lt;&gt;""),IF(BG44&lt;=VLOOKUP(AQ44,'Players Stats'!$C$88:$H$127,6),1,0),"")</f>
        <v/>
      </c>
      <c r="BI44" s="27" t="str">
        <f t="shared" ca="1" si="34"/>
        <v/>
      </c>
      <c r="BJ44" s="44" t="str">
        <f ca="1">IF(BI44="","",IF(BI44&lt;=Simulation!$K$7,"YES","NO"))</f>
        <v/>
      </c>
      <c r="BK44" s="27" t="str">
        <f t="shared" ca="1" si="35"/>
        <v/>
      </c>
      <c r="BL44" s="44" t="str">
        <f ca="1">IF(BJ44="NO",IF(BK44&lt;=Simulation!$K$9,AN44,AO44),"")</f>
        <v/>
      </c>
      <c r="BN44" s="44">
        <f t="shared" ca="1" si="36"/>
        <v>19</v>
      </c>
      <c r="BO44" s="6" t="str">
        <f t="shared" ca="1" si="37"/>
        <v>-</v>
      </c>
      <c r="BP44" s="44">
        <f t="shared" ca="1" si="38"/>
        <v>16</v>
      </c>
      <c r="BR44" s="44" t="str">
        <f t="shared" ca="1" si="2"/>
        <v/>
      </c>
      <c r="BS44" s="44" t="str">
        <f t="shared" ca="1" si="3"/>
        <v/>
      </c>
      <c r="BT44" s="44" t="str">
        <f t="shared" ca="1" si="4"/>
        <v/>
      </c>
      <c r="BU44" s="44"/>
      <c r="BV44" s="44">
        <f ca="1">IF(BV43&lt;&gt;"",IF(AND(BV43&lt;60*Simulation!$K$8, BV43+BW44&lt;60*Simulation!$K$8),BV43+BW44,""),"")</f>
        <v>511</v>
      </c>
      <c r="BW44" s="44">
        <f ca="1">IF(BV43&lt;&gt;"",IF(AND(CV43&lt;&gt;"", BX43=CV43),RANDBETWEEN(Simulation!$N$6,Simulation!$P$6),RANDBETWEEN(Simulation!$N$5,Simulation!$P$5)),"")</f>
        <v>9</v>
      </c>
      <c r="BX44" s="44">
        <f t="shared" ca="1" si="75"/>
        <v>2</v>
      </c>
      <c r="BY44" s="44">
        <f t="shared" ca="1" si="39"/>
        <v>1</v>
      </c>
      <c r="BZ44" s="27">
        <f t="shared" ca="1" si="40"/>
        <v>0.95021932711653212</v>
      </c>
      <c r="CA44" s="44">
        <f t="shared" ca="1" si="41"/>
        <v>10</v>
      </c>
      <c r="CB44" s="44" t="str">
        <f ca="1">IF(BV44&lt;&gt;"",VLOOKUP(CA44,'Players Stats'!$C$88:$D$127,2),"")</f>
        <v>Center</v>
      </c>
      <c r="CC44" s="44" t="str">
        <f ca="1">IF(BV44&lt;&gt;"",VLOOKUP(CA44,'Players Stats'!$C$88:$E$127,3),"")</f>
        <v>Joakim Noah</v>
      </c>
      <c r="CD44" s="27">
        <f t="shared" ca="1" si="42"/>
        <v>0.44526606565369542</v>
      </c>
      <c r="CE44" s="44">
        <f ca="1">IF(BV44&lt;&gt;"",VLOOKUP('Quarter 1'!CA44-5*('Quarter 1'!BX44-1),'Players Stats'!$B$136:$J$140,1+BY44),"")</f>
        <v>0.11485000000000001</v>
      </c>
      <c r="CF44" s="44" t="str">
        <f t="shared" ca="1" si="76"/>
        <v>NO</v>
      </c>
      <c r="CG44" s="27">
        <f t="shared" ca="1" si="43"/>
        <v>0.17882988988274218</v>
      </c>
      <c r="CH44" s="44">
        <f ca="1">IF(BV44&lt;&gt;"",IF(CF44="NO",VLOOKUP(CA44,'Players Stats'!$C$88:$I$127,7),""),"")</f>
        <v>1.0416666666666668E-2</v>
      </c>
      <c r="CI44" s="44">
        <f t="shared" ca="1" si="77"/>
        <v>2</v>
      </c>
      <c r="CJ44" s="27">
        <f t="shared" ca="1" si="44"/>
        <v>0.66796191309602615</v>
      </c>
      <c r="CK44" s="44">
        <f ca="1">IF(CF44="NO",VLOOKUP(CA44,'Players Stats'!$C$88:$H$127,7-'Quarter 1'!CI44),"")</f>
        <v>0.48099999999999998</v>
      </c>
      <c r="CL44" s="44">
        <f t="shared" ca="1" si="78"/>
        <v>0</v>
      </c>
      <c r="CM44" s="27">
        <f t="shared" ca="1" si="45"/>
        <v>0.95252165568722325</v>
      </c>
      <c r="CN44" s="44" t="str">
        <f ca="1">IF(CM44="","",IF(CM44&lt;=VLOOKUP(CA44,'Players Stats'!$C$88:$L$127,10),"YES","NO"))</f>
        <v>NO</v>
      </c>
      <c r="CO44" s="27" t="str">
        <f t="shared" ca="1" si="46"/>
        <v/>
      </c>
      <c r="CP44" s="44" t="str">
        <f ca="1">IF(CN44="YES",IF(CO44&lt;=VLOOKUP(CA44,'Players Stats'!$C$88:$H$127,6),1,0),"")</f>
        <v/>
      </c>
      <c r="CQ44" s="27" t="str">
        <f t="shared" ca="1" si="47"/>
        <v/>
      </c>
      <c r="CR44" s="44" t="str">
        <f ca="1">IF(AND(CN44="YES",CQ44&lt;&gt;""),IF(CQ44&lt;=VLOOKUP(CA44,'Players Stats'!$C$88:$H$127,6),1,0),"")</f>
        <v/>
      </c>
      <c r="CS44" s="27">
        <f t="shared" ca="1" si="48"/>
        <v>0.54161484896131229</v>
      </c>
      <c r="CT44" s="44" t="str">
        <f ca="1">IF(CS44="","",IF(CS44&lt;=Simulation!$K$7,"YES","NO"))</f>
        <v>NO</v>
      </c>
      <c r="CU44" s="27">
        <f t="shared" ca="1" si="49"/>
        <v>0.64911035367646719</v>
      </c>
      <c r="CV44" s="44">
        <f ca="1">IF(CT44="NO",IF(CU44&lt;=Simulation!$K$9,BX44,BY44),"")</f>
        <v>1</v>
      </c>
      <c r="CX44" s="44">
        <f t="shared" ca="1" si="50"/>
        <v>15</v>
      </c>
      <c r="CY44" s="6" t="str">
        <f t="shared" ca="1" si="51"/>
        <v>-</v>
      </c>
      <c r="CZ44" s="44">
        <f t="shared" ca="1" si="52"/>
        <v>9</v>
      </c>
      <c r="DB44" s="44" t="str">
        <f t="shared" ca="1" si="5"/>
        <v/>
      </c>
      <c r="DC44" s="44" t="str">
        <f t="shared" ca="1" si="6"/>
        <v/>
      </c>
      <c r="DD44" s="44" t="str">
        <f t="shared" ca="1" si="7"/>
        <v/>
      </c>
      <c r="DE44" s="44"/>
      <c r="DF44" s="44">
        <f ca="1">IF(DF43&lt;&gt;"",IF(AND(DF43&lt;60*Simulation!$K$8, DF43+DG44&lt;60*Simulation!$K$8),DF43+DG44,""),"")</f>
        <v>530</v>
      </c>
      <c r="DG44" s="44">
        <f ca="1">IF(DF43&lt;&gt;"",IF(AND(EF43&lt;&gt;"", DH43=EF43),RANDBETWEEN(Simulation!$N$6,Simulation!$P$6),RANDBETWEEN(Simulation!$N$5,Simulation!$P$5)),"")</f>
        <v>10</v>
      </c>
      <c r="DH44" s="44">
        <f t="shared" ca="1" si="79"/>
        <v>1</v>
      </c>
      <c r="DI44" s="44">
        <f t="shared" ca="1" si="53"/>
        <v>2</v>
      </c>
      <c r="DJ44" s="27">
        <f t="shared" ca="1" si="54"/>
        <v>0.72646924309724903</v>
      </c>
      <c r="DK44" s="44">
        <f t="shared" ca="1" si="55"/>
        <v>4</v>
      </c>
      <c r="DL44" s="44" t="str">
        <f ca="1">IF(DF44&lt;&gt;"",VLOOKUP(DK44,'Players Stats'!$C$88:$D$127,2),"")</f>
        <v>Power Forward</v>
      </c>
      <c r="DM44" s="44" t="str">
        <f ca="1">IF(DF44&lt;&gt;"",VLOOKUP(DK44,'Players Stats'!$C$88:$E$127,3),"")</f>
        <v>Shane Battier</v>
      </c>
      <c r="DN44" s="27">
        <f t="shared" ca="1" si="56"/>
        <v>0.46037652531581841</v>
      </c>
      <c r="DO44" s="44">
        <f ca="1">IF(DF44&lt;&gt;"",VLOOKUP('Quarter 1'!DK44-5*('Quarter 1'!DH44-1),'Players Stats'!$B$136:$J$140,1+DI44),"")</f>
        <v>6.9599999999999995E-2</v>
      </c>
      <c r="DP44" s="44" t="str">
        <f t="shared" ca="1" si="80"/>
        <v>NO</v>
      </c>
      <c r="DQ44" s="27">
        <f t="shared" ca="1" si="57"/>
        <v>7.9379376061162743E-3</v>
      </c>
      <c r="DR44" s="44">
        <f ca="1">IF(DF44&lt;&gt;"",IF(DP44="NO",VLOOKUP(DK44,'Players Stats'!$C$88:$I$127,7),""),"")</f>
        <v>0.46808510638297873</v>
      </c>
      <c r="DS44" s="44">
        <f t="shared" ca="1" si="81"/>
        <v>3</v>
      </c>
      <c r="DT44" s="27">
        <f t="shared" ca="1" si="58"/>
        <v>0.16959110368039432</v>
      </c>
      <c r="DU44" s="44">
        <f ca="1">IF(DP44="NO",VLOOKUP(DK44,'Players Stats'!$C$88:$H$127,7-'Quarter 1'!DS44),"")</f>
        <v>0.43</v>
      </c>
      <c r="DV44" s="44">
        <f t="shared" ca="1" si="82"/>
        <v>3</v>
      </c>
      <c r="DW44" s="27" t="str">
        <f t="shared" ca="1" si="59"/>
        <v/>
      </c>
      <c r="DX44" s="44" t="str">
        <f ca="1">IF(DW44="","",IF(DW44&lt;=VLOOKUP(DK44,'Players Stats'!$C$88:$L$127,10),"YES","NO"))</f>
        <v/>
      </c>
      <c r="DY44" s="27" t="str">
        <f t="shared" ca="1" si="60"/>
        <v/>
      </c>
      <c r="DZ44" s="44" t="str">
        <f ca="1">IF(DX44="YES",IF(DY44&lt;=VLOOKUP(DK44,'Players Stats'!$C$88:$H$127,6),1,0),"")</f>
        <v/>
      </c>
      <c r="EA44" s="27" t="str">
        <f t="shared" ca="1" si="61"/>
        <v/>
      </c>
      <c r="EB44" s="44" t="str">
        <f ca="1">IF(AND(DX44="YES",EA44&lt;&gt;""),IF(EA44&lt;=VLOOKUP(DK44,'Players Stats'!$C$88:$H$127,6),1,0),"")</f>
        <v/>
      </c>
      <c r="EC44" s="27" t="str">
        <f t="shared" ca="1" si="62"/>
        <v/>
      </c>
      <c r="ED44" s="44" t="str">
        <f ca="1">IF(EC44="","",IF(EC44&lt;=Simulation!$K$7,"YES","NO"))</f>
        <v/>
      </c>
      <c r="EE44" s="27" t="str">
        <f t="shared" ca="1" si="63"/>
        <v/>
      </c>
      <c r="EF44" s="44" t="str">
        <f ca="1">IF(ED44="NO",IF(EE44&lt;=Simulation!$K$9,DH44,DI44),"")</f>
        <v/>
      </c>
      <c r="EH44" s="44">
        <f t="shared" ca="1" si="64"/>
        <v>25</v>
      </c>
      <c r="EI44" s="6" t="str">
        <f t="shared" ca="1" si="65"/>
        <v>-</v>
      </c>
      <c r="EJ44" s="44">
        <f t="shared" ca="1" si="66"/>
        <v>24</v>
      </c>
      <c r="EL44" s="44" t="str">
        <f t="shared" ca="1" si="8"/>
        <v/>
      </c>
      <c r="EM44" s="44" t="str">
        <f t="shared" ca="1" si="9"/>
        <v/>
      </c>
      <c r="EN44" s="44" t="str">
        <f t="shared" ca="1" si="10"/>
        <v/>
      </c>
    </row>
    <row r="45" spans="2:144">
      <c r="B45" s="44">
        <f ca="1">IF(B44&lt;&gt;"",IF(AND(B44&lt;60*Simulation!$K$8, B44+C45&lt;60*Simulation!$K$8),B44+C45,""),"")</f>
        <v>513</v>
      </c>
      <c r="C45" s="44">
        <f ca="1">IF(B44&lt;&gt;"",IF(AND(AB44&lt;&gt;"", D44=AB44),RANDBETWEEN(Simulation!$N$6,Simulation!$P$6),RANDBETWEEN(Simulation!$N$5,Simulation!$P$5)),"")</f>
        <v>15</v>
      </c>
      <c r="D45" s="44">
        <f t="shared" ca="1" si="67"/>
        <v>2</v>
      </c>
      <c r="E45" s="44">
        <f t="shared" ca="1" si="11"/>
        <v>1</v>
      </c>
      <c r="F45" s="87">
        <f t="shared" ca="1" si="12"/>
        <v>0.6474133439646218</v>
      </c>
      <c r="G45" s="44">
        <f t="shared" ca="1" si="13"/>
        <v>9</v>
      </c>
      <c r="H45" s="44" t="str">
        <f ca="1">IF(B45&lt;&gt;"",VLOOKUP(G45,'Players Stats'!$C$88:$D$127,2),"")</f>
        <v>Power Forward</v>
      </c>
      <c r="I45" s="44" t="str">
        <f ca="1">IF(B45&lt;&gt;"",VLOOKUP(G45,'Players Stats'!$C$88:$E$127,3),"")</f>
        <v>Luol Deng</v>
      </c>
      <c r="J45" s="87">
        <f t="shared" ca="1" si="14"/>
        <v>0.97862810612310536</v>
      </c>
      <c r="K45" s="87">
        <f ca="1">IF(B45&lt;&gt;"",VLOOKUP('Quarter 1'!G45-5*('Quarter 1'!D45-1),'Players Stats'!$B$136:$J$140,1+E45),"")</f>
        <v>6.59E-2</v>
      </c>
      <c r="L45" s="44" t="str">
        <f t="shared" ca="1" si="68"/>
        <v>NO</v>
      </c>
      <c r="M45" s="87">
        <f t="shared" ca="1" si="15"/>
        <v>3.1085977948646981E-2</v>
      </c>
      <c r="N45" s="87">
        <f ca="1">IF(B45&lt;&gt;"",IF(L45="NO",VLOOKUP(G45,'Players Stats'!$C$88:$I$127,7),""),"")</f>
        <v>0.17514124293785313</v>
      </c>
      <c r="O45" s="44">
        <f t="shared" ca="1" si="69"/>
        <v>3</v>
      </c>
      <c r="P45" s="87">
        <f t="shared" ca="1" si="16"/>
        <v>0.98172460375762016</v>
      </c>
      <c r="Q45" s="87">
        <f ca="1">IF(L45="NO",VLOOKUP(G45,'Players Stats'!$C$88:$H$127,7-'Quarter 1'!O45),"")</f>
        <v>0.32200000000000001</v>
      </c>
      <c r="R45" s="44">
        <f t="shared" ca="1" si="70"/>
        <v>0</v>
      </c>
      <c r="S45" s="87" t="str">
        <f t="shared" ca="1" si="17"/>
        <v/>
      </c>
      <c r="T45" s="44" t="str">
        <f ca="1">IF(S45="","",IF(S45&lt;=VLOOKUP(G45,'Players Stats'!$C$88:$L$127,10),"YES","NO"))</f>
        <v/>
      </c>
      <c r="U45" s="87" t="str">
        <f t="shared" ca="1" si="18"/>
        <v/>
      </c>
      <c r="V45" s="44" t="str">
        <f ca="1">IF(T45="YES",IF(U45&lt;=VLOOKUP(G45,'Players Stats'!$C$88:$H$127,6),1,0),"")</f>
        <v/>
      </c>
      <c r="W45" s="87" t="str">
        <f t="shared" ca="1" si="19"/>
        <v/>
      </c>
      <c r="X45" s="44" t="str">
        <f ca="1">IF(AND(T45="YES",W45&lt;&gt;""),IF(W45&lt;=VLOOKUP(G45,'Players Stats'!$C$88:$H$127,6),1,0),"")</f>
        <v/>
      </c>
      <c r="Y45" s="87" t="str">
        <f t="shared" ca="1" si="20"/>
        <v/>
      </c>
      <c r="Z45" s="44" t="str">
        <f ca="1">IF(Y45="","",IF(Y45&lt;=Simulation!$K$7,"YES","NO"))</f>
        <v/>
      </c>
      <c r="AA45" s="87" t="str">
        <f t="shared" ca="1" si="21"/>
        <v/>
      </c>
      <c r="AB45" s="44" t="str">
        <f ca="1">IF(Z45="NO",IF(AA45&lt;=Simulation!$K$9,D45,E45),"")</f>
        <v/>
      </c>
      <c r="AD45" s="44">
        <f t="shared" ca="1" si="22"/>
        <v>18</v>
      </c>
      <c r="AE45" s="6" t="str">
        <f t="shared" ca="1" si="23"/>
        <v>-</v>
      </c>
      <c r="AF45" s="44">
        <f t="shared" ca="1" si="24"/>
        <v>14</v>
      </c>
      <c r="AH45" s="44" t="str">
        <f t="shared" ca="1" si="84"/>
        <v/>
      </c>
      <c r="AI45" s="44" t="str">
        <f t="shared" ca="1" si="84"/>
        <v/>
      </c>
      <c r="AJ45" s="44" t="str">
        <f t="shared" ca="1" si="84"/>
        <v/>
      </c>
      <c r="AL45" s="44">
        <f ca="1">IF(AL44&lt;&gt;"",IF(AND(AL44&lt;60*Simulation!$K$8, AL44+AM45&lt;60*Simulation!$K$8),AL44+AM45,""),"")</f>
        <v>519</v>
      </c>
      <c r="AM45" s="44">
        <f ca="1">IF(AL44&lt;&gt;"",IF(AND(BL44&lt;&gt;"", AN44=BL44),RANDBETWEEN(Simulation!$N$6,Simulation!$P$6),RANDBETWEEN(Simulation!$N$5,Simulation!$P$5)),"")</f>
        <v>22</v>
      </c>
      <c r="AN45" s="44">
        <f t="shared" ca="1" si="71"/>
        <v>1</v>
      </c>
      <c r="AO45" s="44">
        <f t="shared" ca="1" si="25"/>
        <v>2</v>
      </c>
      <c r="AP45" s="87">
        <f t="shared" ca="1" si="26"/>
        <v>1.9057956937864717E-2</v>
      </c>
      <c r="AQ45" s="44">
        <f t="shared" ca="1" si="27"/>
        <v>1</v>
      </c>
      <c r="AR45" s="44" t="str">
        <f ca="1">IF(AL45&lt;&gt;"",VLOOKUP(AQ45,'Players Stats'!$C$88:$D$127,2),"")</f>
        <v>Point Guard</v>
      </c>
      <c r="AS45" s="44" t="str">
        <f ca="1">IF(AL45&lt;&gt;"",VLOOKUP(AQ45,'Players Stats'!$C$88:$E$127,3),"")</f>
        <v>Dwyane Wade</v>
      </c>
      <c r="AT45" s="27">
        <f t="shared" ca="1" si="83"/>
        <v>3.9208325215946971E-3</v>
      </c>
      <c r="AU45" s="44">
        <f ca="1">IF(AL45&lt;&gt;"",VLOOKUP('Quarter 1'!AQ45-5*('Quarter 1'!AN45-1),'Players Stats'!$B$136:$J$140,1+AO45),"")</f>
        <v>8.4050000000000014E-2</v>
      </c>
      <c r="AV45" s="44" t="str">
        <f t="shared" ca="1" si="72"/>
        <v>YES</v>
      </c>
      <c r="AW45" s="27" t="str">
        <f t="shared" ca="1" si="29"/>
        <v/>
      </c>
      <c r="AX45" s="44" t="str">
        <f ca="1">IF(AL45&lt;&gt;"",IF(AV45="NO",VLOOKUP(AQ45,'Players Stats'!$C$88:$I$127,7),""),"")</f>
        <v/>
      </c>
      <c r="AY45" s="44" t="str">
        <f t="shared" ca="1" si="73"/>
        <v/>
      </c>
      <c r="AZ45" s="27" t="str">
        <f t="shared" ca="1" si="30"/>
        <v/>
      </c>
      <c r="BA45" s="44" t="str">
        <f ca="1">IF(AV45="NO",VLOOKUP(AQ45,'Players Stats'!$C$88:$H$127,7-'Quarter 1'!AY45),"")</f>
        <v/>
      </c>
      <c r="BB45" s="44" t="str">
        <f t="shared" ca="1" si="74"/>
        <v/>
      </c>
      <c r="BC45" s="27" t="str">
        <f t="shared" ca="1" si="31"/>
        <v/>
      </c>
      <c r="BD45" s="44" t="str">
        <f ca="1">IF(BC45="","",IF(BC45&lt;=VLOOKUP(AQ45,'Players Stats'!$C$88:$L$127,10),"YES","NO"))</f>
        <v/>
      </c>
      <c r="BE45" s="27" t="str">
        <f t="shared" ca="1" si="32"/>
        <v/>
      </c>
      <c r="BF45" s="44" t="str">
        <f ca="1">IF(BD45="YES",IF(BE45&lt;=VLOOKUP(AQ45,'Players Stats'!$C$88:$H$127,6),1,0),"")</f>
        <v/>
      </c>
      <c r="BG45" s="27" t="str">
        <f t="shared" ca="1" si="33"/>
        <v/>
      </c>
      <c r="BH45" s="44" t="str">
        <f ca="1">IF(AND(BD45="YES",BG45&lt;&gt;""),IF(BG45&lt;=VLOOKUP(AQ45,'Players Stats'!$C$88:$H$127,6),1,0),"")</f>
        <v/>
      </c>
      <c r="BI45" s="27" t="str">
        <f t="shared" ca="1" si="34"/>
        <v/>
      </c>
      <c r="BJ45" s="44" t="str">
        <f ca="1">IF(BI45="","",IF(BI45&lt;=Simulation!$K$7,"YES","NO"))</f>
        <v/>
      </c>
      <c r="BK45" s="27" t="str">
        <f t="shared" ca="1" si="35"/>
        <v/>
      </c>
      <c r="BL45" s="44" t="str">
        <f ca="1">IF(BJ45="NO",IF(BK45&lt;=Simulation!$K$9,AN45,AO45),"")</f>
        <v/>
      </c>
      <c r="BN45" s="44">
        <f t="shared" ca="1" si="36"/>
        <v>19</v>
      </c>
      <c r="BO45" s="6" t="str">
        <f t="shared" ca="1" si="37"/>
        <v>-</v>
      </c>
      <c r="BP45" s="44">
        <f t="shared" ca="1" si="38"/>
        <v>16</v>
      </c>
      <c r="BR45" s="44" t="str">
        <f t="shared" ca="1" si="2"/>
        <v/>
      </c>
      <c r="BS45" s="44" t="str">
        <f t="shared" ca="1" si="3"/>
        <v/>
      </c>
      <c r="BT45" s="44" t="str">
        <f t="shared" ca="1" si="4"/>
        <v/>
      </c>
      <c r="BU45" s="44"/>
      <c r="BV45" s="44">
        <f ca="1">IF(BV44&lt;&gt;"",IF(AND(BV44&lt;60*Simulation!$K$8, BV44+BW45&lt;60*Simulation!$K$8),BV44+BW45,""),"")</f>
        <v>520</v>
      </c>
      <c r="BW45" s="44">
        <f ca="1">IF(BV44&lt;&gt;"",IF(AND(CV44&lt;&gt;"", BX44=CV44),RANDBETWEEN(Simulation!$N$6,Simulation!$P$6),RANDBETWEEN(Simulation!$N$5,Simulation!$P$5)),"")</f>
        <v>9</v>
      </c>
      <c r="BX45" s="44">
        <f t="shared" ca="1" si="75"/>
        <v>1</v>
      </c>
      <c r="BY45" s="44">
        <f t="shared" ca="1" si="39"/>
        <v>2</v>
      </c>
      <c r="BZ45" s="27">
        <f t="shared" ca="1" si="40"/>
        <v>0.91595907819730604</v>
      </c>
      <c r="CA45" s="44">
        <f t="shared" ca="1" si="41"/>
        <v>5</v>
      </c>
      <c r="CB45" s="44" t="str">
        <f ca="1">IF(BV45&lt;&gt;"",VLOOKUP(CA45,'Players Stats'!$C$88:$D$127,2),"")</f>
        <v>Center</v>
      </c>
      <c r="CC45" s="44" t="str">
        <f ca="1">IF(BV45&lt;&gt;"",VLOOKUP(CA45,'Players Stats'!$C$88:$E$127,3),"")</f>
        <v>Chris Bosh</v>
      </c>
      <c r="CD45" s="27">
        <f t="shared" ca="1" si="42"/>
        <v>0.74858259876271005</v>
      </c>
      <c r="CE45" s="44">
        <f ca="1">IF(BV45&lt;&gt;"",VLOOKUP('Quarter 1'!CA45-5*('Quarter 1'!BX45-1),'Players Stats'!$B$136:$J$140,1+BY45),"")</f>
        <v>0.14920000000000003</v>
      </c>
      <c r="CF45" s="44" t="str">
        <f t="shared" ca="1" si="76"/>
        <v>NO</v>
      </c>
      <c r="CG45" s="27">
        <f t="shared" ca="1" si="43"/>
        <v>0.77215562205135724</v>
      </c>
      <c r="CH45" s="44">
        <f ca="1">IF(BV45&lt;&gt;"",IF(CF45="NO",VLOOKUP(CA45,'Players Stats'!$C$88:$I$127,7),""),"")</f>
        <v>7.5187969924812026E-2</v>
      </c>
      <c r="CI45" s="44">
        <f t="shared" ca="1" si="77"/>
        <v>2</v>
      </c>
      <c r="CJ45" s="27">
        <f t="shared" ca="1" si="44"/>
        <v>0.17943586296523717</v>
      </c>
      <c r="CK45" s="44">
        <f ca="1">IF(CF45="NO",VLOOKUP(CA45,'Players Stats'!$C$88:$H$127,7-'Quarter 1'!CI45),"")</f>
        <v>0.53500000000000003</v>
      </c>
      <c r="CL45" s="44">
        <f t="shared" ca="1" si="78"/>
        <v>2</v>
      </c>
      <c r="CM45" s="27">
        <f t="shared" ca="1" si="45"/>
        <v>0.84192066085055794</v>
      </c>
      <c r="CN45" s="44" t="str">
        <f ca="1">IF(CM45="","",IF(CM45&lt;=VLOOKUP(CA45,'Players Stats'!$C$88:$L$127,10),"YES","NO"))</f>
        <v>NO</v>
      </c>
      <c r="CO45" s="27" t="str">
        <f t="shared" ca="1" si="46"/>
        <v/>
      </c>
      <c r="CP45" s="44" t="str">
        <f ca="1">IF(CN45="YES",IF(CO45&lt;=VLOOKUP(CA45,'Players Stats'!$C$88:$H$127,6),1,0),"")</f>
        <v/>
      </c>
      <c r="CQ45" s="27" t="str">
        <f t="shared" ca="1" si="47"/>
        <v/>
      </c>
      <c r="CR45" s="44" t="str">
        <f ca="1">IF(AND(CN45="YES",CQ45&lt;&gt;""),IF(CQ45&lt;=VLOOKUP(CA45,'Players Stats'!$C$88:$H$127,6),1,0),"")</f>
        <v/>
      </c>
      <c r="CS45" s="27" t="str">
        <f t="shared" ca="1" si="48"/>
        <v/>
      </c>
      <c r="CT45" s="44" t="str">
        <f ca="1">IF(CS45="","",IF(CS45&lt;=Simulation!$K$7,"YES","NO"))</f>
        <v/>
      </c>
      <c r="CU45" s="27" t="str">
        <f t="shared" ca="1" si="49"/>
        <v/>
      </c>
      <c r="CV45" s="44" t="str">
        <f ca="1">IF(CT45="NO",IF(CU45&lt;=Simulation!$K$9,BX45,BY45),"")</f>
        <v/>
      </c>
      <c r="CX45" s="44">
        <f t="shared" ca="1" si="50"/>
        <v>17</v>
      </c>
      <c r="CY45" s="6" t="str">
        <f t="shared" ca="1" si="51"/>
        <v>-</v>
      </c>
      <c r="CZ45" s="44">
        <f t="shared" ca="1" si="52"/>
        <v>9</v>
      </c>
      <c r="DB45" s="44" t="str">
        <f t="shared" ca="1" si="5"/>
        <v/>
      </c>
      <c r="DC45" s="44" t="str">
        <f t="shared" ca="1" si="6"/>
        <v/>
      </c>
      <c r="DD45" s="44" t="str">
        <f t="shared" ca="1" si="7"/>
        <v/>
      </c>
      <c r="DE45" s="44"/>
      <c r="DF45" s="44">
        <f ca="1">IF(DF44&lt;&gt;"",IF(AND(DF44&lt;60*Simulation!$K$8, DF44+DG45&lt;60*Simulation!$K$8),DF44+DG45,""),"")</f>
        <v>540</v>
      </c>
      <c r="DG45" s="44">
        <f ca="1">IF(DF44&lt;&gt;"",IF(AND(EF44&lt;&gt;"", DH44=EF44),RANDBETWEEN(Simulation!$N$6,Simulation!$P$6),RANDBETWEEN(Simulation!$N$5,Simulation!$P$5)),"")</f>
        <v>10</v>
      </c>
      <c r="DH45" s="44">
        <f t="shared" ca="1" si="79"/>
        <v>2</v>
      </c>
      <c r="DI45" s="44">
        <f t="shared" ca="1" si="53"/>
        <v>1</v>
      </c>
      <c r="DJ45" s="27">
        <f t="shared" ca="1" si="54"/>
        <v>0.26186239613178586</v>
      </c>
      <c r="DK45" s="44">
        <f t="shared" ca="1" si="55"/>
        <v>7</v>
      </c>
      <c r="DL45" s="44" t="str">
        <f ca="1">IF(DF45&lt;&gt;"",VLOOKUP(DK45,'Players Stats'!$C$88:$D$127,2),"")</f>
        <v>Shooting Guard</v>
      </c>
      <c r="DM45" s="44" t="str">
        <f ca="1">IF(DF45&lt;&gt;"",VLOOKUP(DK45,'Players Stats'!$C$88:$E$127,3),"")</f>
        <v>Nate Robinson</v>
      </c>
      <c r="DN45" s="27">
        <f t="shared" ca="1" si="56"/>
        <v>0.92809530024525255</v>
      </c>
      <c r="DO45" s="44">
        <f ca="1">IF(DF45&lt;&gt;"",VLOOKUP('Quarter 1'!DK45-5*('Quarter 1'!DH45-1),'Players Stats'!$B$136:$J$140,1+DI45),"")</f>
        <v>5.305E-2</v>
      </c>
      <c r="DP45" s="44" t="str">
        <f t="shared" ca="1" si="80"/>
        <v>NO</v>
      </c>
      <c r="DQ45" s="27">
        <f t="shared" ca="1" si="57"/>
        <v>0.22167865535852016</v>
      </c>
      <c r="DR45" s="44">
        <f ca="1">IF(DF45&lt;&gt;"",IF(DP45="NO",VLOOKUP(DK45,'Players Stats'!$C$88:$I$127,7),""),"")</f>
        <v>0.27272727272727276</v>
      </c>
      <c r="DS45" s="44">
        <f t="shared" ca="1" si="81"/>
        <v>3</v>
      </c>
      <c r="DT45" s="27">
        <f t="shared" ca="1" si="58"/>
        <v>0.94136047940498746</v>
      </c>
      <c r="DU45" s="44">
        <f ca="1">IF(DP45="NO",VLOOKUP(DK45,'Players Stats'!$C$88:$H$127,7-'Quarter 1'!DS45),"")</f>
        <v>0.40500000000000003</v>
      </c>
      <c r="DV45" s="44">
        <f t="shared" ca="1" si="82"/>
        <v>0</v>
      </c>
      <c r="DW45" s="27" t="str">
        <f t="shared" ca="1" si="59"/>
        <v/>
      </c>
      <c r="DX45" s="44" t="str">
        <f ca="1">IF(DW45="","",IF(DW45&lt;=VLOOKUP(DK45,'Players Stats'!$C$88:$L$127,10),"YES","NO"))</f>
        <v/>
      </c>
      <c r="DY45" s="27" t="str">
        <f t="shared" ca="1" si="60"/>
        <v/>
      </c>
      <c r="DZ45" s="44" t="str">
        <f ca="1">IF(DX45="YES",IF(DY45&lt;=VLOOKUP(DK45,'Players Stats'!$C$88:$H$127,6),1,0),"")</f>
        <v/>
      </c>
      <c r="EA45" s="27" t="str">
        <f t="shared" ca="1" si="61"/>
        <v/>
      </c>
      <c r="EB45" s="44" t="str">
        <f ca="1">IF(AND(DX45="YES",EA45&lt;&gt;""),IF(EA45&lt;=VLOOKUP(DK45,'Players Stats'!$C$88:$H$127,6),1,0),"")</f>
        <v/>
      </c>
      <c r="EC45" s="27" t="str">
        <f t="shared" ca="1" si="62"/>
        <v/>
      </c>
      <c r="ED45" s="44" t="str">
        <f ca="1">IF(EC45="","",IF(EC45&lt;=Simulation!$K$7,"YES","NO"))</f>
        <v/>
      </c>
      <c r="EE45" s="27" t="str">
        <f t="shared" ca="1" si="63"/>
        <v/>
      </c>
      <c r="EF45" s="44" t="str">
        <f ca="1">IF(ED45="NO",IF(EE45&lt;=Simulation!$K$9,DH45,DI45),"")</f>
        <v/>
      </c>
      <c r="EH45" s="44">
        <f t="shared" ca="1" si="64"/>
        <v>25</v>
      </c>
      <c r="EI45" s="6" t="str">
        <f t="shared" ca="1" si="65"/>
        <v>-</v>
      </c>
      <c r="EJ45" s="44">
        <f t="shared" ca="1" si="66"/>
        <v>24</v>
      </c>
      <c r="EL45" s="44" t="str">
        <f t="shared" ca="1" si="8"/>
        <v/>
      </c>
      <c r="EM45" s="44" t="str">
        <f t="shared" ca="1" si="9"/>
        <v/>
      </c>
      <c r="EN45" s="44" t="str">
        <f t="shared" ca="1" si="10"/>
        <v/>
      </c>
    </row>
    <row r="46" spans="2:144">
      <c r="B46" s="44">
        <f ca="1">IF(B45&lt;&gt;"",IF(AND(B45&lt;60*Simulation!$K$8, B45+C46&lt;60*Simulation!$K$8),B45+C46,""),"")</f>
        <v>536</v>
      </c>
      <c r="C46" s="44">
        <f ca="1">IF(B45&lt;&gt;"",IF(AND(AB45&lt;&gt;"", D45=AB45),RANDBETWEEN(Simulation!$N$6,Simulation!$P$6),RANDBETWEEN(Simulation!$N$5,Simulation!$P$5)),"")</f>
        <v>23</v>
      </c>
      <c r="D46" s="44">
        <f t="shared" ca="1" si="67"/>
        <v>1</v>
      </c>
      <c r="E46" s="44">
        <f t="shared" ca="1" si="11"/>
        <v>2</v>
      </c>
      <c r="F46" s="87">
        <f t="shared" ca="1" si="12"/>
        <v>0.73234941086542593</v>
      </c>
      <c r="G46" s="44">
        <f t="shared" ca="1" si="13"/>
        <v>4</v>
      </c>
      <c r="H46" s="44" t="str">
        <f ca="1">IF(B46&lt;&gt;"",VLOOKUP(G46,'Players Stats'!$C$88:$D$127,2),"")</f>
        <v>Power Forward</v>
      </c>
      <c r="I46" s="44" t="str">
        <f ca="1">IF(B46&lt;&gt;"",VLOOKUP(G46,'Players Stats'!$C$88:$E$127,3),"")</f>
        <v>Shane Battier</v>
      </c>
      <c r="J46" s="87">
        <f t="shared" ca="1" si="14"/>
        <v>0.91283400807361881</v>
      </c>
      <c r="K46" s="87">
        <f ca="1">IF(B46&lt;&gt;"",VLOOKUP('Quarter 1'!G46-5*('Quarter 1'!D46-1),'Players Stats'!$B$136:$J$140,1+E46),"")</f>
        <v>6.9599999999999995E-2</v>
      </c>
      <c r="L46" s="44" t="str">
        <f t="shared" ca="1" si="68"/>
        <v>NO</v>
      </c>
      <c r="M46" s="87">
        <f t="shared" ca="1" si="15"/>
        <v>0.20081869828442367</v>
      </c>
      <c r="N46" s="87">
        <f ca="1">IF(B46&lt;&gt;"",IF(L46="NO",VLOOKUP(G46,'Players Stats'!$C$88:$I$127,7),""),"")</f>
        <v>0.46808510638297873</v>
      </c>
      <c r="O46" s="44">
        <f t="shared" ca="1" si="69"/>
        <v>3</v>
      </c>
      <c r="P46" s="87">
        <f t="shared" ca="1" si="16"/>
        <v>0.94522975561624678</v>
      </c>
      <c r="Q46" s="87">
        <f ca="1">IF(L46="NO",VLOOKUP(G46,'Players Stats'!$C$88:$H$127,7-'Quarter 1'!O46),"")</f>
        <v>0.43</v>
      </c>
      <c r="R46" s="44">
        <f t="shared" ca="1" si="70"/>
        <v>0</v>
      </c>
      <c r="S46" s="87" t="str">
        <f t="shared" ca="1" si="17"/>
        <v/>
      </c>
      <c r="T46" s="44" t="str">
        <f ca="1">IF(S46="","",IF(S46&lt;=VLOOKUP(G46,'Players Stats'!$C$88:$L$127,10),"YES","NO"))</f>
        <v/>
      </c>
      <c r="U46" s="87" t="str">
        <f t="shared" ca="1" si="18"/>
        <v/>
      </c>
      <c r="V46" s="44" t="str">
        <f ca="1">IF(T46="YES",IF(U46&lt;=VLOOKUP(G46,'Players Stats'!$C$88:$H$127,6),1,0),"")</f>
        <v/>
      </c>
      <c r="W46" s="87" t="str">
        <f t="shared" ca="1" si="19"/>
        <v/>
      </c>
      <c r="X46" s="44" t="str">
        <f ca="1">IF(AND(T46="YES",W46&lt;&gt;""),IF(W46&lt;=VLOOKUP(G46,'Players Stats'!$C$88:$H$127,6),1,0),"")</f>
        <v/>
      </c>
      <c r="Y46" s="87" t="str">
        <f t="shared" ca="1" si="20"/>
        <v/>
      </c>
      <c r="Z46" s="44" t="str">
        <f ca="1">IF(Y46="","",IF(Y46&lt;=Simulation!$K$7,"YES","NO"))</f>
        <v/>
      </c>
      <c r="AA46" s="87" t="str">
        <f t="shared" ca="1" si="21"/>
        <v/>
      </c>
      <c r="AB46" s="44" t="str">
        <f ca="1">IF(Z46="NO",IF(AA46&lt;=Simulation!$K$9,D46,E46),"")</f>
        <v/>
      </c>
      <c r="AD46" s="44">
        <f t="shared" ca="1" si="22"/>
        <v>18</v>
      </c>
      <c r="AE46" s="6" t="str">
        <f t="shared" ca="1" si="23"/>
        <v>-</v>
      </c>
      <c r="AF46" s="44">
        <f t="shared" ca="1" si="24"/>
        <v>14</v>
      </c>
      <c r="AH46" s="44" t="str">
        <f t="shared" ca="1" si="84"/>
        <v/>
      </c>
      <c r="AI46" s="44" t="str">
        <f t="shared" ca="1" si="84"/>
        <v/>
      </c>
      <c r="AJ46" s="44" t="str">
        <f t="shared" ca="1" si="84"/>
        <v/>
      </c>
      <c r="AL46" s="44">
        <f ca="1">IF(AL45&lt;&gt;"",IF(AND(AL45&lt;60*Simulation!$K$8, AL45+AM46&lt;60*Simulation!$K$8),AL45+AM46,""),"")</f>
        <v>536</v>
      </c>
      <c r="AM46" s="44">
        <f ca="1">IF(AL45&lt;&gt;"",IF(AND(BL45&lt;&gt;"", AN45=BL45),RANDBETWEEN(Simulation!$N$6,Simulation!$P$6),RANDBETWEEN(Simulation!$N$5,Simulation!$P$5)),"")</f>
        <v>17</v>
      </c>
      <c r="AN46" s="44">
        <f t="shared" ca="1" si="71"/>
        <v>2</v>
      </c>
      <c r="AO46" s="44">
        <f t="shared" ca="1" si="25"/>
        <v>1</v>
      </c>
      <c r="AP46" s="87">
        <f t="shared" ca="1" si="26"/>
        <v>0.71132979676807995</v>
      </c>
      <c r="AQ46" s="44">
        <f t="shared" ca="1" si="27"/>
        <v>9</v>
      </c>
      <c r="AR46" s="44" t="str">
        <f ca="1">IF(AL46&lt;&gt;"",VLOOKUP(AQ46,'Players Stats'!$C$88:$D$127,2),"")</f>
        <v>Power Forward</v>
      </c>
      <c r="AS46" s="44" t="str">
        <f ca="1">IF(AL46&lt;&gt;"",VLOOKUP(AQ46,'Players Stats'!$C$88:$E$127,3),"")</f>
        <v>Luol Deng</v>
      </c>
      <c r="AT46" s="27">
        <f t="shared" ca="1" si="83"/>
        <v>0.27253620770124554</v>
      </c>
      <c r="AU46" s="44">
        <f ca="1">IF(AL46&lt;&gt;"",VLOOKUP('Quarter 1'!AQ46-5*('Quarter 1'!AN46-1),'Players Stats'!$B$136:$J$140,1+AO46),"")</f>
        <v>6.59E-2</v>
      </c>
      <c r="AV46" s="44" t="str">
        <f t="shared" ca="1" si="72"/>
        <v>NO</v>
      </c>
      <c r="AW46" s="27">
        <f t="shared" ca="1" si="29"/>
        <v>0.75772831279209818</v>
      </c>
      <c r="AX46" s="44">
        <f ca="1">IF(AL46&lt;&gt;"",IF(AV46="NO",VLOOKUP(AQ46,'Players Stats'!$C$88:$I$127,7),""),"")</f>
        <v>0.17514124293785313</v>
      </c>
      <c r="AY46" s="44">
        <f t="shared" ca="1" si="73"/>
        <v>2</v>
      </c>
      <c r="AZ46" s="27">
        <f t="shared" ca="1" si="30"/>
        <v>0.90003403168088292</v>
      </c>
      <c r="BA46" s="44">
        <f ca="1">IF(AV46="NO",VLOOKUP(AQ46,'Players Stats'!$C$88:$H$127,7-'Quarter 1'!AY46),"")</f>
        <v>0.42599999999999999</v>
      </c>
      <c r="BB46" s="44">
        <f t="shared" ca="1" si="74"/>
        <v>0</v>
      </c>
      <c r="BC46" s="27">
        <f t="shared" ca="1" si="31"/>
        <v>0.12949669926267693</v>
      </c>
      <c r="BD46" s="44" t="str">
        <f ca="1">IF(BC46="","",IF(BC46&lt;=VLOOKUP(AQ46,'Players Stats'!$C$88:$L$127,10),"YES","NO"))</f>
        <v>NO</v>
      </c>
      <c r="BE46" s="27" t="str">
        <f t="shared" ca="1" si="32"/>
        <v/>
      </c>
      <c r="BF46" s="44" t="str">
        <f ca="1">IF(BD46="YES",IF(BE46&lt;=VLOOKUP(AQ46,'Players Stats'!$C$88:$H$127,6),1,0),"")</f>
        <v/>
      </c>
      <c r="BG46" s="27" t="str">
        <f t="shared" ca="1" si="33"/>
        <v/>
      </c>
      <c r="BH46" s="44" t="str">
        <f ca="1">IF(AND(BD46="YES",BG46&lt;&gt;""),IF(BG46&lt;=VLOOKUP(AQ46,'Players Stats'!$C$88:$H$127,6),1,0),"")</f>
        <v/>
      </c>
      <c r="BI46" s="27">
        <f t="shared" ca="1" si="34"/>
        <v>0.55549713112048471</v>
      </c>
      <c r="BJ46" s="44" t="str">
        <f ca="1">IF(BI46="","",IF(BI46&lt;=Simulation!$K$7,"YES","NO"))</f>
        <v>NO</v>
      </c>
      <c r="BK46" s="27">
        <f t="shared" ca="1" si="35"/>
        <v>0.58104875404716561</v>
      </c>
      <c r="BL46" s="44">
        <f ca="1">IF(BJ46="NO",IF(BK46&lt;=Simulation!$K$9,AN46,AO46),"")</f>
        <v>1</v>
      </c>
      <c r="BN46" s="44">
        <f t="shared" ca="1" si="36"/>
        <v>19</v>
      </c>
      <c r="BO46" s="6" t="str">
        <f t="shared" ca="1" si="37"/>
        <v>-</v>
      </c>
      <c r="BP46" s="44">
        <f t="shared" ca="1" si="38"/>
        <v>16</v>
      </c>
      <c r="BR46" s="44" t="str">
        <f t="shared" ca="1" si="2"/>
        <v/>
      </c>
      <c r="BS46" s="44" t="str">
        <f t="shared" ca="1" si="3"/>
        <v/>
      </c>
      <c r="BT46" s="44" t="str">
        <f t="shared" ca="1" si="4"/>
        <v/>
      </c>
      <c r="BU46" s="44"/>
      <c r="BV46" s="44">
        <f ca="1">IF(BV45&lt;&gt;"",IF(AND(BV45&lt;60*Simulation!$K$8, BV45+BW46&lt;60*Simulation!$K$8),BV45+BW46,""),"")</f>
        <v>533</v>
      </c>
      <c r="BW46" s="44">
        <f ca="1">IF(BV45&lt;&gt;"",IF(AND(CV45&lt;&gt;"", BX45=CV45),RANDBETWEEN(Simulation!$N$6,Simulation!$P$6),RANDBETWEEN(Simulation!$N$5,Simulation!$P$5)),"")</f>
        <v>13</v>
      </c>
      <c r="BX46" s="44">
        <f t="shared" ca="1" si="75"/>
        <v>2</v>
      </c>
      <c r="BY46" s="44">
        <f t="shared" ca="1" si="39"/>
        <v>1</v>
      </c>
      <c r="BZ46" s="27">
        <f t="shared" ca="1" si="40"/>
        <v>0.9950673998848264</v>
      </c>
      <c r="CA46" s="44">
        <f t="shared" ca="1" si="41"/>
        <v>10</v>
      </c>
      <c r="CB46" s="44" t="str">
        <f ca="1">IF(BV46&lt;&gt;"",VLOOKUP(CA46,'Players Stats'!$C$88:$D$127,2),"")</f>
        <v>Center</v>
      </c>
      <c r="CC46" s="44" t="str">
        <f ca="1">IF(BV46&lt;&gt;"",VLOOKUP(CA46,'Players Stats'!$C$88:$E$127,3),"")</f>
        <v>Joakim Noah</v>
      </c>
      <c r="CD46" s="27">
        <f t="shared" ca="1" si="42"/>
        <v>0.74230013586850185</v>
      </c>
      <c r="CE46" s="44">
        <f ca="1">IF(BV46&lt;&gt;"",VLOOKUP('Quarter 1'!CA46-5*('Quarter 1'!BX46-1),'Players Stats'!$B$136:$J$140,1+BY46),"")</f>
        <v>0.11485000000000001</v>
      </c>
      <c r="CF46" s="44" t="str">
        <f t="shared" ca="1" si="76"/>
        <v>NO</v>
      </c>
      <c r="CG46" s="27">
        <f t="shared" ca="1" si="43"/>
        <v>0.63191901079629442</v>
      </c>
      <c r="CH46" s="44">
        <f ca="1">IF(BV46&lt;&gt;"",IF(CF46="NO",VLOOKUP(CA46,'Players Stats'!$C$88:$I$127,7),""),"")</f>
        <v>1.0416666666666668E-2</v>
      </c>
      <c r="CI46" s="44">
        <f t="shared" ca="1" si="77"/>
        <v>2</v>
      </c>
      <c r="CJ46" s="27">
        <f t="shared" ca="1" si="44"/>
        <v>0.15022102942424542</v>
      </c>
      <c r="CK46" s="44">
        <f ca="1">IF(CF46="NO",VLOOKUP(CA46,'Players Stats'!$C$88:$H$127,7-'Quarter 1'!CI46),"")</f>
        <v>0.48099999999999998</v>
      </c>
      <c r="CL46" s="44">
        <f t="shared" ca="1" si="78"/>
        <v>2</v>
      </c>
      <c r="CM46" s="27">
        <f t="shared" ca="1" si="45"/>
        <v>0.91958607396291492</v>
      </c>
      <c r="CN46" s="44" t="str">
        <f ca="1">IF(CM46="","",IF(CM46&lt;=VLOOKUP(CA46,'Players Stats'!$C$88:$L$127,10),"YES","NO"))</f>
        <v>NO</v>
      </c>
      <c r="CO46" s="27" t="str">
        <f t="shared" ca="1" si="46"/>
        <v/>
      </c>
      <c r="CP46" s="44" t="str">
        <f ca="1">IF(CN46="YES",IF(CO46&lt;=VLOOKUP(CA46,'Players Stats'!$C$88:$H$127,6),1,0),"")</f>
        <v/>
      </c>
      <c r="CQ46" s="27" t="str">
        <f t="shared" ca="1" si="47"/>
        <v/>
      </c>
      <c r="CR46" s="44" t="str">
        <f ca="1">IF(AND(CN46="YES",CQ46&lt;&gt;""),IF(CQ46&lt;=VLOOKUP(CA46,'Players Stats'!$C$88:$H$127,6),1,0),"")</f>
        <v/>
      </c>
      <c r="CS46" s="27" t="str">
        <f t="shared" ca="1" si="48"/>
        <v/>
      </c>
      <c r="CT46" s="44" t="str">
        <f ca="1">IF(CS46="","",IF(CS46&lt;=Simulation!$K$7,"YES","NO"))</f>
        <v/>
      </c>
      <c r="CU46" s="27" t="str">
        <f t="shared" ca="1" si="49"/>
        <v/>
      </c>
      <c r="CV46" s="44" t="str">
        <f ca="1">IF(CT46="NO",IF(CU46&lt;=Simulation!$K$9,BX46,BY46),"")</f>
        <v/>
      </c>
      <c r="CX46" s="44">
        <f t="shared" ca="1" si="50"/>
        <v>17</v>
      </c>
      <c r="CY46" s="6" t="str">
        <f t="shared" ca="1" si="51"/>
        <v>-</v>
      </c>
      <c r="CZ46" s="44">
        <f t="shared" ca="1" si="52"/>
        <v>11</v>
      </c>
      <c r="DB46" s="44" t="str">
        <f t="shared" ca="1" si="5"/>
        <v/>
      </c>
      <c r="DC46" s="44" t="str">
        <f t="shared" ca="1" si="6"/>
        <v/>
      </c>
      <c r="DD46" s="44" t="str">
        <f t="shared" ca="1" si="7"/>
        <v/>
      </c>
      <c r="DE46" s="44"/>
      <c r="DF46" s="44">
        <f ca="1">IF(DF45&lt;&gt;"",IF(AND(DF45&lt;60*Simulation!$K$8, DF45+DG46&lt;60*Simulation!$K$8),DF45+DG46,""),"")</f>
        <v>564</v>
      </c>
      <c r="DG46" s="44">
        <f ca="1">IF(DF45&lt;&gt;"",IF(AND(EF45&lt;&gt;"", DH45=EF45),RANDBETWEEN(Simulation!$N$6,Simulation!$P$6),RANDBETWEEN(Simulation!$N$5,Simulation!$P$5)),"")</f>
        <v>24</v>
      </c>
      <c r="DH46" s="44">
        <f t="shared" ca="1" si="79"/>
        <v>1</v>
      </c>
      <c r="DI46" s="44">
        <f t="shared" ca="1" si="53"/>
        <v>2</v>
      </c>
      <c r="DJ46" s="27">
        <f t="shared" ca="1" si="54"/>
        <v>0.12674886007500874</v>
      </c>
      <c r="DK46" s="44">
        <f t="shared" ca="1" si="55"/>
        <v>1</v>
      </c>
      <c r="DL46" s="44" t="str">
        <f ca="1">IF(DF46&lt;&gt;"",VLOOKUP(DK46,'Players Stats'!$C$88:$D$127,2),"")</f>
        <v>Point Guard</v>
      </c>
      <c r="DM46" s="44" t="str">
        <f ca="1">IF(DF46&lt;&gt;"",VLOOKUP(DK46,'Players Stats'!$C$88:$E$127,3),"")</f>
        <v>Dwyane Wade</v>
      </c>
      <c r="DN46" s="27">
        <f t="shared" ca="1" si="56"/>
        <v>9.8033869954906483E-2</v>
      </c>
      <c r="DO46" s="44">
        <f ca="1">IF(DF46&lt;&gt;"",VLOOKUP('Quarter 1'!DK46-5*('Quarter 1'!DH46-1),'Players Stats'!$B$136:$J$140,1+DI46),"")</f>
        <v>8.4050000000000014E-2</v>
      </c>
      <c r="DP46" s="44" t="str">
        <f t="shared" ca="1" si="80"/>
        <v>NO</v>
      </c>
      <c r="DQ46" s="27">
        <f t="shared" ca="1" si="57"/>
        <v>0.31657406021837586</v>
      </c>
      <c r="DR46" s="44">
        <f ca="1">IF(DF46&lt;&gt;"",IF(DP46="NO",VLOOKUP(DK46,'Players Stats'!$C$88:$I$127,7),""),"")</f>
        <v>5.9523809523809521E-2</v>
      </c>
      <c r="DS46" s="44">
        <f t="shared" ca="1" si="81"/>
        <v>2</v>
      </c>
      <c r="DT46" s="27">
        <f t="shared" ca="1" si="58"/>
        <v>9.0385212876238463E-2</v>
      </c>
      <c r="DU46" s="44">
        <f ca="1">IF(DP46="NO",VLOOKUP(DK46,'Players Stats'!$C$88:$H$127,7-'Quarter 1'!DS46),"")</f>
        <v>0.52100000000000002</v>
      </c>
      <c r="DV46" s="44">
        <f t="shared" ca="1" si="82"/>
        <v>2</v>
      </c>
      <c r="DW46" s="27">
        <f t="shared" ca="1" si="59"/>
        <v>0.46064080170339072</v>
      </c>
      <c r="DX46" s="44" t="str">
        <f ca="1">IF(DW46="","",IF(DW46&lt;=VLOOKUP(DK46,'Players Stats'!$C$88:$L$127,10),"YES","NO"))</f>
        <v>NO</v>
      </c>
      <c r="DY46" s="27" t="str">
        <f t="shared" ca="1" si="60"/>
        <v/>
      </c>
      <c r="DZ46" s="44" t="str">
        <f ca="1">IF(DX46="YES",IF(DY46&lt;=VLOOKUP(DK46,'Players Stats'!$C$88:$H$127,6),1,0),"")</f>
        <v/>
      </c>
      <c r="EA46" s="27" t="str">
        <f t="shared" ca="1" si="61"/>
        <v/>
      </c>
      <c r="EB46" s="44" t="str">
        <f ca="1">IF(AND(DX46="YES",EA46&lt;&gt;""),IF(EA46&lt;=VLOOKUP(DK46,'Players Stats'!$C$88:$H$127,6),1,0),"")</f>
        <v/>
      </c>
      <c r="EC46" s="27" t="str">
        <f t="shared" ca="1" si="62"/>
        <v/>
      </c>
      <c r="ED46" s="44" t="str">
        <f ca="1">IF(EC46="","",IF(EC46&lt;=Simulation!$K$7,"YES","NO"))</f>
        <v/>
      </c>
      <c r="EE46" s="27" t="str">
        <f t="shared" ca="1" si="63"/>
        <v/>
      </c>
      <c r="EF46" s="44" t="str">
        <f ca="1">IF(ED46="NO",IF(EE46&lt;=Simulation!$K$9,DH46,DI46),"")</f>
        <v/>
      </c>
      <c r="EH46" s="44">
        <f t="shared" ca="1" si="64"/>
        <v>27</v>
      </c>
      <c r="EI46" s="6" t="str">
        <f t="shared" ca="1" si="65"/>
        <v>-</v>
      </c>
      <c r="EJ46" s="44">
        <f t="shared" ca="1" si="66"/>
        <v>24</v>
      </c>
      <c r="EL46" s="44" t="str">
        <f t="shared" ca="1" si="8"/>
        <v/>
      </c>
      <c r="EM46" s="44" t="str">
        <f t="shared" ca="1" si="9"/>
        <v/>
      </c>
      <c r="EN46" s="44" t="str">
        <f t="shared" ca="1" si="10"/>
        <v/>
      </c>
    </row>
    <row r="47" spans="2:144">
      <c r="B47" s="44">
        <f ca="1">IF(B46&lt;&gt;"",IF(AND(B46&lt;60*Simulation!$K$8, B46+C47&lt;60*Simulation!$K$8),B46+C47,""),"")</f>
        <v>558</v>
      </c>
      <c r="C47" s="44">
        <f ca="1">IF(B46&lt;&gt;"",IF(AND(AB46&lt;&gt;"", D46=AB46),RANDBETWEEN(Simulation!$N$6,Simulation!$P$6),RANDBETWEEN(Simulation!$N$5,Simulation!$P$5)),"")</f>
        <v>22</v>
      </c>
      <c r="D47" s="44">
        <f t="shared" ca="1" si="67"/>
        <v>2</v>
      </c>
      <c r="E47" s="44">
        <f t="shared" ca="1" si="11"/>
        <v>1</v>
      </c>
      <c r="F47" s="87">
        <f t="shared" ca="1" si="12"/>
        <v>0.37891951284119052</v>
      </c>
      <c r="G47" s="44">
        <f t="shared" ca="1" si="13"/>
        <v>7</v>
      </c>
      <c r="H47" s="44" t="str">
        <f ca="1">IF(B47&lt;&gt;"",VLOOKUP(G47,'Players Stats'!$C$88:$D$127,2),"")</f>
        <v>Shooting Guard</v>
      </c>
      <c r="I47" s="44" t="str">
        <f ca="1">IF(B47&lt;&gt;"",VLOOKUP(G47,'Players Stats'!$C$88:$E$127,3),"")</f>
        <v>Nate Robinson</v>
      </c>
      <c r="J47" s="87">
        <f t="shared" ca="1" si="14"/>
        <v>0.77574077311216838</v>
      </c>
      <c r="K47" s="87">
        <f ca="1">IF(B47&lt;&gt;"",VLOOKUP('Quarter 1'!G47-5*('Quarter 1'!D47-1),'Players Stats'!$B$136:$J$140,1+E47),"")</f>
        <v>5.305E-2</v>
      </c>
      <c r="L47" s="44" t="str">
        <f t="shared" ca="1" si="68"/>
        <v>NO</v>
      </c>
      <c r="M47" s="87">
        <f t="shared" ca="1" si="15"/>
        <v>0.88712316913471845</v>
      </c>
      <c r="N47" s="87">
        <f ca="1">IF(B47&lt;&gt;"",IF(L47="NO",VLOOKUP(G47,'Players Stats'!$C$88:$I$127,7),""),"")</f>
        <v>0.27272727272727276</v>
      </c>
      <c r="O47" s="44">
        <f t="shared" ca="1" si="69"/>
        <v>2</v>
      </c>
      <c r="P47" s="87">
        <f t="shared" ca="1" si="16"/>
        <v>0.83302858050073791</v>
      </c>
      <c r="Q47" s="87">
        <f ca="1">IF(L47="NO",VLOOKUP(G47,'Players Stats'!$C$88:$H$127,7-'Quarter 1'!O47),"")</f>
        <v>0.433</v>
      </c>
      <c r="R47" s="44">
        <f t="shared" ca="1" si="70"/>
        <v>0</v>
      </c>
      <c r="S47" s="87">
        <f t="shared" ca="1" si="17"/>
        <v>0.66210775943093514</v>
      </c>
      <c r="T47" s="44" t="str">
        <f ca="1">IF(S47="","",IF(S47&lt;=VLOOKUP(G47,'Players Stats'!$C$88:$L$127,10),"YES","NO"))</f>
        <v>NO</v>
      </c>
      <c r="U47" s="87" t="str">
        <f t="shared" ca="1" si="18"/>
        <v/>
      </c>
      <c r="V47" s="44" t="str">
        <f ca="1">IF(T47="YES",IF(U47&lt;=VLOOKUP(G47,'Players Stats'!$C$88:$H$127,6),1,0),"")</f>
        <v/>
      </c>
      <c r="W47" s="87" t="str">
        <f t="shared" ca="1" si="19"/>
        <v/>
      </c>
      <c r="X47" s="44" t="str">
        <f ca="1">IF(AND(T47="YES",W47&lt;&gt;""),IF(W47&lt;=VLOOKUP(G47,'Players Stats'!$C$88:$H$127,6),1,0),"")</f>
        <v/>
      </c>
      <c r="Y47" s="87">
        <f t="shared" ca="1" si="20"/>
        <v>0.17756688679919463</v>
      </c>
      <c r="Z47" s="44" t="str">
        <f ca="1">IF(Y47="","",IF(Y47&lt;=Simulation!$K$7,"YES","NO"))</f>
        <v>NO</v>
      </c>
      <c r="AA47" s="87">
        <f t="shared" ca="1" si="21"/>
        <v>0.78357439363208037</v>
      </c>
      <c r="AB47" s="44">
        <f ca="1">IF(Z47="NO",IF(AA47&lt;=Simulation!$K$9,D47,E47),"")</f>
        <v>1</v>
      </c>
      <c r="AD47" s="44">
        <f t="shared" ca="1" si="22"/>
        <v>18</v>
      </c>
      <c r="AE47" s="6" t="str">
        <f t="shared" ca="1" si="23"/>
        <v>-</v>
      </c>
      <c r="AF47" s="44">
        <f t="shared" ca="1" si="24"/>
        <v>14</v>
      </c>
      <c r="AH47" s="44" t="str">
        <f t="shared" ca="1" si="84"/>
        <v/>
      </c>
      <c r="AI47" s="44" t="str">
        <f t="shared" ca="1" si="84"/>
        <v/>
      </c>
      <c r="AJ47" s="44" t="str">
        <f t="shared" ca="1" si="84"/>
        <v/>
      </c>
      <c r="AL47" s="44">
        <f ca="1">IF(AL46&lt;&gt;"",IF(AND(AL46&lt;60*Simulation!$K$8, AL46+AM47&lt;60*Simulation!$K$8),AL46+AM47,""),"")</f>
        <v>560</v>
      </c>
      <c r="AM47" s="44">
        <f ca="1">IF(AL46&lt;&gt;"",IF(AND(BL46&lt;&gt;"", AN46=BL46),RANDBETWEEN(Simulation!$N$6,Simulation!$P$6),RANDBETWEEN(Simulation!$N$5,Simulation!$P$5)),"")</f>
        <v>24</v>
      </c>
      <c r="AN47" s="44">
        <f t="shared" ca="1" si="71"/>
        <v>1</v>
      </c>
      <c r="AO47" s="44">
        <f t="shared" ca="1" si="25"/>
        <v>2</v>
      </c>
      <c r="AP47" s="87">
        <f t="shared" ca="1" si="26"/>
        <v>0.70907967224389179</v>
      </c>
      <c r="AQ47" s="44">
        <f t="shared" ca="1" si="27"/>
        <v>4</v>
      </c>
      <c r="AR47" s="44" t="str">
        <f ca="1">IF(AL47&lt;&gt;"",VLOOKUP(AQ47,'Players Stats'!$C$88:$D$127,2),"")</f>
        <v>Power Forward</v>
      </c>
      <c r="AS47" s="44" t="str">
        <f ca="1">IF(AL47&lt;&gt;"",VLOOKUP(AQ47,'Players Stats'!$C$88:$E$127,3),"")</f>
        <v>Shane Battier</v>
      </c>
      <c r="AT47" s="27">
        <f t="shared" ca="1" si="83"/>
        <v>0.10472079787105948</v>
      </c>
      <c r="AU47" s="44">
        <f ca="1">IF(AL47&lt;&gt;"",VLOOKUP('Quarter 1'!AQ47-5*('Quarter 1'!AN47-1),'Players Stats'!$B$136:$J$140,1+AO47),"")</f>
        <v>6.9599999999999995E-2</v>
      </c>
      <c r="AV47" s="44" t="str">
        <f t="shared" ca="1" si="72"/>
        <v>NO</v>
      </c>
      <c r="AW47" s="27">
        <f t="shared" ca="1" si="29"/>
        <v>0.73020730949281132</v>
      </c>
      <c r="AX47" s="44">
        <f ca="1">IF(AL47&lt;&gt;"",IF(AV47="NO",VLOOKUP(AQ47,'Players Stats'!$C$88:$I$127,7),""),"")</f>
        <v>0.46808510638297873</v>
      </c>
      <c r="AY47" s="44">
        <f t="shared" ca="1" si="73"/>
        <v>2</v>
      </c>
      <c r="AZ47" s="27">
        <f t="shared" ca="1" si="30"/>
        <v>0.88914452913425124</v>
      </c>
      <c r="BA47" s="44">
        <f ca="1">IF(AV47="NO",VLOOKUP(AQ47,'Players Stats'!$C$88:$H$127,7-'Quarter 1'!AY47),"")</f>
        <v>0.42</v>
      </c>
      <c r="BB47" s="44">
        <f t="shared" ca="1" si="74"/>
        <v>0</v>
      </c>
      <c r="BC47" s="27">
        <f t="shared" ca="1" si="31"/>
        <v>0.29025921521760789</v>
      </c>
      <c r="BD47" s="44" t="str">
        <f ca="1">IF(BC47="","",IF(BC47&lt;=VLOOKUP(AQ47,'Players Stats'!$C$88:$L$127,10),"YES","NO"))</f>
        <v>NO</v>
      </c>
      <c r="BE47" s="27" t="str">
        <f t="shared" ca="1" si="32"/>
        <v/>
      </c>
      <c r="BF47" s="44" t="str">
        <f ca="1">IF(BD47="YES",IF(BE47&lt;=VLOOKUP(AQ47,'Players Stats'!$C$88:$H$127,6),1,0),"")</f>
        <v/>
      </c>
      <c r="BG47" s="27" t="str">
        <f t="shared" ca="1" si="33"/>
        <v/>
      </c>
      <c r="BH47" s="44" t="str">
        <f ca="1">IF(AND(BD47="YES",BG47&lt;&gt;""),IF(BG47&lt;=VLOOKUP(AQ47,'Players Stats'!$C$88:$H$127,6),1,0),"")</f>
        <v/>
      </c>
      <c r="BI47" s="27">
        <f t="shared" ca="1" si="34"/>
        <v>0.58428635239518023</v>
      </c>
      <c r="BJ47" s="44" t="str">
        <f ca="1">IF(BI47="","",IF(BI47&lt;=Simulation!$K$7,"YES","NO"))</f>
        <v>NO</v>
      </c>
      <c r="BK47" s="27">
        <f t="shared" ca="1" si="35"/>
        <v>0.99905472497629322</v>
      </c>
      <c r="BL47" s="44">
        <f ca="1">IF(BJ47="NO",IF(BK47&lt;=Simulation!$K$9,AN47,AO47),"")</f>
        <v>2</v>
      </c>
      <c r="BN47" s="44">
        <f t="shared" ca="1" si="36"/>
        <v>19</v>
      </c>
      <c r="BO47" s="6" t="str">
        <f t="shared" ca="1" si="37"/>
        <v>-</v>
      </c>
      <c r="BP47" s="44">
        <f t="shared" ca="1" si="38"/>
        <v>16</v>
      </c>
      <c r="BR47" s="44" t="str">
        <f t="shared" ca="1" si="2"/>
        <v/>
      </c>
      <c r="BS47" s="44" t="str">
        <f t="shared" ca="1" si="3"/>
        <v/>
      </c>
      <c r="BT47" s="44" t="str">
        <f t="shared" ca="1" si="4"/>
        <v/>
      </c>
      <c r="BU47" s="44"/>
      <c r="BV47" s="44">
        <f ca="1">IF(BV46&lt;&gt;"",IF(AND(BV46&lt;60*Simulation!$K$8, BV46+BW47&lt;60*Simulation!$K$8),BV46+BW47,""),"")</f>
        <v>545</v>
      </c>
      <c r="BW47" s="44">
        <f ca="1">IF(BV46&lt;&gt;"",IF(AND(CV46&lt;&gt;"", BX46=CV46),RANDBETWEEN(Simulation!$N$6,Simulation!$P$6),RANDBETWEEN(Simulation!$N$5,Simulation!$P$5)),"")</f>
        <v>12</v>
      </c>
      <c r="BX47" s="44">
        <f t="shared" ca="1" si="75"/>
        <v>1</v>
      </c>
      <c r="BY47" s="44">
        <f t="shared" ca="1" si="39"/>
        <v>2</v>
      </c>
      <c r="BZ47" s="27">
        <f t="shared" ca="1" si="40"/>
        <v>0.40958659728252211</v>
      </c>
      <c r="CA47" s="44">
        <f t="shared" ca="1" si="41"/>
        <v>3</v>
      </c>
      <c r="CB47" s="44" t="str">
        <f ca="1">IF(BV47&lt;&gt;"",VLOOKUP(CA47,'Players Stats'!$C$88:$D$127,2),"")</f>
        <v>Small Forward</v>
      </c>
      <c r="CC47" s="44" t="str">
        <f ca="1">IF(BV47&lt;&gt;"",VLOOKUP(CA47,'Players Stats'!$C$88:$E$127,3),"")</f>
        <v>LeBron James</v>
      </c>
      <c r="CD47" s="27">
        <f t="shared" ca="1" si="42"/>
        <v>0.28066605894198404</v>
      </c>
      <c r="CE47" s="44">
        <f ca="1">IF(BV47&lt;&gt;"",VLOOKUP('Quarter 1'!CA47-5*('Quarter 1'!BX47-1),'Players Stats'!$B$136:$J$140,1+BY47),"")</f>
        <v>7.035000000000001E-2</v>
      </c>
      <c r="CF47" s="44" t="str">
        <f t="shared" ca="1" si="76"/>
        <v>NO</v>
      </c>
      <c r="CG47" s="27">
        <f t="shared" ca="1" si="43"/>
        <v>0.72751920555001681</v>
      </c>
      <c r="CH47" s="44">
        <f ca="1">IF(BV47&lt;&gt;"",IF(CF47="NO",VLOOKUP(CA47,'Players Stats'!$C$88:$I$127,7),""),"")</f>
        <v>0.15639810426540282</v>
      </c>
      <c r="CI47" s="44">
        <f t="shared" ca="1" si="77"/>
        <v>2</v>
      </c>
      <c r="CJ47" s="27">
        <f t="shared" ca="1" si="44"/>
        <v>0.32215630504254145</v>
      </c>
      <c r="CK47" s="44">
        <f ca="1">IF(CF47="NO",VLOOKUP(CA47,'Players Stats'!$C$88:$H$127,7-'Quarter 1'!CI47),"")</f>
        <v>0.56499999999999995</v>
      </c>
      <c r="CL47" s="44">
        <f t="shared" ca="1" si="78"/>
        <v>2</v>
      </c>
      <c r="CM47" s="27">
        <f t="shared" ca="1" si="45"/>
        <v>0.33413151730524837</v>
      </c>
      <c r="CN47" s="44" t="str">
        <f ca="1">IF(CM47="","",IF(CM47&lt;=VLOOKUP(CA47,'Players Stats'!$C$88:$L$127,10),"YES","NO"))</f>
        <v>NO</v>
      </c>
      <c r="CO47" s="27" t="str">
        <f t="shared" ca="1" si="46"/>
        <v/>
      </c>
      <c r="CP47" s="44" t="str">
        <f ca="1">IF(CN47="YES",IF(CO47&lt;=VLOOKUP(CA47,'Players Stats'!$C$88:$H$127,6),1,0),"")</f>
        <v/>
      </c>
      <c r="CQ47" s="27" t="str">
        <f t="shared" ca="1" si="47"/>
        <v/>
      </c>
      <c r="CR47" s="44" t="str">
        <f ca="1">IF(AND(CN47="YES",CQ47&lt;&gt;""),IF(CQ47&lt;=VLOOKUP(CA47,'Players Stats'!$C$88:$H$127,6),1,0),"")</f>
        <v/>
      </c>
      <c r="CS47" s="27" t="str">
        <f t="shared" ca="1" si="48"/>
        <v/>
      </c>
      <c r="CT47" s="44" t="str">
        <f ca="1">IF(CS47="","",IF(CS47&lt;=Simulation!$K$7,"YES","NO"))</f>
        <v/>
      </c>
      <c r="CU47" s="27" t="str">
        <f t="shared" ca="1" si="49"/>
        <v/>
      </c>
      <c r="CV47" s="44" t="str">
        <f ca="1">IF(CT47="NO",IF(CU47&lt;=Simulation!$K$9,BX47,BY47),"")</f>
        <v/>
      </c>
      <c r="CX47" s="44">
        <f t="shared" ca="1" si="50"/>
        <v>19</v>
      </c>
      <c r="CY47" s="6" t="str">
        <f t="shared" ca="1" si="51"/>
        <v>-</v>
      </c>
      <c r="CZ47" s="44">
        <f t="shared" ca="1" si="52"/>
        <v>11</v>
      </c>
      <c r="DB47" s="44" t="str">
        <f t="shared" ca="1" si="5"/>
        <v/>
      </c>
      <c r="DC47" s="44" t="str">
        <f t="shared" ca="1" si="6"/>
        <v/>
      </c>
      <c r="DD47" s="44" t="str">
        <f t="shared" ca="1" si="7"/>
        <v/>
      </c>
      <c r="DE47" s="44"/>
      <c r="DF47" s="44">
        <f ca="1">IF(DF46&lt;&gt;"",IF(AND(DF46&lt;60*Simulation!$K$8, DF46+DG47&lt;60*Simulation!$K$8),DF46+DG47,""),"")</f>
        <v>583</v>
      </c>
      <c r="DG47" s="44">
        <f ca="1">IF(DF46&lt;&gt;"",IF(AND(EF46&lt;&gt;"", DH46=EF46),RANDBETWEEN(Simulation!$N$6,Simulation!$P$6),RANDBETWEEN(Simulation!$N$5,Simulation!$P$5)),"")</f>
        <v>19</v>
      </c>
      <c r="DH47" s="44">
        <f t="shared" ca="1" si="79"/>
        <v>2</v>
      </c>
      <c r="DI47" s="44">
        <f t="shared" ca="1" si="53"/>
        <v>1</v>
      </c>
      <c r="DJ47" s="27">
        <f t="shared" ca="1" si="54"/>
        <v>0.30840810114408457</v>
      </c>
      <c r="DK47" s="44">
        <f t="shared" ca="1" si="55"/>
        <v>7</v>
      </c>
      <c r="DL47" s="44" t="str">
        <f ca="1">IF(DF47&lt;&gt;"",VLOOKUP(DK47,'Players Stats'!$C$88:$D$127,2),"")</f>
        <v>Shooting Guard</v>
      </c>
      <c r="DM47" s="44" t="str">
        <f ca="1">IF(DF47&lt;&gt;"",VLOOKUP(DK47,'Players Stats'!$C$88:$E$127,3),"")</f>
        <v>Nate Robinson</v>
      </c>
      <c r="DN47" s="27">
        <f t="shared" ca="1" si="56"/>
        <v>0.28977767485044104</v>
      </c>
      <c r="DO47" s="44">
        <f ca="1">IF(DF47&lt;&gt;"",VLOOKUP('Quarter 1'!DK47-5*('Quarter 1'!DH47-1),'Players Stats'!$B$136:$J$140,1+DI47),"")</f>
        <v>5.305E-2</v>
      </c>
      <c r="DP47" s="44" t="str">
        <f t="shared" ca="1" si="80"/>
        <v>NO</v>
      </c>
      <c r="DQ47" s="27">
        <f t="shared" ca="1" si="57"/>
        <v>0.9352043223584332</v>
      </c>
      <c r="DR47" s="44">
        <f ca="1">IF(DF47&lt;&gt;"",IF(DP47="NO",VLOOKUP(DK47,'Players Stats'!$C$88:$I$127,7),""),"")</f>
        <v>0.27272727272727276</v>
      </c>
      <c r="DS47" s="44">
        <f t="shared" ca="1" si="81"/>
        <v>2</v>
      </c>
      <c r="DT47" s="27">
        <f t="shared" ca="1" si="58"/>
        <v>0.6446587010767425</v>
      </c>
      <c r="DU47" s="44">
        <f ca="1">IF(DP47="NO",VLOOKUP(DK47,'Players Stats'!$C$88:$H$127,7-'Quarter 1'!DS47),"")</f>
        <v>0.433</v>
      </c>
      <c r="DV47" s="44">
        <f t="shared" ca="1" si="82"/>
        <v>0</v>
      </c>
      <c r="DW47" s="27">
        <f t="shared" ca="1" si="59"/>
        <v>0.82928697171773935</v>
      </c>
      <c r="DX47" s="44" t="str">
        <f ca="1">IF(DW47="","",IF(DW47&lt;=VLOOKUP(DK47,'Players Stats'!$C$88:$L$127,10),"YES","NO"))</f>
        <v>NO</v>
      </c>
      <c r="DY47" s="27" t="str">
        <f t="shared" ca="1" si="60"/>
        <v/>
      </c>
      <c r="DZ47" s="44" t="str">
        <f ca="1">IF(DX47="YES",IF(DY47&lt;=VLOOKUP(DK47,'Players Stats'!$C$88:$H$127,6),1,0),"")</f>
        <v/>
      </c>
      <c r="EA47" s="27" t="str">
        <f t="shared" ca="1" si="61"/>
        <v/>
      </c>
      <c r="EB47" s="44" t="str">
        <f ca="1">IF(AND(DX47="YES",EA47&lt;&gt;""),IF(EA47&lt;=VLOOKUP(DK47,'Players Stats'!$C$88:$H$127,6),1,0),"")</f>
        <v/>
      </c>
      <c r="EC47" s="27">
        <f t="shared" ca="1" si="62"/>
        <v>0.32142185729248396</v>
      </c>
      <c r="ED47" s="44" t="str">
        <f ca="1">IF(EC47="","",IF(EC47&lt;=Simulation!$K$7,"YES","NO"))</f>
        <v>NO</v>
      </c>
      <c r="EE47" s="27">
        <f t="shared" ca="1" si="63"/>
        <v>0.58963448496472926</v>
      </c>
      <c r="EF47" s="44">
        <f ca="1">IF(ED47="NO",IF(EE47&lt;=Simulation!$K$9,DH47,DI47),"")</f>
        <v>1</v>
      </c>
      <c r="EH47" s="44">
        <f t="shared" ca="1" si="64"/>
        <v>27</v>
      </c>
      <c r="EI47" s="6" t="str">
        <f t="shared" ca="1" si="65"/>
        <v>-</v>
      </c>
      <c r="EJ47" s="44">
        <f t="shared" ca="1" si="66"/>
        <v>24</v>
      </c>
      <c r="EL47" s="44" t="str">
        <f t="shared" ca="1" si="8"/>
        <v/>
      </c>
      <c r="EM47" s="44" t="str">
        <f t="shared" ca="1" si="9"/>
        <v/>
      </c>
      <c r="EN47" s="44" t="str">
        <f t="shared" ca="1" si="10"/>
        <v/>
      </c>
    </row>
    <row r="48" spans="2:144">
      <c r="B48" s="44">
        <f ca="1">IF(B47&lt;&gt;"",IF(AND(B47&lt;60*Simulation!$K$8, B47+C48&lt;60*Simulation!$K$8),B47+C48,""),"")</f>
        <v>579</v>
      </c>
      <c r="C48" s="44">
        <f ca="1">IF(B47&lt;&gt;"",IF(AND(AB47&lt;&gt;"", D47=AB47),RANDBETWEEN(Simulation!$N$6,Simulation!$P$6),RANDBETWEEN(Simulation!$N$5,Simulation!$P$5)),"")</f>
        <v>21</v>
      </c>
      <c r="D48" s="44">
        <f t="shared" ca="1" si="67"/>
        <v>1</v>
      </c>
      <c r="E48" s="44">
        <f t="shared" ca="1" si="11"/>
        <v>2</v>
      </c>
      <c r="F48" s="87">
        <f t="shared" ca="1" si="12"/>
        <v>0.32459667237549239</v>
      </c>
      <c r="G48" s="44">
        <f t="shared" ca="1" si="13"/>
        <v>2</v>
      </c>
      <c r="H48" s="44" t="str">
        <f ca="1">IF(B48&lt;&gt;"",VLOOKUP(G48,'Players Stats'!$C$88:$D$127,2),"")</f>
        <v>Shooting Guard</v>
      </c>
      <c r="I48" s="44" t="str">
        <f ca="1">IF(B48&lt;&gt;"",VLOOKUP(G48,'Players Stats'!$C$88:$E$127,3),"")</f>
        <v>Ray Allen</v>
      </c>
      <c r="J48" s="87">
        <f t="shared" ca="1" si="14"/>
        <v>0.88206816114408781</v>
      </c>
      <c r="K48" s="87">
        <f ca="1">IF(B48&lt;&gt;"",VLOOKUP('Quarter 1'!G48-5*('Quarter 1'!D48-1),'Players Stats'!$B$136:$J$140,1+E48),"")</f>
        <v>5.1799999999999999E-2</v>
      </c>
      <c r="L48" s="44" t="str">
        <f t="shared" ca="1" si="68"/>
        <v>NO</v>
      </c>
      <c r="M48" s="87">
        <f t="shared" ca="1" si="15"/>
        <v>0.86916925571657533</v>
      </c>
      <c r="N48" s="87">
        <f ca="1">IF(B48&lt;&gt;"",IF(L48="NO",VLOOKUP(G48,'Players Stats'!$C$88:$I$127,7),""),"")</f>
        <v>0.33870967741935487</v>
      </c>
      <c r="O48" s="44">
        <f t="shared" ca="1" si="69"/>
        <v>2</v>
      </c>
      <c r="P48" s="87">
        <f t="shared" ca="1" si="16"/>
        <v>0.31543246513286005</v>
      </c>
      <c r="Q48" s="87">
        <f ca="1">IF(L48="NO",VLOOKUP(G48,'Players Stats'!$C$88:$H$127,7-'Quarter 1'!O48),"")</f>
        <v>0.44900000000000001</v>
      </c>
      <c r="R48" s="44">
        <f t="shared" ca="1" si="70"/>
        <v>2</v>
      </c>
      <c r="S48" s="87">
        <f t="shared" ca="1" si="17"/>
        <v>0.79286061982576295</v>
      </c>
      <c r="T48" s="44" t="str">
        <f ca="1">IF(S48="","",IF(S48&lt;=VLOOKUP(G48,'Players Stats'!$C$88:$L$127,10),"YES","NO"))</f>
        <v>NO</v>
      </c>
      <c r="U48" s="87" t="str">
        <f t="shared" ca="1" si="18"/>
        <v/>
      </c>
      <c r="V48" s="44" t="str">
        <f ca="1">IF(T48="YES",IF(U48&lt;=VLOOKUP(G48,'Players Stats'!$C$88:$H$127,6),1,0),"")</f>
        <v/>
      </c>
      <c r="W48" s="87" t="str">
        <f t="shared" ca="1" si="19"/>
        <v/>
      </c>
      <c r="X48" s="44" t="str">
        <f ca="1">IF(AND(T48="YES",W48&lt;&gt;""),IF(W48&lt;=VLOOKUP(G48,'Players Stats'!$C$88:$H$127,6),1,0),"")</f>
        <v/>
      </c>
      <c r="Y48" s="87" t="str">
        <f t="shared" ca="1" si="20"/>
        <v/>
      </c>
      <c r="Z48" s="44" t="str">
        <f ca="1">IF(Y48="","",IF(Y48&lt;=Simulation!$K$7,"YES","NO"))</f>
        <v/>
      </c>
      <c r="AA48" s="87" t="str">
        <f t="shared" ca="1" si="21"/>
        <v/>
      </c>
      <c r="AB48" s="44" t="str">
        <f ca="1">IF(Z48="NO",IF(AA48&lt;=Simulation!$K$9,D48,E48),"")</f>
        <v/>
      </c>
      <c r="AD48" s="44">
        <f t="shared" ca="1" si="22"/>
        <v>20</v>
      </c>
      <c r="AE48" s="6" t="str">
        <f t="shared" ca="1" si="23"/>
        <v>-</v>
      </c>
      <c r="AF48" s="44">
        <f t="shared" ca="1" si="24"/>
        <v>14</v>
      </c>
      <c r="AH48" s="44" t="str">
        <f t="shared" ca="1" si="84"/>
        <v/>
      </c>
      <c r="AI48" s="44" t="str">
        <f t="shared" ca="1" si="84"/>
        <v/>
      </c>
      <c r="AJ48" s="44" t="str">
        <f t="shared" ca="1" si="84"/>
        <v/>
      </c>
      <c r="AL48" s="44">
        <f ca="1">IF(AL47&lt;&gt;"",IF(AND(AL47&lt;60*Simulation!$K$8, AL47+AM48&lt;60*Simulation!$K$8),AL47+AM48,""),"")</f>
        <v>569</v>
      </c>
      <c r="AM48" s="44">
        <f ca="1">IF(AL47&lt;&gt;"",IF(AND(BL47&lt;&gt;"", AN47=BL47),RANDBETWEEN(Simulation!$N$6,Simulation!$P$6),RANDBETWEEN(Simulation!$N$5,Simulation!$P$5)),"")</f>
        <v>9</v>
      </c>
      <c r="AN48" s="44">
        <f t="shared" ca="1" si="71"/>
        <v>2</v>
      </c>
      <c r="AO48" s="44">
        <f t="shared" ca="1" si="25"/>
        <v>1</v>
      </c>
      <c r="AP48" s="87">
        <f t="shared" ca="1" si="26"/>
        <v>0.41682753801192307</v>
      </c>
      <c r="AQ48" s="44">
        <f t="shared" ca="1" si="27"/>
        <v>8</v>
      </c>
      <c r="AR48" s="44" t="str">
        <f ca="1">IF(AL48&lt;&gt;"",VLOOKUP(AQ48,'Players Stats'!$C$88:$D$127,2),"")</f>
        <v>Small Forward</v>
      </c>
      <c r="AS48" s="44" t="str">
        <f ca="1">IF(AL48&lt;&gt;"",VLOOKUP(AQ48,'Players Stats'!$C$88:$E$127,3),"")</f>
        <v>Carlos Boozer</v>
      </c>
      <c r="AT48" s="27">
        <f t="shared" ca="1" si="83"/>
        <v>0.60255965297017378</v>
      </c>
      <c r="AU48" s="44">
        <f ca="1">IF(AL48&lt;&gt;"",VLOOKUP('Quarter 1'!AQ48-5*('Quarter 1'!AN48-1),'Players Stats'!$B$136:$J$140,1+AO48),"")</f>
        <v>0.12745000000000001</v>
      </c>
      <c r="AV48" s="44" t="str">
        <f t="shared" ca="1" si="72"/>
        <v>NO</v>
      </c>
      <c r="AW48" s="27">
        <f t="shared" ca="1" si="29"/>
        <v>0.94555645485715778</v>
      </c>
      <c r="AX48" s="44">
        <f ca="1">IF(AL48&lt;&gt;"",IF(AV48="NO",VLOOKUP(AQ48,'Players Stats'!$C$88:$I$127,7),""),"")</f>
        <v>0</v>
      </c>
      <c r="AY48" s="44">
        <f t="shared" ca="1" si="73"/>
        <v>2</v>
      </c>
      <c r="AZ48" s="27">
        <f t="shared" ca="1" si="30"/>
        <v>0.19851937720302215</v>
      </c>
      <c r="BA48" s="44">
        <f ca="1">IF(AV48="NO",VLOOKUP(AQ48,'Players Stats'!$C$88:$H$127,7-'Quarter 1'!AY48),"")</f>
        <v>0.47699999999999998</v>
      </c>
      <c r="BB48" s="44">
        <f t="shared" ca="1" si="74"/>
        <v>2</v>
      </c>
      <c r="BC48" s="27">
        <f t="shared" ca="1" si="31"/>
        <v>0.53153518473094452</v>
      </c>
      <c r="BD48" s="44" t="str">
        <f ca="1">IF(BC48="","",IF(BC48&lt;=VLOOKUP(AQ48,'Players Stats'!$C$88:$L$127,10),"YES","NO"))</f>
        <v>NO</v>
      </c>
      <c r="BE48" s="27" t="str">
        <f t="shared" ca="1" si="32"/>
        <v/>
      </c>
      <c r="BF48" s="44" t="str">
        <f ca="1">IF(BD48="YES",IF(BE48&lt;=VLOOKUP(AQ48,'Players Stats'!$C$88:$H$127,6),1,0),"")</f>
        <v/>
      </c>
      <c r="BG48" s="27" t="str">
        <f t="shared" ca="1" si="33"/>
        <v/>
      </c>
      <c r="BH48" s="44" t="str">
        <f ca="1">IF(AND(BD48="YES",BG48&lt;&gt;""),IF(BG48&lt;=VLOOKUP(AQ48,'Players Stats'!$C$88:$H$127,6),1,0),"")</f>
        <v/>
      </c>
      <c r="BI48" s="27" t="str">
        <f t="shared" ca="1" si="34"/>
        <v/>
      </c>
      <c r="BJ48" s="44" t="str">
        <f ca="1">IF(BI48="","",IF(BI48&lt;=Simulation!$K$7,"YES","NO"))</f>
        <v/>
      </c>
      <c r="BK48" s="27" t="str">
        <f t="shared" ca="1" si="35"/>
        <v/>
      </c>
      <c r="BL48" s="44" t="str">
        <f ca="1">IF(BJ48="NO",IF(BK48&lt;=Simulation!$K$9,AN48,AO48),"")</f>
        <v/>
      </c>
      <c r="BN48" s="44">
        <f t="shared" ca="1" si="36"/>
        <v>19</v>
      </c>
      <c r="BO48" s="6" t="str">
        <f t="shared" ca="1" si="37"/>
        <v>-</v>
      </c>
      <c r="BP48" s="44">
        <f t="shared" ca="1" si="38"/>
        <v>18</v>
      </c>
      <c r="BR48" s="44" t="str">
        <f t="shared" ca="1" si="2"/>
        <v/>
      </c>
      <c r="BS48" s="44" t="str">
        <f t="shared" ca="1" si="3"/>
        <v/>
      </c>
      <c r="BT48" s="44" t="str">
        <f t="shared" ca="1" si="4"/>
        <v/>
      </c>
      <c r="BU48" s="44"/>
      <c r="BV48" s="44">
        <f ca="1">IF(BV47&lt;&gt;"",IF(AND(BV47&lt;60*Simulation!$K$8, BV47+BW48&lt;60*Simulation!$K$8),BV47+BW48,""),"")</f>
        <v>561</v>
      </c>
      <c r="BW48" s="44">
        <f ca="1">IF(BV47&lt;&gt;"",IF(AND(CV47&lt;&gt;"", BX47=CV47),RANDBETWEEN(Simulation!$N$6,Simulation!$P$6),RANDBETWEEN(Simulation!$N$5,Simulation!$P$5)),"")</f>
        <v>16</v>
      </c>
      <c r="BX48" s="44">
        <f t="shared" ca="1" si="75"/>
        <v>2</v>
      </c>
      <c r="BY48" s="44">
        <f t="shared" ca="1" si="39"/>
        <v>1</v>
      </c>
      <c r="BZ48" s="27">
        <f t="shared" ca="1" si="40"/>
        <v>0.40592880481340166</v>
      </c>
      <c r="CA48" s="44">
        <f t="shared" ca="1" si="41"/>
        <v>8</v>
      </c>
      <c r="CB48" s="44" t="str">
        <f ca="1">IF(BV48&lt;&gt;"",VLOOKUP(CA48,'Players Stats'!$C$88:$D$127,2),"")</f>
        <v>Small Forward</v>
      </c>
      <c r="CC48" s="44" t="str">
        <f ca="1">IF(BV48&lt;&gt;"",VLOOKUP(CA48,'Players Stats'!$C$88:$E$127,3),"")</f>
        <v>Carlos Boozer</v>
      </c>
      <c r="CD48" s="27">
        <f t="shared" ca="1" si="42"/>
        <v>0.92144241793937998</v>
      </c>
      <c r="CE48" s="44">
        <f ca="1">IF(BV48&lt;&gt;"",VLOOKUP('Quarter 1'!CA48-5*('Quarter 1'!BX48-1),'Players Stats'!$B$136:$J$140,1+BY48),"")</f>
        <v>0.12745000000000001</v>
      </c>
      <c r="CF48" s="44" t="str">
        <f t="shared" ca="1" si="76"/>
        <v>NO</v>
      </c>
      <c r="CG48" s="27">
        <f t="shared" ca="1" si="43"/>
        <v>0.84186006217832043</v>
      </c>
      <c r="CH48" s="44">
        <f ca="1">IF(BV48&lt;&gt;"",IF(CF48="NO",VLOOKUP(CA48,'Players Stats'!$C$88:$I$127,7),""),"")</f>
        <v>0</v>
      </c>
      <c r="CI48" s="44">
        <f t="shared" ca="1" si="77"/>
        <v>2</v>
      </c>
      <c r="CJ48" s="27">
        <f t="shared" ca="1" si="44"/>
        <v>0.83508660889547481</v>
      </c>
      <c r="CK48" s="44">
        <f ca="1">IF(CF48="NO",VLOOKUP(CA48,'Players Stats'!$C$88:$H$127,7-'Quarter 1'!CI48),"")</f>
        <v>0.47699999999999998</v>
      </c>
      <c r="CL48" s="44">
        <f t="shared" ca="1" si="78"/>
        <v>0</v>
      </c>
      <c r="CM48" s="27">
        <f t="shared" ca="1" si="45"/>
        <v>0.3361249194496565</v>
      </c>
      <c r="CN48" s="44" t="str">
        <f ca="1">IF(CM48="","",IF(CM48&lt;=VLOOKUP(CA48,'Players Stats'!$C$88:$L$127,10),"YES","NO"))</f>
        <v>NO</v>
      </c>
      <c r="CO48" s="27" t="str">
        <f t="shared" ca="1" si="46"/>
        <v/>
      </c>
      <c r="CP48" s="44" t="str">
        <f ca="1">IF(CN48="YES",IF(CO48&lt;=VLOOKUP(CA48,'Players Stats'!$C$88:$H$127,6),1,0),"")</f>
        <v/>
      </c>
      <c r="CQ48" s="27" t="str">
        <f t="shared" ca="1" si="47"/>
        <v/>
      </c>
      <c r="CR48" s="44" t="str">
        <f ca="1">IF(AND(CN48="YES",CQ48&lt;&gt;""),IF(CQ48&lt;=VLOOKUP(CA48,'Players Stats'!$C$88:$H$127,6),1,0),"")</f>
        <v/>
      </c>
      <c r="CS48" s="27">
        <f t="shared" ca="1" si="48"/>
        <v>0.68906541271320276</v>
      </c>
      <c r="CT48" s="44" t="str">
        <f ca="1">IF(CS48="","",IF(CS48&lt;=Simulation!$K$7,"YES","NO"))</f>
        <v>NO</v>
      </c>
      <c r="CU48" s="27">
        <f t="shared" ca="1" si="49"/>
        <v>0.26327734833568894</v>
      </c>
      <c r="CV48" s="44">
        <f ca="1">IF(CT48="NO",IF(CU48&lt;=Simulation!$K$9,BX48,BY48),"")</f>
        <v>2</v>
      </c>
      <c r="CX48" s="44">
        <f t="shared" ca="1" si="50"/>
        <v>19</v>
      </c>
      <c r="CY48" s="6" t="str">
        <f t="shared" ca="1" si="51"/>
        <v>-</v>
      </c>
      <c r="CZ48" s="44">
        <f t="shared" ca="1" si="52"/>
        <v>11</v>
      </c>
      <c r="DB48" s="44" t="str">
        <f t="shared" ca="1" si="5"/>
        <v/>
      </c>
      <c r="DC48" s="44" t="str">
        <f t="shared" ca="1" si="6"/>
        <v/>
      </c>
      <c r="DD48" s="44" t="str">
        <f t="shared" ca="1" si="7"/>
        <v/>
      </c>
      <c r="DE48" s="44"/>
      <c r="DF48" s="44">
        <f ca="1">IF(DF47&lt;&gt;"",IF(AND(DF47&lt;60*Simulation!$K$8, DF47+DG48&lt;60*Simulation!$K$8),DF47+DG48,""),"")</f>
        <v>597</v>
      </c>
      <c r="DG48" s="44">
        <f ca="1">IF(DF47&lt;&gt;"",IF(AND(EF47&lt;&gt;"", DH47=EF47),RANDBETWEEN(Simulation!$N$6,Simulation!$P$6),RANDBETWEEN(Simulation!$N$5,Simulation!$P$5)),"")</f>
        <v>14</v>
      </c>
      <c r="DH48" s="44">
        <f t="shared" ca="1" si="79"/>
        <v>1</v>
      </c>
      <c r="DI48" s="44">
        <f t="shared" ca="1" si="53"/>
        <v>2</v>
      </c>
      <c r="DJ48" s="27">
        <f t="shared" ca="1" si="54"/>
        <v>0.59603427285415655</v>
      </c>
      <c r="DK48" s="44">
        <f t="shared" ca="1" si="55"/>
        <v>3</v>
      </c>
      <c r="DL48" s="44" t="str">
        <f ca="1">IF(DF48&lt;&gt;"",VLOOKUP(DK48,'Players Stats'!$C$88:$D$127,2),"")</f>
        <v>Small Forward</v>
      </c>
      <c r="DM48" s="44" t="str">
        <f ca="1">IF(DF48&lt;&gt;"",VLOOKUP(DK48,'Players Stats'!$C$88:$E$127,3),"")</f>
        <v>LeBron James</v>
      </c>
      <c r="DN48" s="27">
        <f t="shared" ca="1" si="56"/>
        <v>0.69029484337347269</v>
      </c>
      <c r="DO48" s="44">
        <f ca="1">IF(DF48&lt;&gt;"",VLOOKUP('Quarter 1'!DK48-5*('Quarter 1'!DH48-1),'Players Stats'!$B$136:$J$140,1+DI48),"")</f>
        <v>7.035000000000001E-2</v>
      </c>
      <c r="DP48" s="44" t="str">
        <f t="shared" ca="1" si="80"/>
        <v>NO</v>
      </c>
      <c r="DQ48" s="27">
        <f t="shared" ca="1" si="57"/>
        <v>0.23183446323259971</v>
      </c>
      <c r="DR48" s="44">
        <f ca="1">IF(DF48&lt;&gt;"",IF(DP48="NO",VLOOKUP(DK48,'Players Stats'!$C$88:$I$127,7),""),"")</f>
        <v>0.15639810426540282</v>
      </c>
      <c r="DS48" s="44">
        <f t="shared" ca="1" si="81"/>
        <v>2</v>
      </c>
      <c r="DT48" s="27">
        <f t="shared" ca="1" si="58"/>
        <v>0.54751445405413857</v>
      </c>
      <c r="DU48" s="44">
        <f ca="1">IF(DP48="NO",VLOOKUP(DK48,'Players Stats'!$C$88:$H$127,7-'Quarter 1'!DS48),"")</f>
        <v>0.56499999999999995</v>
      </c>
      <c r="DV48" s="44">
        <f t="shared" ca="1" si="82"/>
        <v>2</v>
      </c>
      <c r="DW48" s="27">
        <f t="shared" ca="1" si="59"/>
        <v>0.95429789983609459</v>
      </c>
      <c r="DX48" s="44" t="str">
        <f ca="1">IF(DW48="","",IF(DW48&lt;=VLOOKUP(DK48,'Players Stats'!$C$88:$L$127,10),"YES","NO"))</f>
        <v>NO</v>
      </c>
      <c r="DY48" s="27" t="str">
        <f t="shared" ca="1" si="60"/>
        <v/>
      </c>
      <c r="DZ48" s="44" t="str">
        <f ca="1">IF(DX48="YES",IF(DY48&lt;=VLOOKUP(DK48,'Players Stats'!$C$88:$H$127,6),1,0),"")</f>
        <v/>
      </c>
      <c r="EA48" s="27" t="str">
        <f t="shared" ca="1" si="61"/>
        <v/>
      </c>
      <c r="EB48" s="44" t="str">
        <f ca="1">IF(AND(DX48="YES",EA48&lt;&gt;""),IF(EA48&lt;=VLOOKUP(DK48,'Players Stats'!$C$88:$H$127,6),1,0),"")</f>
        <v/>
      </c>
      <c r="EC48" s="27" t="str">
        <f t="shared" ca="1" si="62"/>
        <v/>
      </c>
      <c r="ED48" s="44" t="str">
        <f ca="1">IF(EC48="","",IF(EC48&lt;=Simulation!$K$7,"YES","NO"))</f>
        <v/>
      </c>
      <c r="EE48" s="27" t="str">
        <f t="shared" ca="1" si="63"/>
        <v/>
      </c>
      <c r="EF48" s="44" t="str">
        <f ca="1">IF(ED48="NO",IF(EE48&lt;=Simulation!$K$9,DH48,DI48),"")</f>
        <v/>
      </c>
      <c r="EH48" s="44">
        <f t="shared" ca="1" si="64"/>
        <v>29</v>
      </c>
      <c r="EI48" s="6" t="str">
        <f t="shared" ca="1" si="65"/>
        <v>-</v>
      </c>
      <c r="EJ48" s="44">
        <f t="shared" ca="1" si="66"/>
        <v>24</v>
      </c>
      <c r="EL48" s="44" t="str">
        <f t="shared" ca="1" si="8"/>
        <v/>
      </c>
      <c r="EM48" s="44" t="str">
        <f t="shared" ca="1" si="9"/>
        <v/>
      </c>
      <c r="EN48" s="44" t="str">
        <f t="shared" ca="1" si="10"/>
        <v/>
      </c>
    </row>
    <row r="49" spans="2:144">
      <c r="B49" s="44">
        <f ca="1">IF(B48&lt;&gt;"",IF(AND(B48&lt;60*Simulation!$K$8, B48+C49&lt;60*Simulation!$K$8),B48+C49,""),"")</f>
        <v>591</v>
      </c>
      <c r="C49" s="44">
        <f ca="1">IF(B48&lt;&gt;"",IF(AND(AB48&lt;&gt;"", D48=AB48),RANDBETWEEN(Simulation!$N$6,Simulation!$P$6),RANDBETWEEN(Simulation!$N$5,Simulation!$P$5)),"")</f>
        <v>12</v>
      </c>
      <c r="D49" s="44">
        <f t="shared" ca="1" si="67"/>
        <v>2</v>
      </c>
      <c r="E49" s="44">
        <f t="shared" ca="1" si="11"/>
        <v>1</v>
      </c>
      <c r="F49" s="87">
        <f t="shared" ca="1" si="12"/>
        <v>4.5922854561832094E-2</v>
      </c>
      <c r="G49" s="44">
        <f t="shared" ca="1" si="13"/>
        <v>6</v>
      </c>
      <c r="H49" s="44" t="str">
        <f ca="1">IF(B49&lt;&gt;"",VLOOKUP(G49,'Players Stats'!$C$88:$D$127,2),"")</f>
        <v>Point Guard</v>
      </c>
      <c r="I49" s="44" t="str">
        <f ca="1">IF(B49&lt;&gt;"",VLOOKUP(G49,'Players Stats'!$C$88:$E$127,3),"")</f>
        <v>Jimmy Butler</v>
      </c>
      <c r="J49" s="87">
        <f t="shared" ca="1" si="14"/>
        <v>0.15652646871923093</v>
      </c>
      <c r="K49" s="87">
        <f ca="1">IF(B49&lt;&gt;"",VLOOKUP('Quarter 1'!G49-5*('Quarter 1'!D49-1),'Players Stats'!$B$136:$J$140,1+E49),"")</f>
        <v>0.13875000000000001</v>
      </c>
      <c r="L49" s="44" t="str">
        <f t="shared" ca="1" si="68"/>
        <v>NO</v>
      </c>
      <c r="M49" s="87">
        <f t="shared" ca="1" si="15"/>
        <v>0.93160226298359639</v>
      </c>
      <c r="N49" s="87">
        <f ca="1">IF(B49&lt;&gt;"",IF(L49="NO",VLOOKUP(G49,'Players Stats'!$C$88:$I$127,7),""),"")</f>
        <v>0.17333333333333334</v>
      </c>
      <c r="O49" s="44">
        <f t="shared" ca="1" si="69"/>
        <v>2</v>
      </c>
      <c r="P49" s="87">
        <f t="shared" ca="1" si="16"/>
        <v>0.36531531011423557</v>
      </c>
      <c r="Q49" s="87">
        <f ca="1">IF(L49="NO",VLOOKUP(G49,'Players Stats'!$C$88:$H$127,7-'Quarter 1'!O49),"")</f>
        <v>0.46700000000000003</v>
      </c>
      <c r="R49" s="44">
        <f t="shared" ca="1" si="70"/>
        <v>2</v>
      </c>
      <c r="S49" s="87">
        <f t="shared" ca="1" si="17"/>
        <v>0.25893775355091364</v>
      </c>
      <c r="T49" s="44" t="str">
        <f ca="1">IF(S49="","",IF(S49&lt;=VLOOKUP(G49,'Players Stats'!$C$88:$L$127,10),"YES","NO"))</f>
        <v>NO</v>
      </c>
      <c r="U49" s="87" t="str">
        <f t="shared" ca="1" si="18"/>
        <v/>
      </c>
      <c r="V49" s="44" t="str">
        <f ca="1">IF(T49="YES",IF(U49&lt;=VLOOKUP(G49,'Players Stats'!$C$88:$H$127,6),1,0),"")</f>
        <v/>
      </c>
      <c r="W49" s="87" t="str">
        <f t="shared" ca="1" si="19"/>
        <v/>
      </c>
      <c r="X49" s="44" t="str">
        <f ca="1">IF(AND(T49="YES",W49&lt;&gt;""),IF(W49&lt;=VLOOKUP(G49,'Players Stats'!$C$88:$H$127,6),1,0),"")</f>
        <v/>
      </c>
      <c r="Y49" s="87" t="str">
        <f t="shared" ca="1" si="20"/>
        <v/>
      </c>
      <c r="Z49" s="44" t="str">
        <f ca="1">IF(Y49="","",IF(Y49&lt;=Simulation!$K$7,"YES","NO"))</f>
        <v/>
      </c>
      <c r="AA49" s="87" t="str">
        <f t="shared" ca="1" si="21"/>
        <v/>
      </c>
      <c r="AB49" s="44" t="str">
        <f ca="1">IF(Z49="NO",IF(AA49&lt;=Simulation!$K$9,D49,E49),"")</f>
        <v/>
      </c>
      <c r="AD49" s="44">
        <f t="shared" ca="1" si="22"/>
        <v>20</v>
      </c>
      <c r="AE49" s="6" t="str">
        <f t="shared" ca="1" si="23"/>
        <v>-</v>
      </c>
      <c r="AF49" s="44">
        <f t="shared" ca="1" si="24"/>
        <v>16</v>
      </c>
      <c r="AH49" s="44" t="str">
        <f t="shared" ca="1" si="84"/>
        <v/>
      </c>
      <c r="AI49" s="44" t="str">
        <f t="shared" ca="1" si="84"/>
        <v/>
      </c>
      <c r="AJ49" s="44" t="str">
        <f t="shared" ca="1" si="84"/>
        <v/>
      </c>
      <c r="AL49" s="44">
        <f ca="1">IF(AL48&lt;&gt;"",IF(AND(AL48&lt;60*Simulation!$K$8, AL48+AM49&lt;60*Simulation!$K$8),AL48+AM49,""),"")</f>
        <v>579</v>
      </c>
      <c r="AM49" s="44">
        <f ca="1">IF(AL48&lt;&gt;"",IF(AND(BL48&lt;&gt;"", AN48=BL48),RANDBETWEEN(Simulation!$N$6,Simulation!$P$6),RANDBETWEEN(Simulation!$N$5,Simulation!$P$5)),"")</f>
        <v>10</v>
      </c>
      <c r="AN49" s="44">
        <f t="shared" ca="1" si="71"/>
        <v>1</v>
      </c>
      <c r="AO49" s="44">
        <f t="shared" ca="1" si="25"/>
        <v>2</v>
      </c>
      <c r="AP49" s="87">
        <f t="shared" ca="1" si="26"/>
        <v>0.15393328722004496</v>
      </c>
      <c r="AQ49" s="44">
        <f t="shared" ca="1" si="27"/>
        <v>1</v>
      </c>
      <c r="AR49" s="44" t="str">
        <f ca="1">IF(AL49&lt;&gt;"",VLOOKUP(AQ49,'Players Stats'!$C$88:$D$127,2),"")</f>
        <v>Point Guard</v>
      </c>
      <c r="AS49" s="44" t="str">
        <f ca="1">IF(AL49&lt;&gt;"",VLOOKUP(AQ49,'Players Stats'!$C$88:$E$127,3),"")</f>
        <v>Dwyane Wade</v>
      </c>
      <c r="AT49" s="27">
        <f t="shared" ca="1" si="83"/>
        <v>0.49315784095287507</v>
      </c>
      <c r="AU49" s="44">
        <f ca="1">IF(AL49&lt;&gt;"",VLOOKUP('Quarter 1'!AQ49-5*('Quarter 1'!AN49-1),'Players Stats'!$B$136:$J$140,1+AO49),"")</f>
        <v>8.4050000000000014E-2</v>
      </c>
      <c r="AV49" s="44" t="str">
        <f t="shared" ca="1" si="72"/>
        <v>NO</v>
      </c>
      <c r="AW49" s="27">
        <f t="shared" ca="1" si="29"/>
        <v>0.14402465284810329</v>
      </c>
      <c r="AX49" s="44">
        <f ca="1">IF(AL49&lt;&gt;"",IF(AV49="NO",VLOOKUP(AQ49,'Players Stats'!$C$88:$I$127,7),""),"")</f>
        <v>5.9523809523809521E-2</v>
      </c>
      <c r="AY49" s="44">
        <f t="shared" ca="1" si="73"/>
        <v>2</v>
      </c>
      <c r="AZ49" s="27">
        <f t="shared" ca="1" si="30"/>
        <v>0.73967937519004667</v>
      </c>
      <c r="BA49" s="44">
        <f ca="1">IF(AV49="NO",VLOOKUP(AQ49,'Players Stats'!$C$88:$H$127,7-'Quarter 1'!AY49),"")</f>
        <v>0.52100000000000002</v>
      </c>
      <c r="BB49" s="44">
        <f t="shared" ca="1" si="74"/>
        <v>0</v>
      </c>
      <c r="BC49" s="27">
        <f t="shared" ca="1" si="31"/>
        <v>0.18793929628215977</v>
      </c>
      <c r="BD49" s="44" t="str">
        <f ca="1">IF(BC49="","",IF(BC49&lt;=VLOOKUP(AQ49,'Players Stats'!$C$88:$L$127,10),"YES","NO"))</f>
        <v>NO</v>
      </c>
      <c r="BE49" s="27" t="str">
        <f t="shared" ca="1" si="32"/>
        <v/>
      </c>
      <c r="BF49" s="44" t="str">
        <f ca="1">IF(BD49="YES",IF(BE49&lt;=VLOOKUP(AQ49,'Players Stats'!$C$88:$H$127,6),1,0),"")</f>
        <v/>
      </c>
      <c r="BG49" s="27" t="str">
        <f t="shared" ca="1" si="33"/>
        <v/>
      </c>
      <c r="BH49" s="44" t="str">
        <f ca="1">IF(AND(BD49="YES",BG49&lt;&gt;""),IF(BG49&lt;=VLOOKUP(AQ49,'Players Stats'!$C$88:$H$127,6),1,0),"")</f>
        <v/>
      </c>
      <c r="BI49" s="27">
        <f t="shared" ca="1" si="34"/>
        <v>8.7434780134949985E-2</v>
      </c>
      <c r="BJ49" s="44" t="str">
        <f ca="1">IF(BI49="","",IF(BI49&lt;=Simulation!$K$7,"YES","NO"))</f>
        <v>NO</v>
      </c>
      <c r="BK49" s="27">
        <f t="shared" ca="1" si="35"/>
        <v>0.52943951803250056</v>
      </c>
      <c r="BL49" s="44">
        <f ca="1">IF(BJ49="NO",IF(BK49&lt;=Simulation!$K$9,AN49,AO49),"")</f>
        <v>2</v>
      </c>
      <c r="BN49" s="44">
        <f t="shared" ca="1" si="36"/>
        <v>19</v>
      </c>
      <c r="BO49" s="6" t="str">
        <f t="shared" ca="1" si="37"/>
        <v>-</v>
      </c>
      <c r="BP49" s="44">
        <f t="shared" ca="1" si="38"/>
        <v>18</v>
      </c>
      <c r="BR49" s="44" t="str">
        <f t="shared" ca="1" si="2"/>
        <v/>
      </c>
      <c r="BS49" s="44" t="str">
        <f t="shared" ca="1" si="3"/>
        <v/>
      </c>
      <c r="BT49" s="44" t="str">
        <f t="shared" ca="1" si="4"/>
        <v/>
      </c>
      <c r="BU49" s="44"/>
      <c r="BV49" s="44">
        <f ca="1">IF(BV48&lt;&gt;"",IF(AND(BV48&lt;60*Simulation!$K$8, BV48+BW49&lt;60*Simulation!$K$8),BV48+BW49,""),"")</f>
        <v>579</v>
      </c>
      <c r="BW49" s="44">
        <f ca="1">IF(BV48&lt;&gt;"",IF(AND(CV48&lt;&gt;"", BX48=CV48),RANDBETWEEN(Simulation!$N$6,Simulation!$P$6),RANDBETWEEN(Simulation!$N$5,Simulation!$P$5)),"")</f>
        <v>18</v>
      </c>
      <c r="BX49" s="44">
        <f t="shared" ca="1" si="75"/>
        <v>2</v>
      </c>
      <c r="BY49" s="44">
        <f t="shared" ca="1" si="39"/>
        <v>1</v>
      </c>
      <c r="BZ49" s="27">
        <f t="shared" ca="1" si="40"/>
        <v>0.25882927299341396</v>
      </c>
      <c r="CA49" s="44">
        <f t="shared" ca="1" si="41"/>
        <v>7</v>
      </c>
      <c r="CB49" s="44" t="str">
        <f ca="1">IF(BV49&lt;&gt;"",VLOOKUP(CA49,'Players Stats'!$C$88:$D$127,2),"")</f>
        <v>Shooting Guard</v>
      </c>
      <c r="CC49" s="44" t="str">
        <f ca="1">IF(BV49&lt;&gt;"",VLOOKUP(CA49,'Players Stats'!$C$88:$E$127,3),"")</f>
        <v>Nate Robinson</v>
      </c>
      <c r="CD49" s="27">
        <f t="shared" ca="1" si="42"/>
        <v>6.7620613929163964E-2</v>
      </c>
      <c r="CE49" s="44">
        <f ca="1">IF(BV49&lt;&gt;"",VLOOKUP('Quarter 1'!CA49-5*('Quarter 1'!BX49-1),'Players Stats'!$B$136:$J$140,1+BY49),"")</f>
        <v>5.305E-2</v>
      </c>
      <c r="CF49" s="44" t="str">
        <f t="shared" ca="1" si="76"/>
        <v>NO</v>
      </c>
      <c r="CG49" s="27">
        <f t="shared" ca="1" si="43"/>
        <v>0.58171857613719313</v>
      </c>
      <c r="CH49" s="44">
        <f ca="1">IF(BV49&lt;&gt;"",IF(CF49="NO",VLOOKUP(CA49,'Players Stats'!$C$88:$I$127,7),""),"")</f>
        <v>0.27272727272727276</v>
      </c>
      <c r="CI49" s="44">
        <f t="shared" ca="1" si="77"/>
        <v>2</v>
      </c>
      <c r="CJ49" s="27">
        <f t="shared" ca="1" si="44"/>
        <v>0.39189834384023792</v>
      </c>
      <c r="CK49" s="44">
        <f ca="1">IF(CF49="NO",VLOOKUP(CA49,'Players Stats'!$C$88:$H$127,7-'Quarter 1'!CI49),"")</f>
        <v>0.433</v>
      </c>
      <c r="CL49" s="44">
        <f t="shared" ca="1" si="78"/>
        <v>2</v>
      </c>
      <c r="CM49" s="27">
        <f t="shared" ca="1" si="45"/>
        <v>0.78838076666539969</v>
      </c>
      <c r="CN49" s="44" t="str">
        <f ca="1">IF(CM49="","",IF(CM49&lt;=VLOOKUP(CA49,'Players Stats'!$C$88:$L$127,10),"YES","NO"))</f>
        <v>NO</v>
      </c>
      <c r="CO49" s="27" t="str">
        <f t="shared" ca="1" si="46"/>
        <v/>
      </c>
      <c r="CP49" s="44" t="str">
        <f ca="1">IF(CN49="YES",IF(CO49&lt;=VLOOKUP(CA49,'Players Stats'!$C$88:$H$127,6),1,0),"")</f>
        <v/>
      </c>
      <c r="CQ49" s="27" t="str">
        <f t="shared" ca="1" si="47"/>
        <v/>
      </c>
      <c r="CR49" s="44" t="str">
        <f ca="1">IF(AND(CN49="YES",CQ49&lt;&gt;""),IF(CQ49&lt;=VLOOKUP(CA49,'Players Stats'!$C$88:$H$127,6),1,0),"")</f>
        <v/>
      </c>
      <c r="CS49" s="27" t="str">
        <f t="shared" ca="1" si="48"/>
        <v/>
      </c>
      <c r="CT49" s="44" t="str">
        <f ca="1">IF(CS49="","",IF(CS49&lt;=Simulation!$K$7,"YES","NO"))</f>
        <v/>
      </c>
      <c r="CU49" s="27" t="str">
        <f t="shared" ca="1" si="49"/>
        <v/>
      </c>
      <c r="CV49" s="44" t="str">
        <f ca="1">IF(CT49="NO",IF(CU49&lt;=Simulation!$K$9,BX49,BY49),"")</f>
        <v/>
      </c>
      <c r="CX49" s="44">
        <f t="shared" ca="1" si="50"/>
        <v>19</v>
      </c>
      <c r="CY49" s="6" t="str">
        <f t="shared" ca="1" si="51"/>
        <v>-</v>
      </c>
      <c r="CZ49" s="44">
        <f t="shared" ca="1" si="52"/>
        <v>13</v>
      </c>
      <c r="DB49" s="44" t="str">
        <f t="shared" ca="1" si="5"/>
        <v/>
      </c>
      <c r="DC49" s="44" t="str">
        <f t="shared" ca="1" si="6"/>
        <v/>
      </c>
      <c r="DD49" s="44" t="str">
        <f t="shared" ca="1" si="7"/>
        <v/>
      </c>
      <c r="DE49" s="44"/>
      <c r="DF49" s="44">
        <f ca="1">IF(DF48&lt;&gt;"",IF(AND(DF48&lt;60*Simulation!$K$8, DF48+DG49&lt;60*Simulation!$K$8),DF48+DG49,""),"")</f>
        <v>618</v>
      </c>
      <c r="DG49" s="44">
        <f ca="1">IF(DF48&lt;&gt;"",IF(AND(EF48&lt;&gt;"", DH48=EF48),RANDBETWEEN(Simulation!$N$6,Simulation!$P$6),RANDBETWEEN(Simulation!$N$5,Simulation!$P$5)),"")</f>
        <v>21</v>
      </c>
      <c r="DH49" s="44">
        <f t="shared" ca="1" si="79"/>
        <v>2</v>
      </c>
      <c r="DI49" s="44">
        <f t="shared" ca="1" si="53"/>
        <v>1</v>
      </c>
      <c r="DJ49" s="27">
        <f t="shared" ca="1" si="54"/>
        <v>0.10653954226062645</v>
      </c>
      <c r="DK49" s="44">
        <f t="shared" ca="1" si="55"/>
        <v>6</v>
      </c>
      <c r="DL49" s="44" t="str">
        <f ca="1">IF(DF49&lt;&gt;"",VLOOKUP(DK49,'Players Stats'!$C$88:$D$127,2),"")</f>
        <v>Point Guard</v>
      </c>
      <c r="DM49" s="44" t="str">
        <f ca="1">IF(DF49&lt;&gt;"",VLOOKUP(DK49,'Players Stats'!$C$88:$E$127,3),"")</f>
        <v>Jimmy Butler</v>
      </c>
      <c r="DN49" s="27">
        <f t="shared" ca="1" si="56"/>
        <v>2.6667068796221605E-2</v>
      </c>
      <c r="DO49" s="44">
        <f ca="1">IF(DF49&lt;&gt;"",VLOOKUP('Quarter 1'!DK49-5*('Quarter 1'!DH49-1),'Players Stats'!$B$136:$J$140,1+DI49),"")</f>
        <v>0.13875000000000001</v>
      </c>
      <c r="DP49" s="44" t="str">
        <f t="shared" ca="1" si="80"/>
        <v>YES</v>
      </c>
      <c r="DQ49" s="27" t="str">
        <f t="shared" ca="1" si="57"/>
        <v/>
      </c>
      <c r="DR49" s="44" t="str">
        <f ca="1">IF(DF49&lt;&gt;"",IF(DP49="NO",VLOOKUP(DK49,'Players Stats'!$C$88:$I$127,7),""),"")</f>
        <v/>
      </c>
      <c r="DS49" s="44" t="str">
        <f t="shared" ca="1" si="81"/>
        <v/>
      </c>
      <c r="DT49" s="27" t="str">
        <f t="shared" ca="1" si="58"/>
        <v/>
      </c>
      <c r="DU49" s="44" t="str">
        <f ca="1">IF(DP49="NO",VLOOKUP(DK49,'Players Stats'!$C$88:$H$127,7-'Quarter 1'!DS49),"")</f>
        <v/>
      </c>
      <c r="DV49" s="44" t="str">
        <f t="shared" ca="1" si="82"/>
        <v/>
      </c>
      <c r="DW49" s="27" t="str">
        <f t="shared" ca="1" si="59"/>
        <v/>
      </c>
      <c r="DX49" s="44" t="str">
        <f ca="1">IF(DW49="","",IF(DW49&lt;=VLOOKUP(DK49,'Players Stats'!$C$88:$L$127,10),"YES","NO"))</f>
        <v/>
      </c>
      <c r="DY49" s="27" t="str">
        <f t="shared" ca="1" si="60"/>
        <v/>
      </c>
      <c r="DZ49" s="44" t="str">
        <f ca="1">IF(DX49="YES",IF(DY49&lt;=VLOOKUP(DK49,'Players Stats'!$C$88:$H$127,6),1,0),"")</f>
        <v/>
      </c>
      <c r="EA49" s="27" t="str">
        <f t="shared" ca="1" si="61"/>
        <v/>
      </c>
      <c r="EB49" s="44" t="str">
        <f ca="1">IF(AND(DX49="YES",EA49&lt;&gt;""),IF(EA49&lt;=VLOOKUP(DK49,'Players Stats'!$C$88:$H$127,6),1,0),"")</f>
        <v/>
      </c>
      <c r="EC49" s="27" t="str">
        <f t="shared" ca="1" si="62"/>
        <v/>
      </c>
      <c r="ED49" s="44" t="str">
        <f ca="1">IF(EC49="","",IF(EC49&lt;=Simulation!$K$7,"YES","NO"))</f>
        <v/>
      </c>
      <c r="EE49" s="27" t="str">
        <f t="shared" ca="1" si="63"/>
        <v/>
      </c>
      <c r="EF49" s="44" t="str">
        <f ca="1">IF(ED49="NO",IF(EE49&lt;=Simulation!$K$9,DH49,DI49),"")</f>
        <v/>
      </c>
      <c r="EH49" s="44">
        <f t="shared" ca="1" si="64"/>
        <v>29</v>
      </c>
      <c r="EI49" s="6" t="str">
        <f t="shared" ca="1" si="65"/>
        <v>-</v>
      </c>
      <c r="EJ49" s="44">
        <f t="shared" ca="1" si="66"/>
        <v>24</v>
      </c>
      <c r="EL49" s="44" t="str">
        <f t="shared" ca="1" si="8"/>
        <v/>
      </c>
      <c r="EM49" s="44" t="str">
        <f t="shared" ca="1" si="9"/>
        <v/>
      </c>
      <c r="EN49" s="44" t="str">
        <f t="shared" ca="1" si="10"/>
        <v/>
      </c>
    </row>
    <row r="50" spans="2:144">
      <c r="B50" s="44">
        <f ca="1">IF(B49&lt;&gt;"",IF(AND(B49&lt;60*Simulation!$K$8, B49+C50&lt;60*Simulation!$K$8),B49+C50,""),"")</f>
        <v>614</v>
      </c>
      <c r="C50" s="44">
        <f ca="1">IF(B49&lt;&gt;"",IF(AND(AB49&lt;&gt;"", D49=AB49),RANDBETWEEN(Simulation!$N$6,Simulation!$P$6),RANDBETWEEN(Simulation!$N$5,Simulation!$P$5)),"")</f>
        <v>23</v>
      </c>
      <c r="D50" s="44">
        <f t="shared" ca="1" si="67"/>
        <v>1</v>
      </c>
      <c r="E50" s="44">
        <f t="shared" ca="1" si="11"/>
        <v>2</v>
      </c>
      <c r="F50" s="87">
        <f t="shared" ca="1" si="12"/>
        <v>0.62415995512609945</v>
      </c>
      <c r="G50" s="44">
        <f t="shared" ca="1" si="13"/>
        <v>4</v>
      </c>
      <c r="H50" s="44" t="str">
        <f ca="1">IF(B50&lt;&gt;"",VLOOKUP(G50,'Players Stats'!$C$88:$D$127,2),"")</f>
        <v>Power Forward</v>
      </c>
      <c r="I50" s="44" t="str">
        <f ca="1">IF(B50&lt;&gt;"",VLOOKUP(G50,'Players Stats'!$C$88:$E$127,3),"")</f>
        <v>Shane Battier</v>
      </c>
      <c r="J50" s="87">
        <f t="shared" ca="1" si="14"/>
        <v>0.1071680003345159</v>
      </c>
      <c r="K50" s="87">
        <f ca="1">IF(B50&lt;&gt;"",VLOOKUP('Quarter 1'!G50-5*('Quarter 1'!D50-1),'Players Stats'!$B$136:$J$140,1+E50),"")</f>
        <v>6.9599999999999995E-2</v>
      </c>
      <c r="L50" s="44" t="str">
        <f t="shared" ca="1" si="68"/>
        <v>NO</v>
      </c>
      <c r="M50" s="87">
        <f t="shared" ca="1" si="15"/>
        <v>0.76042993207273557</v>
      </c>
      <c r="N50" s="87">
        <f ca="1">IF(B50&lt;&gt;"",IF(L50="NO",VLOOKUP(G50,'Players Stats'!$C$88:$I$127,7),""),"")</f>
        <v>0.46808510638297873</v>
      </c>
      <c r="O50" s="44">
        <f t="shared" ca="1" si="69"/>
        <v>2</v>
      </c>
      <c r="P50" s="87">
        <f t="shared" ca="1" si="16"/>
        <v>0.28503334866603458</v>
      </c>
      <c r="Q50" s="87">
        <f ca="1">IF(L50="NO",VLOOKUP(G50,'Players Stats'!$C$88:$H$127,7-'Quarter 1'!O50),"")</f>
        <v>0.42</v>
      </c>
      <c r="R50" s="44">
        <f t="shared" ca="1" si="70"/>
        <v>2</v>
      </c>
      <c r="S50" s="87">
        <f t="shared" ca="1" si="17"/>
        <v>0.81490063260278589</v>
      </c>
      <c r="T50" s="44" t="str">
        <f ca="1">IF(S50="","",IF(S50&lt;=VLOOKUP(G50,'Players Stats'!$C$88:$L$127,10),"YES","NO"))</f>
        <v>NO</v>
      </c>
      <c r="U50" s="87" t="str">
        <f t="shared" ca="1" si="18"/>
        <v/>
      </c>
      <c r="V50" s="44" t="str">
        <f ca="1">IF(T50="YES",IF(U50&lt;=VLOOKUP(G50,'Players Stats'!$C$88:$H$127,6),1,0),"")</f>
        <v/>
      </c>
      <c r="W50" s="87" t="str">
        <f t="shared" ca="1" si="19"/>
        <v/>
      </c>
      <c r="X50" s="44" t="str">
        <f ca="1">IF(AND(T50="YES",W50&lt;&gt;""),IF(W50&lt;=VLOOKUP(G50,'Players Stats'!$C$88:$H$127,6),1,0),"")</f>
        <v/>
      </c>
      <c r="Y50" s="87" t="str">
        <f t="shared" ca="1" si="20"/>
        <v/>
      </c>
      <c r="Z50" s="44" t="str">
        <f ca="1">IF(Y50="","",IF(Y50&lt;=Simulation!$K$7,"YES","NO"))</f>
        <v/>
      </c>
      <c r="AA50" s="87" t="str">
        <f t="shared" ca="1" si="21"/>
        <v/>
      </c>
      <c r="AB50" s="44" t="str">
        <f ca="1">IF(Z50="NO",IF(AA50&lt;=Simulation!$K$9,D50,E50),"")</f>
        <v/>
      </c>
      <c r="AD50" s="44">
        <f t="shared" ca="1" si="22"/>
        <v>22</v>
      </c>
      <c r="AE50" s="6" t="str">
        <f t="shared" ca="1" si="23"/>
        <v>-</v>
      </c>
      <c r="AF50" s="44">
        <f t="shared" ca="1" si="24"/>
        <v>16</v>
      </c>
      <c r="AH50" s="44" t="str">
        <f t="shared" ca="1" si="84"/>
        <v/>
      </c>
      <c r="AI50" s="44" t="str">
        <f t="shared" ca="1" si="84"/>
        <v/>
      </c>
      <c r="AJ50" s="44" t="str">
        <f t="shared" ca="1" si="84"/>
        <v/>
      </c>
      <c r="AL50" s="44">
        <f ca="1">IF(AL49&lt;&gt;"",IF(AND(AL49&lt;60*Simulation!$K$8, AL49+AM50&lt;60*Simulation!$K$8),AL49+AM50,""),"")</f>
        <v>603</v>
      </c>
      <c r="AM50" s="44">
        <f ca="1">IF(AL49&lt;&gt;"",IF(AND(BL49&lt;&gt;"", AN49=BL49),RANDBETWEEN(Simulation!$N$6,Simulation!$P$6),RANDBETWEEN(Simulation!$N$5,Simulation!$P$5)),"")</f>
        <v>24</v>
      </c>
      <c r="AN50" s="44">
        <f t="shared" ca="1" si="71"/>
        <v>2</v>
      </c>
      <c r="AO50" s="44">
        <f t="shared" ca="1" si="25"/>
        <v>1</v>
      </c>
      <c r="AP50" s="87">
        <f t="shared" ca="1" si="26"/>
        <v>4.0889904606463023E-2</v>
      </c>
      <c r="AQ50" s="44">
        <f t="shared" ca="1" si="27"/>
        <v>6</v>
      </c>
      <c r="AR50" s="44" t="str">
        <f ca="1">IF(AL50&lt;&gt;"",VLOOKUP(AQ50,'Players Stats'!$C$88:$D$127,2),"")</f>
        <v>Point Guard</v>
      </c>
      <c r="AS50" s="44" t="str">
        <f ca="1">IF(AL50&lt;&gt;"",VLOOKUP(AQ50,'Players Stats'!$C$88:$E$127,3),"")</f>
        <v>Jimmy Butler</v>
      </c>
      <c r="AT50" s="27">
        <f t="shared" ca="1" si="83"/>
        <v>0.13980074112429319</v>
      </c>
      <c r="AU50" s="44">
        <f ca="1">IF(AL50&lt;&gt;"",VLOOKUP('Quarter 1'!AQ50-5*('Quarter 1'!AN50-1),'Players Stats'!$B$136:$J$140,1+AO50),"")</f>
        <v>0.13875000000000001</v>
      </c>
      <c r="AV50" s="44" t="str">
        <f t="shared" ca="1" si="72"/>
        <v>NO</v>
      </c>
      <c r="AW50" s="27">
        <f t="shared" ca="1" si="29"/>
        <v>0.24444778050430438</v>
      </c>
      <c r="AX50" s="44">
        <f ca="1">IF(AL50&lt;&gt;"",IF(AV50="NO",VLOOKUP(AQ50,'Players Stats'!$C$88:$I$127,7),""),"")</f>
        <v>0.17333333333333334</v>
      </c>
      <c r="AY50" s="44">
        <f t="shared" ca="1" si="73"/>
        <v>2</v>
      </c>
      <c r="AZ50" s="27">
        <f t="shared" ca="1" si="30"/>
        <v>0.3041772450766419</v>
      </c>
      <c r="BA50" s="44">
        <f ca="1">IF(AV50="NO",VLOOKUP(AQ50,'Players Stats'!$C$88:$H$127,7-'Quarter 1'!AY50),"")</f>
        <v>0.46700000000000003</v>
      </c>
      <c r="BB50" s="44">
        <f t="shared" ca="1" si="74"/>
        <v>2</v>
      </c>
      <c r="BC50" s="27">
        <f t="shared" ca="1" si="31"/>
        <v>7.4798405755869268E-3</v>
      </c>
      <c r="BD50" s="44" t="str">
        <f ca="1">IF(BC50="","",IF(BC50&lt;=VLOOKUP(AQ50,'Players Stats'!$C$88:$L$127,10),"YES","NO"))</f>
        <v>YES</v>
      </c>
      <c r="BE50" s="27">
        <f t="shared" ca="1" si="32"/>
        <v>0.74375728832469812</v>
      </c>
      <c r="BF50" s="44">
        <f ca="1">IF(BD50="YES",IF(BE50&lt;=VLOOKUP(AQ50,'Players Stats'!$C$88:$H$127,6),1,0),"")</f>
        <v>1</v>
      </c>
      <c r="BG50" s="27" t="str">
        <f t="shared" ca="1" si="33"/>
        <v/>
      </c>
      <c r="BH50" s="44" t="str">
        <f ca="1">IF(AND(BD50="YES",BG50&lt;&gt;""),IF(BG50&lt;=VLOOKUP(AQ50,'Players Stats'!$C$88:$H$127,6),1,0),"")</f>
        <v/>
      </c>
      <c r="BI50" s="27" t="str">
        <f t="shared" ca="1" si="34"/>
        <v/>
      </c>
      <c r="BJ50" s="44" t="str">
        <f ca="1">IF(BI50="","",IF(BI50&lt;=Simulation!$K$7,"YES","NO"))</f>
        <v/>
      </c>
      <c r="BK50" s="27" t="str">
        <f t="shared" ca="1" si="35"/>
        <v/>
      </c>
      <c r="BL50" s="44" t="str">
        <f ca="1">IF(BJ50="NO",IF(BK50&lt;=Simulation!$K$9,AN50,AO50),"")</f>
        <v/>
      </c>
      <c r="BN50" s="44">
        <f t="shared" ca="1" si="36"/>
        <v>19</v>
      </c>
      <c r="BO50" s="6" t="str">
        <f t="shared" ca="1" si="37"/>
        <v>-</v>
      </c>
      <c r="BP50" s="44">
        <f t="shared" ca="1" si="38"/>
        <v>21</v>
      </c>
      <c r="BR50" s="44" t="str">
        <f t="shared" ca="1" si="2"/>
        <v/>
      </c>
      <c r="BS50" s="44" t="str">
        <f t="shared" ca="1" si="3"/>
        <v/>
      </c>
      <c r="BT50" s="44" t="str">
        <f t="shared" ca="1" si="4"/>
        <v/>
      </c>
      <c r="BU50" s="44"/>
      <c r="BV50" s="44">
        <f ca="1">IF(BV49&lt;&gt;"",IF(AND(BV49&lt;60*Simulation!$K$8, BV49+BW50&lt;60*Simulation!$K$8),BV49+BW50,""),"")</f>
        <v>589</v>
      </c>
      <c r="BW50" s="44">
        <f ca="1">IF(BV49&lt;&gt;"",IF(AND(CV49&lt;&gt;"", BX49=CV49),RANDBETWEEN(Simulation!$N$6,Simulation!$P$6),RANDBETWEEN(Simulation!$N$5,Simulation!$P$5)),"")</f>
        <v>10</v>
      </c>
      <c r="BX50" s="44">
        <f t="shared" ca="1" si="75"/>
        <v>1</v>
      </c>
      <c r="BY50" s="44">
        <f t="shared" ca="1" si="39"/>
        <v>2</v>
      </c>
      <c r="BZ50" s="27">
        <f t="shared" ca="1" si="40"/>
        <v>0.35627328177885609</v>
      </c>
      <c r="CA50" s="44">
        <f t="shared" ca="1" si="41"/>
        <v>2</v>
      </c>
      <c r="CB50" s="44" t="str">
        <f ca="1">IF(BV50&lt;&gt;"",VLOOKUP(CA50,'Players Stats'!$C$88:$D$127,2),"")</f>
        <v>Shooting Guard</v>
      </c>
      <c r="CC50" s="44" t="str">
        <f ca="1">IF(BV50&lt;&gt;"",VLOOKUP(CA50,'Players Stats'!$C$88:$E$127,3),"")</f>
        <v>Ray Allen</v>
      </c>
      <c r="CD50" s="27">
        <f t="shared" ca="1" si="42"/>
        <v>0.55745540856405895</v>
      </c>
      <c r="CE50" s="44">
        <f ca="1">IF(BV50&lt;&gt;"",VLOOKUP('Quarter 1'!CA50-5*('Quarter 1'!BX50-1),'Players Stats'!$B$136:$J$140,1+BY50),"")</f>
        <v>5.1799999999999999E-2</v>
      </c>
      <c r="CF50" s="44" t="str">
        <f t="shared" ca="1" si="76"/>
        <v>NO</v>
      </c>
      <c r="CG50" s="27">
        <f t="shared" ca="1" si="43"/>
        <v>0.62042269917378845</v>
      </c>
      <c r="CH50" s="44">
        <f ca="1">IF(BV50&lt;&gt;"",IF(CF50="NO",VLOOKUP(CA50,'Players Stats'!$C$88:$I$127,7),""),"")</f>
        <v>0.33870967741935487</v>
      </c>
      <c r="CI50" s="44">
        <f t="shared" ca="1" si="77"/>
        <v>2</v>
      </c>
      <c r="CJ50" s="27">
        <f t="shared" ca="1" si="44"/>
        <v>0.7674741879256185</v>
      </c>
      <c r="CK50" s="44">
        <f ca="1">IF(CF50="NO",VLOOKUP(CA50,'Players Stats'!$C$88:$H$127,7-'Quarter 1'!CI50),"")</f>
        <v>0.44900000000000001</v>
      </c>
      <c r="CL50" s="44">
        <f t="shared" ca="1" si="78"/>
        <v>0</v>
      </c>
      <c r="CM50" s="27">
        <f t="shared" ca="1" si="45"/>
        <v>0.36232878117395273</v>
      </c>
      <c r="CN50" s="44" t="str">
        <f ca="1">IF(CM50="","",IF(CM50&lt;=VLOOKUP(CA50,'Players Stats'!$C$88:$L$127,10),"YES","NO"))</f>
        <v>NO</v>
      </c>
      <c r="CO50" s="27" t="str">
        <f t="shared" ca="1" si="46"/>
        <v/>
      </c>
      <c r="CP50" s="44" t="str">
        <f ca="1">IF(CN50="YES",IF(CO50&lt;=VLOOKUP(CA50,'Players Stats'!$C$88:$H$127,6),1,0),"")</f>
        <v/>
      </c>
      <c r="CQ50" s="27" t="str">
        <f t="shared" ca="1" si="47"/>
        <v/>
      </c>
      <c r="CR50" s="44" t="str">
        <f ca="1">IF(AND(CN50="YES",CQ50&lt;&gt;""),IF(CQ50&lt;=VLOOKUP(CA50,'Players Stats'!$C$88:$H$127,6),1,0),"")</f>
        <v/>
      </c>
      <c r="CS50" s="27">
        <f t="shared" ca="1" si="48"/>
        <v>0.8001423760018076</v>
      </c>
      <c r="CT50" s="44" t="str">
        <f ca="1">IF(CS50="","",IF(CS50&lt;=Simulation!$K$7,"YES","NO"))</f>
        <v>NO</v>
      </c>
      <c r="CU50" s="27">
        <f t="shared" ca="1" si="49"/>
        <v>0.13518964241109988</v>
      </c>
      <c r="CV50" s="44">
        <f ca="1">IF(CT50="NO",IF(CU50&lt;=Simulation!$K$9,BX50,BY50),"")</f>
        <v>1</v>
      </c>
      <c r="CX50" s="44">
        <f t="shared" ca="1" si="50"/>
        <v>19</v>
      </c>
      <c r="CY50" s="6" t="str">
        <f t="shared" ca="1" si="51"/>
        <v>-</v>
      </c>
      <c r="CZ50" s="44">
        <f t="shared" ca="1" si="52"/>
        <v>13</v>
      </c>
      <c r="DB50" s="44" t="str">
        <f t="shared" ca="1" si="5"/>
        <v/>
      </c>
      <c r="DC50" s="44" t="str">
        <f t="shared" ca="1" si="6"/>
        <v/>
      </c>
      <c r="DD50" s="44" t="str">
        <f t="shared" ca="1" si="7"/>
        <v/>
      </c>
      <c r="DE50" s="44"/>
      <c r="DF50" s="44">
        <f ca="1">IF(DF49&lt;&gt;"",IF(AND(DF49&lt;60*Simulation!$K$8, DF49+DG50&lt;60*Simulation!$K$8),DF49+DG50,""),"")</f>
        <v>634</v>
      </c>
      <c r="DG50" s="44">
        <f ca="1">IF(DF49&lt;&gt;"",IF(AND(EF49&lt;&gt;"", DH49=EF49),RANDBETWEEN(Simulation!$N$6,Simulation!$P$6),RANDBETWEEN(Simulation!$N$5,Simulation!$P$5)),"")</f>
        <v>16</v>
      </c>
      <c r="DH50" s="44">
        <f t="shared" ca="1" si="79"/>
        <v>1</v>
      </c>
      <c r="DI50" s="44">
        <f t="shared" ca="1" si="53"/>
        <v>2</v>
      </c>
      <c r="DJ50" s="27">
        <f t="shared" ca="1" si="54"/>
        <v>0.11523397249282386</v>
      </c>
      <c r="DK50" s="44">
        <f t="shared" ca="1" si="55"/>
        <v>1</v>
      </c>
      <c r="DL50" s="44" t="str">
        <f ca="1">IF(DF50&lt;&gt;"",VLOOKUP(DK50,'Players Stats'!$C$88:$D$127,2),"")</f>
        <v>Point Guard</v>
      </c>
      <c r="DM50" s="44" t="str">
        <f ca="1">IF(DF50&lt;&gt;"",VLOOKUP(DK50,'Players Stats'!$C$88:$E$127,3),"")</f>
        <v>Dwyane Wade</v>
      </c>
      <c r="DN50" s="27">
        <f t="shared" ca="1" si="56"/>
        <v>0.42632704718622438</v>
      </c>
      <c r="DO50" s="44">
        <f ca="1">IF(DF50&lt;&gt;"",VLOOKUP('Quarter 1'!DK50-5*('Quarter 1'!DH50-1),'Players Stats'!$B$136:$J$140,1+DI50),"")</f>
        <v>8.4050000000000014E-2</v>
      </c>
      <c r="DP50" s="44" t="str">
        <f t="shared" ca="1" si="80"/>
        <v>NO</v>
      </c>
      <c r="DQ50" s="27">
        <f t="shared" ca="1" si="57"/>
        <v>0.70192132266087659</v>
      </c>
      <c r="DR50" s="44">
        <f ca="1">IF(DF50&lt;&gt;"",IF(DP50="NO",VLOOKUP(DK50,'Players Stats'!$C$88:$I$127,7),""),"")</f>
        <v>5.9523809523809521E-2</v>
      </c>
      <c r="DS50" s="44">
        <f t="shared" ca="1" si="81"/>
        <v>2</v>
      </c>
      <c r="DT50" s="27">
        <f t="shared" ca="1" si="58"/>
        <v>0.83178680916510794</v>
      </c>
      <c r="DU50" s="44">
        <f ca="1">IF(DP50="NO",VLOOKUP(DK50,'Players Stats'!$C$88:$H$127,7-'Quarter 1'!DS50),"")</f>
        <v>0.52100000000000002</v>
      </c>
      <c r="DV50" s="44">
        <f t="shared" ca="1" si="82"/>
        <v>0</v>
      </c>
      <c r="DW50" s="27">
        <f t="shared" ca="1" si="59"/>
        <v>0.92683829739434265</v>
      </c>
      <c r="DX50" s="44" t="str">
        <f ca="1">IF(DW50="","",IF(DW50&lt;=VLOOKUP(DK50,'Players Stats'!$C$88:$L$127,10),"YES","NO"))</f>
        <v>NO</v>
      </c>
      <c r="DY50" s="27" t="str">
        <f t="shared" ca="1" si="60"/>
        <v/>
      </c>
      <c r="DZ50" s="44" t="str">
        <f ca="1">IF(DX50="YES",IF(DY50&lt;=VLOOKUP(DK50,'Players Stats'!$C$88:$H$127,6),1,0),"")</f>
        <v/>
      </c>
      <c r="EA50" s="27" t="str">
        <f t="shared" ca="1" si="61"/>
        <v/>
      </c>
      <c r="EB50" s="44" t="str">
        <f ca="1">IF(AND(DX50="YES",EA50&lt;&gt;""),IF(EA50&lt;=VLOOKUP(DK50,'Players Stats'!$C$88:$H$127,6),1,0),"")</f>
        <v/>
      </c>
      <c r="EC50" s="27">
        <f t="shared" ca="1" si="62"/>
        <v>0.82262382877416129</v>
      </c>
      <c r="ED50" s="44" t="str">
        <f ca="1">IF(EC50="","",IF(EC50&lt;=Simulation!$K$7,"YES","NO"))</f>
        <v>NO</v>
      </c>
      <c r="EE50" s="27">
        <f t="shared" ca="1" si="63"/>
        <v>0.28190495463184917</v>
      </c>
      <c r="EF50" s="44">
        <f ca="1">IF(ED50="NO",IF(EE50&lt;=Simulation!$K$9,DH50,DI50),"")</f>
        <v>1</v>
      </c>
      <c r="EH50" s="44">
        <f t="shared" ca="1" si="64"/>
        <v>29</v>
      </c>
      <c r="EI50" s="6" t="str">
        <f t="shared" ca="1" si="65"/>
        <v>-</v>
      </c>
      <c r="EJ50" s="44">
        <f t="shared" ca="1" si="66"/>
        <v>24</v>
      </c>
      <c r="EL50" s="44" t="str">
        <f t="shared" ca="1" si="8"/>
        <v/>
      </c>
      <c r="EM50" s="44" t="str">
        <f t="shared" ca="1" si="9"/>
        <v/>
      </c>
      <c r="EN50" s="44" t="str">
        <f t="shared" ca="1" si="10"/>
        <v/>
      </c>
    </row>
    <row r="51" spans="2:144">
      <c r="B51" s="44">
        <f ca="1">IF(B50&lt;&gt;"",IF(AND(B50&lt;60*Simulation!$K$8, B50+C51&lt;60*Simulation!$K$8),B50+C51,""),"")</f>
        <v>629</v>
      </c>
      <c r="C51" s="44">
        <f ca="1">IF(B50&lt;&gt;"",IF(AND(AB50&lt;&gt;"", D50=AB50),RANDBETWEEN(Simulation!$N$6,Simulation!$P$6),RANDBETWEEN(Simulation!$N$5,Simulation!$P$5)),"")</f>
        <v>15</v>
      </c>
      <c r="D51" s="44">
        <f t="shared" ca="1" si="67"/>
        <v>2</v>
      </c>
      <c r="E51" s="44">
        <f t="shared" ca="1" si="11"/>
        <v>1</v>
      </c>
      <c r="F51" s="87">
        <f t="shared" ca="1" si="12"/>
        <v>0.32350672803615066</v>
      </c>
      <c r="G51" s="44">
        <f t="shared" ca="1" si="13"/>
        <v>7</v>
      </c>
      <c r="H51" s="44" t="str">
        <f ca="1">IF(B51&lt;&gt;"",VLOOKUP(G51,'Players Stats'!$C$88:$D$127,2),"")</f>
        <v>Shooting Guard</v>
      </c>
      <c r="I51" s="44" t="str">
        <f ca="1">IF(B51&lt;&gt;"",VLOOKUP(G51,'Players Stats'!$C$88:$E$127,3),"")</f>
        <v>Nate Robinson</v>
      </c>
      <c r="J51" s="87">
        <f t="shared" ca="1" si="14"/>
        <v>0.57999989287952425</v>
      </c>
      <c r="K51" s="87">
        <f ca="1">IF(B51&lt;&gt;"",VLOOKUP('Quarter 1'!G51-5*('Quarter 1'!D51-1),'Players Stats'!$B$136:$J$140,1+E51),"")</f>
        <v>5.305E-2</v>
      </c>
      <c r="L51" s="44" t="str">
        <f t="shared" ca="1" si="68"/>
        <v>NO</v>
      </c>
      <c r="M51" s="87">
        <f t="shared" ca="1" si="15"/>
        <v>0.30740836866206178</v>
      </c>
      <c r="N51" s="87">
        <f ca="1">IF(B51&lt;&gt;"",IF(L51="NO",VLOOKUP(G51,'Players Stats'!$C$88:$I$127,7),""),"")</f>
        <v>0.27272727272727276</v>
      </c>
      <c r="O51" s="44">
        <f t="shared" ca="1" si="69"/>
        <v>2</v>
      </c>
      <c r="P51" s="87">
        <f t="shared" ca="1" si="16"/>
        <v>0.62290557991210049</v>
      </c>
      <c r="Q51" s="87">
        <f ca="1">IF(L51="NO",VLOOKUP(G51,'Players Stats'!$C$88:$H$127,7-'Quarter 1'!O51),"")</f>
        <v>0.433</v>
      </c>
      <c r="R51" s="44">
        <f t="shared" ca="1" si="70"/>
        <v>0</v>
      </c>
      <c r="S51" s="87">
        <f t="shared" ca="1" si="17"/>
        <v>0.50132179885019135</v>
      </c>
      <c r="T51" s="44" t="str">
        <f ca="1">IF(S51="","",IF(S51&lt;=VLOOKUP(G51,'Players Stats'!$C$88:$L$127,10),"YES","NO"))</f>
        <v>NO</v>
      </c>
      <c r="U51" s="87" t="str">
        <f t="shared" ca="1" si="18"/>
        <v/>
      </c>
      <c r="V51" s="44" t="str">
        <f ca="1">IF(T51="YES",IF(U51&lt;=VLOOKUP(G51,'Players Stats'!$C$88:$H$127,6),1,0),"")</f>
        <v/>
      </c>
      <c r="W51" s="87" t="str">
        <f t="shared" ca="1" si="19"/>
        <v/>
      </c>
      <c r="X51" s="44" t="str">
        <f ca="1">IF(AND(T51="YES",W51&lt;&gt;""),IF(W51&lt;=VLOOKUP(G51,'Players Stats'!$C$88:$H$127,6),1,0),"")</f>
        <v/>
      </c>
      <c r="Y51" s="87">
        <f t="shared" ca="1" si="20"/>
        <v>0.82082312138509261</v>
      </c>
      <c r="Z51" s="44" t="str">
        <f ca="1">IF(Y51="","",IF(Y51&lt;=Simulation!$K$7,"YES","NO"))</f>
        <v>NO</v>
      </c>
      <c r="AA51" s="87">
        <f t="shared" ca="1" si="21"/>
        <v>0.31568220416525383</v>
      </c>
      <c r="AB51" s="44">
        <f ca="1">IF(Z51="NO",IF(AA51&lt;=Simulation!$K$9,D51,E51),"")</f>
        <v>1</v>
      </c>
      <c r="AD51" s="44">
        <f t="shared" ca="1" si="22"/>
        <v>22</v>
      </c>
      <c r="AE51" s="6" t="str">
        <f t="shared" ca="1" si="23"/>
        <v>-</v>
      </c>
      <c r="AF51" s="44">
        <f t="shared" ca="1" si="24"/>
        <v>16</v>
      </c>
      <c r="AH51" s="44" t="str">
        <f t="shared" ca="1" si="84"/>
        <v/>
      </c>
      <c r="AI51" s="44" t="str">
        <f t="shared" ca="1" si="84"/>
        <v/>
      </c>
      <c r="AJ51" s="44" t="str">
        <f t="shared" ca="1" si="84"/>
        <v/>
      </c>
      <c r="AL51" s="44">
        <f ca="1">IF(AL50&lt;&gt;"",IF(AND(AL50&lt;60*Simulation!$K$8, AL50+AM51&lt;60*Simulation!$K$8),AL50+AM51,""),"")</f>
        <v>611</v>
      </c>
      <c r="AM51" s="44">
        <f ca="1">IF(AL50&lt;&gt;"",IF(AND(BL50&lt;&gt;"", AN50=BL50),RANDBETWEEN(Simulation!$N$6,Simulation!$P$6),RANDBETWEEN(Simulation!$N$5,Simulation!$P$5)),"")</f>
        <v>8</v>
      </c>
      <c r="AN51" s="44">
        <f t="shared" ca="1" si="71"/>
        <v>1</v>
      </c>
      <c r="AO51" s="44">
        <f t="shared" ca="1" si="25"/>
        <v>2</v>
      </c>
      <c r="AP51" s="87">
        <f t="shared" ca="1" si="26"/>
        <v>0.95449912407519344</v>
      </c>
      <c r="AQ51" s="44">
        <f t="shared" ca="1" si="27"/>
        <v>5</v>
      </c>
      <c r="AR51" s="44" t="str">
        <f ca="1">IF(AL51&lt;&gt;"",VLOOKUP(AQ51,'Players Stats'!$C$88:$D$127,2),"")</f>
        <v>Center</v>
      </c>
      <c r="AS51" s="44" t="str">
        <f ca="1">IF(AL51&lt;&gt;"",VLOOKUP(AQ51,'Players Stats'!$C$88:$E$127,3),"")</f>
        <v>Chris Bosh</v>
      </c>
      <c r="AT51" s="27">
        <f t="shared" ca="1" si="83"/>
        <v>3.4408967360874176E-2</v>
      </c>
      <c r="AU51" s="44">
        <f ca="1">IF(AL51&lt;&gt;"",VLOOKUP('Quarter 1'!AQ51-5*('Quarter 1'!AN51-1),'Players Stats'!$B$136:$J$140,1+AO51),"")</f>
        <v>0.14920000000000003</v>
      </c>
      <c r="AV51" s="44" t="str">
        <f t="shared" ca="1" si="72"/>
        <v>YES</v>
      </c>
      <c r="AW51" s="27" t="str">
        <f t="shared" ca="1" si="29"/>
        <v/>
      </c>
      <c r="AX51" s="44" t="str">
        <f ca="1">IF(AL51&lt;&gt;"",IF(AV51="NO",VLOOKUP(AQ51,'Players Stats'!$C$88:$I$127,7),""),"")</f>
        <v/>
      </c>
      <c r="AY51" s="44" t="str">
        <f t="shared" ca="1" si="73"/>
        <v/>
      </c>
      <c r="AZ51" s="27" t="str">
        <f t="shared" ca="1" si="30"/>
        <v/>
      </c>
      <c r="BA51" s="44" t="str">
        <f ca="1">IF(AV51="NO",VLOOKUP(AQ51,'Players Stats'!$C$88:$H$127,7-'Quarter 1'!AY51),"")</f>
        <v/>
      </c>
      <c r="BB51" s="44" t="str">
        <f t="shared" ca="1" si="74"/>
        <v/>
      </c>
      <c r="BC51" s="27" t="str">
        <f t="shared" ca="1" si="31"/>
        <v/>
      </c>
      <c r="BD51" s="44" t="str">
        <f ca="1">IF(BC51="","",IF(BC51&lt;=VLOOKUP(AQ51,'Players Stats'!$C$88:$L$127,10),"YES","NO"))</f>
        <v/>
      </c>
      <c r="BE51" s="27" t="str">
        <f t="shared" ca="1" si="32"/>
        <v/>
      </c>
      <c r="BF51" s="44" t="str">
        <f ca="1">IF(BD51="YES",IF(BE51&lt;=VLOOKUP(AQ51,'Players Stats'!$C$88:$H$127,6),1,0),"")</f>
        <v/>
      </c>
      <c r="BG51" s="27" t="str">
        <f t="shared" ca="1" si="33"/>
        <v/>
      </c>
      <c r="BH51" s="44" t="str">
        <f ca="1">IF(AND(BD51="YES",BG51&lt;&gt;""),IF(BG51&lt;=VLOOKUP(AQ51,'Players Stats'!$C$88:$H$127,6),1,0),"")</f>
        <v/>
      </c>
      <c r="BI51" s="27" t="str">
        <f t="shared" ca="1" si="34"/>
        <v/>
      </c>
      <c r="BJ51" s="44" t="str">
        <f ca="1">IF(BI51="","",IF(BI51&lt;=Simulation!$K$7,"YES","NO"))</f>
        <v/>
      </c>
      <c r="BK51" s="27" t="str">
        <f t="shared" ca="1" si="35"/>
        <v/>
      </c>
      <c r="BL51" s="44" t="str">
        <f ca="1">IF(BJ51="NO",IF(BK51&lt;=Simulation!$K$9,AN51,AO51),"")</f>
        <v/>
      </c>
      <c r="BN51" s="44">
        <f t="shared" ca="1" si="36"/>
        <v>19</v>
      </c>
      <c r="BO51" s="6" t="str">
        <f t="shared" ca="1" si="37"/>
        <v>-</v>
      </c>
      <c r="BP51" s="44">
        <f t="shared" ca="1" si="38"/>
        <v>21</v>
      </c>
      <c r="BR51" s="44" t="str">
        <f t="shared" ca="1" si="2"/>
        <v/>
      </c>
      <c r="BS51" s="44" t="str">
        <f t="shared" ca="1" si="3"/>
        <v/>
      </c>
      <c r="BT51" s="44" t="str">
        <f t="shared" ca="1" si="4"/>
        <v/>
      </c>
      <c r="BU51" s="44"/>
      <c r="BV51" s="44">
        <f ca="1">IF(BV50&lt;&gt;"",IF(AND(BV50&lt;60*Simulation!$K$8, BV50+BW51&lt;60*Simulation!$K$8),BV50+BW51,""),"")</f>
        <v>597</v>
      </c>
      <c r="BW51" s="44">
        <f ca="1">IF(BV50&lt;&gt;"",IF(AND(CV50&lt;&gt;"", BX50=CV50),RANDBETWEEN(Simulation!$N$6,Simulation!$P$6),RANDBETWEEN(Simulation!$N$5,Simulation!$P$5)),"")</f>
        <v>8</v>
      </c>
      <c r="BX51" s="44">
        <f t="shared" ca="1" si="75"/>
        <v>1</v>
      </c>
      <c r="BY51" s="44">
        <f t="shared" ca="1" si="39"/>
        <v>2</v>
      </c>
      <c r="BZ51" s="27">
        <f t="shared" ca="1" si="40"/>
        <v>0.94947170690046545</v>
      </c>
      <c r="CA51" s="44">
        <f t="shared" ca="1" si="41"/>
        <v>5</v>
      </c>
      <c r="CB51" s="44" t="str">
        <f ca="1">IF(BV51&lt;&gt;"",VLOOKUP(CA51,'Players Stats'!$C$88:$D$127,2),"")</f>
        <v>Center</v>
      </c>
      <c r="CC51" s="44" t="str">
        <f ca="1">IF(BV51&lt;&gt;"",VLOOKUP(CA51,'Players Stats'!$C$88:$E$127,3),"")</f>
        <v>Chris Bosh</v>
      </c>
      <c r="CD51" s="27">
        <f t="shared" ca="1" si="42"/>
        <v>0.69303101715157633</v>
      </c>
      <c r="CE51" s="44">
        <f ca="1">IF(BV51&lt;&gt;"",VLOOKUP('Quarter 1'!CA51-5*('Quarter 1'!BX51-1),'Players Stats'!$B$136:$J$140,1+BY51),"")</f>
        <v>0.14920000000000003</v>
      </c>
      <c r="CF51" s="44" t="str">
        <f t="shared" ca="1" si="76"/>
        <v>NO</v>
      </c>
      <c r="CG51" s="27">
        <f t="shared" ca="1" si="43"/>
        <v>0.32144329815033468</v>
      </c>
      <c r="CH51" s="44">
        <f ca="1">IF(BV51&lt;&gt;"",IF(CF51="NO",VLOOKUP(CA51,'Players Stats'!$C$88:$I$127,7),""),"")</f>
        <v>7.5187969924812026E-2</v>
      </c>
      <c r="CI51" s="44">
        <f t="shared" ca="1" si="77"/>
        <v>2</v>
      </c>
      <c r="CJ51" s="27">
        <f t="shared" ca="1" si="44"/>
        <v>0.85163152683824206</v>
      </c>
      <c r="CK51" s="44">
        <f ca="1">IF(CF51="NO",VLOOKUP(CA51,'Players Stats'!$C$88:$H$127,7-'Quarter 1'!CI51),"")</f>
        <v>0.53500000000000003</v>
      </c>
      <c r="CL51" s="44">
        <f t="shared" ca="1" si="78"/>
        <v>0</v>
      </c>
      <c r="CM51" s="27">
        <f t="shared" ca="1" si="45"/>
        <v>0.24697556919556207</v>
      </c>
      <c r="CN51" s="44" t="str">
        <f ca="1">IF(CM51="","",IF(CM51&lt;=VLOOKUP(CA51,'Players Stats'!$C$88:$L$127,10),"YES","NO"))</f>
        <v>NO</v>
      </c>
      <c r="CO51" s="27" t="str">
        <f t="shared" ca="1" si="46"/>
        <v/>
      </c>
      <c r="CP51" s="44" t="str">
        <f ca="1">IF(CN51="YES",IF(CO51&lt;=VLOOKUP(CA51,'Players Stats'!$C$88:$H$127,6),1,0),"")</f>
        <v/>
      </c>
      <c r="CQ51" s="27" t="str">
        <f t="shared" ca="1" si="47"/>
        <v/>
      </c>
      <c r="CR51" s="44" t="str">
        <f ca="1">IF(AND(CN51="YES",CQ51&lt;&gt;""),IF(CQ51&lt;=VLOOKUP(CA51,'Players Stats'!$C$88:$H$127,6),1,0),"")</f>
        <v/>
      </c>
      <c r="CS51" s="27">
        <f t="shared" ca="1" si="48"/>
        <v>0.66804857927123262</v>
      </c>
      <c r="CT51" s="44" t="str">
        <f ca="1">IF(CS51="","",IF(CS51&lt;=Simulation!$K$7,"YES","NO"))</f>
        <v>NO</v>
      </c>
      <c r="CU51" s="27">
        <f t="shared" ca="1" si="49"/>
        <v>0.59060778151047943</v>
      </c>
      <c r="CV51" s="44">
        <f ca="1">IF(CT51="NO",IF(CU51&lt;=Simulation!$K$9,BX51,BY51),"")</f>
        <v>2</v>
      </c>
      <c r="CX51" s="44">
        <f t="shared" ca="1" si="50"/>
        <v>19</v>
      </c>
      <c r="CY51" s="6" t="str">
        <f t="shared" ca="1" si="51"/>
        <v>-</v>
      </c>
      <c r="CZ51" s="44">
        <f t="shared" ca="1" si="52"/>
        <v>13</v>
      </c>
      <c r="DB51" s="44" t="str">
        <f t="shared" ca="1" si="5"/>
        <v/>
      </c>
      <c r="DC51" s="44" t="str">
        <f t="shared" ca="1" si="6"/>
        <v/>
      </c>
      <c r="DD51" s="44" t="str">
        <f t="shared" ca="1" si="7"/>
        <v/>
      </c>
      <c r="DE51" s="44"/>
      <c r="DF51" s="44">
        <f ca="1">IF(DF50&lt;&gt;"",IF(AND(DF50&lt;60*Simulation!$K$8, DF50+DG51&lt;60*Simulation!$K$8),DF50+DG51,""),"")</f>
        <v>643</v>
      </c>
      <c r="DG51" s="44">
        <f ca="1">IF(DF50&lt;&gt;"",IF(AND(EF50&lt;&gt;"", DH50=EF50),RANDBETWEEN(Simulation!$N$6,Simulation!$P$6),RANDBETWEEN(Simulation!$N$5,Simulation!$P$5)),"")</f>
        <v>9</v>
      </c>
      <c r="DH51" s="44">
        <f t="shared" ca="1" si="79"/>
        <v>1</v>
      </c>
      <c r="DI51" s="44">
        <f t="shared" ca="1" si="53"/>
        <v>2</v>
      </c>
      <c r="DJ51" s="27">
        <f t="shared" ca="1" si="54"/>
        <v>7.3883059050147581E-2</v>
      </c>
      <c r="DK51" s="44">
        <f t="shared" ca="1" si="55"/>
        <v>1</v>
      </c>
      <c r="DL51" s="44" t="str">
        <f ca="1">IF(DF51&lt;&gt;"",VLOOKUP(DK51,'Players Stats'!$C$88:$D$127,2),"")</f>
        <v>Point Guard</v>
      </c>
      <c r="DM51" s="44" t="str">
        <f ca="1">IF(DF51&lt;&gt;"",VLOOKUP(DK51,'Players Stats'!$C$88:$E$127,3),"")</f>
        <v>Dwyane Wade</v>
      </c>
      <c r="DN51" s="27">
        <f t="shared" ca="1" si="56"/>
        <v>0.95530474837299473</v>
      </c>
      <c r="DO51" s="44">
        <f ca="1">IF(DF51&lt;&gt;"",VLOOKUP('Quarter 1'!DK51-5*('Quarter 1'!DH51-1),'Players Stats'!$B$136:$J$140,1+DI51),"")</f>
        <v>8.4050000000000014E-2</v>
      </c>
      <c r="DP51" s="44" t="str">
        <f t="shared" ca="1" si="80"/>
        <v>NO</v>
      </c>
      <c r="DQ51" s="27">
        <f t="shared" ca="1" si="57"/>
        <v>7.2033278123942335E-2</v>
      </c>
      <c r="DR51" s="44">
        <f ca="1">IF(DF51&lt;&gt;"",IF(DP51="NO",VLOOKUP(DK51,'Players Stats'!$C$88:$I$127,7),""),"")</f>
        <v>5.9523809523809521E-2</v>
      </c>
      <c r="DS51" s="44">
        <f t="shared" ca="1" si="81"/>
        <v>2</v>
      </c>
      <c r="DT51" s="27">
        <f t="shared" ca="1" si="58"/>
        <v>0.67194188196667748</v>
      </c>
      <c r="DU51" s="44">
        <f ca="1">IF(DP51="NO",VLOOKUP(DK51,'Players Stats'!$C$88:$H$127,7-'Quarter 1'!DS51),"")</f>
        <v>0.52100000000000002</v>
      </c>
      <c r="DV51" s="44">
        <f t="shared" ca="1" si="82"/>
        <v>0</v>
      </c>
      <c r="DW51" s="27">
        <f t="shared" ca="1" si="59"/>
        <v>0.15735975565095173</v>
      </c>
      <c r="DX51" s="44" t="str">
        <f ca="1">IF(DW51="","",IF(DW51&lt;=VLOOKUP(DK51,'Players Stats'!$C$88:$L$127,10),"YES","NO"))</f>
        <v>NO</v>
      </c>
      <c r="DY51" s="27" t="str">
        <f t="shared" ca="1" si="60"/>
        <v/>
      </c>
      <c r="DZ51" s="44" t="str">
        <f ca="1">IF(DX51="YES",IF(DY51&lt;=VLOOKUP(DK51,'Players Stats'!$C$88:$H$127,6),1,0),"")</f>
        <v/>
      </c>
      <c r="EA51" s="27" t="str">
        <f t="shared" ca="1" si="61"/>
        <v/>
      </c>
      <c r="EB51" s="44" t="str">
        <f ca="1">IF(AND(DX51="YES",EA51&lt;&gt;""),IF(EA51&lt;=VLOOKUP(DK51,'Players Stats'!$C$88:$H$127,6),1,0),"")</f>
        <v/>
      </c>
      <c r="EC51" s="27">
        <f t="shared" ca="1" si="62"/>
        <v>0.96786271290700876</v>
      </c>
      <c r="ED51" s="44" t="str">
        <f ca="1">IF(EC51="","",IF(EC51&lt;=Simulation!$K$7,"YES","NO"))</f>
        <v>NO</v>
      </c>
      <c r="EE51" s="27">
        <f t="shared" ca="1" si="63"/>
        <v>0.5780732924279347</v>
      </c>
      <c r="EF51" s="44">
        <f ca="1">IF(ED51="NO",IF(EE51&lt;=Simulation!$K$9,DH51,DI51),"")</f>
        <v>2</v>
      </c>
      <c r="EH51" s="44">
        <f t="shared" ca="1" si="64"/>
        <v>29</v>
      </c>
      <c r="EI51" s="6" t="str">
        <f t="shared" ca="1" si="65"/>
        <v>-</v>
      </c>
      <c r="EJ51" s="44">
        <f t="shared" ca="1" si="66"/>
        <v>24</v>
      </c>
      <c r="EL51" s="44" t="str">
        <f t="shared" ca="1" si="8"/>
        <v/>
      </c>
      <c r="EM51" s="44" t="str">
        <f t="shared" ca="1" si="9"/>
        <v/>
      </c>
      <c r="EN51" s="44" t="str">
        <f t="shared" ca="1" si="10"/>
        <v/>
      </c>
    </row>
    <row r="52" spans="2:144">
      <c r="B52" s="44">
        <f ca="1">IF(B51&lt;&gt;"",IF(AND(B51&lt;60*Simulation!$K$8, B51+C52&lt;60*Simulation!$K$8),B51+C52,""),"")</f>
        <v>645</v>
      </c>
      <c r="C52" s="44">
        <f ca="1">IF(B51&lt;&gt;"",IF(AND(AB51&lt;&gt;"", D51=AB51),RANDBETWEEN(Simulation!$N$6,Simulation!$P$6),RANDBETWEEN(Simulation!$N$5,Simulation!$P$5)),"")</f>
        <v>16</v>
      </c>
      <c r="D52" s="44">
        <f t="shared" ca="1" si="67"/>
        <v>1</v>
      </c>
      <c r="E52" s="44">
        <f t="shared" ca="1" si="11"/>
        <v>2</v>
      </c>
      <c r="F52" s="87">
        <f t="shared" ca="1" si="12"/>
        <v>0.17684151041045015</v>
      </c>
      <c r="G52" s="44">
        <f t="shared" ca="1" si="13"/>
        <v>1</v>
      </c>
      <c r="H52" s="44" t="str">
        <f ca="1">IF(B52&lt;&gt;"",VLOOKUP(G52,'Players Stats'!$C$88:$D$127,2),"")</f>
        <v>Point Guard</v>
      </c>
      <c r="I52" s="44" t="str">
        <f ca="1">IF(B52&lt;&gt;"",VLOOKUP(G52,'Players Stats'!$C$88:$E$127,3),"")</f>
        <v>Dwyane Wade</v>
      </c>
      <c r="J52" s="87">
        <f t="shared" ca="1" si="14"/>
        <v>6.681671316343174E-2</v>
      </c>
      <c r="K52" s="87">
        <f ca="1">IF(B52&lt;&gt;"",VLOOKUP('Quarter 1'!G52-5*('Quarter 1'!D52-1),'Players Stats'!$B$136:$J$140,1+E52),"")</f>
        <v>8.4050000000000014E-2</v>
      </c>
      <c r="L52" s="44" t="str">
        <f t="shared" ca="1" si="68"/>
        <v>YES</v>
      </c>
      <c r="M52" s="87" t="str">
        <f t="shared" ca="1" si="15"/>
        <v/>
      </c>
      <c r="N52" s="87" t="str">
        <f ca="1">IF(B52&lt;&gt;"",IF(L52="NO",VLOOKUP(G52,'Players Stats'!$C$88:$I$127,7),""),"")</f>
        <v/>
      </c>
      <c r="O52" s="44" t="str">
        <f t="shared" ca="1" si="69"/>
        <v/>
      </c>
      <c r="P52" s="87" t="str">
        <f t="shared" ca="1" si="16"/>
        <v/>
      </c>
      <c r="Q52" s="87" t="str">
        <f ca="1">IF(L52="NO",VLOOKUP(G52,'Players Stats'!$C$88:$H$127,7-'Quarter 1'!O52),"")</f>
        <v/>
      </c>
      <c r="R52" s="44" t="str">
        <f t="shared" ca="1" si="70"/>
        <v/>
      </c>
      <c r="S52" s="87" t="str">
        <f t="shared" ca="1" si="17"/>
        <v/>
      </c>
      <c r="T52" s="44" t="str">
        <f ca="1">IF(S52="","",IF(S52&lt;=VLOOKUP(G52,'Players Stats'!$C$88:$L$127,10),"YES","NO"))</f>
        <v/>
      </c>
      <c r="U52" s="87" t="str">
        <f t="shared" ca="1" si="18"/>
        <v/>
      </c>
      <c r="V52" s="44" t="str">
        <f ca="1">IF(T52="YES",IF(U52&lt;=VLOOKUP(G52,'Players Stats'!$C$88:$H$127,6),1,0),"")</f>
        <v/>
      </c>
      <c r="W52" s="87" t="str">
        <f t="shared" ca="1" si="19"/>
        <v/>
      </c>
      <c r="X52" s="44" t="str">
        <f ca="1">IF(AND(T52="YES",W52&lt;&gt;""),IF(W52&lt;=VLOOKUP(G52,'Players Stats'!$C$88:$H$127,6),1,0),"")</f>
        <v/>
      </c>
      <c r="Y52" s="87" t="str">
        <f t="shared" ca="1" si="20"/>
        <v/>
      </c>
      <c r="Z52" s="44" t="str">
        <f ca="1">IF(Y52="","",IF(Y52&lt;=Simulation!$K$7,"YES","NO"))</f>
        <v/>
      </c>
      <c r="AA52" s="87" t="str">
        <f t="shared" ca="1" si="21"/>
        <v/>
      </c>
      <c r="AB52" s="44" t="str">
        <f ca="1">IF(Z52="NO",IF(AA52&lt;=Simulation!$K$9,D52,E52),"")</f>
        <v/>
      </c>
      <c r="AD52" s="44">
        <f t="shared" ca="1" si="22"/>
        <v>22</v>
      </c>
      <c r="AE52" s="6" t="str">
        <f t="shared" ca="1" si="23"/>
        <v>-</v>
      </c>
      <c r="AF52" s="44">
        <f t="shared" ca="1" si="24"/>
        <v>16</v>
      </c>
      <c r="AH52" s="44" t="str">
        <f t="shared" ca="1" si="84"/>
        <v/>
      </c>
      <c r="AI52" s="44" t="str">
        <f t="shared" ca="1" si="84"/>
        <v/>
      </c>
      <c r="AJ52" s="44" t="str">
        <f t="shared" ca="1" si="84"/>
        <v/>
      </c>
      <c r="AL52" s="44">
        <f ca="1">IF(AL51&lt;&gt;"",IF(AND(AL51&lt;60*Simulation!$K$8, AL51+AM52&lt;60*Simulation!$K$8),AL51+AM52,""),"")</f>
        <v>630</v>
      </c>
      <c r="AM52" s="44">
        <f ca="1">IF(AL51&lt;&gt;"",IF(AND(BL51&lt;&gt;"", AN51=BL51),RANDBETWEEN(Simulation!$N$6,Simulation!$P$6),RANDBETWEEN(Simulation!$N$5,Simulation!$P$5)),"")</f>
        <v>19</v>
      </c>
      <c r="AN52" s="44">
        <f t="shared" ca="1" si="71"/>
        <v>2</v>
      </c>
      <c r="AO52" s="44">
        <f t="shared" ca="1" si="25"/>
        <v>1</v>
      </c>
      <c r="AP52" s="87">
        <f t="shared" ca="1" si="26"/>
        <v>0.18383769091156665</v>
      </c>
      <c r="AQ52" s="44">
        <f t="shared" ca="1" si="27"/>
        <v>6</v>
      </c>
      <c r="AR52" s="44" t="str">
        <f ca="1">IF(AL52&lt;&gt;"",VLOOKUP(AQ52,'Players Stats'!$C$88:$D$127,2),"")</f>
        <v>Point Guard</v>
      </c>
      <c r="AS52" s="44" t="str">
        <f ca="1">IF(AL52&lt;&gt;"",VLOOKUP(AQ52,'Players Stats'!$C$88:$E$127,3),"")</f>
        <v>Jimmy Butler</v>
      </c>
      <c r="AT52" s="27">
        <f t="shared" ca="1" si="83"/>
        <v>0.94179529502958992</v>
      </c>
      <c r="AU52" s="44">
        <f ca="1">IF(AL52&lt;&gt;"",VLOOKUP('Quarter 1'!AQ52-5*('Quarter 1'!AN52-1),'Players Stats'!$B$136:$J$140,1+AO52),"")</f>
        <v>0.13875000000000001</v>
      </c>
      <c r="AV52" s="44" t="str">
        <f t="shared" ca="1" si="72"/>
        <v>NO</v>
      </c>
      <c r="AW52" s="27">
        <f t="shared" ca="1" si="29"/>
        <v>0.78591691686914578</v>
      </c>
      <c r="AX52" s="44">
        <f ca="1">IF(AL52&lt;&gt;"",IF(AV52="NO",VLOOKUP(AQ52,'Players Stats'!$C$88:$I$127,7),""),"")</f>
        <v>0.17333333333333334</v>
      </c>
      <c r="AY52" s="44">
        <f t="shared" ca="1" si="73"/>
        <v>2</v>
      </c>
      <c r="AZ52" s="27">
        <f t="shared" ca="1" si="30"/>
        <v>0.45956845469080387</v>
      </c>
      <c r="BA52" s="44">
        <f ca="1">IF(AV52="NO",VLOOKUP(AQ52,'Players Stats'!$C$88:$H$127,7-'Quarter 1'!AY52),"")</f>
        <v>0.46700000000000003</v>
      </c>
      <c r="BB52" s="44">
        <f t="shared" ca="1" si="74"/>
        <v>2</v>
      </c>
      <c r="BC52" s="27">
        <f t="shared" ca="1" si="31"/>
        <v>0.12875238323691385</v>
      </c>
      <c r="BD52" s="44" t="str">
        <f ca="1">IF(BC52="","",IF(BC52&lt;=VLOOKUP(AQ52,'Players Stats'!$C$88:$L$127,10),"YES","NO"))</f>
        <v>NO</v>
      </c>
      <c r="BE52" s="27" t="str">
        <f t="shared" ca="1" si="32"/>
        <v/>
      </c>
      <c r="BF52" s="44" t="str">
        <f ca="1">IF(BD52="YES",IF(BE52&lt;=VLOOKUP(AQ52,'Players Stats'!$C$88:$H$127,6),1,0),"")</f>
        <v/>
      </c>
      <c r="BG52" s="27" t="str">
        <f t="shared" ca="1" si="33"/>
        <v/>
      </c>
      <c r="BH52" s="44" t="str">
        <f ca="1">IF(AND(BD52="YES",BG52&lt;&gt;""),IF(BG52&lt;=VLOOKUP(AQ52,'Players Stats'!$C$88:$H$127,6),1,0),"")</f>
        <v/>
      </c>
      <c r="BI52" s="27" t="str">
        <f t="shared" ca="1" si="34"/>
        <v/>
      </c>
      <c r="BJ52" s="44" t="str">
        <f ca="1">IF(BI52="","",IF(BI52&lt;=Simulation!$K$7,"YES","NO"))</f>
        <v/>
      </c>
      <c r="BK52" s="27" t="str">
        <f t="shared" ca="1" si="35"/>
        <v/>
      </c>
      <c r="BL52" s="44" t="str">
        <f ca="1">IF(BJ52="NO",IF(BK52&lt;=Simulation!$K$9,AN52,AO52),"")</f>
        <v/>
      </c>
      <c r="BN52" s="44">
        <f t="shared" ca="1" si="36"/>
        <v>19</v>
      </c>
      <c r="BO52" s="6" t="str">
        <f t="shared" ca="1" si="37"/>
        <v>-</v>
      </c>
      <c r="BP52" s="44">
        <f t="shared" ca="1" si="38"/>
        <v>23</v>
      </c>
      <c r="BR52" s="44" t="str">
        <f t="shared" ca="1" si="2"/>
        <v/>
      </c>
      <c r="BS52" s="44" t="str">
        <f t="shared" ca="1" si="3"/>
        <v/>
      </c>
      <c r="BT52" s="44" t="str">
        <f t="shared" ca="1" si="4"/>
        <v/>
      </c>
      <c r="BU52" s="44"/>
      <c r="BV52" s="44">
        <f ca="1">IF(BV51&lt;&gt;"",IF(AND(BV51&lt;60*Simulation!$K$8, BV51+BW52&lt;60*Simulation!$K$8),BV51+BW52,""),"")</f>
        <v>615</v>
      </c>
      <c r="BW52" s="44">
        <f ca="1">IF(BV51&lt;&gt;"",IF(AND(CV51&lt;&gt;"", BX51=CV51),RANDBETWEEN(Simulation!$N$6,Simulation!$P$6),RANDBETWEEN(Simulation!$N$5,Simulation!$P$5)),"")</f>
        <v>18</v>
      </c>
      <c r="BX52" s="44">
        <f t="shared" ca="1" si="75"/>
        <v>2</v>
      </c>
      <c r="BY52" s="44">
        <f t="shared" ca="1" si="39"/>
        <v>1</v>
      </c>
      <c r="BZ52" s="27">
        <f t="shared" ca="1" si="40"/>
        <v>0.87611183901726775</v>
      </c>
      <c r="CA52" s="44">
        <f t="shared" ca="1" si="41"/>
        <v>10</v>
      </c>
      <c r="CB52" s="44" t="str">
        <f ca="1">IF(BV52&lt;&gt;"",VLOOKUP(CA52,'Players Stats'!$C$88:$D$127,2),"")</f>
        <v>Center</v>
      </c>
      <c r="CC52" s="44" t="str">
        <f ca="1">IF(BV52&lt;&gt;"",VLOOKUP(CA52,'Players Stats'!$C$88:$E$127,3),"")</f>
        <v>Joakim Noah</v>
      </c>
      <c r="CD52" s="27">
        <f t="shared" ca="1" si="42"/>
        <v>0.37394062711249676</v>
      </c>
      <c r="CE52" s="44">
        <f ca="1">IF(BV52&lt;&gt;"",VLOOKUP('Quarter 1'!CA52-5*('Quarter 1'!BX52-1),'Players Stats'!$B$136:$J$140,1+BY52),"")</f>
        <v>0.11485000000000001</v>
      </c>
      <c r="CF52" s="44" t="str">
        <f t="shared" ca="1" si="76"/>
        <v>NO</v>
      </c>
      <c r="CG52" s="27">
        <f t="shared" ca="1" si="43"/>
        <v>0.58502843592621945</v>
      </c>
      <c r="CH52" s="44">
        <f ca="1">IF(BV52&lt;&gt;"",IF(CF52="NO",VLOOKUP(CA52,'Players Stats'!$C$88:$I$127,7),""),"")</f>
        <v>1.0416666666666668E-2</v>
      </c>
      <c r="CI52" s="44">
        <f t="shared" ca="1" si="77"/>
        <v>2</v>
      </c>
      <c r="CJ52" s="27">
        <f t="shared" ca="1" si="44"/>
        <v>0.59300717012631221</v>
      </c>
      <c r="CK52" s="44">
        <f ca="1">IF(CF52="NO",VLOOKUP(CA52,'Players Stats'!$C$88:$H$127,7-'Quarter 1'!CI52),"")</f>
        <v>0.48099999999999998</v>
      </c>
      <c r="CL52" s="44">
        <f t="shared" ca="1" si="78"/>
        <v>0</v>
      </c>
      <c r="CM52" s="27">
        <f t="shared" ca="1" si="45"/>
        <v>0.42324548523866712</v>
      </c>
      <c r="CN52" s="44" t="str">
        <f ca="1">IF(CM52="","",IF(CM52&lt;=VLOOKUP(CA52,'Players Stats'!$C$88:$L$127,10),"YES","NO"))</f>
        <v>NO</v>
      </c>
      <c r="CO52" s="27" t="str">
        <f t="shared" ca="1" si="46"/>
        <v/>
      </c>
      <c r="CP52" s="44" t="str">
        <f ca="1">IF(CN52="YES",IF(CO52&lt;=VLOOKUP(CA52,'Players Stats'!$C$88:$H$127,6),1,0),"")</f>
        <v/>
      </c>
      <c r="CQ52" s="27" t="str">
        <f t="shared" ca="1" si="47"/>
        <v/>
      </c>
      <c r="CR52" s="44" t="str">
        <f ca="1">IF(AND(CN52="YES",CQ52&lt;&gt;""),IF(CQ52&lt;=VLOOKUP(CA52,'Players Stats'!$C$88:$H$127,6),1,0),"")</f>
        <v/>
      </c>
      <c r="CS52" s="27">
        <f t="shared" ca="1" si="48"/>
        <v>9.9460498278181597E-2</v>
      </c>
      <c r="CT52" s="44" t="str">
        <f ca="1">IF(CS52="","",IF(CS52&lt;=Simulation!$K$7,"YES","NO"))</f>
        <v>NO</v>
      </c>
      <c r="CU52" s="27">
        <f t="shared" ca="1" si="49"/>
        <v>0.97445755554345093</v>
      </c>
      <c r="CV52" s="44">
        <f ca="1">IF(CT52="NO",IF(CU52&lt;=Simulation!$K$9,BX52,BY52),"")</f>
        <v>1</v>
      </c>
      <c r="CX52" s="44">
        <f t="shared" ca="1" si="50"/>
        <v>19</v>
      </c>
      <c r="CY52" s="6" t="str">
        <f t="shared" ca="1" si="51"/>
        <v>-</v>
      </c>
      <c r="CZ52" s="44">
        <f t="shared" ca="1" si="52"/>
        <v>13</v>
      </c>
      <c r="DB52" s="44" t="str">
        <f t="shared" ca="1" si="5"/>
        <v/>
      </c>
      <c r="DC52" s="44" t="str">
        <f t="shared" ca="1" si="6"/>
        <v/>
      </c>
      <c r="DD52" s="44" t="str">
        <f t="shared" ca="1" si="7"/>
        <v/>
      </c>
      <c r="DE52" s="44"/>
      <c r="DF52" s="44">
        <f ca="1">IF(DF51&lt;&gt;"",IF(AND(DF51&lt;60*Simulation!$K$8, DF51+DG52&lt;60*Simulation!$K$8),DF51+DG52,""),"")</f>
        <v>660</v>
      </c>
      <c r="DG52" s="44">
        <f ca="1">IF(DF51&lt;&gt;"",IF(AND(EF51&lt;&gt;"", DH51=EF51),RANDBETWEEN(Simulation!$N$6,Simulation!$P$6),RANDBETWEEN(Simulation!$N$5,Simulation!$P$5)),"")</f>
        <v>17</v>
      </c>
      <c r="DH52" s="44">
        <f t="shared" ca="1" si="79"/>
        <v>2</v>
      </c>
      <c r="DI52" s="44">
        <f t="shared" ca="1" si="53"/>
        <v>1</v>
      </c>
      <c r="DJ52" s="27">
        <f t="shared" ca="1" si="54"/>
        <v>0.28528940098313116</v>
      </c>
      <c r="DK52" s="44">
        <f t="shared" ca="1" si="55"/>
        <v>7</v>
      </c>
      <c r="DL52" s="44" t="str">
        <f ca="1">IF(DF52&lt;&gt;"",VLOOKUP(DK52,'Players Stats'!$C$88:$D$127,2),"")</f>
        <v>Shooting Guard</v>
      </c>
      <c r="DM52" s="44" t="str">
        <f ca="1">IF(DF52&lt;&gt;"",VLOOKUP(DK52,'Players Stats'!$C$88:$E$127,3),"")</f>
        <v>Nate Robinson</v>
      </c>
      <c r="DN52" s="27">
        <f t="shared" ca="1" si="56"/>
        <v>0.52974473045779813</v>
      </c>
      <c r="DO52" s="44">
        <f ca="1">IF(DF52&lt;&gt;"",VLOOKUP('Quarter 1'!DK52-5*('Quarter 1'!DH52-1),'Players Stats'!$B$136:$J$140,1+DI52),"")</f>
        <v>5.305E-2</v>
      </c>
      <c r="DP52" s="44" t="str">
        <f t="shared" ca="1" si="80"/>
        <v>NO</v>
      </c>
      <c r="DQ52" s="27">
        <f t="shared" ca="1" si="57"/>
        <v>0.53825791647689336</v>
      </c>
      <c r="DR52" s="44">
        <f ca="1">IF(DF52&lt;&gt;"",IF(DP52="NO",VLOOKUP(DK52,'Players Stats'!$C$88:$I$127,7),""),"")</f>
        <v>0.27272727272727276</v>
      </c>
      <c r="DS52" s="44">
        <f t="shared" ca="1" si="81"/>
        <v>2</v>
      </c>
      <c r="DT52" s="27">
        <f t="shared" ca="1" si="58"/>
        <v>0.71539567350343114</v>
      </c>
      <c r="DU52" s="44">
        <f ca="1">IF(DP52="NO",VLOOKUP(DK52,'Players Stats'!$C$88:$H$127,7-'Quarter 1'!DS52),"")</f>
        <v>0.433</v>
      </c>
      <c r="DV52" s="44">
        <f t="shared" ca="1" si="82"/>
        <v>0</v>
      </c>
      <c r="DW52" s="27">
        <f t="shared" ca="1" si="59"/>
        <v>0.60974847650988462</v>
      </c>
      <c r="DX52" s="44" t="str">
        <f ca="1">IF(DW52="","",IF(DW52&lt;=VLOOKUP(DK52,'Players Stats'!$C$88:$L$127,10),"YES","NO"))</f>
        <v>NO</v>
      </c>
      <c r="DY52" s="27" t="str">
        <f t="shared" ca="1" si="60"/>
        <v/>
      </c>
      <c r="DZ52" s="44" t="str">
        <f ca="1">IF(DX52="YES",IF(DY52&lt;=VLOOKUP(DK52,'Players Stats'!$C$88:$H$127,6),1,0),"")</f>
        <v/>
      </c>
      <c r="EA52" s="27" t="str">
        <f t="shared" ca="1" si="61"/>
        <v/>
      </c>
      <c r="EB52" s="44" t="str">
        <f ca="1">IF(AND(DX52="YES",EA52&lt;&gt;""),IF(EA52&lt;=VLOOKUP(DK52,'Players Stats'!$C$88:$H$127,6),1,0),"")</f>
        <v/>
      </c>
      <c r="EC52" s="27">
        <f t="shared" ca="1" si="62"/>
        <v>0.71747385113619433</v>
      </c>
      <c r="ED52" s="44" t="str">
        <f ca="1">IF(EC52="","",IF(EC52&lt;=Simulation!$K$7,"YES","NO"))</f>
        <v>NO</v>
      </c>
      <c r="EE52" s="27">
        <f t="shared" ca="1" si="63"/>
        <v>0.40823097751964998</v>
      </c>
      <c r="EF52" s="44">
        <f ca="1">IF(ED52="NO",IF(EE52&lt;=Simulation!$K$9,DH52,DI52),"")</f>
        <v>1</v>
      </c>
      <c r="EH52" s="44">
        <f t="shared" ca="1" si="64"/>
        <v>29</v>
      </c>
      <c r="EI52" s="6" t="str">
        <f t="shared" ca="1" si="65"/>
        <v>-</v>
      </c>
      <c r="EJ52" s="44">
        <f t="shared" ca="1" si="66"/>
        <v>24</v>
      </c>
      <c r="EL52" s="44" t="str">
        <f t="shared" ca="1" si="8"/>
        <v/>
      </c>
      <c r="EM52" s="44" t="str">
        <f t="shared" ca="1" si="9"/>
        <v/>
      </c>
      <c r="EN52" s="44" t="str">
        <f t="shared" ca="1" si="10"/>
        <v/>
      </c>
    </row>
    <row r="53" spans="2:144">
      <c r="B53" s="44">
        <f ca="1">IF(B52&lt;&gt;"",IF(AND(B52&lt;60*Simulation!$K$8, B52+C53&lt;60*Simulation!$K$8),B52+C53,""),"")</f>
        <v>666</v>
      </c>
      <c r="C53" s="44">
        <f ca="1">IF(B52&lt;&gt;"",IF(AND(AB52&lt;&gt;"", D52=AB52),RANDBETWEEN(Simulation!$N$6,Simulation!$P$6),RANDBETWEEN(Simulation!$N$5,Simulation!$P$5)),"")</f>
        <v>21</v>
      </c>
      <c r="D53" s="44">
        <f t="shared" ca="1" si="67"/>
        <v>2</v>
      </c>
      <c r="E53" s="44">
        <f t="shared" ca="1" si="11"/>
        <v>1</v>
      </c>
      <c r="F53" s="87">
        <f t="shared" ca="1" si="12"/>
        <v>1.8629628861646763E-2</v>
      </c>
      <c r="G53" s="44">
        <f t="shared" ca="1" si="13"/>
        <v>6</v>
      </c>
      <c r="H53" s="44" t="str">
        <f ca="1">IF(B53&lt;&gt;"",VLOOKUP(G53,'Players Stats'!$C$88:$D$127,2),"")</f>
        <v>Point Guard</v>
      </c>
      <c r="I53" s="44" t="str">
        <f ca="1">IF(B53&lt;&gt;"",VLOOKUP(G53,'Players Stats'!$C$88:$E$127,3),"")</f>
        <v>Jimmy Butler</v>
      </c>
      <c r="J53" s="87">
        <f t="shared" ca="1" si="14"/>
        <v>0.74598798461198701</v>
      </c>
      <c r="K53" s="87">
        <f ca="1">IF(B53&lt;&gt;"",VLOOKUP('Quarter 1'!G53-5*('Quarter 1'!D53-1),'Players Stats'!$B$136:$J$140,1+E53),"")</f>
        <v>0.13875000000000001</v>
      </c>
      <c r="L53" s="44" t="str">
        <f t="shared" ca="1" si="68"/>
        <v>NO</v>
      </c>
      <c r="M53" s="87">
        <f t="shared" ca="1" si="15"/>
        <v>0.97324686408430583</v>
      </c>
      <c r="N53" s="87">
        <f ca="1">IF(B53&lt;&gt;"",IF(L53="NO",VLOOKUP(G53,'Players Stats'!$C$88:$I$127,7),""),"")</f>
        <v>0.17333333333333334</v>
      </c>
      <c r="O53" s="44">
        <f t="shared" ca="1" si="69"/>
        <v>2</v>
      </c>
      <c r="P53" s="87">
        <f t="shared" ca="1" si="16"/>
        <v>0.62079775923977887</v>
      </c>
      <c r="Q53" s="87">
        <f ca="1">IF(L53="NO",VLOOKUP(G53,'Players Stats'!$C$88:$H$127,7-'Quarter 1'!O53),"")</f>
        <v>0.46700000000000003</v>
      </c>
      <c r="R53" s="44">
        <f t="shared" ca="1" si="70"/>
        <v>0</v>
      </c>
      <c r="S53" s="87">
        <f t="shared" ca="1" si="17"/>
        <v>0.77743703124685992</v>
      </c>
      <c r="T53" s="44" t="str">
        <f ca="1">IF(S53="","",IF(S53&lt;=VLOOKUP(G53,'Players Stats'!$C$88:$L$127,10),"YES","NO"))</f>
        <v>NO</v>
      </c>
      <c r="U53" s="87" t="str">
        <f t="shared" ca="1" si="18"/>
        <v/>
      </c>
      <c r="V53" s="44" t="str">
        <f ca="1">IF(T53="YES",IF(U53&lt;=VLOOKUP(G53,'Players Stats'!$C$88:$H$127,6),1,0),"")</f>
        <v/>
      </c>
      <c r="W53" s="87" t="str">
        <f t="shared" ca="1" si="19"/>
        <v/>
      </c>
      <c r="X53" s="44" t="str">
        <f ca="1">IF(AND(T53="YES",W53&lt;&gt;""),IF(W53&lt;=VLOOKUP(G53,'Players Stats'!$C$88:$H$127,6),1,0),"")</f>
        <v/>
      </c>
      <c r="Y53" s="87">
        <f t="shared" ca="1" si="20"/>
        <v>0.94859831880641154</v>
      </c>
      <c r="Z53" s="44" t="str">
        <f ca="1">IF(Y53="","",IF(Y53&lt;=Simulation!$K$7,"YES","NO"))</f>
        <v>NO</v>
      </c>
      <c r="AA53" s="87">
        <f t="shared" ca="1" si="21"/>
        <v>0.26798674395362121</v>
      </c>
      <c r="AB53" s="44">
        <f ca="1">IF(Z53="NO",IF(AA53&lt;=Simulation!$K$9,D53,E53),"")</f>
        <v>2</v>
      </c>
      <c r="AD53" s="44">
        <f t="shared" ca="1" si="22"/>
        <v>22</v>
      </c>
      <c r="AE53" s="6" t="str">
        <f t="shared" ca="1" si="23"/>
        <v>-</v>
      </c>
      <c r="AF53" s="44">
        <f t="shared" ca="1" si="24"/>
        <v>16</v>
      </c>
      <c r="AH53" s="44" t="str">
        <f t="shared" ca="1" si="84"/>
        <v/>
      </c>
      <c r="AI53" s="44" t="str">
        <f t="shared" ca="1" si="84"/>
        <v/>
      </c>
      <c r="AJ53" s="44" t="str">
        <f t="shared" ca="1" si="84"/>
        <v/>
      </c>
      <c r="AL53" s="44">
        <f ca="1">IF(AL52&lt;&gt;"",IF(AND(AL52&lt;60*Simulation!$K$8, AL52+AM53&lt;60*Simulation!$K$8),AL52+AM53,""),"")</f>
        <v>646</v>
      </c>
      <c r="AM53" s="44">
        <f ca="1">IF(AL52&lt;&gt;"",IF(AND(BL52&lt;&gt;"", AN52=BL52),RANDBETWEEN(Simulation!$N$6,Simulation!$P$6),RANDBETWEEN(Simulation!$N$5,Simulation!$P$5)),"")</f>
        <v>16</v>
      </c>
      <c r="AN53" s="44">
        <f t="shared" ca="1" si="71"/>
        <v>1</v>
      </c>
      <c r="AO53" s="44">
        <f t="shared" ca="1" si="25"/>
        <v>2</v>
      </c>
      <c r="AP53" s="87">
        <f t="shared" ca="1" si="26"/>
        <v>0.80458214080000645</v>
      </c>
      <c r="AQ53" s="44">
        <f t="shared" ca="1" si="27"/>
        <v>5</v>
      </c>
      <c r="AR53" s="44" t="str">
        <f ca="1">IF(AL53&lt;&gt;"",VLOOKUP(AQ53,'Players Stats'!$C$88:$D$127,2),"")</f>
        <v>Center</v>
      </c>
      <c r="AS53" s="44" t="str">
        <f ca="1">IF(AL53&lt;&gt;"",VLOOKUP(AQ53,'Players Stats'!$C$88:$E$127,3),"")</f>
        <v>Chris Bosh</v>
      </c>
      <c r="AT53" s="27">
        <f t="shared" ca="1" si="83"/>
        <v>0.6513259361973488</v>
      </c>
      <c r="AU53" s="44">
        <f ca="1">IF(AL53&lt;&gt;"",VLOOKUP('Quarter 1'!AQ53-5*('Quarter 1'!AN53-1),'Players Stats'!$B$136:$J$140,1+AO53),"")</f>
        <v>0.14920000000000003</v>
      </c>
      <c r="AV53" s="44" t="str">
        <f t="shared" ca="1" si="72"/>
        <v>NO</v>
      </c>
      <c r="AW53" s="27">
        <f t="shared" ca="1" si="29"/>
        <v>0.9172051342213049</v>
      </c>
      <c r="AX53" s="44">
        <f ca="1">IF(AL53&lt;&gt;"",IF(AV53="NO",VLOOKUP(AQ53,'Players Stats'!$C$88:$I$127,7),""),"")</f>
        <v>7.5187969924812026E-2</v>
      </c>
      <c r="AY53" s="44">
        <f t="shared" ca="1" si="73"/>
        <v>2</v>
      </c>
      <c r="AZ53" s="27">
        <f t="shared" ca="1" si="30"/>
        <v>0.1361064118345432</v>
      </c>
      <c r="BA53" s="44">
        <f ca="1">IF(AV53="NO",VLOOKUP(AQ53,'Players Stats'!$C$88:$H$127,7-'Quarter 1'!AY53),"")</f>
        <v>0.53500000000000003</v>
      </c>
      <c r="BB53" s="44">
        <f t="shared" ca="1" si="74"/>
        <v>2</v>
      </c>
      <c r="BC53" s="27">
        <f t="shared" ca="1" si="31"/>
        <v>0.76724035035183658</v>
      </c>
      <c r="BD53" s="44" t="str">
        <f ca="1">IF(BC53="","",IF(BC53&lt;=VLOOKUP(AQ53,'Players Stats'!$C$88:$L$127,10),"YES","NO"))</f>
        <v>NO</v>
      </c>
      <c r="BE53" s="27" t="str">
        <f t="shared" ca="1" si="32"/>
        <v/>
      </c>
      <c r="BF53" s="44" t="str">
        <f ca="1">IF(BD53="YES",IF(BE53&lt;=VLOOKUP(AQ53,'Players Stats'!$C$88:$H$127,6),1,0),"")</f>
        <v/>
      </c>
      <c r="BG53" s="27" t="str">
        <f t="shared" ca="1" si="33"/>
        <v/>
      </c>
      <c r="BH53" s="44" t="str">
        <f ca="1">IF(AND(BD53="YES",BG53&lt;&gt;""),IF(BG53&lt;=VLOOKUP(AQ53,'Players Stats'!$C$88:$H$127,6),1,0),"")</f>
        <v/>
      </c>
      <c r="BI53" s="27" t="str">
        <f t="shared" ca="1" si="34"/>
        <v/>
      </c>
      <c r="BJ53" s="44" t="str">
        <f ca="1">IF(BI53="","",IF(BI53&lt;=Simulation!$K$7,"YES","NO"))</f>
        <v/>
      </c>
      <c r="BK53" s="27" t="str">
        <f t="shared" ca="1" si="35"/>
        <v/>
      </c>
      <c r="BL53" s="44" t="str">
        <f ca="1">IF(BJ53="NO",IF(BK53&lt;=Simulation!$K$9,AN53,AO53),"")</f>
        <v/>
      </c>
      <c r="BN53" s="44">
        <f t="shared" ca="1" si="36"/>
        <v>21</v>
      </c>
      <c r="BO53" s="6" t="str">
        <f t="shared" ca="1" si="37"/>
        <v>-</v>
      </c>
      <c r="BP53" s="44">
        <f t="shared" ca="1" si="38"/>
        <v>23</v>
      </c>
      <c r="BR53" s="44" t="str">
        <f t="shared" ca="1" si="2"/>
        <v/>
      </c>
      <c r="BS53" s="44" t="str">
        <f t="shared" ca="1" si="3"/>
        <v/>
      </c>
      <c r="BT53" s="44" t="str">
        <f t="shared" ca="1" si="4"/>
        <v/>
      </c>
      <c r="BU53" s="44"/>
      <c r="BV53" s="44">
        <f ca="1">IF(BV52&lt;&gt;"",IF(AND(BV52&lt;60*Simulation!$K$8, BV52+BW53&lt;60*Simulation!$K$8),BV52+BW53,""),"")</f>
        <v>628</v>
      </c>
      <c r="BW53" s="44">
        <f ca="1">IF(BV52&lt;&gt;"",IF(AND(CV52&lt;&gt;"", BX52=CV52),RANDBETWEEN(Simulation!$N$6,Simulation!$P$6),RANDBETWEEN(Simulation!$N$5,Simulation!$P$5)),"")</f>
        <v>13</v>
      </c>
      <c r="BX53" s="44">
        <f t="shared" ca="1" si="75"/>
        <v>1</v>
      </c>
      <c r="BY53" s="44">
        <f t="shared" ca="1" si="39"/>
        <v>2</v>
      </c>
      <c r="BZ53" s="27">
        <f t="shared" ca="1" si="40"/>
        <v>0.20289405063731014</v>
      </c>
      <c r="CA53" s="44">
        <f t="shared" ca="1" si="41"/>
        <v>2</v>
      </c>
      <c r="CB53" s="44" t="str">
        <f ca="1">IF(BV53&lt;&gt;"",VLOOKUP(CA53,'Players Stats'!$C$88:$D$127,2),"")</f>
        <v>Shooting Guard</v>
      </c>
      <c r="CC53" s="44" t="str">
        <f ca="1">IF(BV53&lt;&gt;"",VLOOKUP(CA53,'Players Stats'!$C$88:$E$127,3),"")</f>
        <v>Ray Allen</v>
      </c>
      <c r="CD53" s="27">
        <f t="shared" ca="1" si="42"/>
        <v>0.94233623597001925</v>
      </c>
      <c r="CE53" s="44">
        <f ca="1">IF(BV53&lt;&gt;"",VLOOKUP('Quarter 1'!CA53-5*('Quarter 1'!BX53-1),'Players Stats'!$B$136:$J$140,1+BY53),"")</f>
        <v>5.1799999999999999E-2</v>
      </c>
      <c r="CF53" s="44" t="str">
        <f t="shared" ca="1" si="76"/>
        <v>NO</v>
      </c>
      <c r="CG53" s="27">
        <f t="shared" ca="1" si="43"/>
        <v>4.9120648743028461E-2</v>
      </c>
      <c r="CH53" s="44">
        <f ca="1">IF(BV53&lt;&gt;"",IF(CF53="NO",VLOOKUP(CA53,'Players Stats'!$C$88:$I$127,7),""),"")</f>
        <v>0.33870967741935487</v>
      </c>
      <c r="CI53" s="44">
        <f t="shared" ca="1" si="77"/>
        <v>3</v>
      </c>
      <c r="CJ53" s="27">
        <f t="shared" ca="1" si="44"/>
        <v>0.53967433246835095</v>
      </c>
      <c r="CK53" s="44">
        <f ca="1">IF(CF53="NO",VLOOKUP(CA53,'Players Stats'!$C$88:$H$127,7-'Quarter 1'!CI53),"")</f>
        <v>0.41899999999999998</v>
      </c>
      <c r="CL53" s="44">
        <f t="shared" ca="1" si="78"/>
        <v>0</v>
      </c>
      <c r="CM53" s="27" t="str">
        <f t="shared" ca="1" si="45"/>
        <v/>
      </c>
      <c r="CN53" s="44" t="str">
        <f ca="1">IF(CM53="","",IF(CM53&lt;=VLOOKUP(CA53,'Players Stats'!$C$88:$L$127,10),"YES","NO"))</f>
        <v/>
      </c>
      <c r="CO53" s="27" t="str">
        <f t="shared" ca="1" si="46"/>
        <v/>
      </c>
      <c r="CP53" s="44" t="str">
        <f ca="1">IF(CN53="YES",IF(CO53&lt;=VLOOKUP(CA53,'Players Stats'!$C$88:$H$127,6),1,0),"")</f>
        <v/>
      </c>
      <c r="CQ53" s="27" t="str">
        <f t="shared" ca="1" si="47"/>
        <v/>
      </c>
      <c r="CR53" s="44" t="str">
        <f ca="1">IF(AND(CN53="YES",CQ53&lt;&gt;""),IF(CQ53&lt;=VLOOKUP(CA53,'Players Stats'!$C$88:$H$127,6),1,0),"")</f>
        <v/>
      </c>
      <c r="CS53" s="27" t="str">
        <f t="shared" ca="1" si="48"/>
        <v/>
      </c>
      <c r="CT53" s="44" t="str">
        <f ca="1">IF(CS53="","",IF(CS53&lt;=Simulation!$K$7,"YES","NO"))</f>
        <v/>
      </c>
      <c r="CU53" s="27" t="str">
        <f t="shared" ca="1" si="49"/>
        <v/>
      </c>
      <c r="CV53" s="44" t="str">
        <f ca="1">IF(CT53="NO",IF(CU53&lt;=Simulation!$K$9,BX53,BY53),"")</f>
        <v/>
      </c>
      <c r="CX53" s="44">
        <f t="shared" ca="1" si="50"/>
        <v>19</v>
      </c>
      <c r="CY53" s="6" t="str">
        <f t="shared" ca="1" si="51"/>
        <v>-</v>
      </c>
      <c r="CZ53" s="44">
        <f t="shared" ca="1" si="52"/>
        <v>13</v>
      </c>
      <c r="DB53" s="44" t="str">
        <f t="shared" ca="1" si="5"/>
        <v/>
      </c>
      <c r="DC53" s="44" t="str">
        <f t="shared" ca="1" si="6"/>
        <v/>
      </c>
      <c r="DD53" s="44" t="str">
        <f t="shared" ca="1" si="7"/>
        <v/>
      </c>
      <c r="DE53" s="44"/>
      <c r="DF53" s="44">
        <f ca="1">IF(DF52&lt;&gt;"",IF(AND(DF52&lt;60*Simulation!$K$8, DF52+DG53&lt;60*Simulation!$K$8),DF52+DG53,""),"")</f>
        <v>670</v>
      </c>
      <c r="DG53" s="44">
        <f ca="1">IF(DF52&lt;&gt;"",IF(AND(EF52&lt;&gt;"", DH52=EF52),RANDBETWEEN(Simulation!$N$6,Simulation!$P$6),RANDBETWEEN(Simulation!$N$5,Simulation!$P$5)),"")</f>
        <v>10</v>
      </c>
      <c r="DH53" s="44">
        <f t="shared" ca="1" si="79"/>
        <v>1</v>
      </c>
      <c r="DI53" s="44">
        <f t="shared" ca="1" si="53"/>
        <v>2</v>
      </c>
      <c r="DJ53" s="27">
        <f t="shared" ca="1" si="54"/>
        <v>0.58599830698756217</v>
      </c>
      <c r="DK53" s="44">
        <f t="shared" ca="1" si="55"/>
        <v>3</v>
      </c>
      <c r="DL53" s="44" t="str">
        <f ca="1">IF(DF53&lt;&gt;"",VLOOKUP(DK53,'Players Stats'!$C$88:$D$127,2),"")</f>
        <v>Small Forward</v>
      </c>
      <c r="DM53" s="44" t="str">
        <f ca="1">IF(DF53&lt;&gt;"",VLOOKUP(DK53,'Players Stats'!$C$88:$E$127,3),"")</f>
        <v>LeBron James</v>
      </c>
      <c r="DN53" s="27">
        <f t="shared" ca="1" si="56"/>
        <v>5.3683788946632172E-2</v>
      </c>
      <c r="DO53" s="44">
        <f ca="1">IF(DF53&lt;&gt;"",VLOOKUP('Quarter 1'!DK53-5*('Quarter 1'!DH53-1),'Players Stats'!$B$136:$J$140,1+DI53),"")</f>
        <v>7.035000000000001E-2</v>
      </c>
      <c r="DP53" s="44" t="str">
        <f t="shared" ca="1" si="80"/>
        <v>YES</v>
      </c>
      <c r="DQ53" s="27" t="str">
        <f t="shared" ca="1" si="57"/>
        <v/>
      </c>
      <c r="DR53" s="44" t="str">
        <f ca="1">IF(DF53&lt;&gt;"",IF(DP53="NO",VLOOKUP(DK53,'Players Stats'!$C$88:$I$127,7),""),"")</f>
        <v/>
      </c>
      <c r="DS53" s="44" t="str">
        <f t="shared" ca="1" si="81"/>
        <v/>
      </c>
      <c r="DT53" s="27" t="str">
        <f t="shared" ca="1" si="58"/>
        <v/>
      </c>
      <c r="DU53" s="44" t="str">
        <f ca="1">IF(DP53="NO",VLOOKUP(DK53,'Players Stats'!$C$88:$H$127,7-'Quarter 1'!DS53),"")</f>
        <v/>
      </c>
      <c r="DV53" s="44" t="str">
        <f t="shared" ca="1" si="82"/>
        <v/>
      </c>
      <c r="DW53" s="27" t="str">
        <f t="shared" ca="1" si="59"/>
        <v/>
      </c>
      <c r="DX53" s="44" t="str">
        <f ca="1">IF(DW53="","",IF(DW53&lt;=VLOOKUP(DK53,'Players Stats'!$C$88:$L$127,10),"YES","NO"))</f>
        <v/>
      </c>
      <c r="DY53" s="27" t="str">
        <f t="shared" ca="1" si="60"/>
        <v/>
      </c>
      <c r="DZ53" s="44" t="str">
        <f ca="1">IF(DX53="YES",IF(DY53&lt;=VLOOKUP(DK53,'Players Stats'!$C$88:$H$127,6),1,0),"")</f>
        <v/>
      </c>
      <c r="EA53" s="27" t="str">
        <f t="shared" ca="1" si="61"/>
        <v/>
      </c>
      <c r="EB53" s="44" t="str">
        <f ca="1">IF(AND(DX53="YES",EA53&lt;&gt;""),IF(EA53&lt;=VLOOKUP(DK53,'Players Stats'!$C$88:$H$127,6),1,0),"")</f>
        <v/>
      </c>
      <c r="EC53" s="27" t="str">
        <f t="shared" ca="1" si="62"/>
        <v/>
      </c>
      <c r="ED53" s="44" t="str">
        <f ca="1">IF(EC53="","",IF(EC53&lt;=Simulation!$K$7,"YES","NO"))</f>
        <v/>
      </c>
      <c r="EE53" s="27" t="str">
        <f t="shared" ca="1" si="63"/>
        <v/>
      </c>
      <c r="EF53" s="44" t="str">
        <f ca="1">IF(ED53="NO",IF(EE53&lt;=Simulation!$K$9,DH53,DI53),"")</f>
        <v/>
      </c>
      <c r="EH53" s="44">
        <f t="shared" ca="1" si="64"/>
        <v>29</v>
      </c>
      <c r="EI53" s="6" t="str">
        <f t="shared" ca="1" si="65"/>
        <v>-</v>
      </c>
      <c r="EJ53" s="44">
        <f t="shared" ca="1" si="66"/>
        <v>24</v>
      </c>
      <c r="EL53" s="44" t="str">
        <f t="shared" ca="1" si="8"/>
        <v/>
      </c>
      <c r="EM53" s="44" t="str">
        <f t="shared" ca="1" si="9"/>
        <v/>
      </c>
      <c r="EN53" s="44" t="str">
        <f t="shared" ca="1" si="10"/>
        <v/>
      </c>
    </row>
    <row r="54" spans="2:144">
      <c r="B54" s="44">
        <f ca="1">IF(B53&lt;&gt;"",IF(AND(B53&lt;60*Simulation!$K$8, B53+C54&lt;60*Simulation!$K$8),B53+C54,""),"")</f>
        <v>666</v>
      </c>
      <c r="C54" s="44">
        <f ca="1">IF(B53&lt;&gt;"",IF(AND(AB53&lt;&gt;"", D53=AB53),RANDBETWEEN(Simulation!$N$6,Simulation!$P$6),RANDBETWEEN(Simulation!$N$5,Simulation!$P$5)),"")</f>
        <v>0</v>
      </c>
      <c r="D54" s="44">
        <f t="shared" ca="1" si="67"/>
        <v>2</v>
      </c>
      <c r="E54" s="44">
        <f t="shared" ca="1" si="11"/>
        <v>1</v>
      </c>
      <c r="F54" s="87">
        <f t="shared" ca="1" si="12"/>
        <v>5.7031613380881252E-3</v>
      </c>
      <c r="G54" s="44">
        <f t="shared" ca="1" si="13"/>
        <v>6</v>
      </c>
      <c r="H54" s="44" t="str">
        <f ca="1">IF(B54&lt;&gt;"",VLOOKUP(G54,'Players Stats'!$C$88:$D$127,2),"")</f>
        <v>Point Guard</v>
      </c>
      <c r="I54" s="44" t="str">
        <f ca="1">IF(B54&lt;&gt;"",VLOOKUP(G54,'Players Stats'!$C$88:$E$127,3),"")</f>
        <v>Jimmy Butler</v>
      </c>
      <c r="J54" s="87">
        <f t="shared" ca="1" si="14"/>
        <v>0.29314171620022911</v>
      </c>
      <c r="K54" s="87">
        <f ca="1">IF(B54&lt;&gt;"",VLOOKUP('Quarter 1'!G54-5*('Quarter 1'!D54-1),'Players Stats'!$B$136:$J$140,1+E54),"")</f>
        <v>0.13875000000000001</v>
      </c>
      <c r="L54" s="44" t="str">
        <f t="shared" ca="1" si="68"/>
        <v>NO</v>
      </c>
      <c r="M54" s="87">
        <f t="shared" ca="1" si="15"/>
        <v>0.76798421176989995</v>
      </c>
      <c r="N54" s="87">
        <f ca="1">IF(B54&lt;&gt;"",IF(L54="NO",VLOOKUP(G54,'Players Stats'!$C$88:$I$127,7),""),"")</f>
        <v>0.17333333333333334</v>
      </c>
      <c r="O54" s="44">
        <f t="shared" ca="1" si="69"/>
        <v>2</v>
      </c>
      <c r="P54" s="87">
        <f t="shared" ca="1" si="16"/>
        <v>0.7549920621780184</v>
      </c>
      <c r="Q54" s="87">
        <f ca="1">IF(L54="NO",VLOOKUP(G54,'Players Stats'!$C$88:$H$127,7-'Quarter 1'!O54),"")</f>
        <v>0.46700000000000003</v>
      </c>
      <c r="R54" s="44">
        <f t="shared" ca="1" si="70"/>
        <v>0</v>
      </c>
      <c r="S54" s="87">
        <f t="shared" ca="1" si="17"/>
        <v>0.83045029234188095</v>
      </c>
      <c r="T54" s="44" t="str">
        <f ca="1">IF(S54="","",IF(S54&lt;=VLOOKUP(G54,'Players Stats'!$C$88:$L$127,10),"YES","NO"))</f>
        <v>NO</v>
      </c>
      <c r="U54" s="87" t="str">
        <f t="shared" ca="1" si="18"/>
        <v/>
      </c>
      <c r="V54" s="44" t="str">
        <f ca="1">IF(T54="YES",IF(U54&lt;=VLOOKUP(G54,'Players Stats'!$C$88:$H$127,6),1,0),"")</f>
        <v/>
      </c>
      <c r="W54" s="87" t="str">
        <f t="shared" ca="1" si="19"/>
        <v/>
      </c>
      <c r="X54" s="44" t="str">
        <f ca="1">IF(AND(T54="YES",W54&lt;&gt;""),IF(W54&lt;=VLOOKUP(G54,'Players Stats'!$C$88:$H$127,6),1,0),"")</f>
        <v/>
      </c>
      <c r="Y54" s="87">
        <f t="shared" ca="1" si="20"/>
        <v>8.357870725986738E-2</v>
      </c>
      <c r="Z54" s="44" t="str">
        <f ca="1">IF(Y54="","",IF(Y54&lt;=Simulation!$K$7,"YES","NO"))</f>
        <v>NO</v>
      </c>
      <c r="AA54" s="87">
        <f t="shared" ca="1" si="21"/>
        <v>0.75423532506235558</v>
      </c>
      <c r="AB54" s="44">
        <f ca="1">IF(Z54="NO",IF(AA54&lt;=Simulation!$K$9,D54,E54),"")</f>
        <v>1</v>
      </c>
      <c r="AD54" s="44">
        <f t="shared" ca="1" si="22"/>
        <v>22</v>
      </c>
      <c r="AE54" s="6" t="str">
        <f t="shared" ca="1" si="23"/>
        <v>-</v>
      </c>
      <c r="AF54" s="44">
        <f t="shared" ca="1" si="24"/>
        <v>16</v>
      </c>
      <c r="AH54" s="44" t="str">
        <f t="shared" ca="1" si="84"/>
        <v/>
      </c>
      <c r="AI54" s="44" t="str">
        <f t="shared" ca="1" si="84"/>
        <v/>
      </c>
      <c r="AJ54" s="44" t="str">
        <f t="shared" ca="1" si="84"/>
        <v/>
      </c>
      <c r="AL54" s="44">
        <f ca="1">IF(AL53&lt;&gt;"",IF(AND(AL53&lt;60*Simulation!$K$8, AL53+AM54&lt;60*Simulation!$K$8),AL53+AM54,""),"")</f>
        <v>666</v>
      </c>
      <c r="AM54" s="44">
        <f ca="1">IF(AL53&lt;&gt;"",IF(AND(BL53&lt;&gt;"", AN53=BL53),RANDBETWEEN(Simulation!$N$6,Simulation!$P$6),RANDBETWEEN(Simulation!$N$5,Simulation!$P$5)),"")</f>
        <v>20</v>
      </c>
      <c r="AN54" s="44">
        <f t="shared" ca="1" si="71"/>
        <v>2</v>
      </c>
      <c r="AO54" s="44">
        <f t="shared" ca="1" si="25"/>
        <v>1</v>
      </c>
      <c r="AP54" s="87">
        <f t="shared" ca="1" si="26"/>
        <v>0.41515686314628397</v>
      </c>
      <c r="AQ54" s="44">
        <f t="shared" ca="1" si="27"/>
        <v>8</v>
      </c>
      <c r="AR54" s="44" t="str">
        <f ca="1">IF(AL54&lt;&gt;"",VLOOKUP(AQ54,'Players Stats'!$C$88:$D$127,2),"")</f>
        <v>Small Forward</v>
      </c>
      <c r="AS54" s="44" t="str">
        <f ca="1">IF(AL54&lt;&gt;"",VLOOKUP(AQ54,'Players Stats'!$C$88:$E$127,3),"")</f>
        <v>Carlos Boozer</v>
      </c>
      <c r="AT54" s="27">
        <f t="shared" ca="1" si="83"/>
        <v>0.88660841107922872</v>
      </c>
      <c r="AU54" s="44">
        <f ca="1">IF(AL54&lt;&gt;"",VLOOKUP('Quarter 1'!AQ54-5*('Quarter 1'!AN54-1),'Players Stats'!$B$136:$J$140,1+AO54),"")</f>
        <v>0.12745000000000001</v>
      </c>
      <c r="AV54" s="44" t="str">
        <f t="shared" ca="1" si="72"/>
        <v>NO</v>
      </c>
      <c r="AW54" s="27">
        <f t="shared" ca="1" si="29"/>
        <v>0.5749891769939941</v>
      </c>
      <c r="AX54" s="44">
        <f ca="1">IF(AL54&lt;&gt;"",IF(AV54="NO",VLOOKUP(AQ54,'Players Stats'!$C$88:$I$127,7),""),"")</f>
        <v>0</v>
      </c>
      <c r="AY54" s="44">
        <f t="shared" ca="1" si="73"/>
        <v>2</v>
      </c>
      <c r="AZ54" s="27">
        <f t="shared" ca="1" si="30"/>
        <v>0.66670747528217167</v>
      </c>
      <c r="BA54" s="44">
        <f ca="1">IF(AV54="NO",VLOOKUP(AQ54,'Players Stats'!$C$88:$H$127,7-'Quarter 1'!AY54),"")</f>
        <v>0.47699999999999998</v>
      </c>
      <c r="BB54" s="44">
        <f t="shared" ca="1" si="74"/>
        <v>0</v>
      </c>
      <c r="BC54" s="27">
        <f t="shared" ca="1" si="31"/>
        <v>0.76548978646979937</v>
      </c>
      <c r="BD54" s="44" t="str">
        <f ca="1">IF(BC54="","",IF(BC54&lt;=VLOOKUP(AQ54,'Players Stats'!$C$88:$L$127,10),"YES","NO"))</f>
        <v>NO</v>
      </c>
      <c r="BE54" s="27" t="str">
        <f t="shared" ca="1" si="32"/>
        <v/>
      </c>
      <c r="BF54" s="44" t="str">
        <f ca="1">IF(BD54="YES",IF(BE54&lt;=VLOOKUP(AQ54,'Players Stats'!$C$88:$H$127,6),1,0),"")</f>
        <v/>
      </c>
      <c r="BG54" s="27" t="str">
        <f t="shared" ca="1" si="33"/>
        <v/>
      </c>
      <c r="BH54" s="44" t="str">
        <f ca="1">IF(AND(BD54="YES",BG54&lt;&gt;""),IF(BG54&lt;=VLOOKUP(AQ54,'Players Stats'!$C$88:$H$127,6),1,0),"")</f>
        <v/>
      </c>
      <c r="BI54" s="27">
        <f t="shared" ca="1" si="34"/>
        <v>0.43025520275681051</v>
      </c>
      <c r="BJ54" s="44" t="str">
        <f ca="1">IF(BI54="","",IF(BI54&lt;=Simulation!$K$7,"YES","NO"))</f>
        <v>NO</v>
      </c>
      <c r="BK54" s="27">
        <f t="shared" ca="1" si="35"/>
        <v>0.29998168200429565</v>
      </c>
      <c r="BL54" s="44">
        <f ca="1">IF(BJ54="NO",IF(BK54&lt;=Simulation!$K$9,AN54,AO54),"")</f>
        <v>2</v>
      </c>
      <c r="BN54" s="44">
        <f t="shared" ca="1" si="36"/>
        <v>21</v>
      </c>
      <c r="BO54" s="6" t="str">
        <f t="shared" ca="1" si="37"/>
        <v>-</v>
      </c>
      <c r="BP54" s="44">
        <f t="shared" ca="1" si="38"/>
        <v>23</v>
      </c>
      <c r="BR54" s="44" t="str">
        <f t="shared" ca="1" si="2"/>
        <v/>
      </c>
      <c r="BS54" s="44" t="str">
        <f t="shared" ca="1" si="3"/>
        <v/>
      </c>
      <c r="BT54" s="44" t="str">
        <f t="shared" ca="1" si="4"/>
        <v/>
      </c>
      <c r="BU54" s="44"/>
      <c r="BV54" s="44">
        <f ca="1">IF(BV53&lt;&gt;"",IF(AND(BV53&lt;60*Simulation!$K$8, BV53+BW54&lt;60*Simulation!$K$8),BV53+BW54,""),"")</f>
        <v>649</v>
      </c>
      <c r="BW54" s="44">
        <f ca="1">IF(BV53&lt;&gt;"",IF(AND(CV53&lt;&gt;"", BX53=CV53),RANDBETWEEN(Simulation!$N$6,Simulation!$P$6),RANDBETWEEN(Simulation!$N$5,Simulation!$P$5)),"")</f>
        <v>21</v>
      </c>
      <c r="BX54" s="44">
        <f t="shared" ca="1" si="75"/>
        <v>2</v>
      </c>
      <c r="BY54" s="44">
        <f t="shared" ca="1" si="39"/>
        <v>1</v>
      </c>
      <c r="BZ54" s="27">
        <f t="shared" ca="1" si="40"/>
        <v>2.4027092877547673E-3</v>
      </c>
      <c r="CA54" s="44">
        <f t="shared" ca="1" si="41"/>
        <v>6</v>
      </c>
      <c r="CB54" s="44" t="str">
        <f ca="1">IF(BV54&lt;&gt;"",VLOOKUP(CA54,'Players Stats'!$C$88:$D$127,2),"")</f>
        <v>Point Guard</v>
      </c>
      <c r="CC54" s="44" t="str">
        <f ca="1">IF(BV54&lt;&gt;"",VLOOKUP(CA54,'Players Stats'!$C$88:$E$127,3),"")</f>
        <v>Jimmy Butler</v>
      </c>
      <c r="CD54" s="27">
        <f t="shared" ca="1" si="42"/>
        <v>0.99721449627645375</v>
      </c>
      <c r="CE54" s="44">
        <f ca="1">IF(BV54&lt;&gt;"",VLOOKUP('Quarter 1'!CA54-5*('Quarter 1'!BX54-1),'Players Stats'!$B$136:$J$140,1+BY54),"")</f>
        <v>0.13875000000000001</v>
      </c>
      <c r="CF54" s="44" t="str">
        <f t="shared" ca="1" si="76"/>
        <v>NO</v>
      </c>
      <c r="CG54" s="27">
        <f t="shared" ca="1" si="43"/>
        <v>0.62766188239189824</v>
      </c>
      <c r="CH54" s="44">
        <f ca="1">IF(BV54&lt;&gt;"",IF(CF54="NO",VLOOKUP(CA54,'Players Stats'!$C$88:$I$127,7),""),"")</f>
        <v>0.17333333333333334</v>
      </c>
      <c r="CI54" s="44">
        <f t="shared" ca="1" si="77"/>
        <v>2</v>
      </c>
      <c r="CJ54" s="27">
        <f t="shared" ca="1" si="44"/>
        <v>0.55307495015617791</v>
      </c>
      <c r="CK54" s="44">
        <f ca="1">IF(CF54="NO",VLOOKUP(CA54,'Players Stats'!$C$88:$H$127,7-'Quarter 1'!CI54),"")</f>
        <v>0.46700000000000003</v>
      </c>
      <c r="CL54" s="44">
        <f t="shared" ca="1" si="78"/>
        <v>0</v>
      </c>
      <c r="CM54" s="27">
        <f t="shared" ca="1" si="45"/>
        <v>0.11125278496981705</v>
      </c>
      <c r="CN54" s="44" t="str">
        <f ca="1">IF(CM54="","",IF(CM54&lt;=VLOOKUP(CA54,'Players Stats'!$C$88:$L$127,10),"YES","NO"))</f>
        <v>NO</v>
      </c>
      <c r="CO54" s="27" t="str">
        <f t="shared" ca="1" si="46"/>
        <v/>
      </c>
      <c r="CP54" s="44" t="str">
        <f ca="1">IF(CN54="YES",IF(CO54&lt;=VLOOKUP(CA54,'Players Stats'!$C$88:$H$127,6),1,0),"")</f>
        <v/>
      </c>
      <c r="CQ54" s="27" t="str">
        <f t="shared" ca="1" si="47"/>
        <v/>
      </c>
      <c r="CR54" s="44" t="str">
        <f ca="1">IF(AND(CN54="YES",CQ54&lt;&gt;""),IF(CQ54&lt;=VLOOKUP(CA54,'Players Stats'!$C$88:$H$127,6),1,0),"")</f>
        <v/>
      </c>
      <c r="CS54" s="27">
        <f t="shared" ca="1" si="48"/>
        <v>0.20461821736568853</v>
      </c>
      <c r="CT54" s="44" t="str">
        <f ca="1">IF(CS54="","",IF(CS54&lt;=Simulation!$K$7,"YES","NO"))</f>
        <v>NO</v>
      </c>
      <c r="CU54" s="27">
        <f t="shared" ca="1" si="49"/>
        <v>0.36626121954465241</v>
      </c>
      <c r="CV54" s="44">
        <f ca="1">IF(CT54="NO",IF(CU54&lt;=Simulation!$K$9,BX54,BY54),"")</f>
        <v>1</v>
      </c>
      <c r="CX54" s="44">
        <f t="shared" ca="1" si="50"/>
        <v>19</v>
      </c>
      <c r="CY54" s="6" t="str">
        <f t="shared" ca="1" si="51"/>
        <v>-</v>
      </c>
      <c r="CZ54" s="44">
        <f t="shared" ca="1" si="52"/>
        <v>13</v>
      </c>
      <c r="DB54" s="44" t="str">
        <f t="shared" ca="1" si="5"/>
        <v/>
      </c>
      <c r="DC54" s="44" t="str">
        <f t="shared" ca="1" si="6"/>
        <v/>
      </c>
      <c r="DD54" s="44" t="str">
        <f t="shared" ca="1" si="7"/>
        <v/>
      </c>
      <c r="DE54" s="44"/>
      <c r="DF54" s="44">
        <f ca="1">IF(DF53&lt;&gt;"",IF(AND(DF53&lt;60*Simulation!$K$8, DF53+DG54&lt;60*Simulation!$K$8),DF53+DG54,""),"")</f>
        <v>685</v>
      </c>
      <c r="DG54" s="44">
        <f ca="1">IF(DF53&lt;&gt;"",IF(AND(EF53&lt;&gt;"", DH53=EF53),RANDBETWEEN(Simulation!$N$6,Simulation!$P$6),RANDBETWEEN(Simulation!$N$5,Simulation!$P$5)),"")</f>
        <v>15</v>
      </c>
      <c r="DH54" s="44">
        <f t="shared" ca="1" si="79"/>
        <v>2</v>
      </c>
      <c r="DI54" s="44">
        <f t="shared" ca="1" si="53"/>
        <v>1</v>
      </c>
      <c r="DJ54" s="27">
        <f t="shared" ca="1" si="54"/>
        <v>0.40089471692035483</v>
      </c>
      <c r="DK54" s="44">
        <f t="shared" ca="1" si="55"/>
        <v>8</v>
      </c>
      <c r="DL54" s="44" t="str">
        <f ca="1">IF(DF54&lt;&gt;"",VLOOKUP(DK54,'Players Stats'!$C$88:$D$127,2),"")</f>
        <v>Small Forward</v>
      </c>
      <c r="DM54" s="44" t="str">
        <f ca="1">IF(DF54&lt;&gt;"",VLOOKUP(DK54,'Players Stats'!$C$88:$E$127,3),"")</f>
        <v>Carlos Boozer</v>
      </c>
      <c r="DN54" s="27">
        <f t="shared" ca="1" si="56"/>
        <v>0.83833007640950818</v>
      </c>
      <c r="DO54" s="44">
        <f ca="1">IF(DF54&lt;&gt;"",VLOOKUP('Quarter 1'!DK54-5*('Quarter 1'!DH54-1),'Players Stats'!$B$136:$J$140,1+DI54),"")</f>
        <v>0.12745000000000001</v>
      </c>
      <c r="DP54" s="44" t="str">
        <f t="shared" ca="1" si="80"/>
        <v>NO</v>
      </c>
      <c r="DQ54" s="27">
        <f t="shared" ca="1" si="57"/>
        <v>0.59232075168329312</v>
      </c>
      <c r="DR54" s="44">
        <f ca="1">IF(DF54&lt;&gt;"",IF(DP54="NO",VLOOKUP(DK54,'Players Stats'!$C$88:$I$127,7),""),"")</f>
        <v>0</v>
      </c>
      <c r="DS54" s="44">
        <f t="shared" ca="1" si="81"/>
        <v>2</v>
      </c>
      <c r="DT54" s="27">
        <f t="shared" ca="1" si="58"/>
        <v>0.78161002258643197</v>
      </c>
      <c r="DU54" s="44">
        <f ca="1">IF(DP54="NO",VLOOKUP(DK54,'Players Stats'!$C$88:$H$127,7-'Quarter 1'!DS54),"")</f>
        <v>0.47699999999999998</v>
      </c>
      <c r="DV54" s="44">
        <f t="shared" ca="1" si="82"/>
        <v>0</v>
      </c>
      <c r="DW54" s="27">
        <f t="shared" ca="1" si="59"/>
        <v>6.232648414764741E-2</v>
      </c>
      <c r="DX54" s="44" t="str">
        <f ca="1">IF(DW54="","",IF(DW54&lt;=VLOOKUP(DK54,'Players Stats'!$C$88:$L$127,10),"YES","NO"))</f>
        <v>NO</v>
      </c>
      <c r="DY54" s="27" t="str">
        <f t="shared" ca="1" si="60"/>
        <v/>
      </c>
      <c r="DZ54" s="44" t="str">
        <f ca="1">IF(DX54="YES",IF(DY54&lt;=VLOOKUP(DK54,'Players Stats'!$C$88:$H$127,6),1,0),"")</f>
        <v/>
      </c>
      <c r="EA54" s="27" t="str">
        <f t="shared" ca="1" si="61"/>
        <v/>
      </c>
      <c r="EB54" s="44" t="str">
        <f ca="1">IF(AND(DX54="YES",EA54&lt;&gt;""),IF(EA54&lt;=VLOOKUP(DK54,'Players Stats'!$C$88:$H$127,6),1,0),"")</f>
        <v/>
      </c>
      <c r="EC54" s="27">
        <f t="shared" ca="1" si="62"/>
        <v>3.6985456192127786E-2</v>
      </c>
      <c r="ED54" s="44" t="str">
        <f ca="1">IF(EC54="","",IF(EC54&lt;=Simulation!$K$7,"YES","NO"))</f>
        <v>YES</v>
      </c>
      <c r="EE54" s="27" t="str">
        <f t="shared" ca="1" si="63"/>
        <v/>
      </c>
      <c r="EF54" s="44" t="str">
        <f ca="1">IF(ED54="NO",IF(EE54&lt;=Simulation!$K$9,DH54,DI54),"")</f>
        <v/>
      </c>
      <c r="EH54" s="44">
        <f t="shared" ca="1" si="64"/>
        <v>29</v>
      </c>
      <c r="EI54" s="6" t="str">
        <f t="shared" ca="1" si="65"/>
        <v>-</v>
      </c>
      <c r="EJ54" s="44">
        <f t="shared" ca="1" si="66"/>
        <v>24</v>
      </c>
      <c r="EL54" s="44" t="str">
        <f t="shared" ca="1" si="8"/>
        <v/>
      </c>
      <c r="EM54" s="44" t="str">
        <f t="shared" ca="1" si="9"/>
        <v/>
      </c>
      <c r="EN54" s="44" t="str">
        <f t="shared" ca="1" si="10"/>
        <v/>
      </c>
    </row>
    <row r="55" spans="2:144">
      <c r="B55" s="44">
        <f ca="1">IF(B54&lt;&gt;"",IF(AND(B54&lt;60*Simulation!$K$8, B54+C55&lt;60*Simulation!$K$8),B54+C55,""),"")</f>
        <v>676</v>
      </c>
      <c r="C55" s="44">
        <f ca="1">IF(B54&lt;&gt;"",IF(AND(AB54&lt;&gt;"", D54=AB54),RANDBETWEEN(Simulation!$N$6,Simulation!$P$6),RANDBETWEEN(Simulation!$N$5,Simulation!$P$5)),"")</f>
        <v>10</v>
      </c>
      <c r="D55" s="44">
        <f t="shared" ca="1" si="67"/>
        <v>1</v>
      </c>
      <c r="E55" s="44">
        <f t="shared" ca="1" si="11"/>
        <v>2</v>
      </c>
      <c r="F55" s="87">
        <f t="shared" ca="1" si="12"/>
        <v>0.35966573634460963</v>
      </c>
      <c r="G55" s="44">
        <f t="shared" ca="1" si="13"/>
        <v>2</v>
      </c>
      <c r="H55" s="44" t="str">
        <f ca="1">IF(B55&lt;&gt;"",VLOOKUP(G55,'Players Stats'!$C$88:$D$127,2),"")</f>
        <v>Shooting Guard</v>
      </c>
      <c r="I55" s="44" t="str">
        <f ca="1">IF(B55&lt;&gt;"",VLOOKUP(G55,'Players Stats'!$C$88:$E$127,3),"")</f>
        <v>Ray Allen</v>
      </c>
      <c r="J55" s="87">
        <f t="shared" ca="1" si="14"/>
        <v>0.43196397391832198</v>
      </c>
      <c r="K55" s="87">
        <f ca="1">IF(B55&lt;&gt;"",VLOOKUP('Quarter 1'!G55-5*('Quarter 1'!D55-1),'Players Stats'!$B$136:$J$140,1+E55),"")</f>
        <v>5.1799999999999999E-2</v>
      </c>
      <c r="L55" s="44" t="str">
        <f t="shared" ca="1" si="68"/>
        <v>NO</v>
      </c>
      <c r="M55" s="87">
        <f t="shared" ca="1" si="15"/>
        <v>0.14271057734623049</v>
      </c>
      <c r="N55" s="87">
        <f ca="1">IF(B55&lt;&gt;"",IF(L55="NO",VLOOKUP(G55,'Players Stats'!$C$88:$I$127,7),""),"")</f>
        <v>0.33870967741935487</v>
      </c>
      <c r="O55" s="44">
        <f t="shared" ca="1" si="69"/>
        <v>3</v>
      </c>
      <c r="P55" s="87">
        <f t="shared" ca="1" si="16"/>
        <v>0.83784483617051542</v>
      </c>
      <c r="Q55" s="87">
        <f ca="1">IF(L55="NO",VLOOKUP(G55,'Players Stats'!$C$88:$H$127,7-'Quarter 1'!O55),"")</f>
        <v>0.41899999999999998</v>
      </c>
      <c r="R55" s="44">
        <f t="shared" ca="1" si="70"/>
        <v>0</v>
      </c>
      <c r="S55" s="87" t="str">
        <f t="shared" ca="1" si="17"/>
        <v/>
      </c>
      <c r="T55" s="44" t="str">
        <f ca="1">IF(S55="","",IF(S55&lt;=VLOOKUP(G55,'Players Stats'!$C$88:$L$127,10),"YES","NO"))</f>
        <v/>
      </c>
      <c r="U55" s="87" t="str">
        <f t="shared" ca="1" si="18"/>
        <v/>
      </c>
      <c r="V55" s="44" t="str">
        <f ca="1">IF(T55="YES",IF(U55&lt;=VLOOKUP(G55,'Players Stats'!$C$88:$H$127,6),1,0),"")</f>
        <v/>
      </c>
      <c r="W55" s="87" t="str">
        <f t="shared" ca="1" si="19"/>
        <v/>
      </c>
      <c r="X55" s="44" t="str">
        <f ca="1">IF(AND(T55="YES",W55&lt;&gt;""),IF(W55&lt;=VLOOKUP(G55,'Players Stats'!$C$88:$H$127,6),1,0),"")</f>
        <v/>
      </c>
      <c r="Y55" s="87" t="str">
        <f t="shared" ca="1" si="20"/>
        <v/>
      </c>
      <c r="Z55" s="44" t="str">
        <f ca="1">IF(Y55="","",IF(Y55&lt;=Simulation!$K$7,"YES","NO"))</f>
        <v/>
      </c>
      <c r="AA55" s="87" t="str">
        <f t="shared" ca="1" si="21"/>
        <v/>
      </c>
      <c r="AB55" s="44" t="str">
        <f ca="1">IF(Z55="NO",IF(AA55&lt;=Simulation!$K$9,D55,E55),"")</f>
        <v/>
      </c>
      <c r="AD55" s="44">
        <f t="shared" ca="1" si="22"/>
        <v>22</v>
      </c>
      <c r="AE55" s="6" t="str">
        <f t="shared" ca="1" si="23"/>
        <v>-</v>
      </c>
      <c r="AF55" s="44">
        <f t="shared" ca="1" si="24"/>
        <v>16</v>
      </c>
      <c r="AH55" s="44" t="str">
        <f t="shared" ca="1" si="84"/>
        <v/>
      </c>
      <c r="AI55" s="44" t="str">
        <f t="shared" ca="1" si="84"/>
        <v/>
      </c>
      <c r="AJ55" s="44" t="str">
        <f t="shared" ca="1" si="84"/>
        <v/>
      </c>
      <c r="AL55" s="44">
        <f ca="1">IF(AL54&lt;&gt;"",IF(AND(AL54&lt;60*Simulation!$K$8, AL54+AM55&lt;60*Simulation!$K$8),AL54+AM55,""),"")</f>
        <v>683</v>
      </c>
      <c r="AM55" s="44">
        <f ca="1">IF(AL54&lt;&gt;"",IF(AND(BL54&lt;&gt;"", AN54=BL54),RANDBETWEEN(Simulation!$N$6,Simulation!$P$6),RANDBETWEEN(Simulation!$N$5,Simulation!$P$5)),"")</f>
        <v>17</v>
      </c>
      <c r="AN55" s="44">
        <f t="shared" ca="1" si="71"/>
        <v>2</v>
      </c>
      <c r="AO55" s="44">
        <f t="shared" ca="1" si="25"/>
        <v>1</v>
      </c>
      <c r="AP55" s="87">
        <f t="shared" ca="1" si="26"/>
        <v>0.5978544358435095</v>
      </c>
      <c r="AQ55" s="44">
        <f t="shared" ca="1" si="27"/>
        <v>8</v>
      </c>
      <c r="AR55" s="44" t="str">
        <f ca="1">IF(AL55&lt;&gt;"",VLOOKUP(AQ55,'Players Stats'!$C$88:$D$127,2),"")</f>
        <v>Small Forward</v>
      </c>
      <c r="AS55" s="44" t="str">
        <f ca="1">IF(AL55&lt;&gt;"",VLOOKUP(AQ55,'Players Stats'!$C$88:$E$127,3),"")</f>
        <v>Carlos Boozer</v>
      </c>
      <c r="AT55" s="27">
        <f t="shared" ca="1" si="83"/>
        <v>0.59571802762651738</v>
      </c>
      <c r="AU55" s="44">
        <f ca="1">IF(AL55&lt;&gt;"",VLOOKUP('Quarter 1'!AQ55-5*('Quarter 1'!AN55-1),'Players Stats'!$B$136:$J$140,1+AO55),"")</f>
        <v>0.12745000000000001</v>
      </c>
      <c r="AV55" s="44" t="str">
        <f t="shared" ca="1" si="72"/>
        <v>NO</v>
      </c>
      <c r="AW55" s="27">
        <f t="shared" ca="1" si="29"/>
        <v>0.93605366807257995</v>
      </c>
      <c r="AX55" s="44">
        <f ca="1">IF(AL55&lt;&gt;"",IF(AV55="NO",VLOOKUP(AQ55,'Players Stats'!$C$88:$I$127,7),""),"")</f>
        <v>0</v>
      </c>
      <c r="AY55" s="44">
        <f t="shared" ca="1" si="73"/>
        <v>2</v>
      </c>
      <c r="AZ55" s="27">
        <f t="shared" ca="1" si="30"/>
        <v>0.80312084698655195</v>
      </c>
      <c r="BA55" s="44">
        <f ca="1">IF(AV55="NO",VLOOKUP(AQ55,'Players Stats'!$C$88:$H$127,7-'Quarter 1'!AY55),"")</f>
        <v>0.47699999999999998</v>
      </c>
      <c r="BB55" s="44">
        <f t="shared" ca="1" si="74"/>
        <v>0</v>
      </c>
      <c r="BC55" s="27">
        <f t="shared" ca="1" si="31"/>
        <v>0.15758804724283149</v>
      </c>
      <c r="BD55" s="44" t="str">
        <f ca="1">IF(BC55="","",IF(BC55&lt;=VLOOKUP(AQ55,'Players Stats'!$C$88:$L$127,10),"YES","NO"))</f>
        <v>NO</v>
      </c>
      <c r="BE55" s="27" t="str">
        <f t="shared" ca="1" si="32"/>
        <v/>
      </c>
      <c r="BF55" s="44" t="str">
        <f ca="1">IF(BD55="YES",IF(BE55&lt;=VLOOKUP(AQ55,'Players Stats'!$C$88:$H$127,6),1,0),"")</f>
        <v/>
      </c>
      <c r="BG55" s="27" t="str">
        <f t="shared" ca="1" si="33"/>
        <v/>
      </c>
      <c r="BH55" s="44" t="str">
        <f ca="1">IF(AND(BD55="YES",BG55&lt;&gt;""),IF(BG55&lt;=VLOOKUP(AQ55,'Players Stats'!$C$88:$H$127,6),1,0),"")</f>
        <v/>
      </c>
      <c r="BI55" s="27">
        <f t="shared" ca="1" si="34"/>
        <v>0.82306062136079527</v>
      </c>
      <c r="BJ55" s="44" t="str">
        <f ca="1">IF(BI55="","",IF(BI55&lt;=Simulation!$K$7,"YES","NO"))</f>
        <v>NO</v>
      </c>
      <c r="BK55" s="27">
        <f t="shared" ca="1" si="35"/>
        <v>0.71606161614976971</v>
      </c>
      <c r="BL55" s="44">
        <f ca="1">IF(BJ55="NO",IF(BK55&lt;=Simulation!$K$9,AN55,AO55),"")</f>
        <v>1</v>
      </c>
      <c r="BN55" s="44">
        <f t="shared" ca="1" si="36"/>
        <v>21</v>
      </c>
      <c r="BO55" s="6" t="str">
        <f t="shared" ca="1" si="37"/>
        <v>-</v>
      </c>
      <c r="BP55" s="44">
        <f t="shared" ca="1" si="38"/>
        <v>23</v>
      </c>
      <c r="BR55" s="44" t="str">
        <f t="shared" ca="1" si="2"/>
        <v/>
      </c>
      <c r="BS55" s="44" t="str">
        <f t="shared" ca="1" si="3"/>
        <v/>
      </c>
      <c r="BT55" s="44" t="str">
        <f t="shared" ca="1" si="4"/>
        <v/>
      </c>
      <c r="BU55" s="44"/>
      <c r="BV55" s="44">
        <f ca="1">IF(BV54&lt;&gt;"",IF(AND(BV54&lt;60*Simulation!$K$8, BV54+BW55&lt;60*Simulation!$K$8),BV54+BW55,""),"")</f>
        <v>663</v>
      </c>
      <c r="BW55" s="44">
        <f ca="1">IF(BV54&lt;&gt;"",IF(AND(CV54&lt;&gt;"", BX54=CV54),RANDBETWEEN(Simulation!$N$6,Simulation!$P$6),RANDBETWEEN(Simulation!$N$5,Simulation!$P$5)),"")</f>
        <v>14</v>
      </c>
      <c r="BX55" s="44">
        <f t="shared" ca="1" si="75"/>
        <v>1</v>
      </c>
      <c r="BY55" s="44">
        <f t="shared" ca="1" si="39"/>
        <v>2</v>
      </c>
      <c r="BZ55" s="27">
        <f t="shared" ca="1" si="40"/>
        <v>0.48419858547742312</v>
      </c>
      <c r="CA55" s="44">
        <f t="shared" ca="1" si="41"/>
        <v>3</v>
      </c>
      <c r="CB55" s="44" t="str">
        <f ca="1">IF(BV55&lt;&gt;"",VLOOKUP(CA55,'Players Stats'!$C$88:$D$127,2),"")</f>
        <v>Small Forward</v>
      </c>
      <c r="CC55" s="44" t="str">
        <f ca="1">IF(BV55&lt;&gt;"",VLOOKUP(CA55,'Players Stats'!$C$88:$E$127,3),"")</f>
        <v>LeBron James</v>
      </c>
      <c r="CD55" s="27">
        <f t="shared" ca="1" si="42"/>
        <v>0.98655669225540688</v>
      </c>
      <c r="CE55" s="44">
        <f ca="1">IF(BV55&lt;&gt;"",VLOOKUP('Quarter 1'!CA55-5*('Quarter 1'!BX55-1),'Players Stats'!$B$136:$J$140,1+BY55),"")</f>
        <v>7.035000000000001E-2</v>
      </c>
      <c r="CF55" s="44" t="str">
        <f t="shared" ca="1" si="76"/>
        <v>NO</v>
      </c>
      <c r="CG55" s="27">
        <f t="shared" ca="1" si="43"/>
        <v>0.36225582980016013</v>
      </c>
      <c r="CH55" s="44">
        <f ca="1">IF(BV55&lt;&gt;"",IF(CF55="NO",VLOOKUP(CA55,'Players Stats'!$C$88:$I$127,7),""),"")</f>
        <v>0.15639810426540282</v>
      </c>
      <c r="CI55" s="44">
        <f t="shared" ca="1" si="77"/>
        <v>2</v>
      </c>
      <c r="CJ55" s="27">
        <f t="shared" ca="1" si="44"/>
        <v>0.53671042290172577</v>
      </c>
      <c r="CK55" s="44">
        <f ca="1">IF(CF55="NO",VLOOKUP(CA55,'Players Stats'!$C$88:$H$127,7-'Quarter 1'!CI55),"")</f>
        <v>0.56499999999999995</v>
      </c>
      <c r="CL55" s="44">
        <f t="shared" ca="1" si="78"/>
        <v>2</v>
      </c>
      <c r="CM55" s="27">
        <f t="shared" ca="1" si="45"/>
        <v>0.21753137227042052</v>
      </c>
      <c r="CN55" s="44" t="str">
        <f ca="1">IF(CM55="","",IF(CM55&lt;=VLOOKUP(CA55,'Players Stats'!$C$88:$L$127,10),"YES","NO"))</f>
        <v>NO</v>
      </c>
      <c r="CO55" s="27" t="str">
        <f t="shared" ca="1" si="46"/>
        <v/>
      </c>
      <c r="CP55" s="44" t="str">
        <f ca="1">IF(CN55="YES",IF(CO55&lt;=VLOOKUP(CA55,'Players Stats'!$C$88:$H$127,6),1,0),"")</f>
        <v/>
      </c>
      <c r="CQ55" s="27" t="str">
        <f t="shared" ca="1" si="47"/>
        <v/>
      </c>
      <c r="CR55" s="44" t="str">
        <f ca="1">IF(AND(CN55="YES",CQ55&lt;&gt;""),IF(CQ55&lt;=VLOOKUP(CA55,'Players Stats'!$C$88:$H$127,6),1,0),"")</f>
        <v/>
      </c>
      <c r="CS55" s="27" t="str">
        <f t="shared" ca="1" si="48"/>
        <v/>
      </c>
      <c r="CT55" s="44" t="str">
        <f ca="1">IF(CS55="","",IF(CS55&lt;=Simulation!$K$7,"YES","NO"))</f>
        <v/>
      </c>
      <c r="CU55" s="27" t="str">
        <f t="shared" ca="1" si="49"/>
        <v/>
      </c>
      <c r="CV55" s="44" t="str">
        <f ca="1">IF(CT55="NO",IF(CU55&lt;=Simulation!$K$9,BX55,BY55),"")</f>
        <v/>
      </c>
      <c r="CX55" s="44">
        <f t="shared" ca="1" si="50"/>
        <v>21</v>
      </c>
      <c r="CY55" s="6" t="str">
        <f t="shared" ca="1" si="51"/>
        <v>-</v>
      </c>
      <c r="CZ55" s="44">
        <f t="shared" ca="1" si="52"/>
        <v>13</v>
      </c>
      <c r="DB55" s="44" t="str">
        <f t="shared" ca="1" si="5"/>
        <v/>
      </c>
      <c r="DC55" s="44" t="str">
        <f t="shared" ca="1" si="6"/>
        <v/>
      </c>
      <c r="DD55" s="44" t="str">
        <f t="shared" ca="1" si="7"/>
        <v/>
      </c>
      <c r="DE55" s="44"/>
      <c r="DF55" s="44">
        <f ca="1">IF(DF54&lt;&gt;"",IF(AND(DF54&lt;60*Simulation!$K$8, DF54+DG55&lt;60*Simulation!$K$8),DF54+DG55,""),"")</f>
        <v>701</v>
      </c>
      <c r="DG55" s="44">
        <f ca="1">IF(DF54&lt;&gt;"",IF(AND(EF54&lt;&gt;"", DH54=EF54),RANDBETWEEN(Simulation!$N$6,Simulation!$P$6),RANDBETWEEN(Simulation!$N$5,Simulation!$P$5)),"")</f>
        <v>16</v>
      </c>
      <c r="DH55" s="44">
        <f t="shared" ca="1" si="79"/>
        <v>1</v>
      </c>
      <c r="DI55" s="44">
        <f t="shared" ca="1" si="53"/>
        <v>2</v>
      </c>
      <c r="DJ55" s="27">
        <f t="shared" ca="1" si="54"/>
        <v>0.69179437777060637</v>
      </c>
      <c r="DK55" s="44">
        <f t="shared" ca="1" si="55"/>
        <v>4</v>
      </c>
      <c r="DL55" s="44" t="str">
        <f ca="1">IF(DF55&lt;&gt;"",VLOOKUP(DK55,'Players Stats'!$C$88:$D$127,2),"")</f>
        <v>Power Forward</v>
      </c>
      <c r="DM55" s="44" t="str">
        <f ca="1">IF(DF55&lt;&gt;"",VLOOKUP(DK55,'Players Stats'!$C$88:$E$127,3),"")</f>
        <v>Shane Battier</v>
      </c>
      <c r="DN55" s="27">
        <f t="shared" ca="1" si="56"/>
        <v>0.62307455310680937</v>
      </c>
      <c r="DO55" s="44">
        <f ca="1">IF(DF55&lt;&gt;"",VLOOKUP('Quarter 1'!DK55-5*('Quarter 1'!DH55-1),'Players Stats'!$B$136:$J$140,1+DI55),"")</f>
        <v>6.9599999999999995E-2</v>
      </c>
      <c r="DP55" s="44" t="str">
        <f t="shared" ca="1" si="80"/>
        <v>NO</v>
      </c>
      <c r="DQ55" s="27">
        <f t="shared" ca="1" si="57"/>
        <v>0.61883355786800998</v>
      </c>
      <c r="DR55" s="44">
        <f ca="1">IF(DF55&lt;&gt;"",IF(DP55="NO",VLOOKUP(DK55,'Players Stats'!$C$88:$I$127,7),""),"")</f>
        <v>0.46808510638297873</v>
      </c>
      <c r="DS55" s="44">
        <f t="shared" ca="1" si="81"/>
        <v>2</v>
      </c>
      <c r="DT55" s="27">
        <f t="shared" ca="1" si="58"/>
        <v>0.9615962515880343</v>
      </c>
      <c r="DU55" s="44">
        <f ca="1">IF(DP55="NO",VLOOKUP(DK55,'Players Stats'!$C$88:$H$127,7-'Quarter 1'!DS55),"")</f>
        <v>0.42</v>
      </c>
      <c r="DV55" s="44">
        <f t="shared" ca="1" si="82"/>
        <v>0</v>
      </c>
      <c r="DW55" s="27">
        <f t="shared" ca="1" si="59"/>
        <v>0.68481428565765912</v>
      </c>
      <c r="DX55" s="44" t="str">
        <f ca="1">IF(DW55="","",IF(DW55&lt;=VLOOKUP(DK55,'Players Stats'!$C$88:$L$127,10),"YES","NO"))</f>
        <v>NO</v>
      </c>
      <c r="DY55" s="27" t="str">
        <f t="shared" ca="1" si="60"/>
        <v/>
      </c>
      <c r="DZ55" s="44" t="str">
        <f ca="1">IF(DX55="YES",IF(DY55&lt;=VLOOKUP(DK55,'Players Stats'!$C$88:$H$127,6),1,0),"")</f>
        <v/>
      </c>
      <c r="EA55" s="27" t="str">
        <f t="shared" ca="1" si="61"/>
        <v/>
      </c>
      <c r="EB55" s="44" t="str">
        <f ca="1">IF(AND(DX55="YES",EA55&lt;&gt;""),IF(EA55&lt;=VLOOKUP(DK55,'Players Stats'!$C$88:$H$127,6),1,0),"")</f>
        <v/>
      </c>
      <c r="EC55" s="27">
        <f t="shared" ca="1" si="62"/>
        <v>0.84797420658947587</v>
      </c>
      <c r="ED55" s="44" t="str">
        <f ca="1">IF(EC55="","",IF(EC55&lt;=Simulation!$K$7,"YES","NO"))</f>
        <v>NO</v>
      </c>
      <c r="EE55" s="27">
        <f t="shared" ca="1" si="63"/>
        <v>0.54966526985471653</v>
      </c>
      <c r="EF55" s="44">
        <f ca="1">IF(ED55="NO",IF(EE55&lt;=Simulation!$K$9,DH55,DI55),"")</f>
        <v>2</v>
      </c>
      <c r="EH55" s="44">
        <f t="shared" ca="1" si="64"/>
        <v>29</v>
      </c>
      <c r="EI55" s="6" t="str">
        <f t="shared" ca="1" si="65"/>
        <v>-</v>
      </c>
      <c r="EJ55" s="44">
        <f t="shared" ca="1" si="66"/>
        <v>24</v>
      </c>
      <c r="EL55" s="44" t="str">
        <f t="shared" ca="1" si="8"/>
        <v/>
      </c>
      <c r="EM55" s="44" t="str">
        <f t="shared" ca="1" si="9"/>
        <v/>
      </c>
      <c r="EN55" s="44" t="str">
        <f t="shared" ca="1" si="10"/>
        <v/>
      </c>
    </row>
    <row r="56" spans="2:144">
      <c r="B56" s="44">
        <f ca="1">IF(B55&lt;&gt;"",IF(AND(B55&lt;60*Simulation!$K$8, B55+C56&lt;60*Simulation!$K$8),B55+C56,""),"")</f>
        <v>694</v>
      </c>
      <c r="C56" s="44">
        <f ca="1">IF(B55&lt;&gt;"",IF(AND(AB55&lt;&gt;"", D55=AB55),RANDBETWEEN(Simulation!$N$6,Simulation!$P$6),RANDBETWEEN(Simulation!$N$5,Simulation!$P$5)),"")</f>
        <v>18</v>
      </c>
      <c r="D56" s="44">
        <f t="shared" ca="1" si="67"/>
        <v>2</v>
      </c>
      <c r="E56" s="44">
        <f t="shared" ca="1" si="11"/>
        <v>1</v>
      </c>
      <c r="F56" s="87">
        <f t="shared" ca="1" si="12"/>
        <v>0.26808965860644096</v>
      </c>
      <c r="G56" s="44">
        <f t="shared" ca="1" si="13"/>
        <v>7</v>
      </c>
      <c r="H56" s="44" t="str">
        <f ca="1">IF(B56&lt;&gt;"",VLOOKUP(G56,'Players Stats'!$C$88:$D$127,2),"")</f>
        <v>Shooting Guard</v>
      </c>
      <c r="I56" s="44" t="str">
        <f ca="1">IF(B56&lt;&gt;"",VLOOKUP(G56,'Players Stats'!$C$88:$E$127,3),"")</f>
        <v>Nate Robinson</v>
      </c>
      <c r="J56" s="87">
        <f t="shared" ca="1" si="14"/>
        <v>0.21458261718756111</v>
      </c>
      <c r="K56" s="87">
        <f ca="1">IF(B56&lt;&gt;"",VLOOKUP('Quarter 1'!G56-5*('Quarter 1'!D56-1),'Players Stats'!$B$136:$J$140,1+E56),"")</f>
        <v>5.305E-2</v>
      </c>
      <c r="L56" s="44" t="str">
        <f t="shared" ca="1" si="68"/>
        <v>NO</v>
      </c>
      <c r="M56" s="87">
        <f t="shared" ca="1" si="15"/>
        <v>2.1073857665263596E-3</v>
      </c>
      <c r="N56" s="87">
        <f ca="1">IF(B56&lt;&gt;"",IF(L56="NO",VLOOKUP(G56,'Players Stats'!$C$88:$I$127,7),""),"")</f>
        <v>0.27272727272727276</v>
      </c>
      <c r="O56" s="44">
        <f t="shared" ca="1" si="69"/>
        <v>3</v>
      </c>
      <c r="P56" s="87">
        <f t="shared" ca="1" si="16"/>
        <v>0.51704622512454324</v>
      </c>
      <c r="Q56" s="87">
        <f ca="1">IF(L56="NO",VLOOKUP(G56,'Players Stats'!$C$88:$H$127,7-'Quarter 1'!O56),"")</f>
        <v>0.40500000000000003</v>
      </c>
      <c r="R56" s="44">
        <f t="shared" ca="1" si="70"/>
        <v>0</v>
      </c>
      <c r="S56" s="87" t="str">
        <f t="shared" ca="1" si="17"/>
        <v/>
      </c>
      <c r="T56" s="44" t="str">
        <f ca="1">IF(S56="","",IF(S56&lt;=VLOOKUP(G56,'Players Stats'!$C$88:$L$127,10),"YES","NO"))</f>
        <v/>
      </c>
      <c r="U56" s="87" t="str">
        <f t="shared" ca="1" si="18"/>
        <v/>
      </c>
      <c r="V56" s="44" t="str">
        <f ca="1">IF(T56="YES",IF(U56&lt;=VLOOKUP(G56,'Players Stats'!$C$88:$H$127,6),1,0),"")</f>
        <v/>
      </c>
      <c r="W56" s="87" t="str">
        <f t="shared" ca="1" si="19"/>
        <v/>
      </c>
      <c r="X56" s="44" t="str">
        <f ca="1">IF(AND(T56="YES",W56&lt;&gt;""),IF(W56&lt;=VLOOKUP(G56,'Players Stats'!$C$88:$H$127,6),1,0),"")</f>
        <v/>
      </c>
      <c r="Y56" s="87" t="str">
        <f t="shared" ca="1" si="20"/>
        <v/>
      </c>
      <c r="Z56" s="44" t="str">
        <f ca="1">IF(Y56="","",IF(Y56&lt;=Simulation!$K$7,"YES","NO"))</f>
        <v/>
      </c>
      <c r="AA56" s="87" t="str">
        <f t="shared" ca="1" si="21"/>
        <v/>
      </c>
      <c r="AB56" s="44" t="str">
        <f ca="1">IF(Z56="NO",IF(AA56&lt;=Simulation!$K$9,D56,E56),"")</f>
        <v/>
      </c>
      <c r="AD56" s="44">
        <f t="shared" ca="1" si="22"/>
        <v>22</v>
      </c>
      <c r="AE56" s="6" t="str">
        <f t="shared" ca="1" si="23"/>
        <v>-</v>
      </c>
      <c r="AF56" s="44">
        <f t="shared" ca="1" si="24"/>
        <v>16</v>
      </c>
      <c r="AH56" s="44" t="str">
        <f t="shared" ca="1" si="84"/>
        <v/>
      </c>
      <c r="AI56" s="44" t="str">
        <f t="shared" ca="1" si="84"/>
        <v/>
      </c>
      <c r="AJ56" s="44" t="str">
        <f t="shared" ca="1" si="84"/>
        <v/>
      </c>
      <c r="AL56" s="44">
        <f ca="1">IF(AL55&lt;&gt;"",IF(AND(AL55&lt;60*Simulation!$K$8, AL55+AM56&lt;60*Simulation!$K$8),AL55+AM56,""),"")</f>
        <v>695</v>
      </c>
      <c r="AM56" s="44">
        <f ca="1">IF(AL55&lt;&gt;"",IF(AND(BL55&lt;&gt;"", AN55=BL55),RANDBETWEEN(Simulation!$N$6,Simulation!$P$6),RANDBETWEEN(Simulation!$N$5,Simulation!$P$5)),"")</f>
        <v>12</v>
      </c>
      <c r="AN56" s="44">
        <f t="shared" ca="1" si="71"/>
        <v>1</v>
      </c>
      <c r="AO56" s="44">
        <f t="shared" ca="1" si="25"/>
        <v>2</v>
      </c>
      <c r="AP56" s="87">
        <f t="shared" ca="1" si="26"/>
        <v>1.9850634298570369E-2</v>
      </c>
      <c r="AQ56" s="44">
        <f t="shared" ca="1" si="27"/>
        <v>1</v>
      </c>
      <c r="AR56" s="44" t="str">
        <f ca="1">IF(AL56&lt;&gt;"",VLOOKUP(AQ56,'Players Stats'!$C$88:$D$127,2),"")</f>
        <v>Point Guard</v>
      </c>
      <c r="AS56" s="44" t="str">
        <f ca="1">IF(AL56&lt;&gt;"",VLOOKUP(AQ56,'Players Stats'!$C$88:$E$127,3),"")</f>
        <v>Dwyane Wade</v>
      </c>
      <c r="AT56" s="27">
        <f t="shared" ca="1" si="83"/>
        <v>0.77614064246934367</v>
      </c>
      <c r="AU56" s="44">
        <f ca="1">IF(AL56&lt;&gt;"",VLOOKUP('Quarter 1'!AQ56-5*('Quarter 1'!AN56-1),'Players Stats'!$B$136:$J$140,1+AO56),"")</f>
        <v>8.4050000000000014E-2</v>
      </c>
      <c r="AV56" s="44" t="str">
        <f t="shared" ca="1" si="72"/>
        <v>NO</v>
      </c>
      <c r="AW56" s="27">
        <f t="shared" ca="1" si="29"/>
        <v>0.33601613864055702</v>
      </c>
      <c r="AX56" s="44">
        <f ca="1">IF(AL56&lt;&gt;"",IF(AV56="NO",VLOOKUP(AQ56,'Players Stats'!$C$88:$I$127,7),""),"")</f>
        <v>5.9523809523809521E-2</v>
      </c>
      <c r="AY56" s="44">
        <f t="shared" ca="1" si="73"/>
        <v>2</v>
      </c>
      <c r="AZ56" s="27">
        <f t="shared" ca="1" si="30"/>
        <v>0.47977731699565307</v>
      </c>
      <c r="BA56" s="44">
        <f ca="1">IF(AV56="NO",VLOOKUP(AQ56,'Players Stats'!$C$88:$H$127,7-'Quarter 1'!AY56),"")</f>
        <v>0.52100000000000002</v>
      </c>
      <c r="BB56" s="44">
        <f t="shared" ca="1" si="74"/>
        <v>2</v>
      </c>
      <c r="BC56" s="27">
        <f t="shared" ca="1" si="31"/>
        <v>0.4561308699774741</v>
      </c>
      <c r="BD56" s="44" t="str">
        <f ca="1">IF(BC56="","",IF(BC56&lt;=VLOOKUP(AQ56,'Players Stats'!$C$88:$L$127,10),"YES","NO"))</f>
        <v>NO</v>
      </c>
      <c r="BE56" s="27" t="str">
        <f t="shared" ca="1" si="32"/>
        <v/>
      </c>
      <c r="BF56" s="44" t="str">
        <f ca="1">IF(BD56="YES",IF(BE56&lt;=VLOOKUP(AQ56,'Players Stats'!$C$88:$H$127,6),1,0),"")</f>
        <v/>
      </c>
      <c r="BG56" s="27" t="str">
        <f t="shared" ca="1" si="33"/>
        <v/>
      </c>
      <c r="BH56" s="44" t="str">
        <f ca="1">IF(AND(BD56="YES",BG56&lt;&gt;""),IF(BG56&lt;=VLOOKUP(AQ56,'Players Stats'!$C$88:$H$127,6),1,0),"")</f>
        <v/>
      </c>
      <c r="BI56" s="27" t="str">
        <f t="shared" ca="1" si="34"/>
        <v/>
      </c>
      <c r="BJ56" s="44" t="str">
        <f ca="1">IF(BI56="","",IF(BI56&lt;=Simulation!$K$7,"YES","NO"))</f>
        <v/>
      </c>
      <c r="BK56" s="27" t="str">
        <f t="shared" ca="1" si="35"/>
        <v/>
      </c>
      <c r="BL56" s="44" t="str">
        <f ca="1">IF(BJ56="NO",IF(BK56&lt;=Simulation!$K$9,AN56,AO56),"")</f>
        <v/>
      </c>
      <c r="BN56" s="44">
        <f t="shared" ca="1" si="36"/>
        <v>23</v>
      </c>
      <c r="BO56" s="6" t="str">
        <f t="shared" ca="1" si="37"/>
        <v>-</v>
      </c>
      <c r="BP56" s="44">
        <f t="shared" ca="1" si="38"/>
        <v>23</v>
      </c>
      <c r="BR56" s="44" t="str">
        <f t="shared" ca="1" si="2"/>
        <v/>
      </c>
      <c r="BS56" s="44" t="str">
        <f t="shared" ca="1" si="3"/>
        <v/>
      </c>
      <c r="BT56" s="44" t="str">
        <f t="shared" ca="1" si="4"/>
        <v/>
      </c>
      <c r="BU56" s="44"/>
      <c r="BV56" s="44">
        <f ca="1">IF(BV55&lt;&gt;"",IF(AND(BV55&lt;60*Simulation!$K$8, BV55+BW56&lt;60*Simulation!$K$8),BV55+BW56,""),"")</f>
        <v>675</v>
      </c>
      <c r="BW56" s="44">
        <f ca="1">IF(BV55&lt;&gt;"",IF(AND(CV55&lt;&gt;"", BX55=CV55),RANDBETWEEN(Simulation!$N$6,Simulation!$P$6),RANDBETWEEN(Simulation!$N$5,Simulation!$P$5)),"")</f>
        <v>12</v>
      </c>
      <c r="BX56" s="44">
        <f t="shared" ca="1" si="75"/>
        <v>2</v>
      </c>
      <c r="BY56" s="44">
        <f t="shared" ca="1" si="39"/>
        <v>1</v>
      </c>
      <c r="BZ56" s="27">
        <f t="shared" ca="1" si="40"/>
        <v>0.97412107976322437</v>
      </c>
      <c r="CA56" s="44">
        <f t="shared" ca="1" si="41"/>
        <v>10</v>
      </c>
      <c r="CB56" s="44" t="str">
        <f ca="1">IF(BV56&lt;&gt;"",VLOOKUP(CA56,'Players Stats'!$C$88:$D$127,2),"")</f>
        <v>Center</v>
      </c>
      <c r="CC56" s="44" t="str">
        <f ca="1">IF(BV56&lt;&gt;"",VLOOKUP(CA56,'Players Stats'!$C$88:$E$127,3),"")</f>
        <v>Joakim Noah</v>
      </c>
      <c r="CD56" s="27">
        <f t="shared" ca="1" si="42"/>
        <v>0.87972829038574396</v>
      </c>
      <c r="CE56" s="44">
        <f ca="1">IF(BV56&lt;&gt;"",VLOOKUP('Quarter 1'!CA56-5*('Quarter 1'!BX56-1),'Players Stats'!$B$136:$J$140,1+BY56),"")</f>
        <v>0.11485000000000001</v>
      </c>
      <c r="CF56" s="44" t="str">
        <f t="shared" ca="1" si="76"/>
        <v>NO</v>
      </c>
      <c r="CG56" s="27">
        <f t="shared" ca="1" si="43"/>
        <v>0.94967328075535773</v>
      </c>
      <c r="CH56" s="44">
        <f ca="1">IF(BV56&lt;&gt;"",IF(CF56="NO",VLOOKUP(CA56,'Players Stats'!$C$88:$I$127,7),""),"")</f>
        <v>1.0416666666666668E-2</v>
      </c>
      <c r="CI56" s="44">
        <f t="shared" ca="1" si="77"/>
        <v>2</v>
      </c>
      <c r="CJ56" s="27">
        <f t="shared" ca="1" si="44"/>
        <v>0.38397812993407032</v>
      </c>
      <c r="CK56" s="44">
        <f ca="1">IF(CF56="NO",VLOOKUP(CA56,'Players Stats'!$C$88:$H$127,7-'Quarter 1'!CI56),"")</f>
        <v>0.48099999999999998</v>
      </c>
      <c r="CL56" s="44">
        <f t="shared" ca="1" si="78"/>
        <v>2</v>
      </c>
      <c r="CM56" s="27">
        <f t="shared" ca="1" si="45"/>
        <v>0.31731810242535397</v>
      </c>
      <c r="CN56" s="44" t="str">
        <f ca="1">IF(CM56="","",IF(CM56&lt;=VLOOKUP(CA56,'Players Stats'!$C$88:$L$127,10),"YES","NO"))</f>
        <v>NO</v>
      </c>
      <c r="CO56" s="27" t="str">
        <f t="shared" ca="1" si="46"/>
        <v/>
      </c>
      <c r="CP56" s="44" t="str">
        <f ca="1">IF(CN56="YES",IF(CO56&lt;=VLOOKUP(CA56,'Players Stats'!$C$88:$H$127,6),1,0),"")</f>
        <v/>
      </c>
      <c r="CQ56" s="27" t="str">
        <f t="shared" ca="1" si="47"/>
        <v/>
      </c>
      <c r="CR56" s="44" t="str">
        <f ca="1">IF(AND(CN56="YES",CQ56&lt;&gt;""),IF(CQ56&lt;=VLOOKUP(CA56,'Players Stats'!$C$88:$H$127,6),1,0),"")</f>
        <v/>
      </c>
      <c r="CS56" s="27" t="str">
        <f t="shared" ca="1" si="48"/>
        <v/>
      </c>
      <c r="CT56" s="44" t="str">
        <f ca="1">IF(CS56="","",IF(CS56&lt;=Simulation!$K$7,"YES","NO"))</f>
        <v/>
      </c>
      <c r="CU56" s="27" t="str">
        <f t="shared" ca="1" si="49"/>
        <v/>
      </c>
      <c r="CV56" s="44" t="str">
        <f ca="1">IF(CT56="NO",IF(CU56&lt;=Simulation!$K$9,BX56,BY56),"")</f>
        <v/>
      </c>
      <c r="CX56" s="44">
        <f t="shared" ca="1" si="50"/>
        <v>21</v>
      </c>
      <c r="CY56" s="6" t="str">
        <f t="shared" ca="1" si="51"/>
        <v>-</v>
      </c>
      <c r="CZ56" s="44">
        <f t="shared" ca="1" si="52"/>
        <v>15</v>
      </c>
      <c r="DB56" s="44" t="str">
        <f t="shared" ca="1" si="5"/>
        <v/>
      </c>
      <c r="DC56" s="44" t="str">
        <f t="shared" ca="1" si="6"/>
        <v/>
      </c>
      <c r="DD56" s="44" t="str">
        <f t="shared" ca="1" si="7"/>
        <v/>
      </c>
      <c r="DE56" s="44"/>
      <c r="DF56" s="44">
        <f ca="1">IF(DF55&lt;&gt;"",IF(AND(DF55&lt;60*Simulation!$K$8, DF55+DG56&lt;60*Simulation!$K$8),DF55+DG56,""),"")</f>
        <v>718</v>
      </c>
      <c r="DG56" s="44">
        <f ca="1">IF(DF55&lt;&gt;"",IF(AND(EF55&lt;&gt;"", DH55=EF55),RANDBETWEEN(Simulation!$N$6,Simulation!$P$6),RANDBETWEEN(Simulation!$N$5,Simulation!$P$5)),"")</f>
        <v>17</v>
      </c>
      <c r="DH56" s="44">
        <f t="shared" ca="1" si="79"/>
        <v>2</v>
      </c>
      <c r="DI56" s="44">
        <f t="shared" ca="1" si="53"/>
        <v>1</v>
      </c>
      <c r="DJ56" s="27">
        <f t="shared" ca="1" si="54"/>
        <v>0.34646042173044489</v>
      </c>
      <c r="DK56" s="44">
        <f t="shared" ca="1" si="55"/>
        <v>7</v>
      </c>
      <c r="DL56" s="44" t="str">
        <f ca="1">IF(DF56&lt;&gt;"",VLOOKUP(DK56,'Players Stats'!$C$88:$D$127,2),"")</f>
        <v>Shooting Guard</v>
      </c>
      <c r="DM56" s="44" t="str">
        <f ca="1">IF(DF56&lt;&gt;"",VLOOKUP(DK56,'Players Stats'!$C$88:$E$127,3),"")</f>
        <v>Nate Robinson</v>
      </c>
      <c r="DN56" s="27">
        <f t="shared" ca="1" si="56"/>
        <v>0.83767577448621855</v>
      </c>
      <c r="DO56" s="44">
        <f ca="1">IF(DF56&lt;&gt;"",VLOOKUP('Quarter 1'!DK56-5*('Quarter 1'!DH56-1),'Players Stats'!$B$136:$J$140,1+DI56),"")</f>
        <v>5.305E-2</v>
      </c>
      <c r="DP56" s="44" t="str">
        <f t="shared" ca="1" si="80"/>
        <v>NO</v>
      </c>
      <c r="DQ56" s="27">
        <f t="shared" ca="1" si="57"/>
        <v>0.2806237711100642</v>
      </c>
      <c r="DR56" s="44">
        <f ca="1">IF(DF56&lt;&gt;"",IF(DP56="NO",VLOOKUP(DK56,'Players Stats'!$C$88:$I$127,7),""),"")</f>
        <v>0.27272727272727276</v>
      </c>
      <c r="DS56" s="44">
        <f t="shared" ca="1" si="81"/>
        <v>2</v>
      </c>
      <c r="DT56" s="27">
        <f t="shared" ca="1" si="58"/>
        <v>0.58338678343356909</v>
      </c>
      <c r="DU56" s="44">
        <f ca="1">IF(DP56="NO",VLOOKUP(DK56,'Players Stats'!$C$88:$H$127,7-'Quarter 1'!DS56),"")</f>
        <v>0.433</v>
      </c>
      <c r="DV56" s="44">
        <f t="shared" ca="1" si="82"/>
        <v>0</v>
      </c>
      <c r="DW56" s="27">
        <f t="shared" ca="1" si="59"/>
        <v>0.58196466720165618</v>
      </c>
      <c r="DX56" s="44" t="str">
        <f ca="1">IF(DW56="","",IF(DW56&lt;=VLOOKUP(DK56,'Players Stats'!$C$88:$L$127,10),"YES","NO"))</f>
        <v>NO</v>
      </c>
      <c r="DY56" s="27" t="str">
        <f t="shared" ca="1" si="60"/>
        <v/>
      </c>
      <c r="DZ56" s="44" t="str">
        <f ca="1">IF(DX56="YES",IF(DY56&lt;=VLOOKUP(DK56,'Players Stats'!$C$88:$H$127,6),1,0),"")</f>
        <v/>
      </c>
      <c r="EA56" s="27" t="str">
        <f t="shared" ca="1" si="61"/>
        <v/>
      </c>
      <c r="EB56" s="44" t="str">
        <f ca="1">IF(AND(DX56="YES",EA56&lt;&gt;""),IF(EA56&lt;=VLOOKUP(DK56,'Players Stats'!$C$88:$H$127,6),1,0),"")</f>
        <v/>
      </c>
      <c r="EC56" s="27">
        <f t="shared" ca="1" si="62"/>
        <v>0.23396975946195686</v>
      </c>
      <c r="ED56" s="44" t="str">
        <f ca="1">IF(EC56="","",IF(EC56&lt;=Simulation!$K$7,"YES","NO"))</f>
        <v>NO</v>
      </c>
      <c r="EE56" s="27">
        <f t="shared" ca="1" si="63"/>
        <v>0.3198994879517485</v>
      </c>
      <c r="EF56" s="44">
        <f ca="1">IF(ED56="NO",IF(EE56&lt;=Simulation!$K$9,DH56,DI56),"")</f>
        <v>1</v>
      </c>
      <c r="EH56" s="44">
        <f t="shared" ca="1" si="64"/>
        <v>29</v>
      </c>
      <c r="EI56" s="6" t="str">
        <f t="shared" ca="1" si="65"/>
        <v>-</v>
      </c>
      <c r="EJ56" s="44">
        <f t="shared" ca="1" si="66"/>
        <v>24</v>
      </c>
      <c r="EL56" s="44" t="str">
        <f t="shared" ca="1" si="8"/>
        <v/>
      </c>
      <c r="EM56" s="44" t="str">
        <f t="shared" ca="1" si="9"/>
        <v/>
      </c>
      <c r="EN56" s="44" t="str">
        <f t="shared" ca="1" si="10"/>
        <v/>
      </c>
    </row>
    <row r="57" spans="2:144">
      <c r="B57" s="44">
        <f ca="1">IF(B56&lt;&gt;"",IF(AND(B56&lt;60*Simulation!$K$8, B56+C57&lt;60*Simulation!$K$8),B56+C57,""),"")</f>
        <v>712</v>
      </c>
      <c r="C57" s="44">
        <f ca="1">IF(B56&lt;&gt;"",IF(AND(AB56&lt;&gt;"", D56=AB56),RANDBETWEEN(Simulation!$N$6,Simulation!$P$6),RANDBETWEEN(Simulation!$N$5,Simulation!$P$5)),"")</f>
        <v>18</v>
      </c>
      <c r="D57" s="44">
        <f t="shared" ca="1" si="67"/>
        <v>1</v>
      </c>
      <c r="E57" s="44">
        <f t="shared" ca="1" si="11"/>
        <v>2</v>
      </c>
      <c r="F57" s="87">
        <f t="shared" ca="1" si="12"/>
        <v>0.59286724508287802</v>
      </c>
      <c r="G57" s="44">
        <f t="shared" ca="1" si="13"/>
        <v>3</v>
      </c>
      <c r="H57" s="44" t="str">
        <f ca="1">IF(B57&lt;&gt;"",VLOOKUP(G57,'Players Stats'!$C$88:$D$127,2),"")</f>
        <v>Small Forward</v>
      </c>
      <c r="I57" s="44" t="str">
        <f ca="1">IF(B57&lt;&gt;"",VLOOKUP(G57,'Players Stats'!$C$88:$E$127,3),"")</f>
        <v>LeBron James</v>
      </c>
      <c r="J57" s="87">
        <f t="shared" ca="1" si="14"/>
        <v>0.54924563809168492</v>
      </c>
      <c r="K57" s="87">
        <f ca="1">IF(B57&lt;&gt;"",VLOOKUP('Quarter 1'!G57-5*('Quarter 1'!D57-1),'Players Stats'!$B$136:$J$140,1+E57),"")</f>
        <v>7.035000000000001E-2</v>
      </c>
      <c r="L57" s="44" t="str">
        <f t="shared" ca="1" si="68"/>
        <v>NO</v>
      </c>
      <c r="M57" s="87">
        <f t="shared" ca="1" si="15"/>
        <v>0.67668017441327666</v>
      </c>
      <c r="N57" s="87">
        <f ca="1">IF(B57&lt;&gt;"",IF(L57="NO",VLOOKUP(G57,'Players Stats'!$C$88:$I$127,7),""),"")</f>
        <v>0.15639810426540282</v>
      </c>
      <c r="O57" s="44">
        <f t="shared" ca="1" si="69"/>
        <v>2</v>
      </c>
      <c r="P57" s="87">
        <f t="shared" ca="1" si="16"/>
        <v>0.67789559896743634</v>
      </c>
      <c r="Q57" s="87">
        <f ca="1">IF(L57="NO",VLOOKUP(G57,'Players Stats'!$C$88:$H$127,7-'Quarter 1'!O57),"")</f>
        <v>0.56499999999999995</v>
      </c>
      <c r="R57" s="44">
        <f t="shared" ca="1" si="70"/>
        <v>0</v>
      </c>
      <c r="S57" s="87">
        <f t="shared" ca="1" si="17"/>
        <v>9.9709122134041706E-2</v>
      </c>
      <c r="T57" s="44" t="str">
        <f ca="1">IF(S57="","",IF(S57&lt;=VLOOKUP(G57,'Players Stats'!$C$88:$L$127,10),"YES","NO"))</f>
        <v>NO</v>
      </c>
      <c r="U57" s="87" t="str">
        <f t="shared" ca="1" si="18"/>
        <v/>
      </c>
      <c r="V57" s="44" t="str">
        <f ca="1">IF(T57="YES",IF(U57&lt;=VLOOKUP(G57,'Players Stats'!$C$88:$H$127,6),1,0),"")</f>
        <v/>
      </c>
      <c r="W57" s="87" t="str">
        <f t="shared" ca="1" si="19"/>
        <v/>
      </c>
      <c r="X57" s="44" t="str">
        <f ca="1">IF(AND(T57="YES",W57&lt;&gt;""),IF(W57&lt;=VLOOKUP(G57,'Players Stats'!$C$88:$H$127,6),1,0),"")</f>
        <v/>
      </c>
      <c r="Y57" s="87">
        <f t="shared" ca="1" si="20"/>
        <v>0.62488311372519689</v>
      </c>
      <c r="Z57" s="44" t="str">
        <f ca="1">IF(Y57="","",IF(Y57&lt;=Simulation!$K$7,"YES","NO"))</f>
        <v>NO</v>
      </c>
      <c r="AA57" s="87">
        <f t="shared" ca="1" si="21"/>
        <v>0.88388582122412152</v>
      </c>
      <c r="AB57" s="44">
        <f ca="1">IF(Z57="NO",IF(AA57&lt;=Simulation!$K$9,D57,E57),"")</f>
        <v>2</v>
      </c>
      <c r="AD57" s="44">
        <f t="shared" ca="1" si="22"/>
        <v>22</v>
      </c>
      <c r="AE57" s="6" t="str">
        <f t="shared" ca="1" si="23"/>
        <v>-</v>
      </c>
      <c r="AF57" s="44">
        <f t="shared" ca="1" si="24"/>
        <v>16</v>
      </c>
      <c r="AH57" s="44" t="str">
        <f t="shared" ca="1" si="84"/>
        <v/>
      </c>
      <c r="AI57" s="44" t="str">
        <f t="shared" ca="1" si="84"/>
        <v/>
      </c>
      <c r="AJ57" s="44" t="str">
        <f t="shared" ca="1" si="84"/>
        <v/>
      </c>
      <c r="AL57" s="44">
        <f ca="1">IF(AL56&lt;&gt;"",IF(AND(AL56&lt;60*Simulation!$K$8, AL56+AM57&lt;60*Simulation!$K$8),AL56+AM57,""),"")</f>
        <v>719</v>
      </c>
      <c r="AM57" s="44">
        <f ca="1">IF(AL56&lt;&gt;"",IF(AND(BL56&lt;&gt;"", AN56=BL56),RANDBETWEEN(Simulation!$N$6,Simulation!$P$6),RANDBETWEEN(Simulation!$N$5,Simulation!$P$5)),"")</f>
        <v>24</v>
      </c>
      <c r="AN57" s="44">
        <f t="shared" ca="1" si="71"/>
        <v>2</v>
      </c>
      <c r="AO57" s="44">
        <f t="shared" ca="1" si="25"/>
        <v>1</v>
      </c>
      <c r="AP57" s="87">
        <f t="shared" ca="1" si="26"/>
        <v>4.9066741094702881E-2</v>
      </c>
      <c r="AQ57" s="44">
        <f t="shared" ca="1" si="27"/>
        <v>6</v>
      </c>
      <c r="AR57" s="44" t="str">
        <f ca="1">IF(AL57&lt;&gt;"",VLOOKUP(AQ57,'Players Stats'!$C$88:$D$127,2),"")</f>
        <v>Point Guard</v>
      </c>
      <c r="AS57" s="44" t="str">
        <f ca="1">IF(AL57&lt;&gt;"",VLOOKUP(AQ57,'Players Stats'!$C$88:$E$127,3),"")</f>
        <v>Jimmy Butler</v>
      </c>
      <c r="AT57" s="27">
        <f t="shared" ca="1" si="83"/>
        <v>0.59644699087335029</v>
      </c>
      <c r="AU57" s="44">
        <f ca="1">IF(AL57&lt;&gt;"",VLOOKUP('Quarter 1'!AQ57-5*('Quarter 1'!AN57-1),'Players Stats'!$B$136:$J$140,1+AO57),"")</f>
        <v>0.13875000000000001</v>
      </c>
      <c r="AV57" s="44" t="str">
        <f t="shared" ca="1" si="72"/>
        <v>NO</v>
      </c>
      <c r="AW57" s="27">
        <f t="shared" ca="1" si="29"/>
        <v>0.64511536884995402</v>
      </c>
      <c r="AX57" s="44">
        <f ca="1">IF(AL57&lt;&gt;"",IF(AV57="NO",VLOOKUP(AQ57,'Players Stats'!$C$88:$I$127,7),""),"")</f>
        <v>0.17333333333333334</v>
      </c>
      <c r="AY57" s="44">
        <f t="shared" ca="1" si="73"/>
        <v>2</v>
      </c>
      <c r="AZ57" s="27">
        <f t="shared" ca="1" si="30"/>
        <v>0.41629337642522324</v>
      </c>
      <c r="BA57" s="44">
        <f ca="1">IF(AV57="NO",VLOOKUP(AQ57,'Players Stats'!$C$88:$H$127,7-'Quarter 1'!AY57),"")</f>
        <v>0.46700000000000003</v>
      </c>
      <c r="BB57" s="44">
        <f t="shared" ca="1" si="74"/>
        <v>2</v>
      </c>
      <c r="BC57" s="27">
        <f t="shared" ca="1" si="31"/>
        <v>3.757161264499187E-2</v>
      </c>
      <c r="BD57" s="44" t="str">
        <f ca="1">IF(BC57="","",IF(BC57&lt;=VLOOKUP(AQ57,'Players Stats'!$C$88:$L$127,10),"YES","NO"))</f>
        <v>NO</v>
      </c>
      <c r="BE57" s="27" t="str">
        <f t="shared" ca="1" si="32"/>
        <v/>
      </c>
      <c r="BF57" s="44" t="str">
        <f ca="1">IF(BD57="YES",IF(BE57&lt;=VLOOKUP(AQ57,'Players Stats'!$C$88:$H$127,6),1,0),"")</f>
        <v/>
      </c>
      <c r="BG57" s="27" t="str">
        <f t="shared" ca="1" si="33"/>
        <v/>
      </c>
      <c r="BH57" s="44" t="str">
        <f ca="1">IF(AND(BD57="YES",BG57&lt;&gt;""),IF(BG57&lt;=VLOOKUP(AQ57,'Players Stats'!$C$88:$H$127,6),1,0),"")</f>
        <v/>
      </c>
      <c r="BI57" s="27" t="str">
        <f t="shared" ca="1" si="34"/>
        <v/>
      </c>
      <c r="BJ57" s="44" t="str">
        <f ca="1">IF(BI57="","",IF(BI57&lt;=Simulation!$K$7,"YES","NO"))</f>
        <v/>
      </c>
      <c r="BK57" s="27" t="str">
        <f t="shared" ca="1" si="35"/>
        <v/>
      </c>
      <c r="BL57" s="44" t="str">
        <f ca="1">IF(BJ57="NO",IF(BK57&lt;=Simulation!$K$9,AN57,AO57),"")</f>
        <v/>
      </c>
      <c r="BN57" s="44">
        <f t="shared" ca="1" si="36"/>
        <v>23</v>
      </c>
      <c r="BO57" s="6" t="str">
        <f t="shared" ca="1" si="37"/>
        <v>-</v>
      </c>
      <c r="BP57" s="44">
        <f t="shared" ca="1" si="38"/>
        <v>25</v>
      </c>
      <c r="BR57" s="44" t="str">
        <f t="shared" ca="1" si="2"/>
        <v/>
      </c>
      <c r="BS57" s="44" t="str">
        <f t="shared" ca="1" si="3"/>
        <v/>
      </c>
      <c r="BT57" s="44" t="str">
        <f t="shared" ca="1" si="4"/>
        <v/>
      </c>
      <c r="BU57" s="44"/>
      <c r="BV57" s="44">
        <f ca="1">IF(BV56&lt;&gt;"",IF(AND(BV56&lt;60*Simulation!$K$8, BV56+BW57&lt;60*Simulation!$K$8),BV56+BW57,""),"")</f>
        <v>688</v>
      </c>
      <c r="BW57" s="44">
        <f ca="1">IF(BV56&lt;&gt;"",IF(AND(CV56&lt;&gt;"", BX56=CV56),RANDBETWEEN(Simulation!$N$6,Simulation!$P$6),RANDBETWEEN(Simulation!$N$5,Simulation!$P$5)),"")</f>
        <v>13</v>
      </c>
      <c r="BX57" s="44">
        <f t="shared" ca="1" si="75"/>
        <v>1</v>
      </c>
      <c r="BY57" s="44">
        <f t="shared" ca="1" si="39"/>
        <v>2</v>
      </c>
      <c r="BZ57" s="27">
        <f t="shared" ca="1" si="40"/>
        <v>0.49898395865437406</v>
      </c>
      <c r="CA57" s="44">
        <f t="shared" ca="1" si="41"/>
        <v>3</v>
      </c>
      <c r="CB57" s="44" t="str">
        <f ca="1">IF(BV57&lt;&gt;"",VLOOKUP(CA57,'Players Stats'!$C$88:$D$127,2),"")</f>
        <v>Small Forward</v>
      </c>
      <c r="CC57" s="44" t="str">
        <f ca="1">IF(BV57&lt;&gt;"",VLOOKUP(CA57,'Players Stats'!$C$88:$E$127,3),"")</f>
        <v>LeBron James</v>
      </c>
      <c r="CD57" s="27">
        <f t="shared" ca="1" si="42"/>
        <v>5.991870007098099E-2</v>
      </c>
      <c r="CE57" s="44">
        <f ca="1">IF(BV57&lt;&gt;"",VLOOKUP('Quarter 1'!CA57-5*('Quarter 1'!BX57-1),'Players Stats'!$B$136:$J$140,1+BY57),"")</f>
        <v>7.035000000000001E-2</v>
      </c>
      <c r="CF57" s="44" t="str">
        <f t="shared" ca="1" si="76"/>
        <v>YES</v>
      </c>
      <c r="CG57" s="27" t="str">
        <f t="shared" ca="1" si="43"/>
        <v/>
      </c>
      <c r="CH57" s="44" t="str">
        <f ca="1">IF(BV57&lt;&gt;"",IF(CF57="NO",VLOOKUP(CA57,'Players Stats'!$C$88:$I$127,7),""),"")</f>
        <v/>
      </c>
      <c r="CI57" s="44" t="str">
        <f t="shared" ca="1" si="77"/>
        <v/>
      </c>
      <c r="CJ57" s="27" t="str">
        <f t="shared" ca="1" si="44"/>
        <v/>
      </c>
      <c r="CK57" s="44" t="str">
        <f ca="1">IF(CF57="NO",VLOOKUP(CA57,'Players Stats'!$C$88:$H$127,7-'Quarter 1'!CI57),"")</f>
        <v/>
      </c>
      <c r="CL57" s="44" t="str">
        <f t="shared" ca="1" si="78"/>
        <v/>
      </c>
      <c r="CM57" s="27" t="str">
        <f t="shared" ca="1" si="45"/>
        <v/>
      </c>
      <c r="CN57" s="44" t="str">
        <f ca="1">IF(CM57="","",IF(CM57&lt;=VLOOKUP(CA57,'Players Stats'!$C$88:$L$127,10),"YES","NO"))</f>
        <v/>
      </c>
      <c r="CO57" s="27" t="str">
        <f t="shared" ca="1" si="46"/>
        <v/>
      </c>
      <c r="CP57" s="44" t="str">
        <f ca="1">IF(CN57="YES",IF(CO57&lt;=VLOOKUP(CA57,'Players Stats'!$C$88:$H$127,6),1,0),"")</f>
        <v/>
      </c>
      <c r="CQ57" s="27" t="str">
        <f t="shared" ca="1" si="47"/>
        <v/>
      </c>
      <c r="CR57" s="44" t="str">
        <f ca="1">IF(AND(CN57="YES",CQ57&lt;&gt;""),IF(CQ57&lt;=VLOOKUP(CA57,'Players Stats'!$C$88:$H$127,6),1,0),"")</f>
        <v/>
      </c>
      <c r="CS57" s="27" t="str">
        <f t="shared" ca="1" si="48"/>
        <v/>
      </c>
      <c r="CT57" s="44" t="str">
        <f ca="1">IF(CS57="","",IF(CS57&lt;=Simulation!$K$7,"YES","NO"))</f>
        <v/>
      </c>
      <c r="CU57" s="27" t="str">
        <f t="shared" ca="1" si="49"/>
        <v/>
      </c>
      <c r="CV57" s="44" t="str">
        <f ca="1">IF(CT57="NO",IF(CU57&lt;=Simulation!$K$9,BX57,BY57),"")</f>
        <v/>
      </c>
      <c r="CX57" s="44">
        <f t="shared" ca="1" si="50"/>
        <v>21</v>
      </c>
      <c r="CY57" s="6" t="str">
        <f t="shared" ca="1" si="51"/>
        <v>-</v>
      </c>
      <c r="CZ57" s="44">
        <f t="shared" ca="1" si="52"/>
        <v>15</v>
      </c>
      <c r="DB57" s="44" t="str">
        <f t="shared" ca="1" si="5"/>
        <v/>
      </c>
      <c r="DC57" s="44" t="str">
        <f t="shared" ca="1" si="6"/>
        <v/>
      </c>
      <c r="DD57" s="44" t="str">
        <f t="shared" ca="1" si="7"/>
        <v/>
      </c>
      <c r="DE57" s="44"/>
      <c r="DF57" s="44">
        <f ca="1">IF(DF56&lt;&gt;"",IF(AND(DF56&lt;60*Simulation!$K$8, DF56+DG57&lt;60*Simulation!$K$8),DF56+DG57,""),"")</f>
        <v>732</v>
      </c>
      <c r="DG57" s="44">
        <f ca="1">IF(DF56&lt;&gt;"",IF(AND(EF56&lt;&gt;"", DH56=EF56),RANDBETWEEN(Simulation!$N$6,Simulation!$P$6),RANDBETWEEN(Simulation!$N$5,Simulation!$P$5)),"")</f>
        <v>14</v>
      </c>
      <c r="DH57" s="44">
        <f t="shared" ca="1" si="79"/>
        <v>1</v>
      </c>
      <c r="DI57" s="44">
        <f t="shared" ca="1" si="53"/>
        <v>2</v>
      </c>
      <c r="DJ57" s="27">
        <f t="shared" ca="1" si="54"/>
        <v>0.74323231767900499</v>
      </c>
      <c r="DK57" s="44">
        <f t="shared" ca="1" si="55"/>
        <v>4</v>
      </c>
      <c r="DL57" s="44" t="str">
        <f ca="1">IF(DF57&lt;&gt;"",VLOOKUP(DK57,'Players Stats'!$C$88:$D$127,2),"")</f>
        <v>Power Forward</v>
      </c>
      <c r="DM57" s="44" t="str">
        <f ca="1">IF(DF57&lt;&gt;"",VLOOKUP(DK57,'Players Stats'!$C$88:$E$127,3),"")</f>
        <v>Shane Battier</v>
      </c>
      <c r="DN57" s="27">
        <f t="shared" ca="1" si="56"/>
        <v>0.93111726772401027</v>
      </c>
      <c r="DO57" s="44">
        <f ca="1">IF(DF57&lt;&gt;"",VLOOKUP('Quarter 1'!DK57-5*('Quarter 1'!DH57-1),'Players Stats'!$B$136:$J$140,1+DI57),"")</f>
        <v>6.9599999999999995E-2</v>
      </c>
      <c r="DP57" s="44" t="str">
        <f t="shared" ca="1" si="80"/>
        <v>NO</v>
      </c>
      <c r="DQ57" s="27">
        <f t="shared" ca="1" si="57"/>
        <v>0.15854232097981469</v>
      </c>
      <c r="DR57" s="44">
        <f ca="1">IF(DF57&lt;&gt;"",IF(DP57="NO",VLOOKUP(DK57,'Players Stats'!$C$88:$I$127,7),""),"")</f>
        <v>0.46808510638297873</v>
      </c>
      <c r="DS57" s="44">
        <f t="shared" ca="1" si="81"/>
        <v>3</v>
      </c>
      <c r="DT57" s="27">
        <f t="shared" ca="1" si="58"/>
        <v>0.25924388668109855</v>
      </c>
      <c r="DU57" s="44">
        <f ca="1">IF(DP57="NO",VLOOKUP(DK57,'Players Stats'!$C$88:$H$127,7-'Quarter 1'!DS57),"")</f>
        <v>0.43</v>
      </c>
      <c r="DV57" s="44">
        <f t="shared" ca="1" si="82"/>
        <v>3</v>
      </c>
      <c r="DW57" s="27" t="str">
        <f t="shared" ca="1" si="59"/>
        <v/>
      </c>
      <c r="DX57" s="44" t="str">
        <f ca="1">IF(DW57="","",IF(DW57&lt;=VLOOKUP(DK57,'Players Stats'!$C$88:$L$127,10),"YES","NO"))</f>
        <v/>
      </c>
      <c r="DY57" s="27" t="str">
        <f t="shared" ca="1" si="60"/>
        <v/>
      </c>
      <c r="DZ57" s="44" t="str">
        <f ca="1">IF(DX57="YES",IF(DY57&lt;=VLOOKUP(DK57,'Players Stats'!$C$88:$H$127,6),1,0),"")</f>
        <v/>
      </c>
      <c r="EA57" s="27" t="str">
        <f t="shared" ca="1" si="61"/>
        <v/>
      </c>
      <c r="EB57" s="44" t="str">
        <f ca="1">IF(AND(DX57="YES",EA57&lt;&gt;""),IF(EA57&lt;=VLOOKUP(DK57,'Players Stats'!$C$88:$H$127,6),1,0),"")</f>
        <v/>
      </c>
      <c r="EC57" s="27" t="str">
        <f t="shared" ca="1" si="62"/>
        <v/>
      </c>
      <c r="ED57" s="44" t="str">
        <f ca="1">IF(EC57="","",IF(EC57&lt;=Simulation!$K$7,"YES","NO"))</f>
        <v/>
      </c>
      <c r="EE57" s="27" t="str">
        <f t="shared" ca="1" si="63"/>
        <v/>
      </c>
      <c r="EF57" s="44" t="str">
        <f ca="1">IF(ED57="NO",IF(EE57&lt;=Simulation!$K$9,DH57,DI57),"")</f>
        <v/>
      </c>
      <c r="EH57" s="44">
        <f t="shared" ca="1" si="64"/>
        <v>32</v>
      </c>
      <c r="EI57" s="6" t="str">
        <f t="shared" ca="1" si="65"/>
        <v>-</v>
      </c>
      <c r="EJ57" s="44">
        <f t="shared" ca="1" si="66"/>
        <v>24</v>
      </c>
      <c r="EL57" s="44" t="str">
        <f t="shared" ca="1" si="8"/>
        <v/>
      </c>
      <c r="EM57" s="44" t="str">
        <f t="shared" ca="1" si="9"/>
        <v/>
      </c>
      <c r="EN57" s="44" t="str">
        <f t="shared" ca="1" si="10"/>
        <v/>
      </c>
    </row>
    <row r="58" spans="2:144">
      <c r="B58" s="44">
        <f ca="1">IF(B57&lt;&gt;"",IF(AND(B57&lt;60*Simulation!$K$8, B57+C58&lt;60*Simulation!$K$8),B57+C58,""),"")</f>
        <v>734</v>
      </c>
      <c r="C58" s="44">
        <f ca="1">IF(B57&lt;&gt;"",IF(AND(AB57&lt;&gt;"", D57=AB57),RANDBETWEEN(Simulation!$N$6,Simulation!$P$6),RANDBETWEEN(Simulation!$N$5,Simulation!$P$5)),"")</f>
        <v>22</v>
      </c>
      <c r="D58" s="44">
        <f t="shared" ca="1" si="67"/>
        <v>2</v>
      </c>
      <c r="E58" s="44">
        <f t="shared" ca="1" si="11"/>
        <v>1</v>
      </c>
      <c r="F58" s="87">
        <f t="shared" ca="1" si="12"/>
        <v>0.2597256293517527</v>
      </c>
      <c r="G58" s="44">
        <f t="shared" ca="1" si="13"/>
        <v>7</v>
      </c>
      <c r="H58" s="44" t="str">
        <f ca="1">IF(B58&lt;&gt;"",VLOOKUP(G58,'Players Stats'!$C$88:$D$127,2),"")</f>
        <v>Shooting Guard</v>
      </c>
      <c r="I58" s="44" t="str">
        <f ca="1">IF(B58&lt;&gt;"",VLOOKUP(G58,'Players Stats'!$C$88:$E$127,3),"")</f>
        <v>Nate Robinson</v>
      </c>
      <c r="J58" s="87">
        <f t="shared" ca="1" si="14"/>
        <v>0.60689183197343666</v>
      </c>
      <c r="K58" s="87">
        <f ca="1">IF(B58&lt;&gt;"",VLOOKUP('Quarter 1'!G58-5*('Quarter 1'!D58-1),'Players Stats'!$B$136:$J$140,1+E58),"")</f>
        <v>5.305E-2</v>
      </c>
      <c r="L58" s="44" t="str">
        <f t="shared" ca="1" si="68"/>
        <v>NO</v>
      </c>
      <c r="M58" s="87">
        <f t="shared" ca="1" si="15"/>
        <v>0.24285011468648654</v>
      </c>
      <c r="N58" s="87">
        <f ca="1">IF(B58&lt;&gt;"",IF(L58="NO",VLOOKUP(G58,'Players Stats'!$C$88:$I$127,7),""),"")</f>
        <v>0.27272727272727276</v>
      </c>
      <c r="O58" s="44">
        <f t="shared" ca="1" si="69"/>
        <v>3</v>
      </c>
      <c r="P58" s="87">
        <f t="shared" ca="1" si="16"/>
        <v>0.1414328358488065</v>
      </c>
      <c r="Q58" s="87">
        <f ca="1">IF(L58="NO",VLOOKUP(G58,'Players Stats'!$C$88:$H$127,7-'Quarter 1'!O58),"")</f>
        <v>0.40500000000000003</v>
      </c>
      <c r="R58" s="44">
        <f t="shared" ca="1" si="70"/>
        <v>3</v>
      </c>
      <c r="S58" s="87" t="str">
        <f t="shared" ca="1" si="17"/>
        <v/>
      </c>
      <c r="T58" s="44" t="str">
        <f ca="1">IF(S58="","",IF(S58&lt;=VLOOKUP(G58,'Players Stats'!$C$88:$L$127,10),"YES","NO"))</f>
        <v/>
      </c>
      <c r="U58" s="87" t="str">
        <f t="shared" ca="1" si="18"/>
        <v/>
      </c>
      <c r="V58" s="44" t="str">
        <f ca="1">IF(T58="YES",IF(U58&lt;=VLOOKUP(G58,'Players Stats'!$C$88:$H$127,6),1,0),"")</f>
        <v/>
      </c>
      <c r="W58" s="87" t="str">
        <f t="shared" ca="1" si="19"/>
        <v/>
      </c>
      <c r="X58" s="44" t="str">
        <f ca="1">IF(AND(T58="YES",W58&lt;&gt;""),IF(W58&lt;=VLOOKUP(G58,'Players Stats'!$C$88:$H$127,6),1,0),"")</f>
        <v/>
      </c>
      <c r="Y58" s="87" t="str">
        <f t="shared" ca="1" si="20"/>
        <v/>
      </c>
      <c r="Z58" s="44" t="str">
        <f ca="1">IF(Y58="","",IF(Y58&lt;=Simulation!$K$7,"YES","NO"))</f>
        <v/>
      </c>
      <c r="AA58" s="87" t="str">
        <f t="shared" ca="1" si="21"/>
        <v/>
      </c>
      <c r="AB58" s="44" t="str">
        <f ca="1">IF(Z58="NO",IF(AA58&lt;=Simulation!$K$9,D58,E58),"")</f>
        <v/>
      </c>
      <c r="AD58" s="44">
        <f t="shared" ca="1" si="22"/>
        <v>22</v>
      </c>
      <c r="AE58" s="6" t="str">
        <f t="shared" ca="1" si="23"/>
        <v>-</v>
      </c>
      <c r="AF58" s="44">
        <f t="shared" ca="1" si="24"/>
        <v>19</v>
      </c>
      <c r="AH58" s="44" t="str">
        <f t="shared" ca="1" si="84"/>
        <v/>
      </c>
      <c r="AI58" s="44" t="str">
        <f t="shared" ca="1" si="84"/>
        <v/>
      </c>
      <c r="AJ58" s="44" t="str">
        <f t="shared" ca="1" si="84"/>
        <v/>
      </c>
      <c r="AL58" s="44">
        <f ca="1">IF(AL57&lt;&gt;"",IF(AND(AL57&lt;60*Simulation!$K$8, AL57+AM58&lt;60*Simulation!$K$8),AL57+AM58,""),"")</f>
        <v>728</v>
      </c>
      <c r="AM58" s="44">
        <f ca="1">IF(AL57&lt;&gt;"",IF(AND(BL57&lt;&gt;"", AN57=BL57),RANDBETWEEN(Simulation!$N$6,Simulation!$P$6),RANDBETWEEN(Simulation!$N$5,Simulation!$P$5)),"")</f>
        <v>9</v>
      </c>
      <c r="AN58" s="44">
        <f t="shared" ca="1" si="71"/>
        <v>1</v>
      </c>
      <c r="AO58" s="44">
        <f t="shared" ca="1" si="25"/>
        <v>2</v>
      </c>
      <c r="AP58" s="87">
        <f t="shared" ca="1" si="26"/>
        <v>0.23757825456162618</v>
      </c>
      <c r="AQ58" s="44">
        <f t="shared" ca="1" si="27"/>
        <v>2</v>
      </c>
      <c r="AR58" s="44" t="str">
        <f ca="1">IF(AL58&lt;&gt;"",VLOOKUP(AQ58,'Players Stats'!$C$88:$D$127,2),"")</f>
        <v>Shooting Guard</v>
      </c>
      <c r="AS58" s="44" t="str">
        <f ca="1">IF(AL58&lt;&gt;"",VLOOKUP(AQ58,'Players Stats'!$C$88:$E$127,3),"")</f>
        <v>Ray Allen</v>
      </c>
      <c r="AT58" s="27">
        <f t="shared" ca="1" si="83"/>
        <v>7.9192051416488218E-2</v>
      </c>
      <c r="AU58" s="44">
        <f ca="1">IF(AL58&lt;&gt;"",VLOOKUP('Quarter 1'!AQ58-5*('Quarter 1'!AN58-1),'Players Stats'!$B$136:$J$140,1+AO58),"")</f>
        <v>5.1799999999999999E-2</v>
      </c>
      <c r="AV58" s="44" t="str">
        <f t="shared" ca="1" si="72"/>
        <v>NO</v>
      </c>
      <c r="AW58" s="27">
        <f t="shared" ca="1" si="29"/>
        <v>0.25246852471638492</v>
      </c>
      <c r="AX58" s="44">
        <f ca="1">IF(AL58&lt;&gt;"",IF(AV58="NO",VLOOKUP(AQ58,'Players Stats'!$C$88:$I$127,7),""),"")</f>
        <v>0.33870967741935487</v>
      </c>
      <c r="AY58" s="44">
        <f t="shared" ca="1" si="73"/>
        <v>3</v>
      </c>
      <c r="AZ58" s="27">
        <f t="shared" ca="1" si="30"/>
        <v>0.84016447969291674</v>
      </c>
      <c r="BA58" s="44">
        <f ca="1">IF(AV58="NO",VLOOKUP(AQ58,'Players Stats'!$C$88:$H$127,7-'Quarter 1'!AY58),"")</f>
        <v>0.41899999999999998</v>
      </c>
      <c r="BB58" s="44">
        <f t="shared" ca="1" si="74"/>
        <v>0</v>
      </c>
      <c r="BC58" s="27" t="str">
        <f t="shared" ca="1" si="31"/>
        <v/>
      </c>
      <c r="BD58" s="44" t="str">
        <f ca="1">IF(BC58="","",IF(BC58&lt;=VLOOKUP(AQ58,'Players Stats'!$C$88:$L$127,10),"YES","NO"))</f>
        <v/>
      </c>
      <c r="BE58" s="27" t="str">
        <f t="shared" ca="1" si="32"/>
        <v/>
      </c>
      <c r="BF58" s="44" t="str">
        <f ca="1">IF(BD58="YES",IF(BE58&lt;=VLOOKUP(AQ58,'Players Stats'!$C$88:$H$127,6),1,0),"")</f>
        <v/>
      </c>
      <c r="BG58" s="27" t="str">
        <f t="shared" ca="1" si="33"/>
        <v/>
      </c>
      <c r="BH58" s="44" t="str">
        <f ca="1">IF(AND(BD58="YES",BG58&lt;&gt;""),IF(BG58&lt;=VLOOKUP(AQ58,'Players Stats'!$C$88:$H$127,6),1,0),"")</f>
        <v/>
      </c>
      <c r="BI58" s="27" t="str">
        <f t="shared" ca="1" si="34"/>
        <v/>
      </c>
      <c r="BJ58" s="44" t="str">
        <f ca="1">IF(BI58="","",IF(BI58&lt;=Simulation!$K$7,"YES","NO"))</f>
        <v/>
      </c>
      <c r="BK58" s="27" t="str">
        <f t="shared" ca="1" si="35"/>
        <v/>
      </c>
      <c r="BL58" s="44" t="str">
        <f ca="1">IF(BJ58="NO",IF(BK58&lt;=Simulation!$K$9,AN58,AO58),"")</f>
        <v/>
      </c>
      <c r="BN58" s="44">
        <f t="shared" ca="1" si="36"/>
        <v>23</v>
      </c>
      <c r="BO58" s="6" t="str">
        <f t="shared" ca="1" si="37"/>
        <v>-</v>
      </c>
      <c r="BP58" s="44">
        <f t="shared" ca="1" si="38"/>
        <v>25</v>
      </c>
      <c r="BR58" s="44" t="str">
        <f t="shared" ca="1" si="2"/>
        <v/>
      </c>
      <c r="BS58" s="44" t="str">
        <f t="shared" ca="1" si="3"/>
        <v/>
      </c>
      <c r="BT58" s="44" t="str">
        <f t="shared" ca="1" si="4"/>
        <v/>
      </c>
      <c r="BU58" s="44"/>
      <c r="BV58" s="44">
        <f ca="1">IF(BV57&lt;&gt;"",IF(AND(BV57&lt;60*Simulation!$K$8, BV57+BW58&lt;60*Simulation!$K$8),BV57+BW58,""),"")</f>
        <v>701</v>
      </c>
      <c r="BW58" s="44">
        <f ca="1">IF(BV57&lt;&gt;"",IF(AND(CV57&lt;&gt;"", BX57=CV57),RANDBETWEEN(Simulation!$N$6,Simulation!$P$6),RANDBETWEEN(Simulation!$N$5,Simulation!$P$5)),"")</f>
        <v>13</v>
      </c>
      <c r="BX58" s="44">
        <f t="shared" ca="1" si="75"/>
        <v>2</v>
      </c>
      <c r="BY58" s="44">
        <f t="shared" ca="1" si="39"/>
        <v>1</v>
      </c>
      <c r="BZ58" s="27">
        <f t="shared" ca="1" si="40"/>
        <v>0.65385367524849147</v>
      </c>
      <c r="CA58" s="44">
        <f t="shared" ca="1" si="41"/>
        <v>9</v>
      </c>
      <c r="CB58" s="44" t="str">
        <f ca="1">IF(BV58&lt;&gt;"",VLOOKUP(CA58,'Players Stats'!$C$88:$D$127,2),"")</f>
        <v>Power Forward</v>
      </c>
      <c r="CC58" s="44" t="str">
        <f ca="1">IF(BV58&lt;&gt;"",VLOOKUP(CA58,'Players Stats'!$C$88:$E$127,3),"")</f>
        <v>Luol Deng</v>
      </c>
      <c r="CD58" s="27">
        <f t="shared" ca="1" si="42"/>
        <v>0.81559629832394132</v>
      </c>
      <c r="CE58" s="44">
        <f ca="1">IF(BV58&lt;&gt;"",VLOOKUP('Quarter 1'!CA58-5*('Quarter 1'!BX58-1),'Players Stats'!$B$136:$J$140,1+BY58),"")</f>
        <v>6.59E-2</v>
      </c>
      <c r="CF58" s="44" t="str">
        <f t="shared" ca="1" si="76"/>
        <v>NO</v>
      </c>
      <c r="CG58" s="27">
        <f t="shared" ca="1" si="43"/>
        <v>0.14755983155486097</v>
      </c>
      <c r="CH58" s="44">
        <f ca="1">IF(BV58&lt;&gt;"",IF(CF58="NO",VLOOKUP(CA58,'Players Stats'!$C$88:$I$127,7),""),"")</f>
        <v>0.17514124293785313</v>
      </c>
      <c r="CI58" s="44">
        <f t="shared" ca="1" si="77"/>
        <v>3</v>
      </c>
      <c r="CJ58" s="27">
        <f t="shared" ca="1" si="44"/>
        <v>0.62651898055974331</v>
      </c>
      <c r="CK58" s="44">
        <f ca="1">IF(CF58="NO",VLOOKUP(CA58,'Players Stats'!$C$88:$H$127,7-'Quarter 1'!CI58),"")</f>
        <v>0.32200000000000001</v>
      </c>
      <c r="CL58" s="44">
        <f t="shared" ca="1" si="78"/>
        <v>0</v>
      </c>
      <c r="CM58" s="27" t="str">
        <f t="shared" ca="1" si="45"/>
        <v/>
      </c>
      <c r="CN58" s="44" t="str">
        <f ca="1">IF(CM58="","",IF(CM58&lt;=VLOOKUP(CA58,'Players Stats'!$C$88:$L$127,10),"YES","NO"))</f>
        <v/>
      </c>
      <c r="CO58" s="27" t="str">
        <f t="shared" ca="1" si="46"/>
        <v/>
      </c>
      <c r="CP58" s="44" t="str">
        <f ca="1">IF(CN58="YES",IF(CO58&lt;=VLOOKUP(CA58,'Players Stats'!$C$88:$H$127,6),1,0),"")</f>
        <v/>
      </c>
      <c r="CQ58" s="27" t="str">
        <f t="shared" ca="1" si="47"/>
        <v/>
      </c>
      <c r="CR58" s="44" t="str">
        <f ca="1">IF(AND(CN58="YES",CQ58&lt;&gt;""),IF(CQ58&lt;=VLOOKUP(CA58,'Players Stats'!$C$88:$H$127,6),1,0),"")</f>
        <v/>
      </c>
      <c r="CS58" s="27" t="str">
        <f t="shared" ca="1" si="48"/>
        <v/>
      </c>
      <c r="CT58" s="44" t="str">
        <f ca="1">IF(CS58="","",IF(CS58&lt;=Simulation!$K$7,"YES","NO"))</f>
        <v/>
      </c>
      <c r="CU58" s="27" t="str">
        <f t="shared" ca="1" si="49"/>
        <v/>
      </c>
      <c r="CV58" s="44" t="str">
        <f ca="1">IF(CT58="NO",IF(CU58&lt;=Simulation!$K$9,BX58,BY58),"")</f>
        <v/>
      </c>
      <c r="CX58" s="44">
        <f t="shared" ca="1" si="50"/>
        <v>21</v>
      </c>
      <c r="CY58" s="6" t="str">
        <f t="shared" ca="1" si="51"/>
        <v>-</v>
      </c>
      <c r="CZ58" s="44">
        <f t="shared" ca="1" si="52"/>
        <v>15</v>
      </c>
      <c r="DB58" s="44" t="str">
        <f t="shared" ca="1" si="5"/>
        <v/>
      </c>
      <c r="DC58" s="44" t="str">
        <f t="shared" ca="1" si="6"/>
        <v/>
      </c>
      <c r="DD58" s="44" t="str">
        <f t="shared" ca="1" si="7"/>
        <v/>
      </c>
      <c r="DE58" s="44"/>
      <c r="DF58" s="44">
        <f ca="1">IF(DF57&lt;&gt;"",IF(AND(DF57&lt;60*Simulation!$K$8, DF57+DG58&lt;60*Simulation!$K$8),DF57+DG58,""),"")</f>
        <v>749</v>
      </c>
      <c r="DG58" s="44">
        <f ca="1">IF(DF57&lt;&gt;"",IF(AND(EF57&lt;&gt;"", DH57=EF57),RANDBETWEEN(Simulation!$N$6,Simulation!$P$6),RANDBETWEEN(Simulation!$N$5,Simulation!$P$5)),"")</f>
        <v>17</v>
      </c>
      <c r="DH58" s="44">
        <f t="shared" ca="1" si="79"/>
        <v>2</v>
      </c>
      <c r="DI58" s="44">
        <f t="shared" ca="1" si="53"/>
        <v>1</v>
      </c>
      <c r="DJ58" s="27">
        <f t="shared" ca="1" si="54"/>
        <v>0.23081663688710663</v>
      </c>
      <c r="DK58" s="44">
        <f t="shared" ca="1" si="55"/>
        <v>7</v>
      </c>
      <c r="DL58" s="44" t="str">
        <f ca="1">IF(DF58&lt;&gt;"",VLOOKUP(DK58,'Players Stats'!$C$88:$D$127,2),"")</f>
        <v>Shooting Guard</v>
      </c>
      <c r="DM58" s="44" t="str">
        <f ca="1">IF(DF58&lt;&gt;"",VLOOKUP(DK58,'Players Stats'!$C$88:$E$127,3),"")</f>
        <v>Nate Robinson</v>
      </c>
      <c r="DN58" s="27">
        <f t="shared" ca="1" si="56"/>
        <v>0.64755831719986523</v>
      </c>
      <c r="DO58" s="44">
        <f ca="1">IF(DF58&lt;&gt;"",VLOOKUP('Quarter 1'!DK58-5*('Quarter 1'!DH58-1),'Players Stats'!$B$136:$J$140,1+DI58),"")</f>
        <v>5.305E-2</v>
      </c>
      <c r="DP58" s="44" t="str">
        <f t="shared" ca="1" si="80"/>
        <v>NO</v>
      </c>
      <c r="DQ58" s="27">
        <f t="shared" ca="1" si="57"/>
        <v>0.97518182390987052</v>
      </c>
      <c r="DR58" s="44">
        <f ca="1">IF(DF58&lt;&gt;"",IF(DP58="NO",VLOOKUP(DK58,'Players Stats'!$C$88:$I$127,7),""),"")</f>
        <v>0.27272727272727276</v>
      </c>
      <c r="DS58" s="44">
        <f t="shared" ca="1" si="81"/>
        <v>2</v>
      </c>
      <c r="DT58" s="27">
        <f t="shared" ca="1" si="58"/>
        <v>0.52346247558045467</v>
      </c>
      <c r="DU58" s="44">
        <f ca="1">IF(DP58="NO",VLOOKUP(DK58,'Players Stats'!$C$88:$H$127,7-'Quarter 1'!DS58),"")</f>
        <v>0.433</v>
      </c>
      <c r="DV58" s="44">
        <f t="shared" ca="1" si="82"/>
        <v>0</v>
      </c>
      <c r="DW58" s="27">
        <f t="shared" ca="1" si="59"/>
        <v>5.3273211064185366E-3</v>
      </c>
      <c r="DX58" s="44" t="str">
        <f ca="1">IF(DW58="","",IF(DW58&lt;=VLOOKUP(DK58,'Players Stats'!$C$88:$L$127,10),"YES","NO"))</f>
        <v>YES</v>
      </c>
      <c r="DY58" s="27">
        <f t="shared" ca="1" si="60"/>
        <v>0.95193281610431268</v>
      </c>
      <c r="DZ58" s="44">
        <f ca="1">IF(DX58="YES",IF(DY58&lt;=VLOOKUP(DK58,'Players Stats'!$C$88:$H$127,6),1,0),"")</f>
        <v>0</v>
      </c>
      <c r="EA58" s="27">
        <f t="shared" ca="1" si="61"/>
        <v>0.61561376862434292</v>
      </c>
      <c r="EB58" s="44">
        <f ca="1">IF(AND(DX58="YES",EA58&lt;&gt;""),IF(EA58&lt;=VLOOKUP(DK58,'Players Stats'!$C$88:$H$127,6),1,0),"")</f>
        <v>1</v>
      </c>
      <c r="EC58" s="27" t="str">
        <f t="shared" ca="1" si="62"/>
        <v/>
      </c>
      <c r="ED58" s="44" t="str">
        <f ca="1">IF(EC58="","",IF(EC58&lt;=Simulation!$K$7,"YES","NO"))</f>
        <v/>
      </c>
      <c r="EE58" s="27" t="str">
        <f t="shared" ca="1" si="63"/>
        <v/>
      </c>
      <c r="EF58" s="44" t="str">
        <f ca="1">IF(ED58="NO",IF(EE58&lt;=Simulation!$K$9,DH58,DI58),"")</f>
        <v/>
      </c>
      <c r="EH58" s="44">
        <f t="shared" ca="1" si="64"/>
        <v>32</v>
      </c>
      <c r="EI58" s="6" t="str">
        <f t="shared" ca="1" si="65"/>
        <v>-</v>
      </c>
      <c r="EJ58" s="44">
        <f t="shared" ca="1" si="66"/>
        <v>25</v>
      </c>
      <c r="EL58" s="44" t="str">
        <f t="shared" ca="1" si="8"/>
        <v/>
      </c>
      <c r="EM58" s="44" t="str">
        <f t="shared" ca="1" si="9"/>
        <v/>
      </c>
      <c r="EN58" s="44" t="str">
        <f t="shared" ca="1" si="10"/>
        <v/>
      </c>
    </row>
    <row r="59" spans="2:144">
      <c r="B59" s="44">
        <f ca="1">IF(B58&lt;&gt;"",IF(AND(B58&lt;60*Simulation!$K$8, B58+C59&lt;60*Simulation!$K$8),B58+C59,""),"")</f>
        <v>755</v>
      </c>
      <c r="C59" s="44">
        <f ca="1">IF(B58&lt;&gt;"",IF(AND(AB58&lt;&gt;"", D58=AB58),RANDBETWEEN(Simulation!$N$6,Simulation!$P$6),RANDBETWEEN(Simulation!$N$5,Simulation!$P$5)),"")</f>
        <v>21</v>
      </c>
      <c r="D59" s="44">
        <f t="shared" ca="1" si="67"/>
        <v>1</v>
      </c>
      <c r="E59" s="44">
        <f t="shared" ca="1" si="11"/>
        <v>2</v>
      </c>
      <c r="F59" s="87">
        <f t="shared" ca="1" si="12"/>
        <v>0.54938740835613342</v>
      </c>
      <c r="G59" s="44">
        <f t="shared" ca="1" si="13"/>
        <v>3</v>
      </c>
      <c r="H59" s="44" t="str">
        <f ca="1">IF(B59&lt;&gt;"",VLOOKUP(G59,'Players Stats'!$C$88:$D$127,2),"")</f>
        <v>Small Forward</v>
      </c>
      <c r="I59" s="44" t="str">
        <f ca="1">IF(B59&lt;&gt;"",VLOOKUP(G59,'Players Stats'!$C$88:$E$127,3),"")</f>
        <v>LeBron James</v>
      </c>
      <c r="J59" s="87">
        <f t="shared" ca="1" si="14"/>
        <v>0.11102432908727755</v>
      </c>
      <c r="K59" s="87">
        <f ca="1">IF(B59&lt;&gt;"",VLOOKUP('Quarter 1'!G59-5*('Quarter 1'!D59-1),'Players Stats'!$B$136:$J$140,1+E59),"")</f>
        <v>7.035000000000001E-2</v>
      </c>
      <c r="L59" s="44" t="str">
        <f t="shared" ca="1" si="68"/>
        <v>NO</v>
      </c>
      <c r="M59" s="87">
        <f t="shared" ca="1" si="15"/>
        <v>0.35480139690506018</v>
      </c>
      <c r="N59" s="87">
        <f ca="1">IF(B59&lt;&gt;"",IF(L59="NO",VLOOKUP(G59,'Players Stats'!$C$88:$I$127,7),""),"")</f>
        <v>0.15639810426540282</v>
      </c>
      <c r="O59" s="44">
        <f t="shared" ca="1" si="69"/>
        <v>2</v>
      </c>
      <c r="P59" s="87">
        <f t="shared" ca="1" si="16"/>
        <v>0.88535853366049511</v>
      </c>
      <c r="Q59" s="87">
        <f ca="1">IF(L59="NO",VLOOKUP(G59,'Players Stats'!$C$88:$H$127,7-'Quarter 1'!O59),"")</f>
        <v>0.56499999999999995</v>
      </c>
      <c r="R59" s="44">
        <f t="shared" ca="1" si="70"/>
        <v>0</v>
      </c>
      <c r="S59" s="87">
        <f t="shared" ca="1" si="17"/>
        <v>0.75836618224861152</v>
      </c>
      <c r="T59" s="44" t="str">
        <f ca="1">IF(S59="","",IF(S59&lt;=VLOOKUP(G59,'Players Stats'!$C$88:$L$127,10),"YES","NO"))</f>
        <v>NO</v>
      </c>
      <c r="U59" s="87" t="str">
        <f t="shared" ca="1" si="18"/>
        <v/>
      </c>
      <c r="V59" s="44" t="str">
        <f ca="1">IF(T59="YES",IF(U59&lt;=VLOOKUP(G59,'Players Stats'!$C$88:$H$127,6),1,0),"")</f>
        <v/>
      </c>
      <c r="W59" s="87" t="str">
        <f t="shared" ca="1" si="19"/>
        <v/>
      </c>
      <c r="X59" s="44" t="str">
        <f ca="1">IF(AND(T59="YES",W59&lt;&gt;""),IF(W59&lt;=VLOOKUP(G59,'Players Stats'!$C$88:$H$127,6),1,0),"")</f>
        <v/>
      </c>
      <c r="Y59" s="87">
        <f t="shared" ca="1" si="20"/>
        <v>0.42995969932149147</v>
      </c>
      <c r="Z59" s="44" t="str">
        <f ca="1">IF(Y59="","",IF(Y59&lt;=Simulation!$K$7,"YES","NO"))</f>
        <v>NO</v>
      </c>
      <c r="AA59" s="87">
        <f t="shared" ca="1" si="21"/>
        <v>0.79047930444423131</v>
      </c>
      <c r="AB59" s="44">
        <f ca="1">IF(Z59="NO",IF(AA59&lt;=Simulation!$K$9,D59,E59),"")</f>
        <v>2</v>
      </c>
      <c r="AD59" s="44">
        <f t="shared" ca="1" si="22"/>
        <v>22</v>
      </c>
      <c r="AE59" s="6" t="str">
        <f t="shared" ca="1" si="23"/>
        <v>-</v>
      </c>
      <c r="AF59" s="44">
        <f t="shared" ca="1" si="24"/>
        <v>19</v>
      </c>
      <c r="AH59" s="44" t="str">
        <f t="shared" ca="1" si="84"/>
        <v/>
      </c>
      <c r="AI59" s="44" t="str">
        <f t="shared" ca="1" si="84"/>
        <v/>
      </c>
      <c r="AJ59" s="44" t="str">
        <f t="shared" ca="1" si="84"/>
        <v/>
      </c>
      <c r="AL59" s="44">
        <f ca="1">IF(AL58&lt;&gt;"",IF(AND(AL58&lt;60*Simulation!$K$8, AL58+AM59&lt;60*Simulation!$K$8),AL58+AM59,""),"")</f>
        <v>743</v>
      </c>
      <c r="AM59" s="44">
        <f ca="1">IF(AL58&lt;&gt;"",IF(AND(BL58&lt;&gt;"", AN58=BL58),RANDBETWEEN(Simulation!$N$6,Simulation!$P$6),RANDBETWEEN(Simulation!$N$5,Simulation!$P$5)),"")</f>
        <v>15</v>
      </c>
      <c r="AN59" s="44">
        <f t="shared" ca="1" si="71"/>
        <v>2</v>
      </c>
      <c r="AO59" s="44">
        <f t="shared" ca="1" si="25"/>
        <v>1</v>
      </c>
      <c r="AP59" s="87">
        <f t="shared" ca="1" si="26"/>
        <v>0.26411610382405004</v>
      </c>
      <c r="AQ59" s="44">
        <f t="shared" ca="1" si="27"/>
        <v>7</v>
      </c>
      <c r="AR59" s="44" t="str">
        <f ca="1">IF(AL59&lt;&gt;"",VLOOKUP(AQ59,'Players Stats'!$C$88:$D$127,2),"")</f>
        <v>Shooting Guard</v>
      </c>
      <c r="AS59" s="44" t="str">
        <f ca="1">IF(AL59&lt;&gt;"",VLOOKUP(AQ59,'Players Stats'!$C$88:$E$127,3),"")</f>
        <v>Nate Robinson</v>
      </c>
      <c r="AT59" s="27">
        <f t="shared" ca="1" si="83"/>
        <v>0.25849328268099769</v>
      </c>
      <c r="AU59" s="44">
        <f ca="1">IF(AL59&lt;&gt;"",VLOOKUP('Quarter 1'!AQ59-5*('Quarter 1'!AN59-1),'Players Stats'!$B$136:$J$140,1+AO59),"")</f>
        <v>5.305E-2</v>
      </c>
      <c r="AV59" s="44" t="str">
        <f t="shared" ca="1" si="72"/>
        <v>NO</v>
      </c>
      <c r="AW59" s="27">
        <f t="shared" ca="1" si="29"/>
        <v>0.40218859695974318</v>
      </c>
      <c r="AX59" s="44">
        <f ca="1">IF(AL59&lt;&gt;"",IF(AV59="NO",VLOOKUP(AQ59,'Players Stats'!$C$88:$I$127,7),""),"")</f>
        <v>0.27272727272727276</v>
      </c>
      <c r="AY59" s="44">
        <f t="shared" ca="1" si="73"/>
        <v>2</v>
      </c>
      <c r="AZ59" s="27">
        <f t="shared" ca="1" si="30"/>
        <v>0.26356808432103951</v>
      </c>
      <c r="BA59" s="44">
        <f ca="1">IF(AV59="NO",VLOOKUP(AQ59,'Players Stats'!$C$88:$H$127,7-'Quarter 1'!AY59),"")</f>
        <v>0.433</v>
      </c>
      <c r="BB59" s="44">
        <f t="shared" ca="1" si="74"/>
        <v>2</v>
      </c>
      <c r="BC59" s="27">
        <f t="shared" ca="1" si="31"/>
        <v>0.7714238750009903</v>
      </c>
      <c r="BD59" s="44" t="str">
        <f ca="1">IF(BC59="","",IF(BC59&lt;=VLOOKUP(AQ59,'Players Stats'!$C$88:$L$127,10),"YES","NO"))</f>
        <v>NO</v>
      </c>
      <c r="BE59" s="27" t="str">
        <f t="shared" ca="1" si="32"/>
        <v/>
      </c>
      <c r="BF59" s="44" t="str">
        <f ca="1">IF(BD59="YES",IF(BE59&lt;=VLOOKUP(AQ59,'Players Stats'!$C$88:$H$127,6),1,0),"")</f>
        <v/>
      </c>
      <c r="BG59" s="27" t="str">
        <f t="shared" ca="1" si="33"/>
        <v/>
      </c>
      <c r="BH59" s="44" t="str">
        <f ca="1">IF(AND(BD59="YES",BG59&lt;&gt;""),IF(BG59&lt;=VLOOKUP(AQ59,'Players Stats'!$C$88:$H$127,6),1,0),"")</f>
        <v/>
      </c>
      <c r="BI59" s="27" t="str">
        <f t="shared" ca="1" si="34"/>
        <v/>
      </c>
      <c r="BJ59" s="44" t="str">
        <f ca="1">IF(BI59="","",IF(BI59&lt;=Simulation!$K$7,"YES","NO"))</f>
        <v/>
      </c>
      <c r="BK59" s="27" t="str">
        <f t="shared" ca="1" si="35"/>
        <v/>
      </c>
      <c r="BL59" s="44" t="str">
        <f ca="1">IF(BJ59="NO",IF(BK59&lt;=Simulation!$K$9,AN59,AO59),"")</f>
        <v/>
      </c>
      <c r="BN59" s="44">
        <f t="shared" ca="1" si="36"/>
        <v>23</v>
      </c>
      <c r="BO59" s="6" t="str">
        <f t="shared" ca="1" si="37"/>
        <v>-</v>
      </c>
      <c r="BP59" s="44">
        <f t="shared" ca="1" si="38"/>
        <v>27</v>
      </c>
      <c r="BR59" s="44" t="str">
        <f t="shared" ca="1" si="2"/>
        <v/>
      </c>
      <c r="BS59" s="44" t="str">
        <f t="shared" ca="1" si="3"/>
        <v/>
      </c>
      <c r="BT59" s="44" t="str">
        <f t="shared" ca="1" si="4"/>
        <v/>
      </c>
      <c r="BU59" s="44"/>
      <c r="BV59" s="44">
        <f ca="1">IF(BV58&lt;&gt;"",IF(AND(BV58&lt;60*Simulation!$K$8, BV58+BW59&lt;60*Simulation!$K$8),BV58+BW59,""),"")</f>
        <v>711</v>
      </c>
      <c r="BW59" s="44">
        <f ca="1">IF(BV58&lt;&gt;"",IF(AND(CV58&lt;&gt;"", BX58=CV58),RANDBETWEEN(Simulation!$N$6,Simulation!$P$6),RANDBETWEEN(Simulation!$N$5,Simulation!$P$5)),"")</f>
        <v>10</v>
      </c>
      <c r="BX59" s="44">
        <f t="shared" ca="1" si="75"/>
        <v>1</v>
      </c>
      <c r="BY59" s="44">
        <f t="shared" ca="1" si="39"/>
        <v>2</v>
      </c>
      <c r="BZ59" s="27">
        <f t="shared" ca="1" si="40"/>
        <v>0.12500981956433121</v>
      </c>
      <c r="CA59" s="44">
        <f t="shared" ca="1" si="41"/>
        <v>1</v>
      </c>
      <c r="CB59" s="44" t="str">
        <f ca="1">IF(BV59&lt;&gt;"",VLOOKUP(CA59,'Players Stats'!$C$88:$D$127,2),"")</f>
        <v>Point Guard</v>
      </c>
      <c r="CC59" s="44" t="str">
        <f ca="1">IF(BV59&lt;&gt;"",VLOOKUP(CA59,'Players Stats'!$C$88:$E$127,3),"")</f>
        <v>Dwyane Wade</v>
      </c>
      <c r="CD59" s="27">
        <f t="shared" ca="1" si="42"/>
        <v>0.82520430477785967</v>
      </c>
      <c r="CE59" s="44">
        <f ca="1">IF(BV59&lt;&gt;"",VLOOKUP('Quarter 1'!CA59-5*('Quarter 1'!BX59-1),'Players Stats'!$B$136:$J$140,1+BY59),"")</f>
        <v>8.4050000000000014E-2</v>
      </c>
      <c r="CF59" s="44" t="str">
        <f t="shared" ca="1" si="76"/>
        <v>NO</v>
      </c>
      <c r="CG59" s="27">
        <f t="shared" ca="1" si="43"/>
        <v>0.87821740163204531</v>
      </c>
      <c r="CH59" s="44">
        <f ca="1">IF(BV59&lt;&gt;"",IF(CF59="NO",VLOOKUP(CA59,'Players Stats'!$C$88:$I$127,7),""),"")</f>
        <v>5.9523809523809521E-2</v>
      </c>
      <c r="CI59" s="44">
        <f t="shared" ca="1" si="77"/>
        <v>2</v>
      </c>
      <c r="CJ59" s="27">
        <f t="shared" ca="1" si="44"/>
        <v>0.80059504709684226</v>
      </c>
      <c r="CK59" s="44">
        <f ca="1">IF(CF59="NO",VLOOKUP(CA59,'Players Stats'!$C$88:$H$127,7-'Quarter 1'!CI59),"")</f>
        <v>0.52100000000000002</v>
      </c>
      <c r="CL59" s="44">
        <f t="shared" ca="1" si="78"/>
        <v>0</v>
      </c>
      <c r="CM59" s="27">
        <f t="shared" ca="1" si="45"/>
        <v>0.45212880377114661</v>
      </c>
      <c r="CN59" s="44" t="str">
        <f ca="1">IF(CM59="","",IF(CM59&lt;=VLOOKUP(CA59,'Players Stats'!$C$88:$L$127,10),"YES","NO"))</f>
        <v>NO</v>
      </c>
      <c r="CO59" s="27" t="str">
        <f t="shared" ca="1" si="46"/>
        <v/>
      </c>
      <c r="CP59" s="44" t="str">
        <f ca="1">IF(CN59="YES",IF(CO59&lt;=VLOOKUP(CA59,'Players Stats'!$C$88:$H$127,6),1,0),"")</f>
        <v/>
      </c>
      <c r="CQ59" s="27" t="str">
        <f t="shared" ca="1" si="47"/>
        <v/>
      </c>
      <c r="CR59" s="44" t="str">
        <f ca="1">IF(AND(CN59="YES",CQ59&lt;&gt;""),IF(CQ59&lt;=VLOOKUP(CA59,'Players Stats'!$C$88:$H$127,6),1,0),"")</f>
        <v/>
      </c>
      <c r="CS59" s="27">
        <f t="shared" ca="1" si="48"/>
        <v>0.9614136304137314</v>
      </c>
      <c r="CT59" s="44" t="str">
        <f ca="1">IF(CS59="","",IF(CS59&lt;=Simulation!$K$7,"YES","NO"))</f>
        <v>NO</v>
      </c>
      <c r="CU59" s="27">
        <f t="shared" ca="1" si="49"/>
        <v>0.11726878775979777</v>
      </c>
      <c r="CV59" s="44">
        <f ca="1">IF(CT59="NO",IF(CU59&lt;=Simulation!$K$9,BX59,BY59),"")</f>
        <v>1</v>
      </c>
      <c r="CX59" s="44">
        <f t="shared" ca="1" si="50"/>
        <v>21</v>
      </c>
      <c r="CY59" s="6" t="str">
        <f t="shared" ca="1" si="51"/>
        <v>-</v>
      </c>
      <c r="CZ59" s="44">
        <f t="shared" ca="1" si="52"/>
        <v>15</v>
      </c>
      <c r="DB59" s="44" t="str">
        <f t="shared" ca="1" si="5"/>
        <v/>
      </c>
      <c r="DC59" s="44" t="str">
        <f t="shared" ca="1" si="6"/>
        <v/>
      </c>
      <c r="DD59" s="44" t="str">
        <f t="shared" ca="1" si="7"/>
        <v/>
      </c>
      <c r="DE59" s="44"/>
      <c r="DF59" s="44">
        <f ca="1">IF(DF58&lt;&gt;"",IF(AND(DF58&lt;60*Simulation!$K$8, DF58+DG59&lt;60*Simulation!$K$8),DF58+DG59,""),"")</f>
        <v>757</v>
      </c>
      <c r="DG59" s="44">
        <f ca="1">IF(DF58&lt;&gt;"",IF(AND(EF58&lt;&gt;"", DH58=EF58),RANDBETWEEN(Simulation!$N$6,Simulation!$P$6),RANDBETWEEN(Simulation!$N$5,Simulation!$P$5)),"")</f>
        <v>8</v>
      </c>
      <c r="DH59" s="44">
        <f t="shared" ca="1" si="79"/>
        <v>1</v>
      </c>
      <c r="DI59" s="44">
        <f t="shared" ca="1" si="53"/>
        <v>2</v>
      </c>
      <c r="DJ59" s="27">
        <f t="shared" ca="1" si="54"/>
        <v>0.20750496513135797</v>
      </c>
      <c r="DK59" s="44">
        <f t="shared" ca="1" si="55"/>
        <v>2</v>
      </c>
      <c r="DL59" s="44" t="str">
        <f ca="1">IF(DF59&lt;&gt;"",VLOOKUP(DK59,'Players Stats'!$C$88:$D$127,2),"")</f>
        <v>Shooting Guard</v>
      </c>
      <c r="DM59" s="44" t="str">
        <f ca="1">IF(DF59&lt;&gt;"",VLOOKUP(DK59,'Players Stats'!$C$88:$E$127,3),"")</f>
        <v>Ray Allen</v>
      </c>
      <c r="DN59" s="27">
        <f t="shared" ca="1" si="56"/>
        <v>0.54139007308941967</v>
      </c>
      <c r="DO59" s="44">
        <f ca="1">IF(DF59&lt;&gt;"",VLOOKUP('Quarter 1'!DK59-5*('Quarter 1'!DH59-1),'Players Stats'!$B$136:$J$140,1+DI59),"")</f>
        <v>5.1799999999999999E-2</v>
      </c>
      <c r="DP59" s="44" t="str">
        <f t="shared" ca="1" si="80"/>
        <v>NO</v>
      </c>
      <c r="DQ59" s="27">
        <f t="shared" ca="1" si="57"/>
        <v>0.43891801105155182</v>
      </c>
      <c r="DR59" s="44">
        <f ca="1">IF(DF59&lt;&gt;"",IF(DP59="NO",VLOOKUP(DK59,'Players Stats'!$C$88:$I$127,7),""),"")</f>
        <v>0.33870967741935487</v>
      </c>
      <c r="DS59" s="44">
        <f t="shared" ca="1" si="81"/>
        <v>2</v>
      </c>
      <c r="DT59" s="27">
        <f t="shared" ca="1" si="58"/>
        <v>0.33696517475333709</v>
      </c>
      <c r="DU59" s="44">
        <f ca="1">IF(DP59="NO",VLOOKUP(DK59,'Players Stats'!$C$88:$H$127,7-'Quarter 1'!DS59),"")</f>
        <v>0.44900000000000001</v>
      </c>
      <c r="DV59" s="44">
        <f t="shared" ca="1" si="82"/>
        <v>2</v>
      </c>
      <c r="DW59" s="27">
        <f t="shared" ca="1" si="59"/>
        <v>0.1371019350239826</v>
      </c>
      <c r="DX59" s="44" t="str">
        <f ca="1">IF(DW59="","",IF(DW59&lt;=VLOOKUP(DK59,'Players Stats'!$C$88:$L$127,10),"YES","NO"))</f>
        <v>NO</v>
      </c>
      <c r="DY59" s="27" t="str">
        <f t="shared" ca="1" si="60"/>
        <v/>
      </c>
      <c r="DZ59" s="44" t="str">
        <f ca="1">IF(DX59="YES",IF(DY59&lt;=VLOOKUP(DK59,'Players Stats'!$C$88:$H$127,6),1,0),"")</f>
        <v/>
      </c>
      <c r="EA59" s="27" t="str">
        <f t="shared" ca="1" si="61"/>
        <v/>
      </c>
      <c r="EB59" s="44" t="str">
        <f ca="1">IF(AND(DX59="YES",EA59&lt;&gt;""),IF(EA59&lt;=VLOOKUP(DK59,'Players Stats'!$C$88:$H$127,6),1,0),"")</f>
        <v/>
      </c>
      <c r="EC59" s="27" t="str">
        <f t="shared" ca="1" si="62"/>
        <v/>
      </c>
      <c r="ED59" s="44" t="str">
        <f ca="1">IF(EC59="","",IF(EC59&lt;=Simulation!$K$7,"YES","NO"))</f>
        <v/>
      </c>
      <c r="EE59" s="27" t="str">
        <f t="shared" ca="1" si="63"/>
        <v/>
      </c>
      <c r="EF59" s="44" t="str">
        <f ca="1">IF(ED59="NO",IF(EE59&lt;=Simulation!$K$9,DH59,DI59),"")</f>
        <v/>
      </c>
      <c r="EH59" s="44">
        <f t="shared" ca="1" si="64"/>
        <v>34</v>
      </c>
      <c r="EI59" s="6" t="str">
        <f t="shared" ca="1" si="65"/>
        <v>-</v>
      </c>
      <c r="EJ59" s="44">
        <f t="shared" ca="1" si="66"/>
        <v>25</v>
      </c>
      <c r="EL59" s="44" t="str">
        <f t="shared" ca="1" si="8"/>
        <v/>
      </c>
      <c r="EM59" s="44" t="str">
        <f t="shared" ca="1" si="9"/>
        <v/>
      </c>
      <c r="EN59" s="44" t="str">
        <f t="shared" ca="1" si="10"/>
        <v/>
      </c>
    </row>
    <row r="60" spans="2:144">
      <c r="B60" s="44">
        <f ca="1">IF(B59&lt;&gt;"",IF(AND(B59&lt;60*Simulation!$K$8, B59+C60&lt;60*Simulation!$K$8),B59+C60,""),"")</f>
        <v>766</v>
      </c>
      <c r="C60" s="44">
        <f ca="1">IF(B59&lt;&gt;"",IF(AND(AB59&lt;&gt;"", D59=AB59),RANDBETWEEN(Simulation!$N$6,Simulation!$P$6),RANDBETWEEN(Simulation!$N$5,Simulation!$P$5)),"")</f>
        <v>11</v>
      </c>
      <c r="D60" s="44">
        <f t="shared" ca="1" si="67"/>
        <v>2</v>
      </c>
      <c r="E60" s="44">
        <f t="shared" ca="1" si="11"/>
        <v>1</v>
      </c>
      <c r="F60" s="87">
        <f t="shared" ca="1" si="12"/>
        <v>0.89432583656255382</v>
      </c>
      <c r="G60" s="44">
        <f t="shared" ca="1" si="13"/>
        <v>10</v>
      </c>
      <c r="H60" s="44" t="str">
        <f ca="1">IF(B60&lt;&gt;"",VLOOKUP(G60,'Players Stats'!$C$88:$D$127,2),"")</f>
        <v>Center</v>
      </c>
      <c r="I60" s="44" t="str">
        <f ca="1">IF(B60&lt;&gt;"",VLOOKUP(G60,'Players Stats'!$C$88:$E$127,3),"")</f>
        <v>Joakim Noah</v>
      </c>
      <c r="J60" s="87">
        <f t="shared" ca="1" si="14"/>
        <v>0.25615063621838829</v>
      </c>
      <c r="K60" s="87">
        <f ca="1">IF(B60&lt;&gt;"",VLOOKUP('Quarter 1'!G60-5*('Quarter 1'!D60-1),'Players Stats'!$B$136:$J$140,1+E60),"")</f>
        <v>0.11485000000000001</v>
      </c>
      <c r="L60" s="44" t="str">
        <f t="shared" ca="1" si="68"/>
        <v>NO</v>
      </c>
      <c r="M60" s="87">
        <f t="shared" ca="1" si="15"/>
        <v>0.6980880380518284</v>
      </c>
      <c r="N60" s="87">
        <f ca="1">IF(B60&lt;&gt;"",IF(L60="NO",VLOOKUP(G60,'Players Stats'!$C$88:$I$127,7),""),"")</f>
        <v>1.0416666666666668E-2</v>
      </c>
      <c r="O60" s="44">
        <f t="shared" ca="1" si="69"/>
        <v>2</v>
      </c>
      <c r="P60" s="87">
        <f t="shared" ca="1" si="16"/>
        <v>0.15597149233157337</v>
      </c>
      <c r="Q60" s="87">
        <f ca="1">IF(L60="NO",VLOOKUP(G60,'Players Stats'!$C$88:$H$127,7-'Quarter 1'!O60),"")</f>
        <v>0.48099999999999998</v>
      </c>
      <c r="R60" s="44">
        <f t="shared" ca="1" si="70"/>
        <v>2</v>
      </c>
      <c r="S60" s="87">
        <f t="shared" ca="1" si="17"/>
        <v>0.69236979236116147</v>
      </c>
      <c r="T60" s="44" t="str">
        <f ca="1">IF(S60="","",IF(S60&lt;=VLOOKUP(G60,'Players Stats'!$C$88:$L$127,10),"YES","NO"))</f>
        <v>NO</v>
      </c>
      <c r="U60" s="87" t="str">
        <f t="shared" ca="1" si="18"/>
        <v/>
      </c>
      <c r="V60" s="44" t="str">
        <f ca="1">IF(T60="YES",IF(U60&lt;=VLOOKUP(G60,'Players Stats'!$C$88:$H$127,6),1,0),"")</f>
        <v/>
      </c>
      <c r="W60" s="87" t="str">
        <f t="shared" ca="1" si="19"/>
        <v/>
      </c>
      <c r="X60" s="44" t="str">
        <f ca="1">IF(AND(T60="YES",W60&lt;&gt;""),IF(W60&lt;=VLOOKUP(G60,'Players Stats'!$C$88:$H$127,6),1,0),"")</f>
        <v/>
      </c>
      <c r="Y60" s="87" t="str">
        <f t="shared" ca="1" si="20"/>
        <v/>
      </c>
      <c r="Z60" s="44" t="str">
        <f ca="1">IF(Y60="","",IF(Y60&lt;=Simulation!$K$7,"YES","NO"))</f>
        <v/>
      </c>
      <c r="AA60" s="87" t="str">
        <f t="shared" ca="1" si="21"/>
        <v/>
      </c>
      <c r="AB60" s="44" t="str">
        <f ca="1">IF(Z60="NO",IF(AA60&lt;=Simulation!$K$9,D60,E60),"")</f>
        <v/>
      </c>
      <c r="AD60" s="44">
        <f t="shared" ca="1" si="22"/>
        <v>22</v>
      </c>
      <c r="AE60" s="6" t="str">
        <f t="shared" ca="1" si="23"/>
        <v>-</v>
      </c>
      <c r="AF60" s="44">
        <f t="shared" ca="1" si="24"/>
        <v>21</v>
      </c>
      <c r="AH60" s="44" t="str">
        <f t="shared" ca="1" si="84"/>
        <v/>
      </c>
      <c r="AI60" s="44" t="str">
        <f t="shared" ca="1" si="84"/>
        <v/>
      </c>
      <c r="AJ60" s="44" t="str">
        <f t="shared" ca="1" si="84"/>
        <v/>
      </c>
      <c r="AL60" s="44">
        <f ca="1">IF(AL59&lt;&gt;"",IF(AND(AL59&lt;60*Simulation!$K$8, AL59+AM60&lt;60*Simulation!$K$8),AL59+AM60,""),"")</f>
        <v>751</v>
      </c>
      <c r="AM60" s="44">
        <f ca="1">IF(AL59&lt;&gt;"",IF(AND(BL59&lt;&gt;"", AN59=BL59),RANDBETWEEN(Simulation!$N$6,Simulation!$P$6),RANDBETWEEN(Simulation!$N$5,Simulation!$P$5)),"")</f>
        <v>8</v>
      </c>
      <c r="AN60" s="44">
        <f t="shared" ca="1" si="71"/>
        <v>1</v>
      </c>
      <c r="AO60" s="44">
        <f t="shared" ca="1" si="25"/>
        <v>2</v>
      </c>
      <c r="AP60" s="87">
        <f t="shared" ca="1" si="26"/>
        <v>0.83823448490234997</v>
      </c>
      <c r="AQ60" s="44">
        <f t="shared" ca="1" si="27"/>
        <v>5</v>
      </c>
      <c r="AR60" s="44" t="str">
        <f ca="1">IF(AL60&lt;&gt;"",VLOOKUP(AQ60,'Players Stats'!$C$88:$D$127,2),"")</f>
        <v>Center</v>
      </c>
      <c r="AS60" s="44" t="str">
        <f ca="1">IF(AL60&lt;&gt;"",VLOOKUP(AQ60,'Players Stats'!$C$88:$E$127,3),"")</f>
        <v>Chris Bosh</v>
      </c>
      <c r="AT60" s="27">
        <f t="shared" ca="1" si="83"/>
        <v>0.17329924291091381</v>
      </c>
      <c r="AU60" s="44">
        <f ca="1">IF(AL60&lt;&gt;"",VLOOKUP('Quarter 1'!AQ60-5*('Quarter 1'!AN60-1),'Players Stats'!$B$136:$J$140,1+AO60),"")</f>
        <v>0.14920000000000003</v>
      </c>
      <c r="AV60" s="44" t="str">
        <f t="shared" ca="1" si="72"/>
        <v>NO</v>
      </c>
      <c r="AW60" s="27">
        <f t="shared" ca="1" si="29"/>
        <v>0.10750270172006882</v>
      </c>
      <c r="AX60" s="44">
        <f ca="1">IF(AL60&lt;&gt;"",IF(AV60="NO",VLOOKUP(AQ60,'Players Stats'!$C$88:$I$127,7),""),"")</f>
        <v>7.5187969924812026E-2</v>
      </c>
      <c r="AY60" s="44">
        <f t="shared" ca="1" si="73"/>
        <v>2</v>
      </c>
      <c r="AZ60" s="27">
        <f t="shared" ca="1" si="30"/>
        <v>0.8852999399517395</v>
      </c>
      <c r="BA60" s="44">
        <f ca="1">IF(AV60="NO",VLOOKUP(AQ60,'Players Stats'!$C$88:$H$127,7-'Quarter 1'!AY60),"")</f>
        <v>0.53500000000000003</v>
      </c>
      <c r="BB60" s="44">
        <f t="shared" ca="1" si="74"/>
        <v>0</v>
      </c>
      <c r="BC60" s="27">
        <f t="shared" ca="1" si="31"/>
        <v>0.70033652230197851</v>
      </c>
      <c r="BD60" s="44" t="str">
        <f ca="1">IF(BC60="","",IF(BC60&lt;=VLOOKUP(AQ60,'Players Stats'!$C$88:$L$127,10),"YES","NO"))</f>
        <v>NO</v>
      </c>
      <c r="BE60" s="27" t="str">
        <f t="shared" ca="1" si="32"/>
        <v/>
      </c>
      <c r="BF60" s="44" t="str">
        <f ca="1">IF(BD60="YES",IF(BE60&lt;=VLOOKUP(AQ60,'Players Stats'!$C$88:$H$127,6),1,0),"")</f>
        <v/>
      </c>
      <c r="BG60" s="27" t="str">
        <f t="shared" ca="1" si="33"/>
        <v/>
      </c>
      <c r="BH60" s="44" t="str">
        <f ca="1">IF(AND(BD60="YES",BG60&lt;&gt;""),IF(BG60&lt;=VLOOKUP(AQ60,'Players Stats'!$C$88:$H$127,6),1,0),"")</f>
        <v/>
      </c>
      <c r="BI60" s="27">
        <f t="shared" ca="1" si="34"/>
        <v>0.4272159447207815</v>
      </c>
      <c r="BJ60" s="44" t="str">
        <f ca="1">IF(BI60="","",IF(BI60&lt;=Simulation!$K$7,"YES","NO"))</f>
        <v>NO</v>
      </c>
      <c r="BK60" s="27">
        <f t="shared" ca="1" si="35"/>
        <v>0.47024173453673879</v>
      </c>
      <c r="BL60" s="44">
        <f ca="1">IF(BJ60="NO",IF(BK60&lt;=Simulation!$K$9,AN60,AO60),"")</f>
        <v>2</v>
      </c>
      <c r="BN60" s="44">
        <f t="shared" ca="1" si="36"/>
        <v>23</v>
      </c>
      <c r="BO60" s="6" t="str">
        <f t="shared" ca="1" si="37"/>
        <v>-</v>
      </c>
      <c r="BP60" s="44">
        <f t="shared" ca="1" si="38"/>
        <v>27</v>
      </c>
      <c r="BR60" s="44" t="str">
        <f t="shared" ca="1" si="2"/>
        <v/>
      </c>
      <c r="BS60" s="44" t="str">
        <f t="shared" ca="1" si="3"/>
        <v/>
      </c>
      <c r="BT60" s="44" t="str">
        <f t="shared" ca="1" si="4"/>
        <v/>
      </c>
      <c r="BU60" s="44"/>
      <c r="BV60" s="44">
        <f ca="1">IF(BV59&lt;&gt;"",IF(AND(BV59&lt;60*Simulation!$K$8, BV59+BW60&lt;60*Simulation!$K$8),BV59+BW60,""),"")</f>
        <v>714</v>
      </c>
      <c r="BW60" s="44">
        <f ca="1">IF(BV59&lt;&gt;"",IF(AND(CV59&lt;&gt;"", BX59=CV59),RANDBETWEEN(Simulation!$N$6,Simulation!$P$6),RANDBETWEEN(Simulation!$N$5,Simulation!$P$5)),"")</f>
        <v>3</v>
      </c>
      <c r="BX60" s="44">
        <f t="shared" ca="1" si="75"/>
        <v>1</v>
      </c>
      <c r="BY60" s="44">
        <f t="shared" ca="1" si="39"/>
        <v>2</v>
      </c>
      <c r="BZ60" s="27">
        <f t="shared" ca="1" si="40"/>
        <v>0.56224227423638051</v>
      </c>
      <c r="CA60" s="44">
        <f t="shared" ca="1" si="41"/>
        <v>3</v>
      </c>
      <c r="CB60" s="44" t="str">
        <f ca="1">IF(BV60&lt;&gt;"",VLOOKUP(CA60,'Players Stats'!$C$88:$D$127,2),"")</f>
        <v>Small Forward</v>
      </c>
      <c r="CC60" s="44" t="str">
        <f ca="1">IF(BV60&lt;&gt;"",VLOOKUP(CA60,'Players Stats'!$C$88:$E$127,3),"")</f>
        <v>LeBron James</v>
      </c>
      <c r="CD60" s="27">
        <f t="shared" ca="1" si="42"/>
        <v>0.28329754389334572</v>
      </c>
      <c r="CE60" s="44">
        <f ca="1">IF(BV60&lt;&gt;"",VLOOKUP('Quarter 1'!CA60-5*('Quarter 1'!BX60-1),'Players Stats'!$B$136:$J$140,1+BY60),"")</f>
        <v>7.035000000000001E-2</v>
      </c>
      <c r="CF60" s="44" t="str">
        <f t="shared" ca="1" si="76"/>
        <v>NO</v>
      </c>
      <c r="CG60" s="27">
        <f t="shared" ca="1" si="43"/>
        <v>0.43198296236607836</v>
      </c>
      <c r="CH60" s="44">
        <f ca="1">IF(BV60&lt;&gt;"",IF(CF60="NO",VLOOKUP(CA60,'Players Stats'!$C$88:$I$127,7),""),"")</f>
        <v>0.15639810426540282</v>
      </c>
      <c r="CI60" s="44">
        <f t="shared" ca="1" si="77"/>
        <v>2</v>
      </c>
      <c r="CJ60" s="27">
        <f t="shared" ca="1" si="44"/>
        <v>0.60277655325498758</v>
      </c>
      <c r="CK60" s="44">
        <f ca="1">IF(CF60="NO",VLOOKUP(CA60,'Players Stats'!$C$88:$H$127,7-'Quarter 1'!CI60),"")</f>
        <v>0.56499999999999995</v>
      </c>
      <c r="CL60" s="44">
        <f t="shared" ca="1" si="78"/>
        <v>0</v>
      </c>
      <c r="CM60" s="27">
        <f t="shared" ca="1" si="45"/>
        <v>0.29299638164024</v>
      </c>
      <c r="CN60" s="44" t="str">
        <f ca="1">IF(CM60="","",IF(CM60&lt;=VLOOKUP(CA60,'Players Stats'!$C$88:$L$127,10),"YES","NO"))</f>
        <v>NO</v>
      </c>
      <c r="CO60" s="27" t="str">
        <f t="shared" ca="1" si="46"/>
        <v/>
      </c>
      <c r="CP60" s="44" t="str">
        <f ca="1">IF(CN60="YES",IF(CO60&lt;=VLOOKUP(CA60,'Players Stats'!$C$88:$H$127,6),1,0),"")</f>
        <v/>
      </c>
      <c r="CQ60" s="27" t="str">
        <f t="shared" ca="1" si="47"/>
        <v/>
      </c>
      <c r="CR60" s="44" t="str">
        <f ca="1">IF(AND(CN60="YES",CQ60&lt;&gt;""),IF(CQ60&lt;=VLOOKUP(CA60,'Players Stats'!$C$88:$H$127,6),1,0),"")</f>
        <v/>
      </c>
      <c r="CS60" s="27">
        <f t="shared" ca="1" si="48"/>
        <v>0.34574044033498819</v>
      </c>
      <c r="CT60" s="44" t="str">
        <f ca="1">IF(CS60="","",IF(CS60&lt;=Simulation!$K$7,"YES","NO"))</f>
        <v>NO</v>
      </c>
      <c r="CU60" s="27">
        <f t="shared" ca="1" si="49"/>
        <v>0.47869534724491203</v>
      </c>
      <c r="CV60" s="44">
        <f ca="1">IF(CT60="NO",IF(CU60&lt;=Simulation!$K$9,BX60,BY60),"")</f>
        <v>2</v>
      </c>
      <c r="CX60" s="44">
        <f t="shared" ca="1" si="50"/>
        <v>21</v>
      </c>
      <c r="CY60" s="6" t="str">
        <f t="shared" ca="1" si="51"/>
        <v>-</v>
      </c>
      <c r="CZ60" s="44">
        <f t="shared" ca="1" si="52"/>
        <v>15</v>
      </c>
      <c r="DB60" s="44" t="str">
        <f t="shared" ca="1" si="5"/>
        <v/>
      </c>
      <c r="DC60" s="44" t="str">
        <f t="shared" ca="1" si="6"/>
        <v/>
      </c>
      <c r="DD60" s="44" t="str">
        <f t="shared" ca="1" si="7"/>
        <v/>
      </c>
      <c r="DE60" s="44"/>
      <c r="DF60" s="44">
        <f ca="1">IF(DF59&lt;&gt;"",IF(AND(DF59&lt;60*Simulation!$K$8, DF59+DG60&lt;60*Simulation!$K$8),DF59+DG60,""),"")</f>
        <v>779</v>
      </c>
      <c r="DG60" s="44">
        <f ca="1">IF(DF59&lt;&gt;"",IF(AND(EF59&lt;&gt;"", DH59=EF59),RANDBETWEEN(Simulation!$N$6,Simulation!$P$6),RANDBETWEEN(Simulation!$N$5,Simulation!$P$5)),"")</f>
        <v>22</v>
      </c>
      <c r="DH60" s="44">
        <f t="shared" ca="1" si="79"/>
        <v>2</v>
      </c>
      <c r="DI60" s="44">
        <f t="shared" ca="1" si="53"/>
        <v>1</v>
      </c>
      <c r="DJ60" s="27">
        <f t="shared" ca="1" si="54"/>
        <v>0.97464094427445092</v>
      </c>
      <c r="DK60" s="44">
        <f t="shared" ca="1" si="55"/>
        <v>10</v>
      </c>
      <c r="DL60" s="44" t="str">
        <f ca="1">IF(DF60&lt;&gt;"",VLOOKUP(DK60,'Players Stats'!$C$88:$D$127,2),"")</f>
        <v>Center</v>
      </c>
      <c r="DM60" s="44" t="str">
        <f ca="1">IF(DF60&lt;&gt;"",VLOOKUP(DK60,'Players Stats'!$C$88:$E$127,3),"")</f>
        <v>Joakim Noah</v>
      </c>
      <c r="DN60" s="27">
        <f t="shared" ca="1" si="56"/>
        <v>0.90861408451713921</v>
      </c>
      <c r="DO60" s="44">
        <f ca="1">IF(DF60&lt;&gt;"",VLOOKUP('Quarter 1'!DK60-5*('Quarter 1'!DH60-1),'Players Stats'!$B$136:$J$140,1+DI60),"")</f>
        <v>0.11485000000000001</v>
      </c>
      <c r="DP60" s="44" t="str">
        <f t="shared" ca="1" si="80"/>
        <v>NO</v>
      </c>
      <c r="DQ60" s="27">
        <f t="shared" ca="1" si="57"/>
        <v>0.80111917915047848</v>
      </c>
      <c r="DR60" s="44">
        <f ca="1">IF(DF60&lt;&gt;"",IF(DP60="NO",VLOOKUP(DK60,'Players Stats'!$C$88:$I$127,7),""),"")</f>
        <v>1.0416666666666668E-2</v>
      </c>
      <c r="DS60" s="44">
        <f t="shared" ca="1" si="81"/>
        <v>2</v>
      </c>
      <c r="DT60" s="27">
        <f t="shared" ca="1" si="58"/>
        <v>0.57850070119132002</v>
      </c>
      <c r="DU60" s="44">
        <f ca="1">IF(DP60="NO",VLOOKUP(DK60,'Players Stats'!$C$88:$H$127,7-'Quarter 1'!DS60),"")</f>
        <v>0.48099999999999998</v>
      </c>
      <c r="DV60" s="44">
        <f t="shared" ca="1" si="82"/>
        <v>0</v>
      </c>
      <c r="DW60" s="27">
        <f t="shared" ca="1" si="59"/>
        <v>0.58118239011646577</v>
      </c>
      <c r="DX60" s="44" t="str">
        <f ca="1">IF(DW60="","",IF(DW60&lt;=VLOOKUP(DK60,'Players Stats'!$C$88:$L$127,10),"YES","NO"))</f>
        <v>NO</v>
      </c>
      <c r="DY60" s="27" t="str">
        <f t="shared" ca="1" si="60"/>
        <v/>
      </c>
      <c r="DZ60" s="44" t="str">
        <f ca="1">IF(DX60="YES",IF(DY60&lt;=VLOOKUP(DK60,'Players Stats'!$C$88:$H$127,6),1,0),"")</f>
        <v/>
      </c>
      <c r="EA60" s="27" t="str">
        <f t="shared" ca="1" si="61"/>
        <v/>
      </c>
      <c r="EB60" s="44" t="str">
        <f ca="1">IF(AND(DX60="YES",EA60&lt;&gt;""),IF(EA60&lt;=VLOOKUP(DK60,'Players Stats'!$C$88:$H$127,6),1,0),"")</f>
        <v/>
      </c>
      <c r="EC60" s="27">
        <f t="shared" ca="1" si="62"/>
        <v>0.90278998896311136</v>
      </c>
      <c r="ED60" s="44" t="str">
        <f ca="1">IF(EC60="","",IF(EC60&lt;=Simulation!$K$7,"YES","NO"))</f>
        <v>NO</v>
      </c>
      <c r="EE60" s="27">
        <f t="shared" ca="1" si="63"/>
        <v>0.47946608837745808</v>
      </c>
      <c r="EF60" s="44">
        <f ca="1">IF(ED60="NO",IF(EE60&lt;=Simulation!$K$9,DH60,DI60),"")</f>
        <v>1</v>
      </c>
      <c r="EH60" s="44">
        <f t="shared" ca="1" si="64"/>
        <v>34</v>
      </c>
      <c r="EI60" s="6" t="str">
        <f t="shared" ca="1" si="65"/>
        <v>-</v>
      </c>
      <c r="EJ60" s="44">
        <f t="shared" ca="1" si="66"/>
        <v>25</v>
      </c>
      <c r="EL60" s="44" t="str">
        <f t="shared" ca="1" si="8"/>
        <v/>
      </c>
      <c r="EM60" s="44" t="str">
        <f t="shared" ca="1" si="9"/>
        <v/>
      </c>
      <c r="EN60" s="44" t="str">
        <f t="shared" ca="1" si="10"/>
        <v/>
      </c>
    </row>
    <row r="61" spans="2:144">
      <c r="B61" s="44">
        <f ca="1">IF(B60&lt;&gt;"",IF(AND(B60&lt;60*Simulation!$K$8, B60+C61&lt;60*Simulation!$K$8),B60+C61,""),"")</f>
        <v>777</v>
      </c>
      <c r="C61" s="44">
        <f ca="1">IF(B60&lt;&gt;"",IF(AND(AB60&lt;&gt;"", D60=AB60),RANDBETWEEN(Simulation!$N$6,Simulation!$P$6),RANDBETWEEN(Simulation!$N$5,Simulation!$P$5)),"")</f>
        <v>11</v>
      </c>
      <c r="D61" s="44">
        <f t="shared" ca="1" si="67"/>
        <v>1</v>
      </c>
      <c r="E61" s="44">
        <f t="shared" ca="1" si="11"/>
        <v>2</v>
      </c>
      <c r="F61" s="87">
        <f t="shared" ca="1" si="12"/>
        <v>0.45608078853923373</v>
      </c>
      <c r="G61" s="44">
        <f t="shared" ca="1" si="13"/>
        <v>3</v>
      </c>
      <c r="H61" s="44" t="str">
        <f ca="1">IF(B61&lt;&gt;"",VLOOKUP(G61,'Players Stats'!$C$88:$D$127,2),"")</f>
        <v>Small Forward</v>
      </c>
      <c r="I61" s="44" t="str">
        <f ca="1">IF(B61&lt;&gt;"",VLOOKUP(G61,'Players Stats'!$C$88:$E$127,3),"")</f>
        <v>LeBron James</v>
      </c>
      <c r="J61" s="87">
        <f t="shared" ca="1" si="14"/>
        <v>0.85321011262587598</v>
      </c>
      <c r="K61" s="87">
        <f ca="1">IF(B61&lt;&gt;"",VLOOKUP('Quarter 1'!G61-5*('Quarter 1'!D61-1),'Players Stats'!$B$136:$J$140,1+E61),"")</f>
        <v>7.035000000000001E-2</v>
      </c>
      <c r="L61" s="44" t="str">
        <f t="shared" ca="1" si="68"/>
        <v>NO</v>
      </c>
      <c r="M61" s="87">
        <f t="shared" ca="1" si="15"/>
        <v>0.97741021573716858</v>
      </c>
      <c r="N61" s="87">
        <f ca="1">IF(B61&lt;&gt;"",IF(L61="NO",VLOOKUP(G61,'Players Stats'!$C$88:$I$127,7),""),"")</f>
        <v>0.15639810426540282</v>
      </c>
      <c r="O61" s="44">
        <f t="shared" ca="1" si="69"/>
        <v>2</v>
      </c>
      <c r="P61" s="87">
        <f t="shared" ca="1" si="16"/>
        <v>0.39895711562939529</v>
      </c>
      <c r="Q61" s="87">
        <f ca="1">IF(L61="NO",VLOOKUP(G61,'Players Stats'!$C$88:$H$127,7-'Quarter 1'!O61),"")</f>
        <v>0.56499999999999995</v>
      </c>
      <c r="R61" s="44">
        <f t="shared" ca="1" si="70"/>
        <v>2</v>
      </c>
      <c r="S61" s="87">
        <f t="shared" ca="1" si="17"/>
        <v>0.1009129971367333</v>
      </c>
      <c r="T61" s="44" t="str">
        <f ca="1">IF(S61="","",IF(S61&lt;=VLOOKUP(G61,'Players Stats'!$C$88:$L$127,10),"YES","NO"))</f>
        <v>NO</v>
      </c>
      <c r="U61" s="87" t="str">
        <f t="shared" ca="1" si="18"/>
        <v/>
      </c>
      <c r="V61" s="44" t="str">
        <f ca="1">IF(T61="YES",IF(U61&lt;=VLOOKUP(G61,'Players Stats'!$C$88:$H$127,6),1,0),"")</f>
        <v/>
      </c>
      <c r="W61" s="87" t="str">
        <f t="shared" ca="1" si="19"/>
        <v/>
      </c>
      <c r="X61" s="44" t="str">
        <f ca="1">IF(AND(T61="YES",W61&lt;&gt;""),IF(W61&lt;=VLOOKUP(G61,'Players Stats'!$C$88:$H$127,6),1,0),"")</f>
        <v/>
      </c>
      <c r="Y61" s="87" t="str">
        <f t="shared" ca="1" si="20"/>
        <v/>
      </c>
      <c r="Z61" s="44" t="str">
        <f ca="1">IF(Y61="","",IF(Y61&lt;=Simulation!$K$7,"YES","NO"))</f>
        <v/>
      </c>
      <c r="AA61" s="87" t="str">
        <f t="shared" ca="1" si="21"/>
        <v/>
      </c>
      <c r="AB61" s="44" t="str">
        <f ca="1">IF(Z61="NO",IF(AA61&lt;=Simulation!$K$9,D61,E61),"")</f>
        <v/>
      </c>
      <c r="AD61" s="44">
        <f t="shared" ca="1" si="22"/>
        <v>24</v>
      </c>
      <c r="AE61" s="6" t="str">
        <f t="shared" ca="1" si="23"/>
        <v>-</v>
      </c>
      <c r="AF61" s="44">
        <f t="shared" ca="1" si="24"/>
        <v>21</v>
      </c>
      <c r="AH61" s="44" t="str">
        <f t="shared" ca="1" si="84"/>
        <v/>
      </c>
      <c r="AI61" s="44" t="str">
        <f t="shared" ca="1" si="84"/>
        <v/>
      </c>
      <c r="AJ61" s="44" t="str">
        <f t="shared" ca="1" si="84"/>
        <v/>
      </c>
      <c r="AL61" s="44">
        <f ca="1">IF(AL60&lt;&gt;"",IF(AND(AL60&lt;60*Simulation!$K$8, AL60+AM61&lt;60*Simulation!$K$8),AL60+AM61,""),"")</f>
        <v>767</v>
      </c>
      <c r="AM61" s="44">
        <f ca="1">IF(AL60&lt;&gt;"",IF(AND(BL60&lt;&gt;"", AN60=BL60),RANDBETWEEN(Simulation!$N$6,Simulation!$P$6),RANDBETWEEN(Simulation!$N$5,Simulation!$P$5)),"")</f>
        <v>16</v>
      </c>
      <c r="AN61" s="44">
        <f t="shared" ca="1" si="71"/>
        <v>2</v>
      </c>
      <c r="AO61" s="44">
        <f t="shared" ca="1" si="25"/>
        <v>1</v>
      </c>
      <c r="AP61" s="87">
        <f t="shared" ca="1" si="26"/>
        <v>0.97431808533357889</v>
      </c>
      <c r="AQ61" s="44">
        <f t="shared" ca="1" si="27"/>
        <v>10</v>
      </c>
      <c r="AR61" s="44" t="str">
        <f ca="1">IF(AL61&lt;&gt;"",VLOOKUP(AQ61,'Players Stats'!$C$88:$D$127,2),"")</f>
        <v>Center</v>
      </c>
      <c r="AS61" s="44" t="str">
        <f ca="1">IF(AL61&lt;&gt;"",VLOOKUP(AQ61,'Players Stats'!$C$88:$E$127,3),"")</f>
        <v>Joakim Noah</v>
      </c>
      <c r="AT61" s="27">
        <f t="shared" ca="1" si="83"/>
        <v>3.7106408370883859E-2</v>
      </c>
      <c r="AU61" s="44">
        <f ca="1">IF(AL61&lt;&gt;"",VLOOKUP('Quarter 1'!AQ61-5*('Quarter 1'!AN61-1),'Players Stats'!$B$136:$J$140,1+AO61),"")</f>
        <v>0.11485000000000001</v>
      </c>
      <c r="AV61" s="44" t="str">
        <f t="shared" ca="1" si="72"/>
        <v>YES</v>
      </c>
      <c r="AW61" s="27" t="str">
        <f t="shared" ca="1" si="29"/>
        <v/>
      </c>
      <c r="AX61" s="44" t="str">
        <f ca="1">IF(AL61&lt;&gt;"",IF(AV61="NO",VLOOKUP(AQ61,'Players Stats'!$C$88:$I$127,7),""),"")</f>
        <v/>
      </c>
      <c r="AY61" s="44" t="str">
        <f t="shared" ca="1" si="73"/>
        <v/>
      </c>
      <c r="AZ61" s="27" t="str">
        <f t="shared" ca="1" si="30"/>
        <v/>
      </c>
      <c r="BA61" s="44" t="str">
        <f ca="1">IF(AV61="NO",VLOOKUP(AQ61,'Players Stats'!$C$88:$H$127,7-'Quarter 1'!AY61),"")</f>
        <v/>
      </c>
      <c r="BB61" s="44" t="str">
        <f t="shared" ca="1" si="74"/>
        <v/>
      </c>
      <c r="BC61" s="27" t="str">
        <f t="shared" ca="1" si="31"/>
        <v/>
      </c>
      <c r="BD61" s="44" t="str">
        <f ca="1">IF(BC61="","",IF(BC61&lt;=VLOOKUP(AQ61,'Players Stats'!$C$88:$L$127,10),"YES","NO"))</f>
        <v/>
      </c>
      <c r="BE61" s="27" t="str">
        <f t="shared" ca="1" si="32"/>
        <v/>
      </c>
      <c r="BF61" s="44" t="str">
        <f ca="1">IF(BD61="YES",IF(BE61&lt;=VLOOKUP(AQ61,'Players Stats'!$C$88:$H$127,6),1,0),"")</f>
        <v/>
      </c>
      <c r="BG61" s="27" t="str">
        <f t="shared" ca="1" si="33"/>
        <v/>
      </c>
      <c r="BH61" s="44" t="str">
        <f ca="1">IF(AND(BD61="YES",BG61&lt;&gt;""),IF(BG61&lt;=VLOOKUP(AQ61,'Players Stats'!$C$88:$H$127,6),1,0),"")</f>
        <v/>
      </c>
      <c r="BI61" s="27" t="str">
        <f t="shared" ca="1" si="34"/>
        <v/>
      </c>
      <c r="BJ61" s="44" t="str">
        <f ca="1">IF(BI61="","",IF(BI61&lt;=Simulation!$K$7,"YES","NO"))</f>
        <v/>
      </c>
      <c r="BK61" s="27" t="str">
        <f t="shared" ca="1" si="35"/>
        <v/>
      </c>
      <c r="BL61" s="44" t="str">
        <f ca="1">IF(BJ61="NO",IF(BK61&lt;=Simulation!$K$9,AN61,AO61),"")</f>
        <v/>
      </c>
      <c r="BN61" s="44">
        <f t="shared" ca="1" si="36"/>
        <v>23</v>
      </c>
      <c r="BO61" s="6" t="str">
        <f t="shared" ca="1" si="37"/>
        <v>-</v>
      </c>
      <c r="BP61" s="44">
        <f t="shared" ca="1" si="38"/>
        <v>27</v>
      </c>
      <c r="BR61" s="44" t="str">
        <f t="shared" ca="1" si="2"/>
        <v/>
      </c>
      <c r="BS61" s="44" t="str">
        <f t="shared" ca="1" si="3"/>
        <v/>
      </c>
      <c r="BT61" s="44" t="str">
        <f t="shared" ca="1" si="4"/>
        <v/>
      </c>
      <c r="BU61" s="44"/>
      <c r="BV61" s="44">
        <f ca="1">IF(BV60&lt;&gt;"",IF(AND(BV60&lt;60*Simulation!$K$8, BV60+BW61&lt;60*Simulation!$K$8),BV60+BW61,""),"")</f>
        <v>733</v>
      </c>
      <c r="BW61" s="44">
        <f ca="1">IF(BV60&lt;&gt;"",IF(AND(CV60&lt;&gt;"", BX60=CV60),RANDBETWEEN(Simulation!$N$6,Simulation!$P$6),RANDBETWEEN(Simulation!$N$5,Simulation!$P$5)),"")</f>
        <v>19</v>
      </c>
      <c r="BX61" s="44">
        <f t="shared" ca="1" si="75"/>
        <v>2</v>
      </c>
      <c r="BY61" s="44">
        <f t="shared" ca="1" si="39"/>
        <v>1</v>
      </c>
      <c r="BZ61" s="27">
        <f t="shared" ca="1" si="40"/>
        <v>0.1125351163488294</v>
      </c>
      <c r="CA61" s="44">
        <f t="shared" ca="1" si="41"/>
        <v>6</v>
      </c>
      <c r="CB61" s="44" t="str">
        <f ca="1">IF(BV61&lt;&gt;"",VLOOKUP(CA61,'Players Stats'!$C$88:$D$127,2),"")</f>
        <v>Point Guard</v>
      </c>
      <c r="CC61" s="44" t="str">
        <f ca="1">IF(BV61&lt;&gt;"",VLOOKUP(CA61,'Players Stats'!$C$88:$E$127,3),"")</f>
        <v>Jimmy Butler</v>
      </c>
      <c r="CD61" s="27">
        <f t="shared" ca="1" si="42"/>
        <v>0.7883700348423951</v>
      </c>
      <c r="CE61" s="44">
        <f ca="1">IF(BV61&lt;&gt;"",VLOOKUP('Quarter 1'!CA61-5*('Quarter 1'!BX61-1),'Players Stats'!$B$136:$J$140,1+BY61),"")</f>
        <v>0.13875000000000001</v>
      </c>
      <c r="CF61" s="44" t="str">
        <f t="shared" ca="1" si="76"/>
        <v>NO</v>
      </c>
      <c r="CG61" s="27">
        <f t="shared" ca="1" si="43"/>
        <v>0.57355254384726528</v>
      </c>
      <c r="CH61" s="44">
        <f ca="1">IF(BV61&lt;&gt;"",IF(CF61="NO",VLOOKUP(CA61,'Players Stats'!$C$88:$I$127,7),""),"")</f>
        <v>0.17333333333333334</v>
      </c>
      <c r="CI61" s="44">
        <f t="shared" ca="1" si="77"/>
        <v>2</v>
      </c>
      <c r="CJ61" s="27">
        <f t="shared" ca="1" si="44"/>
        <v>0.97993143315094966</v>
      </c>
      <c r="CK61" s="44">
        <f ca="1">IF(CF61="NO",VLOOKUP(CA61,'Players Stats'!$C$88:$H$127,7-'Quarter 1'!CI61),"")</f>
        <v>0.46700000000000003</v>
      </c>
      <c r="CL61" s="44">
        <f t="shared" ca="1" si="78"/>
        <v>0</v>
      </c>
      <c r="CM61" s="27">
        <f t="shared" ca="1" si="45"/>
        <v>0.36390596791484076</v>
      </c>
      <c r="CN61" s="44" t="str">
        <f ca="1">IF(CM61="","",IF(CM61&lt;=VLOOKUP(CA61,'Players Stats'!$C$88:$L$127,10),"YES","NO"))</f>
        <v>NO</v>
      </c>
      <c r="CO61" s="27" t="str">
        <f t="shared" ca="1" si="46"/>
        <v/>
      </c>
      <c r="CP61" s="44" t="str">
        <f ca="1">IF(CN61="YES",IF(CO61&lt;=VLOOKUP(CA61,'Players Stats'!$C$88:$H$127,6),1,0),"")</f>
        <v/>
      </c>
      <c r="CQ61" s="27" t="str">
        <f t="shared" ca="1" si="47"/>
        <v/>
      </c>
      <c r="CR61" s="44" t="str">
        <f ca="1">IF(AND(CN61="YES",CQ61&lt;&gt;""),IF(CQ61&lt;=VLOOKUP(CA61,'Players Stats'!$C$88:$H$127,6),1,0),"")</f>
        <v/>
      </c>
      <c r="CS61" s="27">
        <f t="shared" ca="1" si="48"/>
        <v>6.6313315188891719E-3</v>
      </c>
      <c r="CT61" s="44" t="str">
        <f ca="1">IF(CS61="","",IF(CS61&lt;=Simulation!$K$7,"YES","NO"))</f>
        <v>YES</v>
      </c>
      <c r="CU61" s="27" t="str">
        <f t="shared" ca="1" si="49"/>
        <v/>
      </c>
      <c r="CV61" s="44" t="str">
        <f ca="1">IF(CT61="NO",IF(CU61&lt;=Simulation!$K$9,BX61,BY61),"")</f>
        <v/>
      </c>
      <c r="CX61" s="44">
        <f t="shared" ca="1" si="50"/>
        <v>21</v>
      </c>
      <c r="CY61" s="6" t="str">
        <f t="shared" ca="1" si="51"/>
        <v>-</v>
      </c>
      <c r="CZ61" s="44">
        <f t="shared" ca="1" si="52"/>
        <v>15</v>
      </c>
      <c r="DB61" s="44" t="str">
        <f t="shared" ca="1" si="5"/>
        <v/>
      </c>
      <c r="DC61" s="44" t="str">
        <f t="shared" ca="1" si="6"/>
        <v/>
      </c>
      <c r="DD61" s="44" t="str">
        <f t="shared" ca="1" si="7"/>
        <v/>
      </c>
      <c r="DE61" s="44"/>
      <c r="DF61" s="44">
        <f ca="1">IF(DF60&lt;&gt;"",IF(AND(DF60&lt;60*Simulation!$K$8, DF60+DG61&lt;60*Simulation!$K$8),DF60+DG61,""),"")</f>
        <v>788</v>
      </c>
      <c r="DG61" s="44">
        <f ca="1">IF(DF60&lt;&gt;"",IF(AND(EF60&lt;&gt;"", DH60=EF60),RANDBETWEEN(Simulation!$N$6,Simulation!$P$6),RANDBETWEEN(Simulation!$N$5,Simulation!$P$5)),"")</f>
        <v>9</v>
      </c>
      <c r="DH61" s="44">
        <f t="shared" ca="1" si="79"/>
        <v>1</v>
      </c>
      <c r="DI61" s="44">
        <f t="shared" ca="1" si="53"/>
        <v>2</v>
      </c>
      <c r="DJ61" s="27">
        <f t="shared" ca="1" si="54"/>
        <v>0.55157690037105589</v>
      </c>
      <c r="DK61" s="44">
        <f t="shared" ca="1" si="55"/>
        <v>3</v>
      </c>
      <c r="DL61" s="44" t="str">
        <f ca="1">IF(DF61&lt;&gt;"",VLOOKUP(DK61,'Players Stats'!$C$88:$D$127,2),"")</f>
        <v>Small Forward</v>
      </c>
      <c r="DM61" s="44" t="str">
        <f ca="1">IF(DF61&lt;&gt;"",VLOOKUP(DK61,'Players Stats'!$C$88:$E$127,3),"")</f>
        <v>LeBron James</v>
      </c>
      <c r="DN61" s="27">
        <f t="shared" ca="1" si="56"/>
        <v>0.66178312642315384</v>
      </c>
      <c r="DO61" s="44">
        <f ca="1">IF(DF61&lt;&gt;"",VLOOKUP('Quarter 1'!DK61-5*('Quarter 1'!DH61-1),'Players Stats'!$B$136:$J$140,1+DI61),"")</f>
        <v>7.035000000000001E-2</v>
      </c>
      <c r="DP61" s="44" t="str">
        <f t="shared" ca="1" si="80"/>
        <v>NO</v>
      </c>
      <c r="DQ61" s="27">
        <f t="shared" ca="1" si="57"/>
        <v>0.82137219247975335</v>
      </c>
      <c r="DR61" s="44">
        <f ca="1">IF(DF61&lt;&gt;"",IF(DP61="NO",VLOOKUP(DK61,'Players Stats'!$C$88:$I$127,7),""),"")</f>
        <v>0.15639810426540282</v>
      </c>
      <c r="DS61" s="44">
        <f t="shared" ca="1" si="81"/>
        <v>2</v>
      </c>
      <c r="DT61" s="27">
        <f t="shared" ca="1" si="58"/>
        <v>0.21890392023570726</v>
      </c>
      <c r="DU61" s="44">
        <f ca="1">IF(DP61="NO",VLOOKUP(DK61,'Players Stats'!$C$88:$H$127,7-'Quarter 1'!DS61),"")</f>
        <v>0.56499999999999995</v>
      </c>
      <c r="DV61" s="44">
        <f t="shared" ca="1" si="82"/>
        <v>2</v>
      </c>
      <c r="DW61" s="27">
        <f t="shared" ca="1" si="59"/>
        <v>0.65964975276982807</v>
      </c>
      <c r="DX61" s="44" t="str">
        <f ca="1">IF(DW61="","",IF(DW61&lt;=VLOOKUP(DK61,'Players Stats'!$C$88:$L$127,10),"YES","NO"))</f>
        <v>NO</v>
      </c>
      <c r="DY61" s="27" t="str">
        <f t="shared" ca="1" si="60"/>
        <v/>
      </c>
      <c r="DZ61" s="44" t="str">
        <f ca="1">IF(DX61="YES",IF(DY61&lt;=VLOOKUP(DK61,'Players Stats'!$C$88:$H$127,6),1,0),"")</f>
        <v/>
      </c>
      <c r="EA61" s="27" t="str">
        <f t="shared" ca="1" si="61"/>
        <v/>
      </c>
      <c r="EB61" s="44" t="str">
        <f ca="1">IF(AND(DX61="YES",EA61&lt;&gt;""),IF(EA61&lt;=VLOOKUP(DK61,'Players Stats'!$C$88:$H$127,6),1,0),"")</f>
        <v/>
      </c>
      <c r="EC61" s="27" t="str">
        <f t="shared" ca="1" si="62"/>
        <v/>
      </c>
      <c r="ED61" s="44" t="str">
        <f ca="1">IF(EC61="","",IF(EC61&lt;=Simulation!$K$7,"YES","NO"))</f>
        <v/>
      </c>
      <c r="EE61" s="27" t="str">
        <f t="shared" ca="1" si="63"/>
        <v/>
      </c>
      <c r="EF61" s="44" t="str">
        <f ca="1">IF(ED61="NO",IF(EE61&lt;=Simulation!$K$9,DH61,DI61),"")</f>
        <v/>
      </c>
      <c r="EH61" s="44">
        <f t="shared" ca="1" si="64"/>
        <v>36</v>
      </c>
      <c r="EI61" s="6" t="str">
        <f t="shared" ca="1" si="65"/>
        <v>-</v>
      </c>
      <c r="EJ61" s="44">
        <f t="shared" ca="1" si="66"/>
        <v>25</v>
      </c>
      <c r="EL61" s="44" t="str">
        <f t="shared" ca="1" si="8"/>
        <v/>
      </c>
      <c r="EM61" s="44" t="str">
        <f t="shared" ca="1" si="9"/>
        <v/>
      </c>
      <c r="EN61" s="44" t="str">
        <f t="shared" ca="1" si="10"/>
        <v/>
      </c>
    </row>
    <row r="62" spans="2:144">
      <c r="B62" s="44">
        <f ca="1">IF(B61&lt;&gt;"",IF(AND(B61&lt;60*Simulation!$K$8, B61+C62&lt;60*Simulation!$K$8),B61+C62,""),"")</f>
        <v>788</v>
      </c>
      <c r="C62" s="44">
        <f ca="1">IF(B61&lt;&gt;"",IF(AND(AB61&lt;&gt;"", D61=AB61),RANDBETWEEN(Simulation!$N$6,Simulation!$P$6),RANDBETWEEN(Simulation!$N$5,Simulation!$P$5)),"")</f>
        <v>11</v>
      </c>
      <c r="D62" s="44">
        <f t="shared" ca="1" si="67"/>
        <v>2</v>
      </c>
      <c r="E62" s="44">
        <f t="shared" ca="1" si="11"/>
        <v>1</v>
      </c>
      <c r="F62" s="87">
        <f t="shared" ca="1" si="12"/>
        <v>0.22125013223251044</v>
      </c>
      <c r="G62" s="44">
        <f t="shared" ca="1" si="13"/>
        <v>7</v>
      </c>
      <c r="H62" s="44" t="str">
        <f ca="1">IF(B62&lt;&gt;"",VLOOKUP(G62,'Players Stats'!$C$88:$D$127,2),"")</f>
        <v>Shooting Guard</v>
      </c>
      <c r="I62" s="44" t="str">
        <f ca="1">IF(B62&lt;&gt;"",VLOOKUP(G62,'Players Stats'!$C$88:$E$127,3),"")</f>
        <v>Nate Robinson</v>
      </c>
      <c r="J62" s="87">
        <f t="shared" ca="1" si="14"/>
        <v>0.12109058583965548</v>
      </c>
      <c r="K62" s="87">
        <f ca="1">IF(B62&lt;&gt;"",VLOOKUP('Quarter 1'!G62-5*('Quarter 1'!D62-1),'Players Stats'!$B$136:$J$140,1+E62),"")</f>
        <v>5.305E-2</v>
      </c>
      <c r="L62" s="44" t="str">
        <f t="shared" ca="1" si="68"/>
        <v>NO</v>
      </c>
      <c r="M62" s="87">
        <f t="shared" ca="1" si="15"/>
        <v>0.16269575998054375</v>
      </c>
      <c r="N62" s="87">
        <f ca="1">IF(B62&lt;&gt;"",IF(L62="NO",VLOOKUP(G62,'Players Stats'!$C$88:$I$127,7),""),"")</f>
        <v>0.27272727272727276</v>
      </c>
      <c r="O62" s="44">
        <f t="shared" ca="1" si="69"/>
        <v>3</v>
      </c>
      <c r="P62" s="87">
        <f t="shared" ca="1" si="16"/>
        <v>7.0626750075737266E-2</v>
      </c>
      <c r="Q62" s="87">
        <f ca="1">IF(L62="NO",VLOOKUP(G62,'Players Stats'!$C$88:$H$127,7-'Quarter 1'!O62),"")</f>
        <v>0.40500000000000003</v>
      </c>
      <c r="R62" s="44">
        <f t="shared" ca="1" si="70"/>
        <v>3</v>
      </c>
      <c r="S62" s="87" t="str">
        <f t="shared" ca="1" si="17"/>
        <v/>
      </c>
      <c r="T62" s="44" t="str">
        <f ca="1">IF(S62="","",IF(S62&lt;=VLOOKUP(G62,'Players Stats'!$C$88:$L$127,10),"YES","NO"))</f>
        <v/>
      </c>
      <c r="U62" s="87" t="str">
        <f t="shared" ca="1" si="18"/>
        <v/>
      </c>
      <c r="V62" s="44" t="str">
        <f ca="1">IF(T62="YES",IF(U62&lt;=VLOOKUP(G62,'Players Stats'!$C$88:$H$127,6),1,0),"")</f>
        <v/>
      </c>
      <c r="W62" s="87" t="str">
        <f t="shared" ca="1" si="19"/>
        <v/>
      </c>
      <c r="X62" s="44" t="str">
        <f ca="1">IF(AND(T62="YES",W62&lt;&gt;""),IF(W62&lt;=VLOOKUP(G62,'Players Stats'!$C$88:$H$127,6),1,0),"")</f>
        <v/>
      </c>
      <c r="Y62" s="87" t="str">
        <f t="shared" ca="1" si="20"/>
        <v/>
      </c>
      <c r="Z62" s="44" t="str">
        <f ca="1">IF(Y62="","",IF(Y62&lt;=Simulation!$K$7,"YES","NO"))</f>
        <v/>
      </c>
      <c r="AA62" s="87" t="str">
        <f t="shared" ca="1" si="21"/>
        <v/>
      </c>
      <c r="AB62" s="44" t="str">
        <f ca="1">IF(Z62="NO",IF(AA62&lt;=Simulation!$K$9,D62,E62),"")</f>
        <v/>
      </c>
      <c r="AD62" s="44">
        <f t="shared" ca="1" si="22"/>
        <v>24</v>
      </c>
      <c r="AE62" s="6" t="str">
        <f t="shared" ca="1" si="23"/>
        <v>-</v>
      </c>
      <c r="AF62" s="44">
        <f t="shared" ca="1" si="24"/>
        <v>24</v>
      </c>
      <c r="AH62" s="44" t="str">
        <f t="shared" ca="1" si="84"/>
        <v/>
      </c>
      <c r="AI62" s="44" t="str">
        <f t="shared" ca="1" si="84"/>
        <v/>
      </c>
      <c r="AJ62" s="44" t="str">
        <f t="shared" ca="1" si="84"/>
        <v/>
      </c>
      <c r="AL62" s="44">
        <f ca="1">IF(AL61&lt;&gt;"",IF(AND(AL61&lt;60*Simulation!$K$8, AL61+AM62&lt;60*Simulation!$K$8),AL61+AM62,""),"")</f>
        <v>784</v>
      </c>
      <c r="AM62" s="44">
        <f ca="1">IF(AL61&lt;&gt;"",IF(AND(BL61&lt;&gt;"", AN61=BL61),RANDBETWEEN(Simulation!$N$6,Simulation!$P$6),RANDBETWEEN(Simulation!$N$5,Simulation!$P$5)),"")</f>
        <v>17</v>
      </c>
      <c r="AN62" s="44">
        <f t="shared" ca="1" si="71"/>
        <v>1</v>
      </c>
      <c r="AO62" s="44">
        <f t="shared" ca="1" si="25"/>
        <v>2</v>
      </c>
      <c r="AP62" s="87">
        <f t="shared" ca="1" si="26"/>
        <v>5.2646264055349556E-2</v>
      </c>
      <c r="AQ62" s="44">
        <f t="shared" ca="1" si="27"/>
        <v>1</v>
      </c>
      <c r="AR62" s="44" t="str">
        <f ca="1">IF(AL62&lt;&gt;"",VLOOKUP(AQ62,'Players Stats'!$C$88:$D$127,2),"")</f>
        <v>Point Guard</v>
      </c>
      <c r="AS62" s="44" t="str">
        <f ca="1">IF(AL62&lt;&gt;"",VLOOKUP(AQ62,'Players Stats'!$C$88:$E$127,3),"")</f>
        <v>Dwyane Wade</v>
      </c>
      <c r="AT62" s="27">
        <f t="shared" ca="1" si="83"/>
        <v>0.97787307121457301</v>
      </c>
      <c r="AU62" s="44">
        <f ca="1">IF(AL62&lt;&gt;"",VLOOKUP('Quarter 1'!AQ62-5*('Quarter 1'!AN62-1),'Players Stats'!$B$136:$J$140,1+AO62),"")</f>
        <v>8.4050000000000014E-2</v>
      </c>
      <c r="AV62" s="44" t="str">
        <f t="shared" ca="1" si="72"/>
        <v>NO</v>
      </c>
      <c r="AW62" s="27">
        <f t="shared" ca="1" si="29"/>
        <v>0.23047272989208134</v>
      </c>
      <c r="AX62" s="44">
        <f ca="1">IF(AL62&lt;&gt;"",IF(AV62="NO",VLOOKUP(AQ62,'Players Stats'!$C$88:$I$127,7),""),"")</f>
        <v>5.9523809523809521E-2</v>
      </c>
      <c r="AY62" s="44">
        <f t="shared" ca="1" si="73"/>
        <v>2</v>
      </c>
      <c r="AZ62" s="27">
        <f t="shared" ca="1" si="30"/>
        <v>0.54369285608989837</v>
      </c>
      <c r="BA62" s="44">
        <f ca="1">IF(AV62="NO",VLOOKUP(AQ62,'Players Stats'!$C$88:$H$127,7-'Quarter 1'!AY62),"")</f>
        <v>0.52100000000000002</v>
      </c>
      <c r="BB62" s="44">
        <f t="shared" ca="1" si="74"/>
        <v>0</v>
      </c>
      <c r="BC62" s="27">
        <f t="shared" ca="1" si="31"/>
        <v>0.20059840387366812</v>
      </c>
      <c r="BD62" s="44" t="str">
        <f ca="1">IF(BC62="","",IF(BC62&lt;=VLOOKUP(AQ62,'Players Stats'!$C$88:$L$127,10),"YES","NO"))</f>
        <v>NO</v>
      </c>
      <c r="BE62" s="27" t="str">
        <f t="shared" ca="1" si="32"/>
        <v/>
      </c>
      <c r="BF62" s="44" t="str">
        <f ca="1">IF(BD62="YES",IF(BE62&lt;=VLOOKUP(AQ62,'Players Stats'!$C$88:$H$127,6),1,0),"")</f>
        <v/>
      </c>
      <c r="BG62" s="27" t="str">
        <f t="shared" ca="1" si="33"/>
        <v/>
      </c>
      <c r="BH62" s="44" t="str">
        <f ca="1">IF(AND(BD62="YES",BG62&lt;&gt;""),IF(BG62&lt;=VLOOKUP(AQ62,'Players Stats'!$C$88:$H$127,6),1,0),"")</f>
        <v/>
      </c>
      <c r="BI62" s="27">
        <f t="shared" ca="1" si="34"/>
        <v>0.95614282799995076</v>
      </c>
      <c r="BJ62" s="44" t="str">
        <f ca="1">IF(BI62="","",IF(BI62&lt;=Simulation!$K$7,"YES","NO"))</f>
        <v>NO</v>
      </c>
      <c r="BK62" s="27">
        <f t="shared" ca="1" si="35"/>
        <v>0.24586113997347436</v>
      </c>
      <c r="BL62" s="44">
        <f ca="1">IF(BJ62="NO",IF(BK62&lt;=Simulation!$K$9,AN62,AO62),"")</f>
        <v>1</v>
      </c>
      <c r="BN62" s="44">
        <f t="shared" ca="1" si="36"/>
        <v>23</v>
      </c>
      <c r="BO62" s="6" t="str">
        <f t="shared" ca="1" si="37"/>
        <v>-</v>
      </c>
      <c r="BP62" s="44">
        <f t="shared" ca="1" si="38"/>
        <v>27</v>
      </c>
      <c r="BR62" s="44" t="str">
        <f t="shared" ca="1" si="2"/>
        <v/>
      </c>
      <c r="BS62" s="44" t="str">
        <f t="shared" ca="1" si="3"/>
        <v/>
      </c>
      <c r="BT62" s="44" t="str">
        <f t="shared" ca="1" si="4"/>
        <v/>
      </c>
      <c r="BU62" s="44"/>
      <c r="BV62" s="44">
        <f ca="1">IF(BV61&lt;&gt;"",IF(AND(BV61&lt;60*Simulation!$K$8, BV61+BW62&lt;60*Simulation!$K$8),BV61+BW62,""),"")</f>
        <v>747</v>
      </c>
      <c r="BW62" s="44">
        <f ca="1">IF(BV61&lt;&gt;"",IF(AND(CV61&lt;&gt;"", BX61=CV61),RANDBETWEEN(Simulation!$N$6,Simulation!$P$6),RANDBETWEEN(Simulation!$N$5,Simulation!$P$5)),"")</f>
        <v>14</v>
      </c>
      <c r="BX62" s="44">
        <f t="shared" ca="1" si="75"/>
        <v>1</v>
      </c>
      <c r="BY62" s="44">
        <f t="shared" ca="1" si="39"/>
        <v>2</v>
      </c>
      <c r="BZ62" s="27">
        <f t="shared" ca="1" si="40"/>
        <v>0.54284403992538754</v>
      </c>
      <c r="CA62" s="44">
        <f t="shared" ca="1" si="41"/>
        <v>3</v>
      </c>
      <c r="CB62" s="44" t="str">
        <f ca="1">IF(BV62&lt;&gt;"",VLOOKUP(CA62,'Players Stats'!$C$88:$D$127,2),"")</f>
        <v>Small Forward</v>
      </c>
      <c r="CC62" s="44" t="str">
        <f ca="1">IF(BV62&lt;&gt;"",VLOOKUP(CA62,'Players Stats'!$C$88:$E$127,3),"")</f>
        <v>LeBron James</v>
      </c>
      <c r="CD62" s="27">
        <f t="shared" ca="1" si="42"/>
        <v>3.1972415184383318E-2</v>
      </c>
      <c r="CE62" s="44">
        <f ca="1">IF(BV62&lt;&gt;"",VLOOKUP('Quarter 1'!CA62-5*('Quarter 1'!BX62-1),'Players Stats'!$B$136:$J$140,1+BY62),"")</f>
        <v>7.035000000000001E-2</v>
      </c>
      <c r="CF62" s="44" t="str">
        <f t="shared" ca="1" si="76"/>
        <v>YES</v>
      </c>
      <c r="CG62" s="27" t="str">
        <f t="shared" ca="1" si="43"/>
        <v/>
      </c>
      <c r="CH62" s="44" t="str">
        <f ca="1">IF(BV62&lt;&gt;"",IF(CF62="NO",VLOOKUP(CA62,'Players Stats'!$C$88:$I$127,7),""),"")</f>
        <v/>
      </c>
      <c r="CI62" s="44" t="str">
        <f t="shared" ca="1" si="77"/>
        <v/>
      </c>
      <c r="CJ62" s="27" t="str">
        <f t="shared" ca="1" si="44"/>
        <v/>
      </c>
      <c r="CK62" s="44" t="str">
        <f ca="1">IF(CF62="NO",VLOOKUP(CA62,'Players Stats'!$C$88:$H$127,7-'Quarter 1'!CI62),"")</f>
        <v/>
      </c>
      <c r="CL62" s="44" t="str">
        <f t="shared" ca="1" si="78"/>
        <v/>
      </c>
      <c r="CM62" s="27" t="str">
        <f t="shared" ca="1" si="45"/>
        <v/>
      </c>
      <c r="CN62" s="44" t="str">
        <f ca="1">IF(CM62="","",IF(CM62&lt;=VLOOKUP(CA62,'Players Stats'!$C$88:$L$127,10),"YES","NO"))</f>
        <v/>
      </c>
      <c r="CO62" s="27" t="str">
        <f t="shared" ca="1" si="46"/>
        <v/>
      </c>
      <c r="CP62" s="44" t="str">
        <f ca="1">IF(CN62="YES",IF(CO62&lt;=VLOOKUP(CA62,'Players Stats'!$C$88:$H$127,6),1,0),"")</f>
        <v/>
      </c>
      <c r="CQ62" s="27" t="str">
        <f t="shared" ca="1" si="47"/>
        <v/>
      </c>
      <c r="CR62" s="44" t="str">
        <f ca="1">IF(AND(CN62="YES",CQ62&lt;&gt;""),IF(CQ62&lt;=VLOOKUP(CA62,'Players Stats'!$C$88:$H$127,6),1,0),"")</f>
        <v/>
      </c>
      <c r="CS62" s="27" t="str">
        <f t="shared" ca="1" si="48"/>
        <v/>
      </c>
      <c r="CT62" s="44" t="str">
        <f ca="1">IF(CS62="","",IF(CS62&lt;=Simulation!$K$7,"YES","NO"))</f>
        <v/>
      </c>
      <c r="CU62" s="27" t="str">
        <f t="shared" ca="1" si="49"/>
        <v/>
      </c>
      <c r="CV62" s="44" t="str">
        <f ca="1">IF(CT62="NO",IF(CU62&lt;=Simulation!$K$9,BX62,BY62),"")</f>
        <v/>
      </c>
      <c r="CX62" s="44">
        <f t="shared" ca="1" si="50"/>
        <v>21</v>
      </c>
      <c r="CY62" s="6" t="str">
        <f t="shared" ca="1" si="51"/>
        <v>-</v>
      </c>
      <c r="CZ62" s="44">
        <f t="shared" ca="1" si="52"/>
        <v>15</v>
      </c>
      <c r="DB62" s="44" t="str">
        <f t="shared" ca="1" si="5"/>
        <v/>
      </c>
      <c r="DC62" s="44" t="str">
        <f t="shared" ca="1" si="6"/>
        <v/>
      </c>
      <c r="DD62" s="44" t="str">
        <f t="shared" ca="1" si="7"/>
        <v/>
      </c>
      <c r="DE62" s="44"/>
      <c r="DF62" s="44">
        <f ca="1">IF(DF61&lt;&gt;"",IF(AND(DF61&lt;60*Simulation!$K$8, DF61+DG62&lt;60*Simulation!$K$8),DF61+DG62,""),"")</f>
        <v>799</v>
      </c>
      <c r="DG62" s="44">
        <f ca="1">IF(DF61&lt;&gt;"",IF(AND(EF61&lt;&gt;"", DH61=EF61),RANDBETWEEN(Simulation!$N$6,Simulation!$P$6),RANDBETWEEN(Simulation!$N$5,Simulation!$P$5)),"")</f>
        <v>11</v>
      </c>
      <c r="DH62" s="44">
        <f t="shared" ca="1" si="79"/>
        <v>2</v>
      </c>
      <c r="DI62" s="44">
        <f t="shared" ca="1" si="53"/>
        <v>1</v>
      </c>
      <c r="DJ62" s="27">
        <f t="shared" ca="1" si="54"/>
        <v>0.39165944475854431</v>
      </c>
      <c r="DK62" s="44">
        <f t="shared" ca="1" si="55"/>
        <v>7</v>
      </c>
      <c r="DL62" s="44" t="str">
        <f ca="1">IF(DF62&lt;&gt;"",VLOOKUP(DK62,'Players Stats'!$C$88:$D$127,2),"")</f>
        <v>Shooting Guard</v>
      </c>
      <c r="DM62" s="44" t="str">
        <f ca="1">IF(DF62&lt;&gt;"",VLOOKUP(DK62,'Players Stats'!$C$88:$E$127,3),"")</f>
        <v>Nate Robinson</v>
      </c>
      <c r="DN62" s="27">
        <f t="shared" ca="1" si="56"/>
        <v>0.19786691490423913</v>
      </c>
      <c r="DO62" s="44">
        <f ca="1">IF(DF62&lt;&gt;"",VLOOKUP('Quarter 1'!DK62-5*('Quarter 1'!DH62-1),'Players Stats'!$B$136:$J$140,1+DI62),"")</f>
        <v>5.305E-2</v>
      </c>
      <c r="DP62" s="44" t="str">
        <f t="shared" ca="1" si="80"/>
        <v>NO</v>
      </c>
      <c r="DQ62" s="27">
        <f t="shared" ca="1" si="57"/>
        <v>0.17938497837537493</v>
      </c>
      <c r="DR62" s="44">
        <f ca="1">IF(DF62&lt;&gt;"",IF(DP62="NO",VLOOKUP(DK62,'Players Stats'!$C$88:$I$127,7),""),"")</f>
        <v>0.27272727272727276</v>
      </c>
      <c r="DS62" s="44">
        <f t="shared" ca="1" si="81"/>
        <v>3</v>
      </c>
      <c r="DT62" s="27">
        <f t="shared" ca="1" si="58"/>
        <v>0.18560883783791415</v>
      </c>
      <c r="DU62" s="44">
        <f ca="1">IF(DP62="NO",VLOOKUP(DK62,'Players Stats'!$C$88:$H$127,7-'Quarter 1'!DS62),"")</f>
        <v>0.40500000000000003</v>
      </c>
      <c r="DV62" s="44">
        <f t="shared" ca="1" si="82"/>
        <v>3</v>
      </c>
      <c r="DW62" s="27" t="str">
        <f t="shared" ca="1" si="59"/>
        <v/>
      </c>
      <c r="DX62" s="44" t="str">
        <f ca="1">IF(DW62="","",IF(DW62&lt;=VLOOKUP(DK62,'Players Stats'!$C$88:$L$127,10),"YES","NO"))</f>
        <v/>
      </c>
      <c r="DY62" s="27" t="str">
        <f t="shared" ca="1" si="60"/>
        <v/>
      </c>
      <c r="DZ62" s="44" t="str">
        <f ca="1">IF(DX62="YES",IF(DY62&lt;=VLOOKUP(DK62,'Players Stats'!$C$88:$H$127,6),1,0),"")</f>
        <v/>
      </c>
      <c r="EA62" s="27" t="str">
        <f t="shared" ca="1" si="61"/>
        <v/>
      </c>
      <c r="EB62" s="44" t="str">
        <f ca="1">IF(AND(DX62="YES",EA62&lt;&gt;""),IF(EA62&lt;=VLOOKUP(DK62,'Players Stats'!$C$88:$H$127,6),1,0),"")</f>
        <v/>
      </c>
      <c r="EC62" s="27" t="str">
        <f t="shared" ca="1" si="62"/>
        <v/>
      </c>
      <c r="ED62" s="44" t="str">
        <f ca="1">IF(EC62="","",IF(EC62&lt;=Simulation!$K$7,"YES","NO"))</f>
        <v/>
      </c>
      <c r="EE62" s="27" t="str">
        <f t="shared" ca="1" si="63"/>
        <v/>
      </c>
      <c r="EF62" s="44" t="str">
        <f ca="1">IF(ED62="NO",IF(EE62&lt;=Simulation!$K$9,DH62,DI62),"")</f>
        <v/>
      </c>
      <c r="EH62" s="44">
        <f t="shared" ca="1" si="64"/>
        <v>36</v>
      </c>
      <c r="EI62" s="6" t="str">
        <f t="shared" ca="1" si="65"/>
        <v>-</v>
      </c>
      <c r="EJ62" s="44">
        <f t="shared" ca="1" si="66"/>
        <v>28</v>
      </c>
      <c r="EL62" s="44" t="str">
        <f t="shared" ca="1" si="8"/>
        <v/>
      </c>
      <c r="EM62" s="44" t="str">
        <f t="shared" ca="1" si="9"/>
        <v/>
      </c>
      <c r="EN62" s="44" t="str">
        <f t="shared" ca="1" si="10"/>
        <v/>
      </c>
    </row>
    <row r="63" spans="2:144">
      <c r="B63" s="44">
        <f ca="1">IF(B62&lt;&gt;"",IF(AND(B62&lt;60*Simulation!$K$8, B62+C63&lt;60*Simulation!$K$8),B62+C63,""),"")</f>
        <v>809</v>
      </c>
      <c r="C63" s="44">
        <f ca="1">IF(B62&lt;&gt;"",IF(AND(AB62&lt;&gt;"", D62=AB62),RANDBETWEEN(Simulation!$N$6,Simulation!$P$6),RANDBETWEEN(Simulation!$N$5,Simulation!$P$5)),"")</f>
        <v>21</v>
      </c>
      <c r="D63" s="44">
        <f t="shared" ca="1" si="67"/>
        <v>1</v>
      </c>
      <c r="E63" s="44">
        <f t="shared" ca="1" si="11"/>
        <v>2</v>
      </c>
      <c r="F63" s="87">
        <f t="shared" ca="1" si="12"/>
        <v>0.27563598977469583</v>
      </c>
      <c r="G63" s="44">
        <f t="shared" ca="1" si="13"/>
        <v>2</v>
      </c>
      <c r="H63" s="44" t="str">
        <f ca="1">IF(B63&lt;&gt;"",VLOOKUP(G63,'Players Stats'!$C$88:$D$127,2),"")</f>
        <v>Shooting Guard</v>
      </c>
      <c r="I63" s="44" t="str">
        <f ca="1">IF(B63&lt;&gt;"",VLOOKUP(G63,'Players Stats'!$C$88:$E$127,3),"")</f>
        <v>Ray Allen</v>
      </c>
      <c r="J63" s="87">
        <f t="shared" ca="1" si="14"/>
        <v>0.96113044397134639</v>
      </c>
      <c r="K63" s="87">
        <f ca="1">IF(B63&lt;&gt;"",VLOOKUP('Quarter 1'!G63-5*('Quarter 1'!D63-1),'Players Stats'!$B$136:$J$140,1+E63),"")</f>
        <v>5.1799999999999999E-2</v>
      </c>
      <c r="L63" s="44" t="str">
        <f t="shared" ca="1" si="68"/>
        <v>NO</v>
      </c>
      <c r="M63" s="87">
        <f t="shared" ca="1" si="15"/>
        <v>0.32556956414532812</v>
      </c>
      <c r="N63" s="87">
        <f ca="1">IF(B63&lt;&gt;"",IF(L63="NO",VLOOKUP(G63,'Players Stats'!$C$88:$I$127,7),""),"")</f>
        <v>0.33870967741935487</v>
      </c>
      <c r="O63" s="44">
        <f t="shared" ca="1" si="69"/>
        <v>3</v>
      </c>
      <c r="P63" s="87">
        <f t="shared" ca="1" si="16"/>
        <v>0.20596000647241441</v>
      </c>
      <c r="Q63" s="87">
        <f ca="1">IF(L63="NO",VLOOKUP(G63,'Players Stats'!$C$88:$H$127,7-'Quarter 1'!O63),"")</f>
        <v>0.41899999999999998</v>
      </c>
      <c r="R63" s="44">
        <f t="shared" ca="1" si="70"/>
        <v>3</v>
      </c>
      <c r="S63" s="87" t="str">
        <f t="shared" ca="1" si="17"/>
        <v/>
      </c>
      <c r="T63" s="44" t="str">
        <f ca="1">IF(S63="","",IF(S63&lt;=VLOOKUP(G63,'Players Stats'!$C$88:$L$127,10),"YES","NO"))</f>
        <v/>
      </c>
      <c r="U63" s="87" t="str">
        <f t="shared" ca="1" si="18"/>
        <v/>
      </c>
      <c r="V63" s="44" t="str">
        <f ca="1">IF(T63="YES",IF(U63&lt;=VLOOKUP(G63,'Players Stats'!$C$88:$H$127,6),1,0),"")</f>
        <v/>
      </c>
      <c r="W63" s="87" t="str">
        <f t="shared" ca="1" si="19"/>
        <v/>
      </c>
      <c r="X63" s="44" t="str">
        <f ca="1">IF(AND(T63="YES",W63&lt;&gt;""),IF(W63&lt;=VLOOKUP(G63,'Players Stats'!$C$88:$H$127,6),1,0),"")</f>
        <v/>
      </c>
      <c r="Y63" s="87" t="str">
        <f t="shared" ca="1" si="20"/>
        <v/>
      </c>
      <c r="Z63" s="44" t="str">
        <f ca="1">IF(Y63="","",IF(Y63&lt;=Simulation!$K$7,"YES","NO"))</f>
        <v/>
      </c>
      <c r="AA63" s="87" t="str">
        <f t="shared" ca="1" si="21"/>
        <v/>
      </c>
      <c r="AB63" s="44" t="str">
        <f ca="1">IF(Z63="NO",IF(AA63&lt;=Simulation!$K$9,D63,E63),"")</f>
        <v/>
      </c>
      <c r="AD63" s="44">
        <f t="shared" ca="1" si="22"/>
        <v>27</v>
      </c>
      <c r="AE63" s="6" t="str">
        <f t="shared" ca="1" si="23"/>
        <v>-</v>
      </c>
      <c r="AF63" s="44">
        <f t="shared" ca="1" si="24"/>
        <v>24</v>
      </c>
      <c r="AH63" s="44" t="str">
        <f t="shared" ca="1" si="84"/>
        <v/>
      </c>
      <c r="AI63" s="44" t="str">
        <f t="shared" ca="1" si="84"/>
        <v/>
      </c>
      <c r="AJ63" s="44" t="str">
        <f t="shared" ca="1" si="84"/>
        <v/>
      </c>
      <c r="AL63" s="44">
        <f ca="1">IF(AL62&lt;&gt;"",IF(AND(AL62&lt;60*Simulation!$K$8, AL62+AM63&lt;60*Simulation!$K$8),AL62+AM63,""),"")</f>
        <v>791</v>
      </c>
      <c r="AM63" s="44">
        <f ca="1">IF(AL62&lt;&gt;"",IF(AND(BL62&lt;&gt;"", AN62=BL62),RANDBETWEEN(Simulation!$N$6,Simulation!$P$6),RANDBETWEEN(Simulation!$N$5,Simulation!$P$5)),"")</f>
        <v>7</v>
      </c>
      <c r="AN63" s="44">
        <f t="shared" ca="1" si="71"/>
        <v>1</v>
      </c>
      <c r="AO63" s="44">
        <f t="shared" ca="1" si="25"/>
        <v>2</v>
      </c>
      <c r="AP63" s="87">
        <f t="shared" ca="1" si="26"/>
        <v>0.58331371069406124</v>
      </c>
      <c r="AQ63" s="44">
        <f t="shared" ca="1" si="27"/>
        <v>3</v>
      </c>
      <c r="AR63" s="44" t="str">
        <f ca="1">IF(AL63&lt;&gt;"",VLOOKUP(AQ63,'Players Stats'!$C$88:$D$127,2),"")</f>
        <v>Small Forward</v>
      </c>
      <c r="AS63" s="44" t="str">
        <f ca="1">IF(AL63&lt;&gt;"",VLOOKUP(AQ63,'Players Stats'!$C$88:$E$127,3),"")</f>
        <v>LeBron James</v>
      </c>
      <c r="AT63" s="27">
        <f t="shared" ca="1" si="83"/>
        <v>0.78042797328511893</v>
      </c>
      <c r="AU63" s="44">
        <f ca="1">IF(AL63&lt;&gt;"",VLOOKUP('Quarter 1'!AQ63-5*('Quarter 1'!AN63-1),'Players Stats'!$B$136:$J$140,1+AO63),"")</f>
        <v>7.035000000000001E-2</v>
      </c>
      <c r="AV63" s="44" t="str">
        <f t="shared" ca="1" si="72"/>
        <v>NO</v>
      </c>
      <c r="AW63" s="27">
        <f t="shared" ca="1" si="29"/>
        <v>0.19626803766875844</v>
      </c>
      <c r="AX63" s="44">
        <f ca="1">IF(AL63&lt;&gt;"",IF(AV63="NO",VLOOKUP(AQ63,'Players Stats'!$C$88:$I$127,7),""),"")</f>
        <v>0.15639810426540282</v>
      </c>
      <c r="AY63" s="44">
        <f t="shared" ca="1" si="73"/>
        <v>2</v>
      </c>
      <c r="AZ63" s="27">
        <f t="shared" ca="1" si="30"/>
        <v>0.14548595104371664</v>
      </c>
      <c r="BA63" s="44">
        <f ca="1">IF(AV63="NO",VLOOKUP(AQ63,'Players Stats'!$C$88:$H$127,7-'Quarter 1'!AY63),"")</f>
        <v>0.56499999999999995</v>
      </c>
      <c r="BB63" s="44">
        <f t="shared" ca="1" si="74"/>
        <v>2</v>
      </c>
      <c r="BC63" s="27">
        <f t="shared" ca="1" si="31"/>
        <v>0.5349448355066343</v>
      </c>
      <c r="BD63" s="44" t="str">
        <f ca="1">IF(BC63="","",IF(BC63&lt;=VLOOKUP(AQ63,'Players Stats'!$C$88:$L$127,10),"YES","NO"))</f>
        <v>NO</v>
      </c>
      <c r="BE63" s="27" t="str">
        <f t="shared" ca="1" si="32"/>
        <v/>
      </c>
      <c r="BF63" s="44" t="str">
        <f ca="1">IF(BD63="YES",IF(BE63&lt;=VLOOKUP(AQ63,'Players Stats'!$C$88:$H$127,6),1,0),"")</f>
        <v/>
      </c>
      <c r="BG63" s="27" t="str">
        <f t="shared" ca="1" si="33"/>
        <v/>
      </c>
      <c r="BH63" s="44" t="str">
        <f ca="1">IF(AND(BD63="YES",BG63&lt;&gt;""),IF(BG63&lt;=VLOOKUP(AQ63,'Players Stats'!$C$88:$H$127,6),1,0),"")</f>
        <v/>
      </c>
      <c r="BI63" s="27" t="str">
        <f t="shared" ca="1" si="34"/>
        <v/>
      </c>
      <c r="BJ63" s="44" t="str">
        <f ca="1">IF(BI63="","",IF(BI63&lt;=Simulation!$K$7,"YES","NO"))</f>
        <v/>
      </c>
      <c r="BK63" s="27" t="str">
        <f t="shared" ca="1" si="35"/>
        <v/>
      </c>
      <c r="BL63" s="44" t="str">
        <f ca="1">IF(BJ63="NO",IF(BK63&lt;=Simulation!$K$9,AN63,AO63),"")</f>
        <v/>
      </c>
      <c r="BN63" s="44">
        <f t="shared" ca="1" si="36"/>
        <v>25</v>
      </c>
      <c r="BO63" s="6" t="str">
        <f t="shared" ca="1" si="37"/>
        <v>-</v>
      </c>
      <c r="BP63" s="44">
        <f t="shared" ca="1" si="38"/>
        <v>27</v>
      </c>
      <c r="BR63" s="44" t="str">
        <f t="shared" ca="1" si="2"/>
        <v/>
      </c>
      <c r="BS63" s="44" t="str">
        <f t="shared" ca="1" si="3"/>
        <v/>
      </c>
      <c r="BT63" s="44" t="str">
        <f t="shared" ca="1" si="4"/>
        <v/>
      </c>
      <c r="BU63" s="44"/>
      <c r="BV63" s="44">
        <f ca="1">IF(BV62&lt;&gt;"",IF(AND(BV62&lt;60*Simulation!$K$8, BV62+BW63&lt;60*Simulation!$K$8),BV62+BW63,""),"")</f>
        <v>757</v>
      </c>
      <c r="BW63" s="44">
        <f ca="1">IF(BV62&lt;&gt;"",IF(AND(CV62&lt;&gt;"", BX62=CV62),RANDBETWEEN(Simulation!$N$6,Simulation!$P$6),RANDBETWEEN(Simulation!$N$5,Simulation!$P$5)),"")</f>
        <v>10</v>
      </c>
      <c r="BX63" s="44">
        <f t="shared" ca="1" si="75"/>
        <v>2</v>
      </c>
      <c r="BY63" s="44">
        <f t="shared" ca="1" si="39"/>
        <v>1</v>
      </c>
      <c r="BZ63" s="27">
        <f t="shared" ca="1" si="40"/>
        <v>0.56334747273178343</v>
      </c>
      <c r="CA63" s="44">
        <f t="shared" ca="1" si="41"/>
        <v>8</v>
      </c>
      <c r="CB63" s="44" t="str">
        <f ca="1">IF(BV63&lt;&gt;"",VLOOKUP(CA63,'Players Stats'!$C$88:$D$127,2),"")</f>
        <v>Small Forward</v>
      </c>
      <c r="CC63" s="44" t="str">
        <f ca="1">IF(BV63&lt;&gt;"",VLOOKUP(CA63,'Players Stats'!$C$88:$E$127,3),"")</f>
        <v>Carlos Boozer</v>
      </c>
      <c r="CD63" s="27">
        <f t="shared" ca="1" si="42"/>
        <v>0.22941907492992697</v>
      </c>
      <c r="CE63" s="44">
        <f ca="1">IF(BV63&lt;&gt;"",VLOOKUP('Quarter 1'!CA63-5*('Quarter 1'!BX63-1),'Players Stats'!$B$136:$J$140,1+BY63),"")</f>
        <v>0.12745000000000001</v>
      </c>
      <c r="CF63" s="44" t="str">
        <f t="shared" ca="1" si="76"/>
        <v>NO</v>
      </c>
      <c r="CG63" s="27">
        <f t="shared" ca="1" si="43"/>
        <v>0.50722425457884712</v>
      </c>
      <c r="CH63" s="44">
        <f ca="1">IF(BV63&lt;&gt;"",IF(CF63="NO",VLOOKUP(CA63,'Players Stats'!$C$88:$I$127,7),""),"")</f>
        <v>0</v>
      </c>
      <c r="CI63" s="44">
        <f t="shared" ca="1" si="77"/>
        <v>2</v>
      </c>
      <c r="CJ63" s="27">
        <f t="shared" ca="1" si="44"/>
        <v>0.88759635911882129</v>
      </c>
      <c r="CK63" s="44">
        <f ca="1">IF(CF63="NO",VLOOKUP(CA63,'Players Stats'!$C$88:$H$127,7-'Quarter 1'!CI63),"")</f>
        <v>0.47699999999999998</v>
      </c>
      <c r="CL63" s="44">
        <f t="shared" ca="1" si="78"/>
        <v>0</v>
      </c>
      <c r="CM63" s="27">
        <f t="shared" ca="1" si="45"/>
        <v>0.88518091567430857</v>
      </c>
      <c r="CN63" s="44" t="str">
        <f ca="1">IF(CM63="","",IF(CM63&lt;=VLOOKUP(CA63,'Players Stats'!$C$88:$L$127,10),"YES","NO"))</f>
        <v>NO</v>
      </c>
      <c r="CO63" s="27" t="str">
        <f t="shared" ca="1" si="46"/>
        <v/>
      </c>
      <c r="CP63" s="44" t="str">
        <f ca="1">IF(CN63="YES",IF(CO63&lt;=VLOOKUP(CA63,'Players Stats'!$C$88:$H$127,6),1,0),"")</f>
        <v/>
      </c>
      <c r="CQ63" s="27" t="str">
        <f t="shared" ca="1" si="47"/>
        <v/>
      </c>
      <c r="CR63" s="44" t="str">
        <f ca="1">IF(AND(CN63="YES",CQ63&lt;&gt;""),IF(CQ63&lt;=VLOOKUP(CA63,'Players Stats'!$C$88:$H$127,6),1,0),"")</f>
        <v/>
      </c>
      <c r="CS63" s="27">
        <f t="shared" ca="1" si="48"/>
        <v>0.42088340070204566</v>
      </c>
      <c r="CT63" s="44" t="str">
        <f ca="1">IF(CS63="","",IF(CS63&lt;=Simulation!$K$7,"YES","NO"))</f>
        <v>NO</v>
      </c>
      <c r="CU63" s="27">
        <f t="shared" ca="1" si="49"/>
        <v>0.11023279560193167</v>
      </c>
      <c r="CV63" s="44">
        <f ca="1">IF(CT63="NO",IF(CU63&lt;=Simulation!$K$9,BX63,BY63),"")</f>
        <v>2</v>
      </c>
      <c r="CX63" s="44">
        <f t="shared" ca="1" si="50"/>
        <v>21</v>
      </c>
      <c r="CY63" s="6" t="str">
        <f t="shared" ca="1" si="51"/>
        <v>-</v>
      </c>
      <c r="CZ63" s="44">
        <f t="shared" ca="1" si="52"/>
        <v>15</v>
      </c>
      <c r="DB63" s="44" t="str">
        <f t="shared" ca="1" si="5"/>
        <v/>
      </c>
      <c r="DC63" s="44" t="str">
        <f t="shared" ca="1" si="6"/>
        <v/>
      </c>
      <c r="DD63" s="44" t="str">
        <f t="shared" ca="1" si="7"/>
        <v/>
      </c>
      <c r="DE63" s="44"/>
      <c r="DF63" s="44">
        <f ca="1">IF(DF62&lt;&gt;"",IF(AND(DF62&lt;60*Simulation!$K$8, DF62+DG63&lt;60*Simulation!$K$8),DF62+DG63,""),"")</f>
        <v>811</v>
      </c>
      <c r="DG63" s="44">
        <f ca="1">IF(DF62&lt;&gt;"",IF(AND(EF62&lt;&gt;"", DH62=EF62),RANDBETWEEN(Simulation!$N$6,Simulation!$P$6),RANDBETWEEN(Simulation!$N$5,Simulation!$P$5)),"")</f>
        <v>12</v>
      </c>
      <c r="DH63" s="44">
        <f t="shared" ca="1" si="79"/>
        <v>1</v>
      </c>
      <c r="DI63" s="44">
        <f t="shared" ca="1" si="53"/>
        <v>2</v>
      </c>
      <c r="DJ63" s="27">
        <f t="shared" ca="1" si="54"/>
        <v>0.41425530492509299</v>
      </c>
      <c r="DK63" s="44">
        <f t="shared" ca="1" si="55"/>
        <v>3</v>
      </c>
      <c r="DL63" s="44" t="str">
        <f ca="1">IF(DF63&lt;&gt;"",VLOOKUP(DK63,'Players Stats'!$C$88:$D$127,2),"")</f>
        <v>Small Forward</v>
      </c>
      <c r="DM63" s="44" t="str">
        <f ca="1">IF(DF63&lt;&gt;"",VLOOKUP(DK63,'Players Stats'!$C$88:$E$127,3),"")</f>
        <v>LeBron James</v>
      </c>
      <c r="DN63" s="27">
        <f t="shared" ca="1" si="56"/>
        <v>0.92225313638055662</v>
      </c>
      <c r="DO63" s="44">
        <f ca="1">IF(DF63&lt;&gt;"",VLOOKUP('Quarter 1'!DK63-5*('Quarter 1'!DH63-1),'Players Stats'!$B$136:$J$140,1+DI63),"")</f>
        <v>7.035000000000001E-2</v>
      </c>
      <c r="DP63" s="44" t="str">
        <f t="shared" ca="1" si="80"/>
        <v>NO</v>
      </c>
      <c r="DQ63" s="27">
        <f t="shared" ca="1" si="57"/>
        <v>0.96402200982835828</v>
      </c>
      <c r="DR63" s="44">
        <f ca="1">IF(DF63&lt;&gt;"",IF(DP63="NO",VLOOKUP(DK63,'Players Stats'!$C$88:$I$127,7),""),"")</f>
        <v>0.15639810426540282</v>
      </c>
      <c r="DS63" s="44">
        <f t="shared" ca="1" si="81"/>
        <v>2</v>
      </c>
      <c r="DT63" s="27">
        <f t="shared" ca="1" si="58"/>
        <v>0.89228627079741563</v>
      </c>
      <c r="DU63" s="44">
        <f ca="1">IF(DP63="NO",VLOOKUP(DK63,'Players Stats'!$C$88:$H$127,7-'Quarter 1'!DS63),"")</f>
        <v>0.56499999999999995</v>
      </c>
      <c r="DV63" s="44">
        <f t="shared" ca="1" si="82"/>
        <v>0</v>
      </c>
      <c r="DW63" s="27">
        <f t="shared" ca="1" si="59"/>
        <v>0.68280609126632363</v>
      </c>
      <c r="DX63" s="44" t="str">
        <f ca="1">IF(DW63="","",IF(DW63&lt;=VLOOKUP(DK63,'Players Stats'!$C$88:$L$127,10),"YES","NO"))</f>
        <v>NO</v>
      </c>
      <c r="DY63" s="27" t="str">
        <f t="shared" ca="1" si="60"/>
        <v/>
      </c>
      <c r="DZ63" s="44" t="str">
        <f ca="1">IF(DX63="YES",IF(DY63&lt;=VLOOKUP(DK63,'Players Stats'!$C$88:$H$127,6),1,0),"")</f>
        <v/>
      </c>
      <c r="EA63" s="27" t="str">
        <f t="shared" ca="1" si="61"/>
        <v/>
      </c>
      <c r="EB63" s="44" t="str">
        <f ca="1">IF(AND(DX63="YES",EA63&lt;&gt;""),IF(EA63&lt;=VLOOKUP(DK63,'Players Stats'!$C$88:$H$127,6),1,0),"")</f>
        <v/>
      </c>
      <c r="EC63" s="27">
        <f t="shared" ca="1" si="62"/>
        <v>0.9585991500694715</v>
      </c>
      <c r="ED63" s="44" t="str">
        <f ca="1">IF(EC63="","",IF(EC63&lt;=Simulation!$K$7,"YES","NO"))</f>
        <v>NO</v>
      </c>
      <c r="EE63" s="27">
        <f t="shared" ca="1" si="63"/>
        <v>0.73169335888357412</v>
      </c>
      <c r="EF63" s="44">
        <f ca="1">IF(ED63="NO",IF(EE63&lt;=Simulation!$K$9,DH63,DI63),"")</f>
        <v>2</v>
      </c>
      <c r="EH63" s="44">
        <f t="shared" ca="1" si="64"/>
        <v>36</v>
      </c>
      <c r="EI63" s="6" t="str">
        <f t="shared" ca="1" si="65"/>
        <v>-</v>
      </c>
      <c r="EJ63" s="44">
        <f t="shared" ca="1" si="66"/>
        <v>28</v>
      </c>
      <c r="EL63" s="44" t="str">
        <f t="shared" ca="1" si="8"/>
        <v/>
      </c>
      <c r="EM63" s="44" t="str">
        <f t="shared" ca="1" si="9"/>
        <v/>
      </c>
      <c r="EN63" s="44" t="str">
        <f t="shared" ca="1" si="10"/>
        <v/>
      </c>
    </row>
    <row r="64" spans="2:144">
      <c r="B64" s="44">
        <f ca="1">IF(B63&lt;&gt;"",IF(AND(B63&lt;60*Simulation!$K$8, B63+C64&lt;60*Simulation!$K$8),B63+C64,""),"")</f>
        <v>828</v>
      </c>
      <c r="C64" s="44">
        <f ca="1">IF(B63&lt;&gt;"",IF(AND(AB63&lt;&gt;"", D63=AB63),RANDBETWEEN(Simulation!$N$6,Simulation!$P$6),RANDBETWEEN(Simulation!$N$5,Simulation!$P$5)),"")</f>
        <v>19</v>
      </c>
      <c r="D64" s="44">
        <f t="shared" ca="1" si="67"/>
        <v>2</v>
      </c>
      <c r="E64" s="44">
        <f t="shared" ca="1" si="11"/>
        <v>1</v>
      </c>
      <c r="F64" s="87">
        <f t="shared" ca="1" si="12"/>
        <v>0.3203946969606003</v>
      </c>
      <c r="G64" s="44">
        <f t="shared" ca="1" si="13"/>
        <v>7</v>
      </c>
      <c r="H64" s="44" t="str">
        <f ca="1">IF(B64&lt;&gt;"",VLOOKUP(G64,'Players Stats'!$C$88:$D$127,2),"")</f>
        <v>Shooting Guard</v>
      </c>
      <c r="I64" s="44" t="str">
        <f ca="1">IF(B64&lt;&gt;"",VLOOKUP(G64,'Players Stats'!$C$88:$E$127,3),"")</f>
        <v>Nate Robinson</v>
      </c>
      <c r="J64" s="87">
        <f t="shared" ca="1" si="14"/>
        <v>2.9308435421802725E-2</v>
      </c>
      <c r="K64" s="87">
        <f ca="1">IF(B64&lt;&gt;"",VLOOKUP('Quarter 1'!G64-5*('Quarter 1'!D64-1),'Players Stats'!$B$136:$J$140,1+E64),"")</f>
        <v>5.305E-2</v>
      </c>
      <c r="L64" s="44" t="str">
        <f t="shared" ca="1" si="68"/>
        <v>YES</v>
      </c>
      <c r="M64" s="87" t="str">
        <f t="shared" ca="1" si="15"/>
        <v/>
      </c>
      <c r="N64" s="87" t="str">
        <f ca="1">IF(B64&lt;&gt;"",IF(L64="NO",VLOOKUP(G64,'Players Stats'!$C$88:$I$127,7),""),"")</f>
        <v/>
      </c>
      <c r="O64" s="44" t="str">
        <f t="shared" ca="1" si="69"/>
        <v/>
      </c>
      <c r="P64" s="87" t="str">
        <f t="shared" ca="1" si="16"/>
        <v/>
      </c>
      <c r="Q64" s="87" t="str">
        <f ca="1">IF(L64="NO",VLOOKUP(G64,'Players Stats'!$C$88:$H$127,7-'Quarter 1'!O64),"")</f>
        <v/>
      </c>
      <c r="R64" s="44" t="str">
        <f t="shared" ca="1" si="70"/>
        <v/>
      </c>
      <c r="S64" s="87" t="str">
        <f t="shared" ca="1" si="17"/>
        <v/>
      </c>
      <c r="T64" s="44" t="str">
        <f ca="1">IF(S64="","",IF(S64&lt;=VLOOKUP(G64,'Players Stats'!$C$88:$L$127,10),"YES","NO"))</f>
        <v/>
      </c>
      <c r="U64" s="87" t="str">
        <f t="shared" ca="1" si="18"/>
        <v/>
      </c>
      <c r="V64" s="44" t="str">
        <f ca="1">IF(T64="YES",IF(U64&lt;=VLOOKUP(G64,'Players Stats'!$C$88:$H$127,6),1,0),"")</f>
        <v/>
      </c>
      <c r="W64" s="87" t="str">
        <f t="shared" ca="1" si="19"/>
        <v/>
      </c>
      <c r="X64" s="44" t="str">
        <f ca="1">IF(AND(T64="YES",W64&lt;&gt;""),IF(W64&lt;=VLOOKUP(G64,'Players Stats'!$C$88:$H$127,6),1,0),"")</f>
        <v/>
      </c>
      <c r="Y64" s="87" t="str">
        <f t="shared" ca="1" si="20"/>
        <v/>
      </c>
      <c r="Z64" s="44" t="str">
        <f ca="1">IF(Y64="","",IF(Y64&lt;=Simulation!$K$7,"YES","NO"))</f>
        <v/>
      </c>
      <c r="AA64" s="87" t="str">
        <f t="shared" ca="1" si="21"/>
        <v/>
      </c>
      <c r="AB64" s="44" t="str">
        <f ca="1">IF(Z64="NO",IF(AA64&lt;=Simulation!$K$9,D64,E64),"")</f>
        <v/>
      </c>
      <c r="AD64" s="44">
        <f t="shared" ca="1" si="22"/>
        <v>27</v>
      </c>
      <c r="AE64" s="6" t="str">
        <f t="shared" ca="1" si="23"/>
        <v>-</v>
      </c>
      <c r="AF64" s="44">
        <f t="shared" ca="1" si="24"/>
        <v>24</v>
      </c>
      <c r="AH64" s="44" t="str">
        <f t="shared" ca="1" si="84"/>
        <v/>
      </c>
      <c r="AI64" s="44" t="str">
        <f t="shared" ca="1" si="84"/>
        <v/>
      </c>
      <c r="AJ64" s="44" t="str">
        <f t="shared" ca="1" si="84"/>
        <v/>
      </c>
      <c r="AL64" s="44">
        <f ca="1">IF(AL63&lt;&gt;"",IF(AND(AL63&lt;60*Simulation!$K$8, AL63+AM64&lt;60*Simulation!$K$8),AL63+AM64,""),"")</f>
        <v>809</v>
      </c>
      <c r="AM64" s="44">
        <f ca="1">IF(AL63&lt;&gt;"",IF(AND(BL63&lt;&gt;"", AN63=BL63),RANDBETWEEN(Simulation!$N$6,Simulation!$P$6),RANDBETWEEN(Simulation!$N$5,Simulation!$P$5)),"")</f>
        <v>18</v>
      </c>
      <c r="AN64" s="44">
        <f t="shared" ca="1" si="71"/>
        <v>2</v>
      </c>
      <c r="AO64" s="44">
        <f t="shared" ca="1" si="25"/>
        <v>1</v>
      </c>
      <c r="AP64" s="87">
        <f t="shared" ca="1" si="26"/>
        <v>2.4705263088636853E-2</v>
      </c>
      <c r="AQ64" s="44">
        <f t="shared" ca="1" si="27"/>
        <v>6</v>
      </c>
      <c r="AR64" s="44" t="str">
        <f ca="1">IF(AL64&lt;&gt;"",VLOOKUP(AQ64,'Players Stats'!$C$88:$D$127,2),"")</f>
        <v>Point Guard</v>
      </c>
      <c r="AS64" s="44" t="str">
        <f ca="1">IF(AL64&lt;&gt;"",VLOOKUP(AQ64,'Players Stats'!$C$88:$E$127,3),"")</f>
        <v>Jimmy Butler</v>
      </c>
      <c r="AT64" s="27">
        <f t="shared" ca="1" si="83"/>
        <v>0.51391973104236444</v>
      </c>
      <c r="AU64" s="44">
        <f ca="1">IF(AL64&lt;&gt;"",VLOOKUP('Quarter 1'!AQ64-5*('Quarter 1'!AN64-1),'Players Stats'!$B$136:$J$140,1+AO64),"")</f>
        <v>0.13875000000000001</v>
      </c>
      <c r="AV64" s="44" t="str">
        <f t="shared" ca="1" si="72"/>
        <v>NO</v>
      </c>
      <c r="AW64" s="27">
        <f t="shared" ca="1" si="29"/>
        <v>0.96450155790507497</v>
      </c>
      <c r="AX64" s="44">
        <f ca="1">IF(AL64&lt;&gt;"",IF(AV64="NO",VLOOKUP(AQ64,'Players Stats'!$C$88:$I$127,7),""),"")</f>
        <v>0.17333333333333334</v>
      </c>
      <c r="AY64" s="44">
        <f t="shared" ca="1" si="73"/>
        <v>2</v>
      </c>
      <c r="AZ64" s="27">
        <f t="shared" ca="1" si="30"/>
        <v>0.73247683058359647</v>
      </c>
      <c r="BA64" s="44">
        <f ca="1">IF(AV64="NO",VLOOKUP(AQ64,'Players Stats'!$C$88:$H$127,7-'Quarter 1'!AY64),"")</f>
        <v>0.46700000000000003</v>
      </c>
      <c r="BB64" s="44">
        <f t="shared" ca="1" si="74"/>
        <v>0</v>
      </c>
      <c r="BC64" s="27">
        <f t="shared" ca="1" si="31"/>
        <v>0.39552330463272034</v>
      </c>
      <c r="BD64" s="44" t="str">
        <f ca="1">IF(BC64="","",IF(BC64&lt;=VLOOKUP(AQ64,'Players Stats'!$C$88:$L$127,10),"YES","NO"))</f>
        <v>NO</v>
      </c>
      <c r="BE64" s="27" t="str">
        <f t="shared" ca="1" si="32"/>
        <v/>
      </c>
      <c r="BF64" s="44" t="str">
        <f ca="1">IF(BD64="YES",IF(BE64&lt;=VLOOKUP(AQ64,'Players Stats'!$C$88:$H$127,6),1,0),"")</f>
        <v/>
      </c>
      <c r="BG64" s="27" t="str">
        <f t="shared" ca="1" si="33"/>
        <v/>
      </c>
      <c r="BH64" s="44" t="str">
        <f ca="1">IF(AND(BD64="YES",BG64&lt;&gt;""),IF(BG64&lt;=VLOOKUP(AQ64,'Players Stats'!$C$88:$H$127,6),1,0),"")</f>
        <v/>
      </c>
      <c r="BI64" s="27">
        <f t="shared" ca="1" si="34"/>
        <v>0.17232929835634392</v>
      </c>
      <c r="BJ64" s="44" t="str">
        <f ca="1">IF(BI64="","",IF(BI64&lt;=Simulation!$K$7,"YES","NO"))</f>
        <v>NO</v>
      </c>
      <c r="BK64" s="27">
        <f t="shared" ca="1" si="35"/>
        <v>0.35915393283819597</v>
      </c>
      <c r="BL64" s="44">
        <f ca="1">IF(BJ64="NO",IF(BK64&lt;=Simulation!$K$9,AN64,AO64),"")</f>
        <v>1</v>
      </c>
      <c r="BN64" s="44">
        <f t="shared" ca="1" si="36"/>
        <v>25</v>
      </c>
      <c r="BO64" s="6" t="str">
        <f t="shared" ca="1" si="37"/>
        <v>-</v>
      </c>
      <c r="BP64" s="44">
        <f t="shared" ca="1" si="38"/>
        <v>27</v>
      </c>
      <c r="BR64" s="44" t="str">
        <f t="shared" ca="1" si="2"/>
        <v/>
      </c>
      <c r="BS64" s="44" t="str">
        <f t="shared" ca="1" si="3"/>
        <v/>
      </c>
      <c r="BT64" s="44" t="str">
        <f t="shared" ca="1" si="4"/>
        <v/>
      </c>
      <c r="BU64" s="44"/>
      <c r="BV64" s="44">
        <f ca="1">IF(BV63&lt;&gt;"",IF(AND(BV63&lt;60*Simulation!$K$8, BV63+BW64&lt;60*Simulation!$K$8),BV63+BW64,""),"")</f>
        <v>774</v>
      </c>
      <c r="BW64" s="44">
        <f ca="1">IF(BV63&lt;&gt;"",IF(AND(CV63&lt;&gt;"", BX63=CV63),RANDBETWEEN(Simulation!$N$6,Simulation!$P$6),RANDBETWEEN(Simulation!$N$5,Simulation!$P$5)),"")</f>
        <v>17</v>
      </c>
      <c r="BX64" s="44">
        <f t="shared" ca="1" si="75"/>
        <v>2</v>
      </c>
      <c r="BY64" s="44">
        <f t="shared" ca="1" si="39"/>
        <v>1</v>
      </c>
      <c r="BZ64" s="27">
        <f t="shared" ca="1" si="40"/>
        <v>0.84390004552693176</v>
      </c>
      <c r="CA64" s="44">
        <f t="shared" ca="1" si="41"/>
        <v>10</v>
      </c>
      <c r="CB64" s="44" t="str">
        <f ca="1">IF(BV64&lt;&gt;"",VLOOKUP(CA64,'Players Stats'!$C$88:$D$127,2),"")</f>
        <v>Center</v>
      </c>
      <c r="CC64" s="44" t="str">
        <f ca="1">IF(BV64&lt;&gt;"",VLOOKUP(CA64,'Players Stats'!$C$88:$E$127,3),"")</f>
        <v>Joakim Noah</v>
      </c>
      <c r="CD64" s="27">
        <f t="shared" ca="1" si="42"/>
        <v>0.35145341560639387</v>
      </c>
      <c r="CE64" s="44">
        <f ca="1">IF(BV64&lt;&gt;"",VLOOKUP('Quarter 1'!CA64-5*('Quarter 1'!BX64-1),'Players Stats'!$B$136:$J$140,1+BY64),"")</f>
        <v>0.11485000000000001</v>
      </c>
      <c r="CF64" s="44" t="str">
        <f t="shared" ca="1" si="76"/>
        <v>NO</v>
      </c>
      <c r="CG64" s="27">
        <f t="shared" ca="1" si="43"/>
        <v>0.75512889253584847</v>
      </c>
      <c r="CH64" s="44">
        <f ca="1">IF(BV64&lt;&gt;"",IF(CF64="NO",VLOOKUP(CA64,'Players Stats'!$C$88:$I$127,7),""),"")</f>
        <v>1.0416666666666668E-2</v>
      </c>
      <c r="CI64" s="44">
        <f t="shared" ca="1" si="77"/>
        <v>2</v>
      </c>
      <c r="CJ64" s="27">
        <f t="shared" ca="1" si="44"/>
        <v>0.9630805593807481</v>
      </c>
      <c r="CK64" s="44">
        <f ca="1">IF(CF64="NO",VLOOKUP(CA64,'Players Stats'!$C$88:$H$127,7-'Quarter 1'!CI64),"")</f>
        <v>0.48099999999999998</v>
      </c>
      <c r="CL64" s="44">
        <f t="shared" ca="1" si="78"/>
        <v>0</v>
      </c>
      <c r="CM64" s="27">
        <f t="shared" ca="1" si="45"/>
        <v>0.13624953310309096</v>
      </c>
      <c r="CN64" s="44" t="str">
        <f ca="1">IF(CM64="","",IF(CM64&lt;=VLOOKUP(CA64,'Players Stats'!$C$88:$L$127,10),"YES","NO"))</f>
        <v>NO</v>
      </c>
      <c r="CO64" s="27" t="str">
        <f t="shared" ca="1" si="46"/>
        <v/>
      </c>
      <c r="CP64" s="44" t="str">
        <f ca="1">IF(CN64="YES",IF(CO64&lt;=VLOOKUP(CA64,'Players Stats'!$C$88:$H$127,6),1,0),"")</f>
        <v/>
      </c>
      <c r="CQ64" s="27" t="str">
        <f t="shared" ca="1" si="47"/>
        <v/>
      </c>
      <c r="CR64" s="44" t="str">
        <f ca="1">IF(AND(CN64="YES",CQ64&lt;&gt;""),IF(CQ64&lt;=VLOOKUP(CA64,'Players Stats'!$C$88:$H$127,6),1,0),"")</f>
        <v/>
      </c>
      <c r="CS64" s="27">
        <f t="shared" ca="1" si="48"/>
        <v>0.80912994300697272</v>
      </c>
      <c r="CT64" s="44" t="str">
        <f ca="1">IF(CS64="","",IF(CS64&lt;=Simulation!$K$7,"YES","NO"))</f>
        <v>NO</v>
      </c>
      <c r="CU64" s="27">
        <f t="shared" ca="1" si="49"/>
        <v>0.86182084020829219</v>
      </c>
      <c r="CV64" s="44">
        <f ca="1">IF(CT64="NO",IF(CU64&lt;=Simulation!$K$9,BX64,BY64),"")</f>
        <v>1</v>
      </c>
      <c r="CX64" s="44">
        <f t="shared" ca="1" si="50"/>
        <v>21</v>
      </c>
      <c r="CY64" s="6" t="str">
        <f t="shared" ca="1" si="51"/>
        <v>-</v>
      </c>
      <c r="CZ64" s="44">
        <f t="shared" ca="1" si="52"/>
        <v>15</v>
      </c>
      <c r="DB64" s="44" t="str">
        <f t="shared" ca="1" si="5"/>
        <v/>
      </c>
      <c r="DC64" s="44" t="str">
        <f t="shared" ca="1" si="6"/>
        <v/>
      </c>
      <c r="DD64" s="44" t="str">
        <f t="shared" ca="1" si="7"/>
        <v/>
      </c>
      <c r="DE64" s="44"/>
      <c r="DF64" s="44">
        <f ca="1">IF(DF63&lt;&gt;"",IF(AND(DF63&lt;60*Simulation!$K$8, DF63+DG64&lt;60*Simulation!$K$8),DF63+DG64,""),"")</f>
        <v>820</v>
      </c>
      <c r="DG64" s="44">
        <f ca="1">IF(DF63&lt;&gt;"",IF(AND(EF63&lt;&gt;"", DH63=EF63),RANDBETWEEN(Simulation!$N$6,Simulation!$P$6),RANDBETWEEN(Simulation!$N$5,Simulation!$P$5)),"")</f>
        <v>9</v>
      </c>
      <c r="DH64" s="44">
        <f t="shared" ca="1" si="79"/>
        <v>2</v>
      </c>
      <c r="DI64" s="44">
        <f t="shared" ca="1" si="53"/>
        <v>1</v>
      </c>
      <c r="DJ64" s="27">
        <f t="shared" ca="1" si="54"/>
        <v>0.86228580923170306</v>
      </c>
      <c r="DK64" s="44">
        <f t="shared" ca="1" si="55"/>
        <v>10</v>
      </c>
      <c r="DL64" s="44" t="str">
        <f ca="1">IF(DF64&lt;&gt;"",VLOOKUP(DK64,'Players Stats'!$C$88:$D$127,2),"")</f>
        <v>Center</v>
      </c>
      <c r="DM64" s="44" t="str">
        <f ca="1">IF(DF64&lt;&gt;"",VLOOKUP(DK64,'Players Stats'!$C$88:$E$127,3),"")</f>
        <v>Joakim Noah</v>
      </c>
      <c r="DN64" s="27">
        <f t="shared" ca="1" si="56"/>
        <v>0.24139088638837169</v>
      </c>
      <c r="DO64" s="44">
        <f ca="1">IF(DF64&lt;&gt;"",VLOOKUP('Quarter 1'!DK64-5*('Quarter 1'!DH64-1),'Players Stats'!$B$136:$J$140,1+DI64),"")</f>
        <v>0.11485000000000001</v>
      </c>
      <c r="DP64" s="44" t="str">
        <f t="shared" ca="1" si="80"/>
        <v>NO</v>
      </c>
      <c r="DQ64" s="27">
        <f t="shared" ca="1" si="57"/>
        <v>0.67608235192967969</v>
      </c>
      <c r="DR64" s="44">
        <f ca="1">IF(DF64&lt;&gt;"",IF(DP64="NO",VLOOKUP(DK64,'Players Stats'!$C$88:$I$127,7),""),"")</f>
        <v>1.0416666666666668E-2</v>
      </c>
      <c r="DS64" s="44">
        <f t="shared" ca="1" si="81"/>
        <v>2</v>
      </c>
      <c r="DT64" s="27">
        <f t="shared" ca="1" si="58"/>
        <v>0.81586224650011863</v>
      </c>
      <c r="DU64" s="44">
        <f ca="1">IF(DP64="NO",VLOOKUP(DK64,'Players Stats'!$C$88:$H$127,7-'Quarter 1'!DS64),"")</f>
        <v>0.48099999999999998</v>
      </c>
      <c r="DV64" s="44">
        <f t="shared" ca="1" si="82"/>
        <v>0</v>
      </c>
      <c r="DW64" s="27">
        <f t="shared" ca="1" si="59"/>
        <v>0.49726041960173006</v>
      </c>
      <c r="DX64" s="44" t="str">
        <f ca="1">IF(DW64="","",IF(DW64&lt;=VLOOKUP(DK64,'Players Stats'!$C$88:$L$127,10),"YES","NO"))</f>
        <v>NO</v>
      </c>
      <c r="DY64" s="27" t="str">
        <f t="shared" ca="1" si="60"/>
        <v/>
      </c>
      <c r="DZ64" s="44" t="str">
        <f ca="1">IF(DX64="YES",IF(DY64&lt;=VLOOKUP(DK64,'Players Stats'!$C$88:$H$127,6),1,0),"")</f>
        <v/>
      </c>
      <c r="EA64" s="27" t="str">
        <f t="shared" ca="1" si="61"/>
        <v/>
      </c>
      <c r="EB64" s="44" t="str">
        <f ca="1">IF(AND(DX64="YES",EA64&lt;&gt;""),IF(EA64&lt;=VLOOKUP(DK64,'Players Stats'!$C$88:$H$127,6),1,0),"")</f>
        <v/>
      </c>
      <c r="EC64" s="27">
        <f t="shared" ca="1" si="62"/>
        <v>0.99693939327173609</v>
      </c>
      <c r="ED64" s="44" t="str">
        <f ca="1">IF(EC64="","",IF(EC64&lt;=Simulation!$K$7,"YES","NO"))</f>
        <v>NO</v>
      </c>
      <c r="EE64" s="27">
        <f t="shared" ca="1" si="63"/>
        <v>9.0700230017214389E-2</v>
      </c>
      <c r="EF64" s="44">
        <f ca="1">IF(ED64="NO",IF(EE64&lt;=Simulation!$K$9,DH64,DI64),"")</f>
        <v>2</v>
      </c>
      <c r="EH64" s="44">
        <f t="shared" ca="1" si="64"/>
        <v>36</v>
      </c>
      <c r="EI64" s="6" t="str">
        <f t="shared" ca="1" si="65"/>
        <v>-</v>
      </c>
      <c r="EJ64" s="44">
        <f t="shared" ca="1" si="66"/>
        <v>28</v>
      </c>
      <c r="EL64" s="44" t="str">
        <f t="shared" ca="1" si="8"/>
        <v/>
      </c>
      <c r="EM64" s="44" t="str">
        <f t="shared" ca="1" si="9"/>
        <v/>
      </c>
      <c r="EN64" s="44" t="str">
        <f t="shared" ca="1" si="10"/>
        <v/>
      </c>
    </row>
    <row r="65" spans="2:144">
      <c r="B65" s="44">
        <f ca="1">IF(B64&lt;&gt;"",IF(AND(B64&lt;60*Simulation!$K$8, B64+C65&lt;60*Simulation!$K$8),B64+C65,""),"")</f>
        <v>839</v>
      </c>
      <c r="C65" s="44">
        <f ca="1">IF(B64&lt;&gt;"",IF(AND(AB64&lt;&gt;"", D64=AB64),RANDBETWEEN(Simulation!$N$6,Simulation!$P$6),RANDBETWEEN(Simulation!$N$5,Simulation!$P$5)),"")</f>
        <v>11</v>
      </c>
      <c r="D65" s="44">
        <f t="shared" ca="1" si="67"/>
        <v>1</v>
      </c>
      <c r="E65" s="44">
        <f t="shared" ca="1" si="11"/>
        <v>2</v>
      </c>
      <c r="F65" s="87">
        <f t="shared" ca="1" si="12"/>
        <v>0.95853622660532867</v>
      </c>
      <c r="G65" s="44">
        <f t="shared" ca="1" si="13"/>
        <v>5</v>
      </c>
      <c r="H65" s="44" t="str">
        <f ca="1">IF(B65&lt;&gt;"",VLOOKUP(G65,'Players Stats'!$C$88:$D$127,2),"")</f>
        <v>Center</v>
      </c>
      <c r="I65" s="44" t="str">
        <f ca="1">IF(B65&lt;&gt;"",VLOOKUP(G65,'Players Stats'!$C$88:$E$127,3),"")</f>
        <v>Chris Bosh</v>
      </c>
      <c r="J65" s="87">
        <f t="shared" ca="1" si="14"/>
        <v>0.11340802111876813</v>
      </c>
      <c r="K65" s="87">
        <f ca="1">IF(B65&lt;&gt;"",VLOOKUP('Quarter 1'!G65-5*('Quarter 1'!D65-1),'Players Stats'!$B$136:$J$140,1+E65),"")</f>
        <v>0.14920000000000003</v>
      </c>
      <c r="L65" s="44" t="str">
        <f t="shared" ca="1" si="68"/>
        <v>YES</v>
      </c>
      <c r="M65" s="87" t="str">
        <f t="shared" ca="1" si="15"/>
        <v/>
      </c>
      <c r="N65" s="87" t="str">
        <f ca="1">IF(B65&lt;&gt;"",IF(L65="NO",VLOOKUP(G65,'Players Stats'!$C$88:$I$127,7),""),"")</f>
        <v/>
      </c>
      <c r="O65" s="44" t="str">
        <f t="shared" ca="1" si="69"/>
        <v/>
      </c>
      <c r="P65" s="87" t="str">
        <f t="shared" ca="1" si="16"/>
        <v/>
      </c>
      <c r="Q65" s="87" t="str">
        <f ca="1">IF(L65="NO",VLOOKUP(G65,'Players Stats'!$C$88:$H$127,7-'Quarter 1'!O65),"")</f>
        <v/>
      </c>
      <c r="R65" s="44" t="str">
        <f t="shared" ca="1" si="70"/>
        <v/>
      </c>
      <c r="S65" s="87" t="str">
        <f t="shared" ca="1" si="17"/>
        <v/>
      </c>
      <c r="T65" s="44" t="str">
        <f ca="1">IF(S65="","",IF(S65&lt;=VLOOKUP(G65,'Players Stats'!$C$88:$L$127,10),"YES","NO"))</f>
        <v/>
      </c>
      <c r="U65" s="87" t="str">
        <f t="shared" ca="1" si="18"/>
        <v/>
      </c>
      <c r="V65" s="44" t="str">
        <f ca="1">IF(T65="YES",IF(U65&lt;=VLOOKUP(G65,'Players Stats'!$C$88:$H$127,6),1,0),"")</f>
        <v/>
      </c>
      <c r="W65" s="87" t="str">
        <f t="shared" ca="1" si="19"/>
        <v/>
      </c>
      <c r="X65" s="44" t="str">
        <f ca="1">IF(AND(T65="YES",W65&lt;&gt;""),IF(W65&lt;=VLOOKUP(G65,'Players Stats'!$C$88:$H$127,6),1,0),"")</f>
        <v/>
      </c>
      <c r="Y65" s="87" t="str">
        <f t="shared" ca="1" si="20"/>
        <v/>
      </c>
      <c r="Z65" s="44" t="str">
        <f ca="1">IF(Y65="","",IF(Y65&lt;=Simulation!$K$7,"YES","NO"))</f>
        <v/>
      </c>
      <c r="AA65" s="87" t="str">
        <f t="shared" ca="1" si="21"/>
        <v/>
      </c>
      <c r="AB65" s="44" t="str">
        <f ca="1">IF(Z65="NO",IF(AA65&lt;=Simulation!$K$9,D65,E65),"")</f>
        <v/>
      </c>
      <c r="AD65" s="44">
        <f t="shared" ca="1" si="22"/>
        <v>27</v>
      </c>
      <c r="AE65" s="6" t="str">
        <f t="shared" ca="1" si="23"/>
        <v>-</v>
      </c>
      <c r="AF65" s="44">
        <f t="shared" ca="1" si="24"/>
        <v>24</v>
      </c>
      <c r="AH65" s="44" t="str">
        <f t="shared" ca="1" si="84"/>
        <v/>
      </c>
      <c r="AI65" s="44" t="str">
        <f t="shared" ca="1" si="84"/>
        <v/>
      </c>
      <c r="AJ65" s="44" t="str">
        <f t="shared" ca="1" si="84"/>
        <v/>
      </c>
      <c r="AL65" s="44">
        <f ca="1">IF(AL64&lt;&gt;"",IF(AND(AL64&lt;60*Simulation!$K$8, AL64+AM65&lt;60*Simulation!$K$8),AL64+AM65,""),"")</f>
        <v>823</v>
      </c>
      <c r="AM65" s="44">
        <f ca="1">IF(AL64&lt;&gt;"",IF(AND(BL64&lt;&gt;"", AN64=BL64),RANDBETWEEN(Simulation!$N$6,Simulation!$P$6),RANDBETWEEN(Simulation!$N$5,Simulation!$P$5)),"")</f>
        <v>14</v>
      </c>
      <c r="AN65" s="44">
        <f t="shared" ca="1" si="71"/>
        <v>1</v>
      </c>
      <c r="AO65" s="44">
        <f t="shared" ca="1" si="25"/>
        <v>2</v>
      </c>
      <c r="AP65" s="87">
        <f t="shared" ca="1" si="26"/>
        <v>0.59142870273462467</v>
      </c>
      <c r="AQ65" s="44">
        <f t="shared" ca="1" si="27"/>
        <v>3</v>
      </c>
      <c r="AR65" s="44" t="str">
        <f ca="1">IF(AL65&lt;&gt;"",VLOOKUP(AQ65,'Players Stats'!$C$88:$D$127,2),"")</f>
        <v>Small Forward</v>
      </c>
      <c r="AS65" s="44" t="str">
        <f ca="1">IF(AL65&lt;&gt;"",VLOOKUP(AQ65,'Players Stats'!$C$88:$E$127,3),"")</f>
        <v>LeBron James</v>
      </c>
      <c r="AT65" s="27">
        <f t="shared" ca="1" si="83"/>
        <v>0.15399060773260809</v>
      </c>
      <c r="AU65" s="44">
        <f ca="1">IF(AL65&lt;&gt;"",VLOOKUP('Quarter 1'!AQ65-5*('Quarter 1'!AN65-1),'Players Stats'!$B$136:$J$140,1+AO65),"")</f>
        <v>7.035000000000001E-2</v>
      </c>
      <c r="AV65" s="44" t="str">
        <f t="shared" ca="1" si="72"/>
        <v>NO</v>
      </c>
      <c r="AW65" s="27">
        <f t="shared" ca="1" si="29"/>
        <v>0.47856486842927792</v>
      </c>
      <c r="AX65" s="44">
        <f ca="1">IF(AL65&lt;&gt;"",IF(AV65="NO",VLOOKUP(AQ65,'Players Stats'!$C$88:$I$127,7),""),"")</f>
        <v>0.15639810426540282</v>
      </c>
      <c r="AY65" s="44">
        <f t="shared" ca="1" si="73"/>
        <v>2</v>
      </c>
      <c r="AZ65" s="27">
        <f t="shared" ca="1" si="30"/>
        <v>0.26558474533295862</v>
      </c>
      <c r="BA65" s="44">
        <f ca="1">IF(AV65="NO",VLOOKUP(AQ65,'Players Stats'!$C$88:$H$127,7-'Quarter 1'!AY65),"")</f>
        <v>0.56499999999999995</v>
      </c>
      <c r="BB65" s="44">
        <f t="shared" ca="1" si="74"/>
        <v>2</v>
      </c>
      <c r="BC65" s="27">
        <f t="shared" ca="1" si="31"/>
        <v>0.89294957690558963</v>
      </c>
      <c r="BD65" s="44" t="str">
        <f ca="1">IF(BC65="","",IF(BC65&lt;=VLOOKUP(AQ65,'Players Stats'!$C$88:$L$127,10),"YES","NO"))</f>
        <v>NO</v>
      </c>
      <c r="BE65" s="27" t="str">
        <f t="shared" ca="1" si="32"/>
        <v/>
      </c>
      <c r="BF65" s="44" t="str">
        <f ca="1">IF(BD65="YES",IF(BE65&lt;=VLOOKUP(AQ65,'Players Stats'!$C$88:$H$127,6),1,0),"")</f>
        <v/>
      </c>
      <c r="BG65" s="27" t="str">
        <f t="shared" ca="1" si="33"/>
        <v/>
      </c>
      <c r="BH65" s="44" t="str">
        <f ca="1">IF(AND(BD65="YES",BG65&lt;&gt;""),IF(BG65&lt;=VLOOKUP(AQ65,'Players Stats'!$C$88:$H$127,6),1,0),"")</f>
        <v/>
      </c>
      <c r="BI65" s="27" t="str">
        <f t="shared" ca="1" si="34"/>
        <v/>
      </c>
      <c r="BJ65" s="44" t="str">
        <f ca="1">IF(BI65="","",IF(BI65&lt;=Simulation!$K$7,"YES","NO"))</f>
        <v/>
      </c>
      <c r="BK65" s="27" t="str">
        <f t="shared" ca="1" si="35"/>
        <v/>
      </c>
      <c r="BL65" s="44" t="str">
        <f ca="1">IF(BJ65="NO",IF(BK65&lt;=Simulation!$K$9,AN65,AO65),"")</f>
        <v/>
      </c>
      <c r="BN65" s="44">
        <f t="shared" ca="1" si="36"/>
        <v>27</v>
      </c>
      <c r="BO65" s="6" t="str">
        <f t="shared" ca="1" si="37"/>
        <v>-</v>
      </c>
      <c r="BP65" s="44">
        <f t="shared" ca="1" si="38"/>
        <v>27</v>
      </c>
      <c r="BR65" s="44" t="str">
        <f t="shared" ca="1" si="2"/>
        <v/>
      </c>
      <c r="BS65" s="44" t="str">
        <f t="shared" ca="1" si="3"/>
        <v/>
      </c>
      <c r="BT65" s="44" t="str">
        <f t="shared" ca="1" si="4"/>
        <v/>
      </c>
      <c r="BU65" s="44"/>
      <c r="BV65" s="44">
        <f ca="1">IF(BV64&lt;&gt;"",IF(AND(BV64&lt;60*Simulation!$K$8, BV64+BW65&lt;60*Simulation!$K$8),BV64+BW65,""),"")</f>
        <v>797</v>
      </c>
      <c r="BW65" s="44">
        <f ca="1">IF(BV64&lt;&gt;"",IF(AND(CV64&lt;&gt;"", BX64=CV64),RANDBETWEEN(Simulation!$N$6,Simulation!$P$6),RANDBETWEEN(Simulation!$N$5,Simulation!$P$5)),"")</f>
        <v>23</v>
      </c>
      <c r="BX65" s="44">
        <f t="shared" ca="1" si="75"/>
        <v>1</v>
      </c>
      <c r="BY65" s="44">
        <f t="shared" ca="1" si="39"/>
        <v>2</v>
      </c>
      <c r="BZ65" s="27">
        <f t="shared" ca="1" si="40"/>
        <v>0.67019418577721535</v>
      </c>
      <c r="CA65" s="44">
        <f t="shared" ca="1" si="41"/>
        <v>4</v>
      </c>
      <c r="CB65" s="44" t="str">
        <f ca="1">IF(BV65&lt;&gt;"",VLOOKUP(CA65,'Players Stats'!$C$88:$D$127,2),"")</f>
        <v>Power Forward</v>
      </c>
      <c r="CC65" s="44" t="str">
        <f ca="1">IF(BV65&lt;&gt;"",VLOOKUP(CA65,'Players Stats'!$C$88:$E$127,3),"")</f>
        <v>Shane Battier</v>
      </c>
      <c r="CD65" s="27">
        <f t="shared" ca="1" si="42"/>
        <v>0.83708627235127031</v>
      </c>
      <c r="CE65" s="44">
        <f ca="1">IF(BV65&lt;&gt;"",VLOOKUP('Quarter 1'!CA65-5*('Quarter 1'!BX65-1),'Players Stats'!$B$136:$J$140,1+BY65),"")</f>
        <v>6.9599999999999995E-2</v>
      </c>
      <c r="CF65" s="44" t="str">
        <f t="shared" ca="1" si="76"/>
        <v>NO</v>
      </c>
      <c r="CG65" s="27">
        <f t="shared" ca="1" si="43"/>
        <v>0.15495908481197729</v>
      </c>
      <c r="CH65" s="44">
        <f ca="1">IF(BV65&lt;&gt;"",IF(CF65="NO",VLOOKUP(CA65,'Players Stats'!$C$88:$I$127,7),""),"")</f>
        <v>0.46808510638297873</v>
      </c>
      <c r="CI65" s="44">
        <f t="shared" ca="1" si="77"/>
        <v>3</v>
      </c>
      <c r="CJ65" s="27">
        <f t="shared" ca="1" si="44"/>
        <v>0.46456547739719278</v>
      </c>
      <c r="CK65" s="44">
        <f ca="1">IF(CF65="NO",VLOOKUP(CA65,'Players Stats'!$C$88:$H$127,7-'Quarter 1'!CI65),"")</f>
        <v>0.43</v>
      </c>
      <c r="CL65" s="44">
        <f t="shared" ca="1" si="78"/>
        <v>0</v>
      </c>
      <c r="CM65" s="27" t="str">
        <f t="shared" ca="1" si="45"/>
        <v/>
      </c>
      <c r="CN65" s="44" t="str">
        <f ca="1">IF(CM65="","",IF(CM65&lt;=VLOOKUP(CA65,'Players Stats'!$C$88:$L$127,10),"YES","NO"))</f>
        <v/>
      </c>
      <c r="CO65" s="27" t="str">
        <f t="shared" ca="1" si="46"/>
        <v/>
      </c>
      <c r="CP65" s="44" t="str">
        <f ca="1">IF(CN65="YES",IF(CO65&lt;=VLOOKUP(CA65,'Players Stats'!$C$88:$H$127,6),1,0),"")</f>
        <v/>
      </c>
      <c r="CQ65" s="27" t="str">
        <f t="shared" ca="1" si="47"/>
        <v/>
      </c>
      <c r="CR65" s="44" t="str">
        <f ca="1">IF(AND(CN65="YES",CQ65&lt;&gt;""),IF(CQ65&lt;=VLOOKUP(CA65,'Players Stats'!$C$88:$H$127,6),1,0),"")</f>
        <v/>
      </c>
      <c r="CS65" s="27" t="str">
        <f t="shared" ca="1" si="48"/>
        <v/>
      </c>
      <c r="CT65" s="44" t="str">
        <f ca="1">IF(CS65="","",IF(CS65&lt;=Simulation!$K$7,"YES","NO"))</f>
        <v/>
      </c>
      <c r="CU65" s="27" t="str">
        <f t="shared" ca="1" si="49"/>
        <v/>
      </c>
      <c r="CV65" s="44" t="str">
        <f ca="1">IF(CT65="NO",IF(CU65&lt;=Simulation!$K$9,BX65,BY65),"")</f>
        <v/>
      </c>
      <c r="CX65" s="44">
        <f t="shared" ca="1" si="50"/>
        <v>21</v>
      </c>
      <c r="CY65" s="6" t="str">
        <f t="shared" ca="1" si="51"/>
        <v>-</v>
      </c>
      <c r="CZ65" s="44">
        <f t="shared" ca="1" si="52"/>
        <v>15</v>
      </c>
      <c r="DB65" s="44" t="str">
        <f t="shared" ca="1" si="5"/>
        <v/>
      </c>
      <c r="DC65" s="44" t="str">
        <f t="shared" ca="1" si="6"/>
        <v/>
      </c>
      <c r="DD65" s="44" t="str">
        <f t="shared" ca="1" si="7"/>
        <v/>
      </c>
      <c r="DE65" s="44"/>
      <c r="DF65" s="44">
        <f ca="1">IF(DF64&lt;&gt;"",IF(AND(DF64&lt;60*Simulation!$K$8, DF64+DG65&lt;60*Simulation!$K$8),DF64+DG65,""),"")</f>
        <v>831</v>
      </c>
      <c r="DG65" s="44">
        <f ca="1">IF(DF64&lt;&gt;"",IF(AND(EF64&lt;&gt;"", DH64=EF64),RANDBETWEEN(Simulation!$N$6,Simulation!$P$6),RANDBETWEEN(Simulation!$N$5,Simulation!$P$5)),"")</f>
        <v>11</v>
      </c>
      <c r="DH65" s="44">
        <f t="shared" ca="1" si="79"/>
        <v>2</v>
      </c>
      <c r="DI65" s="44">
        <f t="shared" ca="1" si="53"/>
        <v>1</v>
      </c>
      <c r="DJ65" s="27">
        <f t="shared" ca="1" si="54"/>
        <v>0.69591338256790591</v>
      </c>
      <c r="DK65" s="44">
        <f t="shared" ca="1" si="55"/>
        <v>9</v>
      </c>
      <c r="DL65" s="44" t="str">
        <f ca="1">IF(DF65&lt;&gt;"",VLOOKUP(DK65,'Players Stats'!$C$88:$D$127,2),"")</f>
        <v>Power Forward</v>
      </c>
      <c r="DM65" s="44" t="str">
        <f ca="1">IF(DF65&lt;&gt;"",VLOOKUP(DK65,'Players Stats'!$C$88:$E$127,3),"")</f>
        <v>Luol Deng</v>
      </c>
      <c r="DN65" s="27">
        <f t="shared" ca="1" si="56"/>
        <v>0.1407346079972448</v>
      </c>
      <c r="DO65" s="44">
        <f ca="1">IF(DF65&lt;&gt;"",VLOOKUP('Quarter 1'!DK65-5*('Quarter 1'!DH65-1),'Players Stats'!$B$136:$J$140,1+DI65),"")</f>
        <v>6.59E-2</v>
      </c>
      <c r="DP65" s="44" t="str">
        <f t="shared" ca="1" si="80"/>
        <v>NO</v>
      </c>
      <c r="DQ65" s="27">
        <f t="shared" ca="1" si="57"/>
        <v>0.52429404437257643</v>
      </c>
      <c r="DR65" s="44">
        <f ca="1">IF(DF65&lt;&gt;"",IF(DP65="NO",VLOOKUP(DK65,'Players Stats'!$C$88:$I$127,7),""),"")</f>
        <v>0.17514124293785313</v>
      </c>
      <c r="DS65" s="44">
        <f t="shared" ca="1" si="81"/>
        <v>2</v>
      </c>
      <c r="DT65" s="27">
        <f t="shared" ca="1" si="58"/>
        <v>0.70866317188434158</v>
      </c>
      <c r="DU65" s="44">
        <f ca="1">IF(DP65="NO",VLOOKUP(DK65,'Players Stats'!$C$88:$H$127,7-'Quarter 1'!DS65),"")</f>
        <v>0.42599999999999999</v>
      </c>
      <c r="DV65" s="44">
        <f t="shared" ca="1" si="82"/>
        <v>0</v>
      </c>
      <c r="DW65" s="27">
        <f t="shared" ca="1" si="59"/>
        <v>0.71342222204429107</v>
      </c>
      <c r="DX65" s="44" t="str">
        <f ca="1">IF(DW65="","",IF(DW65&lt;=VLOOKUP(DK65,'Players Stats'!$C$88:$L$127,10),"YES","NO"))</f>
        <v>NO</v>
      </c>
      <c r="DY65" s="27" t="str">
        <f t="shared" ca="1" si="60"/>
        <v/>
      </c>
      <c r="DZ65" s="44" t="str">
        <f ca="1">IF(DX65="YES",IF(DY65&lt;=VLOOKUP(DK65,'Players Stats'!$C$88:$H$127,6),1,0),"")</f>
        <v/>
      </c>
      <c r="EA65" s="27" t="str">
        <f t="shared" ca="1" si="61"/>
        <v/>
      </c>
      <c r="EB65" s="44" t="str">
        <f ca="1">IF(AND(DX65="YES",EA65&lt;&gt;""),IF(EA65&lt;=VLOOKUP(DK65,'Players Stats'!$C$88:$H$127,6),1,0),"")</f>
        <v/>
      </c>
      <c r="EC65" s="27">
        <f t="shared" ca="1" si="62"/>
        <v>0.9697521205860169</v>
      </c>
      <c r="ED65" s="44" t="str">
        <f ca="1">IF(EC65="","",IF(EC65&lt;=Simulation!$K$7,"YES","NO"))</f>
        <v>NO</v>
      </c>
      <c r="EE65" s="27">
        <f t="shared" ca="1" si="63"/>
        <v>0.86509887002168273</v>
      </c>
      <c r="EF65" s="44">
        <f ca="1">IF(ED65="NO",IF(EE65&lt;=Simulation!$K$9,DH65,DI65),"")</f>
        <v>1</v>
      </c>
      <c r="EH65" s="44">
        <f t="shared" ca="1" si="64"/>
        <v>36</v>
      </c>
      <c r="EI65" s="6" t="str">
        <f t="shared" ca="1" si="65"/>
        <v>-</v>
      </c>
      <c r="EJ65" s="44">
        <f t="shared" ca="1" si="66"/>
        <v>28</v>
      </c>
      <c r="EL65" s="44" t="str">
        <f t="shared" ca="1" si="8"/>
        <v/>
      </c>
      <c r="EM65" s="44" t="str">
        <f t="shared" ca="1" si="9"/>
        <v/>
      </c>
      <c r="EN65" s="44" t="str">
        <f t="shared" ca="1" si="10"/>
        <v/>
      </c>
    </row>
    <row r="66" spans="2:144">
      <c r="B66" s="44">
        <f ca="1">IF(B65&lt;&gt;"",IF(AND(B65&lt;60*Simulation!$K$8, B65+C66&lt;60*Simulation!$K$8),B65+C66,""),"")</f>
        <v>861</v>
      </c>
      <c r="C66" s="44">
        <f ca="1">IF(B65&lt;&gt;"",IF(AND(AB65&lt;&gt;"", D65=AB65),RANDBETWEEN(Simulation!$N$6,Simulation!$P$6),RANDBETWEEN(Simulation!$N$5,Simulation!$P$5)),"")</f>
        <v>22</v>
      </c>
      <c r="D66" s="44">
        <f t="shared" ca="1" si="67"/>
        <v>2</v>
      </c>
      <c r="E66" s="44">
        <f t="shared" ca="1" si="11"/>
        <v>1</v>
      </c>
      <c r="F66" s="87">
        <f t="shared" ca="1" si="12"/>
        <v>0.90820439949843623</v>
      </c>
      <c r="G66" s="44">
        <f t="shared" ca="1" si="13"/>
        <v>10</v>
      </c>
      <c r="H66" s="44" t="str">
        <f ca="1">IF(B66&lt;&gt;"",VLOOKUP(G66,'Players Stats'!$C$88:$D$127,2),"")</f>
        <v>Center</v>
      </c>
      <c r="I66" s="44" t="str">
        <f ca="1">IF(B66&lt;&gt;"",VLOOKUP(G66,'Players Stats'!$C$88:$E$127,3),"")</f>
        <v>Joakim Noah</v>
      </c>
      <c r="J66" s="87">
        <f t="shared" ca="1" si="14"/>
        <v>0.78365784940717542</v>
      </c>
      <c r="K66" s="87">
        <f ca="1">IF(B66&lt;&gt;"",VLOOKUP('Quarter 1'!G66-5*('Quarter 1'!D66-1),'Players Stats'!$B$136:$J$140,1+E66),"")</f>
        <v>0.11485000000000001</v>
      </c>
      <c r="L66" s="44" t="str">
        <f t="shared" ca="1" si="68"/>
        <v>NO</v>
      </c>
      <c r="M66" s="87">
        <f t="shared" ca="1" si="15"/>
        <v>0.68938358020939738</v>
      </c>
      <c r="N66" s="87">
        <f ca="1">IF(B66&lt;&gt;"",IF(L66="NO",VLOOKUP(G66,'Players Stats'!$C$88:$I$127,7),""),"")</f>
        <v>1.0416666666666668E-2</v>
      </c>
      <c r="O66" s="44">
        <f t="shared" ca="1" si="69"/>
        <v>2</v>
      </c>
      <c r="P66" s="87">
        <f t="shared" ca="1" si="16"/>
        <v>0.84904558644426531</v>
      </c>
      <c r="Q66" s="87">
        <f ca="1">IF(L66="NO",VLOOKUP(G66,'Players Stats'!$C$88:$H$127,7-'Quarter 1'!O66),"")</f>
        <v>0.48099999999999998</v>
      </c>
      <c r="R66" s="44">
        <f t="shared" ca="1" si="70"/>
        <v>0</v>
      </c>
      <c r="S66" s="87">
        <f t="shared" ca="1" si="17"/>
        <v>0.41569785265961723</v>
      </c>
      <c r="T66" s="44" t="str">
        <f ca="1">IF(S66="","",IF(S66&lt;=VLOOKUP(G66,'Players Stats'!$C$88:$L$127,10),"YES","NO"))</f>
        <v>NO</v>
      </c>
      <c r="U66" s="87" t="str">
        <f t="shared" ca="1" si="18"/>
        <v/>
      </c>
      <c r="V66" s="44" t="str">
        <f ca="1">IF(T66="YES",IF(U66&lt;=VLOOKUP(G66,'Players Stats'!$C$88:$H$127,6),1,0),"")</f>
        <v/>
      </c>
      <c r="W66" s="87" t="str">
        <f t="shared" ca="1" si="19"/>
        <v/>
      </c>
      <c r="X66" s="44" t="str">
        <f ca="1">IF(AND(T66="YES",W66&lt;&gt;""),IF(W66&lt;=VLOOKUP(G66,'Players Stats'!$C$88:$H$127,6),1,0),"")</f>
        <v/>
      </c>
      <c r="Y66" s="87">
        <f t="shared" ca="1" si="20"/>
        <v>0.1943641115900786</v>
      </c>
      <c r="Z66" s="44" t="str">
        <f ca="1">IF(Y66="","",IF(Y66&lt;=Simulation!$K$7,"YES","NO"))</f>
        <v>NO</v>
      </c>
      <c r="AA66" s="87">
        <f t="shared" ca="1" si="21"/>
        <v>0.74192919500690024</v>
      </c>
      <c r="AB66" s="44">
        <f ca="1">IF(Z66="NO",IF(AA66&lt;=Simulation!$K$9,D66,E66),"")</f>
        <v>1</v>
      </c>
      <c r="AD66" s="44">
        <f t="shared" ca="1" si="22"/>
        <v>27</v>
      </c>
      <c r="AE66" s="6" t="str">
        <f t="shared" ca="1" si="23"/>
        <v>-</v>
      </c>
      <c r="AF66" s="44">
        <f t="shared" ca="1" si="24"/>
        <v>24</v>
      </c>
      <c r="AH66" s="44" t="str">
        <f t="shared" ca="1" si="84"/>
        <v/>
      </c>
      <c r="AI66" s="44" t="str">
        <f t="shared" ca="1" si="84"/>
        <v/>
      </c>
      <c r="AJ66" s="44" t="str">
        <f t="shared" ca="1" si="84"/>
        <v/>
      </c>
      <c r="AL66" s="44">
        <f ca="1">IF(AL65&lt;&gt;"",IF(AND(AL65&lt;60*Simulation!$K$8, AL65+AM66&lt;60*Simulation!$K$8),AL65+AM66,""),"")</f>
        <v>833</v>
      </c>
      <c r="AM66" s="44">
        <f ca="1">IF(AL65&lt;&gt;"",IF(AND(BL65&lt;&gt;"", AN65=BL65),RANDBETWEEN(Simulation!$N$6,Simulation!$P$6),RANDBETWEEN(Simulation!$N$5,Simulation!$P$5)),"")</f>
        <v>10</v>
      </c>
      <c r="AN66" s="44">
        <f t="shared" ca="1" si="71"/>
        <v>2</v>
      </c>
      <c r="AO66" s="44">
        <f t="shared" ca="1" si="25"/>
        <v>1</v>
      </c>
      <c r="AP66" s="87">
        <f t="shared" ca="1" si="26"/>
        <v>3.1183984344177795E-2</v>
      </c>
      <c r="AQ66" s="44">
        <f t="shared" ca="1" si="27"/>
        <v>6</v>
      </c>
      <c r="AR66" s="44" t="str">
        <f ca="1">IF(AL66&lt;&gt;"",VLOOKUP(AQ66,'Players Stats'!$C$88:$D$127,2),"")</f>
        <v>Point Guard</v>
      </c>
      <c r="AS66" s="44" t="str">
        <f ca="1">IF(AL66&lt;&gt;"",VLOOKUP(AQ66,'Players Stats'!$C$88:$E$127,3),"")</f>
        <v>Jimmy Butler</v>
      </c>
      <c r="AT66" s="27">
        <f t="shared" ca="1" si="83"/>
        <v>0.20074001017599885</v>
      </c>
      <c r="AU66" s="44">
        <f ca="1">IF(AL66&lt;&gt;"",VLOOKUP('Quarter 1'!AQ66-5*('Quarter 1'!AN66-1),'Players Stats'!$B$136:$J$140,1+AO66),"")</f>
        <v>0.13875000000000001</v>
      </c>
      <c r="AV66" s="44" t="str">
        <f t="shared" ca="1" si="72"/>
        <v>NO</v>
      </c>
      <c r="AW66" s="27">
        <f t="shared" ca="1" si="29"/>
        <v>4.565675897821353E-2</v>
      </c>
      <c r="AX66" s="44">
        <f ca="1">IF(AL66&lt;&gt;"",IF(AV66="NO",VLOOKUP(AQ66,'Players Stats'!$C$88:$I$127,7),""),"")</f>
        <v>0.17333333333333334</v>
      </c>
      <c r="AY66" s="44">
        <f t="shared" ca="1" si="73"/>
        <v>3</v>
      </c>
      <c r="AZ66" s="27">
        <f t="shared" ca="1" si="30"/>
        <v>0.77804661023000266</v>
      </c>
      <c r="BA66" s="44">
        <f ca="1">IF(AV66="NO",VLOOKUP(AQ66,'Players Stats'!$C$88:$H$127,7-'Quarter 1'!AY66),"")</f>
        <v>0.38100000000000001</v>
      </c>
      <c r="BB66" s="44">
        <f t="shared" ca="1" si="74"/>
        <v>0</v>
      </c>
      <c r="BC66" s="27" t="str">
        <f t="shared" ca="1" si="31"/>
        <v/>
      </c>
      <c r="BD66" s="44" t="str">
        <f ca="1">IF(BC66="","",IF(BC66&lt;=VLOOKUP(AQ66,'Players Stats'!$C$88:$L$127,10),"YES","NO"))</f>
        <v/>
      </c>
      <c r="BE66" s="27" t="str">
        <f t="shared" ca="1" si="32"/>
        <v/>
      </c>
      <c r="BF66" s="44" t="str">
        <f ca="1">IF(BD66="YES",IF(BE66&lt;=VLOOKUP(AQ66,'Players Stats'!$C$88:$H$127,6),1,0),"")</f>
        <v/>
      </c>
      <c r="BG66" s="27" t="str">
        <f t="shared" ca="1" si="33"/>
        <v/>
      </c>
      <c r="BH66" s="44" t="str">
        <f ca="1">IF(AND(BD66="YES",BG66&lt;&gt;""),IF(BG66&lt;=VLOOKUP(AQ66,'Players Stats'!$C$88:$H$127,6),1,0),"")</f>
        <v/>
      </c>
      <c r="BI66" s="27" t="str">
        <f t="shared" ca="1" si="34"/>
        <v/>
      </c>
      <c r="BJ66" s="44" t="str">
        <f ca="1">IF(BI66="","",IF(BI66&lt;=Simulation!$K$7,"YES","NO"))</f>
        <v/>
      </c>
      <c r="BK66" s="27" t="str">
        <f t="shared" ca="1" si="35"/>
        <v/>
      </c>
      <c r="BL66" s="44" t="str">
        <f ca="1">IF(BJ66="NO",IF(BK66&lt;=Simulation!$K$9,AN66,AO66),"")</f>
        <v/>
      </c>
      <c r="BN66" s="44">
        <f t="shared" ca="1" si="36"/>
        <v>27</v>
      </c>
      <c r="BO66" s="6" t="str">
        <f t="shared" ca="1" si="37"/>
        <v>-</v>
      </c>
      <c r="BP66" s="44">
        <f t="shared" ca="1" si="38"/>
        <v>27</v>
      </c>
      <c r="BR66" s="44" t="str">
        <f t="shared" ca="1" si="2"/>
        <v/>
      </c>
      <c r="BS66" s="44" t="str">
        <f t="shared" ca="1" si="3"/>
        <v/>
      </c>
      <c r="BT66" s="44" t="str">
        <f t="shared" ca="1" si="4"/>
        <v/>
      </c>
      <c r="BU66" s="44"/>
      <c r="BV66" s="44">
        <f ca="1">IF(BV65&lt;&gt;"",IF(AND(BV65&lt;60*Simulation!$K$8, BV65+BW66&lt;60*Simulation!$K$8),BV65+BW66,""),"")</f>
        <v>812</v>
      </c>
      <c r="BW66" s="44">
        <f ca="1">IF(BV65&lt;&gt;"",IF(AND(CV65&lt;&gt;"", BX65=CV65),RANDBETWEEN(Simulation!$N$6,Simulation!$P$6),RANDBETWEEN(Simulation!$N$5,Simulation!$P$5)),"")</f>
        <v>15</v>
      </c>
      <c r="BX66" s="44">
        <f t="shared" ca="1" si="75"/>
        <v>2</v>
      </c>
      <c r="BY66" s="44">
        <f t="shared" ca="1" si="39"/>
        <v>1</v>
      </c>
      <c r="BZ66" s="27">
        <f t="shared" ca="1" si="40"/>
        <v>0.79258678176155628</v>
      </c>
      <c r="CA66" s="44">
        <f t="shared" ca="1" si="41"/>
        <v>9</v>
      </c>
      <c r="CB66" s="44" t="str">
        <f ca="1">IF(BV66&lt;&gt;"",VLOOKUP(CA66,'Players Stats'!$C$88:$D$127,2),"")</f>
        <v>Power Forward</v>
      </c>
      <c r="CC66" s="44" t="str">
        <f ca="1">IF(BV66&lt;&gt;"",VLOOKUP(CA66,'Players Stats'!$C$88:$E$127,3),"")</f>
        <v>Luol Deng</v>
      </c>
      <c r="CD66" s="27">
        <f t="shared" ca="1" si="42"/>
        <v>0.53388843901532912</v>
      </c>
      <c r="CE66" s="44">
        <f ca="1">IF(BV66&lt;&gt;"",VLOOKUP('Quarter 1'!CA66-5*('Quarter 1'!BX66-1),'Players Stats'!$B$136:$J$140,1+BY66),"")</f>
        <v>6.59E-2</v>
      </c>
      <c r="CF66" s="44" t="str">
        <f t="shared" ca="1" si="76"/>
        <v>NO</v>
      </c>
      <c r="CG66" s="27">
        <f t="shared" ca="1" si="43"/>
        <v>0.57351720000340134</v>
      </c>
      <c r="CH66" s="44">
        <f ca="1">IF(BV66&lt;&gt;"",IF(CF66="NO",VLOOKUP(CA66,'Players Stats'!$C$88:$I$127,7),""),"")</f>
        <v>0.17514124293785313</v>
      </c>
      <c r="CI66" s="44">
        <f t="shared" ca="1" si="77"/>
        <v>2</v>
      </c>
      <c r="CJ66" s="27">
        <f t="shared" ca="1" si="44"/>
        <v>0.88710047289416116</v>
      </c>
      <c r="CK66" s="44">
        <f ca="1">IF(CF66="NO",VLOOKUP(CA66,'Players Stats'!$C$88:$H$127,7-'Quarter 1'!CI66),"")</f>
        <v>0.42599999999999999</v>
      </c>
      <c r="CL66" s="44">
        <f t="shared" ca="1" si="78"/>
        <v>0</v>
      </c>
      <c r="CM66" s="27">
        <f t="shared" ca="1" si="45"/>
        <v>0.5696135761573865</v>
      </c>
      <c r="CN66" s="44" t="str">
        <f ca="1">IF(CM66="","",IF(CM66&lt;=VLOOKUP(CA66,'Players Stats'!$C$88:$L$127,10),"YES","NO"))</f>
        <v>NO</v>
      </c>
      <c r="CO66" s="27" t="str">
        <f t="shared" ca="1" si="46"/>
        <v/>
      </c>
      <c r="CP66" s="44" t="str">
        <f ca="1">IF(CN66="YES",IF(CO66&lt;=VLOOKUP(CA66,'Players Stats'!$C$88:$H$127,6),1,0),"")</f>
        <v/>
      </c>
      <c r="CQ66" s="27" t="str">
        <f t="shared" ca="1" si="47"/>
        <v/>
      </c>
      <c r="CR66" s="44" t="str">
        <f ca="1">IF(AND(CN66="YES",CQ66&lt;&gt;""),IF(CQ66&lt;=VLOOKUP(CA66,'Players Stats'!$C$88:$H$127,6),1,0),"")</f>
        <v/>
      </c>
      <c r="CS66" s="27">
        <f t="shared" ca="1" si="48"/>
        <v>0.59351687501901007</v>
      </c>
      <c r="CT66" s="44" t="str">
        <f ca="1">IF(CS66="","",IF(CS66&lt;=Simulation!$K$7,"YES","NO"))</f>
        <v>NO</v>
      </c>
      <c r="CU66" s="27">
        <f t="shared" ca="1" si="49"/>
        <v>0.40025342435836919</v>
      </c>
      <c r="CV66" s="44">
        <f ca="1">IF(CT66="NO",IF(CU66&lt;=Simulation!$K$9,BX66,BY66),"")</f>
        <v>1</v>
      </c>
      <c r="CX66" s="44">
        <f t="shared" ca="1" si="50"/>
        <v>21</v>
      </c>
      <c r="CY66" s="6" t="str">
        <f t="shared" ca="1" si="51"/>
        <v>-</v>
      </c>
      <c r="CZ66" s="44">
        <f t="shared" ca="1" si="52"/>
        <v>15</v>
      </c>
      <c r="DB66" s="44" t="str">
        <f t="shared" ca="1" si="5"/>
        <v/>
      </c>
      <c r="DC66" s="44" t="str">
        <f t="shared" ca="1" si="6"/>
        <v/>
      </c>
      <c r="DD66" s="44" t="str">
        <f t="shared" ca="1" si="7"/>
        <v/>
      </c>
      <c r="DE66" s="44"/>
      <c r="DF66" s="44">
        <f ca="1">IF(DF65&lt;&gt;"",IF(AND(DF65&lt;60*Simulation!$K$8, DF65+DG66&lt;60*Simulation!$K$8),DF65+DG66,""),"")</f>
        <v>853</v>
      </c>
      <c r="DG66" s="44">
        <f ca="1">IF(DF65&lt;&gt;"",IF(AND(EF65&lt;&gt;"", DH65=EF65),RANDBETWEEN(Simulation!$N$6,Simulation!$P$6),RANDBETWEEN(Simulation!$N$5,Simulation!$P$5)),"")</f>
        <v>22</v>
      </c>
      <c r="DH66" s="44">
        <f t="shared" ca="1" si="79"/>
        <v>1</v>
      </c>
      <c r="DI66" s="44">
        <f t="shared" ca="1" si="53"/>
        <v>2</v>
      </c>
      <c r="DJ66" s="27">
        <f t="shared" ca="1" si="54"/>
        <v>0.75903892137217011</v>
      </c>
      <c r="DK66" s="44">
        <f t="shared" ca="1" si="55"/>
        <v>4</v>
      </c>
      <c r="DL66" s="44" t="str">
        <f ca="1">IF(DF66&lt;&gt;"",VLOOKUP(DK66,'Players Stats'!$C$88:$D$127,2),"")</f>
        <v>Power Forward</v>
      </c>
      <c r="DM66" s="44" t="str">
        <f ca="1">IF(DF66&lt;&gt;"",VLOOKUP(DK66,'Players Stats'!$C$88:$E$127,3),"")</f>
        <v>Shane Battier</v>
      </c>
      <c r="DN66" s="27">
        <f t="shared" ca="1" si="56"/>
        <v>0.55767632013684743</v>
      </c>
      <c r="DO66" s="44">
        <f ca="1">IF(DF66&lt;&gt;"",VLOOKUP('Quarter 1'!DK66-5*('Quarter 1'!DH66-1),'Players Stats'!$B$136:$J$140,1+DI66),"")</f>
        <v>6.9599999999999995E-2</v>
      </c>
      <c r="DP66" s="44" t="str">
        <f t="shared" ca="1" si="80"/>
        <v>NO</v>
      </c>
      <c r="DQ66" s="27">
        <f t="shared" ca="1" si="57"/>
        <v>0.36607031085849895</v>
      </c>
      <c r="DR66" s="44">
        <f ca="1">IF(DF66&lt;&gt;"",IF(DP66="NO",VLOOKUP(DK66,'Players Stats'!$C$88:$I$127,7),""),"")</f>
        <v>0.46808510638297873</v>
      </c>
      <c r="DS66" s="44">
        <f t="shared" ca="1" si="81"/>
        <v>3</v>
      </c>
      <c r="DT66" s="27">
        <f t="shared" ca="1" si="58"/>
        <v>0.62120478617321639</v>
      </c>
      <c r="DU66" s="44">
        <f ca="1">IF(DP66="NO",VLOOKUP(DK66,'Players Stats'!$C$88:$H$127,7-'Quarter 1'!DS66),"")</f>
        <v>0.43</v>
      </c>
      <c r="DV66" s="44">
        <f t="shared" ca="1" si="82"/>
        <v>0</v>
      </c>
      <c r="DW66" s="27" t="str">
        <f t="shared" ca="1" si="59"/>
        <v/>
      </c>
      <c r="DX66" s="44" t="str">
        <f ca="1">IF(DW66="","",IF(DW66&lt;=VLOOKUP(DK66,'Players Stats'!$C$88:$L$127,10),"YES","NO"))</f>
        <v/>
      </c>
      <c r="DY66" s="27" t="str">
        <f t="shared" ca="1" si="60"/>
        <v/>
      </c>
      <c r="DZ66" s="44" t="str">
        <f ca="1">IF(DX66="YES",IF(DY66&lt;=VLOOKUP(DK66,'Players Stats'!$C$88:$H$127,6),1,0),"")</f>
        <v/>
      </c>
      <c r="EA66" s="27" t="str">
        <f t="shared" ca="1" si="61"/>
        <v/>
      </c>
      <c r="EB66" s="44" t="str">
        <f ca="1">IF(AND(DX66="YES",EA66&lt;&gt;""),IF(EA66&lt;=VLOOKUP(DK66,'Players Stats'!$C$88:$H$127,6),1,0),"")</f>
        <v/>
      </c>
      <c r="EC66" s="27" t="str">
        <f t="shared" ca="1" si="62"/>
        <v/>
      </c>
      <c r="ED66" s="44" t="str">
        <f ca="1">IF(EC66="","",IF(EC66&lt;=Simulation!$K$7,"YES","NO"))</f>
        <v/>
      </c>
      <c r="EE66" s="27" t="str">
        <f t="shared" ca="1" si="63"/>
        <v/>
      </c>
      <c r="EF66" s="44" t="str">
        <f ca="1">IF(ED66="NO",IF(EE66&lt;=Simulation!$K$9,DH66,DI66),"")</f>
        <v/>
      </c>
      <c r="EH66" s="44">
        <f t="shared" ca="1" si="64"/>
        <v>36</v>
      </c>
      <c r="EI66" s="6" t="str">
        <f t="shared" ca="1" si="65"/>
        <v>-</v>
      </c>
      <c r="EJ66" s="44">
        <f t="shared" ca="1" si="66"/>
        <v>28</v>
      </c>
      <c r="EL66" s="44" t="str">
        <f t="shared" ca="1" si="8"/>
        <v/>
      </c>
      <c r="EM66" s="44" t="str">
        <f t="shared" ca="1" si="9"/>
        <v/>
      </c>
      <c r="EN66" s="44" t="str">
        <f t="shared" ca="1" si="10"/>
        <v/>
      </c>
    </row>
    <row r="67" spans="2:144">
      <c r="B67" s="44">
        <f ca="1">IF(B66&lt;&gt;"",IF(AND(B66&lt;60*Simulation!$K$8, B66+C67&lt;60*Simulation!$K$8),B66+C67,""),"")</f>
        <v>883</v>
      </c>
      <c r="C67" s="44">
        <f ca="1">IF(B66&lt;&gt;"",IF(AND(AB66&lt;&gt;"", D66=AB66),RANDBETWEEN(Simulation!$N$6,Simulation!$P$6),RANDBETWEEN(Simulation!$N$5,Simulation!$P$5)),"")</f>
        <v>22</v>
      </c>
      <c r="D67" s="44">
        <f t="shared" ca="1" si="67"/>
        <v>1</v>
      </c>
      <c r="E67" s="44">
        <f t="shared" ca="1" si="11"/>
        <v>2</v>
      </c>
      <c r="F67" s="87">
        <f t="shared" ca="1" si="12"/>
        <v>0.24156325522280686</v>
      </c>
      <c r="G67" s="44">
        <f t="shared" ca="1" si="13"/>
        <v>2</v>
      </c>
      <c r="H67" s="44" t="str">
        <f ca="1">IF(B67&lt;&gt;"",VLOOKUP(G67,'Players Stats'!$C$88:$D$127,2),"")</f>
        <v>Shooting Guard</v>
      </c>
      <c r="I67" s="44" t="str">
        <f ca="1">IF(B67&lt;&gt;"",VLOOKUP(G67,'Players Stats'!$C$88:$E$127,3),"")</f>
        <v>Ray Allen</v>
      </c>
      <c r="J67" s="87">
        <f t="shared" ca="1" si="14"/>
        <v>0.95221853870680118</v>
      </c>
      <c r="K67" s="87">
        <f ca="1">IF(B67&lt;&gt;"",VLOOKUP('Quarter 1'!G67-5*('Quarter 1'!D67-1),'Players Stats'!$B$136:$J$140,1+E67),"")</f>
        <v>5.1799999999999999E-2</v>
      </c>
      <c r="L67" s="44" t="str">
        <f t="shared" ca="1" si="68"/>
        <v>NO</v>
      </c>
      <c r="M67" s="87">
        <f t="shared" ca="1" si="15"/>
        <v>0.27797263724201637</v>
      </c>
      <c r="N67" s="87">
        <f ca="1">IF(B67&lt;&gt;"",IF(L67="NO",VLOOKUP(G67,'Players Stats'!$C$88:$I$127,7),""),"")</f>
        <v>0.33870967741935487</v>
      </c>
      <c r="O67" s="44">
        <f t="shared" ca="1" si="69"/>
        <v>3</v>
      </c>
      <c r="P67" s="87">
        <f t="shared" ca="1" si="16"/>
        <v>8.0933455482133598E-2</v>
      </c>
      <c r="Q67" s="87">
        <f ca="1">IF(L67="NO",VLOOKUP(G67,'Players Stats'!$C$88:$H$127,7-'Quarter 1'!O67),"")</f>
        <v>0.41899999999999998</v>
      </c>
      <c r="R67" s="44">
        <f t="shared" ca="1" si="70"/>
        <v>3</v>
      </c>
      <c r="S67" s="87" t="str">
        <f t="shared" ca="1" si="17"/>
        <v/>
      </c>
      <c r="T67" s="44" t="str">
        <f ca="1">IF(S67="","",IF(S67&lt;=VLOOKUP(G67,'Players Stats'!$C$88:$L$127,10),"YES","NO"))</f>
        <v/>
      </c>
      <c r="U67" s="87" t="str">
        <f t="shared" ca="1" si="18"/>
        <v/>
      </c>
      <c r="V67" s="44" t="str">
        <f ca="1">IF(T67="YES",IF(U67&lt;=VLOOKUP(G67,'Players Stats'!$C$88:$H$127,6),1,0),"")</f>
        <v/>
      </c>
      <c r="W67" s="87" t="str">
        <f t="shared" ca="1" si="19"/>
        <v/>
      </c>
      <c r="X67" s="44" t="str">
        <f ca="1">IF(AND(T67="YES",W67&lt;&gt;""),IF(W67&lt;=VLOOKUP(G67,'Players Stats'!$C$88:$H$127,6),1,0),"")</f>
        <v/>
      </c>
      <c r="Y67" s="87" t="str">
        <f t="shared" ca="1" si="20"/>
        <v/>
      </c>
      <c r="Z67" s="44" t="str">
        <f ca="1">IF(Y67="","",IF(Y67&lt;=Simulation!$K$7,"YES","NO"))</f>
        <v/>
      </c>
      <c r="AA67" s="87" t="str">
        <f t="shared" ca="1" si="21"/>
        <v/>
      </c>
      <c r="AB67" s="44" t="str">
        <f ca="1">IF(Z67="NO",IF(AA67&lt;=Simulation!$K$9,D67,E67),"")</f>
        <v/>
      </c>
      <c r="AD67" s="44">
        <f t="shared" ca="1" si="22"/>
        <v>30</v>
      </c>
      <c r="AE67" s="6" t="str">
        <f t="shared" ca="1" si="23"/>
        <v>-</v>
      </c>
      <c r="AF67" s="44">
        <f t="shared" ca="1" si="24"/>
        <v>24</v>
      </c>
      <c r="AH67" s="44">
        <f t="shared" ca="1" si="84"/>
        <v>30</v>
      </c>
      <c r="AI67" s="44" t="str">
        <f t="shared" ca="1" si="84"/>
        <v>-</v>
      </c>
      <c r="AJ67" s="44">
        <f t="shared" ca="1" si="84"/>
        <v>24</v>
      </c>
      <c r="AL67" s="44">
        <f ca="1">IF(AL66&lt;&gt;"",IF(AND(AL66&lt;60*Simulation!$K$8, AL66+AM67&lt;60*Simulation!$K$8),AL66+AM67,""),"")</f>
        <v>842</v>
      </c>
      <c r="AM67" s="44">
        <f ca="1">IF(AL66&lt;&gt;"",IF(AND(BL66&lt;&gt;"", AN66=BL66),RANDBETWEEN(Simulation!$N$6,Simulation!$P$6),RANDBETWEEN(Simulation!$N$5,Simulation!$P$5)),"")</f>
        <v>9</v>
      </c>
      <c r="AN67" s="44">
        <f t="shared" ca="1" si="71"/>
        <v>1</v>
      </c>
      <c r="AO67" s="44">
        <f t="shared" ca="1" si="25"/>
        <v>2</v>
      </c>
      <c r="AP67" s="87">
        <f t="shared" ca="1" si="26"/>
        <v>0.52220668347059762</v>
      </c>
      <c r="AQ67" s="44">
        <f t="shared" ca="1" si="27"/>
        <v>3</v>
      </c>
      <c r="AR67" s="44" t="str">
        <f ca="1">IF(AL67&lt;&gt;"",VLOOKUP(AQ67,'Players Stats'!$C$88:$D$127,2),"")</f>
        <v>Small Forward</v>
      </c>
      <c r="AS67" s="44" t="str">
        <f ca="1">IF(AL67&lt;&gt;"",VLOOKUP(AQ67,'Players Stats'!$C$88:$E$127,3),"")</f>
        <v>LeBron James</v>
      </c>
      <c r="AT67" s="27">
        <f t="shared" ca="1" si="83"/>
        <v>0.29553907427070247</v>
      </c>
      <c r="AU67" s="44">
        <f ca="1">IF(AL67&lt;&gt;"",VLOOKUP('Quarter 1'!AQ67-5*('Quarter 1'!AN67-1),'Players Stats'!$B$136:$J$140,1+AO67),"")</f>
        <v>7.035000000000001E-2</v>
      </c>
      <c r="AV67" s="44" t="str">
        <f t="shared" ca="1" si="72"/>
        <v>NO</v>
      </c>
      <c r="AW67" s="27">
        <f t="shared" ca="1" si="29"/>
        <v>0.55398429420542716</v>
      </c>
      <c r="AX67" s="44">
        <f ca="1">IF(AL67&lt;&gt;"",IF(AV67="NO",VLOOKUP(AQ67,'Players Stats'!$C$88:$I$127,7),""),"")</f>
        <v>0.15639810426540282</v>
      </c>
      <c r="AY67" s="44">
        <f t="shared" ca="1" si="73"/>
        <v>2</v>
      </c>
      <c r="AZ67" s="27">
        <f t="shared" ca="1" si="30"/>
        <v>0.28674066667978759</v>
      </c>
      <c r="BA67" s="44">
        <f ca="1">IF(AV67="NO",VLOOKUP(AQ67,'Players Stats'!$C$88:$H$127,7-'Quarter 1'!AY67),"")</f>
        <v>0.56499999999999995</v>
      </c>
      <c r="BB67" s="44">
        <f t="shared" ca="1" si="74"/>
        <v>2</v>
      </c>
      <c r="BC67" s="27">
        <f t="shared" ca="1" si="31"/>
        <v>0.70413606021865527</v>
      </c>
      <c r="BD67" s="44" t="str">
        <f ca="1">IF(BC67="","",IF(BC67&lt;=VLOOKUP(AQ67,'Players Stats'!$C$88:$L$127,10),"YES","NO"))</f>
        <v>NO</v>
      </c>
      <c r="BE67" s="27" t="str">
        <f t="shared" ca="1" si="32"/>
        <v/>
      </c>
      <c r="BF67" s="44" t="str">
        <f ca="1">IF(BD67="YES",IF(BE67&lt;=VLOOKUP(AQ67,'Players Stats'!$C$88:$H$127,6),1,0),"")</f>
        <v/>
      </c>
      <c r="BG67" s="27" t="str">
        <f t="shared" ca="1" si="33"/>
        <v/>
      </c>
      <c r="BH67" s="44" t="str">
        <f ca="1">IF(AND(BD67="YES",BG67&lt;&gt;""),IF(BG67&lt;=VLOOKUP(AQ67,'Players Stats'!$C$88:$H$127,6),1,0),"")</f>
        <v/>
      </c>
      <c r="BI67" s="27" t="str">
        <f t="shared" ca="1" si="34"/>
        <v/>
      </c>
      <c r="BJ67" s="44" t="str">
        <f ca="1">IF(BI67="","",IF(BI67&lt;=Simulation!$K$7,"YES","NO"))</f>
        <v/>
      </c>
      <c r="BK67" s="27" t="str">
        <f t="shared" ca="1" si="35"/>
        <v/>
      </c>
      <c r="BL67" s="44" t="str">
        <f ca="1">IF(BJ67="NO",IF(BK67&lt;=Simulation!$K$9,AN67,AO67),"")</f>
        <v/>
      </c>
      <c r="BN67" s="44">
        <f t="shared" ca="1" si="36"/>
        <v>29</v>
      </c>
      <c r="BO67" s="6" t="str">
        <f t="shared" ca="1" si="37"/>
        <v>-</v>
      </c>
      <c r="BP67" s="44">
        <f t="shared" ca="1" si="38"/>
        <v>27</v>
      </c>
      <c r="BR67" s="44" t="str">
        <f t="shared" ca="1" si="2"/>
        <v/>
      </c>
      <c r="BS67" s="44" t="str">
        <f t="shared" ca="1" si="3"/>
        <v/>
      </c>
      <c r="BT67" s="44" t="str">
        <f t="shared" ca="1" si="4"/>
        <v/>
      </c>
      <c r="BU67" s="44"/>
      <c r="BV67" s="44">
        <f ca="1">IF(BV66&lt;&gt;"",IF(AND(BV66&lt;60*Simulation!$K$8, BV66+BW67&lt;60*Simulation!$K$8),BV66+BW67,""),"")</f>
        <v>827</v>
      </c>
      <c r="BW67" s="44">
        <f ca="1">IF(BV66&lt;&gt;"",IF(AND(CV66&lt;&gt;"", BX66=CV66),RANDBETWEEN(Simulation!$N$6,Simulation!$P$6),RANDBETWEEN(Simulation!$N$5,Simulation!$P$5)),"")</f>
        <v>15</v>
      </c>
      <c r="BX67" s="44">
        <f t="shared" ca="1" si="75"/>
        <v>1</v>
      </c>
      <c r="BY67" s="44">
        <f t="shared" ca="1" si="39"/>
        <v>2</v>
      </c>
      <c r="BZ67" s="27">
        <f t="shared" ca="1" si="40"/>
        <v>0.78167525657996006</v>
      </c>
      <c r="CA67" s="44">
        <f t="shared" ca="1" si="41"/>
        <v>4</v>
      </c>
      <c r="CB67" s="44" t="str">
        <f ca="1">IF(BV67&lt;&gt;"",VLOOKUP(CA67,'Players Stats'!$C$88:$D$127,2),"")</f>
        <v>Power Forward</v>
      </c>
      <c r="CC67" s="44" t="str">
        <f ca="1">IF(BV67&lt;&gt;"",VLOOKUP(CA67,'Players Stats'!$C$88:$E$127,3),"")</f>
        <v>Shane Battier</v>
      </c>
      <c r="CD67" s="27">
        <f t="shared" ca="1" si="42"/>
        <v>0.87475670585313348</v>
      </c>
      <c r="CE67" s="44">
        <f ca="1">IF(BV67&lt;&gt;"",VLOOKUP('Quarter 1'!CA67-5*('Quarter 1'!BX67-1),'Players Stats'!$B$136:$J$140,1+BY67),"")</f>
        <v>6.9599999999999995E-2</v>
      </c>
      <c r="CF67" s="44" t="str">
        <f t="shared" ca="1" si="76"/>
        <v>NO</v>
      </c>
      <c r="CG67" s="27">
        <f t="shared" ca="1" si="43"/>
        <v>0.40280584493380178</v>
      </c>
      <c r="CH67" s="44">
        <f ca="1">IF(BV67&lt;&gt;"",IF(CF67="NO",VLOOKUP(CA67,'Players Stats'!$C$88:$I$127,7),""),"")</f>
        <v>0.46808510638297873</v>
      </c>
      <c r="CI67" s="44">
        <f t="shared" ca="1" si="77"/>
        <v>3</v>
      </c>
      <c r="CJ67" s="27">
        <f t="shared" ca="1" si="44"/>
        <v>0.13516417503374534</v>
      </c>
      <c r="CK67" s="44">
        <f ca="1">IF(CF67="NO",VLOOKUP(CA67,'Players Stats'!$C$88:$H$127,7-'Quarter 1'!CI67),"")</f>
        <v>0.43</v>
      </c>
      <c r="CL67" s="44">
        <f t="shared" ca="1" si="78"/>
        <v>3</v>
      </c>
      <c r="CM67" s="27" t="str">
        <f t="shared" ca="1" si="45"/>
        <v/>
      </c>
      <c r="CN67" s="44" t="str">
        <f ca="1">IF(CM67="","",IF(CM67&lt;=VLOOKUP(CA67,'Players Stats'!$C$88:$L$127,10),"YES","NO"))</f>
        <v/>
      </c>
      <c r="CO67" s="27" t="str">
        <f t="shared" ca="1" si="46"/>
        <v/>
      </c>
      <c r="CP67" s="44" t="str">
        <f ca="1">IF(CN67="YES",IF(CO67&lt;=VLOOKUP(CA67,'Players Stats'!$C$88:$H$127,6),1,0),"")</f>
        <v/>
      </c>
      <c r="CQ67" s="27" t="str">
        <f t="shared" ca="1" si="47"/>
        <v/>
      </c>
      <c r="CR67" s="44" t="str">
        <f ca="1">IF(AND(CN67="YES",CQ67&lt;&gt;""),IF(CQ67&lt;=VLOOKUP(CA67,'Players Stats'!$C$88:$H$127,6),1,0),"")</f>
        <v/>
      </c>
      <c r="CS67" s="27" t="str">
        <f t="shared" ca="1" si="48"/>
        <v/>
      </c>
      <c r="CT67" s="44" t="str">
        <f ca="1">IF(CS67="","",IF(CS67&lt;=Simulation!$K$7,"YES","NO"))</f>
        <v/>
      </c>
      <c r="CU67" s="27" t="str">
        <f t="shared" ca="1" si="49"/>
        <v/>
      </c>
      <c r="CV67" s="44" t="str">
        <f ca="1">IF(CT67="NO",IF(CU67&lt;=Simulation!$K$9,BX67,BY67),"")</f>
        <v/>
      </c>
      <c r="CX67" s="44">
        <f t="shared" ca="1" si="50"/>
        <v>24</v>
      </c>
      <c r="CY67" s="6" t="str">
        <f t="shared" ca="1" si="51"/>
        <v>-</v>
      </c>
      <c r="CZ67" s="44">
        <f t="shared" ca="1" si="52"/>
        <v>15</v>
      </c>
      <c r="DB67" s="44" t="str">
        <f t="shared" ca="1" si="5"/>
        <v/>
      </c>
      <c r="DC67" s="44" t="str">
        <f t="shared" ca="1" si="6"/>
        <v/>
      </c>
      <c r="DD67" s="44" t="str">
        <f t="shared" ca="1" si="7"/>
        <v/>
      </c>
      <c r="DE67" s="44"/>
      <c r="DF67" s="44">
        <f ca="1">IF(DF66&lt;&gt;"",IF(AND(DF66&lt;60*Simulation!$K$8, DF66+DG67&lt;60*Simulation!$K$8),DF66+DG67,""),"")</f>
        <v>861</v>
      </c>
      <c r="DG67" s="44">
        <f ca="1">IF(DF66&lt;&gt;"",IF(AND(EF66&lt;&gt;"", DH66=EF66),RANDBETWEEN(Simulation!$N$6,Simulation!$P$6),RANDBETWEEN(Simulation!$N$5,Simulation!$P$5)),"")</f>
        <v>8</v>
      </c>
      <c r="DH67" s="44">
        <f t="shared" ca="1" si="79"/>
        <v>2</v>
      </c>
      <c r="DI67" s="44">
        <f t="shared" ca="1" si="53"/>
        <v>1</v>
      </c>
      <c r="DJ67" s="27">
        <f t="shared" ca="1" si="54"/>
        <v>0.77588271818404053</v>
      </c>
      <c r="DK67" s="44">
        <f t="shared" ca="1" si="55"/>
        <v>9</v>
      </c>
      <c r="DL67" s="44" t="str">
        <f ca="1">IF(DF67&lt;&gt;"",VLOOKUP(DK67,'Players Stats'!$C$88:$D$127,2),"")</f>
        <v>Power Forward</v>
      </c>
      <c r="DM67" s="44" t="str">
        <f ca="1">IF(DF67&lt;&gt;"",VLOOKUP(DK67,'Players Stats'!$C$88:$E$127,3),"")</f>
        <v>Luol Deng</v>
      </c>
      <c r="DN67" s="27">
        <f t="shared" ca="1" si="56"/>
        <v>0.84346202605733445</v>
      </c>
      <c r="DO67" s="44">
        <f ca="1">IF(DF67&lt;&gt;"",VLOOKUP('Quarter 1'!DK67-5*('Quarter 1'!DH67-1),'Players Stats'!$B$136:$J$140,1+DI67),"")</f>
        <v>6.59E-2</v>
      </c>
      <c r="DP67" s="44" t="str">
        <f t="shared" ca="1" si="80"/>
        <v>NO</v>
      </c>
      <c r="DQ67" s="27">
        <f t="shared" ca="1" si="57"/>
        <v>0.94387244037314255</v>
      </c>
      <c r="DR67" s="44">
        <f ca="1">IF(DF67&lt;&gt;"",IF(DP67="NO",VLOOKUP(DK67,'Players Stats'!$C$88:$I$127,7),""),"")</f>
        <v>0.17514124293785313</v>
      </c>
      <c r="DS67" s="44">
        <f t="shared" ca="1" si="81"/>
        <v>2</v>
      </c>
      <c r="DT67" s="27">
        <f t="shared" ca="1" si="58"/>
        <v>3.9745111279504308E-2</v>
      </c>
      <c r="DU67" s="44">
        <f ca="1">IF(DP67="NO",VLOOKUP(DK67,'Players Stats'!$C$88:$H$127,7-'Quarter 1'!DS67),"")</f>
        <v>0.42599999999999999</v>
      </c>
      <c r="DV67" s="44">
        <f t="shared" ca="1" si="82"/>
        <v>2</v>
      </c>
      <c r="DW67" s="27">
        <f t="shared" ca="1" si="59"/>
        <v>0.43698380343877974</v>
      </c>
      <c r="DX67" s="44" t="str">
        <f ca="1">IF(DW67="","",IF(DW67&lt;=VLOOKUP(DK67,'Players Stats'!$C$88:$L$127,10),"YES","NO"))</f>
        <v>NO</v>
      </c>
      <c r="DY67" s="27" t="str">
        <f t="shared" ca="1" si="60"/>
        <v/>
      </c>
      <c r="DZ67" s="44" t="str">
        <f ca="1">IF(DX67="YES",IF(DY67&lt;=VLOOKUP(DK67,'Players Stats'!$C$88:$H$127,6),1,0),"")</f>
        <v/>
      </c>
      <c r="EA67" s="27" t="str">
        <f t="shared" ca="1" si="61"/>
        <v/>
      </c>
      <c r="EB67" s="44" t="str">
        <f ca="1">IF(AND(DX67="YES",EA67&lt;&gt;""),IF(EA67&lt;=VLOOKUP(DK67,'Players Stats'!$C$88:$H$127,6),1,0),"")</f>
        <v/>
      </c>
      <c r="EC67" s="27" t="str">
        <f t="shared" ca="1" si="62"/>
        <v/>
      </c>
      <c r="ED67" s="44" t="str">
        <f ca="1">IF(EC67="","",IF(EC67&lt;=Simulation!$K$7,"YES","NO"))</f>
        <v/>
      </c>
      <c r="EE67" s="27" t="str">
        <f t="shared" ca="1" si="63"/>
        <v/>
      </c>
      <c r="EF67" s="44" t="str">
        <f ca="1">IF(ED67="NO",IF(EE67&lt;=Simulation!$K$9,DH67,DI67),"")</f>
        <v/>
      </c>
      <c r="EH67" s="44">
        <f t="shared" ca="1" si="64"/>
        <v>36</v>
      </c>
      <c r="EI67" s="6" t="str">
        <f t="shared" ca="1" si="65"/>
        <v>-</v>
      </c>
      <c r="EJ67" s="44">
        <f t="shared" ca="1" si="66"/>
        <v>30</v>
      </c>
      <c r="EL67" s="44" t="str">
        <f t="shared" ca="1" si="8"/>
        <v/>
      </c>
      <c r="EM67" s="44" t="str">
        <f t="shared" ca="1" si="9"/>
        <v/>
      </c>
      <c r="EN67" s="44" t="str">
        <f t="shared" ca="1" si="10"/>
        <v/>
      </c>
    </row>
    <row r="68" spans="2:144">
      <c r="B68" s="44" t="str">
        <f ca="1">IF(B67&lt;&gt;"",IF(AND(B67&lt;60*Simulation!$K$8, B67+C68&lt;60*Simulation!$K$8),B67+C68,""),"")</f>
        <v/>
      </c>
      <c r="C68" s="44">
        <f ca="1">IF(B67&lt;&gt;"",IF(AND(AB67&lt;&gt;"", D67=AB67),RANDBETWEEN(Simulation!$N$6,Simulation!$P$6),RANDBETWEEN(Simulation!$N$5,Simulation!$P$5)),"")</f>
        <v>20</v>
      </c>
      <c r="D68" s="44" t="str">
        <f t="shared" ca="1" si="67"/>
        <v/>
      </c>
      <c r="E68" s="44" t="str">
        <f t="shared" ca="1" si="11"/>
        <v/>
      </c>
      <c r="F68" s="87" t="str">
        <f t="shared" ca="1" si="12"/>
        <v/>
      </c>
      <c r="G68" s="44" t="str">
        <f t="shared" ca="1" si="13"/>
        <v/>
      </c>
      <c r="H68" s="44" t="str">
        <f ca="1">IF(B68&lt;&gt;"",VLOOKUP(G68,'Players Stats'!$C$88:$D$127,2),"")</f>
        <v/>
      </c>
      <c r="I68" s="44" t="str">
        <f ca="1">IF(B68&lt;&gt;"",VLOOKUP(G68,'Players Stats'!$C$88:$E$127,3),"")</f>
        <v/>
      </c>
      <c r="J68" s="87" t="str">
        <f t="shared" ca="1" si="14"/>
        <v/>
      </c>
      <c r="K68" s="87" t="str">
        <f ca="1">IF(B68&lt;&gt;"",VLOOKUP('Quarter 1'!G68-5*('Quarter 1'!D68-1),'Players Stats'!$B$136:$J$140,1+E68),"")</f>
        <v/>
      </c>
      <c r="L68" s="44" t="str">
        <f t="shared" ca="1" si="68"/>
        <v/>
      </c>
      <c r="M68" s="87" t="str">
        <f t="shared" ca="1" si="15"/>
        <v/>
      </c>
      <c r="N68" s="87" t="str">
        <f ca="1">IF(B68&lt;&gt;"",IF(L68="NO",VLOOKUP(G68,'Players Stats'!$C$88:$I$127,7),""),"")</f>
        <v/>
      </c>
      <c r="O68" s="44" t="str">
        <f t="shared" ca="1" si="69"/>
        <v/>
      </c>
      <c r="P68" s="87" t="str">
        <f t="shared" ca="1" si="16"/>
        <v/>
      </c>
      <c r="Q68" s="87" t="str">
        <f ca="1">IF(L68="NO",VLOOKUP(G68,'Players Stats'!$C$88:$H$127,7-'Quarter 1'!O68),"")</f>
        <v/>
      </c>
      <c r="R68" s="44" t="str">
        <f t="shared" ca="1" si="70"/>
        <v/>
      </c>
      <c r="S68" s="87" t="str">
        <f t="shared" ca="1" si="17"/>
        <v/>
      </c>
      <c r="T68" s="44" t="str">
        <f ca="1">IF(S68="","",IF(S68&lt;=VLOOKUP(G68,'Players Stats'!$C$88:$L$127,10),"YES","NO"))</f>
        <v/>
      </c>
      <c r="U68" s="87" t="str">
        <f t="shared" ca="1" si="18"/>
        <v/>
      </c>
      <c r="V68" s="44" t="str">
        <f ca="1">IF(T68="YES",IF(U68&lt;=VLOOKUP(G68,'Players Stats'!$C$88:$H$127,6),1,0),"")</f>
        <v/>
      </c>
      <c r="W68" s="87" t="str">
        <f t="shared" ca="1" si="19"/>
        <v/>
      </c>
      <c r="X68" s="44" t="str">
        <f ca="1">IF(AND(T68="YES",W68&lt;&gt;""),IF(W68&lt;=VLOOKUP(G68,'Players Stats'!$C$88:$H$127,6),1,0),"")</f>
        <v/>
      </c>
      <c r="Y68" s="87" t="str">
        <f t="shared" ca="1" si="20"/>
        <v/>
      </c>
      <c r="Z68" s="44" t="str">
        <f ca="1">IF(Y68="","",IF(Y68&lt;=Simulation!$K$7,"YES","NO"))</f>
        <v/>
      </c>
      <c r="AA68" s="87" t="str">
        <f t="shared" ca="1" si="21"/>
        <v/>
      </c>
      <c r="AB68" s="44" t="str">
        <f ca="1">IF(Z68="NO",IF(AA68&lt;=Simulation!$K$9,D68,E68),"")</f>
        <v/>
      </c>
      <c r="AD68" s="44" t="str">
        <f t="shared" ca="1" si="22"/>
        <v/>
      </c>
      <c r="AE68" s="6" t="str">
        <f t="shared" ca="1" si="23"/>
        <v/>
      </c>
      <c r="AF68" s="44" t="str">
        <f t="shared" ca="1" si="24"/>
        <v/>
      </c>
      <c r="AH68" s="44" t="str">
        <f t="shared" ca="1" si="84"/>
        <v/>
      </c>
      <c r="AI68" s="44" t="str">
        <f t="shared" ca="1" si="84"/>
        <v/>
      </c>
      <c r="AJ68" s="44" t="str">
        <f t="shared" ca="1" si="84"/>
        <v/>
      </c>
      <c r="AL68" s="44">
        <f ca="1">IF(AL67&lt;&gt;"",IF(AND(AL67&lt;60*Simulation!$K$8, AL67+AM68&lt;60*Simulation!$K$8),AL67+AM68,""),"")</f>
        <v>862</v>
      </c>
      <c r="AM68" s="44">
        <f ca="1">IF(AL67&lt;&gt;"",IF(AND(BL67&lt;&gt;"", AN67=BL67),RANDBETWEEN(Simulation!$N$6,Simulation!$P$6),RANDBETWEEN(Simulation!$N$5,Simulation!$P$5)),"")</f>
        <v>20</v>
      </c>
      <c r="AN68" s="44">
        <f t="shared" ca="1" si="71"/>
        <v>2</v>
      </c>
      <c r="AO68" s="44">
        <f t="shared" ca="1" si="25"/>
        <v>1</v>
      </c>
      <c r="AP68" s="87">
        <f t="shared" ca="1" si="26"/>
        <v>0.70224153470924267</v>
      </c>
      <c r="AQ68" s="44">
        <f t="shared" ca="1" si="27"/>
        <v>9</v>
      </c>
      <c r="AR68" s="44" t="str">
        <f ca="1">IF(AL68&lt;&gt;"",VLOOKUP(AQ68,'Players Stats'!$C$88:$D$127,2),"")</f>
        <v>Power Forward</v>
      </c>
      <c r="AS68" s="44" t="str">
        <f ca="1">IF(AL68&lt;&gt;"",VLOOKUP(AQ68,'Players Stats'!$C$88:$E$127,3),"")</f>
        <v>Luol Deng</v>
      </c>
      <c r="AT68" s="27">
        <f t="shared" ca="1" si="83"/>
        <v>0.90406630297376001</v>
      </c>
      <c r="AU68" s="44">
        <f ca="1">IF(AL68&lt;&gt;"",VLOOKUP('Quarter 1'!AQ68-5*('Quarter 1'!AN68-1),'Players Stats'!$B$136:$J$140,1+AO68),"")</f>
        <v>6.59E-2</v>
      </c>
      <c r="AV68" s="44" t="str">
        <f t="shared" ca="1" si="72"/>
        <v>NO</v>
      </c>
      <c r="AW68" s="27">
        <f t="shared" ca="1" si="29"/>
        <v>0.34293405349545159</v>
      </c>
      <c r="AX68" s="44">
        <f ca="1">IF(AL68&lt;&gt;"",IF(AV68="NO",VLOOKUP(AQ68,'Players Stats'!$C$88:$I$127,7),""),"")</f>
        <v>0.17514124293785313</v>
      </c>
      <c r="AY68" s="44">
        <f t="shared" ca="1" si="73"/>
        <v>2</v>
      </c>
      <c r="AZ68" s="27">
        <f t="shared" ca="1" si="30"/>
        <v>0.1305519965621873</v>
      </c>
      <c r="BA68" s="44">
        <f ca="1">IF(AV68="NO",VLOOKUP(AQ68,'Players Stats'!$C$88:$H$127,7-'Quarter 1'!AY68),"")</f>
        <v>0.42599999999999999</v>
      </c>
      <c r="BB68" s="44">
        <f t="shared" ca="1" si="74"/>
        <v>2</v>
      </c>
      <c r="BC68" s="27">
        <f t="shared" ca="1" si="31"/>
        <v>4.2217785478182002E-2</v>
      </c>
      <c r="BD68" s="44" t="str">
        <f ca="1">IF(BC68="","",IF(BC68&lt;=VLOOKUP(AQ68,'Players Stats'!$C$88:$L$127,10),"YES","NO"))</f>
        <v>NO</v>
      </c>
      <c r="BE68" s="27" t="str">
        <f t="shared" ca="1" si="32"/>
        <v/>
      </c>
      <c r="BF68" s="44" t="str">
        <f ca="1">IF(BD68="YES",IF(BE68&lt;=VLOOKUP(AQ68,'Players Stats'!$C$88:$H$127,6),1,0),"")</f>
        <v/>
      </c>
      <c r="BG68" s="27" t="str">
        <f t="shared" ca="1" si="33"/>
        <v/>
      </c>
      <c r="BH68" s="44" t="str">
        <f ca="1">IF(AND(BD68="YES",BG68&lt;&gt;""),IF(BG68&lt;=VLOOKUP(AQ68,'Players Stats'!$C$88:$H$127,6),1,0),"")</f>
        <v/>
      </c>
      <c r="BI68" s="27" t="str">
        <f t="shared" ca="1" si="34"/>
        <v/>
      </c>
      <c r="BJ68" s="44" t="str">
        <f ca="1">IF(BI68="","",IF(BI68&lt;=Simulation!$K$7,"YES","NO"))</f>
        <v/>
      </c>
      <c r="BK68" s="27" t="str">
        <f t="shared" ca="1" si="35"/>
        <v/>
      </c>
      <c r="BL68" s="44" t="str">
        <f ca="1">IF(BJ68="NO",IF(BK68&lt;=Simulation!$K$9,AN68,AO68),"")</f>
        <v/>
      </c>
      <c r="BN68" s="44">
        <f t="shared" ca="1" si="36"/>
        <v>29</v>
      </c>
      <c r="BO68" s="6" t="str">
        <f t="shared" ca="1" si="37"/>
        <v>-</v>
      </c>
      <c r="BP68" s="44">
        <f t="shared" ca="1" si="38"/>
        <v>29</v>
      </c>
      <c r="BR68" s="44" t="str">
        <f t="shared" ca="1" si="2"/>
        <v/>
      </c>
      <c r="BS68" s="44" t="str">
        <f t="shared" ca="1" si="3"/>
        <v/>
      </c>
      <c r="BT68" s="44" t="str">
        <f t="shared" ca="1" si="4"/>
        <v/>
      </c>
      <c r="BU68" s="44"/>
      <c r="BV68" s="44">
        <f ca="1">IF(BV67&lt;&gt;"",IF(AND(BV67&lt;60*Simulation!$K$8, BV67+BW68&lt;60*Simulation!$K$8),BV67+BW68,""),"")</f>
        <v>839</v>
      </c>
      <c r="BW68" s="44">
        <f ca="1">IF(BV67&lt;&gt;"",IF(AND(CV67&lt;&gt;"", BX67=CV67),RANDBETWEEN(Simulation!$N$6,Simulation!$P$6),RANDBETWEEN(Simulation!$N$5,Simulation!$P$5)),"")</f>
        <v>12</v>
      </c>
      <c r="BX68" s="44">
        <f t="shared" ca="1" si="75"/>
        <v>2</v>
      </c>
      <c r="BY68" s="44">
        <f t="shared" ca="1" si="39"/>
        <v>1</v>
      </c>
      <c r="BZ68" s="27">
        <f t="shared" ca="1" si="40"/>
        <v>3.6762909951277623E-2</v>
      </c>
      <c r="CA68" s="44">
        <f t="shared" ca="1" si="41"/>
        <v>6</v>
      </c>
      <c r="CB68" s="44" t="str">
        <f ca="1">IF(BV68&lt;&gt;"",VLOOKUP(CA68,'Players Stats'!$C$88:$D$127,2),"")</f>
        <v>Point Guard</v>
      </c>
      <c r="CC68" s="44" t="str">
        <f ca="1">IF(BV68&lt;&gt;"",VLOOKUP(CA68,'Players Stats'!$C$88:$E$127,3),"")</f>
        <v>Jimmy Butler</v>
      </c>
      <c r="CD68" s="27">
        <f t="shared" ca="1" si="42"/>
        <v>0.16456930939401537</v>
      </c>
      <c r="CE68" s="44">
        <f ca="1">IF(BV68&lt;&gt;"",VLOOKUP('Quarter 1'!CA68-5*('Quarter 1'!BX68-1),'Players Stats'!$B$136:$J$140,1+BY68),"")</f>
        <v>0.13875000000000001</v>
      </c>
      <c r="CF68" s="44" t="str">
        <f t="shared" ca="1" si="76"/>
        <v>NO</v>
      </c>
      <c r="CG68" s="27">
        <f t="shared" ca="1" si="43"/>
        <v>1.3394302862659968E-2</v>
      </c>
      <c r="CH68" s="44">
        <f ca="1">IF(BV68&lt;&gt;"",IF(CF68="NO",VLOOKUP(CA68,'Players Stats'!$C$88:$I$127,7),""),"")</f>
        <v>0.17333333333333334</v>
      </c>
      <c r="CI68" s="44">
        <f t="shared" ca="1" si="77"/>
        <v>3</v>
      </c>
      <c r="CJ68" s="27">
        <f t="shared" ca="1" si="44"/>
        <v>0.50660514371178267</v>
      </c>
      <c r="CK68" s="44">
        <f ca="1">IF(CF68="NO",VLOOKUP(CA68,'Players Stats'!$C$88:$H$127,7-'Quarter 1'!CI68),"")</f>
        <v>0.38100000000000001</v>
      </c>
      <c r="CL68" s="44">
        <f t="shared" ca="1" si="78"/>
        <v>0</v>
      </c>
      <c r="CM68" s="27" t="str">
        <f t="shared" ca="1" si="45"/>
        <v/>
      </c>
      <c r="CN68" s="44" t="str">
        <f ca="1">IF(CM68="","",IF(CM68&lt;=VLOOKUP(CA68,'Players Stats'!$C$88:$L$127,10),"YES","NO"))</f>
        <v/>
      </c>
      <c r="CO68" s="27" t="str">
        <f t="shared" ca="1" si="46"/>
        <v/>
      </c>
      <c r="CP68" s="44" t="str">
        <f ca="1">IF(CN68="YES",IF(CO68&lt;=VLOOKUP(CA68,'Players Stats'!$C$88:$H$127,6),1,0),"")</f>
        <v/>
      </c>
      <c r="CQ68" s="27" t="str">
        <f t="shared" ca="1" si="47"/>
        <v/>
      </c>
      <c r="CR68" s="44" t="str">
        <f ca="1">IF(AND(CN68="YES",CQ68&lt;&gt;""),IF(CQ68&lt;=VLOOKUP(CA68,'Players Stats'!$C$88:$H$127,6),1,0),"")</f>
        <v/>
      </c>
      <c r="CS68" s="27" t="str">
        <f t="shared" ca="1" si="48"/>
        <v/>
      </c>
      <c r="CT68" s="44" t="str">
        <f ca="1">IF(CS68="","",IF(CS68&lt;=Simulation!$K$7,"YES","NO"))</f>
        <v/>
      </c>
      <c r="CU68" s="27" t="str">
        <f t="shared" ca="1" si="49"/>
        <v/>
      </c>
      <c r="CV68" s="44" t="str">
        <f ca="1">IF(CT68="NO",IF(CU68&lt;=Simulation!$K$9,BX68,BY68),"")</f>
        <v/>
      </c>
      <c r="CX68" s="44">
        <f t="shared" ca="1" si="50"/>
        <v>24</v>
      </c>
      <c r="CY68" s="6" t="str">
        <f t="shared" ca="1" si="51"/>
        <v>-</v>
      </c>
      <c r="CZ68" s="44">
        <f t="shared" ca="1" si="52"/>
        <v>15</v>
      </c>
      <c r="DB68" s="44" t="str">
        <f t="shared" ca="1" si="5"/>
        <v/>
      </c>
      <c r="DC68" s="44" t="str">
        <f t="shared" ca="1" si="6"/>
        <v/>
      </c>
      <c r="DD68" s="44" t="str">
        <f t="shared" ca="1" si="7"/>
        <v/>
      </c>
      <c r="DE68" s="44"/>
      <c r="DF68" s="44">
        <f ca="1">IF(DF67&lt;&gt;"",IF(AND(DF67&lt;60*Simulation!$K$8, DF67+DG68&lt;60*Simulation!$K$8),DF67+DG68,""),"")</f>
        <v>870</v>
      </c>
      <c r="DG68" s="44">
        <f ca="1">IF(DF67&lt;&gt;"",IF(AND(EF67&lt;&gt;"", DH67=EF67),RANDBETWEEN(Simulation!$N$6,Simulation!$P$6),RANDBETWEEN(Simulation!$N$5,Simulation!$P$5)),"")</f>
        <v>9</v>
      </c>
      <c r="DH68" s="44">
        <f t="shared" ca="1" si="79"/>
        <v>1</v>
      </c>
      <c r="DI68" s="44">
        <f t="shared" ca="1" si="53"/>
        <v>2</v>
      </c>
      <c r="DJ68" s="27">
        <f t="shared" ca="1" si="54"/>
        <v>0.57293780909578584</v>
      </c>
      <c r="DK68" s="44">
        <f t="shared" ca="1" si="55"/>
        <v>3</v>
      </c>
      <c r="DL68" s="44" t="str">
        <f ca="1">IF(DF68&lt;&gt;"",VLOOKUP(DK68,'Players Stats'!$C$88:$D$127,2),"")</f>
        <v>Small Forward</v>
      </c>
      <c r="DM68" s="44" t="str">
        <f ca="1">IF(DF68&lt;&gt;"",VLOOKUP(DK68,'Players Stats'!$C$88:$E$127,3),"")</f>
        <v>LeBron James</v>
      </c>
      <c r="DN68" s="27">
        <f t="shared" ca="1" si="56"/>
        <v>0.39132587076440295</v>
      </c>
      <c r="DO68" s="44">
        <f ca="1">IF(DF68&lt;&gt;"",VLOOKUP('Quarter 1'!DK68-5*('Quarter 1'!DH68-1),'Players Stats'!$B$136:$J$140,1+DI68),"")</f>
        <v>7.035000000000001E-2</v>
      </c>
      <c r="DP68" s="44" t="str">
        <f t="shared" ca="1" si="80"/>
        <v>NO</v>
      </c>
      <c r="DQ68" s="27">
        <f t="shared" ca="1" si="57"/>
        <v>0.50065015988181849</v>
      </c>
      <c r="DR68" s="44">
        <f ca="1">IF(DF68&lt;&gt;"",IF(DP68="NO",VLOOKUP(DK68,'Players Stats'!$C$88:$I$127,7),""),"")</f>
        <v>0.15639810426540282</v>
      </c>
      <c r="DS68" s="44">
        <f t="shared" ca="1" si="81"/>
        <v>2</v>
      </c>
      <c r="DT68" s="27">
        <f t="shared" ca="1" si="58"/>
        <v>0.18327467517826534</v>
      </c>
      <c r="DU68" s="44">
        <f ca="1">IF(DP68="NO",VLOOKUP(DK68,'Players Stats'!$C$88:$H$127,7-'Quarter 1'!DS68),"")</f>
        <v>0.56499999999999995</v>
      </c>
      <c r="DV68" s="44">
        <f t="shared" ca="1" si="82"/>
        <v>2</v>
      </c>
      <c r="DW68" s="27">
        <f t="shared" ca="1" si="59"/>
        <v>0.68319375180294195</v>
      </c>
      <c r="DX68" s="44" t="str">
        <f ca="1">IF(DW68="","",IF(DW68&lt;=VLOOKUP(DK68,'Players Stats'!$C$88:$L$127,10),"YES","NO"))</f>
        <v>NO</v>
      </c>
      <c r="DY68" s="27" t="str">
        <f t="shared" ca="1" si="60"/>
        <v/>
      </c>
      <c r="DZ68" s="44" t="str">
        <f ca="1">IF(DX68="YES",IF(DY68&lt;=VLOOKUP(DK68,'Players Stats'!$C$88:$H$127,6),1,0),"")</f>
        <v/>
      </c>
      <c r="EA68" s="27" t="str">
        <f t="shared" ca="1" si="61"/>
        <v/>
      </c>
      <c r="EB68" s="44" t="str">
        <f ca="1">IF(AND(DX68="YES",EA68&lt;&gt;""),IF(EA68&lt;=VLOOKUP(DK68,'Players Stats'!$C$88:$H$127,6),1,0),"")</f>
        <v/>
      </c>
      <c r="EC68" s="27" t="str">
        <f t="shared" ca="1" si="62"/>
        <v/>
      </c>
      <c r="ED68" s="44" t="str">
        <f ca="1">IF(EC68="","",IF(EC68&lt;=Simulation!$K$7,"YES","NO"))</f>
        <v/>
      </c>
      <c r="EE68" s="27" t="str">
        <f t="shared" ca="1" si="63"/>
        <v/>
      </c>
      <c r="EF68" s="44" t="str">
        <f ca="1">IF(ED68="NO",IF(EE68&lt;=Simulation!$K$9,DH68,DI68),"")</f>
        <v/>
      </c>
      <c r="EH68" s="44">
        <f t="shared" ca="1" si="64"/>
        <v>38</v>
      </c>
      <c r="EI68" s="6" t="str">
        <f t="shared" ca="1" si="65"/>
        <v>-</v>
      </c>
      <c r="EJ68" s="44">
        <f t="shared" ca="1" si="66"/>
        <v>30</v>
      </c>
      <c r="EL68" s="44" t="str">
        <f t="shared" ca="1" si="8"/>
        <v/>
      </c>
      <c r="EM68" s="44" t="str">
        <f t="shared" ca="1" si="9"/>
        <v/>
      </c>
      <c r="EN68" s="44" t="str">
        <f t="shared" ca="1" si="10"/>
        <v/>
      </c>
    </row>
    <row r="69" spans="2:144">
      <c r="B69" s="44" t="str">
        <f ca="1">IF(B68&lt;&gt;"",IF(AND(B68&lt;60*Simulation!$K$8, B68+C69&lt;60*Simulation!$K$8),B68+C69,""),"")</f>
        <v/>
      </c>
      <c r="C69" s="44" t="str">
        <f ca="1">IF(B68&lt;&gt;"",IF(AND(AB68&lt;&gt;"", D68=AB68),RANDBETWEEN(Simulation!$N$6,Simulation!$P$6),RANDBETWEEN(Simulation!$N$5,Simulation!$P$5)),"")</f>
        <v/>
      </c>
      <c r="D69" s="44" t="str">
        <f t="shared" ca="1" si="67"/>
        <v/>
      </c>
      <c r="E69" s="44" t="str">
        <f t="shared" ca="1" si="11"/>
        <v/>
      </c>
      <c r="F69" s="87"/>
      <c r="G69" s="44" t="str">
        <f t="shared" ca="1" si="13"/>
        <v/>
      </c>
      <c r="H69" s="44" t="str">
        <f ca="1">IF(B69&lt;&gt;"",VLOOKUP(G69,'Players Stats'!$C$88:$D$127,2),"")</f>
        <v/>
      </c>
      <c r="I69" s="44" t="str">
        <f ca="1">IF(B69&lt;&gt;"",VLOOKUP(G69,'Players Stats'!$C$88:$E$127,3),"")</f>
        <v/>
      </c>
      <c r="J69" s="87" t="str">
        <f t="shared" ca="1" si="14"/>
        <v/>
      </c>
      <c r="K69" s="87" t="str">
        <f ca="1">IF(B69&lt;&gt;"",VLOOKUP('Quarter 1'!G69-5*('Quarter 1'!D69-1),'Players Stats'!$B$136:$J$140,1+E69),"")</f>
        <v/>
      </c>
      <c r="L69" s="44" t="str">
        <f t="shared" ca="1" si="68"/>
        <v/>
      </c>
      <c r="M69" s="87" t="str">
        <f t="shared" ca="1" si="15"/>
        <v/>
      </c>
      <c r="N69" s="87" t="str">
        <f ca="1">IF(B69&lt;&gt;"",IF(L69="NO",VLOOKUP(G69,'Players Stats'!$C$88:$I$127,7),""),"")</f>
        <v/>
      </c>
      <c r="O69" s="44" t="str">
        <f t="shared" ca="1" si="69"/>
        <v/>
      </c>
      <c r="P69" s="87" t="str">
        <f t="shared" ca="1" si="16"/>
        <v/>
      </c>
      <c r="Q69" s="87" t="str">
        <f ca="1">IF(L69="NO",VLOOKUP(G69,'Players Stats'!$C$88:$H$127,7-'Quarter 1'!O69),"")</f>
        <v/>
      </c>
      <c r="R69" s="44" t="str">
        <f t="shared" ca="1" si="70"/>
        <v/>
      </c>
      <c r="S69" s="87" t="str">
        <f t="shared" ca="1" si="17"/>
        <v/>
      </c>
      <c r="T69" s="44" t="str">
        <f ca="1">IF(S69="","",IF(S69&lt;=VLOOKUP(G69,'Players Stats'!$C$88:$L$127,10),"YES","NO"))</f>
        <v/>
      </c>
      <c r="U69" s="87" t="str">
        <f t="shared" ca="1" si="18"/>
        <v/>
      </c>
      <c r="V69" s="44" t="str">
        <f ca="1">IF(T69="YES",IF(U69&lt;=VLOOKUP(G69,'Players Stats'!$C$88:$H$127,6),1,0),"")</f>
        <v/>
      </c>
      <c r="W69" s="87" t="str">
        <f t="shared" ca="1" si="19"/>
        <v/>
      </c>
      <c r="X69" s="44" t="str">
        <f ca="1">IF(AND(T69="YES",W69&lt;&gt;""),IF(W69&lt;=VLOOKUP(G69,'Players Stats'!$C$88:$H$127,6),1,0),"")</f>
        <v/>
      </c>
      <c r="Y69" s="87" t="str">
        <f t="shared" ca="1" si="20"/>
        <v/>
      </c>
      <c r="Z69" s="44" t="str">
        <f ca="1">IF(Y69="","",IF(Y69&lt;=Simulation!$K$7,"YES","NO"))</f>
        <v/>
      </c>
      <c r="AA69" s="87" t="str">
        <f t="shared" ca="1" si="21"/>
        <v/>
      </c>
      <c r="AB69" s="44" t="str">
        <f ca="1">IF(Z69="NO",IF(AA69&lt;=Simulation!$K$9,D69,E69),"")</f>
        <v/>
      </c>
      <c r="AD69" s="44" t="str">
        <f t="shared" ca="1" si="22"/>
        <v/>
      </c>
      <c r="AE69" s="6" t="str">
        <f t="shared" ca="1" si="23"/>
        <v/>
      </c>
      <c r="AF69" s="44" t="str">
        <f t="shared" ca="1" si="24"/>
        <v/>
      </c>
      <c r="AH69" s="44" t="str">
        <f t="shared" ca="1" si="84"/>
        <v/>
      </c>
      <c r="AI69" s="44" t="str">
        <f t="shared" ca="1" si="84"/>
        <v/>
      </c>
      <c r="AJ69" s="44" t="str">
        <f t="shared" ca="1" si="84"/>
        <v/>
      </c>
      <c r="AL69" s="44">
        <f ca="1">IF(AL68&lt;&gt;"",IF(AND(AL68&lt;60*Simulation!$K$8, AL68+AM69&lt;60*Simulation!$K$8),AL68+AM69,""),"")</f>
        <v>883</v>
      </c>
      <c r="AM69" s="44">
        <f ca="1">IF(AL68&lt;&gt;"",IF(AND(BL68&lt;&gt;"", AN68=BL68),RANDBETWEEN(Simulation!$N$6,Simulation!$P$6),RANDBETWEEN(Simulation!$N$5,Simulation!$P$5)),"")</f>
        <v>21</v>
      </c>
      <c r="AN69" s="44">
        <f t="shared" ca="1" si="71"/>
        <v>1</v>
      </c>
      <c r="AO69" s="44">
        <f t="shared" ca="1" si="25"/>
        <v>2</v>
      </c>
      <c r="AP69" s="87"/>
      <c r="AQ69" s="44">
        <f t="shared" ca="1" si="27"/>
        <v>1</v>
      </c>
      <c r="AR69" s="44" t="str">
        <f ca="1">IF(AL69&lt;&gt;"",VLOOKUP(AQ69,'Players Stats'!$C$88:$D$127,2),"")</f>
        <v>Point Guard</v>
      </c>
      <c r="AS69" s="44" t="str">
        <f ca="1">IF(AL69&lt;&gt;"",VLOOKUP(AQ69,'Players Stats'!$C$88:$E$127,3),"")</f>
        <v>Dwyane Wade</v>
      </c>
      <c r="AT69" s="27">
        <f t="shared" ca="1" si="83"/>
        <v>0.40425177968120285</v>
      </c>
      <c r="AU69" s="44">
        <f ca="1">IF(AL69&lt;&gt;"",VLOOKUP('Quarter 1'!AQ69-5*('Quarter 1'!AN69-1),'Players Stats'!$B$136:$J$140,1+AO69),"")</f>
        <v>8.4050000000000014E-2</v>
      </c>
      <c r="AV69" s="44" t="str">
        <f t="shared" ca="1" si="72"/>
        <v>NO</v>
      </c>
      <c r="AW69" s="27">
        <f t="shared" ca="1" si="29"/>
        <v>8.3264852531511724E-2</v>
      </c>
      <c r="AX69" s="44">
        <f ca="1">IF(AL69&lt;&gt;"",IF(AV69="NO",VLOOKUP(AQ69,'Players Stats'!$C$88:$I$127,7),""),"")</f>
        <v>5.9523809523809521E-2</v>
      </c>
      <c r="AY69" s="44">
        <f t="shared" ca="1" si="73"/>
        <v>2</v>
      </c>
      <c r="AZ69" s="27">
        <f t="shared" ca="1" si="30"/>
        <v>0.26643622128617461</v>
      </c>
      <c r="BA69" s="44">
        <f ca="1">IF(AV69="NO",VLOOKUP(AQ69,'Players Stats'!$C$88:$H$127,7-'Quarter 1'!AY69),"")</f>
        <v>0.52100000000000002</v>
      </c>
      <c r="BB69" s="44">
        <f t="shared" ca="1" si="74"/>
        <v>2</v>
      </c>
      <c r="BC69" s="27">
        <f t="shared" ca="1" si="31"/>
        <v>0.13032200333729571</v>
      </c>
      <c r="BD69" s="44" t="str">
        <f ca="1">IF(BC69="","",IF(BC69&lt;=VLOOKUP(AQ69,'Players Stats'!$C$88:$L$127,10),"YES","NO"))</f>
        <v>NO</v>
      </c>
      <c r="BE69" s="27" t="str">
        <f t="shared" ca="1" si="32"/>
        <v/>
      </c>
      <c r="BF69" s="44" t="str">
        <f ca="1">IF(BD69="YES",IF(BE69&lt;=VLOOKUP(AQ69,'Players Stats'!$C$88:$H$127,6),1,0),"")</f>
        <v/>
      </c>
      <c r="BG69" s="27" t="str">
        <f t="shared" ca="1" si="33"/>
        <v/>
      </c>
      <c r="BH69" s="44" t="str">
        <f ca="1">IF(AND(BD69="YES",BG69&lt;&gt;""),IF(BG69&lt;=VLOOKUP(AQ69,'Players Stats'!$C$88:$H$127,6),1,0),"")</f>
        <v/>
      </c>
      <c r="BI69" s="27" t="str">
        <f t="shared" ca="1" si="34"/>
        <v/>
      </c>
      <c r="BJ69" s="44" t="str">
        <f ca="1">IF(BI69="","",IF(BI69&lt;=Simulation!$K$7,"YES","NO"))</f>
        <v/>
      </c>
      <c r="BK69" s="27" t="str">
        <f t="shared" ca="1" si="35"/>
        <v/>
      </c>
      <c r="BL69" s="44" t="str">
        <f ca="1">IF(BJ69="NO",IF(BK69&lt;=Simulation!$K$9,AN69,AO69),"")</f>
        <v/>
      </c>
      <c r="BN69" s="44">
        <f t="shared" ca="1" si="36"/>
        <v>31</v>
      </c>
      <c r="BO69" s="6" t="str">
        <f t="shared" ca="1" si="37"/>
        <v>-</v>
      </c>
      <c r="BP69" s="44">
        <f t="shared" ca="1" si="38"/>
        <v>29</v>
      </c>
      <c r="BR69" s="44" t="str">
        <f t="shared" ca="1" si="2"/>
        <v/>
      </c>
      <c r="BS69" s="44" t="str">
        <f t="shared" ca="1" si="3"/>
        <v/>
      </c>
      <c r="BT69" s="44" t="str">
        <f t="shared" ca="1" si="4"/>
        <v/>
      </c>
      <c r="BU69" s="44"/>
      <c r="BV69" s="44">
        <f ca="1">IF(BV68&lt;&gt;"",IF(AND(BV68&lt;60*Simulation!$K$8, BV68+BW69&lt;60*Simulation!$K$8),BV68+BW69,""),"")</f>
        <v>858</v>
      </c>
      <c r="BW69" s="44">
        <f ca="1">IF(BV68&lt;&gt;"",IF(AND(CV68&lt;&gt;"", BX68=CV68),RANDBETWEEN(Simulation!$N$6,Simulation!$P$6),RANDBETWEEN(Simulation!$N$5,Simulation!$P$5)),"")</f>
        <v>19</v>
      </c>
      <c r="BX69" s="44">
        <f t="shared" ca="1" si="75"/>
        <v>1</v>
      </c>
      <c r="BY69" s="44">
        <f t="shared" ca="1" si="39"/>
        <v>2</v>
      </c>
      <c r="BZ69" s="27"/>
      <c r="CA69" s="44">
        <f t="shared" ca="1" si="41"/>
        <v>1</v>
      </c>
      <c r="CB69" s="44" t="str">
        <f ca="1">IF(BV69&lt;&gt;"",VLOOKUP(CA69,'Players Stats'!$C$88:$D$127,2),"")</f>
        <v>Point Guard</v>
      </c>
      <c r="CC69" s="44" t="str">
        <f ca="1">IF(BV69&lt;&gt;"",VLOOKUP(CA69,'Players Stats'!$C$88:$E$127,3),"")</f>
        <v>Dwyane Wade</v>
      </c>
      <c r="CD69" s="27">
        <f t="shared" ca="1" si="42"/>
        <v>0.50083157530530042</v>
      </c>
      <c r="CE69" s="44">
        <f ca="1">IF(BV69&lt;&gt;"",VLOOKUP('Quarter 1'!CA69-5*('Quarter 1'!BX69-1),'Players Stats'!$B$136:$J$140,1+BY69),"")</f>
        <v>8.4050000000000014E-2</v>
      </c>
      <c r="CF69" s="44" t="str">
        <f t="shared" ca="1" si="76"/>
        <v>NO</v>
      </c>
      <c r="CG69" s="27">
        <f t="shared" ca="1" si="43"/>
        <v>0.43784952819560496</v>
      </c>
      <c r="CH69" s="44">
        <f ca="1">IF(BV69&lt;&gt;"",IF(CF69="NO",VLOOKUP(CA69,'Players Stats'!$C$88:$I$127,7),""),"")</f>
        <v>5.9523809523809521E-2</v>
      </c>
      <c r="CI69" s="44">
        <f t="shared" ca="1" si="77"/>
        <v>2</v>
      </c>
      <c r="CJ69" s="27">
        <f t="shared" ca="1" si="44"/>
        <v>0.15379471987179527</v>
      </c>
      <c r="CK69" s="44">
        <f ca="1">IF(CF69="NO",VLOOKUP(CA69,'Players Stats'!$C$88:$H$127,7-'Quarter 1'!CI69),"")</f>
        <v>0.52100000000000002</v>
      </c>
      <c r="CL69" s="44">
        <f t="shared" ca="1" si="78"/>
        <v>2</v>
      </c>
      <c r="CM69" s="27">
        <f t="shared" ca="1" si="45"/>
        <v>9.2880951561436054E-2</v>
      </c>
      <c r="CN69" s="44" t="str">
        <f ca="1">IF(CM69="","",IF(CM69&lt;=VLOOKUP(CA69,'Players Stats'!$C$88:$L$127,10),"YES","NO"))</f>
        <v>NO</v>
      </c>
      <c r="CO69" s="27" t="str">
        <f t="shared" ca="1" si="46"/>
        <v/>
      </c>
      <c r="CP69" s="44" t="str">
        <f ca="1">IF(CN69="YES",IF(CO69&lt;=VLOOKUP(CA69,'Players Stats'!$C$88:$H$127,6),1,0),"")</f>
        <v/>
      </c>
      <c r="CQ69" s="27" t="str">
        <f t="shared" ca="1" si="47"/>
        <v/>
      </c>
      <c r="CR69" s="44" t="str">
        <f ca="1">IF(AND(CN69="YES",CQ69&lt;&gt;""),IF(CQ69&lt;=VLOOKUP(CA69,'Players Stats'!$C$88:$H$127,6),1,0),"")</f>
        <v/>
      </c>
      <c r="CS69" s="27" t="str">
        <f t="shared" ca="1" si="48"/>
        <v/>
      </c>
      <c r="CT69" s="44" t="str">
        <f ca="1">IF(CS69="","",IF(CS69&lt;=Simulation!$K$7,"YES","NO"))</f>
        <v/>
      </c>
      <c r="CU69" s="27" t="str">
        <f t="shared" ca="1" si="49"/>
        <v/>
      </c>
      <c r="CV69" s="44" t="str">
        <f ca="1">IF(CT69="NO",IF(CU69&lt;=Simulation!$K$9,BX69,BY69),"")</f>
        <v/>
      </c>
      <c r="CX69" s="44">
        <f t="shared" ca="1" si="50"/>
        <v>26</v>
      </c>
      <c r="CY69" s="6" t="str">
        <f t="shared" ca="1" si="51"/>
        <v>-</v>
      </c>
      <c r="CZ69" s="44">
        <f t="shared" ca="1" si="52"/>
        <v>15</v>
      </c>
      <c r="DB69" s="44" t="str">
        <f t="shared" ca="1" si="5"/>
        <v/>
      </c>
      <c r="DC69" s="44" t="str">
        <f t="shared" ca="1" si="6"/>
        <v/>
      </c>
      <c r="DD69" s="44" t="str">
        <f t="shared" ca="1" si="7"/>
        <v/>
      </c>
      <c r="DE69" s="44"/>
      <c r="DF69" s="44">
        <f ca="1">IF(DF68&lt;&gt;"",IF(AND(DF68&lt;60*Simulation!$K$8, DF68+DG69&lt;60*Simulation!$K$8),DF68+DG69,""),"")</f>
        <v>884</v>
      </c>
      <c r="DG69" s="44">
        <f ca="1">IF(DF68&lt;&gt;"",IF(AND(EF68&lt;&gt;"", DH68=EF68),RANDBETWEEN(Simulation!$N$6,Simulation!$P$6),RANDBETWEEN(Simulation!$N$5,Simulation!$P$5)),"")</f>
        <v>14</v>
      </c>
      <c r="DH69" s="44">
        <f t="shared" ca="1" si="79"/>
        <v>2</v>
      </c>
      <c r="DI69" s="44">
        <f t="shared" ca="1" si="53"/>
        <v>1</v>
      </c>
      <c r="DJ69" s="27"/>
      <c r="DK69" s="44">
        <f t="shared" ca="1" si="55"/>
        <v>6</v>
      </c>
      <c r="DL69" s="44" t="str">
        <f ca="1">IF(DF69&lt;&gt;"",VLOOKUP(DK69,'Players Stats'!$C$88:$D$127,2),"")</f>
        <v>Point Guard</v>
      </c>
      <c r="DM69" s="44" t="str">
        <f ca="1">IF(DF69&lt;&gt;"",VLOOKUP(DK69,'Players Stats'!$C$88:$E$127,3),"")</f>
        <v>Jimmy Butler</v>
      </c>
      <c r="DN69" s="27">
        <f t="shared" ca="1" si="56"/>
        <v>0.86278011196871462</v>
      </c>
      <c r="DO69" s="44">
        <f ca="1">IF(DF69&lt;&gt;"",VLOOKUP('Quarter 1'!DK69-5*('Quarter 1'!DH69-1),'Players Stats'!$B$136:$J$140,1+DI69),"")</f>
        <v>0.13875000000000001</v>
      </c>
      <c r="DP69" s="44" t="str">
        <f t="shared" ca="1" si="80"/>
        <v>NO</v>
      </c>
      <c r="DQ69" s="27">
        <f t="shared" ca="1" si="57"/>
        <v>0.1731056233797319</v>
      </c>
      <c r="DR69" s="44">
        <f ca="1">IF(DF69&lt;&gt;"",IF(DP69="NO",VLOOKUP(DK69,'Players Stats'!$C$88:$I$127,7),""),"")</f>
        <v>0.17333333333333334</v>
      </c>
      <c r="DS69" s="44">
        <f t="shared" ca="1" si="81"/>
        <v>3</v>
      </c>
      <c r="DT69" s="27">
        <f t="shared" ca="1" si="58"/>
        <v>0.11051706639670977</v>
      </c>
      <c r="DU69" s="44">
        <f ca="1">IF(DP69="NO",VLOOKUP(DK69,'Players Stats'!$C$88:$H$127,7-'Quarter 1'!DS69),"")</f>
        <v>0.38100000000000001</v>
      </c>
      <c r="DV69" s="44">
        <f t="shared" ca="1" si="82"/>
        <v>3</v>
      </c>
      <c r="DW69" s="27" t="str">
        <f t="shared" ca="1" si="59"/>
        <v/>
      </c>
      <c r="DX69" s="44" t="str">
        <f ca="1">IF(DW69="","",IF(DW69&lt;=VLOOKUP(DK69,'Players Stats'!$C$88:$L$127,10),"YES","NO"))</f>
        <v/>
      </c>
      <c r="DY69" s="27" t="str">
        <f t="shared" ca="1" si="60"/>
        <v/>
      </c>
      <c r="DZ69" s="44" t="str">
        <f ca="1">IF(DX69="YES",IF(DY69&lt;=VLOOKUP(DK69,'Players Stats'!$C$88:$H$127,6),1,0),"")</f>
        <v/>
      </c>
      <c r="EA69" s="27" t="str">
        <f t="shared" ca="1" si="61"/>
        <v/>
      </c>
      <c r="EB69" s="44" t="str">
        <f ca="1">IF(AND(DX69="YES",EA69&lt;&gt;""),IF(EA69&lt;=VLOOKUP(DK69,'Players Stats'!$C$88:$H$127,6),1,0),"")</f>
        <v/>
      </c>
      <c r="EC69" s="27" t="str">
        <f t="shared" ca="1" si="62"/>
        <v/>
      </c>
      <c r="ED69" s="44" t="str">
        <f ca="1">IF(EC69="","",IF(EC69&lt;=Simulation!$K$7,"YES","NO"))</f>
        <v/>
      </c>
      <c r="EE69" s="27" t="str">
        <f t="shared" ca="1" si="63"/>
        <v/>
      </c>
      <c r="EF69" s="44" t="str">
        <f ca="1">IF(ED69="NO",IF(EE69&lt;=Simulation!$K$9,DH69,DI69),"")</f>
        <v/>
      </c>
      <c r="EH69" s="44">
        <f t="shared" ca="1" si="64"/>
        <v>38</v>
      </c>
      <c r="EI69" s="6" t="str">
        <f t="shared" ca="1" si="65"/>
        <v>-</v>
      </c>
      <c r="EJ69" s="44">
        <f t="shared" ca="1" si="66"/>
        <v>33</v>
      </c>
      <c r="EL69" s="44">
        <f t="shared" ca="1" si="8"/>
        <v>38</v>
      </c>
      <c r="EM69" s="44" t="str">
        <f t="shared" ca="1" si="9"/>
        <v>-</v>
      </c>
      <c r="EN69" s="44">
        <f t="shared" ca="1" si="10"/>
        <v>33</v>
      </c>
    </row>
    <row r="70" spans="2:144">
      <c r="B70" s="44" t="str">
        <f ca="1">IF(B69&lt;&gt;"",IF(AND(B69&lt;60*Simulation!$K$8, B69+C70&lt;60*Simulation!$K$8),B69+C70,""),"")</f>
        <v/>
      </c>
      <c r="C70" s="44" t="str">
        <f ca="1">IF(B69&lt;&gt;"",IF(AND(AB69&lt;&gt;"", D69=AB69),RANDBETWEEN(Simulation!$N$6,Simulation!$P$6),RANDBETWEEN(Simulation!$N$5,Simulation!$P$5)),"")</f>
        <v/>
      </c>
      <c r="D70" s="44" t="str">
        <f t="shared" ca="1" si="67"/>
        <v/>
      </c>
      <c r="E70" s="44" t="str">
        <f t="shared" ca="1" si="11"/>
        <v/>
      </c>
      <c r="F70" s="87" t="str">
        <f t="shared" ca="1" si="12"/>
        <v/>
      </c>
      <c r="G70" s="44" t="str">
        <f t="shared" ca="1" si="13"/>
        <v/>
      </c>
      <c r="H70" s="44" t="str">
        <f ca="1">IF(B70&lt;&gt;"",VLOOKUP(G70,'Players Stats'!$C$88:$D$127,2),"")</f>
        <v/>
      </c>
      <c r="I70" s="44" t="str">
        <f ca="1">IF(B70&lt;&gt;"",VLOOKUP(G70,'Players Stats'!$C$88:$E$127,3),"")</f>
        <v/>
      </c>
      <c r="J70" s="87" t="str">
        <f t="shared" ca="1" si="14"/>
        <v/>
      </c>
      <c r="K70" s="87" t="str">
        <f ca="1">IF(B70&lt;&gt;"",VLOOKUP('Quarter 1'!G70-5*('Quarter 1'!D70-1),'Players Stats'!$B$136:$J$140,1+E70),"")</f>
        <v/>
      </c>
      <c r="L70" s="44" t="str">
        <f t="shared" ca="1" si="68"/>
        <v/>
      </c>
      <c r="M70" s="87" t="str">
        <f t="shared" ca="1" si="15"/>
        <v/>
      </c>
      <c r="N70" s="87" t="str">
        <f ca="1">IF(B70&lt;&gt;"",IF(L70="NO",VLOOKUP(G70,'Players Stats'!$C$88:$I$127,7),""),"")</f>
        <v/>
      </c>
      <c r="O70" s="44" t="str">
        <f t="shared" ca="1" si="69"/>
        <v/>
      </c>
      <c r="P70" s="87" t="str">
        <f t="shared" ca="1" si="16"/>
        <v/>
      </c>
      <c r="Q70" s="87" t="str">
        <f ca="1">IF(L70="NO",VLOOKUP(G70,'Players Stats'!$C$88:$H$127,7-'Quarter 1'!O70),"")</f>
        <v/>
      </c>
      <c r="R70" s="44" t="str">
        <f t="shared" ca="1" si="70"/>
        <v/>
      </c>
      <c r="S70" s="87" t="str">
        <f t="shared" ca="1" si="17"/>
        <v/>
      </c>
      <c r="T70" s="44" t="str">
        <f ca="1">IF(S70="","",IF(S70&lt;=VLOOKUP(G70,'Players Stats'!$C$88:$L$127,10),"YES","NO"))</f>
        <v/>
      </c>
      <c r="U70" s="87" t="str">
        <f t="shared" ca="1" si="18"/>
        <v/>
      </c>
      <c r="V70" s="44" t="str">
        <f ca="1">IF(T70="YES",IF(U70&lt;=VLOOKUP(G70,'Players Stats'!$C$88:$H$127,6),1,0),"")</f>
        <v/>
      </c>
      <c r="W70" s="87" t="str">
        <f t="shared" ca="1" si="19"/>
        <v/>
      </c>
      <c r="X70" s="44" t="str">
        <f ca="1">IF(AND(T70="YES",W70&lt;&gt;""),IF(W70&lt;=VLOOKUP(G70,'Players Stats'!$C$88:$H$127,6),1,0),"")</f>
        <v/>
      </c>
      <c r="Y70" s="87" t="str">
        <f t="shared" ca="1" si="20"/>
        <v/>
      </c>
      <c r="Z70" s="44" t="str">
        <f ca="1">IF(Y70="","",IF(Y70&lt;=Simulation!$K$7,"YES","NO"))</f>
        <v/>
      </c>
      <c r="AA70" s="87" t="str">
        <f t="shared" ca="1" si="21"/>
        <v/>
      </c>
      <c r="AB70" s="44" t="str">
        <f ca="1">IF(Z70="NO",IF(AA70&lt;=Simulation!$K$9,D70,E70),"")</f>
        <v/>
      </c>
      <c r="AD70" s="44" t="str">
        <f t="shared" ca="1" si="22"/>
        <v/>
      </c>
      <c r="AE70" s="6" t="str">
        <f t="shared" ca="1" si="23"/>
        <v/>
      </c>
      <c r="AF70" s="44" t="str">
        <f t="shared" ca="1" si="24"/>
        <v/>
      </c>
      <c r="AH70" s="44" t="str">
        <f t="shared" ca="1" si="84"/>
        <v/>
      </c>
      <c r="AI70" s="44" t="str">
        <f t="shared" ca="1" si="84"/>
        <v/>
      </c>
      <c r="AJ70" s="44" t="str">
        <f t="shared" ca="1" si="84"/>
        <v/>
      </c>
      <c r="AL70" s="44">
        <f ca="1">IF(AL69&lt;&gt;"",IF(AND(AL69&lt;60*Simulation!$K$8, AL69+AM70&lt;60*Simulation!$K$8),AL69+AM70,""),"")</f>
        <v>892</v>
      </c>
      <c r="AM70" s="44">
        <f ca="1">IF(AL69&lt;&gt;"",IF(AND(BL69&lt;&gt;"", AN69=BL69),RANDBETWEEN(Simulation!$N$6,Simulation!$P$6),RANDBETWEEN(Simulation!$N$5,Simulation!$P$5)),"")</f>
        <v>9</v>
      </c>
      <c r="AN70" s="44">
        <f t="shared" ca="1" si="71"/>
        <v>2</v>
      </c>
      <c r="AO70" s="44">
        <f t="shared" ca="1" si="25"/>
        <v>1</v>
      </c>
      <c r="AP70" s="87">
        <f t="shared" ref="AP70:AP90" ca="1" si="85">IF(AL70&lt;&gt;"",RAND(),"")</f>
        <v>0.53566890641855558</v>
      </c>
      <c r="AQ70" s="44">
        <f t="shared" ca="1" si="27"/>
        <v>8</v>
      </c>
      <c r="AR70" s="44" t="str">
        <f ca="1">IF(AL70&lt;&gt;"",VLOOKUP(AQ70,'Players Stats'!$C$88:$D$127,2),"")</f>
        <v>Small Forward</v>
      </c>
      <c r="AS70" s="44" t="str">
        <f ca="1">IF(AL70&lt;&gt;"",VLOOKUP(AQ70,'Players Stats'!$C$88:$E$127,3),"")</f>
        <v>Carlos Boozer</v>
      </c>
      <c r="AT70" s="27">
        <f t="shared" ca="1" si="83"/>
        <v>7.0542159307336316E-2</v>
      </c>
      <c r="AU70" s="44">
        <f ca="1">IF(AL70&lt;&gt;"",VLOOKUP('Quarter 1'!AQ70-5*('Quarter 1'!AN70-1),'Players Stats'!$B$136:$J$140,1+AO70),"")</f>
        <v>0.12745000000000001</v>
      </c>
      <c r="AV70" s="44" t="str">
        <f t="shared" ca="1" si="72"/>
        <v>YES</v>
      </c>
      <c r="AW70" s="27" t="str">
        <f t="shared" ca="1" si="29"/>
        <v/>
      </c>
      <c r="AX70" s="44" t="str">
        <f ca="1">IF(AL70&lt;&gt;"",IF(AV70="NO",VLOOKUP(AQ70,'Players Stats'!$C$88:$I$127,7),""),"")</f>
        <v/>
      </c>
      <c r="AY70" s="44" t="str">
        <f t="shared" ca="1" si="73"/>
        <v/>
      </c>
      <c r="AZ70" s="27" t="str">
        <f t="shared" ca="1" si="30"/>
        <v/>
      </c>
      <c r="BA70" s="44" t="str">
        <f ca="1">IF(AV70="NO",VLOOKUP(AQ70,'Players Stats'!$C$88:$H$127,7-'Quarter 1'!AY70),"")</f>
        <v/>
      </c>
      <c r="BB70" s="44" t="str">
        <f t="shared" ca="1" si="74"/>
        <v/>
      </c>
      <c r="BC70" s="27" t="str">
        <f t="shared" ca="1" si="31"/>
        <v/>
      </c>
      <c r="BD70" s="44" t="str">
        <f ca="1">IF(BC70="","",IF(BC70&lt;=VLOOKUP(AQ70,'Players Stats'!$C$88:$L$127,10),"YES","NO"))</f>
        <v/>
      </c>
      <c r="BE70" s="27" t="str">
        <f t="shared" ca="1" si="32"/>
        <v/>
      </c>
      <c r="BF70" s="44" t="str">
        <f ca="1">IF(BD70="YES",IF(BE70&lt;=VLOOKUP(AQ70,'Players Stats'!$C$88:$H$127,6),1,0),"")</f>
        <v/>
      </c>
      <c r="BG70" s="27" t="str">
        <f t="shared" ca="1" si="33"/>
        <v/>
      </c>
      <c r="BH70" s="44" t="str">
        <f ca="1">IF(AND(BD70="YES",BG70&lt;&gt;""),IF(BG70&lt;=VLOOKUP(AQ70,'Players Stats'!$C$88:$H$127,6),1,0),"")</f>
        <v/>
      </c>
      <c r="BI70" s="27" t="str">
        <f t="shared" ca="1" si="34"/>
        <v/>
      </c>
      <c r="BJ70" s="44" t="str">
        <f ca="1">IF(BI70="","",IF(BI70&lt;=Simulation!$K$7,"YES","NO"))</f>
        <v/>
      </c>
      <c r="BK70" s="27" t="str">
        <f t="shared" ca="1" si="35"/>
        <v/>
      </c>
      <c r="BL70" s="44" t="str">
        <f ca="1">IF(BJ70="NO",IF(BK70&lt;=Simulation!$K$9,AN70,AO70),"")</f>
        <v/>
      </c>
      <c r="BN70" s="44">
        <f t="shared" ca="1" si="36"/>
        <v>31</v>
      </c>
      <c r="BO70" s="6" t="str">
        <f t="shared" ca="1" si="37"/>
        <v>-</v>
      </c>
      <c r="BP70" s="44">
        <f t="shared" ca="1" si="38"/>
        <v>29</v>
      </c>
      <c r="BR70" s="44">
        <f t="shared" ca="1" si="2"/>
        <v>31</v>
      </c>
      <c r="BS70" s="44" t="str">
        <f t="shared" ca="1" si="3"/>
        <v>-</v>
      </c>
      <c r="BT70" s="44">
        <f t="shared" ca="1" si="4"/>
        <v>29</v>
      </c>
      <c r="BU70" s="44"/>
      <c r="BV70" s="44">
        <f ca="1">IF(BV69&lt;&gt;"",IF(AND(BV69&lt;60*Simulation!$K$8, BV69+BW70&lt;60*Simulation!$K$8),BV69+BW70,""),"")</f>
        <v>868</v>
      </c>
      <c r="BW70" s="44">
        <f ca="1">IF(BV69&lt;&gt;"",IF(AND(CV69&lt;&gt;"", BX69=CV69),RANDBETWEEN(Simulation!$N$6,Simulation!$P$6),RANDBETWEEN(Simulation!$N$5,Simulation!$P$5)),"")</f>
        <v>10</v>
      </c>
      <c r="BX70" s="44">
        <f t="shared" ca="1" si="75"/>
        <v>2</v>
      </c>
      <c r="BY70" s="44">
        <f t="shared" ca="1" si="39"/>
        <v>1</v>
      </c>
      <c r="BZ70" s="27">
        <f t="shared" ref="BZ70:BZ90" ca="1" si="86">IF(BV70&lt;&gt;"",RAND(),"")</f>
        <v>0.52526146664062268</v>
      </c>
      <c r="CA70" s="44">
        <f t="shared" ca="1" si="41"/>
        <v>8</v>
      </c>
      <c r="CB70" s="44" t="str">
        <f ca="1">IF(BV70&lt;&gt;"",VLOOKUP(CA70,'Players Stats'!$C$88:$D$127,2),"")</f>
        <v>Small Forward</v>
      </c>
      <c r="CC70" s="44" t="str">
        <f ca="1">IF(BV70&lt;&gt;"",VLOOKUP(CA70,'Players Stats'!$C$88:$E$127,3),"")</f>
        <v>Carlos Boozer</v>
      </c>
      <c r="CD70" s="27">
        <f t="shared" ca="1" si="42"/>
        <v>0.49503728805502434</v>
      </c>
      <c r="CE70" s="44">
        <f ca="1">IF(BV70&lt;&gt;"",VLOOKUP('Quarter 1'!CA70-5*('Quarter 1'!BX70-1),'Players Stats'!$B$136:$J$140,1+BY70),"")</f>
        <v>0.12745000000000001</v>
      </c>
      <c r="CF70" s="44" t="str">
        <f t="shared" ca="1" si="76"/>
        <v>NO</v>
      </c>
      <c r="CG70" s="27">
        <f t="shared" ca="1" si="43"/>
        <v>0.47967317740269522</v>
      </c>
      <c r="CH70" s="44">
        <f ca="1">IF(BV70&lt;&gt;"",IF(CF70="NO",VLOOKUP(CA70,'Players Stats'!$C$88:$I$127,7),""),"")</f>
        <v>0</v>
      </c>
      <c r="CI70" s="44">
        <f t="shared" ca="1" si="77"/>
        <v>2</v>
      </c>
      <c r="CJ70" s="27">
        <f t="shared" ca="1" si="44"/>
        <v>0.80810812960744183</v>
      </c>
      <c r="CK70" s="44">
        <f ca="1">IF(CF70="NO",VLOOKUP(CA70,'Players Stats'!$C$88:$H$127,7-'Quarter 1'!CI70),"")</f>
        <v>0.47699999999999998</v>
      </c>
      <c r="CL70" s="44">
        <f t="shared" ca="1" si="78"/>
        <v>0</v>
      </c>
      <c r="CM70" s="27">
        <f t="shared" ca="1" si="45"/>
        <v>0.75909555405545304</v>
      </c>
      <c r="CN70" s="44" t="str">
        <f ca="1">IF(CM70="","",IF(CM70&lt;=VLOOKUP(CA70,'Players Stats'!$C$88:$L$127,10),"YES","NO"))</f>
        <v>NO</v>
      </c>
      <c r="CO70" s="27" t="str">
        <f t="shared" ca="1" si="46"/>
        <v/>
      </c>
      <c r="CP70" s="44" t="str">
        <f ca="1">IF(CN70="YES",IF(CO70&lt;=VLOOKUP(CA70,'Players Stats'!$C$88:$H$127,6),1,0),"")</f>
        <v/>
      </c>
      <c r="CQ70" s="27" t="str">
        <f t="shared" ca="1" si="47"/>
        <v/>
      </c>
      <c r="CR70" s="44" t="str">
        <f ca="1">IF(AND(CN70="YES",CQ70&lt;&gt;""),IF(CQ70&lt;=VLOOKUP(CA70,'Players Stats'!$C$88:$H$127,6),1,0),"")</f>
        <v/>
      </c>
      <c r="CS70" s="27">
        <f t="shared" ca="1" si="48"/>
        <v>0.22330515390436745</v>
      </c>
      <c r="CT70" s="44" t="str">
        <f ca="1">IF(CS70="","",IF(CS70&lt;=Simulation!$K$7,"YES","NO"))</f>
        <v>NO</v>
      </c>
      <c r="CU70" s="27">
        <f t="shared" ca="1" si="49"/>
        <v>0.20203937023257679</v>
      </c>
      <c r="CV70" s="44">
        <f ca="1">IF(CT70="NO",IF(CU70&lt;=Simulation!$K$9,BX70,BY70),"")</f>
        <v>2</v>
      </c>
      <c r="CX70" s="44">
        <f t="shared" ca="1" si="50"/>
        <v>26</v>
      </c>
      <c r="CY70" s="6" t="str">
        <f t="shared" ca="1" si="51"/>
        <v>-</v>
      </c>
      <c r="CZ70" s="44">
        <f t="shared" ca="1" si="52"/>
        <v>15</v>
      </c>
      <c r="DB70" s="44" t="str">
        <f t="shared" ca="1" si="5"/>
        <v/>
      </c>
      <c r="DC70" s="44" t="str">
        <f t="shared" ca="1" si="6"/>
        <v/>
      </c>
      <c r="DD70" s="44" t="str">
        <f t="shared" ca="1" si="7"/>
        <v/>
      </c>
      <c r="DE70" s="44"/>
      <c r="DF70" s="44" t="str">
        <f ca="1">IF(DF69&lt;&gt;"",IF(AND(DF69&lt;60*Simulation!$K$8, DF69+DG70&lt;60*Simulation!$K$8),DF69+DG70,""),"")</f>
        <v/>
      </c>
      <c r="DG70" s="44">
        <f ca="1">IF(DF69&lt;&gt;"",IF(AND(EF69&lt;&gt;"", DH69=EF69),RANDBETWEEN(Simulation!$N$6,Simulation!$P$6),RANDBETWEEN(Simulation!$N$5,Simulation!$P$5)),"")</f>
        <v>24</v>
      </c>
      <c r="DH70" s="44" t="str">
        <f t="shared" ca="1" si="79"/>
        <v/>
      </c>
      <c r="DI70" s="44" t="str">
        <f t="shared" ca="1" si="53"/>
        <v/>
      </c>
      <c r="DJ70" s="27" t="str">
        <f t="shared" ref="DJ70:DJ90" ca="1" si="87">IF(DF70&lt;&gt;"",RAND(),"")</f>
        <v/>
      </c>
      <c r="DK70" s="44" t="str">
        <f t="shared" ca="1" si="55"/>
        <v/>
      </c>
      <c r="DL70" s="44" t="str">
        <f ca="1">IF(DF70&lt;&gt;"",VLOOKUP(DK70,'Players Stats'!$C$88:$D$127,2),"")</f>
        <v/>
      </c>
      <c r="DM70" s="44" t="str">
        <f ca="1">IF(DF70&lt;&gt;"",VLOOKUP(DK70,'Players Stats'!$C$88:$E$127,3),"")</f>
        <v/>
      </c>
      <c r="DN70" s="27" t="str">
        <f t="shared" ca="1" si="56"/>
        <v/>
      </c>
      <c r="DO70" s="44" t="str">
        <f ca="1">IF(DF70&lt;&gt;"",VLOOKUP('Quarter 1'!DK70-5*('Quarter 1'!DH70-1),'Players Stats'!$B$136:$J$140,1+DI70),"")</f>
        <v/>
      </c>
      <c r="DP70" s="44" t="str">
        <f t="shared" ca="1" si="80"/>
        <v/>
      </c>
      <c r="DQ70" s="27" t="str">
        <f t="shared" ca="1" si="57"/>
        <v/>
      </c>
      <c r="DR70" s="44" t="str">
        <f ca="1">IF(DF70&lt;&gt;"",IF(DP70="NO",VLOOKUP(DK70,'Players Stats'!$C$88:$I$127,7),""),"")</f>
        <v/>
      </c>
      <c r="DS70" s="44" t="str">
        <f t="shared" ca="1" si="81"/>
        <v/>
      </c>
      <c r="DT70" s="27" t="str">
        <f t="shared" ca="1" si="58"/>
        <v/>
      </c>
      <c r="DU70" s="44" t="str">
        <f ca="1">IF(DP70="NO",VLOOKUP(DK70,'Players Stats'!$C$88:$H$127,7-'Quarter 1'!DS70),"")</f>
        <v/>
      </c>
      <c r="DV70" s="44" t="str">
        <f t="shared" ca="1" si="82"/>
        <v/>
      </c>
      <c r="DW70" s="27" t="str">
        <f t="shared" ca="1" si="59"/>
        <v/>
      </c>
      <c r="DX70" s="44" t="str">
        <f ca="1">IF(DW70="","",IF(DW70&lt;=VLOOKUP(DK70,'Players Stats'!$C$88:$L$127,10),"YES","NO"))</f>
        <v/>
      </c>
      <c r="DY70" s="27" t="str">
        <f t="shared" ca="1" si="60"/>
        <v/>
      </c>
      <c r="DZ70" s="44" t="str">
        <f ca="1">IF(DX70="YES",IF(DY70&lt;=VLOOKUP(DK70,'Players Stats'!$C$88:$H$127,6),1,0),"")</f>
        <v/>
      </c>
      <c r="EA70" s="27" t="str">
        <f t="shared" ca="1" si="61"/>
        <v/>
      </c>
      <c r="EB70" s="44" t="str">
        <f ca="1">IF(AND(DX70="YES",EA70&lt;&gt;""),IF(EA70&lt;=VLOOKUP(DK70,'Players Stats'!$C$88:$H$127,6),1,0),"")</f>
        <v/>
      </c>
      <c r="EC70" s="27" t="str">
        <f t="shared" ca="1" si="62"/>
        <v/>
      </c>
      <c r="ED70" s="44" t="str">
        <f ca="1">IF(EC70="","",IF(EC70&lt;=Simulation!$K$7,"YES","NO"))</f>
        <v/>
      </c>
      <c r="EE70" s="27" t="str">
        <f t="shared" ca="1" si="63"/>
        <v/>
      </c>
      <c r="EF70" s="44" t="str">
        <f ca="1">IF(ED70="NO",IF(EE70&lt;=Simulation!$K$9,DH70,DI70),"")</f>
        <v/>
      </c>
      <c r="EH70" s="44" t="str">
        <f t="shared" ca="1" si="64"/>
        <v/>
      </c>
      <c r="EI70" s="6" t="str">
        <f t="shared" ca="1" si="65"/>
        <v/>
      </c>
      <c r="EJ70" s="44" t="str">
        <f t="shared" ca="1" si="66"/>
        <v/>
      </c>
      <c r="EL70" s="44" t="str">
        <f t="shared" ca="1" si="8"/>
        <v/>
      </c>
      <c r="EM70" s="44" t="str">
        <f t="shared" ca="1" si="9"/>
        <v/>
      </c>
      <c r="EN70" s="44" t="str">
        <f t="shared" ca="1" si="10"/>
        <v/>
      </c>
    </row>
    <row r="71" spans="2:144">
      <c r="B71" s="44" t="str">
        <f ca="1">IF(B70&lt;&gt;"",IF(AND(B70&lt;60*Simulation!$K$8, B70+C71&lt;60*Simulation!$K$8),B70+C71,""),"")</f>
        <v/>
      </c>
      <c r="C71" s="44" t="str">
        <f ca="1">IF(B70&lt;&gt;"",IF(AND(AB70&lt;&gt;"", D70=AB70),RANDBETWEEN(Simulation!$N$6,Simulation!$P$6),RANDBETWEEN(Simulation!$N$5,Simulation!$P$5)),"")</f>
        <v/>
      </c>
      <c r="D71" s="44" t="str">
        <f t="shared" ca="1" si="67"/>
        <v/>
      </c>
      <c r="E71" s="44" t="str">
        <f t="shared" ca="1" si="11"/>
        <v/>
      </c>
      <c r="F71" s="87" t="str">
        <f t="shared" ca="1" si="12"/>
        <v/>
      </c>
      <c r="G71" s="44" t="str">
        <f t="shared" ca="1" si="13"/>
        <v/>
      </c>
      <c r="H71" s="44" t="str">
        <f ca="1">IF(B71&lt;&gt;"",VLOOKUP(G71,'Players Stats'!$C$88:$D$127,2),"")</f>
        <v/>
      </c>
      <c r="I71" s="44" t="str">
        <f ca="1">IF(B71&lt;&gt;"",VLOOKUP(G71,'Players Stats'!$C$88:$E$127,3),"")</f>
        <v/>
      </c>
      <c r="J71" s="87" t="str">
        <f t="shared" ca="1" si="14"/>
        <v/>
      </c>
      <c r="K71" s="87" t="str">
        <f ca="1">IF(B71&lt;&gt;"",VLOOKUP('Quarter 1'!G71-5*('Quarter 1'!D71-1),'Players Stats'!$B$136:$J$140,1+E71),"")</f>
        <v/>
      </c>
      <c r="L71" s="44" t="str">
        <f t="shared" ca="1" si="68"/>
        <v/>
      </c>
      <c r="M71" s="87" t="str">
        <f t="shared" ca="1" si="15"/>
        <v/>
      </c>
      <c r="N71" s="87" t="str">
        <f ca="1">IF(B71&lt;&gt;"",IF(L71="NO",VLOOKUP(G71,'Players Stats'!$C$88:$I$127,7),""),"")</f>
        <v/>
      </c>
      <c r="O71" s="44" t="str">
        <f t="shared" ca="1" si="69"/>
        <v/>
      </c>
      <c r="P71" s="87" t="str">
        <f t="shared" ca="1" si="16"/>
        <v/>
      </c>
      <c r="Q71" s="87" t="str">
        <f ca="1">IF(L71="NO",VLOOKUP(G71,'Players Stats'!$C$88:$H$127,7-'Quarter 1'!O71),"")</f>
        <v/>
      </c>
      <c r="R71" s="44" t="str">
        <f t="shared" ca="1" si="70"/>
        <v/>
      </c>
      <c r="S71" s="87" t="str">
        <f t="shared" ca="1" si="17"/>
        <v/>
      </c>
      <c r="T71" s="44" t="str">
        <f ca="1">IF(S71="","",IF(S71&lt;=VLOOKUP(G71,'Players Stats'!$C$88:$L$127,10),"YES","NO"))</f>
        <v/>
      </c>
      <c r="U71" s="87" t="str">
        <f t="shared" ca="1" si="18"/>
        <v/>
      </c>
      <c r="V71" s="44" t="str">
        <f ca="1">IF(T71="YES",IF(U71&lt;=VLOOKUP(G71,'Players Stats'!$C$88:$H$127,6),1,0),"")</f>
        <v/>
      </c>
      <c r="W71" s="87" t="str">
        <f t="shared" ca="1" si="19"/>
        <v/>
      </c>
      <c r="X71" s="44" t="str">
        <f ca="1">IF(AND(T71="YES",W71&lt;&gt;""),IF(W71&lt;=VLOOKUP(G71,'Players Stats'!$C$88:$H$127,6),1,0),"")</f>
        <v/>
      </c>
      <c r="Y71" s="87" t="str">
        <f t="shared" ca="1" si="20"/>
        <v/>
      </c>
      <c r="Z71" s="44" t="str">
        <f ca="1">IF(Y71="","",IF(Y71&lt;=Simulation!$K$7,"YES","NO"))</f>
        <v/>
      </c>
      <c r="AA71" s="87" t="str">
        <f t="shared" ca="1" si="21"/>
        <v/>
      </c>
      <c r="AB71" s="44" t="str">
        <f ca="1">IF(Z71="NO",IF(AA71&lt;=Simulation!$K$9,D71,E71),"")</f>
        <v/>
      </c>
      <c r="AD71" s="44" t="str">
        <f t="shared" ca="1" si="22"/>
        <v/>
      </c>
      <c r="AE71" s="6" t="str">
        <f t="shared" ca="1" si="23"/>
        <v/>
      </c>
      <c r="AF71" s="44" t="str">
        <f t="shared" ca="1" si="24"/>
        <v/>
      </c>
      <c r="AH71" s="44" t="str">
        <f t="shared" ca="1" si="84"/>
        <v/>
      </c>
      <c r="AI71" s="44" t="str">
        <f t="shared" ca="1" si="84"/>
        <v/>
      </c>
      <c r="AJ71" s="44" t="str">
        <f t="shared" ca="1" si="84"/>
        <v/>
      </c>
      <c r="AL71" s="44" t="str">
        <f ca="1">IF(AL70&lt;&gt;"",IF(AND(AL70&lt;60*Simulation!$K$8, AL70+AM71&lt;60*Simulation!$K$8),AL70+AM71,""),"")</f>
        <v/>
      </c>
      <c r="AM71" s="44">
        <f ca="1">IF(AL70&lt;&gt;"",IF(AND(BL70&lt;&gt;"", AN70=BL70),RANDBETWEEN(Simulation!$N$6,Simulation!$P$6),RANDBETWEEN(Simulation!$N$5,Simulation!$P$5)),"")</f>
        <v>19</v>
      </c>
      <c r="AN71" s="44" t="str">
        <f t="shared" ca="1" si="71"/>
        <v/>
      </c>
      <c r="AO71" s="44" t="str">
        <f t="shared" ca="1" si="25"/>
        <v/>
      </c>
      <c r="AP71" s="87" t="str">
        <f t="shared" ca="1" si="85"/>
        <v/>
      </c>
      <c r="AQ71" s="44" t="str">
        <f t="shared" ca="1" si="27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83"/>
        <v/>
      </c>
      <c r="AU71" s="44" t="str">
        <f ca="1">IF(AL71&lt;&gt;"",VLOOKUP('Quarter 1'!AQ71-5*('Quarter 1'!AN71-1),'Players Stats'!$B$136:$J$140,1+AO71),"")</f>
        <v/>
      </c>
      <c r="AV71" s="44" t="str">
        <f t="shared" ca="1" si="72"/>
        <v/>
      </c>
      <c r="AW71" s="27" t="str">
        <f t="shared" ca="1" si="29"/>
        <v/>
      </c>
      <c r="AX71" s="44" t="str">
        <f ca="1">IF(AL71&lt;&gt;"",IF(AV71="NO",VLOOKUP(AQ71,'Players Stats'!$C$88:$I$127,7),""),"")</f>
        <v/>
      </c>
      <c r="AY71" s="44" t="str">
        <f t="shared" ca="1" si="73"/>
        <v/>
      </c>
      <c r="AZ71" s="27" t="str">
        <f t="shared" ca="1" si="30"/>
        <v/>
      </c>
      <c r="BA71" s="44" t="str">
        <f ca="1">IF(AV71="NO",VLOOKUP(AQ71,'Players Stats'!$C$88:$H$127,7-'Quarter 1'!AY71),"")</f>
        <v/>
      </c>
      <c r="BB71" s="44" t="str">
        <f t="shared" ca="1" si="74"/>
        <v/>
      </c>
      <c r="BC71" s="27" t="str">
        <f t="shared" ca="1" si="31"/>
        <v/>
      </c>
      <c r="BD71" s="44" t="str">
        <f ca="1">IF(BC71="","",IF(BC71&lt;=VLOOKUP(AQ71,'Players Stats'!$C$88:$L$127,10),"YES","NO"))</f>
        <v/>
      </c>
      <c r="BE71" s="27" t="str">
        <f t="shared" ca="1" si="32"/>
        <v/>
      </c>
      <c r="BF71" s="44" t="str">
        <f ca="1">IF(BD71="YES",IF(BE71&lt;=VLOOKUP(AQ71,'Players Stats'!$C$88:$H$127,6),1,0),"")</f>
        <v/>
      </c>
      <c r="BG71" s="27" t="str">
        <f t="shared" ca="1" si="33"/>
        <v/>
      </c>
      <c r="BH71" s="44" t="str">
        <f ca="1">IF(AND(BD71="YES",BG71&lt;&gt;""),IF(BG71&lt;=VLOOKUP(AQ71,'Players Stats'!$C$88:$H$127,6),1,0),"")</f>
        <v/>
      </c>
      <c r="BI71" s="27" t="str">
        <f t="shared" ca="1" si="34"/>
        <v/>
      </c>
      <c r="BJ71" s="44" t="str">
        <f ca="1">IF(BI71="","",IF(BI71&lt;=Simulation!$K$7,"YES","NO"))</f>
        <v/>
      </c>
      <c r="BK71" s="27" t="str">
        <f t="shared" ca="1" si="35"/>
        <v/>
      </c>
      <c r="BL71" s="44" t="str">
        <f ca="1">IF(BJ71="NO",IF(BK71&lt;=Simulation!$K$9,AN71,AO71),"")</f>
        <v/>
      </c>
      <c r="BN71" s="44" t="str">
        <f t="shared" ca="1" si="36"/>
        <v/>
      </c>
      <c r="BO71" s="6" t="str">
        <f t="shared" ca="1" si="37"/>
        <v/>
      </c>
      <c r="BP71" s="44" t="str">
        <f t="shared" ca="1" si="38"/>
        <v/>
      </c>
      <c r="BR71" s="44" t="str">
        <f t="shared" ca="1" si="2"/>
        <v/>
      </c>
      <c r="BS71" s="44" t="str">
        <f t="shared" ca="1" si="3"/>
        <v/>
      </c>
      <c r="BT71" s="44" t="str">
        <f t="shared" ca="1" si="4"/>
        <v/>
      </c>
      <c r="BU71" s="44"/>
      <c r="BV71" s="44">
        <f ca="1">IF(BV70&lt;&gt;"",IF(AND(BV70&lt;60*Simulation!$K$8, BV70+BW71&lt;60*Simulation!$K$8),BV70+BW71,""),"")</f>
        <v>885</v>
      </c>
      <c r="BW71" s="44">
        <f ca="1">IF(BV70&lt;&gt;"",IF(AND(CV70&lt;&gt;"", BX70=CV70),RANDBETWEEN(Simulation!$N$6,Simulation!$P$6),RANDBETWEEN(Simulation!$N$5,Simulation!$P$5)),"")</f>
        <v>17</v>
      </c>
      <c r="BX71" s="44">
        <f t="shared" ca="1" si="75"/>
        <v>2</v>
      </c>
      <c r="BY71" s="44">
        <f t="shared" ca="1" si="39"/>
        <v>1</v>
      </c>
      <c r="BZ71" s="27">
        <f t="shared" ca="1" si="86"/>
        <v>0.40950992253517637</v>
      </c>
      <c r="CA71" s="44">
        <f t="shared" ca="1" si="41"/>
        <v>8</v>
      </c>
      <c r="CB71" s="44" t="str">
        <f ca="1">IF(BV71&lt;&gt;"",VLOOKUP(CA71,'Players Stats'!$C$88:$D$127,2),"")</f>
        <v>Small Forward</v>
      </c>
      <c r="CC71" s="44" t="str">
        <f ca="1">IF(BV71&lt;&gt;"",VLOOKUP(CA71,'Players Stats'!$C$88:$E$127,3),"")</f>
        <v>Carlos Boozer</v>
      </c>
      <c r="CD71" s="27">
        <f t="shared" ca="1" si="42"/>
        <v>0.98205534968355868</v>
      </c>
      <c r="CE71" s="44">
        <f ca="1">IF(BV71&lt;&gt;"",VLOOKUP('Quarter 1'!CA71-5*('Quarter 1'!BX71-1),'Players Stats'!$B$136:$J$140,1+BY71),"")</f>
        <v>0.12745000000000001</v>
      </c>
      <c r="CF71" s="44" t="str">
        <f t="shared" ca="1" si="76"/>
        <v>NO</v>
      </c>
      <c r="CG71" s="27">
        <f t="shared" ca="1" si="43"/>
        <v>0.86295879114944651</v>
      </c>
      <c r="CH71" s="44">
        <f ca="1">IF(BV71&lt;&gt;"",IF(CF71="NO",VLOOKUP(CA71,'Players Stats'!$C$88:$I$127,7),""),"")</f>
        <v>0</v>
      </c>
      <c r="CI71" s="44">
        <f t="shared" ca="1" si="77"/>
        <v>2</v>
      </c>
      <c r="CJ71" s="27">
        <f t="shared" ca="1" si="44"/>
        <v>0.21236364660777529</v>
      </c>
      <c r="CK71" s="44">
        <f ca="1">IF(CF71="NO",VLOOKUP(CA71,'Players Stats'!$C$88:$H$127,7-'Quarter 1'!CI71),"")</f>
        <v>0.47699999999999998</v>
      </c>
      <c r="CL71" s="44">
        <f t="shared" ca="1" si="78"/>
        <v>2</v>
      </c>
      <c r="CM71" s="27">
        <f t="shared" ca="1" si="45"/>
        <v>0.72038260515821317</v>
      </c>
      <c r="CN71" s="44" t="str">
        <f ca="1">IF(CM71="","",IF(CM71&lt;=VLOOKUP(CA71,'Players Stats'!$C$88:$L$127,10),"YES","NO"))</f>
        <v>NO</v>
      </c>
      <c r="CO71" s="27" t="str">
        <f t="shared" ca="1" si="46"/>
        <v/>
      </c>
      <c r="CP71" s="44" t="str">
        <f ca="1">IF(CN71="YES",IF(CO71&lt;=VLOOKUP(CA71,'Players Stats'!$C$88:$H$127,6),1,0),"")</f>
        <v/>
      </c>
      <c r="CQ71" s="27" t="str">
        <f t="shared" ca="1" si="47"/>
        <v/>
      </c>
      <c r="CR71" s="44" t="str">
        <f ca="1">IF(AND(CN71="YES",CQ71&lt;&gt;""),IF(CQ71&lt;=VLOOKUP(CA71,'Players Stats'!$C$88:$H$127,6),1,0),"")</f>
        <v/>
      </c>
      <c r="CS71" s="27" t="str">
        <f t="shared" ca="1" si="48"/>
        <v/>
      </c>
      <c r="CT71" s="44" t="str">
        <f ca="1">IF(CS71="","",IF(CS71&lt;=Simulation!$K$7,"YES","NO"))</f>
        <v/>
      </c>
      <c r="CU71" s="27" t="str">
        <f t="shared" ca="1" si="49"/>
        <v/>
      </c>
      <c r="CV71" s="44" t="str">
        <f ca="1">IF(CT71="NO",IF(CU71&lt;=Simulation!$K$9,BX71,BY71),"")</f>
        <v/>
      </c>
      <c r="CX71" s="44">
        <f t="shared" ca="1" si="50"/>
        <v>26</v>
      </c>
      <c r="CY71" s="6" t="str">
        <f t="shared" ca="1" si="51"/>
        <v>-</v>
      </c>
      <c r="CZ71" s="44">
        <f t="shared" ca="1" si="52"/>
        <v>17</v>
      </c>
      <c r="DB71" s="44" t="str">
        <f t="shared" ca="1" si="5"/>
        <v/>
      </c>
      <c r="DC71" s="44" t="str">
        <f t="shared" ca="1" si="6"/>
        <v/>
      </c>
      <c r="DD71" s="44" t="str">
        <f t="shared" ca="1" si="7"/>
        <v/>
      </c>
      <c r="DE71" s="44"/>
      <c r="DF71" s="44" t="str">
        <f ca="1">IF(DF70&lt;&gt;"",IF(AND(DF70&lt;60*Simulation!$K$8, DF70+DG71&lt;60*Simulation!$K$8),DF70+DG71,""),"")</f>
        <v/>
      </c>
      <c r="DG71" s="44" t="str">
        <f ca="1">IF(DF70&lt;&gt;"",IF(AND(EF70&lt;&gt;"", DH70=EF70),RANDBETWEEN(Simulation!$N$6,Simulation!$P$6),RANDBETWEEN(Simulation!$N$5,Simulation!$P$5)),"")</f>
        <v/>
      </c>
      <c r="DH71" s="44" t="str">
        <f t="shared" ca="1" si="79"/>
        <v/>
      </c>
      <c r="DI71" s="44" t="str">
        <f t="shared" ca="1" si="53"/>
        <v/>
      </c>
      <c r="DJ71" s="27" t="str">
        <f t="shared" ca="1" si="87"/>
        <v/>
      </c>
      <c r="DK71" s="44" t="str">
        <f t="shared" ca="1" si="55"/>
        <v/>
      </c>
      <c r="DL71" s="44" t="str">
        <f ca="1">IF(DF71&lt;&gt;"",VLOOKUP(DK71,'Players Stats'!$C$88:$D$127,2),"")</f>
        <v/>
      </c>
      <c r="DM71" s="44" t="str">
        <f ca="1">IF(DF71&lt;&gt;"",VLOOKUP(DK71,'Players Stats'!$C$88:$E$127,3),"")</f>
        <v/>
      </c>
      <c r="DN71" s="27" t="str">
        <f t="shared" ca="1" si="56"/>
        <v/>
      </c>
      <c r="DO71" s="44" t="str">
        <f ca="1">IF(DF71&lt;&gt;"",VLOOKUP('Quarter 1'!DK71-5*('Quarter 1'!DH71-1),'Players Stats'!$B$136:$J$140,1+DI71),"")</f>
        <v/>
      </c>
      <c r="DP71" s="44" t="str">
        <f t="shared" ca="1" si="80"/>
        <v/>
      </c>
      <c r="DQ71" s="27" t="str">
        <f t="shared" ca="1" si="57"/>
        <v/>
      </c>
      <c r="DR71" s="44" t="str">
        <f ca="1">IF(DF71&lt;&gt;"",IF(DP71="NO",VLOOKUP(DK71,'Players Stats'!$C$88:$I$127,7),""),"")</f>
        <v/>
      </c>
      <c r="DS71" s="44" t="str">
        <f t="shared" ca="1" si="81"/>
        <v/>
      </c>
      <c r="DT71" s="27" t="str">
        <f t="shared" ca="1" si="58"/>
        <v/>
      </c>
      <c r="DU71" s="44" t="str">
        <f ca="1">IF(DP71="NO",VLOOKUP(DK71,'Players Stats'!$C$88:$H$127,7-'Quarter 1'!DS71),"")</f>
        <v/>
      </c>
      <c r="DV71" s="44" t="str">
        <f t="shared" ca="1" si="82"/>
        <v/>
      </c>
      <c r="DW71" s="27" t="str">
        <f t="shared" ca="1" si="59"/>
        <v/>
      </c>
      <c r="DX71" s="44" t="str">
        <f ca="1">IF(DW71="","",IF(DW71&lt;=VLOOKUP(DK71,'Players Stats'!$C$88:$L$127,10),"YES","NO"))</f>
        <v/>
      </c>
      <c r="DY71" s="27" t="str">
        <f t="shared" ca="1" si="60"/>
        <v/>
      </c>
      <c r="DZ71" s="44" t="str">
        <f ca="1">IF(DX71="YES",IF(DY71&lt;=VLOOKUP(DK71,'Players Stats'!$C$88:$H$127,6),1,0),"")</f>
        <v/>
      </c>
      <c r="EA71" s="27" t="str">
        <f t="shared" ca="1" si="61"/>
        <v/>
      </c>
      <c r="EB71" s="44" t="str">
        <f ca="1">IF(AND(DX71="YES",EA71&lt;&gt;""),IF(EA71&lt;=VLOOKUP(DK71,'Players Stats'!$C$88:$H$127,6),1,0),"")</f>
        <v/>
      </c>
      <c r="EC71" s="27" t="str">
        <f t="shared" ca="1" si="62"/>
        <v/>
      </c>
      <c r="ED71" s="44" t="str">
        <f ca="1">IF(EC71="","",IF(EC71&lt;=Simulation!$K$7,"YES","NO"))</f>
        <v/>
      </c>
      <c r="EE71" s="27" t="str">
        <f t="shared" ca="1" si="63"/>
        <v/>
      </c>
      <c r="EF71" s="44" t="str">
        <f ca="1">IF(ED71="NO",IF(EE71&lt;=Simulation!$K$9,DH71,DI71),"")</f>
        <v/>
      </c>
      <c r="EH71" s="44" t="str">
        <f t="shared" ca="1" si="64"/>
        <v/>
      </c>
      <c r="EI71" s="6" t="str">
        <f t="shared" ca="1" si="65"/>
        <v/>
      </c>
      <c r="EJ71" s="44" t="str">
        <f t="shared" ca="1" si="66"/>
        <v/>
      </c>
      <c r="EL71" s="44" t="str">
        <f t="shared" ca="1" si="8"/>
        <v/>
      </c>
      <c r="EM71" s="44" t="str">
        <f t="shared" ca="1" si="9"/>
        <v/>
      </c>
      <c r="EN71" s="44" t="str">
        <f t="shared" ca="1" si="10"/>
        <v/>
      </c>
    </row>
    <row r="72" spans="2:144">
      <c r="B72" s="44" t="str">
        <f ca="1">IF(B71&lt;&gt;"",IF(AND(B71&lt;60*Simulation!$K$8, B71+C72&lt;60*Simulation!$K$8),B71+C72,""),"")</f>
        <v/>
      </c>
      <c r="C72" s="44" t="str">
        <f ca="1">IF(B71&lt;&gt;"",IF(AND(AB71&lt;&gt;"", D71=AB71),RANDBETWEEN(Simulation!$N$6,Simulation!$P$6),RANDBETWEEN(Simulation!$N$5,Simulation!$P$5)),"")</f>
        <v/>
      </c>
      <c r="D72" s="44" t="str">
        <f t="shared" ca="1" si="67"/>
        <v/>
      </c>
      <c r="E72" s="44" t="str">
        <f t="shared" ca="1" si="11"/>
        <v/>
      </c>
      <c r="F72" s="87" t="str">
        <f t="shared" ca="1" si="12"/>
        <v/>
      </c>
      <c r="G72" s="44" t="str">
        <f t="shared" ca="1" si="13"/>
        <v/>
      </c>
      <c r="H72" s="44" t="str">
        <f ca="1">IF(B72&lt;&gt;"",VLOOKUP(G72,'Players Stats'!$C$88:$D$127,2),"")</f>
        <v/>
      </c>
      <c r="I72" s="44" t="str">
        <f ca="1">IF(B72&lt;&gt;"",VLOOKUP(G72,'Players Stats'!$C$88:$E$127,3),"")</f>
        <v/>
      </c>
      <c r="J72" s="87" t="str">
        <f t="shared" ca="1" si="14"/>
        <v/>
      </c>
      <c r="K72" s="87" t="str">
        <f ca="1">IF(B72&lt;&gt;"",VLOOKUP('Quarter 1'!G72-5*('Quarter 1'!D72-1),'Players Stats'!$B$136:$J$140,1+E72),"")</f>
        <v/>
      </c>
      <c r="L72" s="44" t="str">
        <f t="shared" ca="1" si="68"/>
        <v/>
      </c>
      <c r="M72" s="87" t="str">
        <f t="shared" ca="1" si="15"/>
        <v/>
      </c>
      <c r="N72" s="87" t="str">
        <f ca="1">IF(B72&lt;&gt;"",IF(L72="NO",VLOOKUP(G72,'Players Stats'!$C$88:$I$127,7),""),"")</f>
        <v/>
      </c>
      <c r="O72" s="44" t="str">
        <f t="shared" ca="1" si="69"/>
        <v/>
      </c>
      <c r="P72" s="87" t="str">
        <f t="shared" ca="1" si="16"/>
        <v/>
      </c>
      <c r="Q72" s="87" t="str">
        <f ca="1">IF(L72="NO",VLOOKUP(G72,'Players Stats'!$C$88:$H$127,7-'Quarter 1'!O72),"")</f>
        <v/>
      </c>
      <c r="R72" s="44" t="str">
        <f t="shared" ca="1" si="70"/>
        <v/>
      </c>
      <c r="S72" s="87" t="str">
        <f t="shared" ca="1" si="17"/>
        <v/>
      </c>
      <c r="T72" s="44" t="str">
        <f ca="1">IF(S72="","",IF(S72&lt;=VLOOKUP(G72,'Players Stats'!$C$88:$L$127,10),"YES","NO"))</f>
        <v/>
      </c>
      <c r="U72" s="87" t="str">
        <f t="shared" ca="1" si="18"/>
        <v/>
      </c>
      <c r="V72" s="44" t="str">
        <f ca="1">IF(T72="YES",IF(U72&lt;=VLOOKUP(G72,'Players Stats'!$C$88:$H$127,6),1,0),"")</f>
        <v/>
      </c>
      <c r="W72" s="87" t="str">
        <f t="shared" ca="1" si="19"/>
        <v/>
      </c>
      <c r="X72" s="44" t="str">
        <f ca="1">IF(AND(T72="YES",W72&lt;&gt;""),IF(W72&lt;=VLOOKUP(G72,'Players Stats'!$C$88:$H$127,6),1,0),"")</f>
        <v/>
      </c>
      <c r="Y72" s="87" t="str">
        <f t="shared" ca="1" si="20"/>
        <v/>
      </c>
      <c r="Z72" s="44" t="str">
        <f ca="1">IF(Y72="","",IF(Y72&lt;=Simulation!$K$7,"YES","NO"))</f>
        <v/>
      </c>
      <c r="AA72" s="87" t="str">
        <f t="shared" ca="1" si="21"/>
        <v/>
      </c>
      <c r="AB72" s="44" t="str">
        <f ca="1">IF(Z72="NO",IF(AA72&lt;=Simulation!$K$9,D72,E72),"")</f>
        <v/>
      </c>
      <c r="AD72" s="44" t="str">
        <f t="shared" ca="1" si="22"/>
        <v/>
      </c>
      <c r="AE72" s="6" t="str">
        <f t="shared" ca="1" si="23"/>
        <v/>
      </c>
      <c r="AF72" s="44" t="str">
        <f t="shared" ca="1" si="24"/>
        <v/>
      </c>
      <c r="AH72" s="44" t="str">
        <f t="shared" ca="1" si="84"/>
        <v/>
      </c>
      <c r="AI72" s="44" t="str">
        <f t="shared" ca="1" si="84"/>
        <v/>
      </c>
      <c r="AJ72" s="44" t="str">
        <f t="shared" ca="1" si="84"/>
        <v/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71"/>
        <v/>
      </c>
      <c r="AO72" s="44" t="str">
        <f t="shared" ca="1" si="25"/>
        <v/>
      </c>
      <c r="AP72" s="87" t="str">
        <f t="shared" ca="1" si="85"/>
        <v/>
      </c>
      <c r="AQ72" s="44" t="str">
        <f t="shared" ca="1" si="27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83"/>
        <v/>
      </c>
      <c r="AU72" s="44" t="str">
        <f ca="1">IF(AL72&lt;&gt;"",VLOOKUP('Quarter 1'!AQ72-5*('Quarter 1'!AN72-1),'Players Stats'!$B$136:$J$140,1+AO72),"")</f>
        <v/>
      </c>
      <c r="AV72" s="44" t="str">
        <f t="shared" ca="1" si="72"/>
        <v/>
      </c>
      <c r="AW72" s="27" t="str">
        <f t="shared" ca="1" si="29"/>
        <v/>
      </c>
      <c r="AX72" s="44" t="str">
        <f ca="1">IF(AL72&lt;&gt;"",IF(AV72="NO",VLOOKUP(AQ72,'Players Stats'!$C$88:$I$127,7),""),"")</f>
        <v/>
      </c>
      <c r="AY72" s="44" t="str">
        <f t="shared" ca="1" si="73"/>
        <v/>
      </c>
      <c r="AZ72" s="27" t="str">
        <f t="shared" ca="1" si="30"/>
        <v/>
      </c>
      <c r="BA72" s="44" t="str">
        <f ca="1">IF(AV72="NO",VLOOKUP(AQ72,'Players Stats'!$C$88:$H$127,7-'Quarter 1'!AY72),"")</f>
        <v/>
      </c>
      <c r="BB72" s="44" t="str">
        <f t="shared" ca="1" si="74"/>
        <v/>
      </c>
      <c r="BC72" s="27" t="str">
        <f t="shared" ca="1" si="31"/>
        <v/>
      </c>
      <c r="BD72" s="44" t="str">
        <f ca="1">IF(BC72="","",IF(BC72&lt;=VLOOKUP(AQ72,'Players Stats'!$C$88:$L$127,10),"YES","NO"))</f>
        <v/>
      </c>
      <c r="BE72" s="27" t="str">
        <f t="shared" ca="1" si="32"/>
        <v/>
      </c>
      <c r="BF72" s="44" t="str">
        <f ca="1">IF(BD72="YES",IF(BE72&lt;=VLOOKUP(AQ72,'Players Stats'!$C$88:$H$127,6),1,0),"")</f>
        <v/>
      </c>
      <c r="BG72" s="27" t="str">
        <f t="shared" ca="1" si="33"/>
        <v/>
      </c>
      <c r="BH72" s="44" t="str">
        <f ca="1">IF(AND(BD72="YES",BG72&lt;&gt;""),IF(BG72&lt;=VLOOKUP(AQ72,'Players Stats'!$C$88:$H$127,6),1,0),"")</f>
        <v/>
      </c>
      <c r="BI72" s="27" t="str">
        <f t="shared" ca="1" si="34"/>
        <v/>
      </c>
      <c r="BJ72" s="44" t="str">
        <f ca="1">IF(BI72="","",IF(BI72&lt;=Simulation!$K$7,"YES","NO"))</f>
        <v/>
      </c>
      <c r="BK72" s="27" t="str">
        <f t="shared" ca="1" si="35"/>
        <v/>
      </c>
      <c r="BL72" s="44" t="str">
        <f ca="1">IF(BJ72="NO",IF(BK72&lt;=Simulation!$K$9,AN72,AO72),"")</f>
        <v/>
      </c>
      <c r="BN72" s="44" t="str">
        <f t="shared" ca="1" si="36"/>
        <v/>
      </c>
      <c r="BO72" s="6" t="str">
        <f t="shared" ca="1" si="37"/>
        <v/>
      </c>
      <c r="BP72" s="44" t="str">
        <f t="shared" ca="1" si="38"/>
        <v/>
      </c>
      <c r="BR72" s="44" t="str">
        <f t="shared" ca="1" si="2"/>
        <v/>
      </c>
      <c r="BS72" s="44" t="str">
        <f t="shared" ca="1" si="3"/>
        <v/>
      </c>
      <c r="BT72" s="44" t="str">
        <f t="shared" ca="1" si="4"/>
        <v/>
      </c>
      <c r="BU72" s="44"/>
      <c r="BV72" s="44">
        <f ca="1">IF(BV71&lt;&gt;"",IF(AND(BV71&lt;60*Simulation!$K$8, BV71+BW72&lt;60*Simulation!$K$8),BV71+BW72,""),"")</f>
        <v>896</v>
      </c>
      <c r="BW72" s="44">
        <f ca="1">IF(BV71&lt;&gt;"",IF(AND(CV71&lt;&gt;"", BX71=CV71),RANDBETWEEN(Simulation!$N$6,Simulation!$P$6),RANDBETWEEN(Simulation!$N$5,Simulation!$P$5)),"")</f>
        <v>11</v>
      </c>
      <c r="BX72" s="44">
        <f t="shared" ca="1" si="75"/>
        <v>1</v>
      </c>
      <c r="BY72" s="44">
        <f t="shared" ca="1" si="39"/>
        <v>2</v>
      </c>
      <c r="BZ72" s="27">
        <f t="shared" ca="1" si="86"/>
        <v>0.29674244823699847</v>
      </c>
      <c r="CA72" s="44">
        <f t="shared" ca="1" si="41"/>
        <v>2</v>
      </c>
      <c r="CB72" s="44" t="str">
        <f ca="1">IF(BV72&lt;&gt;"",VLOOKUP(CA72,'Players Stats'!$C$88:$D$127,2),"")</f>
        <v>Shooting Guard</v>
      </c>
      <c r="CC72" s="44" t="str">
        <f ca="1">IF(BV72&lt;&gt;"",VLOOKUP(CA72,'Players Stats'!$C$88:$E$127,3),"")</f>
        <v>Ray Allen</v>
      </c>
      <c r="CD72" s="27">
        <f t="shared" ca="1" si="42"/>
        <v>0.16127806515725485</v>
      </c>
      <c r="CE72" s="44">
        <f ca="1">IF(BV72&lt;&gt;"",VLOOKUP('Quarter 1'!CA72-5*('Quarter 1'!BX72-1),'Players Stats'!$B$136:$J$140,1+BY72),"")</f>
        <v>5.1799999999999999E-2</v>
      </c>
      <c r="CF72" s="44" t="str">
        <f t="shared" ca="1" si="76"/>
        <v>NO</v>
      </c>
      <c r="CG72" s="27">
        <f t="shared" ca="1" si="43"/>
        <v>0.81747745644349268</v>
      </c>
      <c r="CH72" s="44">
        <f ca="1">IF(BV72&lt;&gt;"",IF(CF72="NO",VLOOKUP(CA72,'Players Stats'!$C$88:$I$127,7),""),"")</f>
        <v>0.33870967741935487</v>
      </c>
      <c r="CI72" s="44">
        <f t="shared" ca="1" si="77"/>
        <v>2</v>
      </c>
      <c r="CJ72" s="27">
        <f t="shared" ca="1" si="44"/>
        <v>0.37336366266660692</v>
      </c>
      <c r="CK72" s="44">
        <f ca="1">IF(CF72="NO",VLOOKUP(CA72,'Players Stats'!$C$88:$H$127,7-'Quarter 1'!CI72),"")</f>
        <v>0.44900000000000001</v>
      </c>
      <c r="CL72" s="44">
        <f t="shared" ca="1" si="78"/>
        <v>2</v>
      </c>
      <c r="CM72" s="27">
        <f t="shared" ca="1" si="45"/>
        <v>1.3967603679493013E-2</v>
      </c>
      <c r="CN72" s="44" t="str">
        <f ca="1">IF(CM72="","",IF(CM72&lt;=VLOOKUP(CA72,'Players Stats'!$C$88:$L$127,10),"YES","NO"))</f>
        <v>YES</v>
      </c>
      <c r="CO72" s="27">
        <f t="shared" ca="1" si="46"/>
        <v>0.40925960380398207</v>
      </c>
      <c r="CP72" s="44">
        <f ca="1">IF(CN72="YES",IF(CO72&lt;=VLOOKUP(CA72,'Players Stats'!$C$88:$H$127,6),1,0),"")</f>
        <v>1</v>
      </c>
      <c r="CQ72" s="27" t="str">
        <f t="shared" ca="1" si="47"/>
        <v/>
      </c>
      <c r="CR72" s="44" t="str">
        <f ca="1">IF(AND(CN72="YES",CQ72&lt;&gt;""),IF(CQ72&lt;=VLOOKUP(CA72,'Players Stats'!$C$88:$H$127,6),1,0),"")</f>
        <v/>
      </c>
      <c r="CS72" s="27" t="str">
        <f t="shared" ca="1" si="48"/>
        <v/>
      </c>
      <c r="CT72" s="44" t="str">
        <f ca="1">IF(CS72="","",IF(CS72&lt;=Simulation!$K$7,"YES","NO"))</f>
        <v/>
      </c>
      <c r="CU72" s="27" t="str">
        <f t="shared" ca="1" si="49"/>
        <v/>
      </c>
      <c r="CV72" s="44" t="str">
        <f ca="1">IF(CT72="NO",IF(CU72&lt;=Simulation!$K$9,BX72,BY72),"")</f>
        <v/>
      </c>
      <c r="CX72" s="44">
        <f t="shared" ca="1" si="50"/>
        <v>29</v>
      </c>
      <c r="CY72" s="6" t="str">
        <f t="shared" ca="1" si="51"/>
        <v>-</v>
      </c>
      <c r="CZ72" s="44">
        <f t="shared" ca="1" si="52"/>
        <v>17</v>
      </c>
      <c r="DB72" s="44">
        <f t="shared" ca="1" si="5"/>
        <v>29</v>
      </c>
      <c r="DC72" s="44" t="str">
        <f t="shared" ca="1" si="6"/>
        <v>-</v>
      </c>
      <c r="DD72" s="44">
        <f t="shared" ca="1" si="7"/>
        <v>17</v>
      </c>
      <c r="DE72" s="44"/>
      <c r="DF72" s="44" t="str">
        <f ca="1">IF(DF71&lt;&gt;"",IF(AND(DF71&lt;60*Simulation!$K$8, DF71+DG72&lt;60*Simulation!$K$8),DF71+DG72,""),"")</f>
        <v/>
      </c>
      <c r="DG72" s="44" t="str">
        <f ca="1">IF(DF71&lt;&gt;"",IF(AND(EF71&lt;&gt;"", DH71=EF71),RANDBETWEEN(Simulation!$N$6,Simulation!$P$6),RANDBETWEEN(Simulation!$N$5,Simulation!$P$5)),"")</f>
        <v/>
      </c>
      <c r="DH72" s="44" t="str">
        <f t="shared" ca="1" si="79"/>
        <v/>
      </c>
      <c r="DI72" s="44" t="str">
        <f t="shared" ca="1" si="53"/>
        <v/>
      </c>
      <c r="DJ72" s="27" t="str">
        <f t="shared" ca="1" si="87"/>
        <v/>
      </c>
      <c r="DK72" s="44" t="str">
        <f t="shared" ca="1" si="55"/>
        <v/>
      </c>
      <c r="DL72" s="44" t="str">
        <f ca="1">IF(DF72&lt;&gt;"",VLOOKUP(DK72,'Players Stats'!$C$88:$D$127,2),"")</f>
        <v/>
      </c>
      <c r="DM72" s="44" t="str">
        <f ca="1">IF(DF72&lt;&gt;"",VLOOKUP(DK72,'Players Stats'!$C$88:$E$127,3),"")</f>
        <v/>
      </c>
      <c r="DN72" s="27" t="str">
        <f t="shared" ca="1" si="56"/>
        <v/>
      </c>
      <c r="DO72" s="44" t="str">
        <f ca="1">IF(DF72&lt;&gt;"",VLOOKUP('Quarter 1'!DK72-5*('Quarter 1'!DH72-1),'Players Stats'!$B$136:$J$140,1+DI72),"")</f>
        <v/>
      </c>
      <c r="DP72" s="44" t="str">
        <f t="shared" ca="1" si="80"/>
        <v/>
      </c>
      <c r="DQ72" s="27" t="str">
        <f t="shared" ca="1" si="57"/>
        <v/>
      </c>
      <c r="DR72" s="44" t="str">
        <f ca="1">IF(DF72&lt;&gt;"",IF(DP72="NO",VLOOKUP(DK72,'Players Stats'!$C$88:$I$127,7),""),"")</f>
        <v/>
      </c>
      <c r="DS72" s="44" t="str">
        <f t="shared" ca="1" si="81"/>
        <v/>
      </c>
      <c r="DT72" s="27" t="str">
        <f t="shared" ca="1" si="58"/>
        <v/>
      </c>
      <c r="DU72" s="44" t="str">
        <f ca="1">IF(DP72="NO",VLOOKUP(DK72,'Players Stats'!$C$88:$H$127,7-'Quarter 1'!DS72),"")</f>
        <v/>
      </c>
      <c r="DV72" s="44" t="str">
        <f t="shared" ca="1" si="82"/>
        <v/>
      </c>
      <c r="DW72" s="27" t="str">
        <f t="shared" ca="1" si="59"/>
        <v/>
      </c>
      <c r="DX72" s="44" t="str">
        <f ca="1">IF(DW72="","",IF(DW72&lt;=VLOOKUP(DK72,'Players Stats'!$C$88:$L$127,10),"YES","NO"))</f>
        <v/>
      </c>
      <c r="DY72" s="27" t="str">
        <f t="shared" ca="1" si="60"/>
        <v/>
      </c>
      <c r="DZ72" s="44" t="str">
        <f ca="1">IF(DX72="YES",IF(DY72&lt;=VLOOKUP(DK72,'Players Stats'!$C$88:$H$127,6),1,0),"")</f>
        <v/>
      </c>
      <c r="EA72" s="27" t="str">
        <f t="shared" ca="1" si="61"/>
        <v/>
      </c>
      <c r="EB72" s="44" t="str">
        <f ca="1">IF(AND(DX72="YES",EA72&lt;&gt;""),IF(EA72&lt;=VLOOKUP(DK72,'Players Stats'!$C$88:$H$127,6),1,0),"")</f>
        <v/>
      </c>
      <c r="EC72" s="27" t="str">
        <f t="shared" ca="1" si="62"/>
        <v/>
      </c>
      <c r="ED72" s="44" t="str">
        <f ca="1">IF(EC72="","",IF(EC72&lt;=Simulation!$K$7,"YES","NO"))</f>
        <v/>
      </c>
      <c r="EE72" s="27" t="str">
        <f t="shared" ca="1" si="63"/>
        <v/>
      </c>
      <c r="EF72" s="44" t="str">
        <f ca="1">IF(ED72="NO",IF(EE72&lt;=Simulation!$K$9,DH72,DI72),"")</f>
        <v/>
      </c>
      <c r="EH72" s="44" t="str">
        <f t="shared" ca="1" si="64"/>
        <v/>
      </c>
      <c r="EI72" s="6" t="str">
        <f t="shared" ca="1" si="65"/>
        <v/>
      </c>
      <c r="EJ72" s="44" t="str">
        <f t="shared" ca="1" si="66"/>
        <v/>
      </c>
      <c r="EL72" s="44" t="str">
        <f t="shared" ca="1" si="8"/>
        <v/>
      </c>
      <c r="EM72" s="44" t="str">
        <f t="shared" ca="1" si="9"/>
        <v/>
      </c>
      <c r="EN72" s="44" t="str">
        <f t="shared" ca="1" si="10"/>
        <v/>
      </c>
    </row>
    <row r="73" spans="2:144">
      <c r="B73" s="44" t="str">
        <f ca="1">IF(B72&lt;&gt;"",IF(AND(B72&lt;60*Simulation!$K$8, B72+C73&lt;60*Simulation!$K$8),B72+C73,""),"")</f>
        <v/>
      </c>
      <c r="C73" s="44" t="str">
        <f ca="1">IF(B72&lt;&gt;"",IF(AND(AB72&lt;&gt;"", D72=AB72),RANDBETWEEN(Simulation!$N$6,Simulation!$P$6),RANDBETWEEN(Simulation!$N$5,Simulation!$P$5)),"")</f>
        <v/>
      </c>
      <c r="D73" s="44" t="str">
        <f t="shared" ca="1" si="67"/>
        <v/>
      </c>
      <c r="E73" s="44" t="str">
        <f t="shared" ca="1" si="11"/>
        <v/>
      </c>
      <c r="F73" s="87" t="str">
        <f t="shared" ca="1" si="12"/>
        <v/>
      </c>
      <c r="G73" s="44" t="str">
        <f t="shared" ca="1" si="13"/>
        <v/>
      </c>
      <c r="H73" s="44" t="str">
        <f ca="1">IF(B73&lt;&gt;"",VLOOKUP(G73,'Players Stats'!$C$88:$D$127,2),"")</f>
        <v/>
      </c>
      <c r="I73" s="44" t="str">
        <f ca="1">IF(B73&lt;&gt;"",VLOOKUP(G73,'Players Stats'!$C$88:$E$127,3),"")</f>
        <v/>
      </c>
      <c r="J73" s="87" t="str">
        <f t="shared" ca="1" si="14"/>
        <v/>
      </c>
      <c r="K73" s="87" t="str">
        <f ca="1">IF(B73&lt;&gt;"",VLOOKUP('Quarter 1'!G73-5*('Quarter 1'!D73-1),'Players Stats'!$B$136:$J$140,1+E73),"")</f>
        <v/>
      </c>
      <c r="L73" s="44" t="str">
        <f t="shared" ca="1" si="68"/>
        <v/>
      </c>
      <c r="M73" s="87" t="str">
        <f t="shared" ca="1" si="15"/>
        <v/>
      </c>
      <c r="N73" s="87" t="str">
        <f ca="1">IF(B73&lt;&gt;"",IF(L73="NO",VLOOKUP(G73,'Players Stats'!$C$88:$I$127,7),""),"")</f>
        <v/>
      </c>
      <c r="O73" s="44" t="str">
        <f t="shared" ca="1" si="69"/>
        <v/>
      </c>
      <c r="P73" s="87" t="str">
        <f t="shared" ca="1" si="16"/>
        <v/>
      </c>
      <c r="Q73" s="87" t="str">
        <f ca="1">IF(L73="NO",VLOOKUP(G73,'Players Stats'!$C$88:$H$127,7-'Quarter 1'!O73),"")</f>
        <v/>
      </c>
      <c r="R73" s="44" t="str">
        <f t="shared" ca="1" si="70"/>
        <v/>
      </c>
      <c r="S73" s="87" t="str">
        <f t="shared" ca="1" si="17"/>
        <v/>
      </c>
      <c r="T73" s="44" t="str">
        <f ca="1">IF(S73="","",IF(S73&lt;=VLOOKUP(G73,'Players Stats'!$C$88:$L$127,10),"YES","NO"))</f>
        <v/>
      </c>
      <c r="U73" s="87" t="str">
        <f t="shared" ca="1" si="18"/>
        <v/>
      </c>
      <c r="V73" s="44" t="str">
        <f ca="1">IF(T73="YES",IF(U73&lt;=VLOOKUP(G73,'Players Stats'!$C$88:$H$127,6),1,0),"")</f>
        <v/>
      </c>
      <c r="W73" s="87" t="str">
        <f t="shared" ca="1" si="19"/>
        <v/>
      </c>
      <c r="X73" s="44" t="str">
        <f ca="1">IF(AND(T73="YES",W73&lt;&gt;""),IF(W73&lt;=VLOOKUP(G73,'Players Stats'!$C$88:$H$127,6),1,0),"")</f>
        <v/>
      </c>
      <c r="Y73" s="87" t="str">
        <f t="shared" ca="1" si="20"/>
        <v/>
      </c>
      <c r="Z73" s="44" t="str">
        <f ca="1">IF(Y73="","",IF(Y73&lt;=Simulation!$K$7,"YES","NO"))</f>
        <v/>
      </c>
      <c r="AA73" s="87" t="str">
        <f t="shared" ca="1" si="21"/>
        <v/>
      </c>
      <c r="AB73" s="44" t="str">
        <f ca="1">IF(Z73="NO",IF(AA73&lt;=Simulation!$K$9,D73,E73),"")</f>
        <v/>
      </c>
      <c r="AD73" s="44" t="str">
        <f t="shared" ca="1" si="22"/>
        <v/>
      </c>
      <c r="AE73" s="6" t="str">
        <f t="shared" ca="1" si="23"/>
        <v/>
      </c>
      <c r="AF73" s="44" t="str">
        <f t="shared" ca="1" si="24"/>
        <v/>
      </c>
      <c r="AH73" s="44" t="str">
        <f t="shared" ca="1" si="84"/>
        <v/>
      </c>
      <c r="AI73" s="44" t="str">
        <f t="shared" ca="1" si="84"/>
        <v/>
      </c>
      <c r="AJ73" s="44" t="str">
        <f t="shared" ca="1" si="84"/>
        <v/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71"/>
        <v/>
      </c>
      <c r="AO73" s="44" t="str">
        <f t="shared" ca="1" si="25"/>
        <v/>
      </c>
      <c r="AP73" s="87" t="str">
        <f t="shared" ca="1" si="85"/>
        <v/>
      </c>
      <c r="AQ73" s="44" t="str">
        <f t="shared" ca="1" si="27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83"/>
        <v/>
      </c>
      <c r="AU73" s="44" t="str">
        <f ca="1">IF(AL73&lt;&gt;"",VLOOKUP('Quarter 1'!AQ73-5*('Quarter 1'!AN73-1),'Players Stats'!$B$136:$J$140,1+AO73),"")</f>
        <v/>
      </c>
      <c r="AV73" s="44" t="str">
        <f t="shared" ca="1" si="72"/>
        <v/>
      </c>
      <c r="AW73" s="27" t="str">
        <f t="shared" ca="1" si="29"/>
        <v/>
      </c>
      <c r="AX73" s="44" t="str">
        <f ca="1">IF(AL73&lt;&gt;"",IF(AV73="NO",VLOOKUP(AQ73,'Players Stats'!$C$88:$I$127,7),""),"")</f>
        <v/>
      </c>
      <c r="AY73" s="44" t="str">
        <f t="shared" ca="1" si="73"/>
        <v/>
      </c>
      <c r="AZ73" s="27" t="str">
        <f t="shared" ca="1" si="30"/>
        <v/>
      </c>
      <c r="BA73" s="44" t="str">
        <f ca="1">IF(AV73="NO",VLOOKUP(AQ73,'Players Stats'!$C$88:$H$127,7-'Quarter 1'!AY73),"")</f>
        <v/>
      </c>
      <c r="BB73" s="44" t="str">
        <f t="shared" ca="1" si="74"/>
        <v/>
      </c>
      <c r="BC73" s="27" t="str">
        <f t="shared" ca="1" si="31"/>
        <v/>
      </c>
      <c r="BD73" s="44" t="str">
        <f ca="1">IF(BC73="","",IF(BC73&lt;=VLOOKUP(AQ73,'Players Stats'!$C$88:$L$127,10),"YES","NO"))</f>
        <v/>
      </c>
      <c r="BE73" s="27" t="str">
        <f t="shared" ca="1" si="32"/>
        <v/>
      </c>
      <c r="BF73" s="44" t="str">
        <f ca="1">IF(BD73="YES",IF(BE73&lt;=VLOOKUP(AQ73,'Players Stats'!$C$88:$H$127,6),1,0),"")</f>
        <v/>
      </c>
      <c r="BG73" s="27" t="str">
        <f t="shared" ca="1" si="33"/>
        <v/>
      </c>
      <c r="BH73" s="44" t="str">
        <f ca="1">IF(AND(BD73="YES",BG73&lt;&gt;""),IF(BG73&lt;=VLOOKUP(AQ73,'Players Stats'!$C$88:$H$127,6),1,0),"")</f>
        <v/>
      </c>
      <c r="BI73" s="27" t="str">
        <f t="shared" ca="1" si="34"/>
        <v/>
      </c>
      <c r="BJ73" s="44" t="str">
        <f ca="1">IF(BI73="","",IF(BI73&lt;=Simulation!$K$7,"YES","NO"))</f>
        <v/>
      </c>
      <c r="BK73" s="27" t="str">
        <f t="shared" ca="1" si="35"/>
        <v/>
      </c>
      <c r="BL73" s="44" t="str">
        <f ca="1">IF(BJ73="NO",IF(BK73&lt;=Simulation!$K$9,AN73,AO73),"")</f>
        <v/>
      </c>
      <c r="BN73" s="44" t="str">
        <f t="shared" ca="1" si="36"/>
        <v/>
      </c>
      <c r="BO73" s="6" t="str">
        <f t="shared" ca="1" si="37"/>
        <v/>
      </c>
      <c r="BP73" s="44" t="str">
        <f t="shared" ca="1" si="38"/>
        <v/>
      </c>
      <c r="BR73" s="44" t="str">
        <f t="shared" ca="1" si="2"/>
        <v/>
      </c>
      <c r="BS73" s="44" t="str">
        <f t="shared" ca="1" si="3"/>
        <v/>
      </c>
      <c r="BT73" s="44" t="str">
        <f t="shared" ca="1" si="4"/>
        <v/>
      </c>
      <c r="BU73" s="44"/>
      <c r="BV73" s="44" t="str">
        <f ca="1">IF(BV72&lt;&gt;"",IF(AND(BV72&lt;60*Simulation!$K$8, BV72+BW73&lt;60*Simulation!$K$8),BV72+BW73,""),"")</f>
        <v/>
      </c>
      <c r="BW73" s="44">
        <f ca="1">IF(BV72&lt;&gt;"",IF(AND(CV72&lt;&gt;"", BX72=CV72),RANDBETWEEN(Simulation!$N$6,Simulation!$P$6),RANDBETWEEN(Simulation!$N$5,Simulation!$P$5)),"")</f>
        <v>9</v>
      </c>
      <c r="BX73" s="44" t="str">
        <f t="shared" ca="1" si="75"/>
        <v/>
      </c>
      <c r="BY73" s="44" t="str">
        <f t="shared" ca="1" si="39"/>
        <v/>
      </c>
      <c r="BZ73" s="27" t="str">
        <f t="shared" ca="1" si="86"/>
        <v/>
      </c>
      <c r="CA73" s="44" t="str">
        <f t="shared" ca="1" si="41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42"/>
        <v/>
      </c>
      <c r="CE73" s="44" t="str">
        <f ca="1">IF(BV73&lt;&gt;"",VLOOKUP('Quarter 1'!CA73-5*('Quarter 1'!BX73-1),'Players Stats'!$B$136:$J$140,1+BY73),"")</f>
        <v/>
      </c>
      <c r="CF73" s="44" t="str">
        <f t="shared" ca="1" si="76"/>
        <v/>
      </c>
      <c r="CG73" s="27" t="str">
        <f t="shared" ca="1" si="43"/>
        <v/>
      </c>
      <c r="CH73" s="44" t="str">
        <f ca="1">IF(BV73&lt;&gt;"",IF(CF73="NO",VLOOKUP(CA73,'Players Stats'!$C$88:$I$127,7),""),"")</f>
        <v/>
      </c>
      <c r="CI73" s="44" t="str">
        <f t="shared" ca="1" si="77"/>
        <v/>
      </c>
      <c r="CJ73" s="27" t="str">
        <f t="shared" ca="1" si="44"/>
        <v/>
      </c>
      <c r="CK73" s="44" t="str">
        <f ca="1">IF(CF73="NO",VLOOKUP(CA73,'Players Stats'!$C$88:$H$127,7-'Quarter 1'!CI73),"")</f>
        <v/>
      </c>
      <c r="CL73" s="44" t="str">
        <f t="shared" ca="1" si="78"/>
        <v/>
      </c>
      <c r="CM73" s="27" t="str">
        <f t="shared" ca="1" si="45"/>
        <v/>
      </c>
      <c r="CN73" s="44" t="str">
        <f ca="1">IF(CM73="","",IF(CM73&lt;=VLOOKUP(CA73,'Players Stats'!$C$88:$L$127,10),"YES","NO"))</f>
        <v/>
      </c>
      <c r="CO73" s="27" t="str">
        <f t="shared" ca="1" si="46"/>
        <v/>
      </c>
      <c r="CP73" s="44" t="str">
        <f ca="1">IF(CN73="YES",IF(CO73&lt;=VLOOKUP(CA73,'Players Stats'!$C$88:$H$127,6),1,0),"")</f>
        <v/>
      </c>
      <c r="CQ73" s="27" t="str">
        <f t="shared" ca="1" si="47"/>
        <v/>
      </c>
      <c r="CR73" s="44" t="str">
        <f ca="1">IF(AND(CN73="YES",CQ73&lt;&gt;""),IF(CQ73&lt;=VLOOKUP(CA73,'Players Stats'!$C$88:$H$127,6),1,0),"")</f>
        <v/>
      </c>
      <c r="CS73" s="27" t="str">
        <f t="shared" ca="1" si="48"/>
        <v/>
      </c>
      <c r="CT73" s="44" t="str">
        <f ca="1">IF(CS73="","",IF(CS73&lt;=Simulation!$K$7,"YES","NO"))</f>
        <v/>
      </c>
      <c r="CU73" s="27" t="str">
        <f t="shared" ca="1" si="49"/>
        <v/>
      </c>
      <c r="CV73" s="44" t="str">
        <f ca="1">IF(CT73="NO",IF(CU73&lt;=Simulation!$K$9,BX73,BY73),"")</f>
        <v/>
      </c>
      <c r="CX73" s="44" t="str">
        <f t="shared" ca="1" si="50"/>
        <v/>
      </c>
      <c r="CY73" s="6" t="str">
        <f t="shared" ca="1" si="51"/>
        <v/>
      </c>
      <c r="CZ73" s="44" t="str">
        <f t="shared" ca="1" si="52"/>
        <v/>
      </c>
      <c r="DB73" s="44" t="str">
        <f t="shared" ca="1" si="5"/>
        <v/>
      </c>
      <c r="DC73" s="44" t="str">
        <f t="shared" ca="1" si="6"/>
        <v/>
      </c>
      <c r="DD73" s="44" t="str">
        <f t="shared" ca="1" si="7"/>
        <v/>
      </c>
      <c r="DE73" s="44"/>
      <c r="DF73" s="44" t="str">
        <f ca="1">IF(DF72&lt;&gt;"",IF(AND(DF72&lt;60*Simulation!$K$8, DF72+DG73&lt;60*Simulation!$K$8),DF72+DG73,""),"")</f>
        <v/>
      </c>
      <c r="DG73" s="44" t="str">
        <f ca="1">IF(DF72&lt;&gt;"",IF(AND(EF72&lt;&gt;"", DH72=EF72),RANDBETWEEN(Simulation!$N$6,Simulation!$P$6),RANDBETWEEN(Simulation!$N$5,Simulation!$P$5)),"")</f>
        <v/>
      </c>
      <c r="DH73" s="44" t="str">
        <f t="shared" ca="1" si="79"/>
        <v/>
      </c>
      <c r="DI73" s="44" t="str">
        <f t="shared" ca="1" si="53"/>
        <v/>
      </c>
      <c r="DJ73" s="27" t="str">
        <f t="shared" ca="1" si="87"/>
        <v/>
      </c>
      <c r="DK73" s="44" t="str">
        <f t="shared" ca="1" si="55"/>
        <v/>
      </c>
      <c r="DL73" s="44" t="str">
        <f ca="1">IF(DF73&lt;&gt;"",VLOOKUP(DK73,'Players Stats'!$C$88:$D$127,2),"")</f>
        <v/>
      </c>
      <c r="DM73" s="44" t="str">
        <f ca="1">IF(DF73&lt;&gt;"",VLOOKUP(DK73,'Players Stats'!$C$88:$E$127,3),"")</f>
        <v/>
      </c>
      <c r="DN73" s="27" t="str">
        <f t="shared" ca="1" si="56"/>
        <v/>
      </c>
      <c r="DO73" s="44" t="str">
        <f ca="1">IF(DF73&lt;&gt;"",VLOOKUP('Quarter 1'!DK73-5*('Quarter 1'!DH73-1),'Players Stats'!$B$136:$J$140,1+DI73),"")</f>
        <v/>
      </c>
      <c r="DP73" s="44" t="str">
        <f t="shared" ca="1" si="80"/>
        <v/>
      </c>
      <c r="DQ73" s="27" t="str">
        <f t="shared" ca="1" si="57"/>
        <v/>
      </c>
      <c r="DR73" s="44" t="str">
        <f ca="1">IF(DF73&lt;&gt;"",IF(DP73="NO",VLOOKUP(DK73,'Players Stats'!$C$88:$I$127,7),""),"")</f>
        <v/>
      </c>
      <c r="DS73" s="44" t="str">
        <f t="shared" ca="1" si="81"/>
        <v/>
      </c>
      <c r="DT73" s="27" t="str">
        <f t="shared" ca="1" si="58"/>
        <v/>
      </c>
      <c r="DU73" s="44" t="str">
        <f ca="1">IF(DP73="NO",VLOOKUP(DK73,'Players Stats'!$C$88:$H$127,7-'Quarter 1'!DS73),"")</f>
        <v/>
      </c>
      <c r="DV73" s="44" t="str">
        <f t="shared" ca="1" si="82"/>
        <v/>
      </c>
      <c r="DW73" s="27" t="str">
        <f t="shared" ca="1" si="59"/>
        <v/>
      </c>
      <c r="DX73" s="44" t="str">
        <f ca="1">IF(DW73="","",IF(DW73&lt;=VLOOKUP(DK73,'Players Stats'!$C$88:$L$127,10),"YES","NO"))</f>
        <v/>
      </c>
      <c r="DY73" s="27" t="str">
        <f t="shared" ca="1" si="60"/>
        <v/>
      </c>
      <c r="DZ73" s="44" t="str">
        <f ca="1">IF(DX73="YES",IF(DY73&lt;=VLOOKUP(DK73,'Players Stats'!$C$88:$H$127,6),1,0),"")</f>
        <v/>
      </c>
      <c r="EA73" s="27" t="str">
        <f t="shared" ca="1" si="61"/>
        <v/>
      </c>
      <c r="EB73" s="44" t="str">
        <f ca="1">IF(AND(DX73="YES",EA73&lt;&gt;""),IF(EA73&lt;=VLOOKUP(DK73,'Players Stats'!$C$88:$H$127,6),1,0),"")</f>
        <v/>
      </c>
      <c r="EC73" s="27" t="str">
        <f t="shared" ca="1" si="62"/>
        <v/>
      </c>
      <c r="ED73" s="44" t="str">
        <f ca="1">IF(EC73="","",IF(EC73&lt;=Simulation!$K$7,"YES","NO"))</f>
        <v/>
      </c>
      <c r="EE73" s="27" t="str">
        <f t="shared" ca="1" si="63"/>
        <v/>
      </c>
      <c r="EF73" s="44" t="str">
        <f ca="1">IF(ED73="NO",IF(EE73&lt;=Simulation!$K$9,DH73,DI73),"")</f>
        <v/>
      </c>
      <c r="EH73" s="44" t="str">
        <f t="shared" ca="1" si="64"/>
        <v/>
      </c>
      <c r="EI73" s="6" t="str">
        <f t="shared" ca="1" si="65"/>
        <v/>
      </c>
      <c r="EJ73" s="44" t="str">
        <f t="shared" ca="1" si="66"/>
        <v/>
      </c>
      <c r="EL73" s="44" t="str">
        <f t="shared" ca="1" si="8"/>
        <v/>
      </c>
      <c r="EM73" s="44" t="str">
        <f t="shared" ca="1" si="9"/>
        <v/>
      </c>
      <c r="EN73" s="44" t="str">
        <f t="shared" ca="1" si="10"/>
        <v/>
      </c>
    </row>
    <row r="74" spans="2:144">
      <c r="B74" s="44" t="str">
        <f ca="1">IF(B73&lt;&gt;"",IF(AND(B73&lt;60*Simulation!$K$8, B73+C74&lt;60*Simulation!$K$8),B73+C74,""),"")</f>
        <v/>
      </c>
      <c r="C74" s="44" t="str">
        <f ca="1">IF(B73&lt;&gt;"",IF(AND(AB73&lt;&gt;"", D73=AB73),RANDBETWEEN(Simulation!$N$6,Simulation!$P$6),RANDBETWEEN(Simulation!$N$5,Simulation!$P$5)),"")</f>
        <v/>
      </c>
      <c r="D74" s="44" t="str">
        <f t="shared" ca="1" si="67"/>
        <v/>
      </c>
      <c r="E74" s="44" t="str">
        <f t="shared" ca="1" si="11"/>
        <v/>
      </c>
      <c r="F74" s="87" t="str">
        <f t="shared" ca="1" si="12"/>
        <v/>
      </c>
      <c r="G74" s="44" t="str">
        <f t="shared" ca="1" si="13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87" t="str">
        <f t="shared" ca="1" si="14"/>
        <v/>
      </c>
      <c r="K74" s="87" t="str">
        <f ca="1">IF(B74&lt;&gt;"",VLOOKUP('Quarter 1'!G74-5*('Quarter 1'!D74-1),'Players Stats'!$B$136:$J$140,1+E74),"")</f>
        <v/>
      </c>
      <c r="L74" s="44" t="str">
        <f t="shared" ca="1" si="68"/>
        <v/>
      </c>
      <c r="M74" s="87" t="str">
        <f t="shared" ca="1" si="15"/>
        <v/>
      </c>
      <c r="N74" s="87" t="str">
        <f ca="1">IF(B74&lt;&gt;"",IF(L74="NO",VLOOKUP(G74,'Players Stats'!$C$88:$I$127,7),""),"")</f>
        <v/>
      </c>
      <c r="O74" s="44" t="str">
        <f t="shared" ca="1" si="69"/>
        <v/>
      </c>
      <c r="P74" s="87" t="str">
        <f t="shared" ca="1" si="16"/>
        <v/>
      </c>
      <c r="Q74" s="87" t="str">
        <f ca="1">IF(L74="NO",VLOOKUP(G74,'Players Stats'!$C$88:$H$127,7-'Quarter 1'!O74),"")</f>
        <v/>
      </c>
      <c r="R74" s="44" t="str">
        <f t="shared" ca="1" si="70"/>
        <v/>
      </c>
      <c r="S74" s="87" t="str">
        <f t="shared" ca="1" si="17"/>
        <v/>
      </c>
      <c r="T74" s="44" t="str">
        <f ca="1">IF(S74="","",IF(S74&lt;=VLOOKUP(G74,'Players Stats'!$C$88:$L$127,10),"YES","NO"))</f>
        <v/>
      </c>
      <c r="U74" s="87" t="str">
        <f t="shared" ca="1" si="18"/>
        <v/>
      </c>
      <c r="V74" s="44" t="str">
        <f ca="1">IF(T74="YES",IF(U74&lt;=VLOOKUP(G74,'Players Stats'!$C$88:$H$127,6),1,0),"")</f>
        <v/>
      </c>
      <c r="W74" s="87" t="str">
        <f t="shared" ca="1" si="19"/>
        <v/>
      </c>
      <c r="X74" s="44" t="str">
        <f ca="1">IF(AND(T74="YES",W74&lt;&gt;""),IF(W74&lt;=VLOOKUP(G74,'Players Stats'!$C$88:$H$127,6),1,0),"")</f>
        <v/>
      </c>
      <c r="Y74" s="87" t="str">
        <f t="shared" ca="1" si="20"/>
        <v/>
      </c>
      <c r="Z74" s="44" t="str">
        <f ca="1">IF(Y74="","",IF(Y74&lt;=Simulation!$K$7,"YES","NO"))</f>
        <v/>
      </c>
      <c r="AA74" s="87" t="str">
        <f t="shared" ca="1" si="21"/>
        <v/>
      </c>
      <c r="AB74" s="44" t="str">
        <f ca="1">IF(Z74="NO",IF(AA74&lt;=Simulation!$K$9,D74,E74),"")</f>
        <v/>
      </c>
      <c r="AD74" s="44" t="str">
        <f t="shared" ca="1" si="22"/>
        <v/>
      </c>
      <c r="AE74" s="6" t="str">
        <f t="shared" ca="1" si="23"/>
        <v/>
      </c>
      <c r="AF74" s="44" t="str">
        <f t="shared" ca="1" si="24"/>
        <v/>
      </c>
      <c r="AH74" s="44" t="str">
        <f t="shared" ca="1" si="84"/>
        <v/>
      </c>
      <c r="AI74" s="44" t="str">
        <f t="shared" ca="1" si="84"/>
        <v/>
      </c>
      <c r="AJ74" s="44" t="str">
        <f t="shared" ca="1" si="84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71"/>
        <v/>
      </c>
      <c r="AO74" s="44" t="str">
        <f t="shared" ca="1" si="25"/>
        <v/>
      </c>
      <c r="AP74" s="87" t="str">
        <f t="shared" ca="1" si="85"/>
        <v/>
      </c>
      <c r="AQ74" s="44" t="str">
        <f t="shared" ca="1" si="27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83"/>
        <v/>
      </c>
      <c r="AU74" s="44" t="str">
        <f ca="1">IF(AL74&lt;&gt;"",VLOOKUP('Quarter 1'!AQ74-5*('Quarter 1'!AN74-1),'Players Stats'!$B$136:$J$140,1+AO74),"")</f>
        <v/>
      </c>
      <c r="AV74" s="44" t="str">
        <f t="shared" ca="1" si="72"/>
        <v/>
      </c>
      <c r="AW74" s="27" t="str">
        <f t="shared" ca="1" si="29"/>
        <v/>
      </c>
      <c r="AX74" s="44" t="str">
        <f ca="1">IF(AL74&lt;&gt;"",IF(AV74="NO",VLOOKUP(AQ74,'Players Stats'!$C$88:$I$127,7),""),"")</f>
        <v/>
      </c>
      <c r="AY74" s="44" t="str">
        <f t="shared" ca="1" si="73"/>
        <v/>
      </c>
      <c r="AZ74" s="27" t="str">
        <f t="shared" ca="1" si="30"/>
        <v/>
      </c>
      <c r="BA74" s="44" t="str">
        <f ca="1">IF(AV74="NO",VLOOKUP(AQ74,'Players Stats'!$C$88:$H$127,7-'Quarter 1'!AY74),"")</f>
        <v/>
      </c>
      <c r="BB74" s="44" t="str">
        <f t="shared" ca="1" si="74"/>
        <v/>
      </c>
      <c r="BC74" s="27" t="str">
        <f t="shared" ca="1" si="31"/>
        <v/>
      </c>
      <c r="BD74" s="44" t="str">
        <f ca="1">IF(BC74="","",IF(BC74&lt;=VLOOKUP(AQ74,'Players Stats'!$C$88:$L$127,10),"YES","NO"))</f>
        <v/>
      </c>
      <c r="BE74" s="27" t="str">
        <f t="shared" ca="1" si="32"/>
        <v/>
      </c>
      <c r="BF74" s="44" t="str">
        <f ca="1">IF(BD74="YES",IF(BE74&lt;=VLOOKUP(AQ74,'Players Stats'!$C$88:$H$127,6),1,0),"")</f>
        <v/>
      </c>
      <c r="BG74" s="27" t="str">
        <f t="shared" ca="1" si="33"/>
        <v/>
      </c>
      <c r="BH74" s="44" t="str">
        <f ca="1">IF(AND(BD74="YES",BG74&lt;&gt;""),IF(BG74&lt;=VLOOKUP(AQ74,'Players Stats'!$C$88:$H$127,6),1,0),"")</f>
        <v/>
      </c>
      <c r="BI74" s="27" t="str">
        <f t="shared" ca="1" si="34"/>
        <v/>
      </c>
      <c r="BJ74" s="44" t="str">
        <f ca="1">IF(BI74="","",IF(BI74&lt;=Simulation!$K$7,"YES","NO"))</f>
        <v/>
      </c>
      <c r="BK74" s="27" t="str">
        <f t="shared" ca="1" si="35"/>
        <v/>
      </c>
      <c r="BL74" s="44" t="str">
        <f ca="1">IF(BJ74="NO",IF(BK74&lt;=Simulation!$K$9,AN74,AO74),"")</f>
        <v/>
      </c>
      <c r="BN74" s="44" t="str">
        <f t="shared" ca="1" si="36"/>
        <v/>
      </c>
      <c r="BO74" s="6" t="str">
        <f t="shared" ca="1" si="37"/>
        <v/>
      </c>
      <c r="BP74" s="44" t="str">
        <f t="shared" ca="1" si="38"/>
        <v/>
      </c>
      <c r="BR74" s="44" t="str">
        <f t="shared" ca="1" si="2"/>
        <v/>
      </c>
      <c r="BS74" s="44" t="str">
        <f t="shared" ca="1" si="3"/>
        <v/>
      </c>
      <c r="BT74" s="44" t="str">
        <f t="shared" ca="1" si="4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75"/>
        <v/>
      </c>
      <c r="BY74" s="44" t="str">
        <f t="shared" ca="1" si="39"/>
        <v/>
      </c>
      <c r="BZ74" s="27" t="str">
        <f t="shared" ca="1" si="86"/>
        <v/>
      </c>
      <c r="CA74" s="44" t="str">
        <f t="shared" ca="1" si="41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42"/>
        <v/>
      </c>
      <c r="CE74" s="44" t="str">
        <f ca="1">IF(BV74&lt;&gt;"",VLOOKUP('Quarter 1'!CA74-5*('Quarter 1'!BX74-1),'Players Stats'!$B$136:$J$140,1+BY74),"")</f>
        <v/>
      </c>
      <c r="CF74" s="44" t="str">
        <f t="shared" ca="1" si="76"/>
        <v/>
      </c>
      <c r="CG74" s="27" t="str">
        <f t="shared" ca="1" si="43"/>
        <v/>
      </c>
      <c r="CH74" s="44" t="str">
        <f ca="1">IF(BV74&lt;&gt;"",IF(CF74="NO",VLOOKUP(CA74,'Players Stats'!$C$88:$I$127,7),""),"")</f>
        <v/>
      </c>
      <c r="CI74" s="44" t="str">
        <f t="shared" ca="1" si="77"/>
        <v/>
      </c>
      <c r="CJ74" s="27" t="str">
        <f t="shared" ca="1" si="44"/>
        <v/>
      </c>
      <c r="CK74" s="44" t="str">
        <f ca="1">IF(CF74="NO",VLOOKUP(CA74,'Players Stats'!$C$88:$H$127,7-'Quarter 1'!CI74),"")</f>
        <v/>
      </c>
      <c r="CL74" s="44" t="str">
        <f t="shared" ca="1" si="78"/>
        <v/>
      </c>
      <c r="CM74" s="27" t="str">
        <f t="shared" ca="1" si="45"/>
        <v/>
      </c>
      <c r="CN74" s="44" t="str">
        <f ca="1">IF(CM74="","",IF(CM74&lt;=VLOOKUP(CA74,'Players Stats'!$C$88:$L$127,10),"YES","NO"))</f>
        <v/>
      </c>
      <c r="CO74" s="27" t="str">
        <f t="shared" ca="1" si="46"/>
        <v/>
      </c>
      <c r="CP74" s="44" t="str">
        <f ca="1">IF(CN74="YES",IF(CO74&lt;=VLOOKUP(CA74,'Players Stats'!$C$88:$H$127,6),1,0),"")</f>
        <v/>
      </c>
      <c r="CQ74" s="27" t="str">
        <f t="shared" ca="1" si="47"/>
        <v/>
      </c>
      <c r="CR74" s="44" t="str">
        <f ca="1">IF(AND(CN74="YES",CQ74&lt;&gt;""),IF(CQ74&lt;=VLOOKUP(CA74,'Players Stats'!$C$88:$H$127,6),1,0),"")</f>
        <v/>
      </c>
      <c r="CS74" s="27" t="str">
        <f t="shared" ca="1" si="48"/>
        <v/>
      </c>
      <c r="CT74" s="44" t="str">
        <f ca="1">IF(CS74="","",IF(CS74&lt;=Simulation!$K$7,"YES","NO"))</f>
        <v/>
      </c>
      <c r="CU74" s="27" t="str">
        <f t="shared" ca="1" si="49"/>
        <v/>
      </c>
      <c r="CV74" s="44" t="str">
        <f ca="1">IF(CT74="NO",IF(CU74&lt;=Simulation!$K$9,BX74,BY74),"")</f>
        <v/>
      </c>
      <c r="CX74" s="44" t="str">
        <f t="shared" ca="1" si="50"/>
        <v/>
      </c>
      <c r="CY74" s="6" t="str">
        <f t="shared" ca="1" si="51"/>
        <v/>
      </c>
      <c r="CZ74" s="44" t="str">
        <f t="shared" ca="1" si="52"/>
        <v/>
      </c>
      <c r="DB74" s="44" t="str">
        <f t="shared" ca="1" si="5"/>
        <v/>
      </c>
      <c r="DC74" s="44" t="str">
        <f t="shared" ca="1" si="6"/>
        <v/>
      </c>
      <c r="DD74" s="44" t="str">
        <f t="shared" ca="1" si="7"/>
        <v/>
      </c>
      <c r="DE74" s="44"/>
      <c r="DF74" s="44" t="str">
        <f ca="1">IF(DF73&lt;&gt;"",IF(AND(DF73&lt;60*Simulation!$K$8, DF73+DG74&lt;60*Simulation!$K$8),DF73+DG74,""),"")</f>
        <v/>
      </c>
      <c r="DG74" s="44" t="str">
        <f ca="1">IF(DF73&lt;&gt;"",IF(AND(EF73&lt;&gt;"", DH73=EF73),RANDBETWEEN(Simulation!$N$6,Simulation!$P$6),RANDBETWEEN(Simulation!$N$5,Simulation!$P$5)),"")</f>
        <v/>
      </c>
      <c r="DH74" s="44" t="str">
        <f t="shared" ca="1" si="79"/>
        <v/>
      </c>
      <c r="DI74" s="44" t="str">
        <f t="shared" ca="1" si="53"/>
        <v/>
      </c>
      <c r="DJ74" s="27" t="str">
        <f t="shared" ca="1" si="87"/>
        <v/>
      </c>
      <c r="DK74" s="44" t="str">
        <f t="shared" ca="1" si="55"/>
        <v/>
      </c>
      <c r="DL74" s="44" t="str">
        <f ca="1">IF(DF74&lt;&gt;"",VLOOKUP(DK74,'Players Stats'!$C$88:$D$127,2),"")</f>
        <v/>
      </c>
      <c r="DM74" s="44" t="str">
        <f ca="1">IF(DF74&lt;&gt;"",VLOOKUP(DK74,'Players Stats'!$C$88:$E$127,3),"")</f>
        <v/>
      </c>
      <c r="DN74" s="27" t="str">
        <f t="shared" ca="1" si="56"/>
        <v/>
      </c>
      <c r="DO74" s="44" t="str">
        <f ca="1">IF(DF74&lt;&gt;"",VLOOKUP('Quarter 1'!DK74-5*('Quarter 1'!DH74-1),'Players Stats'!$B$136:$J$140,1+DI74),"")</f>
        <v/>
      </c>
      <c r="DP74" s="44" t="str">
        <f t="shared" ca="1" si="80"/>
        <v/>
      </c>
      <c r="DQ74" s="27" t="str">
        <f t="shared" ca="1" si="57"/>
        <v/>
      </c>
      <c r="DR74" s="44" t="str">
        <f ca="1">IF(DF74&lt;&gt;"",IF(DP74="NO",VLOOKUP(DK74,'Players Stats'!$C$88:$I$127,7),""),"")</f>
        <v/>
      </c>
      <c r="DS74" s="44" t="str">
        <f t="shared" ca="1" si="81"/>
        <v/>
      </c>
      <c r="DT74" s="27" t="str">
        <f t="shared" ca="1" si="58"/>
        <v/>
      </c>
      <c r="DU74" s="44" t="str">
        <f ca="1">IF(DP74="NO",VLOOKUP(DK74,'Players Stats'!$C$88:$H$127,7-'Quarter 1'!DS74),"")</f>
        <v/>
      </c>
      <c r="DV74" s="44" t="str">
        <f t="shared" ca="1" si="82"/>
        <v/>
      </c>
      <c r="DW74" s="27" t="str">
        <f t="shared" ca="1" si="59"/>
        <v/>
      </c>
      <c r="DX74" s="44" t="str">
        <f ca="1">IF(DW74="","",IF(DW74&lt;=VLOOKUP(DK74,'Players Stats'!$C$88:$L$127,10),"YES","NO"))</f>
        <v/>
      </c>
      <c r="DY74" s="27" t="str">
        <f t="shared" ca="1" si="60"/>
        <v/>
      </c>
      <c r="DZ74" s="44" t="str">
        <f ca="1">IF(DX74="YES",IF(DY74&lt;=VLOOKUP(DK74,'Players Stats'!$C$88:$H$127,6),1,0),"")</f>
        <v/>
      </c>
      <c r="EA74" s="27" t="str">
        <f t="shared" ca="1" si="61"/>
        <v/>
      </c>
      <c r="EB74" s="44" t="str">
        <f ca="1">IF(AND(DX74="YES",EA74&lt;&gt;""),IF(EA74&lt;=VLOOKUP(DK74,'Players Stats'!$C$88:$H$127,6),1,0),"")</f>
        <v/>
      </c>
      <c r="EC74" s="27" t="str">
        <f t="shared" ca="1" si="62"/>
        <v/>
      </c>
      <c r="ED74" s="44" t="str">
        <f ca="1">IF(EC74="","",IF(EC74&lt;=Simulation!$K$7,"YES","NO"))</f>
        <v/>
      </c>
      <c r="EE74" s="27" t="str">
        <f t="shared" ca="1" si="63"/>
        <v/>
      </c>
      <c r="EF74" s="44" t="str">
        <f ca="1">IF(ED74="NO",IF(EE74&lt;=Simulation!$K$9,DH74,DI74),"")</f>
        <v/>
      </c>
      <c r="EH74" s="44" t="str">
        <f t="shared" ca="1" si="64"/>
        <v/>
      </c>
      <c r="EI74" s="6" t="str">
        <f t="shared" ca="1" si="65"/>
        <v/>
      </c>
      <c r="EJ74" s="44" t="str">
        <f t="shared" ca="1" si="66"/>
        <v/>
      </c>
      <c r="EL74" s="44" t="str">
        <f t="shared" ca="1" si="8"/>
        <v/>
      </c>
      <c r="EM74" s="44" t="str">
        <f t="shared" ca="1" si="9"/>
        <v/>
      </c>
      <c r="EN74" s="44" t="str">
        <f t="shared" ca="1" si="10"/>
        <v/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7"/>
        <v/>
      </c>
      <c r="E75" s="44" t="str">
        <f t="shared" ca="1" si="11"/>
        <v/>
      </c>
      <c r="F75" s="87" t="str">
        <f t="shared" ca="1" si="12"/>
        <v/>
      </c>
      <c r="G75" s="44" t="str">
        <f t="shared" ca="1" si="13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87" t="str">
        <f t="shared" ca="1" si="14"/>
        <v/>
      </c>
      <c r="K75" s="87" t="str">
        <f ca="1">IF(B75&lt;&gt;"",VLOOKUP('Quarter 1'!G75-5*('Quarter 1'!D75-1),'Players Stats'!$B$136:$J$140,1+E75),"")</f>
        <v/>
      </c>
      <c r="L75" s="44" t="str">
        <f t="shared" ca="1" si="68"/>
        <v/>
      </c>
      <c r="M75" s="87" t="str">
        <f t="shared" ca="1" si="15"/>
        <v/>
      </c>
      <c r="N75" s="87" t="str">
        <f ca="1">IF(B75&lt;&gt;"",IF(L75="NO",VLOOKUP(G75,'Players Stats'!$C$88:$I$127,7),""),"")</f>
        <v/>
      </c>
      <c r="O75" s="44" t="str">
        <f t="shared" ca="1" si="69"/>
        <v/>
      </c>
      <c r="P75" s="87" t="str">
        <f t="shared" ca="1" si="16"/>
        <v/>
      </c>
      <c r="Q75" s="87" t="str">
        <f ca="1">IF(L75="NO",VLOOKUP(G75,'Players Stats'!$C$88:$H$127,7-'Quarter 1'!O75),"")</f>
        <v/>
      </c>
      <c r="R75" s="44" t="str">
        <f t="shared" ca="1" si="70"/>
        <v/>
      </c>
      <c r="S75" s="87" t="str">
        <f t="shared" ca="1" si="17"/>
        <v/>
      </c>
      <c r="T75" s="44" t="str">
        <f ca="1">IF(S75="","",IF(S75&lt;=VLOOKUP(G75,'Players Stats'!$C$88:$L$127,10),"YES","NO"))</f>
        <v/>
      </c>
      <c r="U75" s="87" t="str">
        <f t="shared" ca="1" si="18"/>
        <v/>
      </c>
      <c r="V75" s="44" t="str">
        <f ca="1">IF(T75="YES",IF(U75&lt;=VLOOKUP(G75,'Players Stats'!$C$88:$H$127,6),1,0),"")</f>
        <v/>
      </c>
      <c r="W75" s="87" t="str">
        <f t="shared" ca="1" si="19"/>
        <v/>
      </c>
      <c r="X75" s="44" t="str">
        <f ca="1">IF(AND(T75="YES",W75&lt;&gt;""),IF(W75&lt;=VLOOKUP(G75,'Players Stats'!$C$88:$H$127,6),1,0),"")</f>
        <v/>
      </c>
      <c r="Y75" s="87" t="str">
        <f t="shared" ca="1" si="20"/>
        <v/>
      </c>
      <c r="Z75" s="44" t="str">
        <f ca="1">IF(Y75="","",IF(Y75&lt;=Simulation!$K$7,"YES","NO"))</f>
        <v/>
      </c>
      <c r="AA75" s="87" t="str">
        <f t="shared" ca="1" si="21"/>
        <v/>
      </c>
      <c r="AB75" s="44" t="str">
        <f ca="1">IF(Z75="NO",IF(AA75&lt;=Simulation!$K$9,D75,E75),"")</f>
        <v/>
      </c>
      <c r="AD75" s="44" t="str">
        <f t="shared" ca="1" si="22"/>
        <v/>
      </c>
      <c r="AE75" s="6" t="str">
        <f t="shared" ca="1" si="23"/>
        <v/>
      </c>
      <c r="AF75" s="44" t="str">
        <f t="shared" ca="1" si="24"/>
        <v/>
      </c>
      <c r="AH75" s="44" t="str">
        <f t="shared" ca="1" si="84"/>
        <v/>
      </c>
      <c r="AI75" s="44" t="str">
        <f t="shared" ca="1" si="84"/>
        <v/>
      </c>
      <c r="AJ75" s="44" t="str">
        <f t="shared" ca="1" si="84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71"/>
        <v/>
      </c>
      <c r="AO75" s="44" t="str">
        <f t="shared" ca="1" si="25"/>
        <v/>
      </c>
      <c r="AP75" s="87" t="str">
        <f t="shared" ca="1" si="85"/>
        <v/>
      </c>
      <c r="AQ75" s="44" t="str">
        <f t="shared" ca="1" si="27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83"/>
        <v/>
      </c>
      <c r="AU75" s="44" t="str">
        <f ca="1">IF(AL75&lt;&gt;"",VLOOKUP('Quarter 1'!AQ75-5*('Quarter 1'!AN75-1),'Players Stats'!$B$136:$J$140,1+AO75),"")</f>
        <v/>
      </c>
      <c r="AV75" s="44" t="str">
        <f t="shared" ca="1" si="72"/>
        <v/>
      </c>
      <c r="AW75" s="27" t="str">
        <f t="shared" ca="1" si="29"/>
        <v/>
      </c>
      <c r="AX75" s="44" t="str">
        <f ca="1">IF(AL75&lt;&gt;"",IF(AV75="NO",VLOOKUP(AQ75,'Players Stats'!$C$88:$I$127,7),""),"")</f>
        <v/>
      </c>
      <c r="AY75" s="44" t="str">
        <f t="shared" ca="1" si="73"/>
        <v/>
      </c>
      <c r="AZ75" s="27" t="str">
        <f t="shared" ca="1" si="30"/>
        <v/>
      </c>
      <c r="BA75" s="44" t="str">
        <f ca="1">IF(AV75="NO",VLOOKUP(AQ75,'Players Stats'!$C$88:$H$127,7-'Quarter 1'!AY75),"")</f>
        <v/>
      </c>
      <c r="BB75" s="44" t="str">
        <f t="shared" ca="1" si="74"/>
        <v/>
      </c>
      <c r="BC75" s="27" t="str">
        <f t="shared" ca="1" si="31"/>
        <v/>
      </c>
      <c r="BD75" s="44" t="str">
        <f ca="1">IF(BC75="","",IF(BC75&lt;=VLOOKUP(AQ75,'Players Stats'!$C$88:$L$127,10),"YES","NO"))</f>
        <v/>
      </c>
      <c r="BE75" s="27" t="str">
        <f t="shared" ca="1" si="32"/>
        <v/>
      </c>
      <c r="BF75" s="44" t="str">
        <f ca="1">IF(BD75="YES",IF(BE75&lt;=VLOOKUP(AQ75,'Players Stats'!$C$88:$H$127,6),1,0),"")</f>
        <v/>
      </c>
      <c r="BG75" s="27" t="str">
        <f t="shared" ca="1" si="33"/>
        <v/>
      </c>
      <c r="BH75" s="44" t="str">
        <f ca="1">IF(AND(BD75="YES",BG75&lt;&gt;""),IF(BG75&lt;=VLOOKUP(AQ75,'Players Stats'!$C$88:$H$127,6),1,0),"")</f>
        <v/>
      </c>
      <c r="BI75" s="27" t="str">
        <f t="shared" ca="1" si="34"/>
        <v/>
      </c>
      <c r="BJ75" s="44" t="str">
        <f ca="1">IF(BI75="","",IF(BI75&lt;=Simulation!$K$7,"YES","NO"))</f>
        <v/>
      </c>
      <c r="BK75" s="27" t="str">
        <f t="shared" ca="1" si="35"/>
        <v/>
      </c>
      <c r="BL75" s="44" t="str">
        <f ca="1">IF(BJ75="NO",IF(BK75&lt;=Simulation!$K$9,AN75,AO75),"")</f>
        <v/>
      </c>
      <c r="BN75" s="44" t="str">
        <f t="shared" ca="1" si="36"/>
        <v/>
      </c>
      <c r="BO75" s="6" t="str">
        <f t="shared" ca="1" si="37"/>
        <v/>
      </c>
      <c r="BP75" s="44" t="str">
        <f t="shared" ca="1" si="38"/>
        <v/>
      </c>
      <c r="BR75" s="44" t="str">
        <f t="shared" ref="BR75:BR90" ca="1" si="88">IF(AND(BN75&lt;&gt;"",BN76=""),BN75,"")</f>
        <v/>
      </c>
      <c r="BS75" s="44" t="str">
        <f t="shared" ref="BS75:BS90" ca="1" si="89">IF(AND(BO75&lt;&gt;"",BO76=""),BO75,"")</f>
        <v/>
      </c>
      <c r="BT75" s="44" t="str">
        <f t="shared" ref="BT75:BT90" ca="1" si="90">IF(AND(BP75&lt;&gt;"",BP76=""),BP75,"")</f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75"/>
        <v/>
      </c>
      <c r="BY75" s="44" t="str">
        <f t="shared" ca="1" si="39"/>
        <v/>
      </c>
      <c r="BZ75" s="27" t="str">
        <f t="shared" ca="1" si="86"/>
        <v/>
      </c>
      <c r="CA75" s="44" t="str">
        <f t="shared" ca="1" si="41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42"/>
        <v/>
      </c>
      <c r="CE75" s="44" t="str">
        <f ca="1">IF(BV75&lt;&gt;"",VLOOKUP('Quarter 1'!CA75-5*('Quarter 1'!BX75-1),'Players Stats'!$B$136:$J$140,1+BY75),"")</f>
        <v/>
      </c>
      <c r="CF75" s="44" t="str">
        <f t="shared" ca="1" si="76"/>
        <v/>
      </c>
      <c r="CG75" s="27" t="str">
        <f t="shared" ca="1" si="43"/>
        <v/>
      </c>
      <c r="CH75" s="44" t="str">
        <f ca="1">IF(BV75&lt;&gt;"",IF(CF75="NO",VLOOKUP(CA75,'Players Stats'!$C$88:$I$127,7),""),"")</f>
        <v/>
      </c>
      <c r="CI75" s="44" t="str">
        <f t="shared" ca="1" si="77"/>
        <v/>
      </c>
      <c r="CJ75" s="27" t="str">
        <f t="shared" ca="1" si="44"/>
        <v/>
      </c>
      <c r="CK75" s="44" t="str">
        <f ca="1">IF(CF75="NO",VLOOKUP(CA75,'Players Stats'!$C$88:$H$127,7-'Quarter 1'!CI75),"")</f>
        <v/>
      </c>
      <c r="CL75" s="44" t="str">
        <f t="shared" ca="1" si="78"/>
        <v/>
      </c>
      <c r="CM75" s="27" t="str">
        <f t="shared" ca="1" si="45"/>
        <v/>
      </c>
      <c r="CN75" s="44" t="str">
        <f ca="1">IF(CM75="","",IF(CM75&lt;=VLOOKUP(CA75,'Players Stats'!$C$88:$L$127,10),"YES","NO"))</f>
        <v/>
      </c>
      <c r="CO75" s="27" t="str">
        <f t="shared" ca="1" si="46"/>
        <v/>
      </c>
      <c r="CP75" s="44" t="str">
        <f ca="1">IF(CN75="YES",IF(CO75&lt;=VLOOKUP(CA75,'Players Stats'!$C$88:$H$127,6),1,0),"")</f>
        <v/>
      </c>
      <c r="CQ75" s="27" t="str">
        <f t="shared" ca="1" si="47"/>
        <v/>
      </c>
      <c r="CR75" s="44" t="str">
        <f ca="1">IF(AND(CN75="YES",CQ75&lt;&gt;""),IF(CQ75&lt;=VLOOKUP(CA75,'Players Stats'!$C$88:$H$127,6),1,0),"")</f>
        <v/>
      </c>
      <c r="CS75" s="27" t="str">
        <f t="shared" ca="1" si="48"/>
        <v/>
      </c>
      <c r="CT75" s="44" t="str">
        <f ca="1">IF(CS75="","",IF(CS75&lt;=Simulation!$K$7,"YES","NO"))</f>
        <v/>
      </c>
      <c r="CU75" s="27" t="str">
        <f t="shared" ca="1" si="49"/>
        <v/>
      </c>
      <c r="CV75" s="44" t="str">
        <f ca="1">IF(CT75="NO",IF(CU75&lt;=Simulation!$K$9,BX75,BY75),"")</f>
        <v/>
      </c>
      <c r="CX75" s="44" t="str">
        <f t="shared" ca="1" si="50"/>
        <v/>
      </c>
      <c r="CY75" s="6" t="str">
        <f t="shared" ca="1" si="51"/>
        <v/>
      </c>
      <c r="CZ75" s="44" t="str">
        <f t="shared" ca="1" si="52"/>
        <v/>
      </c>
      <c r="DB75" s="44" t="str">
        <f t="shared" ref="DB75:DB90" ca="1" si="91">IF(AND(CX75&lt;&gt;"",CX76=""),CX75,"")</f>
        <v/>
      </c>
      <c r="DC75" s="44" t="str">
        <f t="shared" ref="DC75:DC90" ca="1" si="92">IF(AND(CY75&lt;&gt;"",CY76=""),CY75,"")</f>
        <v/>
      </c>
      <c r="DD75" s="44" t="str">
        <f t="shared" ref="DD75:DD90" ca="1" si="93">IF(AND(CZ75&lt;&gt;"",CZ76=""),CZ75,"")</f>
        <v/>
      </c>
      <c r="DE75" s="44"/>
      <c r="DF75" s="44" t="str">
        <f ca="1">IF(DF74&lt;&gt;"",IF(AND(DF74&lt;60*Simulation!$K$8, DF74+DG75&lt;60*Simulation!$K$8),DF74+DG75,""),"")</f>
        <v/>
      </c>
      <c r="DG75" s="44" t="str">
        <f ca="1">IF(DF74&lt;&gt;"",IF(AND(EF74&lt;&gt;"", DH74=EF74),RANDBETWEEN(Simulation!$N$6,Simulation!$P$6),RANDBETWEEN(Simulation!$N$5,Simulation!$P$5)),"")</f>
        <v/>
      </c>
      <c r="DH75" s="44" t="str">
        <f t="shared" ca="1" si="79"/>
        <v/>
      </c>
      <c r="DI75" s="44" t="str">
        <f t="shared" ca="1" si="53"/>
        <v/>
      </c>
      <c r="DJ75" s="27" t="str">
        <f t="shared" ca="1" si="87"/>
        <v/>
      </c>
      <c r="DK75" s="44" t="str">
        <f t="shared" ca="1" si="55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6"/>
        <v/>
      </c>
      <c r="DO75" s="44" t="str">
        <f ca="1">IF(DF75&lt;&gt;"",VLOOKUP('Quarter 1'!DK75-5*('Quarter 1'!DH75-1),'Players Stats'!$B$136:$J$140,1+DI75),"")</f>
        <v/>
      </c>
      <c r="DP75" s="44" t="str">
        <f t="shared" ca="1" si="80"/>
        <v/>
      </c>
      <c r="DQ75" s="27" t="str">
        <f t="shared" ca="1" si="57"/>
        <v/>
      </c>
      <c r="DR75" s="44" t="str">
        <f ca="1">IF(DF75&lt;&gt;"",IF(DP75="NO",VLOOKUP(DK75,'Players Stats'!$C$88:$I$127,7),""),"")</f>
        <v/>
      </c>
      <c r="DS75" s="44" t="str">
        <f t="shared" ca="1" si="81"/>
        <v/>
      </c>
      <c r="DT75" s="27" t="str">
        <f t="shared" ca="1" si="58"/>
        <v/>
      </c>
      <c r="DU75" s="44" t="str">
        <f ca="1">IF(DP75="NO",VLOOKUP(DK75,'Players Stats'!$C$88:$H$127,7-'Quarter 1'!DS75),"")</f>
        <v/>
      </c>
      <c r="DV75" s="44" t="str">
        <f t="shared" ca="1" si="82"/>
        <v/>
      </c>
      <c r="DW75" s="27" t="str">
        <f t="shared" ca="1" si="59"/>
        <v/>
      </c>
      <c r="DX75" s="44" t="str">
        <f ca="1">IF(DW75="","",IF(DW75&lt;=VLOOKUP(DK75,'Players Stats'!$C$88:$L$127,10),"YES","NO"))</f>
        <v/>
      </c>
      <c r="DY75" s="27" t="str">
        <f t="shared" ca="1" si="60"/>
        <v/>
      </c>
      <c r="DZ75" s="44" t="str">
        <f ca="1">IF(DX75="YES",IF(DY75&lt;=VLOOKUP(DK75,'Players Stats'!$C$88:$H$127,6),1,0),"")</f>
        <v/>
      </c>
      <c r="EA75" s="27" t="str">
        <f t="shared" ca="1" si="61"/>
        <v/>
      </c>
      <c r="EB75" s="44" t="str">
        <f ca="1">IF(AND(DX75="YES",EA75&lt;&gt;""),IF(EA75&lt;=VLOOKUP(DK75,'Players Stats'!$C$88:$H$127,6),1,0),"")</f>
        <v/>
      </c>
      <c r="EC75" s="27" t="str">
        <f t="shared" ca="1" si="62"/>
        <v/>
      </c>
      <c r="ED75" s="44" t="str">
        <f ca="1">IF(EC75="","",IF(EC75&lt;=Simulation!$K$7,"YES","NO"))</f>
        <v/>
      </c>
      <c r="EE75" s="27" t="str">
        <f t="shared" ca="1" si="63"/>
        <v/>
      </c>
      <c r="EF75" s="44" t="str">
        <f ca="1">IF(ED75="NO",IF(EE75&lt;=Simulation!$K$9,DH75,DI75),"")</f>
        <v/>
      </c>
      <c r="EH75" s="44" t="str">
        <f t="shared" ca="1" si="64"/>
        <v/>
      </c>
      <c r="EI75" s="6" t="str">
        <f t="shared" ca="1" si="65"/>
        <v/>
      </c>
      <c r="EJ75" s="44" t="str">
        <f t="shared" ca="1" si="66"/>
        <v/>
      </c>
      <c r="EL75" s="44" t="str">
        <f t="shared" ref="EL75:EL90" ca="1" si="94">IF(AND(EH75&lt;&gt;"",EH76=""),EH75,"")</f>
        <v/>
      </c>
      <c r="EM75" s="44" t="str">
        <f t="shared" ref="EM75:EM90" ca="1" si="95">IF(AND(EI75&lt;&gt;"",EI76=""),EI75,"")</f>
        <v/>
      </c>
      <c r="EN75" s="44" t="str">
        <f t="shared" ref="EN75:EN90" ca="1" si="96">IF(AND(EJ75&lt;&gt;"",EJ76=""),EJ75,"")</f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7"/>
        <v/>
      </c>
      <c r="E76" s="44" t="str">
        <f t="shared" ca="1" si="11"/>
        <v/>
      </c>
      <c r="F76" s="87" t="str">
        <f t="shared" ca="1" si="12"/>
        <v/>
      </c>
      <c r="G76" s="44" t="str">
        <f t="shared" ca="1" si="13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87" t="str">
        <f t="shared" ca="1" si="14"/>
        <v/>
      </c>
      <c r="K76" s="87" t="str">
        <f ca="1">IF(B76&lt;&gt;"",VLOOKUP('Quarter 1'!G76-5*('Quarter 1'!D76-1),'Players Stats'!$B$136:$J$140,1+E76),"")</f>
        <v/>
      </c>
      <c r="L76" s="44" t="str">
        <f t="shared" ca="1" si="68"/>
        <v/>
      </c>
      <c r="M76" s="87" t="str">
        <f t="shared" ca="1" si="15"/>
        <v/>
      </c>
      <c r="N76" s="87" t="str">
        <f ca="1">IF(B76&lt;&gt;"",IF(L76="NO",VLOOKUP(G76,'Players Stats'!$C$88:$I$127,7),""),"")</f>
        <v/>
      </c>
      <c r="O76" s="44" t="str">
        <f t="shared" ca="1" si="69"/>
        <v/>
      </c>
      <c r="P76" s="87" t="str">
        <f t="shared" ca="1" si="16"/>
        <v/>
      </c>
      <c r="Q76" s="87" t="str">
        <f ca="1">IF(L76="NO",VLOOKUP(G76,'Players Stats'!$C$88:$H$127,7-'Quarter 1'!O76),"")</f>
        <v/>
      </c>
      <c r="R76" s="44" t="str">
        <f t="shared" ca="1" si="70"/>
        <v/>
      </c>
      <c r="S76" s="87" t="str">
        <f t="shared" ca="1" si="17"/>
        <v/>
      </c>
      <c r="T76" s="44" t="str">
        <f ca="1">IF(S76="","",IF(S76&lt;=VLOOKUP(G76,'Players Stats'!$C$88:$L$127,10),"YES","NO"))</f>
        <v/>
      </c>
      <c r="U76" s="87" t="str">
        <f t="shared" ca="1" si="18"/>
        <v/>
      </c>
      <c r="V76" s="44" t="str">
        <f ca="1">IF(T76="YES",IF(U76&lt;=VLOOKUP(G76,'Players Stats'!$C$88:$H$127,6),1,0),"")</f>
        <v/>
      </c>
      <c r="W76" s="87" t="str">
        <f t="shared" ca="1" si="19"/>
        <v/>
      </c>
      <c r="X76" s="44" t="str">
        <f ca="1">IF(AND(T76="YES",W76&lt;&gt;""),IF(W76&lt;=VLOOKUP(G76,'Players Stats'!$C$88:$H$127,6),1,0),"")</f>
        <v/>
      </c>
      <c r="Y76" s="87" t="str">
        <f t="shared" ca="1" si="20"/>
        <v/>
      </c>
      <c r="Z76" s="44" t="str">
        <f ca="1">IF(Y76="","",IF(Y76&lt;=Simulation!$K$7,"YES","NO"))</f>
        <v/>
      </c>
      <c r="AA76" s="87" t="str">
        <f t="shared" ca="1" si="21"/>
        <v/>
      </c>
      <c r="AB76" s="44" t="str">
        <f ca="1">IF(Z76="NO",IF(AA76&lt;=Simulation!$K$9,D76,E76),"")</f>
        <v/>
      </c>
      <c r="AD76" s="44" t="str">
        <f t="shared" ca="1" si="22"/>
        <v/>
      </c>
      <c r="AE76" s="6" t="str">
        <f t="shared" ca="1" si="23"/>
        <v/>
      </c>
      <c r="AF76" s="44" t="str">
        <f t="shared" ca="1" si="24"/>
        <v/>
      </c>
      <c r="AH76" s="44" t="str">
        <f t="shared" ca="1" si="84"/>
        <v/>
      </c>
      <c r="AI76" s="44" t="str">
        <f t="shared" ca="1" si="84"/>
        <v/>
      </c>
      <c r="AJ76" s="44" t="str">
        <f t="shared" ca="1" si="84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71"/>
        <v/>
      </c>
      <c r="AO76" s="44" t="str">
        <f t="shared" ca="1" si="25"/>
        <v/>
      </c>
      <c r="AP76" s="87" t="str">
        <f t="shared" ca="1" si="85"/>
        <v/>
      </c>
      <c r="AQ76" s="44" t="str">
        <f t="shared" ca="1" si="27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83"/>
        <v/>
      </c>
      <c r="AU76" s="44" t="str">
        <f ca="1">IF(AL76&lt;&gt;"",VLOOKUP('Quarter 1'!AQ76-5*('Quarter 1'!AN76-1),'Players Stats'!$B$136:$J$140,1+AO76),"")</f>
        <v/>
      </c>
      <c r="AV76" s="44" t="str">
        <f t="shared" ca="1" si="72"/>
        <v/>
      </c>
      <c r="AW76" s="27" t="str">
        <f t="shared" ca="1" si="29"/>
        <v/>
      </c>
      <c r="AX76" s="44" t="str">
        <f ca="1">IF(AL76&lt;&gt;"",IF(AV76="NO",VLOOKUP(AQ76,'Players Stats'!$C$88:$I$127,7),""),"")</f>
        <v/>
      </c>
      <c r="AY76" s="44" t="str">
        <f t="shared" ca="1" si="73"/>
        <v/>
      </c>
      <c r="AZ76" s="27" t="str">
        <f t="shared" ca="1" si="30"/>
        <v/>
      </c>
      <c r="BA76" s="44" t="str">
        <f ca="1">IF(AV76="NO",VLOOKUP(AQ76,'Players Stats'!$C$88:$H$127,7-'Quarter 1'!AY76),"")</f>
        <v/>
      </c>
      <c r="BB76" s="44" t="str">
        <f t="shared" ca="1" si="74"/>
        <v/>
      </c>
      <c r="BC76" s="27" t="str">
        <f t="shared" ca="1" si="31"/>
        <v/>
      </c>
      <c r="BD76" s="44" t="str">
        <f ca="1">IF(BC76="","",IF(BC76&lt;=VLOOKUP(AQ76,'Players Stats'!$C$88:$L$127,10),"YES","NO"))</f>
        <v/>
      </c>
      <c r="BE76" s="27" t="str">
        <f t="shared" ca="1" si="32"/>
        <v/>
      </c>
      <c r="BF76" s="44" t="str">
        <f ca="1">IF(BD76="YES",IF(BE76&lt;=VLOOKUP(AQ76,'Players Stats'!$C$88:$H$127,6),1,0),"")</f>
        <v/>
      </c>
      <c r="BG76" s="27" t="str">
        <f t="shared" ca="1" si="33"/>
        <v/>
      </c>
      <c r="BH76" s="44" t="str">
        <f ca="1">IF(AND(BD76="YES",BG76&lt;&gt;""),IF(BG76&lt;=VLOOKUP(AQ76,'Players Stats'!$C$88:$H$127,6),1,0),"")</f>
        <v/>
      </c>
      <c r="BI76" s="27" t="str">
        <f t="shared" ca="1" si="34"/>
        <v/>
      </c>
      <c r="BJ76" s="44" t="str">
        <f ca="1">IF(BI76="","",IF(BI76&lt;=Simulation!$K$7,"YES","NO"))</f>
        <v/>
      </c>
      <c r="BK76" s="27" t="str">
        <f t="shared" ca="1" si="35"/>
        <v/>
      </c>
      <c r="BL76" s="44" t="str">
        <f ca="1">IF(BJ76="NO",IF(BK76&lt;=Simulation!$K$9,AN76,AO76),"")</f>
        <v/>
      </c>
      <c r="BN76" s="44" t="str">
        <f t="shared" ca="1" si="36"/>
        <v/>
      </c>
      <c r="BO76" s="6" t="str">
        <f t="shared" ca="1" si="37"/>
        <v/>
      </c>
      <c r="BP76" s="44" t="str">
        <f t="shared" ca="1" si="38"/>
        <v/>
      </c>
      <c r="BR76" s="44" t="str">
        <f t="shared" ca="1" si="88"/>
        <v/>
      </c>
      <c r="BS76" s="44" t="str">
        <f t="shared" ca="1" si="89"/>
        <v/>
      </c>
      <c r="BT76" s="44" t="str">
        <f t="shared" ca="1" si="90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75"/>
        <v/>
      </c>
      <c r="BY76" s="44" t="str">
        <f t="shared" ca="1" si="39"/>
        <v/>
      </c>
      <c r="BZ76" s="27" t="str">
        <f t="shared" ca="1" si="86"/>
        <v/>
      </c>
      <c r="CA76" s="44" t="str">
        <f t="shared" ca="1" si="41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42"/>
        <v/>
      </c>
      <c r="CE76" s="44" t="str">
        <f ca="1">IF(BV76&lt;&gt;"",VLOOKUP('Quarter 1'!CA76-5*('Quarter 1'!BX76-1),'Players Stats'!$B$136:$J$140,1+BY76),"")</f>
        <v/>
      </c>
      <c r="CF76" s="44" t="str">
        <f t="shared" ca="1" si="76"/>
        <v/>
      </c>
      <c r="CG76" s="27" t="str">
        <f t="shared" ca="1" si="43"/>
        <v/>
      </c>
      <c r="CH76" s="44" t="str">
        <f ca="1">IF(BV76&lt;&gt;"",IF(CF76="NO",VLOOKUP(CA76,'Players Stats'!$C$88:$I$127,7),""),"")</f>
        <v/>
      </c>
      <c r="CI76" s="44" t="str">
        <f t="shared" ca="1" si="77"/>
        <v/>
      </c>
      <c r="CJ76" s="27" t="str">
        <f t="shared" ca="1" si="44"/>
        <v/>
      </c>
      <c r="CK76" s="44" t="str">
        <f ca="1">IF(CF76="NO",VLOOKUP(CA76,'Players Stats'!$C$88:$H$127,7-'Quarter 1'!CI76),"")</f>
        <v/>
      </c>
      <c r="CL76" s="44" t="str">
        <f t="shared" ca="1" si="78"/>
        <v/>
      </c>
      <c r="CM76" s="27" t="str">
        <f t="shared" ca="1" si="45"/>
        <v/>
      </c>
      <c r="CN76" s="44" t="str">
        <f ca="1">IF(CM76="","",IF(CM76&lt;=VLOOKUP(CA76,'Players Stats'!$C$88:$L$127,10),"YES","NO"))</f>
        <v/>
      </c>
      <c r="CO76" s="27" t="str">
        <f t="shared" ca="1" si="46"/>
        <v/>
      </c>
      <c r="CP76" s="44" t="str">
        <f ca="1">IF(CN76="YES",IF(CO76&lt;=VLOOKUP(CA76,'Players Stats'!$C$88:$H$127,6),1,0),"")</f>
        <v/>
      </c>
      <c r="CQ76" s="27" t="str">
        <f t="shared" ca="1" si="47"/>
        <v/>
      </c>
      <c r="CR76" s="44" t="str">
        <f ca="1">IF(AND(CN76="YES",CQ76&lt;&gt;""),IF(CQ76&lt;=VLOOKUP(CA76,'Players Stats'!$C$88:$H$127,6),1,0),"")</f>
        <v/>
      </c>
      <c r="CS76" s="27" t="str">
        <f t="shared" ca="1" si="48"/>
        <v/>
      </c>
      <c r="CT76" s="44" t="str">
        <f ca="1">IF(CS76="","",IF(CS76&lt;=Simulation!$K$7,"YES","NO"))</f>
        <v/>
      </c>
      <c r="CU76" s="27" t="str">
        <f t="shared" ca="1" si="49"/>
        <v/>
      </c>
      <c r="CV76" s="44" t="str">
        <f ca="1">IF(CT76="NO",IF(CU76&lt;=Simulation!$K$9,BX76,BY76),"")</f>
        <v/>
      </c>
      <c r="CX76" s="44" t="str">
        <f t="shared" ca="1" si="50"/>
        <v/>
      </c>
      <c r="CY76" s="6" t="str">
        <f t="shared" ca="1" si="51"/>
        <v/>
      </c>
      <c r="CZ76" s="44" t="str">
        <f t="shared" ca="1" si="52"/>
        <v/>
      </c>
      <c r="DB76" s="44" t="str">
        <f t="shared" ca="1" si="91"/>
        <v/>
      </c>
      <c r="DC76" s="44" t="str">
        <f t="shared" ca="1" si="92"/>
        <v/>
      </c>
      <c r="DD76" s="44" t="str">
        <f t="shared" ca="1" si="93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9"/>
        <v/>
      </c>
      <c r="DI76" s="44" t="str">
        <f t="shared" ca="1" si="53"/>
        <v/>
      </c>
      <c r="DJ76" s="27" t="str">
        <f t="shared" ca="1" si="87"/>
        <v/>
      </c>
      <c r="DK76" s="44" t="str">
        <f t="shared" ca="1" si="55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6"/>
        <v/>
      </c>
      <c r="DO76" s="44" t="str">
        <f ca="1">IF(DF76&lt;&gt;"",VLOOKUP('Quarter 1'!DK76-5*('Quarter 1'!DH76-1),'Players Stats'!$B$136:$J$140,1+DI76),"")</f>
        <v/>
      </c>
      <c r="DP76" s="44" t="str">
        <f t="shared" ca="1" si="80"/>
        <v/>
      </c>
      <c r="DQ76" s="27" t="str">
        <f t="shared" ca="1" si="57"/>
        <v/>
      </c>
      <c r="DR76" s="44" t="str">
        <f ca="1">IF(DF76&lt;&gt;"",IF(DP76="NO",VLOOKUP(DK76,'Players Stats'!$C$88:$I$127,7),""),"")</f>
        <v/>
      </c>
      <c r="DS76" s="44" t="str">
        <f t="shared" ca="1" si="81"/>
        <v/>
      </c>
      <c r="DT76" s="27" t="str">
        <f t="shared" ca="1" si="58"/>
        <v/>
      </c>
      <c r="DU76" s="44" t="str">
        <f ca="1">IF(DP76="NO",VLOOKUP(DK76,'Players Stats'!$C$88:$H$127,7-'Quarter 1'!DS76),"")</f>
        <v/>
      </c>
      <c r="DV76" s="44" t="str">
        <f t="shared" ca="1" si="82"/>
        <v/>
      </c>
      <c r="DW76" s="27" t="str">
        <f t="shared" ca="1" si="59"/>
        <v/>
      </c>
      <c r="DX76" s="44" t="str">
        <f ca="1">IF(DW76="","",IF(DW76&lt;=VLOOKUP(DK76,'Players Stats'!$C$88:$L$127,10),"YES","NO"))</f>
        <v/>
      </c>
      <c r="DY76" s="27" t="str">
        <f t="shared" ca="1" si="60"/>
        <v/>
      </c>
      <c r="DZ76" s="44" t="str">
        <f ca="1">IF(DX76="YES",IF(DY76&lt;=VLOOKUP(DK76,'Players Stats'!$C$88:$H$127,6),1,0),"")</f>
        <v/>
      </c>
      <c r="EA76" s="27" t="str">
        <f t="shared" ca="1" si="61"/>
        <v/>
      </c>
      <c r="EB76" s="44" t="str">
        <f ca="1">IF(AND(DX76="YES",EA76&lt;&gt;""),IF(EA76&lt;=VLOOKUP(DK76,'Players Stats'!$C$88:$H$127,6),1,0),"")</f>
        <v/>
      </c>
      <c r="EC76" s="27" t="str">
        <f t="shared" ca="1" si="62"/>
        <v/>
      </c>
      <c r="ED76" s="44" t="str">
        <f ca="1">IF(EC76="","",IF(EC76&lt;=Simulation!$K$7,"YES","NO"))</f>
        <v/>
      </c>
      <c r="EE76" s="27" t="str">
        <f t="shared" ca="1" si="63"/>
        <v/>
      </c>
      <c r="EF76" s="44" t="str">
        <f ca="1">IF(ED76="NO",IF(EE76&lt;=Simulation!$K$9,DH76,DI76),"")</f>
        <v/>
      </c>
      <c r="EH76" s="44" t="str">
        <f t="shared" ca="1" si="64"/>
        <v/>
      </c>
      <c r="EI76" s="6" t="str">
        <f t="shared" ca="1" si="65"/>
        <v/>
      </c>
      <c r="EJ76" s="44" t="str">
        <f t="shared" ca="1" si="66"/>
        <v/>
      </c>
      <c r="EL76" s="44" t="str">
        <f t="shared" ca="1" si="94"/>
        <v/>
      </c>
      <c r="EM76" s="44" t="str">
        <f t="shared" ca="1" si="95"/>
        <v/>
      </c>
      <c r="EN76" s="44" t="str">
        <f t="shared" ca="1" si="96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7"/>
        <v/>
      </c>
      <c r="E77" s="44" t="str">
        <f t="shared" ref="E77:E90" ca="1" si="97">IF(B77&lt;&gt;"",IF(D77=C$4,C$5,C$4),"")</f>
        <v/>
      </c>
      <c r="F77" s="87" t="str">
        <f t="shared" ref="F77:F90" ca="1" si="98">IF(B77&lt;&gt;"",RAND(),"")</f>
        <v/>
      </c>
      <c r="G77" s="44" t="str">
        <f t="shared" ref="G77:G90" ca="1" si="99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87" t="str">
        <f t="shared" ref="J77:J90" ca="1" si="100">IF(B77&lt;&gt;"",RAND(),"")</f>
        <v/>
      </c>
      <c r="K77" s="87" t="str">
        <f ca="1">IF(B77&lt;&gt;"",VLOOKUP('Quarter 1'!G77-5*('Quarter 1'!D77-1),'Players Stats'!$B$136:$J$140,1+E77),"")</f>
        <v/>
      </c>
      <c r="L77" s="44" t="str">
        <f t="shared" ca="1" si="68"/>
        <v/>
      </c>
      <c r="M77" s="87" t="str">
        <f t="shared" ref="M77:M90" ca="1" si="101">IF(B77&lt;&gt;"",IF(L77="NO",RAND(),""),"")</f>
        <v/>
      </c>
      <c r="N77" s="87" t="str">
        <f ca="1">IF(B77&lt;&gt;"",IF(L77="NO",VLOOKUP(G77,'Players Stats'!$C$88:$I$127,7),""),"")</f>
        <v/>
      </c>
      <c r="O77" s="44" t="str">
        <f t="shared" ca="1" si="69"/>
        <v/>
      </c>
      <c r="P77" s="87" t="str">
        <f t="shared" ref="P77:P90" ca="1" si="102">IF(B77&lt;&gt;"",IF(L77="NO",RAND(),""),"")</f>
        <v/>
      </c>
      <c r="Q77" s="87" t="str">
        <f ca="1">IF(L77="NO",VLOOKUP(G77,'Players Stats'!$C$88:$H$127,7-'Quarter 1'!O77),"")</f>
        <v/>
      </c>
      <c r="R77" s="44" t="str">
        <f t="shared" ca="1" si="70"/>
        <v/>
      </c>
      <c r="S77" s="87" t="str">
        <f t="shared" ref="S77:S90" ca="1" si="103">IF(R77="","",IF(O77=3,"",RAND()))</f>
        <v/>
      </c>
      <c r="T77" s="44" t="str">
        <f ca="1">IF(S77="","",IF(S77&lt;=VLOOKUP(G77,'Players Stats'!$C$88:$L$127,10),"YES","NO"))</f>
        <v/>
      </c>
      <c r="U77" s="87" t="str">
        <f t="shared" ref="U77:U90" ca="1" si="104">IF(T77="YES",RAND(),"")</f>
        <v/>
      </c>
      <c r="V77" s="44" t="str">
        <f ca="1">IF(T77="YES",IF(U77&lt;=VLOOKUP(G77,'Players Stats'!$C$88:$H$127,6),1,0),"")</f>
        <v/>
      </c>
      <c r="W77" s="87" t="str">
        <f t="shared" ref="W77:W90" ca="1" si="105">IF(AND(T77="YES",R77=0),RAND(),"")</f>
        <v/>
      </c>
      <c r="X77" s="44" t="str">
        <f ca="1">IF(AND(T77="YES",W77&lt;&gt;""),IF(W77&lt;=VLOOKUP(G77,'Players Stats'!$C$88:$H$127,6),1,0),"")</f>
        <v/>
      </c>
      <c r="Y77" s="87" t="str">
        <f t="shared" ref="Y77:Y90" ca="1" si="106">IF(AND(R77=0,T77="NO"),RAND(),"")</f>
        <v/>
      </c>
      <c r="Z77" s="44" t="str">
        <f ca="1">IF(Y77="","",IF(Y77&lt;=Simulation!$K$7,"YES","NO"))</f>
        <v/>
      </c>
      <c r="AA77" s="87" t="str">
        <f t="shared" ref="AA77:AA90" ca="1" si="107">IF(Z77="NO",RAND(),"")</f>
        <v/>
      </c>
      <c r="AB77" s="44" t="str">
        <f ca="1">IF(Z77="NO",IF(AA77&lt;=Simulation!$K$9,D77,E77),"")</f>
        <v/>
      </c>
      <c r="AD77" s="44" t="str">
        <f t="shared" ref="AD77:AD90" ca="1" si="108">IF(B77&lt;&gt;"",IF(D77=$C$4,IF(L77="YES",AD76,IF(T77="YES",IF(R77=0,AD76+R77+V77+X77,AD76+R77+V77),AD76+R77)),AD76),"")</f>
        <v/>
      </c>
      <c r="AE77" s="6" t="str">
        <f t="shared" ref="AE77:AE90" ca="1" si="109">IF(B77&lt;&gt;"","-","")</f>
        <v/>
      </c>
      <c r="AF77" s="44" t="str">
        <f t="shared" ref="AF77:AF90" ca="1" si="110">IF(B77&lt;&gt;"",IF(D77=$C$5,IF(L77="YES",AF76,IF(T77="YES",IF(R77=0,AF76+R77+V77+X77,AF76+R77+V77),AF76+R77)),AF76),"")</f>
        <v/>
      </c>
      <c r="AH77" s="44" t="str">
        <f t="shared" ca="1" si="84"/>
        <v/>
      </c>
      <c r="AI77" s="44" t="str">
        <f t="shared" ca="1" si="84"/>
        <v/>
      </c>
      <c r="AJ77" s="44" t="str">
        <f t="shared" ca="1" si="84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71"/>
        <v/>
      </c>
      <c r="AO77" s="44" t="str">
        <f t="shared" ref="AO77:AO90" ca="1" si="111">IF(AL77&lt;&gt;"",IF(AN77=C$4,C$5,C$4),"")</f>
        <v/>
      </c>
      <c r="AP77" s="87" t="str">
        <f t="shared" ca="1" si="85"/>
        <v/>
      </c>
      <c r="AQ77" s="44" t="str">
        <f t="shared" ref="AQ77:AQ90" ca="1" si="112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ca="1" si="83"/>
        <v/>
      </c>
      <c r="AU77" s="44" t="str">
        <f ca="1">IF(AL77&lt;&gt;"",VLOOKUP('Quarter 1'!AQ77-5*('Quarter 1'!AN77-1),'Players Stats'!$B$136:$J$140,1+AO77),"")</f>
        <v/>
      </c>
      <c r="AV77" s="44" t="str">
        <f t="shared" ca="1" si="72"/>
        <v/>
      </c>
      <c r="AW77" s="27" t="str">
        <f t="shared" ref="AW77:AW90" ca="1" si="113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73"/>
        <v/>
      </c>
      <c r="AZ77" s="27" t="str">
        <f t="shared" ref="AZ77:AZ90" ca="1" si="114">IF(AL77&lt;&gt;"",IF(AV77="NO",RAND(),""),"")</f>
        <v/>
      </c>
      <c r="BA77" s="44" t="str">
        <f ca="1">IF(AV77="NO",VLOOKUP(AQ77,'Players Stats'!$C$88:$H$127,7-'Quarter 1'!AY77),"")</f>
        <v/>
      </c>
      <c r="BB77" s="44" t="str">
        <f t="shared" ca="1" si="74"/>
        <v/>
      </c>
      <c r="BC77" s="27" t="str">
        <f t="shared" ref="BC77:BC90" ca="1" si="115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16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17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18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19">IF(BJ77="NO",RAND(),"")</f>
        <v/>
      </c>
      <c r="BL77" s="44" t="str">
        <f ca="1">IF(BJ77="NO",IF(BK77&lt;=Simulation!$K$9,AN77,AO77),"")</f>
        <v/>
      </c>
      <c r="BN77" s="44" t="str">
        <f t="shared" ref="BN77:BN90" ca="1" si="120">IF(AL77&lt;&gt;"",IF(AN77=$C$4,IF(AV77="YES",BN76,IF(BD77="YES",IF(BB77=0,BN76+BB77+BF77+BH77,BN76+BB77+BF77),BN76+BB77)),BN76),"")</f>
        <v/>
      </c>
      <c r="BO77" s="6" t="str">
        <f t="shared" ref="BO77:BO90" ca="1" si="121">IF(AL77&lt;&gt;"","-","")</f>
        <v/>
      </c>
      <c r="BP77" s="44" t="str">
        <f t="shared" ref="BP77:BP90" ca="1" si="122">IF(AL77&lt;&gt;"",IF(AN77=$C$5,IF(AV77="YES",BP76,IF(BD77="YES",IF(BB77=0,BP76+BB77+BF77+BH77,BP76+BB77+BF77),BP76+BB77)),BP76),"")</f>
        <v/>
      </c>
      <c r="BR77" s="44" t="str">
        <f t="shared" ca="1" si="88"/>
        <v/>
      </c>
      <c r="BS77" s="44" t="str">
        <f t="shared" ca="1" si="89"/>
        <v/>
      </c>
      <c r="BT77" s="44" t="str">
        <f t="shared" ca="1" si="90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75"/>
        <v/>
      </c>
      <c r="BY77" s="44" t="str">
        <f t="shared" ref="BY77:BY90" ca="1" si="123">IF(BV77&lt;&gt;"",IF(BX77=C$4,C$5,C$4),"")</f>
        <v/>
      </c>
      <c r="BZ77" s="27" t="str">
        <f t="shared" ca="1" si="86"/>
        <v/>
      </c>
      <c r="CA77" s="44" t="str">
        <f t="shared" ref="CA77:CA90" ca="1" si="124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25">IF(BV77&lt;&gt;"",RAND(),"")</f>
        <v/>
      </c>
      <c r="CE77" s="44" t="str">
        <f ca="1">IF(BV77&lt;&gt;"",VLOOKUP('Quarter 1'!CA77-5*('Quarter 1'!BX77-1),'Players Stats'!$B$136:$J$140,1+BY77),"")</f>
        <v/>
      </c>
      <c r="CF77" s="44" t="str">
        <f t="shared" ca="1" si="76"/>
        <v/>
      </c>
      <c r="CG77" s="27" t="str">
        <f t="shared" ref="CG77:CG90" ca="1" si="126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7"/>
        <v/>
      </c>
      <c r="CJ77" s="27" t="str">
        <f t="shared" ref="CJ77:CJ90" ca="1" si="127">IF(BV77&lt;&gt;"",IF(CF77="NO",RAND(),""),"")</f>
        <v/>
      </c>
      <c r="CK77" s="44" t="str">
        <f ca="1">IF(CF77="NO",VLOOKUP(CA77,'Players Stats'!$C$88:$H$127,7-'Quarter 1'!CI77),"")</f>
        <v/>
      </c>
      <c r="CL77" s="44" t="str">
        <f t="shared" ca="1" si="78"/>
        <v/>
      </c>
      <c r="CM77" s="27" t="str">
        <f t="shared" ref="CM77:CM90" ca="1" si="128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29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30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31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32">IF(CT77="NO",RAND(),"")</f>
        <v/>
      </c>
      <c r="CV77" s="44" t="str">
        <f ca="1">IF(CT77="NO",IF(CU77&lt;=Simulation!$K$9,BX77,BY77),"")</f>
        <v/>
      </c>
      <c r="CX77" s="44" t="str">
        <f t="shared" ref="CX77:CX90" ca="1" si="133">IF(BV77&lt;&gt;"",IF(BX77=$C$4,IF(CF77="YES",CX76,IF(CN77="YES",IF(CL77=0,CX76+CL77+CP77+CR77,CX76+CL77+CP77),CX76+CL77)),CX76),"")</f>
        <v/>
      </c>
      <c r="CY77" s="6" t="str">
        <f t="shared" ref="CY77:CY90" ca="1" si="134">IF(BV77&lt;&gt;"","-","")</f>
        <v/>
      </c>
      <c r="CZ77" s="44" t="str">
        <f t="shared" ref="CZ77:CZ90" ca="1" si="135">IF(BV77&lt;&gt;"",IF(BX77=$C$5,IF(CF77="YES",CZ76,IF(CN77="YES",IF(CL77=0,CZ76+CL77+CP77+CR77,CZ76+CL77+CP77),CZ76+CL77)),CZ76),"")</f>
        <v/>
      </c>
      <c r="DB77" s="44" t="str">
        <f t="shared" ca="1" si="91"/>
        <v/>
      </c>
      <c r="DC77" s="44" t="str">
        <f t="shared" ca="1" si="92"/>
        <v/>
      </c>
      <c r="DD77" s="44" t="str">
        <f t="shared" ca="1" si="93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9"/>
        <v/>
      </c>
      <c r="DI77" s="44" t="str">
        <f t="shared" ref="DI77:DI90" ca="1" si="136">IF(DF77&lt;&gt;"",IF(DH77=C$4,C$5,C$4),"")</f>
        <v/>
      </c>
      <c r="DJ77" s="27" t="str">
        <f t="shared" ca="1" si="87"/>
        <v/>
      </c>
      <c r="DK77" s="44" t="str">
        <f t="shared" ref="DK77:DK90" ca="1" si="137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38">IF(DF77&lt;&gt;"",RAND(),"")</f>
        <v/>
      </c>
      <c r="DO77" s="44" t="str">
        <f ca="1">IF(DF77&lt;&gt;"",VLOOKUP('Quarter 1'!DK77-5*('Quarter 1'!DH77-1),'Players Stats'!$B$136:$J$140,1+DI77),"")</f>
        <v/>
      </c>
      <c r="DP77" s="44" t="str">
        <f t="shared" ca="1" si="80"/>
        <v/>
      </c>
      <c r="DQ77" s="27" t="str">
        <f t="shared" ref="DQ77:DQ90" ca="1" si="139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81"/>
        <v/>
      </c>
      <c r="DT77" s="27" t="str">
        <f t="shared" ref="DT77:DT90" ca="1" si="140">IF(DF77&lt;&gt;"",IF(DP77="NO",RAND(),""),"")</f>
        <v/>
      </c>
      <c r="DU77" s="44" t="str">
        <f ca="1">IF(DP77="NO",VLOOKUP(DK77,'Players Stats'!$C$88:$H$127,7-'Quarter 1'!DS77),"")</f>
        <v/>
      </c>
      <c r="DV77" s="44" t="str">
        <f t="shared" ca="1" si="82"/>
        <v/>
      </c>
      <c r="DW77" s="27" t="str">
        <f t="shared" ref="DW77:DW90" ca="1" si="141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42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43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44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45">IF(ED77="NO",RAND(),"")</f>
        <v/>
      </c>
      <c r="EF77" s="44" t="str">
        <f ca="1">IF(ED77="NO",IF(EE77&lt;=Simulation!$K$9,DH77,DI77),"")</f>
        <v/>
      </c>
      <c r="EH77" s="44" t="str">
        <f t="shared" ref="EH77:EH90" ca="1" si="146">IF(DF77&lt;&gt;"",IF(DH77=$C$4,IF(DP77="YES",EH76,IF(DX77="YES",IF(DV77=0,EH76+DV77+DZ77+EB77,EH76+DV77+DZ77),EH76+DV77)),EH76),"")</f>
        <v/>
      </c>
      <c r="EI77" s="6" t="str">
        <f t="shared" ref="EI77:EI90" ca="1" si="147">IF(DF77&lt;&gt;"","-","")</f>
        <v/>
      </c>
      <c r="EJ77" s="44" t="str">
        <f t="shared" ref="EJ77:EJ90" ca="1" si="148">IF(DF77&lt;&gt;"",IF(DH77=$C$5,IF(DP77="YES",EJ76,IF(DX77="YES",IF(DV77=0,EJ76+DV77+DZ77+EB77,EJ76+DV77+DZ77),EJ76+DV77)),EJ76),"")</f>
        <v/>
      </c>
      <c r="EL77" s="44" t="str">
        <f t="shared" ca="1" si="94"/>
        <v/>
      </c>
      <c r="EM77" s="44" t="str">
        <f t="shared" ca="1" si="95"/>
        <v/>
      </c>
      <c r="EN77" s="44" t="str">
        <f t="shared" ca="1" si="96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49">IF(B78&lt;&gt;"",IF(AB77="",E77,AB77),"")</f>
        <v/>
      </c>
      <c r="E78" s="44" t="str">
        <f t="shared" ca="1" si="97"/>
        <v/>
      </c>
      <c r="F78" s="87" t="str">
        <f t="shared" ca="1" si="98"/>
        <v/>
      </c>
      <c r="G78" s="44" t="str">
        <f t="shared" ca="1" si="99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87" t="str">
        <f t="shared" ca="1" si="100"/>
        <v/>
      </c>
      <c r="K78" s="87" t="str">
        <f ca="1">IF(B78&lt;&gt;"",VLOOKUP('Quarter 1'!G78-5*('Quarter 1'!D78-1),'Players Stats'!$B$136:$J$140,1+E78),"")</f>
        <v/>
      </c>
      <c r="L78" s="44" t="str">
        <f t="shared" ref="L78:L90" ca="1" si="150">IF(B78&lt;&gt;"",IF(J78&lt;=K78, "YES", "NO"),"")</f>
        <v/>
      </c>
      <c r="M78" s="87" t="str">
        <f t="shared" ca="1" si="101"/>
        <v/>
      </c>
      <c r="N78" s="87" t="str">
        <f ca="1">IF(B78&lt;&gt;"",IF(L78="NO",VLOOKUP(G78,'Players Stats'!$C$88:$I$127,7),""),"")</f>
        <v/>
      </c>
      <c r="O78" s="44" t="str">
        <f t="shared" ref="O78:O90" ca="1" si="151">IF(B78&lt;&gt;"",IF(L78="NO",IF(M78&lt;=N78,3,2),""),"")</f>
        <v/>
      </c>
      <c r="P78" s="87" t="str">
        <f t="shared" ca="1" si="102"/>
        <v/>
      </c>
      <c r="Q78" s="87" t="str">
        <f ca="1">IF(L78="NO",VLOOKUP(G78,'Players Stats'!$C$88:$H$127,7-'Quarter 1'!O78),"")</f>
        <v/>
      </c>
      <c r="R78" s="44" t="str">
        <f t="shared" ref="R78:R90" ca="1" si="152">IF(B78&lt;&gt;"",IF(L78="NO",IF(P78&lt;=Q78,O78,0),""),"")</f>
        <v/>
      </c>
      <c r="S78" s="87" t="str">
        <f t="shared" ca="1" si="103"/>
        <v/>
      </c>
      <c r="T78" s="44" t="str">
        <f ca="1">IF(S78="","",IF(S78&lt;=VLOOKUP(G78,'Players Stats'!$C$88:$L$127,10),"YES","NO"))</f>
        <v/>
      </c>
      <c r="U78" s="87" t="str">
        <f t="shared" ca="1" si="104"/>
        <v/>
      </c>
      <c r="V78" s="44" t="str">
        <f ca="1">IF(T78="YES",IF(U78&lt;=VLOOKUP(G78,'Players Stats'!$C$88:$H$127,6),1,0),"")</f>
        <v/>
      </c>
      <c r="W78" s="87" t="str">
        <f t="shared" ca="1" si="105"/>
        <v/>
      </c>
      <c r="X78" s="44" t="str">
        <f ca="1">IF(AND(T78="YES",W78&lt;&gt;""),IF(W78&lt;=VLOOKUP(G78,'Players Stats'!$C$88:$H$127,6),1,0),"")</f>
        <v/>
      </c>
      <c r="Y78" s="87" t="str">
        <f t="shared" ca="1" si="106"/>
        <v/>
      </c>
      <c r="Z78" s="44" t="str">
        <f ca="1">IF(Y78="","",IF(Y78&lt;=Simulation!$K$7,"YES","NO"))</f>
        <v/>
      </c>
      <c r="AA78" s="87" t="str">
        <f t="shared" ca="1" si="107"/>
        <v/>
      </c>
      <c r="AB78" s="44" t="str">
        <f ca="1">IF(Z78="NO",IF(AA78&lt;=Simulation!$K$9,D78,E78),"")</f>
        <v/>
      </c>
      <c r="AD78" s="44" t="str">
        <f t="shared" ca="1" si="108"/>
        <v/>
      </c>
      <c r="AE78" s="6" t="str">
        <f t="shared" ca="1" si="109"/>
        <v/>
      </c>
      <c r="AF78" s="44" t="str">
        <f t="shared" ca="1" si="110"/>
        <v/>
      </c>
      <c r="AH78" s="44" t="str">
        <f t="shared" ca="1" si="84"/>
        <v/>
      </c>
      <c r="AI78" s="44" t="str">
        <f t="shared" ca="1" si="84"/>
        <v/>
      </c>
      <c r="AJ78" s="44" t="str">
        <f t="shared" ca="1" si="84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53">IF(AL78&lt;&gt;"",IF(BL77="",AO77,BL77),"")</f>
        <v/>
      </c>
      <c r="AO78" s="44" t="str">
        <f t="shared" ca="1" si="111"/>
        <v/>
      </c>
      <c r="AP78" s="87" t="str">
        <f t="shared" ca="1" si="85"/>
        <v/>
      </c>
      <c r="AQ78" s="44" t="str">
        <f t="shared" ca="1" si="112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83"/>
        <v/>
      </c>
      <c r="AU78" s="44" t="str">
        <f ca="1">IF(AL78&lt;&gt;"",VLOOKUP('Quarter 1'!AQ78-5*('Quarter 1'!AN78-1),'Players Stats'!$B$136:$J$140,1+AO78),"")</f>
        <v/>
      </c>
      <c r="AV78" s="44" t="str">
        <f t="shared" ref="AV78:AV90" ca="1" si="154">IF(AL78&lt;&gt;"",IF(AT78&lt;=AU78, "YES", "NO"),"")</f>
        <v/>
      </c>
      <c r="AW78" s="27" t="str">
        <f t="shared" ca="1" si="113"/>
        <v/>
      </c>
      <c r="AX78" s="44" t="str">
        <f ca="1">IF(AL78&lt;&gt;"",IF(AV78="NO",VLOOKUP(AQ78,'Players Stats'!$C$88:$I$127,7),""),"")</f>
        <v/>
      </c>
      <c r="AY78" s="44" t="str">
        <f t="shared" ref="AY78:AY90" ca="1" si="155">IF(AL78&lt;&gt;"",IF(AV78="NO",IF(AW78&lt;=AX78,3,2),""),"")</f>
        <v/>
      </c>
      <c r="AZ78" s="27" t="str">
        <f t="shared" ca="1" si="114"/>
        <v/>
      </c>
      <c r="BA78" s="44" t="str">
        <f ca="1">IF(AV78="NO",VLOOKUP(AQ78,'Players Stats'!$C$88:$H$127,7-'Quarter 1'!AY78),"")</f>
        <v/>
      </c>
      <c r="BB78" s="44" t="str">
        <f t="shared" ref="BB78:BB90" ca="1" si="156">IF(AL78&lt;&gt;"",IF(AV78="NO",IF(AZ78&lt;=BA78,AY78,0),""),"")</f>
        <v/>
      </c>
      <c r="BC78" s="27" t="str">
        <f t="shared" ca="1" si="115"/>
        <v/>
      </c>
      <c r="BD78" s="44" t="str">
        <f ca="1">IF(BC78="","",IF(BC78&lt;=VLOOKUP(AQ78,'Players Stats'!$C$88:$L$127,10),"YES","NO"))</f>
        <v/>
      </c>
      <c r="BE78" s="27" t="str">
        <f t="shared" ca="1" si="116"/>
        <v/>
      </c>
      <c r="BF78" s="44" t="str">
        <f ca="1">IF(BD78="YES",IF(BE78&lt;=VLOOKUP(AQ78,'Players Stats'!$C$88:$H$127,6),1,0),"")</f>
        <v/>
      </c>
      <c r="BG78" s="27" t="str">
        <f t="shared" ca="1" si="117"/>
        <v/>
      </c>
      <c r="BH78" s="44" t="str">
        <f ca="1">IF(AND(BD78="YES",BG78&lt;&gt;""),IF(BG78&lt;=VLOOKUP(AQ78,'Players Stats'!$C$88:$H$127,6),1,0),"")</f>
        <v/>
      </c>
      <c r="BI78" s="27" t="str">
        <f t="shared" ca="1" si="118"/>
        <v/>
      </c>
      <c r="BJ78" s="44" t="str">
        <f ca="1">IF(BI78="","",IF(BI78&lt;=Simulation!$K$7,"YES","NO"))</f>
        <v/>
      </c>
      <c r="BK78" s="27" t="str">
        <f t="shared" ca="1" si="119"/>
        <v/>
      </c>
      <c r="BL78" s="44" t="str">
        <f ca="1">IF(BJ78="NO",IF(BK78&lt;=Simulation!$K$9,AN78,AO78),"")</f>
        <v/>
      </c>
      <c r="BN78" s="44" t="str">
        <f t="shared" ca="1" si="120"/>
        <v/>
      </c>
      <c r="BO78" s="6" t="str">
        <f t="shared" ca="1" si="121"/>
        <v/>
      </c>
      <c r="BP78" s="44" t="str">
        <f t="shared" ca="1" si="122"/>
        <v/>
      </c>
      <c r="BR78" s="44" t="str">
        <f t="shared" ca="1" si="88"/>
        <v/>
      </c>
      <c r="BS78" s="44" t="str">
        <f t="shared" ca="1" si="89"/>
        <v/>
      </c>
      <c r="BT78" s="44" t="str">
        <f t="shared" ca="1" si="90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57">IF(BV78&lt;&gt;"",IF(CV77="",BY77,CV77),"")</f>
        <v/>
      </c>
      <c r="BY78" s="44" t="str">
        <f t="shared" ca="1" si="123"/>
        <v/>
      </c>
      <c r="BZ78" s="27" t="str">
        <f t="shared" ca="1" si="86"/>
        <v/>
      </c>
      <c r="CA78" s="44" t="str">
        <f t="shared" ca="1" si="124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25"/>
        <v/>
      </c>
      <c r="CE78" s="44" t="str">
        <f ca="1">IF(BV78&lt;&gt;"",VLOOKUP('Quarter 1'!CA78-5*('Quarter 1'!BX78-1),'Players Stats'!$B$136:$J$140,1+BY78),"")</f>
        <v/>
      </c>
      <c r="CF78" s="44" t="str">
        <f t="shared" ref="CF78:CF90" ca="1" si="158">IF(BV78&lt;&gt;"",IF(CD78&lt;=CE78, "YES", "NO"),"")</f>
        <v/>
      </c>
      <c r="CG78" s="27" t="str">
        <f t="shared" ca="1" si="126"/>
        <v/>
      </c>
      <c r="CH78" s="44" t="str">
        <f ca="1">IF(BV78&lt;&gt;"",IF(CF78="NO",VLOOKUP(CA78,'Players Stats'!$C$88:$I$127,7),""),"")</f>
        <v/>
      </c>
      <c r="CI78" s="44" t="str">
        <f t="shared" ref="CI78:CI90" ca="1" si="159">IF(BV78&lt;&gt;"",IF(CF78="NO",IF(CG78&lt;=CH78,3,2),""),"")</f>
        <v/>
      </c>
      <c r="CJ78" s="27" t="str">
        <f t="shared" ca="1" si="127"/>
        <v/>
      </c>
      <c r="CK78" s="44" t="str">
        <f ca="1">IF(CF78="NO",VLOOKUP(CA78,'Players Stats'!$C$88:$H$127,7-'Quarter 1'!CI78),"")</f>
        <v/>
      </c>
      <c r="CL78" s="44" t="str">
        <f t="shared" ref="CL78:CL90" ca="1" si="160">IF(BV78&lt;&gt;"",IF(CF78="NO",IF(CJ78&lt;=CK78,CI78,0),""),"")</f>
        <v/>
      </c>
      <c r="CM78" s="27" t="str">
        <f t="shared" ca="1" si="128"/>
        <v/>
      </c>
      <c r="CN78" s="44" t="str">
        <f ca="1">IF(CM78="","",IF(CM78&lt;=VLOOKUP(CA78,'Players Stats'!$C$88:$L$127,10),"YES","NO"))</f>
        <v/>
      </c>
      <c r="CO78" s="27" t="str">
        <f t="shared" ca="1" si="129"/>
        <v/>
      </c>
      <c r="CP78" s="44" t="str">
        <f ca="1">IF(CN78="YES",IF(CO78&lt;=VLOOKUP(CA78,'Players Stats'!$C$88:$H$127,6),1,0),"")</f>
        <v/>
      </c>
      <c r="CQ78" s="27" t="str">
        <f t="shared" ca="1" si="130"/>
        <v/>
      </c>
      <c r="CR78" s="44" t="str">
        <f ca="1">IF(AND(CN78="YES",CQ78&lt;&gt;""),IF(CQ78&lt;=VLOOKUP(CA78,'Players Stats'!$C$88:$H$127,6),1,0),"")</f>
        <v/>
      </c>
      <c r="CS78" s="27" t="str">
        <f t="shared" ca="1" si="131"/>
        <v/>
      </c>
      <c r="CT78" s="44" t="str">
        <f ca="1">IF(CS78="","",IF(CS78&lt;=Simulation!$K$7,"YES","NO"))</f>
        <v/>
      </c>
      <c r="CU78" s="27" t="str">
        <f t="shared" ca="1" si="132"/>
        <v/>
      </c>
      <c r="CV78" s="44" t="str">
        <f ca="1">IF(CT78="NO",IF(CU78&lt;=Simulation!$K$9,BX78,BY78),"")</f>
        <v/>
      </c>
      <c r="CX78" s="44" t="str">
        <f t="shared" ca="1" si="133"/>
        <v/>
      </c>
      <c r="CY78" s="6" t="str">
        <f t="shared" ca="1" si="134"/>
        <v/>
      </c>
      <c r="CZ78" s="44" t="str">
        <f t="shared" ca="1" si="135"/>
        <v/>
      </c>
      <c r="DB78" s="44" t="str">
        <f t="shared" ca="1" si="91"/>
        <v/>
      </c>
      <c r="DC78" s="44" t="str">
        <f t="shared" ca="1" si="92"/>
        <v/>
      </c>
      <c r="DD78" s="44" t="str">
        <f t="shared" ca="1" si="93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61">IF(DF78&lt;&gt;"",IF(EF77="",DI77,EF77),"")</f>
        <v/>
      </c>
      <c r="DI78" s="44" t="str">
        <f t="shared" ca="1" si="136"/>
        <v/>
      </c>
      <c r="DJ78" s="27" t="str">
        <f t="shared" ca="1" si="87"/>
        <v/>
      </c>
      <c r="DK78" s="44" t="str">
        <f t="shared" ca="1" si="137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38"/>
        <v/>
      </c>
      <c r="DO78" s="44" t="str">
        <f ca="1">IF(DF78&lt;&gt;"",VLOOKUP('Quarter 1'!DK78-5*('Quarter 1'!DH78-1),'Players Stats'!$B$136:$J$140,1+DI78),"")</f>
        <v/>
      </c>
      <c r="DP78" s="44" t="str">
        <f t="shared" ref="DP78:DP90" ca="1" si="162">IF(DF78&lt;&gt;"",IF(DN78&lt;=DO78, "YES", "NO"),"")</f>
        <v/>
      </c>
      <c r="DQ78" s="27" t="str">
        <f t="shared" ca="1" si="139"/>
        <v/>
      </c>
      <c r="DR78" s="44" t="str">
        <f ca="1">IF(DF78&lt;&gt;"",IF(DP78="NO",VLOOKUP(DK78,'Players Stats'!$C$88:$I$127,7),""),"")</f>
        <v/>
      </c>
      <c r="DS78" s="44" t="str">
        <f t="shared" ref="DS78:DS90" ca="1" si="163">IF(DF78&lt;&gt;"",IF(DP78="NO",IF(DQ78&lt;=DR78,3,2),""),"")</f>
        <v/>
      </c>
      <c r="DT78" s="27" t="str">
        <f t="shared" ca="1" si="140"/>
        <v/>
      </c>
      <c r="DU78" s="44" t="str">
        <f ca="1">IF(DP78="NO",VLOOKUP(DK78,'Players Stats'!$C$88:$H$127,7-'Quarter 1'!DS78),"")</f>
        <v/>
      </c>
      <c r="DV78" s="44" t="str">
        <f t="shared" ref="DV78:DV90" ca="1" si="164">IF(DF78&lt;&gt;"",IF(DP78="NO",IF(DT78&lt;=DU78,DS78,0),""),"")</f>
        <v/>
      </c>
      <c r="DW78" s="27" t="str">
        <f t="shared" ca="1" si="141"/>
        <v/>
      </c>
      <c r="DX78" s="44" t="str">
        <f ca="1">IF(DW78="","",IF(DW78&lt;=VLOOKUP(DK78,'Players Stats'!$C$88:$L$127,10),"YES","NO"))</f>
        <v/>
      </c>
      <c r="DY78" s="27" t="str">
        <f t="shared" ca="1" si="142"/>
        <v/>
      </c>
      <c r="DZ78" s="44" t="str">
        <f ca="1">IF(DX78="YES",IF(DY78&lt;=VLOOKUP(DK78,'Players Stats'!$C$88:$H$127,6),1,0),"")</f>
        <v/>
      </c>
      <c r="EA78" s="27" t="str">
        <f t="shared" ca="1" si="143"/>
        <v/>
      </c>
      <c r="EB78" s="44" t="str">
        <f ca="1">IF(AND(DX78="YES",EA78&lt;&gt;""),IF(EA78&lt;=VLOOKUP(DK78,'Players Stats'!$C$88:$H$127,6),1,0),"")</f>
        <v/>
      </c>
      <c r="EC78" s="27" t="str">
        <f t="shared" ca="1" si="144"/>
        <v/>
      </c>
      <c r="ED78" s="44" t="str">
        <f ca="1">IF(EC78="","",IF(EC78&lt;=Simulation!$K$7,"YES","NO"))</f>
        <v/>
      </c>
      <c r="EE78" s="27" t="str">
        <f t="shared" ca="1" si="145"/>
        <v/>
      </c>
      <c r="EF78" s="44" t="str">
        <f ca="1">IF(ED78="NO",IF(EE78&lt;=Simulation!$K$9,DH78,DI78),"")</f>
        <v/>
      </c>
      <c r="EH78" s="44" t="str">
        <f t="shared" ca="1" si="146"/>
        <v/>
      </c>
      <c r="EI78" s="6" t="str">
        <f t="shared" ca="1" si="147"/>
        <v/>
      </c>
      <c r="EJ78" s="44" t="str">
        <f t="shared" ca="1" si="148"/>
        <v/>
      </c>
      <c r="EL78" s="44" t="str">
        <f t="shared" ca="1" si="94"/>
        <v/>
      </c>
      <c r="EM78" s="44" t="str">
        <f t="shared" ca="1" si="95"/>
        <v/>
      </c>
      <c r="EN78" s="44" t="str">
        <f t="shared" ca="1" si="96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49"/>
        <v/>
      </c>
      <c r="E79" s="44" t="str">
        <f t="shared" ca="1" si="97"/>
        <v/>
      </c>
      <c r="F79" s="87" t="str">
        <f t="shared" ca="1" si="98"/>
        <v/>
      </c>
      <c r="G79" s="44" t="str">
        <f t="shared" ca="1" si="99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87" t="str">
        <f t="shared" ca="1" si="100"/>
        <v/>
      </c>
      <c r="K79" s="87" t="str">
        <f ca="1">IF(B79&lt;&gt;"",VLOOKUP('Quarter 1'!G79-5*('Quarter 1'!D79-1),'Players Stats'!$B$136:$J$140,1+E79),"")</f>
        <v/>
      </c>
      <c r="L79" s="44" t="str">
        <f t="shared" ca="1" si="150"/>
        <v/>
      </c>
      <c r="M79" s="87" t="str">
        <f t="shared" ca="1" si="101"/>
        <v/>
      </c>
      <c r="N79" s="87" t="str">
        <f ca="1">IF(B79&lt;&gt;"",IF(L79="NO",VLOOKUP(G79,'Players Stats'!$C$88:$I$127,7),""),"")</f>
        <v/>
      </c>
      <c r="O79" s="44" t="str">
        <f t="shared" ca="1" si="151"/>
        <v/>
      </c>
      <c r="P79" s="87" t="str">
        <f t="shared" ca="1" si="102"/>
        <v/>
      </c>
      <c r="Q79" s="87" t="str">
        <f ca="1">IF(L79="NO",VLOOKUP(G79,'Players Stats'!$C$88:$H$127,7-'Quarter 1'!O79),"")</f>
        <v/>
      </c>
      <c r="R79" s="44" t="str">
        <f t="shared" ca="1" si="152"/>
        <v/>
      </c>
      <c r="S79" s="87" t="str">
        <f t="shared" ca="1" si="103"/>
        <v/>
      </c>
      <c r="T79" s="44" t="str">
        <f ca="1">IF(S79="","",IF(S79&lt;=VLOOKUP(G79,'Players Stats'!$C$88:$L$127,10),"YES","NO"))</f>
        <v/>
      </c>
      <c r="U79" s="87" t="str">
        <f t="shared" ca="1" si="104"/>
        <v/>
      </c>
      <c r="V79" s="44" t="str">
        <f ca="1">IF(T79="YES",IF(U79&lt;=VLOOKUP(G79,'Players Stats'!$C$88:$H$127,6),1,0),"")</f>
        <v/>
      </c>
      <c r="W79" s="87" t="str">
        <f t="shared" ca="1" si="105"/>
        <v/>
      </c>
      <c r="X79" s="44" t="str">
        <f ca="1">IF(AND(T79="YES",W79&lt;&gt;""),IF(W79&lt;=VLOOKUP(G79,'Players Stats'!$C$88:$H$127,6),1,0),"")</f>
        <v/>
      </c>
      <c r="Y79" s="87" t="str">
        <f t="shared" ca="1" si="106"/>
        <v/>
      </c>
      <c r="Z79" s="44" t="str">
        <f ca="1">IF(Y79="","",IF(Y79&lt;=Simulation!$K$7,"YES","NO"))</f>
        <v/>
      </c>
      <c r="AA79" s="87" t="str">
        <f t="shared" ca="1" si="107"/>
        <v/>
      </c>
      <c r="AB79" s="44" t="str">
        <f ca="1">IF(Z79="NO",IF(AA79&lt;=Simulation!$K$9,D79,E79),"")</f>
        <v/>
      </c>
      <c r="AD79" s="44" t="str">
        <f t="shared" ca="1" si="108"/>
        <v/>
      </c>
      <c r="AE79" s="6" t="str">
        <f t="shared" ca="1" si="109"/>
        <v/>
      </c>
      <c r="AF79" s="44" t="str">
        <f t="shared" ca="1" si="110"/>
        <v/>
      </c>
      <c r="AH79" s="44" t="str">
        <f t="shared" ca="1" si="84"/>
        <v/>
      </c>
      <c r="AI79" s="44" t="str">
        <f t="shared" ca="1" si="84"/>
        <v/>
      </c>
      <c r="AJ79" s="44" t="str">
        <f t="shared" ca="1" si="84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53"/>
        <v/>
      </c>
      <c r="AO79" s="44" t="str">
        <f t="shared" ca="1" si="111"/>
        <v/>
      </c>
      <c r="AP79" s="87" t="str">
        <f t="shared" ca="1" si="85"/>
        <v/>
      </c>
      <c r="AQ79" s="44" t="str">
        <f t="shared" ca="1" si="112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ref="AT79:AT100" ca="1" si="165">IF(AL79&lt;&gt;"",RAND(),"")</f>
        <v/>
      </c>
      <c r="AU79" s="44" t="str">
        <f ca="1">IF(AL79&lt;&gt;"",VLOOKUP('Quarter 1'!AQ79-5*('Quarter 1'!AN79-1),'Players Stats'!$B$136:$J$140,1+AO79),"")</f>
        <v/>
      </c>
      <c r="AV79" s="44" t="str">
        <f t="shared" ca="1" si="154"/>
        <v/>
      </c>
      <c r="AW79" s="27" t="str">
        <f t="shared" ca="1" si="113"/>
        <v/>
      </c>
      <c r="AX79" s="44" t="str">
        <f ca="1">IF(AL79&lt;&gt;"",IF(AV79="NO",VLOOKUP(AQ79,'Players Stats'!$C$88:$I$127,7),""),"")</f>
        <v/>
      </c>
      <c r="AY79" s="44" t="str">
        <f t="shared" ca="1" si="155"/>
        <v/>
      </c>
      <c r="AZ79" s="27" t="str">
        <f t="shared" ca="1" si="114"/>
        <v/>
      </c>
      <c r="BA79" s="44" t="str">
        <f ca="1">IF(AV79="NO",VLOOKUP(AQ79,'Players Stats'!$C$88:$H$127,7-'Quarter 1'!AY79),"")</f>
        <v/>
      </c>
      <c r="BB79" s="44" t="str">
        <f t="shared" ca="1" si="156"/>
        <v/>
      </c>
      <c r="BC79" s="27" t="str">
        <f t="shared" ca="1" si="115"/>
        <v/>
      </c>
      <c r="BD79" s="44" t="str">
        <f ca="1">IF(BC79="","",IF(BC79&lt;=VLOOKUP(AQ79,'Players Stats'!$C$88:$L$127,10),"YES","NO"))</f>
        <v/>
      </c>
      <c r="BE79" s="27" t="str">
        <f t="shared" ca="1" si="116"/>
        <v/>
      </c>
      <c r="BF79" s="44" t="str">
        <f ca="1">IF(BD79="YES",IF(BE79&lt;=VLOOKUP(AQ79,'Players Stats'!$C$88:$H$127,6),1,0),"")</f>
        <v/>
      </c>
      <c r="BG79" s="27" t="str">
        <f t="shared" ca="1" si="117"/>
        <v/>
      </c>
      <c r="BH79" s="44" t="str">
        <f ca="1">IF(AND(BD79="YES",BG79&lt;&gt;""),IF(BG79&lt;=VLOOKUP(AQ79,'Players Stats'!$C$88:$H$127,6),1,0),"")</f>
        <v/>
      </c>
      <c r="BI79" s="27" t="str">
        <f t="shared" ca="1" si="118"/>
        <v/>
      </c>
      <c r="BJ79" s="44" t="str">
        <f ca="1">IF(BI79="","",IF(BI79&lt;=Simulation!$K$7,"YES","NO"))</f>
        <v/>
      </c>
      <c r="BK79" s="27" t="str">
        <f t="shared" ca="1" si="119"/>
        <v/>
      </c>
      <c r="BL79" s="44" t="str">
        <f ca="1">IF(BJ79="NO",IF(BK79&lt;=Simulation!$K$9,AN79,AO79),"")</f>
        <v/>
      </c>
      <c r="BN79" s="44" t="str">
        <f t="shared" ca="1" si="120"/>
        <v/>
      </c>
      <c r="BO79" s="6" t="str">
        <f t="shared" ca="1" si="121"/>
        <v/>
      </c>
      <c r="BP79" s="44" t="str">
        <f t="shared" ca="1" si="122"/>
        <v/>
      </c>
      <c r="BR79" s="44" t="str">
        <f t="shared" ca="1" si="88"/>
        <v/>
      </c>
      <c r="BS79" s="44" t="str">
        <f t="shared" ca="1" si="89"/>
        <v/>
      </c>
      <c r="BT79" s="44" t="str">
        <f t="shared" ca="1" si="90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57"/>
        <v/>
      </c>
      <c r="BY79" s="44" t="str">
        <f t="shared" ca="1" si="123"/>
        <v/>
      </c>
      <c r="BZ79" s="27" t="str">
        <f t="shared" ca="1" si="86"/>
        <v/>
      </c>
      <c r="CA79" s="44" t="str">
        <f t="shared" ca="1" si="124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25"/>
        <v/>
      </c>
      <c r="CE79" s="44" t="str">
        <f ca="1">IF(BV79&lt;&gt;"",VLOOKUP('Quarter 1'!CA79-5*('Quarter 1'!BX79-1),'Players Stats'!$B$136:$J$140,1+BY79),"")</f>
        <v/>
      </c>
      <c r="CF79" s="44" t="str">
        <f t="shared" ca="1" si="158"/>
        <v/>
      </c>
      <c r="CG79" s="27" t="str">
        <f t="shared" ca="1" si="126"/>
        <v/>
      </c>
      <c r="CH79" s="44" t="str">
        <f ca="1">IF(BV79&lt;&gt;"",IF(CF79="NO",VLOOKUP(CA79,'Players Stats'!$C$88:$I$127,7),""),"")</f>
        <v/>
      </c>
      <c r="CI79" s="44" t="str">
        <f t="shared" ca="1" si="159"/>
        <v/>
      </c>
      <c r="CJ79" s="27" t="str">
        <f t="shared" ca="1" si="127"/>
        <v/>
      </c>
      <c r="CK79" s="44" t="str">
        <f ca="1">IF(CF79="NO",VLOOKUP(CA79,'Players Stats'!$C$88:$H$127,7-'Quarter 1'!CI79),"")</f>
        <v/>
      </c>
      <c r="CL79" s="44" t="str">
        <f t="shared" ca="1" si="160"/>
        <v/>
      </c>
      <c r="CM79" s="27" t="str">
        <f t="shared" ca="1" si="128"/>
        <v/>
      </c>
      <c r="CN79" s="44" t="str">
        <f ca="1">IF(CM79="","",IF(CM79&lt;=VLOOKUP(CA79,'Players Stats'!$C$88:$L$127,10),"YES","NO"))</f>
        <v/>
      </c>
      <c r="CO79" s="27" t="str">
        <f t="shared" ca="1" si="129"/>
        <v/>
      </c>
      <c r="CP79" s="44" t="str">
        <f ca="1">IF(CN79="YES",IF(CO79&lt;=VLOOKUP(CA79,'Players Stats'!$C$88:$H$127,6),1,0),"")</f>
        <v/>
      </c>
      <c r="CQ79" s="27" t="str">
        <f t="shared" ca="1" si="130"/>
        <v/>
      </c>
      <c r="CR79" s="44" t="str">
        <f ca="1">IF(AND(CN79="YES",CQ79&lt;&gt;""),IF(CQ79&lt;=VLOOKUP(CA79,'Players Stats'!$C$88:$H$127,6),1,0),"")</f>
        <v/>
      </c>
      <c r="CS79" s="27" t="str">
        <f t="shared" ca="1" si="131"/>
        <v/>
      </c>
      <c r="CT79" s="44" t="str">
        <f ca="1">IF(CS79="","",IF(CS79&lt;=Simulation!$K$7,"YES","NO"))</f>
        <v/>
      </c>
      <c r="CU79" s="27" t="str">
        <f t="shared" ca="1" si="132"/>
        <v/>
      </c>
      <c r="CV79" s="44" t="str">
        <f ca="1">IF(CT79="NO",IF(CU79&lt;=Simulation!$K$9,BX79,BY79),"")</f>
        <v/>
      </c>
      <c r="CX79" s="44" t="str">
        <f t="shared" ca="1" si="133"/>
        <v/>
      </c>
      <c r="CY79" s="6" t="str">
        <f t="shared" ca="1" si="134"/>
        <v/>
      </c>
      <c r="CZ79" s="44" t="str">
        <f t="shared" ca="1" si="135"/>
        <v/>
      </c>
      <c r="DB79" s="44" t="str">
        <f t="shared" ca="1" si="91"/>
        <v/>
      </c>
      <c r="DC79" s="44" t="str">
        <f t="shared" ca="1" si="92"/>
        <v/>
      </c>
      <c r="DD79" s="44" t="str">
        <f t="shared" ca="1" si="93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61"/>
        <v/>
      </c>
      <c r="DI79" s="44" t="str">
        <f t="shared" ca="1" si="136"/>
        <v/>
      </c>
      <c r="DJ79" s="27" t="str">
        <f t="shared" ca="1" si="87"/>
        <v/>
      </c>
      <c r="DK79" s="44" t="str">
        <f t="shared" ca="1" si="137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38"/>
        <v/>
      </c>
      <c r="DO79" s="44" t="str">
        <f ca="1">IF(DF79&lt;&gt;"",VLOOKUP('Quarter 1'!DK79-5*('Quarter 1'!DH79-1),'Players Stats'!$B$136:$J$140,1+DI79),"")</f>
        <v/>
      </c>
      <c r="DP79" s="44" t="str">
        <f t="shared" ca="1" si="162"/>
        <v/>
      </c>
      <c r="DQ79" s="27" t="str">
        <f t="shared" ca="1" si="139"/>
        <v/>
      </c>
      <c r="DR79" s="44" t="str">
        <f ca="1">IF(DF79&lt;&gt;"",IF(DP79="NO",VLOOKUP(DK79,'Players Stats'!$C$88:$I$127,7),""),"")</f>
        <v/>
      </c>
      <c r="DS79" s="44" t="str">
        <f t="shared" ca="1" si="163"/>
        <v/>
      </c>
      <c r="DT79" s="27" t="str">
        <f t="shared" ca="1" si="140"/>
        <v/>
      </c>
      <c r="DU79" s="44" t="str">
        <f ca="1">IF(DP79="NO",VLOOKUP(DK79,'Players Stats'!$C$88:$H$127,7-'Quarter 1'!DS79),"")</f>
        <v/>
      </c>
      <c r="DV79" s="44" t="str">
        <f t="shared" ca="1" si="164"/>
        <v/>
      </c>
      <c r="DW79" s="27" t="str">
        <f t="shared" ca="1" si="141"/>
        <v/>
      </c>
      <c r="DX79" s="44" t="str">
        <f ca="1">IF(DW79="","",IF(DW79&lt;=VLOOKUP(DK79,'Players Stats'!$C$88:$L$127,10),"YES","NO"))</f>
        <v/>
      </c>
      <c r="DY79" s="27" t="str">
        <f t="shared" ca="1" si="142"/>
        <v/>
      </c>
      <c r="DZ79" s="44" t="str">
        <f ca="1">IF(DX79="YES",IF(DY79&lt;=VLOOKUP(DK79,'Players Stats'!$C$88:$H$127,6),1,0),"")</f>
        <v/>
      </c>
      <c r="EA79" s="27" t="str">
        <f t="shared" ca="1" si="143"/>
        <v/>
      </c>
      <c r="EB79" s="44" t="str">
        <f ca="1">IF(AND(DX79="YES",EA79&lt;&gt;""),IF(EA79&lt;=VLOOKUP(DK79,'Players Stats'!$C$88:$H$127,6),1,0),"")</f>
        <v/>
      </c>
      <c r="EC79" s="27" t="str">
        <f t="shared" ca="1" si="144"/>
        <v/>
      </c>
      <c r="ED79" s="44" t="str">
        <f ca="1">IF(EC79="","",IF(EC79&lt;=Simulation!$K$7,"YES","NO"))</f>
        <v/>
      </c>
      <c r="EE79" s="27" t="str">
        <f t="shared" ca="1" si="145"/>
        <v/>
      </c>
      <c r="EF79" s="44" t="str">
        <f ca="1">IF(ED79="NO",IF(EE79&lt;=Simulation!$K$9,DH79,DI79),"")</f>
        <v/>
      </c>
      <c r="EH79" s="44" t="str">
        <f t="shared" ca="1" si="146"/>
        <v/>
      </c>
      <c r="EI79" s="6" t="str">
        <f t="shared" ca="1" si="147"/>
        <v/>
      </c>
      <c r="EJ79" s="44" t="str">
        <f t="shared" ca="1" si="148"/>
        <v/>
      </c>
      <c r="EL79" s="44" t="str">
        <f t="shared" ca="1" si="94"/>
        <v/>
      </c>
      <c r="EM79" s="44" t="str">
        <f t="shared" ca="1" si="95"/>
        <v/>
      </c>
      <c r="EN79" s="44" t="str">
        <f t="shared" ca="1" si="96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49"/>
        <v/>
      </c>
      <c r="E80" s="44" t="str">
        <f t="shared" ca="1" si="97"/>
        <v/>
      </c>
      <c r="F80" s="87" t="str">
        <f t="shared" ca="1" si="98"/>
        <v/>
      </c>
      <c r="G80" s="44" t="str">
        <f t="shared" ca="1" si="99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87" t="str">
        <f t="shared" ca="1" si="100"/>
        <v/>
      </c>
      <c r="K80" s="87" t="str">
        <f ca="1">IF(B80&lt;&gt;"",VLOOKUP('Quarter 1'!G80-5*('Quarter 1'!D80-1),'Players Stats'!$B$136:$J$140,1+E80),"")</f>
        <v/>
      </c>
      <c r="L80" s="44" t="str">
        <f t="shared" ca="1" si="150"/>
        <v/>
      </c>
      <c r="M80" s="87" t="str">
        <f t="shared" ca="1" si="101"/>
        <v/>
      </c>
      <c r="N80" s="87" t="str">
        <f ca="1">IF(B80&lt;&gt;"",IF(L80="NO",VLOOKUP(G80,'Players Stats'!$C$88:$I$127,7),""),"")</f>
        <v/>
      </c>
      <c r="O80" s="44" t="str">
        <f t="shared" ca="1" si="151"/>
        <v/>
      </c>
      <c r="P80" s="87" t="str">
        <f t="shared" ca="1" si="102"/>
        <v/>
      </c>
      <c r="Q80" s="87" t="str">
        <f ca="1">IF(L80="NO",VLOOKUP(G80,'Players Stats'!$C$88:$H$127,7-'Quarter 1'!O80),"")</f>
        <v/>
      </c>
      <c r="R80" s="44" t="str">
        <f t="shared" ca="1" si="152"/>
        <v/>
      </c>
      <c r="S80" s="87" t="str">
        <f t="shared" ca="1" si="103"/>
        <v/>
      </c>
      <c r="T80" s="44" t="str">
        <f ca="1">IF(S80="","",IF(S80&lt;=VLOOKUP(G80,'Players Stats'!$C$88:$L$127,10),"YES","NO"))</f>
        <v/>
      </c>
      <c r="U80" s="87" t="str">
        <f t="shared" ca="1" si="104"/>
        <v/>
      </c>
      <c r="V80" s="44" t="str">
        <f ca="1">IF(T80="YES",IF(U80&lt;=VLOOKUP(G80,'Players Stats'!$C$88:$H$127,6),1,0),"")</f>
        <v/>
      </c>
      <c r="W80" s="87" t="str">
        <f t="shared" ca="1" si="105"/>
        <v/>
      </c>
      <c r="X80" s="44" t="str">
        <f ca="1">IF(AND(T80="YES",W80&lt;&gt;""),IF(W80&lt;=VLOOKUP(G80,'Players Stats'!$C$88:$H$127,6),1,0),"")</f>
        <v/>
      </c>
      <c r="Y80" s="87" t="str">
        <f t="shared" ca="1" si="106"/>
        <v/>
      </c>
      <c r="Z80" s="44" t="str">
        <f ca="1">IF(Y80="","",IF(Y80&lt;=Simulation!$K$7,"YES","NO"))</f>
        <v/>
      </c>
      <c r="AA80" s="87" t="str">
        <f t="shared" ca="1" si="107"/>
        <v/>
      </c>
      <c r="AB80" s="44" t="str">
        <f ca="1">IF(Z80="NO",IF(AA80&lt;=Simulation!$K$9,D80,E80),"")</f>
        <v/>
      </c>
      <c r="AD80" s="44" t="str">
        <f t="shared" ca="1" si="108"/>
        <v/>
      </c>
      <c r="AE80" s="6" t="str">
        <f t="shared" ca="1" si="109"/>
        <v/>
      </c>
      <c r="AF80" s="44" t="str">
        <f t="shared" ca="1" si="110"/>
        <v/>
      </c>
      <c r="AH80" s="44" t="str">
        <f t="shared" ca="1" si="84"/>
        <v/>
      </c>
      <c r="AI80" s="44" t="str">
        <f t="shared" ca="1" si="84"/>
        <v/>
      </c>
      <c r="AJ80" s="44" t="str">
        <f t="shared" ca="1" si="84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53"/>
        <v/>
      </c>
      <c r="AO80" s="44" t="str">
        <f t="shared" ca="1" si="111"/>
        <v/>
      </c>
      <c r="AP80" s="87" t="str">
        <f t="shared" ca="1" si="85"/>
        <v/>
      </c>
      <c r="AQ80" s="44" t="str">
        <f t="shared" ca="1" si="112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65"/>
        <v/>
      </c>
      <c r="AU80" s="44" t="str">
        <f ca="1">IF(AL80&lt;&gt;"",VLOOKUP('Quarter 1'!AQ80-5*('Quarter 1'!AN80-1),'Players Stats'!$B$136:$J$140,1+AO80),"")</f>
        <v/>
      </c>
      <c r="AV80" s="44" t="str">
        <f t="shared" ca="1" si="154"/>
        <v/>
      </c>
      <c r="AW80" s="27" t="str">
        <f t="shared" ca="1" si="113"/>
        <v/>
      </c>
      <c r="AX80" s="44" t="str">
        <f ca="1">IF(AL80&lt;&gt;"",IF(AV80="NO",VLOOKUP(AQ80,'Players Stats'!$C$88:$I$127,7),""),"")</f>
        <v/>
      </c>
      <c r="AY80" s="44" t="str">
        <f t="shared" ca="1" si="155"/>
        <v/>
      </c>
      <c r="AZ80" s="27" t="str">
        <f t="shared" ca="1" si="114"/>
        <v/>
      </c>
      <c r="BA80" s="44" t="str">
        <f ca="1">IF(AV80="NO",VLOOKUP(AQ80,'Players Stats'!$C$88:$H$127,7-'Quarter 1'!AY80),"")</f>
        <v/>
      </c>
      <c r="BB80" s="44" t="str">
        <f t="shared" ca="1" si="156"/>
        <v/>
      </c>
      <c r="BC80" s="27" t="str">
        <f t="shared" ca="1" si="115"/>
        <v/>
      </c>
      <c r="BD80" s="44" t="str">
        <f ca="1">IF(BC80="","",IF(BC80&lt;=VLOOKUP(AQ80,'Players Stats'!$C$88:$L$127,10),"YES","NO"))</f>
        <v/>
      </c>
      <c r="BE80" s="27" t="str">
        <f t="shared" ca="1" si="116"/>
        <v/>
      </c>
      <c r="BF80" s="44" t="str">
        <f ca="1">IF(BD80="YES",IF(BE80&lt;=VLOOKUP(AQ80,'Players Stats'!$C$88:$H$127,6),1,0),"")</f>
        <v/>
      </c>
      <c r="BG80" s="27" t="str">
        <f t="shared" ca="1" si="117"/>
        <v/>
      </c>
      <c r="BH80" s="44" t="str">
        <f ca="1">IF(AND(BD80="YES",BG80&lt;&gt;""),IF(BG80&lt;=VLOOKUP(AQ80,'Players Stats'!$C$88:$H$127,6),1,0),"")</f>
        <v/>
      </c>
      <c r="BI80" s="27" t="str">
        <f t="shared" ca="1" si="118"/>
        <v/>
      </c>
      <c r="BJ80" s="44" t="str">
        <f ca="1">IF(BI80="","",IF(BI80&lt;=Simulation!$K$7,"YES","NO"))</f>
        <v/>
      </c>
      <c r="BK80" s="27" t="str">
        <f t="shared" ca="1" si="119"/>
        <v/>
      </c>
      <c r="BL80" s="44" t="str">
        <f ca="1">IF(BJ80="NO",IF(BK80&lt;=Simulation!$K$9,AN80,AO80),"")</f>
        <v/>
      </c>
      <c r="BN80" s="44" t="str">
        <f t="shared" ca="1" si="120"/>
        <v/>
      </c>
      <c r="BO80" s="6" t="str">
        <f t="shared" ca="1" si="121"/>
        <v/>
      </c>
      <c r="BP80" s="44" t="str">
        <f t="shared" ca="1" si="122"/>
        <v/>
      </c>
      <c r="BR80" s="44" t="str">
        <f t="shared" ca="1" si="88"/>
        <v/>
      </c>
      <c r="BS80" s="44" t="str">
        <f t="shared" ca="1" si="89"/>
        <v/>
      </c>
      <c r="BT80" s="44" t="str">
        <f t="shared" ca="1" si="90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57"/>
        <v/>
      </c>
      <c r="BY80" s="44" t="str">
        <f t="shared" ca="1" si="123"/>
        <v/>
      </c>
      <c r="BZ80" s="27" t="str">
        <f t="shared" ca="1" si="86"/>
        <v/>
      </c>
      <c r="CA80" s="44" t="str">
        <f t="shared" ca="1" si="124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25"/>
        <v/>
      </c>
      <c r="CE80" s="44" t="str">
        <f ca="1">IF(BV80&lt;&gt;"",VLOOKUP('Quarter 1'!CA80-5*('Quarter 1'!BX80-1),'Players Stats'!$B$136:$J$140,1+BY80),"")</f>
        <v/>
      </c>
      <c r="CF80" s="44" t="str">
        <f t="shared" ca="1" si="158"/>
        <v/>
      </c>
      <c r="CG80" s="27" t="str">
        <f t="shared" ca="1" si="126"/>
        <v/>
      </c>
      <c r="CH80" s="44" t="str">
        <f ca="1">IF(BV80&lt;&gt;"",IF(CF80="NO",VLOOKUP(CA80,'Players Stats'!$C$88:$I$127,7),""),"")</f>
        <v/>
      </c>
      <c r="CI80" s="44" t="str">
        <f t="shared" ca="1" si="159"/>
        <v/>
      </c>
      <c r="CJ80" s="27" t="str">
        <f t="shared" ca="1" si="127"/>
        <v/>
      </c>
      <c r="CK80" s="44" t="str">
        <f ca="1">IF(CF80="NO",VLOOKUP(CA80,'Players Stats'!$C$88:$H$127,7-'Quarter 1'!CI80),"")</f>
        <v/>
      </c>
      <c r="CL80" s="44" t="str">
        <f t="shared" ca="1" si="160"/>
        <v/>
      </c>
      <c r="CM80" s="27" t="str">
        <f t="shared" ca="1" si="128"/>
        <v/>
      </c>
      <c r="CN80" s="44" t="str">
        <f ca="1">IF(CM80="","",IF(CM80&lt;=VLOOKUP(CA80,'Players Stats'!$C$88:$L$127,10),"YES","NO"))</f>
        <v/>
      </c>
      <c r="CO80" s="27" t="str">
        <f t="shared" ca="1" si="129"/>
        <v/>
      </c>
      <c r="CP80" s="44" t="str">
        <f ca="1">IF(CN80="YES",IF(CO80&lt;=VLOOKUP(CA80,'Players Stats'!$C$88:$H$127,6),1,0),"")</f>
        <v/>
      </c>
      <c r="CQ80" s="27" t="str">
        <f t="shared" ca="1" si="130"/>
        <v/>
      </c>
      <c r="CR80" s="44" t="str">
        <f ca="1">IF(AND(CN80="YES",CQ80&lt;&gt;""),IF(CQ80&lt;=VLOOKUP(CA80,'Players Stats'!$C$88:$H$127,6),1,0),"")</f>
        <v/>
      </c>
      <c r="CS80" s="27" t="str">
        <f t="shared" ca="1" si="131"/>
        <v/>
      </c>
      <c r="CT80" s="44" t="str">
        <f ca="1">IF(CS80="","",IF(CS80&lt;=Simulation!$K$7,"YES","NO"))</f>
        <v/>
      </c>
      <c r="CU80" s="27" t="str">
        <f t="shared" ca="1" si="132"/>
        <v/>
      </c>
      <c r="CV80" s="44" t="str">
        <f ca="1">IF(CT80="NO",IF(CU80&lt;=Simulation!$K$9,BX80,BY80),"")</f>
        <v/>
      </c>
      <c r="CX80" s="44" t="str">
        <f t="shared" ca="1" si="133"/>
        <v/>
      </c>
      <c r="CY80" s="6" t="str">
        <f t="shared" ca="1" si="134"/>
        <v/>
      </c>
      <c r="CZ80" s="44" t="str">
        <f t="shared" ca="1" si="135"/>
        <v/>
      </c>
      <c r="DB80" s="44" t="str">
        <f t="shared" ca="1" si="91"/>
        <v/>
      </c>
      <c r="DC80" s="44" t="str">
        <f t="shared" ca="1" si="92"/>
        <v/>
      </c>
      <c r="DD80" s="44" t="str">
        <f t="shared" ca="1" si="93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61"/>
        <v/>
      </c>
      <c r="DI80" s="44" t="str">
        <f t="shared" ca="1" si="136"/>
        <v/>
      </c>
      <c r="DJ80" s="27" t="str">
        <f t="shared" ca="1" si="87"/>
        <v/>
      </c>
      <c r="DK80" s="44" t="str">
        <f t="shared" ca="1" si="137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38"/>
        <v/>
      </c>
      <c r="DO80" s="44" t="str">
        <f ca="1">IF(DF80&lt;&gt;"",VLOOKUP('Quarter 1'!DK80-5*('Quarter 1'!DH80-1),'Players Stats'!$B$136:$J$140,1+DI80),"")</f>
        <v/>
      </c>
      <c r="DP80" s="44" t="str">
        <f t="shared" ca="1" si="162"/>
        <v/>
      </c>
      <c r="DQ80" s="27" t="str">
        <f t="shared" ca="1" si="139"/>
        <v/>
      </c>
      <c r="DR80" s="44" t="str">
        <f ca="1">IF(DF80&lt;&gt;"",IF(DP80="NO",VLOOKUP(DK80,'Players Stats'!$C$88:$I$127,7),""),"")</f>
        <v/>
      </c>
      <c r="DS80" s="44" t="str">
        <f t="shared" ca="1" si="163"/>
        <v/>
      </c>
      <c r="DT80" s="27" t="str">
        <f t="shared" ca="1" si="140"/>
        <v/>
      </c>
      <c r="DU80" s="44" t="str">
        <f ca="1">IF(DP80="NO",VLOOKUP(DK80,'Players Stats'!$C$88:$H$127,7-'Quarter 1'!DS80),"")</f>
        <v/>
      </c>
      <c r="DV80" s="44" t="str">
        <f t="shared" ca="1" si="164"/>
        <v/>
      </c>
      <c r="DW80" s="27" t="str">
        <f t="shared" ca="1" si="141"/>
        <v/>
      </c>
      <c r="DX80" s="44" t="str">
        <f ca="1">IF(DW80="","",IF(DW80&lt;=VLOOKUP(DK80,'Players Stats'!$C$88:$L$127,10),"YES","NO"))</f>
        <v/>
      </c>
      <c r="DY80" s="27" t="str">
        <f t="shared" ca="1" si="142"/>
        <v/>
      </c>
      <c r="DZ80" s="44" t="str">
        <f ca="1">IF(DX80="YES",IF(DY80&lt;=VLOOKUP(DK80,'Players Stats'!$C$88:$H$127,6),1,0),"")</f>
        <v/>
      </c>
      <c r="EA80" s="27" t="str">
        <f t="shared" ca="1" si="143"/>
        <v/>
      </c>
      <c r="EB80" s="44" t="str">
        <f ca="1">IF(AND(DX80="YES",EA80&lt;&gt;""),IF(EA80&lt;=VLOOKUP(DK80,'Players Stats'!$C$88:$H$127,6),1,0),"")</f>
        <v/>
      </c>
      <c r="EC80" s="27" t="str">
        <f t="shared" ca="1" si="144"/>
        <v/>
      </c>
      <c r="ED80" s="44" t="str">
        <f ca="1">IF(EC80="","",IF(EC80&lt;=Simulation!$K$7,"YES","NO"))</f>
        <v/>
      </c>
      <c r="EE80" s="27" t="str">
        <f t="shared" ca="1" si="145"/>
        <v/>
      </c>
      <c r="EF80" s="44" t="str">
        <f ca="1">IF(ED80="NO",IF(EE80&lt;=Simulation!$K$9,DH80,DI80),"")</f>
        <v/>
      </c>
      <c r="EH80" s="44" t="str">
        <f t="shared" ca="1" si="146"/>
        <v/>
      </c>
      <c r="EI80" s="6" t="str">
        <f t="shared" ca="1" si="147"/>
        <v/>
      </c>
      <c r="EJ80" s="44" t="str">
        <f t="shared" ca="1" si="148"/>
        <v/>
      </c>
      <c r="EL80" s="44" t="str">
        <f t="shared" ca="1" si="94"/>
        <v/>
      </c>
      <c r="EM80" s="44" t="str">
        <f t="shared" ca="1" si="95"/>
        <v/>
      </c>
      <c r="EN80" s="44" t="str">
        <f t="shared" ca="1" si="96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49"/>
        <v/>
      </c>
      <c r="E81" s="44" t="str">
        <f t="shared" ca="1" si="97"/>
        <v/>
      </c>
      <c r="F81" s="87" t="str">
        <f t="shared" ca="1" si="98"/>
        <v/>
      </c>
      <c r="G81" s="44" t="str">
        <f t="shared" ca="1" si="99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87" t="str">
        <f t="shared" ca="1" si="100"/>
        <v/>
      </c>
      <c r="K81" s="87" t="str">
        <f ca="1">IF(B81&lt;&gt;"",VLOOKUP('Quarter 1'!G81-5*('Quarter 1'!D81-1),'Players Stats'!$B$136:$J$140,1+E81),"")</f>
        <v/>
      </c>
      <c r="L81" s="44" t="str">
        <f t="shared" ca="1" si="150"/>
        <v/>
      </c>
      <c r="M81" s="87" t="str">
        <f t="shared" ca="1" si="101"/>
        <v/>
      </c>
      <c r="N81" s="87" t="str">
        <f ca="1">IF(B81&lt;&gt;"",IF(L81="NO",VLOOKUP(G81,'Players Stats'!$C$88:$I$127,7),""),"")</f>
        <v/>
      </c>
      <c r="O81" s="44" t="str">
        <f t="shared" ca="1" si="151"/>
        <v/>
      </c>
      <c r="P81" s="87" t="str">
        <f t="shared" ca="1" si="102"/>
        <v/>
      </c>
      <c r="Q81" s="87" t="str">
        <f ca="1">IF(L81="NO",VLOOKUP(G81,'Players Stats'!$C$88:$H$127,7-'Quarter 1'!O81),"")</f>
        <v/>
      </c>
      <c r="R81" s="44" t="str">
        <f t="shared" ca="1" si="152"/>
        <v/>
      </c>
      <c r="S81" s="87" t="str">
        <f t="shared" ca="1" si="103"/>
        <v/>
      </c>
      <c r="T81" s="44" t="str">
        <f ca="1">IF(S81="","",IF(S81&lt;=VLOOKUP(G81,'Players Stats'!$C$88:$L$127,10),"YES","NO"))</f>
        <v/>
      </c>
      <c r="U81" s="87" t="str">
        <f t="shared" ca="1" si="104"/>
        <v/>
      </c>
      <c r="V81" s="44" t="str">
        <f ca="1">IF(T81="YES",IF(U81&lt;=VLOOKUP(G81,'Players Stats'!$C$88:$H$127,6),1,0),"")</f>
        <v/>
      </c>
      <c r="W81" s="87" t="str">
        <f t="shared" ca="1" si="105"/>
        <v/>
      </c>
      <c r="X81" s="44" t="str">
        <f ca="1">IF(AND(T81="YES",W81&lt;&gt;""),IF(W81&lt;=VLOOKUP(G81,'Players Stats'!$C$88:$H$127,6),1,0),"")</f>
        <v/>
      </c>
      <c r="Y81" s="87" t="str">
        <f t="shared" ca="1" si="106"/>
        <v/>
      </c>
      <c r="Z81" s="44" t="str">
        <f ca="1">IF(Y81="","",IF(Y81&lt;=Simulation!$K$7,"YES","NO"))</f>
        <v/>
      </c>
      <c r="AA81" s="87" t="str">
        <f t="shared" ca="1" si="107"/>
        <v/>
      </c>
      <c r="AB81" s="44" t="str">
        <f ca="1">IF(Z81="NO",IF(AA81&lt;=Simulation!$K$9,D81,E81),"")</f>
        <v/>
      </c>
      <c r="AD81" s="44" t="str">
        <f t="shared" ca="1" si="108"/>
        <v/>
      </c>
      <c r="AE81" s="6" t="str">
        <f t="shared" ca="1" si="109"/>
        <v/>
      </c>
      <c r="AF81" s="44" t="str">
        <f t="shared" ca="1" si="110"/>
        <v/>
      </c>
      <c r="AH81" s="44" t="str">
        <f t="shared" ca="1" si="84"/>
        <v/>
      </c>
      <c r="AI81" s="44" t="str">
        <f t="shared" ca="1" si="84"/>
        <v/>
      </c>
      <c r="AJ81" s="44" t="str">
        <f t="shared" ca="1" si="84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53"/>
        <v/>
      </c>
      <c r="AO81" s="44" t="str">
        <f t="shared" ca="1" si="111"/>
        <v/>
      </c>
      <c r="AP81" s="87" t="str">
        <f t="shared" ca="1" si="85"/>
        <v/>
      </c>
      <c r="AQ81" s="44" t="str">
        <f t="shared" ca="1" si="112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65"/>
        <v/>
      </c>
      <c r="AU81" s="44" t="str">
        <f ca="1">IF(AL81&lt;&gt;"",VLOOKUP('Quarter 1'!AQ81-5*('Quarter 1'!AN81-1),'Players Stats'!$B$136:$J$140,1+AO81),"")</f>
        <v/>
      </c>
      <c r="AV81" s="44" t="str">
        <f t="shared" ca="1" si="154"/>
        <v/>
      </c>
      <c r="AW81" s="27" t="str">
        <f t="shared" ca="1" si="113"/>
        <v/>
      </c>
      <c r="AX81" s="44" t="str">
        <f ca="1">IF(AL81&lt;&gt;"",IF(AV81="NO",VLOOKUP(AQ81,'Players Stats'!$C$88:$I$127,7),""),"")</f>
        <v/>
      </c>
      <c r="AY81" s="44" t="str">
        <f t="shared" ca="1" si="155"/>
        <v/>
      </c>
      <c r="AZ81" s="27" t="str">
        <f t="shared" ca="1" si="114"/>
        <v/>
      </c>
      <c r="BA81" s="44" t="str">
        <f ca="1">IF(AV81="NO",VLOOKUP(AQ81,'Players Stats'!$C$88:$H$127,7-'Quarter 1'!AY81),"")</f>
        <v/>
      </c>
      <c r="BB81" s="44" t="str">
        <f t="shared" ca="1" si="156"/>
        <v/>
      </c>
      <c r="BC81" s="27" t="str">
        <f t="shared" ca="1" si="115"/>
        <v/>
      </c>
      <c r="BD81" s="44" t="str">
        <f ca="1">IF(BC81="","",IF(BC81&lt;=VLOOKUP(AQ81,'Players Stats'!$C$88:$L$127,10),"YES","NO"))</f>
        <v/>
      </c>
      <c r="BE81" s="27" t="str">
        <f t="shared" ca="1" si="116"/>
        <v/>
      </c>
      <c r="BF81" s="44" t="str">
        <f ca="1">IF(BD81="YES",IF(BE81&lt;=VLOOKUP(AQ81,'Players Stats'!$C$88:$H$127,6),1,0),"")</f>
        <v/>
      </c>
      <c r="BG81" s="27" t="str">
        <f t="shared" ca="1" si="117"/>
        <v/>
      </c>
      <c r="BH81" s="44" t="str">
        <f ca="1">IF(AND(BD81="YES",BG81&lt;&gt;""),IF(BG81&lt;=VLOOKUP(AQ81,'Players Stats'!$C$88:$H$127,6),1,0),"")</f>
        <v/>
      </c>
      <c r="BI81" s="27" t="str">
        <f t="shared" ca="1" si="118"/>
        <v/>
      </c>
      <c r="BJ81" s="44" t="str">
        <f ca="1">IF(BI81="","",IF(BI81&lt;=Simulation!$K$7,"YES","NO"))</f>
        <v/>
      </c>
      <c r="BK81" s="27" t="str">
        <f t="shared" ca="1" si="119"/>
        <v/>
      </c>
      <c r="BL81" s="44" t="str">
        <f ca="1">IF(BJ81="NO",IF(BK81&lt;=Simulation!$K$9,AN81,AO81),"")</f>
        <v/>
      </c>
      <c r="BN81" s="44" t="str">
        <f t="shared" ca="1" si="120"/>
        <v/>
      </c>
      <c r="BO81" s="6" t="str">
        <f t="shared" ca="1" si="121"/>
        <v/>
      </c>
      <c r="BP81" s="44" t="str">
        <f t="shared" ca="1" si="122"/>
        <v/>
      </c>
      <c r="BR81" s="44" t="str">
        <f t="shared" ca="1" si="88"/>
        <v/>
      </c>
      <c r="BS81" s="44" t="str">
        <f t="shared" ca="1" si="89"/>
        <v/>
      </c>
      <c r="BT81" s="44" t="str">
        <f t="shared" ca="1" si="90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57"/>
        <v/>
      </c>
      <c r="BY81" s="44" t="str">
        <f t="shared" ca="1" si="123"/>
        <v/>
      </c>
      <c r="BZ81" s="27" t="str">
        <f t="shared" ca="1" si="86"/>
        <v/>
      </c>
      <c r="CA81" s="44" t="str">
        <f t="shared" ca="1" si="124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25"/>
        <v/>
      </c>
      <c r="CE81" s="44" t="str">
        <f ca="1">IF(BV81&lt;&gt;"",VLOOKUP('Quarter 1'!CA81-5*('Quarter 1'!BX81-1),'Players Stats'!$B$136:$J$140,1+BY81),"")</f>
        <v/>
      </c>
      <c r="CF81" s="44" t="str">
        <f t="shared" ca="1" si="158"/>
        <v/>
      </c>
      <c r="CG81" s="27" t="str">
        <f t="shared" ca="1" si="126"/>
        <v/>
      </c>
      <c r="CH81" s="44" t="str">
        <f ca="1">IF(BV81&lt;&gt;"",IF(CF81="NO",VLOOKUP(CA81,'Players Stats'!$C$88:$I$127,7),""),"")</f>
        <v/>
      </c>
      <c r="CI81" s="44" t="str">
        <f t="shared" ca="1" si="159"/>
        <v/>
      </c>
      <c r="CJ81" s="27" t="str">
        <f t="shared" ca="1" si="127"/>
        <v/>
      </c>
      <c r="CK81" s="44" t="str">
        <f ca="1">IF(CF81="NO",VLOOKUP(CA81,'Players Stats'!$C$88:$H$127,7-'Quarter 1'!CI81),"")</f>
        <v/>
      </c>
      <c r="CL81" s="44" t="str">
        <f t="shared" ca="1" si="160"/>
        <v/>
      </c>
      <c r="CM81" s="27" t="str">
        <f t="shared" ca="1" si="128"/>
        <v/>
      </c>
      <c r="CN81" s="44" t="str">
        <f ca="1">IF(CM81="","",IF(CM81&lt;=VLOOKUP(CA81,'Players Stats'!$C$88:$L$127,10),"YES","NO"))</f>
        <v/>
      </c>
      <c r="CO81" s="27" t="str">
        <f t="shared" ca="1" si="129"/>
        <v/>
      </c>
      <c r="CP81" s="44" t="str">
        <f ca="1">IF(CN81="YES",IF(CO81&lt;=VLOOKUP(CA81,'Players Stats'!$C$88:$H$127,6),1,0),"")</f>
        <v/>
      </c>
      <c r="CQ81" s="27" t="str">
        <f t="shared" ca="1" si="130"/>
        <v/>
      </c>
      <c r="CR81" s="44" t="str">
        <f ca="1">IF(AND(CN81="YES",CQ81&lt;&gt;""),IF(CQ81&lt;=VLOOKUP(CA81,'Players Stats'!$C$88:$H$127,6),1,0),"")</f>
        <v/>
      </c>
      <c r="CS81" s="27" t="str">
        <f t="shared" ca="1" si="131"/>
        <v/>
      </c>
      <c r="CT81" s="44" t="str">
        <f ca="1">IF(CS81="","",IF(CS81&lt;=Simulation!$K$7,"YES","NO"))</f>
        <v/>
      </c>
      <c r="CU81" s="27" t="str">
        <f t="shared" ca="1" si="132"/>
        <v/>
      </c>
      <c r="CV81" s="44" t="str">
        <f ca="1">IF(CT81="NO",IF(CU81&lt;=Simulation!$K$9,BX81,BY81),"")</f>
        <v/>
      </c>
      <c r="CX81" s="44" t="str">
        <f t="shared" ca="1" si="133"/>
        <v/>
      </c>
      <c r="CY81" s="6" t="str">
        <f t="shared" ca="1" si="134"/>
        <v/>
      </c>
      <c r="CZ81" s="44" t="str">
        <f t="shared" ca="1" si="135"/>
        <v/>
      </c>
      <c r="DB81" s="44" t="str">
        <f t="shared" ca="1" si="91"/>
        <v/>
      </c>
      <c r="DC81" s="44" t="str">
        <f t="shared" ca="1" si="92"/>
        <v/>
      </c>
      <c r="DD81" s="44" t="str">
        <f t="shared" ca="1" si="93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61"/>
        <v/>
      </c>
      <c r="DI81" s="44" t="str">
        <f t="shared" ca="1" si="136"/>
        <v/>
      </c>
      <c r="DJ81" s="27" t="str">
        <f t="shared" ca="1" si="87"/>
        <v/>
      </c>
      <c r="DK81" s="44" t="str">
        <f t="shared" ca="1" si="137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38"/>
        <v/>
      </c>
      <c r="DO81" s="44" t="str">
        <f ca="1">IF(DF81&lt;&gt;"",VLOOKUP('Quarter 1'!DK81-5*('Quarter 1'!DH81-1),'Players Stats'!$B$136:$J$140,1+DI81),"")</f>
        <v/>
      </c>
      <c r="DP81" s="44" t="str">
        <f t="shared" ca="1" si="162"/>
        <v/>
      </c>
      <c r="DQ81" s="27" t="str">
        <f t="shared" ca="1" si="139"/>
        <v/>
      </c>
      <c r="DR81" s="44" t="str">
        <f ca="1">IF(DF81&lt;&gt;"",IF(DP81="NO",VLOOKUP(DK81,'Players Stats'!$C$88:$I$127,7),""),"")</f>
        <v/>
      </c>
      <c r="DS81" s="44" t="str">
        <f t="shared" ca="1" si="163"/>
        <v/>
      </c>
      <c r="DT81" s="27" t="str">
        <f t="shared" ca="1" si="140"/>
        <v/>
      </c>
      <c r="DU81" s="44" t="str">
        <f ca="1">IF(DP81="NO",VLOOKUP(DK81,'Players Stats'!$C$88:$H$127,7-'Quarter 1'!DS81),"")</f>
        <v/>
      </c>
      <c r="DV81" s="44" t="str">
        <f t="shared" ca="1" si="164"/>
        <v/>
      </c>
      <c r="DW81" s="27" t="str">
        <f t="shared" ca="1" si="141"/>
        <v/>
      </c>
      <c r="DX81" s="44" t="str">
        <f ca="1">IF(DW81="","",IF(DW81&lt;=VLOOKUP(DK81,'Players Stats'!$C$88:$L$127,10),"YES","NO"))</f>
        <v/>
      </c>
      <c r="DY81" s="27" t="str">
        <f t="shared" ca="1" si="142"/>
        <v/>
      </c>
      <c r="DZ81" s="44" t="str">
        <f ca="1">IF(DX81="YES",IF(DY81&lt;=VLOOKUP(DK81,'Players Stats'!$C$88:$H$127,6),1,0),"")</f>
        <v/>
      </c>
      <c r="EA81" s="27" t="str">
        <f t="shared" ca="1" si="143"/>
        <v/>
      </c>
      <c r="EB81" s="44" t="str">
        <f ca="1">IF(AND(DX81="YES",EA81&lt;&gt;""),IF(EA81&lt;=VLOOKUP(DK81,'Players Stats'!$C$88:$H$127,6),1,0),"")</f>
        <v/>
      </c>
      <c r="EC81" s="27" t="str">
        <f t="shared" ca="1" si="144"/>
        <v/>
      </c>
      <c r="ED81" s="44" t="str">
        <f ca="1">IF(EC81="","",IF(EC81&lt;=Simulation!$K$7,"YES","NO"))</f>
        <v/>
      </c>
      <c r="EE81" s="27" t="str">
        <f t="shared" ca="1" si="145"/>
        <v/>
      </c>
      <c r="EF81" s="44" t="str">
        <f ca="1">IF(ED81="NO",IF(EE81&lt;=Simulation!$K$9,DH81,DI81),"")</f>
        <v/>
      </c>
      <c r="EH81" s="44" t="str">
        <f t="shared" ca="1" si="146"/>
        <v/>
      </c>
      <c r="EI81" s="6" t="str">
        <f t="shared" ca="1" si="147"/>
        <v/>
      </c>
      <c r="EJ81" s="44" t="str">
        <f t="shared" ca="1" si="148"/>
        <v/>
      </c>
      <c r="EL81" s="44" t="str">
        <f t="shared" ca="1" si="94"/>
        <v/>
      </c>
      <c r="EM81" s="44" t="str">
        <f t="shared" ca="1" si="95"/>
        <v/>
      </c>
      <c r="EN81" s="44" t="str">
        <f t="shared" ca="1" si="96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49"/>
        <v/>
      </c>
      <c r="E82" s="44" t="str">
        <f t="shared" ca="1" si="97"/>
        <v/>
      </c>
      <c r="F82" s="87" t="str">
        <f t="shared" ca="1" si="98"/>
        <v/>
      </c>
      <c r="G82" s="44" t="str">
        <f t="shared" ca="1" si="99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87" t="str">
        <f t="shared" ca="1" si="100"/>
        <v/>
      </c>
      <c r="K82" s="87" t="str">
        <f ca="1">IF(B82&lt;&gt;"",VLOOKUP('Quarter 1'!G82-5*('Quarter 1'!D82-1),'Players Stats'!$B$136:$J$140,1+E82),"")</f>
        <v/>
      </c>
      <c r="L82" s="44" t="str">
        <f t="shared" ca="1" si="150"/>
        <v/>
      </c>
      <c r="M82" s="87" t="str">
        <f t="shared" ca="1" si="101"/>
        <v/>
      </c>
      <c r="N82" s="87" t="str">
        <f ca="1">IF(B82&lt;&gt;"",IF(L82="NO",VLOOKUP(G82,'Players Stats'!$C$88:$I$127,7),""),"")</f>
        <v/>
      </c>
      <c r="O82" s="44" t="str">
        <f t="shared" ca="1" si="151"/>
        <v/>
      </c>
      <c r="P82" s="87" t="str">
        <f t="shared" ca="1" si="102"/>
        <v/>
      </c>
      <c r="Q82" s="87" t="str">
        <f ca="1">IF(L82="NO",VLOOKUP(G82,'Players Stats'!$C$88:$H$127,7-'Quarter 1'!O82),"")</f>
        <v/>
      </c>
      <c r="R82" s="44" t="str">
        <f t="shared" ca="1" si="152"/>
        <v/>
      </c>
      <c r="S82" s="87" t="str">
        <f t="shared" ca="1" si="103"/>
        <v/>
      </c>
      <c r="T82" s="44" t="str">
        <f ca="1">IF(S82="","",IF(S82&lt;=VLOOKUP(G82,'Players Stats'!$C$88:$L$127,10),"YES","NO"))</f>
        <v/>
      </c>
      <c r="U82" s="87" t="str">
        <f t="shared" ca="1" si="104"/>
        <v/>
      </c>
      <c r="V82" s="44" t="str">
        <f ca="1">IF(T82="YES",IF(U82&lt;=VLOOKUP(G82,'Players Stats'!$C$88:$H$127,6),1,0),"")</f>
        <v/>
      </c>
      <c r="W82" s="87" t="str">
        <f t="shared" ca="1" si="105"/>
        <v/>
      </c>
      <c r="X82" s="44" t="str">
        <f ca="1">IF(AND(T82="YES",W82&lt;&gt;""),IF(W82&lt;=VLOOKUP(G82,'Players Stats'!$C$88:$H$127,6),1,0),"")</f>
        <v/>
      </c>
      <c r="Y82" s="87" t="str">
        <f t="shared" ca="1" si="106"/>
        <v/>
      </c>
      <c r="Z82" s="44" t="str">
        <f ca="1">IF(Y82="","",IF(Y82&lt;=Simulation!$K$7,"YES","NO"))</f>
        <v/>
      </c>
      <c r="AA82" s="87" t="str">
        <f t="shared" ca="1" si="107"/>
        <v/>
      </c>
      <c r="AB82" s="44" t="str">
        <f ca="1">IF(Z82="NO",IF(AA82&lt;=Simulation!$K$9,D82,E82),"")</f>
        <v/>
      </c>
      <c r="AD82" s="44" t="str">
        <f t="shared" ca="1" si="108"/>
        <v/>
      </c>
      <c r="AE82" s="6" t="str">
        <f t="shared" ca="1" si="109"/>
        <v/>
      </c>
      <c r="AF82" s="44" t="str">
        <f t="shared" ca="1" si="110"/>
        <v/>
      </c>
      <c r="AH82" s="44" t="str">
        <f t="shared" ca="1" si="84"/>
        <v/>
      </c>
      <c r="AI82" s="44" t="str">
        <f t="shared" ca="1" si="84"/>
        <v/>
      </c>
      <c r="AJ82" s="44" t="str">
        <f t="shared" ca="1" si="84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53"/>
        <v/>
      </c>
      <c r="AO82" s="44" t="str">
        <f t="shared" ca="1" si="111"/>
        <v/>
      </c>
      <c r="AP82" s="87" t="str">
        <f t="shared" ca="1" si="85"/>
        <v/>
      </c>
      <c r="AQ82" s="44" t="str">
        <f t="shared" ca="1" si="112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65"/>
        <v/>
      </c>
      <c r="AU82" s="44" t="str">
        <f ca="1">IF(AL82&lt;&gt;"",VLOOKUP('Quarter 1'!AQ82-5*('Quarter 1'!AN82-1),'Players Stats'!$B$136:$J$140,1+AO82),"")</f>
        <v/>
      </c>
      <c r="AV82" s="44" t="str">
        <f t="shared" ca="1" si="154"/>
        <v/>
      </c>
      <c r="AW82" s="27" t="str">
        <f t="shared" ca="1" si="113"/>
        <v/>
      </c>
      <c r="AX82" s="44" t="str">
        <f ca="1">IF(AL82&lt;&gt;"",IF(AV82="NO",VLOOKUP(AQ82,'Players Stats'!$C$88:$I$127,7),""),"")</f>
        <v/>
      </c>
      <c r="AY82" s="44" t="str">
        <f t="shared" ca="1" si="155"/>
        <v/>
      </c>
      <c r="AZ82" s="27" t="str">
        <f t="shared" ca="1" si="114"/>
        <v/>
      </c>
      <c r="BA82" s="44" t="str">
        <f ca="1">IF(AV82="NO",VLOOKUP(AQ82,'Players Stats'!$C$88:$H$127,7-'Quarter 1'!AY82),"")</f>
        <v/>
      </c>
      <c r="BB82" s="44" t="str">
        <f t="shared" ca="1" si="156"/>
        <v/>
      </c>
      <c r="BC82" s="27" t="str">
        <f t="shared" ca="1" si="115"/>
        <v/>
      </c>
      <c r="BD82" s="44" t="str">
        <f ca="1">IF(BC82="","",IF(BC82&lt;=VLOOKUP(AQ82,'Players Stats'!$C$88:$L$127,10),"YES","NO"))</f>
        <v/>
      </c>
      <c r="BE82" s="27" t="str">
        <f t="shared" ca="1" si="116"/>
        <v/>
      </c>
      <c r="BF82" s="44" t="str">
        <f ca="1">IF(BD82="YES",IF(BE82&lt;=VLOOKUP(AQ82,'Players Stats'!$C$88:$H$127,6),1,0),"")</f>
        <v/>
      </c>
      <c r="BG82" s="27" t="str">
        <f t="shared" ca="1" si="117"/>
        <v/>
      </c>
      <c r="BH82" s="44" t="str">
        <f ca="1">IF(AND(BD82="YES",BG82&lt;&gt;""),IF(BG82&lt;=VLOOKUP(AQ82,'Players Stats'!$C$88:$H$127,6),1,0),"")</f>
        <v/>
      </c>
      <c r="BI82" s="27" t="str">
        <f t="shared" ca="1" si="118"/>
        <v/>
      </c>
      <c r="BJ82" s="44" t="str">
        <f ca="1">IF(BI82="","",IF(BI82&lt;=Simulation!$K$7,"YES","NO"))</f>
        <v/>
      </c>
      <c r="BK82" s="27" t="str">
        <f t="shared" ca="1" si="119"/>
        <v/>
      </c>
      <c r="BL82" s="44" t="str">
        <f ca="1">IF(BJ82="NO",IF(BK82&lt;=Simulation!$K$9,AN82,AO82),"")</f>
        <v/>
      </c>
      <c r="BN82" s="44" t="str">
        <f t="shared" ca="1" si="120"/>
        <v/>
      </c>
      <c r="BO82" s="6" t="str">
        <f t="shared" ca="1" si="121"/>
        <v/>
      </c>
      <c r="BP82" s="44" t="str">
        <f t="shared" ca="1" si="122"/>
        <v/>
      </c>
      <c r="BR82" s="44" t="str">
        <f t="shared" ca="1" si="88"/>
        <v/>
      </c>
      <c r="BS82" s="44" t="str">
        <f t="shared" ca="1" si="89"/>
        <v/>
      </c>
      <c r="BT82" s="44" t="str">
        <f t="shared" ca="1" si="90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57"/>
        <v/>
      </c>
      <c r="BY82" s="44" t="str">
        <f t="shared" ca="1" si="123"/>
        <v/>
      </c>
      <c r="BZ82" s="27" t="str">
        <f t="shared" ca="1" si="86"/>
        <v/>
      </c>
      <c r="CA82" s="44" t="str">
        <f t="shared" ca="1" si="124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25"/>
        <v/>
      </c>
      <c r="CE82" s="44" t="str">
        <f ca="1">IF(BV82&lt;&gt;"",VLOOKUP('Quarter 1'!CA82-5*('Quarter 1'!BX82-1),'Players Stats'!$B$136:$J$140,1+BY82),"")</f>
        <v/>
      </c>
      <c r="CF82" s="44" t="str">
        <f t="shared" ca="1" si="158"/>
        <v/>
      </c>
      <c r="CG82" s="27" t="str">
        <f t="shared" ca="1" si="126"/>
        <v/>
      </c>
      <c r="CH82" s="44" t="str">
        <f ca="1">IF(BV82&lt;&gt;"",IF(CF82="NO",VLOOKUP(CA82,'Players Stats'!$C$88:$I$127,7),""),"")</f>
        <v/>
      </c>
      <c r="CI82" s="44" t="str">
        <f t="shared" ca="1" si="159"/>
        <v/>
      </c>
      <c r="CJ82" s="27" t="str">
        <f t="shared" ca="1" si="127"/>
        <v/>
      </c>
      <c r="CK82" s="44" t="str">
        <f ca="1">IF(CF82="NO",VLOOKUP(CA82,'Players Stats'!$C$88:$H$127,7-'Quarter 1'!CI82),"")</f>
        <v/>
      </c>
      <c r="CL82" s="44" t="str">
        <f t="shared" ca="1" si="160"/>
        <v/>
      </c>
      <c r="CM82" s="27" t="str">
        <f t="shared" ca="1" si="128"/>
        <v/>
      </c>
      <c r="CN82" s="44" t="str">
        <f ca="1">IF(CM82="","",IF(CM82&lt;=VLOOKUP(CA82,'Players Stats'!$C$88:$L$127,10),"YES","NO"))</f>
        <v/>
      </c>
      <c r="CO82" s="27" t="str">
        <f t="shared" ca="1" si="129"/>
        <v/>
      </c>
      <c r="CP82" s="44" t="str">
        <f ca="1">IF(CN82="YES",IF(CO82&lt;=VLOOKUP(CA82,'Players Stats'!$C$88:$H$127,6),1,0),"")</f>
        <v/>
      </c>
      <c r="CQ82" s="27" t="str">
        <f t="shared" ca="1" si="130"/>
        <v/>
      </c>
      <c r="CR82" s="44" t="str">
        <f ca="1">IF(AND(CN82="YES",CQ82&lt;&gt;""),IF(CQ82&lt;=VLOOKUP(CA82,'Players Stats'!$C$88:$H$127,6),1,0),"")</f>
        <v/>
      </c>
      <c r="CS82" s="27" t="str">
        <f t="shared" ca="1" si="131"/>
        <v/>
      </c>
      <c r="CT82" s="44" t="str">
        <f ca="1">IF(CS82="","",IF(CS82&lt;=Simulation!$K$7,"YES","NO"))</f>
        <v/>
      </c>
      <c r="CU82" s="27" t="str">
        <f t="shared" ca="1" si="132"/>
        <v/>
      </c>
      <c r="CV82" s="44" t="str">
        <f ca="1">IF(CT82="NO",IF(CU82&lt;=Simulation!$K$9,BX82,BY82),"")</f>
        <v/>
      </c>
      <c r="CX82" s="44" t="str">
        <f t="shared" ca="1" si="133"/>
        <v/>
      </c>
      <c r="CY82" s="6" t="str">
        <f t="shared" ca="1" si="134"/>
        <v/>
      </c>
      <c r="CZ82" s="44" t="str">
        <f t="shared" ca="1" si="135"/>
        <v/>
      </c>
      <c r="DB82" s="44" t="str">
        <f t="shared" ca="1" si="91"/>
        <v/>
      </c>
      <c r="DC82" s="44" t="str">
        <f t="shared" ca="1" si="92"/>
        <v/>
      </c>
      <c r="DD82" s="44" t="str">
        <f t="shared" ca="1" si="93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61"/>
        <v/>
      </c>
      <c r="DI82" s="44" t="str">
        <f t="shared" ca="1" si="136"/>
        <v/>
      </c>
      <c r="DJ82" s="27" t="str">
        <f t="shared" ca="1" si="87"/>
        <v/>
      </c>
      <c r="DK82" s="44" t="str">
        <f t="shared" ca="1" si="137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38"/>
        <v/>
      </c>
      <c r="DO82" s="44" t="str">
        <f ca="1">IF(DF82&lt;&gt;"",VLOOKUP('Quarter 1'!DK82-5*('Quarter 1'!DH82-1),'Players Stats'!$B$136:$J$140,1+DI82),"")</f>
        <v/>
      </c>
      <c r="DP82" s="44" t="str">
        <f t="shared" ca="1" si="162"/>
        <v/>
      </c>
      <c r="DQ82" s="27" t="str">
        <f t="shared" ca="1" si="139"/>
        <v/>
      </c>
      <c r="DR82" s="44" t="str">
        <f ca="1">IF(DF82&lt;&gt;"",IF(DP82="NO",VLOOKUP(DK82,'Players Stats'!$C$88:$I$127,7),""),"")</f>
        <v/>
      </c>
      <c r="DS82" s="44" t="str">
        <f t="shared" ca="1" si="163"/>
        <v/>
      </c>
      <c r="DT82" s="27" t="str">
        <f t="shared" ca="1" si="140"/>
        <v/>
      </c>
      <c r="DU82" s="44" t="str">
        <f ca="1">IF(DP82="NO",VLOOKUP(DK82,'Players Stats'!$C$88:$H$127,7-'Quarter 1'!DS82),"")</f>
        <v/>
      </c>
      <c r="DV82" s="44" t="str">
        <f t="shared" ca="1" si="164"/>
        <v/>
      </c>
      <c r="DW82" s="27" t="str">
        <f t="shared" ca="1" si="141"/>
        <v/>
      </c>
      <c r="DX82" s="44" t="str">
        <f ca="1">IF(DW82="","",IF(DW82&lt;=VLOOKUP(DK82,'Players Stats'!$C$88:$L$127,10),"YES","NO"))</f>
        <v/>
      </c>
      <c r="DY82" s="27" t="str">
        <f t="shared" ca="1" si="142"/>
        <v/>
      </c>
      <c r="DZ82" s="44" t="str">
        <f ca="1">IF(DX82="YES",IF(DY82&lt;=VLOOKUP(DK82,'Players Stats'!$C$88:$H$127,6),1,0),"")</f>
        <v/>
      </c>
      <c r="EA82" s="27" t="str">
        <f t="shared" ca="1" si="143"/>
        <v/>
      </c>
      <c r="EB82" s="44" t="str">
        <f ca="1">IF(AND(DX82="YES",EA82&lt;&gt;""),IF(EA82&lt;=VLOOKUP(DK82,'Players Stats'!$C$88:$H$127,6),1,0),"")</f>
        <v/>
      </c>
      <c r="EC82" s="27" t="str">
        <f t="shared" ca="1" si="144"/>
        <v/>
      </c>
      <c r="ED82" s="44" t="str">
        <f ca="1">IF(EC82="","",IF(EC82&lt;=Simulation!$K$7,"YES","NO"))</f>
        <v/>
      </c>
      <c r="EE82" s="27" t="str">
        <f t="shared" ca="1" si="145"/>
        <v/>
      </c>
      <c r="EF82" s="44" t="str">
        <f ca="1">IF(ED82="NO",IF(EE82&lt;=Simulation!$K$9,DH82,DI82),"")</f>
        <v/>
      </c>
      <c r="EH82" s="44" t="str">
        <f t="shared" ca="1" si="146"/>
        <v/>
      </c>
      <c r="EI82" s="6" t="str">
        <f t="shared" ca="1" si="147"/>
        <v/>
      </c>
      <c r="EJ82" s="44" t="str">
        <f t="shared" ca="1" si="148"/>
        <v/>
      </c>
      <c r="EL82" s="44" t="str">
        <f t="shared" ca="1" si="94"/>
        <v/>
      </c>
      <c r="EM82" s="44" t="str">
        <f t="shared" ca="1" si="95"/>
        <v/>
      </c>
      <c r="EN82" s="44" t="str">
        <f t="shared" ca="1" si="96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49"/>
        <v/>
      </c>
      <c r="E83" s="44" t="str">
        <f t="shared" ca="1" si="97"/>
        <v/>
      </c>
      <c r="F83" s="87" t="str">
        <f t="shared" ca="1" si="98"/>
        <v/>
      </c>
      <c r="G83" s="44" t="str">
        <f t="shared" ca="1" si="99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87" t="str">
        <f t="shared" ca="1" si="100"/>
        <v/>
      </c>
      <c r="K83" s="87" t="str">
        <f ca="1">IF(B83&lt;&gt;"",VLOOKUP('Quarter 1'!G83-5*('Quarter 1'!D83-1),'Players Stats'!$B$136:$J$140,1+E83),"")</f>
        <v/>
      </c>
      <c r="L83" s="44" t="str">
        <f t="shared" ca="1" si="150"/>
        <v/>
      </c>
      <c r="M83" s="87" t="str">
        <f t="shared" ca="1" si="101"/>
        <v/>
      </c>
      <c r="N83" s="87" t="str">
        <f ca="1">IF(B83&lt;&gt;"",IF(L83="NO",VLOOKUP(G83,'Players Stats'!$C$88:$I$127,7),""),"")</f>
        <v/>
      </c>
      <c r="O83" s="44" t="str">
        <f t="shared" ca="1" si="151"/>
        <v/>
      </c>
      <c r="P83" s="87" t="str">
        <f t="shared" ca="1" si="102"/>
        <v/>
      </c>
      <c r="Q83" s="87" t="str">
        <f ca="1">IF(L83="NO",VLOOKUP(G83,'Players Stats'!$C$88:$H$127,7-'Quarter 1'!O83),"")</f>
        <v/>
      </c>
      <c r="R83" s="44" t="str">
        <f t="shared" ca="1" si="152"/>
        <v/>
      </c>
      <c r="S83" s="87" t="str">
        <f t="shared" ca="1" si="103"/>
        <v/>
      </c>
      <c r="T83" s="44" t="str">
        <f ca="1">IF(S83="","",IF(S83&lt;=VLOOKUP(G83,'Players Stats'!$C$88:$L$127,10),"YES","NO"))</f>
        <v/>
      </c>
      <c r="U83" s="87" t="str">
        <f t="shared" ca="1" si="104"/>
        <v/>
      </c>
      <c r="V83" s="44" t="str">
        <f ca="1">IF(T83="YES",IF(U83&lt;=VLOOKUP(G83,'Players Stats'!$C$88:$H$127,6),1,0),"")</f>
        <v/>
      </c>
      <c r="W83" s="87" t="str">
        <f t="shared" ca="1" si="105"/>
        <v/>
      </c>
      <c r="X83" s="44" t="str">
        <f ca="1">IF(AND(T83="YES",W83&lt;&gt;""),IF(W83&lt;=VLOOKUP(G83,'Players Stats'!$C$88:$H$127,6),1,0),"")</f>
        <v/>
      </c>
      <c r="Y83" s="87" t="str">
        <f t="shared" ca="1" si="106"/>
        <v/>
      </c>
      <c r="Z83" s="44" t="str">
        <f ca="1">IF(Y83="","",IF(Y83&lt;=Simulation!$K$7,"YES","NO"))</f>
        <v/>
      </c>
      <c r="AA83" s="87" t="str">
        <f t="shared" ca="1" si="107"/>
        <v/>
      </c>
      <c r="AB83" s="44" t="str">
        <f ca="1">IF(Z83="NO",IF(AA83&lt;=Simulation!$K$9,D83,E83),"")</f>
        <v/>
      </c>
      <c r="AD83" s="44" t="str">
        <f t="shared" ca="1" si="108"/>
        <v/>
      </c>
      <c r="AE83" s="6" t="str">
        <f t="shared" ca="1" si="109"/>
        <v/>
      </c>
      <c r="AF83" s="44" t="str">
        <f t="shared" ca="1" si="110"/>
        <v/>
      </c>
      <c r="AH83" s="44" t="str">
        <f t="shared" ca="1" si="84"/>
        <v/>
      </c>
      <c r="AI83" s="44" t="str">
        <f t="shared" ca="1" si="84"/>
        <v/>
      </c>
      <c r="AJ83" s="44" t="str">
        <f t="shared" ca="1" si="84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53"/>
        <v/>
      </c>
      <c r="AO83" s="44" t="str">
        <f t="shared" ca="1" si="111"/>
        <v/>
      </c>
      <c r="AP83" s="87" t="str">
        <f t="shared" ca="1" si="85"/>
        <v/>
      </c>
      <c r="AQ83" s="44" t="str">
        <f t="shared" ca="1" si="112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65"/>
        <v/>
      </c>
      <c r="AU83" s="44" t="str">
        <f ca="1">IF(AL83&lt;&gt;"",VLOOKUP('Quarter 1'!AQ83-5*('Quarter 1'!AN83-1),'Players Stats'!$B$136:$J$140,1+AO83),"")</f>
        <v/>
      </c>
      <c r="AV83" s="44" t="str">
        <f t="shared" ca="1" si="154"/>
        <v/>
      </c>
      <c r="AW83" s="27" t="str">
        <f t="shared" ca="1" si="113"/>
        <v/>
      </c>
      <c r="AX83" s="44" t="str">
        <f ca="1">IF(AL83&lt;&gt;"",IF(AV83="NO",VLOOKUP(AQ83,'Players Stats'!$C$88:$I$127,7),""),"")</f>
        <v/>
      </c>
      <c r="AY83" s="44" t="str">
        <f t="shared" ca="1" si="155"/>
        <v/>
      </c>
      <c r="AZ83" s="27" t="str">
        <f t="shared" ca="1" si="114"/>
        <v/>
      </c>
      <c r="BA83" s="44" t="str">
        <f ca="1">IF(AV83="NO",VLOOKUP(AQ83,'Players Stats'!$C$88:$H$127,7-'Quarter 1'!AY83),"")</f>
        <v/>
      </c>
      <c r="BB83" s="44" t="str">
        <f t="shared" ca="1" si="156"/>
        <v/>
      </c>
      <c r="BC83" s="27" t="str">
        <f t="shared" ca="1" si="115"/>
        <v/>
      </c>
      <c r="BD83" s="44" t="str">
        <f ca="1">IF(BC83="","",IF(BC83&lt;=VLOOKUP(AQ83,'Players Stats'!$C$88:$L$127,10),"YES","NO"))</f>
        <v/>
      </c>
      <c r="BE83" s="27" t="str">
        <f t="shared" ca="1" si="116"/>
        <v/>
      </c>
      <c r="BF83" s="44" t="str">
        <f ca="1">IF(BD83="YES",IF(BE83&lt;=VLOOKUP(AQ83,'Players Stats'!$C$88:$H$127,6),1,0),"")</f>
        <v/>
      </c>
      <c r="BG83" s="27" t="str">
        <f t="shared" ca="1" si="117"/>
        <v/>
      </c>
      <c r="BH83" s="44" t="str">
        <f ca="1">IF(AND(BD83="YES",BG83&lt;&gt;""),IF(BG83&lt;=VLOOKUP(AQ83,'Players Stats'!$C$88:$H$127,6),1,0),"")</f>
        <v/>
      </c>
      <c r="BI83" s="27" t="str">
        <f t="shared" ca="1" si="118"/>
        <v/>
      </c>
      <c r="BJ83" s="44" t="str">
        <f ca="1">IF(BI83="","",IF(BI83&lt;=Simulation!$K$7,"YES","NO"))</f>
        <v/>
      </c>
      <c r="BK83" s="27" t="str">
        <f t="shared" ca="1" si="119"/>
        <v/>
      </c>
      <c r="BL83" s="44" t="str">
        <f ca="1">IF(BJ83="NO",IF(BK83&lt;=Simulation!$K$9,AN83,AO83),"")</f>
        <v/>
      </c>
      <c r="BN83" s="44" t="str">
        <f t="shared" ca="1" si="120"/>
        <v/>
      </c>
      <c r="BO83" s="6" t="str">
        <f t="shared" ca="1" si="121"/>
        <v/>
      </c>
      <c r="BP83" s="44" t="str">
        <f t="shared" ca="1" si="122"/>
        <v/>
      </c>
      <c r="BR83" s="44" t="str">
        <f t="shared" ca="1" si="88"/>
        <v/>
      </c>
      <c r="BS83" s="44" t="str">
        <f t="shared" ca="1" si="89"/>
        <v/>
      </c>
      <c r="BT83" s="44" t="str">
        <f t="shared" ca="1" si="90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57"/>
        <v/>
      </c>
      <c r="BY83" s="44" t="str">
        <f t="shared" ca="1" si="123"/>
        <v/>
      </c>
      <c r="BZ83" s="27" t="str">
        <f t="shared" ca="1" si="86"/>
        <v/>
      </c>
      <c r="CA83" s="44" t="str">
        <f t="shared" ca="1" si="124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25"/>
        <v/>
      </c>
      <c r="CE83" s="44" t="str">
        <f ca="1">IF(BV83&lt;&gt;"",VLOOKUP('Quarter 1'!CA83-5*('Quarter 1'!BX83-1),'Players Stats'!$B$136:$J$140,1+BY83),"")</f>
        <v/>
      </c>
      <c r="CF83" s="44" t="str">
        <f t="shared" ca="1" si="158"/>
        <v/>
      </c>
      <c r="CG83" s="27" t="str">
        <f t="shared" ca="1" si="126"/>
        <v/>
      </c>
      <c r="CH83" s="44" t="str">
        <f ca="1">IF(BV83&lt;&gt;"",IF(CF83="NO",VLOOKUP(CA83,'Players Stats'!$C$88:$I$127,7),""),"")</f>
        <v/>
      </c>
      <c r="CI83" s="44" t="str">
        <f t="shared" ca="1" si="159"/>
        <v/>
      </c>
      <c r="CJ83" s="27" t="str">
        <f t="shared" ca="1" si="127"/>
        <v/>
      </c>
      <c r="CK83" s="44" t="str">
        <f ca="1">IF(CF83="NO",VLOOKUP(CA83,'Players Stats'!$C$88:$H$127,7-'Quarter 1'!CI83),"")</f>
        <v/>
      </c>
      <c r="CL83" s="44" t="str">
        <f t="shared" ca="1" si="160"/>
        <v/>
      </c>
      <c r="CM83" s="27" t="str">
        <f t="shared" ca="1" si="128"/>
        <v/>
      </c>
      <c r="CN83" s="44" t="str">
        <f ca="1">IF(CM83="","",IF(CM83&lt;=VLOOKUP(CA83,'Players Stats'!$C$88:$L$127,10),"YES","NO"))</f>
        <v/>
      </c>
      <c r="CO83" s="27" t="str">
        <f t="shared" ca="1" si="129"/>
        <v/>
      </c>
      <c r="CP83" s="44" t="str">
        <f ca="1">IF(CN83="YES",IF(CO83&lt;=VLOOKUP(CA83,'Players Stats'!$C$88:$H$127,6),1,0),"")</f>
        <v/>
      </c>
      <c r="CQ83" s="27" t="str">
        <f t="shared" ca="1" si="130"/>
        <v/>
      </c>
      <c r="CR83" s="44" t="str">
        <f ca="1">IF(AND(CN83="YES",CQ83&lt;&gt;""),IF(CQ83&lt;=VLOOKUP(CA83,'Players Stats'!$C$88:$H$127,6),1,0),"")</f>
        <v/>
      </c>
      <c r="CS83" s="27" t="str">
        <f t="shared" ca="1" si="131"/>
        <v/>
      </c>
      <c r="CT83" s="44" t="str">
        <f ca="1">IF(CS83="","",IF(CS83&lt;=Simulation!$K$7,"YES","NO"))</f>
        <v/>
      </c>
      <c r="CU83" s="27" t="str">
        <f t="shared" ca="1" si="132"/>
        <v/>
      </c>
      <c r="CV83" s="44" t="str">
        <f ca="1">IF(CT83="NO",IF(CU83&lt;=Simulation!$K$9,BX83,BY83),"")</f>
        <v/>
      </c>
      <c r="CX83" s="44" t="str">
        <f t="shared" ca="1" si="133"/>
        <v/>
      </c>
      <c r="CY83" s="6" t="str">
        <f t="shared" ca="1" si="134"/>
        <v/>
      </c>
      <c r="CZ83" s="44" t="str">
        <f t="shared" ca="1" si="135"/>
        <v/>
      </c>
      <c r="DB83" s="44" t="str">
        <f t="shared" ca="1" si="91"/>
        <v/>
      </c>
      <c r="DC83" s="44" t="str">
        <f t="shared" ca="1" si="92"/>
        <v/>
      </c>
      <c r="DD83" s="44" t="str">
        <f t="shared" ca="1" si="93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61"/>
        <v/>
      </c>
      <c r="DI83" s="44" t="str">
        <f t="shared" ca="1" si="136"/>
        <v/>
      </c>
      <c r="DJ83" s="27" t="str">
        <f t="shared" ca="1" si="87"/>
        <v/>
      </c>
      <c r="DK83" s="44" t="str">
        <f t="shared" ca="1" si="137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38"/>
        <v/>
      </c>
      <c r="DO83" s="44" t="str">
        <f ca="1">IF(DF83&lt;&gt;"",VLOOKUP('Quarter 1'!DK83-5*('Quarter 1'!DH83-1),'Players Stats'!$B$136:$J$140,1+DI83),"")</f>
        <v/>
      </c>
      <c r="DP83" s="44" t="str">
        <f t="shared" ca="1" si="162"/>
        <v/>
      </c>
      <c r="DQ83" s="27" t="str">
        <f t="shared" ca="1" si="139"/>
        <v/>
      </c>
      <c r="DR83" s="44" t="str">
        <f ca="1">IF(DF83&lt;&gt;"",IF(DP83="NO",VLOOKUP(DK83,'Players Stats'!$C$88:$I$127,7),""),"")</f>
        <v/>
      </c>
      <c r="DS83" s="44" t="str">
        <f t="shared" ca="1" si="163"/>
        <v/>
      </c>
      <c r="DT83" s="27" t="str">
        <f t="shared" ca="1" si="140"/>
        <v/>
      </c>
      <c r="DU83" s="44" t="str">
        <f ca="1">IF(DP83="NO",VLOOKUP(DK83,'Players Stats'!$C$88:$H$127,7-'Quarter 1'!DS83),"")</f>
        <v/>
      </c>
      <c r="DV83" s="44" t="str">
        <f t="shared" ca="1" si="164"/>
        <v/>
      </c>
      <c r="DW83" s="27" t="str">
        <f t="shared" ca="1" si="141"/>
        <v/>
      </c>
      <c r="DX83" s="44" t="str">
        <f ca="1">IF(DW83="","",IF(DW83&lt;=VLOOKUP(DK83,'Players Stats'!$C$88:$L$127,10),"YES","NO"))</f>
        <v/>
      </c>
      <c r="DY83" s="27" t="str">
        <f t="shared" ca="1" si="142"/>
        <v/>
      </c>
      <c r="DZ83" s="44" t="str">
        <f ca="1">IF(DX83="YES",IF(DY83&lt;=VLOOKUP(DK83,'Players Stats'!$C$88:$H$127,6),1,0),"")</f>
        <v/>
      </c>
      <c r="EA83" s="27" t="str">
        <f t="shared" ca="1" si="143"/>
        <v/>
      </c>
      <c r="EB83" s="44" t="str">
        <f ca="1">IF(AND(DX83="YES",EA83&lt;&gt;""),IF(EA83&lt;=VLOOKUP(DK83,'Players Stats'!$C$88:$H$127,6),1,0),"")</f>
        <v/>
      </c>
      <c r="EC83" s="27" t="str">
        <f t="shared" ca="1" si="144"/>
        <v/>
      </c>
      <c r="ED83" s="44" t="str">
        <f ca="1">IF(EC83="","",IF(EC83&lt;=Simulation!$K$7,"YES","NO"))</f>
        <v/>
      </c>
      <c r="EE83" s="27" t="str">
        <f t="shared" ca="1" si="145"/>
        <v/>
      </c>
      <c r="EF83" s="44" t="str">
        <f ca="1">IF(ED83="NO",IF(EE83&lt;=Simulation!$K$9,DH83,DI83),"")</f>
        <v/>
      </c>
      <c r="EH83" s="44" t="str">
        <f t="shared" ca="1" si="146"/>
        <v/>
      </c>
      <c r="EI83" s="6" t="str">
        <f t="shared" ca="1" si="147"/>
        <v/>
      </c>
      <c r="EJ83" s="44" t="str">
        <f t="shared" ca="1" si="148"/>
        <v/>
      </c>
      <c r="EL83" s="44" t="str">
        <f t="shared" ca="1" si="94"/>
        <v/>
      </c>
      <c r="EM83" s="44" t="str">
        <f t="shared" ca="1" si="95"/>
        <v/>
      </c>
      <c r="EN83" s="44" t="str">
        <f t="shared" ca="1" si="96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49"/>
        <v/>
      </c>
      <c r="E84" s="44" t="str">
        <f t="shared" ca="1" si="97"/>
        <v/>
      </c>
      <c r="F84" s="87" t="str">
        <f t="shared" ca="1" si="98"/>
        <v/>
      </c>
      <c r="G84" s="44" t="str">
        <f t="shared" ca="1" si="99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87" t="str">
        <f t="shared" ca="1" si="100"/>
        <v/>
      </c>
      <c r="K84" s="87" t="str">
        <f ca="1">IF(B84&lt;&gt;"",VLOOKUP('Quarter 1'!G84-5*('Quarter 1'!D84-1),'Players Stats'!$B$136:$J$140,1+E84),"")</f>
        <v/>
      </c>
      <c r="L84" s="44" t="str">
        <f t="shared" ca="1" si="150"/>
        <v/>
      </c>
      <c r="M84" s="87" t="str">
        <f t="shared" ca="1" si="101"/>
        <v/>
      </c>
      <c r="N84" s="87" t="str">
        <f ca="1">IF(B84&lt;&gt;"",IF(L84="NO",VLOOKUP(G84,'Players Stats'!$C$88:$I$127,7),""),"")</f>
        <v/>
      </c>
      <c r="O84" s="44" t="str">
        <f t="shared" ca="1" si="151"/>
        <v/>
      </c>
      <c r="P84" s="87" t="str">
        <f t="shared" ca="1" si="102"/>
        <v/>
      </c>
      <c r="Q84" s="87" t="str">
        <f ca="1">IF(L84="NO",VLOOKUP(G84,'Players Stats'!$C$88:$H$127,7-'Quarter 1'!O84),"")</f>
        <v/>
      </c>
      <c r="R84" s="44" t="str">
        <f t="shared" ca="1" si="152"/>
        <v/>
      </c>
      <c r="S84" s="87" t="str">
        <f t="shared" ca="1" si="103"/>
        <v/>
      </c>
      <c r="T84" s="44" t="str">
        <f ca="1">IF(S84="","",IF(S84&lt;=VLOOKUP(G84,'Players Stats'!$C$88:$L$127,10),"YES","NO"))</f>
        <v/>
      </c>
      <c r="U84" s="87" t="str">
        <f t="shared" ca="1" si="104"/>
        <v/>
      </c>
      <c r="V84" s="44" t="str">
        <f ca="1">IF(T84="YES",IF(U84&lt;=VLOOKUP(G84,'Players Stats'!$C$88:$H$127,6),1,0),"")</f>
        <v/>
      </c>
      <c r="W84" s="87" t="str">
        <f t="shared" ca="1" si="105"/>
        <v/>
      </c>
      <c r="X84" s="44" t="str">
        <f ca="1">IF(AND(T84="YES",W84&lt;&gt;""),IF(W84&lt;=VLOOKUP(G84,'Players Stats'!$C$88:$H$127,6),1,0),"")</f>
        <v/>
      </c>
      <c r="Y84" s="87" t="str">
        <f t="shared" ca="1" si="106"/>
        <v/>
      </c>
      <c r="Z84" s="44" t="str">
        <f ca="1">IF(Y84="","",IF(Y84&lt;=Simulation!$K$7,"YES","NO"))</f>
        <v/>
      </c>
      <c r="AA84" s="87" t="str">
        <f t="shared" ca="1" si="107"/>
        <v/>
      </c>
      <c r="AB84" s="44" t="str">
        <f ca="1">IF(Z84="NO",IF(AA84&lt;=Simulation!$K$9,D84,E84),"")</f>
        <v/>
      </c>
      <c r="AD84" s="44" t="str">
        <f t="shared" ca="1" si="108"/>
        <v/>
      </c>
      <c r="AE84" s="6" t="str">
        <f t="shared" ca="1" si="109"/>
        <v/>
      </c>
      <c r="AF84" s="44" t="str">
        <f t="shared" ca="1" si="110"/>
        <v/>
      </c>
      <c r="AH84" s="44" t="str">
        <f t="shared" ca="1" si="84"/>
        <v/>
      </c>
      <c r="AI84" s="44" t="str">
        <f t="shared" ca="1" si="84"/>
        <v/>
      </c>
      <c r="AJ84" s="44" t="str">
        <f t="shared" ca="1" si="84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53"/>
        <v/>
      </c>
      <c r="AO84" s="44" t="str">
        <f t="shared" ca="1" si="111"/>
        <v/>
      </c>
      <c r="AP84" s="87" t="str">
        <f t="shared" ca="1" si="85"/>
        <v/>
      </c>
      <c r="AQ84" s="44" t="str">
        <f t="shared" ca="1" si="112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65"/>
        <v/>
      </c>
      <c r="AU84" s="44" t="str">
        <f ca="1">IF(AL84&lt;&gt;"",VLOOKUP('Quarter 1'!AQ84-5*('Quarter 1'!AN84-1),'Players Stats'!$B$136:$J$140,1+AO84),"")</f>
        <v/>
      </c>
      <c r="AV84" s="44" t="str">
        <f t="shared" ca="1" si="154"/>
        <v/>
      </c>
      <c r="AW84" s="27" t="str">
        <f t="shared" ca="1" si="113"/>
        <v/>
      </c>
      <c r="AX84" s="44" t="str">
        <f ca="1">IF(AL84&lt;&gt;"",IF(AV84="NO",VLOOKUP(AQ84,'Players Stats'!$C$88:$I$127,7),""),"")</f>
        <v/>
      </c>
      <c r="AY84" s="44" t="str">
        <f t="shared" ca="1" si="155"/>
        <v/>
      </c>
      <c r="AZ84" s="27" t="str">
        <f t="shared" ca="1" si="114"/>
        <v/>
      </c>
      <c r="BA84" s="44" t="str">
        <f ca="1">IF(AV84="NO",VLOOKUP(AQ84,'Players Stats'!$C$88:$H$127,7-'Quarter 1'!AY84),"")</f>
        <v/>
      </c>
      <c r="BB84" s="44" t="str">
        <f t="shared" ca="1" si="156"/>
        <v/>
      </c>
      <c r="BC84" s="27" t="str">
        <f t="shared" ca="1" si="115"/>
        <v/>
      </c>
      <c r="BD84" s="44" t="str">
        <f ca="1">IF(BC84="","",IF(BC84&lt;=VLOOKUP(AQ84,'Players Stats'!$C$88:$L$127,10),"YES","NO"))</f>
        <v/>
      </c>
      <c r="BE84" s="27" t="str">
        <f t="shared" ca="1" si="116"/>
        <v/>
      </c>
      <c r="BF84" s="44" t="str">
        <f ca="1">IF(BD84="YES",IF(BE84&lt;=VLOOKUP(AQ84,'Players Stats'!$C$88:$H$127,6),1,0),"")</f>
        <v/>
      </c>
      <c r="BG84" s="27" t="str">
        <f t="shared" ca="1" si="117"/>
        <v/>
      </c>
      <c r="BH84" s="44" t="str">
        <f ca="1">IF(AND(BD84="YES",BG84&lt;&gt;""),IF(BG84&lt;=VLOOKUP(AQ84,'Players Stats'!$C$88:$H$127,6),1,0),"")</f>
        <v/>
      </c>
      <c r="BI84" s="27" t="str">
        <f t="shared" ca="1" si="118"/>
        <v/>
      </c>
      <c r="BJ84" s="44" t="str">
        <f ca="1">IF(BI84="","",IF(BI84&lt;=Simulation!$K$7,"YES","NO"))</f>
        <v/>
      </c>
      <c r="BK84" s="27" t="str">
        <f t="shared" ca="1" si="119"/>
        <v/>
      </c>
      <c r="BL84" s="44" t="str">
        <f ca="1">IF(BJ84="NO",IF(BK84&lt;=Simulation!$K$9,AN84,AO84),"")</f>
        <v/>
      </c>
      <c r="BN84" s="44" t="str">
        <f t="shared" ca="1" si="120"/>
        <v/>
      </c>
      <c r="BO84" s="6" t="str">
        <f t="shared" ca="1" si="121"/>
        <v/>
      </c>
      <c r="BP84" s="44" t="str">
        <f t="shared" ca="1" si="122"/>
        <v/>
      </c>
      <c r="BR84" s="44" t="str">
        <f t="shared" ca="1" si="88"/>
        <v/>
      </c>
      <c r="BS84" s="44" t="str">
        <f t="shared" ca="1" si="89"/>
        <v/>
      </c>
      <c r="BT84" s="44" t="str">
        <f t="shared" ca="1" si="90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57"/>
        <v/>
      </c>
      <c r="BY84" s="44" t="str">
        <f t="shared" ca="1" si="123"/>
        <v/>
      </c>
      <c r="BZ84" s="27" t="str">
        <f t="shared" ca="1" si="86"/>
        <v/>
      </c>
      <c r="CA84" s="44" t="str">
        <f t="shared" ca="1" si="124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25"/>
        <v/>
      </c>
      <c r="CE84" s="44" t="str">
        <f ca="1">IF(BV84&lt;&gt;"",VLOOKUP('Quarter 1'!CA84-5*('Quarter 1'!BX84-1),'Players Stats'!$B$136:$J$140,1+BY84),"")</f>
        <v/>
      </c>
      <c r="CF84" s="44" t="str">
        <f t="shared" ca="1" si="158"/>
        <v/>
      </c>
      <c r="CG84" s="27" t="str">
        <f t="shared" ca="1" si="126"/>
        <v/>
      </c>
      <c r="CH84" s="44" t="str">
        <f ca="1">IF(BV84&lt;&gt;"",IF(CF84="NO",VLOOKUP(CA84,'Players Stats'!$C$88:$I$127,7),""),"")</f>
        <v/>
      </c>
      <c r="CI84" s="44" t="str">
        <f t="shared" ca="1" si="159"/>
        <v/>
      </c>
      <c r="CJ84" s="27" t="str">
        <f t="shared" ca="1" si="127"/>
        <v/>
      </c>
      <c r="CK84" s="44" t="str">
        <f ca="1">IF(CF84="NO",VLOOKUP(CA84,'Players Stats'!$C$88:$H$127,7-'Quarter 1'!CI84),"")</f>
        <v/>
      </c>
      <c r="CL84" s="44" t="str">
        <f t="shared" ca="1" si="160"/>
        <v/>
      </c>
      <c r="CM84" s="27" t="str">
        <f t="shared" ca="1" si="128"/>
        <v/>
      </c>
      <c r="CN84" s="44" t="str">
        <f ca="1">IF(CM84="","",IF(CM84&lt;=VLOOKUP(CA84,'Players Stats'!$C$88:$L$127,10),"YES","NO"))</f>
        <v/>
      </c>
      <c r="CO84" s="27" t="str">
        <f t="shared" ca="1" si="129"/>
        <v/>
      </c>
      <c r="CP84" s="44" t="str">
        <f ca="1">IF(CN84="YES",IF(CO84&lt;=VLOOKUP(CA84,'Players Stats'!$C$88:$H$127,6),1,0),"")</f>
        <v/>
      </c>
      <c r="CQ84" s="27" t="str">
        <f t="shared" ca="1" si="130"/>
        <v/>
      </c>
      <c r="CR84" s="44" t="str">
        <f ca="1">IF(AND(CN84="YES",CQ84&lt;&gt;""),IF(CQ84&lt;=VLOOKUP(CA84,'Players Stats'!$C$88:$H$127,6),1,0),"")</f>
        <v/>
      </c>
      <c r="CS84" s="27" t="str">
        <f t="shared" ca="1" si="131"/>
        <v/>
      </c>
      <c r="CT84" s="44" t="str">
        <f ca="1">IF(CS84="","",IF(CS84&lt;=Simulation!$K$7,"YES","NO"))</f>
        <v/>
      </c>
      <c r="CU84" s="27" t="str">
        <f t="shared" ca="1" si="132"/>
        <v/>
      </c>
      <c r="CV84" s="44" t="str">
        <f ca="1">IF(CT84="NO",IF(CU84&lt;=Simulation!$K$9,BX84,BY84),"")</f>
        <v/>
      </c>
      <c r="CX84" s="44" t="str">
        <f t="shared" ca="1" si="133"/>
        <v/>
      </c>
      <c r="CY84" s="6" t="str">
        <f t="shared" ca="1" si="134"/>
        <v/>
      </c>
      <c r="CZ84" s="44" t="str">
        <f t="shared" ca="1" si="135"/>
        <v/>
      </c>
      <c r="DB84" s="44" t="str">
        <f t="shared" ca="1" si="91"/>
        <v/>
      </c>
      <c r="DC84" s="44" t="str">
        <f t="shared" ca="1" si="92"/>
        <v/>
      </c>
      <c r="DD84" s="44" t="str">
        <f t="shared" ca="1" si="93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61"/>
        <v/>
      </c>
      <c r="DI84" s="44" t="str">
        <f t="shared" ca="1" si="136"/>
        <v/>
      </c>
      <c r="DJ84" s="27" t="str">
        <f t="shared" ca="1" si="87"/>
        <v/>
      </c>
      <c r="DK84" s="44" t="str">
        <f t="shared" ca="1" si="137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38"/>
        <v/>
      </c>
      <c r="DO84" s="44" t="str">
        <f ca="1">IF(DF84&lt;&gt;"",VLOOKUP('Quarter 1'!DK84-5*('Quarter 1'!DH84-1),'Players Stats'!$B$136:$J$140,1+DI84),"")</f>
        <v/>
      </c>
      <c r="DP84" s="44" t="str">
        <f t="shared" ca="1" si="162"/>
        <v/>
      </c>
      <c r="DQ84" s="27" t="str">
        <f t="shared" ca="1" si="139"/>
        <v/>
      </c>
      <c r="DR84" s="44" t="str">
        <f ca="1">IF(DF84&lt;&gt;"",IF(DP84="NO",VLOOKUP(DK84,'Players Stats'!$C$88:$I$127,7),""),"")</f>
        <v/>
      </c>
      <c r="DS84" s="44" t="str">
        <f t="shared" ca="1" si="163"/>
        <v/>
      </c>
      <c r="DT84" s="27" t="str">
        <f t="shared" ca="1" si="140"/>
        <v/>
      </c>
      <c r="DU84" s="44" t="str">
        <f ca="1">IF(DP84="NO",VLOOKUP(DK84,'Players Stats'!$C$88:$H$127,7-'Quarter 1'!DS84),"")</f>
        <v/>
      </c>
      <c r="DV84" s="44" t="str">
        <f t="shared" ca="1" si="164"/>
        <v/>
      </c>
      <c r="DW84" s="27" t="str">
        <f t="shared" ca="1" si="141"/>
        <v/>
      </c>
      <c r="DX84" s="44" t="str">
        <f ca="1">IF(DW84="","",IF(DW84&lt;=VLOOKUP(DK84,'Players Stats'!$C$88:$L$127,10),"YES","NO"))</f>
        <v/>
      </c>
      <c r="DY84" s="27" t="str">
        <f t="shared" ca="1" si="142"/>
        <v/>
      </c>
      <c r="DZ84" s="44" t="str">
        <f ca="1">IF(DX84="YES",IF(DY84&lt;=VLOOKUP(DK84,'Players Stats'!$C$88:$H$127,6),1,0),"")</f>
        <v/>
      </c>
      <c r="EA84" s="27" t="str">
        <f t="shared" ca="1" si="143"/>
        <v/>
      </c>
      <c r="EB84" s="44" t="str">
        <f ca="1">IF(AND(DX84="YES",EA84&lt;&gt;""),IF(EA84&lt;=VLOOKUP(DK84,'Players Stats'!$C$88:$H$127,6),1,0),"")</f>
        <v/>
      </c>
      <c r="EC84" s="27" t="str">
        <f t="shared" ca="1" si="144"/>
        <v/>
      </c>
      <c r="ED84" s="44" t="str">
        <f ca="1">IF(EC84="","",IF(EC84&lt;=Simulation!$K$7,"YES","NO"))</f>
        <v/>
      </c>
      <c r="EE84" s="27" t="str">
        <f t="shared" ca="1" si="145"/>
        <v/>
      </c>
      <c r="EF84" s="44" t="str">
        <f ca="1">IF(ED84="NO",IF(EE84&lt;=Simulation!$K$9,DH84,DI84),"")</f>
        <v/>
      </c>
      <c r="EH84" s="44" t="str">
        <f t="shared" ca="1" si="146"/>
        <v/>
      </c>
      <c r="EI84" s="6" t="str">
        <f t="shared" ca="1" si="147"/>
        <v/>
      </c>
      <c r="EJ84" s="44" t="str">
        <f t="shared" ca="1" si="148"/>
        <v/>
      </c>
      <c r="EL84" s="44" t="str">
        <f t="shared" ca="1" si="94"/>
        <v/>
      </c>
      <c r="EM84" s="44" t="str">
        <f t="shared" ca="1" si="95"/>
        <v/>
      </c>
      <c r="EN84" s="44" t="str">
        <f t="shared" ca="1" si="96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49"/>
        <v/>
      </c>
      <c r="E85" s="44" t="str">
        <f t="shared" ca="1" si="97"/>
        <v/>
      </c>
      <c r="F85" s="87" t="str">
        <f t="shared" ca="1" si="98"/>
        <v/>
      </c>
      <c r="G85" s="44" t="str">
        <f t="shared" ca="1" si="99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87" t="str">
        <f t="shared" ca="1" si="100"/>
        <v/>
      </c>
      <c r="K85" s="87" t="str">
        <f ca="1">IF(B85&lt;&gt;"",VLOOKUP('Quarter 1'!G85-5*('Quarter 1'!D85-1),'Players Stats'!$B$136:$J$140,1+E85),"")</f>
        <v/>
      </c>
      <c r="L85" s="44" t="str">
        <f t="shared" ca="1" si="150"/>
        <v/>
      </c>
      <c r="M85" s="87" t="str">
        <f t="shared" ca="1" si="101"/>
        <v/>
      </c>
      <c r="N85" s="87" t="str">
        <f ca="1">IF(B85&lt;&gt;"",IF(L85="NO",VLOOKUP(G85,'Players Stats'!$C$88:$I$127,7),""),"")</f>
        <v/>
      </c>
      <c r="O85" s="44" t="str">
        <f t="shared" ca="1" si="151"/>
        <v/>
      </c>
      <c r="P85" s="87" t="str">
        <f t="shared" ca="1" si="102"/>
        <v/>
      </c>
      <c r="Q85" s="87" t="str">
        <f ca="1">IF(L85="NO",VLOOKUP(G85,'Players Stats'!$C$88:$H$127,7-'Quarter 1'!O85),"")</f>
        <v/>
      </c>
      <c r="R85" s="44" t="str">
        <f t="shared" ca="1" si="152"/>
        <v/>
      </c>
      <c r="S85" s="87" t="str">
        <f t="shared" ca="1" si="103"/>
        <v/>
      </c>
      <c r="T85" s="44" t="str">
        <f ca="1">IF(S85="","",IF(S85&lt;=VLOOKUP(G85,'Players Stats'!$C$88:$L$127,10),"YES","NO"))</f>
        <v/>
      </c>
      <c r="U85" s="87" t="str">
        <f t="shared" ca="1" si="104"/>
        <v/>
      </c>
      <c r="V85" s="44" t="str">
        <f ca="1">IF(T85="YES",IF(U85&lt;=VLOOKUP(G85,'Players Stats'!$C$88:$H$127,6),1,0),"")</f>
        <v/>
      </c>
      <c r="W85" s="87" t="str">
        <f t="shared" ca="1" si="105"/>
        <v/>
      </c>
      <c r="X85" s="44" t="str">
        <f ca="1">IF(AND(T85="YES",W85&lt;&gt;""),IF(W85&lt;=VLOOKUP(G85,'Players Stats'!$C$88:$H$127,6),1,0),"")</f>
        <v/>
      </c>
      <c r="Y85" s="87" t="str">
        <f t="shared" ca="1" si="106"/>
        <v/>
      </c>
      <c r="Z85" s="44" t="str">
        <f ca="1">IF(Y85="","",IF(Y85&lt;=Simulation!$K$7,"YES","NO"))</f>
        <v/>
      </c>
      <c r="AA85" s="87" t="str">
        <f t="shared" ca="1" si="107"/>
        <v/>
      </c>
      <c r="AB85" s="44" t="str">
        <f ca="1">IF(Z85="NO",IF(AA85&lt;=Simulation!$K$9,D85,E85),"")</f>
        <v/>
      </c>
      <c r="AD85" s="44" t="str">
        <f t="shared" ca="1" si="108"/>
        <v/>
      </c>
      <c r="AE85" s="6" t="str">
        <f t="shared" ca="1" si="109"/>
        <v/>
      </c>
      <c r="AF85" s="44" t="str">
        <f t="shared" ca="1" si="110"/>
        <v/>
      </c>
      <c r="AH85" s="44" t="str">
        <f t="shared" ca="1" si="84"/>
        <v/>
      </c>
      <c r="AI85" s="44" t="str">
        <f t="shared" ca="1" si="84"/>
        <v/>
      </c>
      <c r="AJ85" s="44" t="str">
        <f t="shared" ca="1" si="84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53"/>
        <v/>
      </c>
      <c r="AO85" s="44" t="str">
        <f t="shared" ca="1" si="111"/>
        <v/>
      </c>
      <c r="AP85" s="87" t="str">
        <f t="shared" ca="1" si="85"/>
        <v/>
      </c>
      <c r="AQ85" s="44" t="str">
        <f t="shared" ca="1" si="112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65"/>
        <v/>
      </c>
      <c r="AU85" s="44" t="str">
        <f ca="1">IF(AL85&lt;&gt;"",VLOOKUP('Quarter 1'!AQ85-5*('Quarter 1'!AN85-1),'Players Stats'!$B$136:$J$140,1+AO85),"")</f>
        <v/>
      </c>
      <c r="AV85" s="44" t="str">
        <f t="shared" ca="1" si="154"/>
        <v/>
      </c>
      <c r="AW85" s="27" t="str">
        <f t="shared" ca="1" si="113"/>
        <v/>
      </c>
      <c r="AX85" s="44" t="str">
        <f ca="1">IF(AL85&lt;&gt;"",IF(AV85="NO",VLOOKUP(AQ85,'Players Stats'!$C$88:$I$127,7),""),"")</f>
        <v/>
      </c>
      <c r="AY85" s="44" t="str">
        <f t="shared" ca="1" si="155"/>
        <v/>
      </c>
      <c r="AZ85" s="27" t="str">
        <f t="shared" ca="1" si="114"/>
        <v/>
      </c>
      <c r="BA85" s="44" t="str">
        <f ca="1">IF(AV85="NO",VLOOKUP(AQ85,'Players Stats'!$C$88:$H$127,7-'Quarter 1'!AY85),"")</f>
        <v/>
      </c>
      <c r="BB85" s="44" t="str">
        <f t="shared" ca="1" si="156"/>
        <v/>
      </c>
      <c r="BC85" s="27" t="str">
        <f t="shared" ca="1" si="115"/>
        <v/>
      </c>
      <c r="BD85" s="44" t="str">
        <f ca="1">IF(BC85="","",IF(BC85&lt;=VLOOKUP(AQ85,'Players Stats'!$C$88:$L$127,10),"YES","NO"))</f>
        <v/>
      </c>
      <c r="BE85" s="27" t="str">
        <f t="shared" ca="1" si="116"/>
        <v/>
      </c>
      <c r="BF85" s="44" t="str">
        <f ca="1">IF(BD85="YES",IF(BE85&lt;=VLOOKUP(AQ85,'Players Stats'!$C$88:$H$127,6),1,0),"")</f>
        <v/>
      </c>
      <c r="BG85" s="27" t="str">
        <f t="shared" ca="1" si="117"/>
        <v/>
      </c>
      <c r="BH85" s="44" t="str">
        <f ca="1">IF(AND(BD85="YES",BG85&lt;&gt;""),IF(BG85&lt;=VLOOKUP(AQ85,'Players Stats'!$C$88:$H$127,6),1,0),"")</f>
        <v/>
      </c>
      <c r="BI85" s="27" t="str">
        <f t="shared" ca="1" si="118"/>
        <v/>
      </c>
      <c r="BJ85" s="44" t="str">
        <f ca="1">IF(BI85="","",IF(BI85&lt;=Simulation!$K$7,"YES","NO"))</f>
        <v/>
      </c>
      <c r="BK85" s="27" t="str">
        <f t="shared" ca="1" si="119"/>
        <v/>
      </c>
      <c r="BL85" s="44" t="str">
        <f ca="1">IF(BJ85="NO",IF(BK85&lt;=Simulation!$K$9,AN85,AO85),"")</f>
        <v/>
      </c>
      <c r="BN85" s="44" t="str">
        <f t="shared" ca="1" si="120"/>
        <v/>
      </c>
      <c r="BO85" s="6" t="str">
        <f t="shared" ca="1" si="121"/>
        <v/>
      </c>
      <c r="BP85" s="44" t="str">
        <f t="shared" ca="1" si="122"/>
        <v/>
      </c>
      <c r="BR85" s="44" t="str">
        <f t="shared" ca="1" si="88"/>
        <v/>
      </c>
      <c r="BS85" s="44" t="str">
        <f t="shared" ca="1" si="89"/>
        <v/>
      </c>
      <c r="BT85" s="44" t="str">
        <f t="shared" ca="1" si="90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57"/>
        <v/>
      </c>
      <c r="BY85" s="44" t="str">
        <f t="shared" ca="1" si="123"/>
        <v/>
      </c>
      <c r="BZ85" s="27" t="str">
        <f t="shared" ca="1" si="86"/>
        <v/>
      </c>
      <c r="CA85" s="44" t="str">
        <f t="shared" ca="1" si="124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25"/>
        <v/>
      </c>
      <c r="CE85" s="44" t="str">
        <f ca="1">IF(BV85&lt;&gt;"",VLOOKUP('Quarter 1'!CA85-5*('Quarter 1'!BX85-1),'Players Stats'!$B$136:$J$140,1+BY85),"")</f>
        <v/>
      </c>
      <c r="CF85" s="44" t="str">
        <f t="shared" ca="1" si="158"/>
        <v/>
      </c>
      <c r="CG85" s="27" t="str">
        <f t="shared" ca="1" si="126"/>
        <v/>
      </c>
      <c r="CH85" s="44" t="str">
        <f ca="1">IF(BV85&lt;&gt;"",IF(CF85="NO",VLOOKUP(CA85,'Players Stats'!$C$88:$I$127,7),""),"")</f>
        <v/>
      </c>
      <c r="CI85" s="44" t="str">
        <f t="shared" ca="1" si="159"/>
        <v/>
      </c>
      <c r="CJ85" s="27" t="str">
        <f t="shared" ca="1" si="127"/>
        <v/>
      </c>
      <c r="CK85" s="44" t="str">
        <f ca="1">IF(CF85="NO",VLOOKUP(CA85,'Players Stats'!$C$88:$H$127,7-'Quarter 1'!CI85),"")</f>
        <v/>
      </c>
      <c r="CL85" s="44" t="str">
        <f t="shared" ca="1" si="160"/>
        <v/>
      </c>
      <c r="CM85" s="27" t="str">
        <f t="shared" ca="1" si="128"/>
        <v/>
      </c>
      <c r="CN85" s="44" t="str">
        <f ca="1">IF(CM85="","",IF(CM85&lt;=VLOOKUP(CA85,'Players Stats'!$C$88:$L$127,10),"YES","NO"))</f>
        <v/>
      </c>
      <c r="CO85" s="27" t="str">
        <f t="shared" ca="1" si="129"/>
        <v/>
      </c>
      <c r="CP85" s="44" t="str">
        <f ca="1">IF(CN85="YES",IF(CO85&lt;=VLOOKUP(CA85,'Players Stats'!$C$88:$H$127,6),1,0),"")</f>
        <v/>
      </c>
      <c r="CQ85" s="27" t="str">
        <f t="shared" ca="1" si="130"/>
        <v/>
      </c>
      <c r="CR85" s="44" t="str">
        <f ca="1">IF(AND(CN85="YES",CQ85&lt;&gt;""),IF(CQ85&lt;=VLOOKUP(CA85,'Players Stats'!$C$88:$H$127,6),1,0),"")</f>
        <v/>
      </c>
      <c r="CS85" s="27" t="str">
        <f t="shared" ca="1" si="131"/>
        <v/>
      </c>
      <c r="CT85" s="44" t="str">
        <f ca="1">IF(CS85="","",IF(CS85&lt;=Simulation!$K$7,"YES","NO"))</f>
        <v/>
      </c>
      <c r="CU85" s="27" t="str">
        <f t="shared" ca="1" si="132"/>
        <v/>
      </c>
      <c r="CV85" s="44" t="str">
        <f ca="1">IF(CT85="NO",IF(CU85&lt;=Simulation!$K$9,BX85,BY85),"")</f>
        <v/>
      </c>
      <c r="CX85" s="44" t="str">
        <f t="shared" ca="1" si="133"/>
        <v/>
      </c>
      <c r="CY85" s="6" t="str">
        <f t="shared" ca="1" si="134"/>
        <v/>
      </c>
      <c r="CZ85" s="44" t="str">
        <f t="shared" ca="1" si="135"/>
        <v/>
      </c>
      <c r="DB85" s="44" t="str">
        <f t="shared" ca="1" si="91"/>
        <v/>
      </c>
      <c r="DC85" s="44" t="str">
        <f t="shared" ca="1" si="92"/>
        <v/>
      </c>
      <c r="DD85" s="44" t="str">
        <f t="shared" ca="1" si="93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61"/>
        <v/>
      </c>
      <c r="DI85" s="44" t="str">
        <f t="shared" ca="1" si="136"/>
        <v/>
      </c>
      <c r="DJ85" s="27" t="str">
        <f t="shared" ca="1" si="87"/>
        <v/>
      </c>
      <c r="DK85" s="44" t="str">
        <f t="shared" ca="1" si="137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38"/>
        <v/>
      </c>
      <c r="DO85" s="44" t="str">
        <f ca="1">IF(DF85&lt;&gt;"",VLOOKUP('Quarter 1'!DK85-5*('Quarter 1'!DH85-1),'Players Stats'!$B$136:$J$140,1+DI85),"")</f>
        <v/>
      </c>
      <c r="DP85" s="44" t="str">
        <f t="shared" ca="1" si="162"/>
        <v/>
      </c>
      <c r="DQ85" s="27" t="str">
        <f t="shared" ca="1" si="139"/>
        <v/>
      </c>
      <c r="DR85" s="44" t="str">
        <f ca="1">IF(DF85&lt;&gt;"",IF(DP85="NO",VLOOKUP(DK85,'Players Stats'!$C$88:$I$127,7),""),"")</f>
        <v/>
      </c>
      <c r="DS85" s="44" t="str">
        <f t="shared" ca="1" si="163"/>
        <v/>
      </c>
      <c r="DT85" s="27" t="str">
        <f t="shared" ca="1" si="140"/>
        <v/>
      </c>
      <c r="DU85" s="44" t="str">
        <f ca="1">IF(DP85="NO",VLOOKUP(DK85,'Players Stats'!$C$88:$H$127,7-'Quarter 1'!DS85),"")</f>
        <v/>
      </c>
      <c r="DV85" s="44" t="str">
        <f t="shared" ca="1" si="164"/>
        <v/>
      </c>
      <c r="DW85" s="27" t="str">
        <f t="shared" ca="1" si="141"/>
        <v/>
      </c>
      <c r="DX85" s="44" t="str">
        <f ca="1">IF(DW85="","",IF(DW85&lt;=VLOOKUP(DK85,'Players Stats'!$C$88:$L$127,10),"YES","NO"))</f>
        <v/>
      </c>
      <c r="DY85" s="27" t="str">
        <f t="shared" ca="1" si="142"/>
        <v/>
      </c>
      <c r="DZ85" s="44" t="str">
        <f ca="1">IF(DX85="YES",IF(DY85&lt;=VLOOKUP(DK85,'Players Stats'!$C$88:$H$127,6),1,0),"")</f>
        <v/>
      </c>
      <c r="EA85" s="27" t="str">
        <f t="shared" ca="1" si="143"/>
        <v/>
      </c>
      <c r="EB85" s="44" t="str">
        <f ca="1">IF(AND(DX85="YES",EA85&lt;&gt;""),IF(EA85&lt;=VLOOKUP(DK85,'Players Stats'!$C$88:$H$127,6),1,0),"")</f>
        <v/>
      </c>
      <c r="EC85" s="27" t="str">
        <f t="shared" ca="1" si="144"/>
        <v/>
      </c>
      <c r="ED85" s="44" t="str">
        <f ca="1">IF(EC85="","",IF(EC85&lt;=Simulation!$K$7,"YES","NO"))</f>
        <v/>
      </c>
      <c r="EE85" s="27" t="str">
        <f t="shared" ca="1" si="145"/>
        <v/>
      </c>
      <c r="EF85" s="44" t="str">
        <f ca="1">IF(ED85="NO",IF(EE85&lt;=Simulation!$K$9,DH85,DI85),"")</f>
        <v/>
      </c>
      <c r="EH85" s="44" t="str">
        <f t="shared" ca="1" si="146"/>
        <v/>
      </c>
      <c r="EI85" s="6" t="str">
        <f t="shared" ca="1" si="147"/>
        <v/>
      </c>
      <c r="EJ85" s="44" t="str">
        <f t="shared" ca="1" si="148"/>
        <v/>
      </c>
      <c r="EL85" s="44" t="str">
        <f t="shared" ca="1" si="94"/>
        <v/>
      </c>
      <c r="EM85" s="44" t="str">
        <f t="shared" ca="1" si="95"/>
        <v/>
      </c>
      <c r="EN85" s="44" t="str">
        <f t="shared" ca="1" si="96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49"/>
        <v/>
      </c>
      <c r="E86" s="44" t="str">
        <f t="shared" ca="1" si="97"/>
        <v/>
      </c>
      <c r="F86" s="87" t="str">
        <f t="shared" ca="1" si="98"/>
        <v/>
      </c>
      <c r="G86" s="44" t="str">
        <f t="shared" ca="1" si="99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87" t="str">
        <f t="shared" ca="1" si="100"/>
        <v/>
      </c>
      <c r="K86" s="87" t="str">
        <f ca="1">IF(B86&lt;&gt;"",VLOOKUP('Quarter 1'!G86-5*('Quarter 1'!D86-1),'Players Stats'!$B$136:$J$140,1+E86),"")</f>
        <v/>
      </c>
      <c r="L86" s="44" t="str">
        <f t="shared" ca="1" si="150"/>
        <v/>
      </c>
      <c r="M86" s="87" t="str">
        <f t="shared" ca="1" si="101"/>
        <v/>
      </c>
      <c r="N86" s="87" t="str">
        <f ca="1">IF(B86&lt;&gt;"",IF(L86="NO",VLOOKUP(G86,'Players Stats'!$C$88:$I$127,7),""),"")</f>
        <v/>
      </c>
      <c r="O86" s="44" t="str">
        <f t="shared" ca="1" si="151"/>
        <v/>
      </c>
      <c r="P86" s="87" t="str">
        <f t="shared" ca="1" si="102"/>
        <v/>
      </c>
      <c r="Q86" s="87" t="str">
        <f ca="1">IF(L86="NO",VLOOKUP(G86,'Players Stats'!$C$88:$H$127,7-'Quarter 1'!O86),"")</f>
        <v/>
      </c>
      <c r="R86" s="44" t="str">
        <f t="shared" ca="1" si="152"/>
        <v/>
      </c>
      <c r="S86" s="87" t="str">
        <f t="shared" ca="1" si="103"/>
        <v/>
      </c>
      <c r="T86" s="44" t="str">
        <f ca="1">IF(S86="","",IF(S86&lt;=VLOOKUP(G86,'Players Stats'!$C$88:$L$127,10),"YES","NO"))</f>
        <v/>
      </c>
      <c r="U86" s="87" t="str">
        <f t="shared" ca="1" si="104"/>
        <v/>
      </c>
      <c r="V86" s="44" t="str">
        <f ca="1">IF(T86="YES",IF(U86&lt;=VLOOKUP(G86,'Players Stats'!$C$88:$H$127,6),1,0),"")</f>
        <v/>
      </c>
      <c r="W86" s="87" t="str">
        <f t="shared" ca="1" si="105"/>
        <v/>
      </c>
      <c r="X86" s="44" t="str">
        <f ca="1">IF(AND(T86="YES",W86&lt;&gt;""),IF(W86&lt;=VLOOKUP(G86,'Players Stats'!$C$88:$H$127,6),1,0),"")</f>
        <v/>
      </c>
      <c r="Y86" s="87" t="str">
        <f t="shared" ca="1" si="106"/>
        <v/>
      </c>
      <c r="Z86" s="44" t="str">
        <f ca="1">IF(Y86="","",IF(Y86&lt;=Simulation!$K$7,"YES","NO"))</f>
        <v/>
      </c>
      <c r="AA86" s="87" t="str">
        <f t="shared" ca="1" si="107"/>
        <v/>
      </c>
      <c r="AB86" s="44" t="str">
        <f ca="1">IF(Z86="NO",IF(AA86&lt;=Simulation!$K$9,D86,E86),"")</f>
        <v/>
      </c>
      <c r="AD86" s="44" t="str">
        <f t="shared" ca="1" si="108"/>
        <v/>
      </c>
      <c r="AE86" s="6" t="str">
        <f t="shared" ca="1" si="109"/>
        <v/>
      </c>
      <c r="AF86" s="44" t="str">
        <f t="shared" ca="1" si="110"/>
        <v/>
      </c>
      <c r="AH86" s="44" t="str">
        <f t="shared" ca="1" si="84"/>
        <v/>
      </c>
      <c r="AI86" s="44" t="str">
        <f t="shared" ca="1" si="84"/>
        <v/>
      </c>
      <c r="AJ86" s="44" t="str">
        <f t="shared" ca="1" si="84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53"/>
        <v/>
      </c>
      <c r="AO86" s="44" t="str">
        <f t="shared" ca="1" si="111"/>
        <v/>
      </c>
      <c r="AP86" s="87" t="str">
        <f t="shared" ca="1" si="85"/>
        <v/>
      </c>
      <c r="AQ86" s="44" t="str">
        <f t="shared" ca="1" si="112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65"/>
        <v/>
      </c>
      <c r="AU86" s="44" t="str">
        <f ca="1">IF(AL86&lt;&gt;"",VLOOKUP('Quarter 1'!AQ86-5*('Quarter 1'!AN86-1),'Players Stats'!$B$136:$J$140,1+AO86),"")</f>
        <v/>
      </c>
      <c r="AV86" s="44" t="str">
        <f t="shared" ca="1" si="154"/>
        <v/>
      </c>
      <c r="AW86" s="27" t="str">
        <f t="shared" ca="1" si="113"/>
        <v/>
      </c>
      <c r="AX86" s="44" t="str">
        <f ca="1">IF(AL86&lt;&gt;"",IF(AV86="NO",VLOOKUP(AQ86,'Players Stats'!$C$88:$I$127,7),""),"")</f>
        <v/>
      </c>
      <c r="AY86" s="44" t="str">
        <f t="shared" ca="1" si="155"/>
        <v/>
      </c>
      <c r="AZ86" s="27" t="str">
        <f t="shared" ca="1" si="114"/>
        <v/>
      </c>
      <c r="BA86" s="44" t="str">
        <f ca="1">IF(AV86="NO",VLOOKUP(AQ86,'Players Stats'!$C$88:$H$127,7-'Quarter 1'!AY86),"")</f>
        <v/>
      </c>
      <c r="BB86" s="44" t="str">
        <f t="shared" ca="1" si="156"/>
        <v/>
      </c>
      <c r="BC86" s="27" t="str">
        <f t="shared" ca="1" si="115"/>
        <v/>
      </c>
      <c r="BD86" s="44" t="str">
        <f ca="1">IF(BC86="","",IF(BC86&lt;=VLOOKUP(AQ86,'Players Stats'!$C$88:$L$127,10),"YES","NO"))</f>
        <v/>
      </c>
      <c r="BE86" s="27" t="str">
        <f t="shared" ca="1" si="116"/>
        <v/>
      </c>
      <c r="BF86" s="44" t="str">
        <f ca="1">IF(BD86="YES",IF(BE86&lt;=VLOOKUP(AQ86,'Players Stats'!$C$88:$H$127,6),1,0),"")</f>
        <v/>
      </c>
      <c r="BG86" s="27" t="str">
        <f t="shared" ca="1" si="117"/>
        <v/>
      </c>
      <c r="BH86" s="44" t="str">
        <f ca="1">IF(AND(BD86="YES",BG86&lt;&gt;""),IF(BG86&lt;=VLOOKUP(AQ86,'Players Stats'!$C$88:$H$127,6),1,0),"")</f>
        <v/>
      </c>
      <c r="BI86" s="27" t="str">
        <f t="shared" ca="1" si="118"/>
        <v/>
      </c>
      <c r="BJ86" s="44" t="str">
        <f ca="1">IF(BI86="","",IF(BI86&lt;=Simulation!$K$7,"YES","NO"))</f>
        <v/>
      </c>
      <c r="BK86" s="27" t="str">
        <f t="shared" ca="1" si="119"/>
        <v/>
      </c>
      <c r="BL86" s="44" t="str">
        <f ca="1">IF(BJ86="NO",IF(BK86&lt;=Simulation!$K$9,AN86,AO86),"")</f>
        <v/>
      </c>
      <c r="BN86" s="44" t="str">
        <f t="shared" ca="1" si="120"/>
        <v/>
      </c>
      <c r="BO86" s="6" t="str">
        <f t="shared" ca="1" si="121"/>
        <v/>
      </c>
      <c r="BP86" s="44" t="str">
        <f t="shared" ca="1" si="122"/>
        <v/>
      </c>
      <c r="BR86" s="44" t="str">
        <f t="shared" ca="1" si="88"/>
        <v/>
      </c>
      <c r="BS86" s="44" t="str">
        <f t="shared" ca="1" si="89"/>
        <v/>
      </c>
      <c r="BT86" s="44" t="str">
        <f t="shared" ca="1" si="90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57"/>
        <v/>
      </c>
      <c r="BY86" s="44" t="str">
        <f t="shared" ca="1" si="123"/>
        <v/>
      </c>
      <c r="BZ86" s="27" t="str">
        <f t="shared" ca="1" si="86"/>
        <v/>
      </c>
      <c r="CA86" s="44" t="str">
        <f t="shared" ca="1" si="124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25"/>
        <v/>
      </c>
      <c r="CE86" s="44" t="str">
        <f ca="1">IF(BV86&lt;&gt;"",VLOOKUP('Quarter 1'!CA86-5*('Quarter 1'!BX86-1),'Players Stats'!$B$136:$J$140,1+BY86),"")</f>
        <v/>
      </c>
      <c r="CF86" s="44" t="str">
        <f t="shared" ca="1" si="158"/>
        <v/>
      </c>
      <c r="CG86" s="27" t="str">
        <f t="shared" ca="1" si="126"/>
        <v/>
      </c>
      <c r="CH86" s="44" t="str">
        <f ca="1">IF(BV86&lt;&gt;"",IF(CF86="NO",VLOOKUP(CA86,'Players Stats'!$C$88:$I$127,7),""),"")</f>
        <v/>
      </c>
      <c r="CI86" s="44" t="str">
        <f t="shared" ca="1" si="159"/>
        <v/>
      </c>
      <c r="CJ86" s="27" t="str">
        <f t="shared" ca="1" si="127"/>
        <v/>
      </c>
      <c r="CK86" s="44" t="str">
        <f ca="1">IF(CF86="NO",VLOOKUP(CA86,'Players Stats'!$C$88:$H$127,7-'Quarter 1'!CI86),"")</f>
        <v/>
      </c>
      <c r="CL86" s="44" t="str">
        <f t="shared" ca="1" si="160"/>
        <v/>
      </c>
      <c r="CM86" s="27" t="str">
        <f t="shared" ca="1" si="128"/>
        <v/>
      </c>
      <c r="CN86" s="44" t="str">
        <f ca="1">IF(CM86="","",IF(CM86&lt;=VLOOKUP(CA86,'Players Stats'!$C$88:$L$127,10),"YES","NO"))</f>
        <v/>
      </c>
      <c r="CO86" s="27" t="str">
        <f t="shared" ca="1" si="129"/>
        <v/>
      </c>
      <c r="CP86" s="44" t="str">
        <f ca="1">IF(CN86="YES",IF(CO86&lt;=VLOOKUP(CA86,'Players Stats'!$C$88:$H$127,6),1,0),"")</f>
        <v/>
      </c>
      <c r="CQ86" s="27" t="str">
        <f t="shared" ca="1" si="130"/>
        <v/>
      </c>
      <c r="CR86" s="44" t="str">
        <f ca="1">IF(AND(CN86="YES",CQ86&lt;&gt;""),IF(CQ86&lt;=VLOOKUP(CA86,'Players Stats'!$C$88:$H$127,6),1,0),"")</f>
        <v/>
      </c>
      <c r="CS86" s="27" t="str">
        <f t="shared" ca="1" si="131"/>
        <v/>
      </c>
      <c r="CT86" s="44" t="str">
        <f ca="1">IF(CS86="","",IF(CS86&lt;=Simulation!$K$7,"YES","NO"))</f>
        <v/>
      </c>
      <c r="CU86" s="27" t="str">
        <f t="shared" ca="1" si="132"/>
        <v/>
      </c>
      <c r="CV86" s="44" t="str">
        <f ca="1">IF(CT86="NO",IF(CU86&lt;=Simulation!$K$9,BX86,BY86),"")</f>
        <v/>
      </c>
      <c r="CX86" s="44" t="str">
        <f t="shared" ca="1" si="133"/>
        <v/>
      </c>
      <c r="CY86" s="6" t="str">
        <f t="shared" ca="1" si="134"/>
        <v/>
      </c>
      <c r="CZ86" s="44" t="str">
        <f t="shared" ca="1" si="135"/>
        <v/>
      </c>
      <c r="DB86" s="44" t="str">
        <f t="shared" ca="1" si="91"/>
        <v/>
      </c>
      <c r="DC86" s="44" t="str">
        <f t="shared" ca="1" si="92"/>
        <v/>
      </c>
      <c r="DD86" s="44" t="str">
        <f t="shared" ca="1" si="93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61"/>
        <v/>
      </c>
      <c r="DI86" s="44" t="str">
        <f t="shared" ca="1" si="136"/>
        <v/>
      </c>
      <c r="DJ86" s="27" t="str">
        <f t="shared" ca="1" si="87"/>
        <v/>
      </c>
      <c r="DK86" s="44" t="str">
        <f t="shared" ca="1" si="137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38"/>
        <v/>
      </c>
      <c r="DO86" s="44" t="str">
        <f ca="1">IF(DF86&lt;&gt;"",VLOOKUP('Quarter 1'!DK86-5*('Quarter 1'!DH86-1),'Players Stats'!$B$136:$J$140,1+DI86),"")</f>
        <v/>
      </c>
      <c r="DP86" s="44" t="str">
        <f t="shared" ca="1" si="162"/>
        <v/>
      </c>
      <c r="DQ86" s="27" t="str">
        <f t="shared" ca="1" si="139"/>
        <v/>
      </c>
      <c r="DR86" s="44" t="str">
        <f ca="1">IF(DF86&lt;&gt;"",IF(DP86="NO",VLOOKUP(DK86,'Players Stats'!$C$88:$I$127,7),""),"")</f>
        <v/>
      </c>
      <c r="DS86" s="44" t="str">
        <f t="shared" ca="1" si="163"/>
        <v/>
      </c>
      <c r="DT86" s="27" t="str">
        <f t="shared" ca="1" si="140"/>
        <v/>
      </c>
      <c r="DU86" s="44" t="str">
        <f ca="1">IF(DP86="NO",VLOOKUP(DK86,'Players Stats'!$C$88:$H$127,7-'Quarter 1'!DS86),"")</f>
        <v/>
      </c>
      <c r="DV86" s="44" t="str">
        <f t="shared" ca="1" si="164"/>
        <v/>
      </c>
      <c r="DW86" s="27" t="str">
        <f t="shared" ca="1" si="141"/>
        <v/>
      </c>
      <c r="DX86" s="44" t="str">
        <f ca="1">IF(DW86="","",IF(DW86&lt;=VLOOKUP(DK86,'Players Stats'!$C$88:$L$127,10),"YES","NO"))</f>
        <v/>
      </c>
      <c r="DY86" s="27" t="str">
        <f t="shared" ca="1" si="142"/>
        <v/>
      </c>
      <c r="DZ86" s="44" t="str">
        <f ca="1">IF(DX86="YES",IF(DY86&lt;=VLOOKUP(DK86,'Players Stats'!$C$88:$H$127,6),1,0),"")</f>
        <v/>
      </c>
      <c r="EA86" s="27" t="str">
        <f t="shared" ca="1" si="143"/>
        <v/>
      </c>
      <c r="EB86" s="44" t="str">
        <f ca="1">IF(AND(DX86="YES",EA86&lt;&gt;""),IF(EA86&lt;=VLOOKUP(DK86,'Players Stats'!$C$88:$H$127,6),1,0),"")</f>
        <v/>
      </c>
      <c r="EC86" s="27" t="str">
        <f t="shared" ca="1" si="144"/>
        <v/>
      </c>
      <c r="ED86" s="44" t="str">
        <f ca="1">IF(EC86="","",IF(EC86&lt;=Simulation!$K$7,"YES","NO"))</f>
        <v/>
      </c>
      <c r="EE86" s="27" t="str">
        <f t="shared" ca="1" si="145"/>
        <v/>
      </c>
      <c r="EF86" s="44" t="str">
        <f ca="1">IF(ED86="NO",IF(EE86&lt;=Simulation!$K$9,DH86,DI86),"")</f>
        <v/>
      </c>
      <c r="EH86" s="44" t="str">
        <f t="shared" ca="1" si="146"/>
        <v/>
      </c>
      <c r="EI86" s="6" t="str">
        <f t="shared" ca="1" si="147"/>
        <v/>
      </c>
      <c r="EJ86" s="44" t="str">
        <f t="shared" ca="1" si="148"/>
        <v/>
      </c>
      <c r="EL86" s="44" t="str">
        <f t="shared" ca="1" si="94"/>
        <v/>
      </c>
      <c r="EM86" s="44" t="str">
        <f t="shared" ca="1" si="95"/>
        <v/>
      </c>
      <c r="EN86" s="44" t="str">
        <f t="shared" ca="1" si="96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49"/>
        <v/>
      </c>
      <c r="E87" s="44" t="str">
        <f t="shared" ca="1" si="97"/>
        <v/>
      </c>
      <c r="F87" s="87" t="str">
        <f t="shared" ca="1" si="98"/>
        <v/>
      </c>
      <c r="G87" s="44" t="str">
        <f t="shared" ca="1" si="99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87" t="str">
        <f t="shared" ca="1" si="100"/>
        <v/>
      </c>
      <c r="K87" s="87" t="str">
        <f ca="1">IF(B87&lt;&gt;"",VLOOKUP('Quarter 1'!G87-5*('Quarter 1'!D87-1),'Players Stats'!$B$136:$J$140,1+E87),"")</f>
        <v/>
      </c>
      <c r="L87" s="44" t="str">
        <f t="shared" ca="1" si="150"/>
        <v/>
      </c>
      <c r="M87" s="87" t="str">
        <f t="shared" ca="1" si="101"/>
        <v/>
      </c>
      <c r="N87" s="87" t="str">
        <f ca="1">IF(B87&lt;&gt;"",IF(L87="NO",VLOOKUP(G87,'Players Stats'!$C$88:$I$127,7),""),"")</f>
        <v/>
      </c>
      <c r="O87" s="44" t="str">
        <f t="shared" ca="1" si="151"/>
        <v/>
      </c>
      <c r="P87" s="87" t="str">
        <f t="shared" ca="1" si="102"/>
        <v/>
      </c>
      <c r="Q87" s="87" t="str">
        <f ca="1">IF(L87="NO",VLOOKUP(G87,'Players Stats'!$C$88:$H$127,7-'Quarter 1'!O87),"")</f>
        <v/>
      </c>
      <c r="R87" s="44" t="str">
        <f t="shared" ca="1" si="152"/>
        <v/>
      </c>
      <c r="S87" s="87" t="str">
        <f t="shared" ca="1" si="103"/>
        <v/>
      </c>
      <c r="T87" s="44" t="str">
        <f ca="1">IF(S87="","",IF(S87&lt;=VLOOKUP(G87,'Players Stats'!$C$88:$L$127,10),"YES","NO"))</f>
        <v/>
      </c>
      <c r="U87" s="87" t="str">
        <f t="shared" ca="1" si="104"/>
        <v/>
      </c>
      <c r="V87" s="44" t="str">
        <f ca="1">IF(T87="YES",IF(U87&lt;=VLOOKUP(G87,'Players Stats'!$C$88:$H$127,6),1,0),"")</f>
        <v/>
      </c>
      <c r="W87" s="87" t="str">
        <f t="shared" ca="1" si="105"/>
        <v/>
      </c>
      <c r="X87" s="44" t="str">
        <f ca="1">IF(AND(T87="YES",W87&lt;&gt;""),IF(W87&lt;=VLOOKUP(G87,'Players Stats'!$C$88:$H$127,6),1,0),"")</f>
        <v/>
      </c>
      <c r="Y87" s="87" t="str">
        <f t="shared" ca="1" si="106"/>
        <v/>
      </c>
      <c r="Z87" s="44" t="str">
        <f ca="1">IF(Y87="","",IF(Y87&lt;=Simulation!$K$7,"YES","NO"))</f>
        <v/>
      </c>
      <c r="AA87" s="87" t="str">
        <f t="shared" ca="1" si="107"/>
        <v/>
      </c>
      <c r="AB87" s="44" t="str">
        <f ca="1">IF(Z87="NO",IF(AA87&lt;=Simulation!$K$9,D87,E87),"")</f>
        <v/>
      </c>
      <c r="AD87" s="44" t="str">
        <f t="shared" ca="1" si="108"/>
        <v/>
      </c>
      <c r="AE87" s="6" t="str">
        <f t="shared" ca="1" si="109"/>
        <v/>
      </c>
      <c r="AF87" s="44" t="str">
        <f t="shared" ca="1" si="110"/>
        <v/>
      </c>
      <c r="AH87" s="44" t="str">
        <f t="shared" ca="1" si="84"/>
        <v/>
      </c>
      <c r="AI87" s="44" t="str">
        <f t="shared" ca="1" si="84"/>
        <v/>
      </c>
      <c r="AJ87" s="44" t="str">
        <f t="shared" ca="1" si="84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53"/>
        <v/>
      </c>
      <c r="AO87" s="44" t="str">
        <f t="shared" ca="1" si="111"/>
        <v/>
      </c>
      <c r="AP87" s="87" t="str">
        <f t="shared" ca="1" si="85"/>
        <v/>
      </c>
      <c r="AQ87" s="44" t="str">
        <f t="shared" ca="1" si="112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65"/>
        <v/>
      </c>
      <c r="AU87" s="44" t="str">
        <f ca="1">IF(AL87&lt;&gt;"",VLOOKUP('Quarter 1'!AQ87-5*('Quarter 1'!AN87-1),'Players Stats'!$B$136:$J$140,1+AO87),"")</f>
        <v/>
      </c>
      <c r="AV87" s="44" t="str">
        <f t="shared" ca="1" si="154"/>
        <v/>
      </c>
      <c r="AW87" s="27" t="str">
        <f t="shared" ca="1" si="113"/>
        <v/>
      </c>
      <c r="AX87" s="44" t="str">
        <f ca="1">IF(AL87&lt;&gt;"",IF(AV87="NO",VLOOKUP(AQ87,'Players Stats'!$C$88:$I$127,7),""),"")</f>
        <v/>
      </c>
      <c r="AY87" s="44" t="str">
        <f t="shared" ca="1" si="155"/>
        <v/>
      </c>
      <c r="AZ87" s="27" t="str">
        <f t="shared" ca="1" si="114"/>
        <v/>
      </c>
      <c r="BA87" s="44" t="str">
        <f ca="1">IF(AV87="NO",VLOOKUP(AQ87,'Players Stats'!$C$88:$H$127,7-'Quarter 1'!AY87),"")</f>
        <v/>
      </c>
      <c r="BB87" s="44" t="str">
        <f t="shared" ca="1" si="156"/>
        <v/>
      </c>
      <c r="BC87" s="27" t="str">
        <f t="shared" ca="1" si="115"/>
        <v/>
      </c>
      <c r="BD87" s="44" t="str">
        <f ca="1">IF(BC87="","",IF(BC87&lt;=VLOOKUP(AQ87,'Players Stats'!$C$88:$L$127,10),"YES","NO"))</f>
        <v/>
      </c>
      <c r="BE87" s="27" t="str">
        <f t="shared" ca="1" si="116"/>
        <v/>
      </c>
      <c r="BF87" s="44" t="str">
        <f ca="1">IF(BD87="YES",IF(BE87&lt;=VLOOKUP(AQ87,'Players Stats'!$C$88:$H$127,6),1,0),"")</f>
        <v/>
      </c>
      <c r="BG87" s="27" t="str">
        <f t="shared" ca="1" si="117"/>
        <v/>
      </c>
      <c r="BH87" s="44" t="str">
        <f ca="1">IF(AND(BD87="YES",BG87&lt;&gt;""),IF(BG87&lt;=VLOOKUP(AQ87,'Players Stats'!$C$88:$H$127,6),1,0),"")</f>
        <v/>
      </c>
      <c r="BI87" s="27" t="str">
        <f t="shared" ca="1" si="118"/>
        <v/>
      </c>
      <c r="BJ87" s="44" t="str">
        <f ca="1">IF(BI87="","",IF(BI87&lt;=Simulation!$K$7,"YES","NO"))</f>
        <v/>
      </c>
      <c r="BK87" s="27" t="str">
        <f t="shared" ca="1" si="119"/>
        <v/>
      </c>
      <c r="BL87" s="44" t="str">
        <f ca="1">IF(BJ87="NO",IF(BK87&lt;=Simulation!$K$9,AN87,AO87),"")</f>
        <v/>
      </c>
      <c r="BN87" s="44" t="str">
        <f t="shared" ca="1" si="120"/>
        <v/>
      </c>
      <c r="BO87" s="6" t="str">
        <f t="shared" ca="1" si="121"/>
        <v/>
      </c>
      <c r="BP87" s="44" t="str">
        <f t="shared" ca="1" si="122"/>
        <v/>
      </c>
      <c r="BR87" s="44" t="str">
        <f t="shared" ca="1" si="88"/>
        <v/>
      </c>
      <c r="BS87" s="44" t="str">
        <f t="shared" ca="1" si="89"/>
        <v/>
      </c>
      <c r="BT87" s="44" t="str">
        <f t="shared" ca="1" si="90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57"/>
        <v/>
      </c>
      <c r="BY87" s="44" t="str">
        <f t="shared" ca="1" si="123"/>
        <v/>
      </c>
      <c r="BZ87" s="27" t="str">
        <f t="shared" ca="1" si="86"/>
        <v/>
      </c>
      <c r="CA87" s="44" t="str">
        <f t="shared" ca="1" si="124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25"/>
        <v/>
      </c>
      <c r="CE87" s="44" t="str">
        <f ca="1">IF(BV87&lt;&gt;"",VLOOKUP('Quarter 1'!CA87-5*('Quarter 1'!BX87-1),'Players Stats'!$B$136:$J$140,1+BY87),"")</f>
        <v/>
      </c>
      <c r="CF87" s="44" t="str">
        <f t="shared" ca="1" si="158"/>
        <v/>
      </c>
      <c r="CG87" s="27" t="str">
        <f t="shared" ca="1" si="126"/>
        <v/>
      </c>
      <c r="CH87" s="44" t="str">
        <f ca="1">IF(BV87&lt;&gt;"",IF(CF87="NO",VLOOKUP(CA87,'Players Stats'!$C$88:$I$127,7),""),"")</f>
        <v/>
      </c>
      <c r="CI87" s="44" t="str">
        <f t="shared" ca="1" si="159"/>
        <v/>
      </c>
      <c r="CJ87" s="27" t="str">
        <f t="shared" ca="1" si="127"/>
        <v/>
      </c>
      <c r="CK87" s="44" t="str">
        <f ca="1">IF(CF87="NO",VLOOKUP(CA87,'Players Stats'!$C$88:$H$127,7-'Quarter 1'!CI87),"")</f>
        <v/>
      </c>
      <c r="CL87" s="44" t="str">
        <f t="shared" ca="1" si="160"/>
        <v/>
      </c>
      <c r="CM87" s="27" t="str">
        <f t="shared" ca="1" si="128"/>
        <v/>
      </c>
      <c r="CN87" s="44" t="str">
        <f ca="1">IF(CM87="","",IF(CM87&lt;=VLOOKUP(CA87,'Players Stats'!$C$88:$L$127,10),"YES","NO"))</f>
        <v/>
      </c>
      <c r="CO87" s="27" t="str">
        <f t="shared" ca="1" si="129"/>
        <v/>
      </c>
      <c r="CP87" s="44" t="str">
        <f ca="1">IF(CN87="YES",IF(CO87&lt;=VLOOKUP(CA87,'Players Stats'!$C$88:$H$127,6),1,0),"")</f>
        <v/>
      </c>
      <c r="CQ87" s="27" t="str">
        <f t="shared" ca="1" si="130"/>
        <v/>
      </c>
      <c r="CR87" s="44" t="str">
        <f ca="1">IF(AND(CN87="YES",CQ87&lt;&gt;""),IF(CQ87&lt;=VLOOKUP(CA87,'Players Stats'!$C$88:$H$127,6),1,0),"")</f>
        <v/>
      </c>
      <c r="CS87" s="27" t="str">
        <f t="shared" ca="1" si="131"/>
        <v/>
      </c>
      <c r="CT87" s="44" t="str">
        <f ca="1">IF(CS87="","",IF(CS87&lt;=Simulation!$K$7,"YES","NO"))</f>
        <v/>
      </c>
      <c r="CU87" s="27" t="str">
        <f t="shared" ca="1" si="132"/>
        <v/>
      </c>
      <c r="CV87" s="44" t="str">
        <f ca="1">IF(CT87="NO",IF(CU87&lt;=Simulation!$K$9,BX87,BY87),"")</f>
        <v/>
      </c>
      <c r="CX87" s="44" t="str">
        <f t="shared" ca="1" si="133"/>
        <v/>
      </c>
      <c r="CY87" s="6" t="str">
        <f t="shared" ca="1" si="134"/>
        <v/>
      </c>
      <c r="CZ87" s="44" t="str">
        <f t="shared" ca="1" si="135"/>
        <v/>
      </c>
      <c r="DB87" s="44" t="str">
        <f t="shared" ca="1" si="91"/>
        <v/>
      </c>
      <c r="DC87" s="44" t="str">
        <f t="shared" ca="1" si="92"/>
        <v/>
      </c>
      <c r="DD87" s="44" t="str">
        <f t="shared" ca="1" si="93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61"/>
        <v/>
      </c>
      <c r="DI87" s="44" t="str">
        <f t="shared" ca="1" si="136"/>
        <v/>
      </c>
      <c r="DJ87" s="27" t="str">
        <f t="shared" ca="1" si="87"/>
        <v/>
      </c>
      <c r="DK87" s="44" t="str">
        <f t="shared" ca="1" si="137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38"/>
        <v/>
      </c>
      <c r="DO87" s="44" t="str">
        <f ca="1">IF(DF87&lt;&gt;"",VLOOKUP('Quarter 1'!DK87-5*('Quarter 1'!DH87-1),'Players Stats'!$B$136:$J$140,1+DI87),"")</f>
        <v/>
      </c>
      <c r="DP87" s="44" t="str">
        <f t="shared" ca="1" si="162"/>
        <v/>
      </c>
      <c r="DQ87" s="27" t="str">
        <f t="shared" ca="1" si="139"/>
        <v/>
      </c>
      <c r="DR87" s="44" t="str">
        <f ca="1">IF(DF87&lt;&gt;"",IF(DP87="NO",VLOOKUP(DK87,'Players Stats'!$C$88:$I$127,7),""),"")</f>
        <v/>
      </c>
      <c r="DS87" s="44" t="str">
        <f t="shared" ca="1" si="163"/>
        <v/>
      </c>
      <c r="DT87" s="27" t="str">
        <f t="shared" ca="1" si="140"/>
        <v/>
      </c>
      <c r="DU87" s="44" t="str">
        <f ca="1">IF(DP87="NO",VLOOKUP(DK87,'Players Stats'!$C$88:$H$127,7-'Quarter 1'!DS87),"")</f>
        <v/>
      </c>
      <c r="DV87" s="44" t="str">
        <f t="shared" ca="1" si="164"/>
        <v/>
      </c>
      <c r="DW87" s="27" t="str">
        <f t="shared" ca="1" si="141"/>
        <v/>
      </c>
      <c r="DX87" s="44" t="str">
        <f ca="1">IF(DW87="","",IF(DW87&lt;=VLOOKUP(DK87,'Players Stats'!$C$88:$L$127,10),"YES","NO"))</f>
        <v/>
      </c>
      <c r="DY87" s="27" t="str">
        <f t="shared" ca="1" si="142"/>
        <v/>
      </c>
      <c r="DZ87" s="44" t="str">
        <f ca="1">IF(DX87="YES",IF(DY87&lt;=VLOOKUP(DK87,'Players Stats'!$C$88:$H$127,6),1,0),"")</f>
        <v/>
      </c>
      <c r="EA87" s="27" t="str">
        <f t="shared" ca="1" si="143"/>
        <v/>
      </c>
      <c r="EB87" s="44" t="str">
        <f ca="1">IF(AND(DX87="YES",EA87&lt;&gt;""),IF(EA87&lt;=VLOOKUP(DK87,'Players Stats'!$C$88:$H$127,6),1,0),"")</f>
        <v/>
      </c>
      <c r="EC87" s="27" t="str">
        <f t="shared" ca="1" si="144"/>
        <v/>
      </c>
      <c r="ED87" s="44" t="str">
        <f ca="1">IF(EC87="","",IF(EC87&lt;=Simulation!$K$7,"YES","NO"))</f>
        <v/>
      </c>
      <c r="EE87" s="27" t="str">
        <f t="shared" ca="1" si="145"/>
        <v/>
      </c>
      <c r="EF87" s="44" t="str">
        <f ca="1">IF(ED87="NO",IF(EE87&lt;=Simulation!$K$9,DH87,DI87),"")</f>
        <v/>
      </c>
      <c r="EH87" s="44" t="str">
        <f t="shared" ca="1" si="146"/>
        <v/>
      </c>
      <c r="EI87" s="6" t="str">
        <f t="shared" ca="1" si="147"/>
        <v/>
      </c>
      <c r="EJ87" s="44" t="str">
        <f t="shared" ca="1" si="148"/>
        <v/>
      </c>
      <c r="EL87" s="44" t="str">
        <f t="shared" ca="1" si="94"/>
        <v/>
      </c>
      <c r="EM87" s="44" t="str">
        <f t="shared" ca="1" si="95"/>
        <v/>
      </c>
      <c r="EN87" s="44" t="str">
        <f t="shared" ca="1" si="96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49"/>
        <v/>
      </c>
      <c r="E88" s="44" t="str">
        <f t="shared" ca="1" si="97"/>
        <v/>
      </c>
      <c r="F88" s="87" t="str">
        <f t="shared" ca="1" si="98"/>
        <v/>
      </c>
      <c r="G88" s="44" t="str">
        <f t="shared" ca="1" si="99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87" t="str">
        <f t="shared" ca="1" si="100"/>
        <v/>
      </c>
      <c r="K88" s="87" t="str">
        <f ca="1">IF(B88&lt;&gt;"",VLOOKUP('Quarter 1'!G88-5*('Quarter 1'!D88-1),'Players Stats'!$B$136:$J$140,1+E88),"")</f>
        <v/>
      </c>
      <c r="L88" s="44" t="str">
        <f t="shared" ca="1" si="150"/>
        <v/>
      </c>
      <c r="M88" s="87" t="str">
        <f t="shared" ca="1" si="101"/>
        <v/>
      </c>
      <c r="N88" s="87" t="str">
        <f ca="1">IF(B88&lt;&gt;"",IF(L88="NO",VLOOKUP(G88,'Players Stats'!$C$88:$I$127,7),""),"")</f>
        <v/>
      </c>
      <c r="O88" s="44" t="str">
        <f t="shared" ca="1" si="151"/>
        <v/>
      </c>
      <c r="P88" s="87" t="str">
        <f t="shared" ca="1" si="102"/>
        <v/>
      </c>
      <c r="Q88" s="87" t="str">
        <f ca="1">IF(L88="NO",VLOOKUP(G88,'Players Stats'!$C$88:$H$127,7-'Quarter 1'!O88),"")</f>
        <v/>
      </c>
      <c r="R88" s="44" t="str">
        <f t="shared" ca="1" si="152"/>
        <v/>
      </c>
      <c r="S88" s="87" t="str">
        <f t="shared" ca="1" si="103"/>
        <v/>
      </c>
      <c r="T88" s="44" t="str">
        <f ca="1">IF(S88="","",IF(S88&lt;=VLOOKUP(G88,'Players Stats'!$C$88:$L$127,10),"YES","NO"))</f>
        <v/>
      </c>
      <c r="U88" s="87" t="str">
        <f t="shared" ca="1" si="104"/>
        <v/>
      </c>
      <c r="V88" s="44" t="str">
        <f ca="1">IF(T88="YES",IF(U88&lt;=VLOOKUP(G88,'Players Stats'!$C$88:$H$127,6),1,0),"")</f>
        <v/>
      </c>
      <c r="W88" s="87" t="str">
        <f t="shared" ca="1" si="105"/>
        <v/>
      </c>
      <c r="X88" s="44" t="str">
        <f ca="1">IF(AND(T88="YES",W88&lt;&gt;""),IF(W88&lt;=VLOOKUP(G88,'Players Stats'!$C$88:$H$127,6),1,0),"")</f>
        <v/>
      </c>
      <c r="Y88" s="87" t="str">
        <f t="shared" ca="1" si="106"/>
        <v/>
      </c>
      <c r="Z88" s="44" t="str">
        <f ca="1">IF(Y88="","",IF(Y88&lt;=Simulation!$K$7,"YES","NO"))</f>
        <v/>
      </c>
      <c r="AA88" s="87" t="str">
        <f t="shared" ca="1" si="107"/>
        <v/>
      </c>
      <c r="AB88" s="44" t="str">
        <f ca="1">IF(Z88="NO",IF(AA88&lt;=Simulation!$K$9,D88,E88),"")</f>
        <v/>
      </c>
      <c r="AD88" s="44" t="str">
        <f t="shared" ca="1" si="108"/>
        <v/>
      </c>
      <c r="AE88" s="6" t="str">
        <f t="shared" ca="1" si="109"/>
        <v/>
      </c>
      <c r="AF88" s="44" t="str">
        <f t="shared" ca="1" si="110"/>
        <v/>
      </c>
      <c r="AH88" s="44" t="str">
        <f t="shared" ca="1" si="84"/>
        <v/>
      </c>
      <c r="AI88" s="44" t="str">
        <f t="shared" ca="1" si="84"/>
        <v/>
      </c>
      <c r="AJ88" s="44" t="str">
        <f t="shared" ca="1" si="84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53"/>
        <v/>
      </c>
      <c r="AO88" s="44" t="str">
        <f t="shared" ca="1" si="111"/>
        <v/>
      </c>
      <c r="AP88" s="87" t="str">
        <f t="shared" ca="1" si="85"/>
        <v/>
      </c>
      <c r="AQ88" s="44" t="str">
        <f t="shared" ca="1" si="112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65"/>
        <v/>
      </c>
      <c r="AU88" s="44" t="str">
        <f ca="1">IF(AL88&lt;&gt;"",VLOOKUP('Quarter 1'!AQ88-5*('Quarter 1'!AN88-1),'Players Stats'!$B$136:$J$140,1+AO88),"")</f>
        <v/>
      </c>
      <c r="AV88" s="44" t="str">
        <f t="shared" ca="1" si="154"/>
        <v/>
      </c>
      <c r="AW88" s="27" t="str">
        <f t="shared" ca="1" si="113"/>
        <v/>
      </c>
      <c r="AX88" s="44" t="str">
        <f ca="1">IF(AL88&lt;&gt;"",IF(AV88="NO",VLOOKUP(AQ88,'Players Stats'!$C$88:$I$127,7),""),"")</f>
        <v/>
      </c>
      <c r="AY88" s="44" t="str">
        <f t="shared" ca="1" si="155"/>
        <v/>
      </c>
      <c r="AZ88" s="27" t="str">
        <f t="shared" ca="1" si="114"/>
        <v/>
      </c>
      <c r="BA88" s="44" t="str">
        <f ca="1">IF(AV88="NO",VLOOKUP(AQ88,'Players Stats'!$C$88:$H$127,7-'Quarter 1'!AY88),"")</f>
        <v/>
      </c>
      <c r="BB88" s="44" t="str">
        <f t="shared" ca="1" si="156"/>
        <v/>
      </c>
      <c r="BC88" s="27" t="str">
        <f t="shared" ca="1" si="115"/>
        <v/>
      </c>
      <c r="BD88" s="44" t="str">
        <f ca="1">IF(BC88="","",IF(BC88&lt;=VLOOKUP(AQ88,'Players Stats'!$C$88:$L$127,10),"YES","NO"))</f>
        <v/>
      </c>
      <c r="BE88" s="27" t="str">
        <f t="shared" ca="1" si="116"/>
        <v/>
      </c>
      <c r="BF88" s="44" t="str">
        <f ca="1">IF(BD88="YES",IF(BE88&lt;=VLOOKUP(AQ88,'Players Stats'!$C$88:$H$127,6),1,0),"")</f>
        <v/>
      </c>
      <c r="BG88" s="27" t="str">
        <f t="shared" ca="1" si="117"/>
        <v/>
      </c>
      <c r="BH88" s="44" t="str">
        <f ca="1">IF(AND(BD88="YES",BG88&lt;&gt;""),IF(BG88&lt;=VLOOKUP(AQ88,'Players Stats'!$C$88:$H$127,6),1,0),"")</f>
        <v/>
      </c>
      <c r="BI88" s="27" t="str">
        <f t="shared" ca="1" si="118"/>
        <v/>
      </c>
      <c r="BJ88" s="44" t="str">
        <f ca="1">IF(BI88="","",IF(BI88&lt;=Simulation!$K$7,"YES","NO"))</f>
        <v/>
      </c>
      <c r="BK88" s="27" t="str">
        <f t="shared" ca="1" si="119"/>
        <v/>
      </c>
      <c r="BL88" s="44" t="str">
        <f ca="1">IF(BJ88="NO",IF(BK88&lt;=Simulation!$K$9,AN88,AO88),"")</f>
        <v/>
      </c>
      <c r="BN88" s="44" t="str">
        <f t="shared" ca="1" si="120"/>
        <v/>
      </c>
      <c r="BO88" s="6" t="str">
        <f t="shared" ca="1" si="121"/>
        <v/>
      </c>
      <c r="BP88" s="44" t="str">
        <f t="shared" ca="1" si="122"/>
        <v/>
      </c>
      <c r="BR88" s="44" t="str">
        <f t="shared" ca="1" si="88"/>
        <v/>
      </c>
      <c r="BS88" s="44" t="str">
        <f t="shared" ca="1" si="89"/>
        <v/>
      </c>
      <c r="BT88" s="44" t="str">
        <f t="shared" ca="1" si="90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57"/>
        <v/>
      </c>
      <c r="BY88" s="44" t="str">
        <f t="shared" ca="1" si="123"/>
        <v/>
      </c>
      <c r="BZ88" s="27" t="str">
        <f t="shared" ca="1" si="86"/>
        <v/>
      </c>
      <c r="CA88" s="44" t="str">
        <f t="shared" ca="1" si="124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25"/>
        <v/>
      </c>
      <c r="CE88" s="44" t="str">
        <f ca="1">IF(BV88&lt;&gt;"",VLOOKUP('Quarter 1'!CA88-5*('Quarter 1'!BX88-1),'Players Stats'!$B$136:$J$140,1+BY88),"")</f>
        <v/>
      </c>
      <c r="CF88" s="44" t="str">
        <f t="shared" ca="1" si="158"/>
        <v/>
      </c>
      <c r="CG88" s="27" t="str">
        <f t="shared" ca="1" si="126"/>
        <v/>
      </c>
      <c r="CH88" s="44" t="str">
        <f ca="1">IF(BV88&lt;&gt;"",IF(CF88="NO",VLOOKUP(CA88,'Players Stats'!$C$88:$I$127,7),""),"")</f>
        <v/>
      </c>
      <c r="CI88" s="44" t="str">
        <f t="shared" ca="1" si="159"/>
        <v/>
      </c>
      <c r="CJ88" s="27" t="str">
        <f t="shared" ca="1" si="127"/>
        <v/>
      </c>
      <c r="CK88" s="44" t="str">
        <f ca="1">IF(CF88="NO",VLOOKUP(CA88,'Players Stats'!$C$88:$H$127,7-'Quarter 1'!CI88),"")</f>
        <v/>
      </c>
      <c r="CL88" s="44" t="str">
        <f t="shared" ca="1" si="160"/>
        <v/>
      </c>
      <c r="CM88" s="27" t="str">
        <f t="shared" ca="1" si="128"/>
        <v/>
      </c>
      <c r="CN88" s="44" t="str">
        <f ca="1">IF(CM88="","",IF(CM88&lt;=VLOOKUP(CA88,'Players Stats'!$C$88:$L$127,10),"YES","NO"))</f>
        <v/>
      </c>
      <c r="CO88" s="27" t="str">
        <f t="shared" ca="1" si="129"/>
        <v/>
      </c>
      <c r="CP88" s="44" t="str">
        <f ca="1">IF(CN88="YES",IF(CO88&lt;=VLOOKUP(CA88,'Players Stats'!$C$88:$H$127,6),1,0),"")</f>
        <v/>
      </c>
      <c r="CQ88" s="27" t="str">
        <f t="shared" ca="1" si="130"/>
        <v/>
      </c>
      <c r="CR88" s="44" t="str">
        <f ca="1">IF(AND(CN88="YES",CQ88&lt;&gt;""),IF(CQ88&lt;=VLOOKUP(CA88,'Players Stats'!$C$88:$H$127,6),1,0),"")</f>
        <v/>
      </c>
      <c r="CS88" s="27" t="str">
        <f t="shared" ca="1" si="131"/>
        <v/>
      </c>
      <c r="CT88" s="44" t="str">
        <f ca="1">IF(CS88="","",IF(CS88&lt;=Simulation!$K$7,"YES","NO"))</f>
        <v/>
      </c>
      <c r="CU88" s="27" t="str">
        <f t="shared" ca="1" si="132"/>
        <v/>
      </c>
      <c r="CV88" s="44" t="str">
        <f ca="1">IF(CT88="NO",IF(CU88&lt;=Simulation!$K$9,BX88,BY88),"")</f>
        <v/>
      </c>
      <c r="CX88" s="44" t="str">
        <f t="shared" ca="1" si="133"/>
        <v/>
      </c>
      <c r="CY88" s="6" t="str">
        <f t="shared" ca="1" si="134"/>
        <v/>
      </c>
      <c r="CZ88" s="44" t="str">
        <f t="shared" ca="1" si="135"/>
        <v/>
      </c>
      <c r="DB88" s="44" t="str">
        <f t="shared" ca="1" si="91"/>
        <v/>
      </c>
      <c r="DC88" s="44" t="str">
        <f t="shared" ca="1" si="92"/>
        <v/>
      </c>
      <c r="DD88" s="44" t="str">
        <f t="shared" ca="1" si="93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61"/>
        <v/>
      </c>
      <c r="DI88" s="44" t="str">
        <f t="shared" ca="1" si="136"/>
        <v/>
      </c>
      <c r="DJ88" s="27" t="str">
        <f t="shared" ca="1" si="87"/>
        <v/>
      </c>
      <c r="DK88" s="44" t="str">
        <f t="shared" ca="1" si="137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38"/>
        <v/>
      </c>
      <c r="DO88" s="44" t="str">
        <f ca="1">IF(DF88&lt;&gt;"",VLOOKUP('Quarter 1'!DK88-5*('Quarter 1'!DH88-1),'Players Stats'!$B$136:$J$140,1+DI88),"")</f>
        <v/>
      </c>
      <c r="DP88" s="44" t="str">
        <f t="shared" ca="1" si="162"/>
        <v/>
      </c>
      <c r="DQ88" s="27" t="str">
        <f t="shared" ca="1" si="139"/>
        <v/>
      </c>
      <c r="DR88" s="44" t="str">
        <f ca="1">IF(DF88&lt;&gt;"",IF(DP88="NO",VLOOKUP(DK88,'Players Stats'!$C$88:$I$127,7),""),"")</f>
        <v/>
      </c>
      <c r="DS88" s="44" t="str">
        <f t="shared" ca="1" si="163"/>
        <v/>
      </c>
      <c r="DT88" s="27" t="str">
        <f t="shared" ca="1" si="140"/>
        <v/>
      </c>
      <c r="DU88" s="44" t="str">
        <f ca="1">IF(DP88="NO",VLOOKUP(DK88,'Players Stats'!$C$88:$H$127,7-'Quarter 1'!DS88),"")</f>
        <v/>
      </c>
      <c r="DV88" s="44" t="str">
        <f t="shared" ca="1" si="164"/>
        <v/>
      </c>
      <c r="DW88" s="27" t="str">
        <f t="shared" ca="1" si="141"/>
        <v/>
      </c>
      <c r="DX88" s="44" t="str">
        <f ca="1">IF(DW88="","",IF(DW88&lt;=VLOOKUP(DK88,'Players Stats'!$C$88:$L$127,10),"YES","NO"))</f>
        <v/>
      </c>
      <c r="DY88" s="27" t="str">
        <f t="shared" ca="1" si="142"/>
        <v/>
      </c>
      <c r="DZ88" s="44" t="str">
        <f ca="1">IF(DX88="YES",IF(DY88&lt;=VLOOKUP(DK88,'Players Stats'!$C$88:$H$127,6),1,0),"")</f>
        <v/>
      </c>
      <c r="EA88" s="27" t="str">
        <f t="shared" ca="1" si="143"/>
        <v/>
      </c>
      <c r="EB88" s="44" t="str">
        <f ca="1">IF(AND(DX88="YES",EA88&lt;&gt;""),IF(EA88&lt;=VLOOKUP(DK88,'Players Stats'!$C$88:$H$127,6),1,0),"")</f>
        <v/>
      </c>
      <c r="EC88" s="27" t="str">
        <f t="shared" ca="1" si="144"/>
        <v/>
      </c>
      <c r="ED88" s="44" t="str">
        <f ca="1">IF(EC88="","",IF(EC88&lt;=Simulation!$K$7,"YES","NO"))</f>
        <v/>
      </c>
      <c r="EE88" s="27" t="str">
        <f t="shared" ca="1" si="145"/>
        <v/>
      </c>
      <c r="EF88" s="44" t="str">
        <f ca="1">IF(ED88="NO",IF(EE88&lt;=Simulation!$K$9,DH88,DI88),"")</f>
        <v/>
      </c>
      <c r="EH88" s="44" t="str">
        <f t="shared" ca="1" si="146"/>
        <v/>
      </c>
      <c r="EI88" s="6" t="str">
        <f t="shared" ca="1" si="147"/>
        <v/>
      </c>
      <c r="EJ88" s="44" t="str">
        <f t="shared" ca="1" si="148"/>
        <v/>
      </c>
      <c r="EL88" s="44" t="str">
        <f t="shared" ca="1" si="94"/>
        <v/>
      </c>
      <c r="EM88" s="44" t="str">
        <f t="shared" ca="1" si="95"/>
        <v/>
      </c>
      <c r="EN88" s="44" t="str">
        <f t="shared" ca="1" si="96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49"/>
        <v/>
      </c>
      <c r="E89" s="44" t="str">
        <f t="shared" ca="1" si="97"/>
        <v/>
      </c>
      <c r="F89" s="87" t="str">
        <f t="shared" ca="1" si="98"/>
        <v/>
      </c>
      <c r="G89" s="44" t="str">
        <f t="shared" ca="1" si="99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87" t="str">
        <f t="shared" ca="1" si="100"/>
        <v/>
      </c>
      <c r="K89" s="87" t="str">
        <f ca="1">IF(B89&lt;&gt;"",VLOOKUP('Quarter 1'!G89-5*('Quarter 1'!D89-1),'Players Stats'!$B$136:$J$140,1+E89),"")</f>
        <v/>
      </c>
      <c r="L89" s="44" t="str">
        <f t="shared" ca="1" si="150"/>
        <v/>
      </c>
      <c r="M89" s="87" t="str">
        <f t="shared" ca="1" si="101"/>
        <v/>
      </c>
      <c r="N89" s="87" t="str">
        <f ca="1">IF(B89&lt;&gt;"",IF(L89="NO",VLOOKUP(G89,'Players Stats'!$C$88:$I$127,7),""),"")</f>
        <v/>
      </c>
      <c r="O89" s="44" t="str">
        <f t="shared" ca="1" si="151"/>
        <v/>
      </c>
      <c r="P89" s="87" t="str">
        <f t="shared" ca="1" si="102"/>
        <v/>
      </c>
      <c r="Q89" s="87" t="str">
        <f ca="1">IF(L89="NO",VLOOKUP(G89,'Players Stats'!$C$88:$H$127,7-'Quarter 1'!O89),"")</f>
        <v/>
      </c>
      <c r="R89" s="44" t="str">
        <f t="shared" ca="1" si="152"/>
        <v/>
      </c>
      <c r="S89" s="87" t="str">
        <f t="shared" ca="1" si="103"/>
        <v/>
      </c>
      <c r="T89" s="44" t="str">
        <f ca="1">IF(S89="","",IF(S89&lt;=VLOOKUP(G89,'Players Stats'!$C$88:$L$127,10),"YES","NO"))</f>
        <v/>
      </c>
      <c r="U89" s="87" t="str">
        <f t="shared" ca="1" si="104"/>
        <v/>
      </c>
      <c r="V89" s="44" t="str">
        <f ca="1">IF(T89="YES",IF(U89&lt;=VLOOKUP(G89,'Players Stats'!$C$88:$H$127,6),1,0),"")</f>
        <v/>
      </c>
      <c r="W89" s="87" t="str">
        <f t="shared" ca="1" si="105"/>
        <v/>
      </c>
      <c r="X89" s="44" t="str">
        <f ca="1">IF(AND(T89="YES",W89&lt;&gt;""),IF(W89&lt;=VLOOKUP(G89,'Players Stats'!$C$88:$H$127,6),1,0),"")</f>
        <v/>
      </c>
      <c r="Y89" s="87" t="str">
        <f t="shared" ca="1" si="106"/>
        <v/>
      </c>
      <c r="Z89" s="44" t="str">
        <f ca="1">IF(Y89="","",IF(Y89&lt;=Simulation!$K$7,"YES","NO"))</f>
        <v/>
      </c>
      <c r="AA89" s="87" t="str">
        <f t="shared" ca="1" si="107"/>
        <v/>
      </c>
      <c r="AB89" s="44" t="str">
        <f ca="1">IF(Z89="NO",IF(AA89&lt;=Simulation!$K$9,D89,E89),"")</f>
        <v/>
      </c>
      <c r="AD89" s="44" t="str">
        <f t="shared" ca="1" si="108"/>
        <v/>
      </c>
      <c r="AE89" s="6" t="str">
        <f t="shared" ca="1" si="109"/>
        <v/>
      </c>
      <c r="AF89" s="44" t="str">
        <f t="shared" ca="1" si="110"/>
        <v/>
      </c>
      <c r="AH89" s="44" t="str">
        <f t="shared" ca="1" si="84"/>
        <v/>
      </c>
      <c r="AI89" s="44" t="str">
        <f t="shared" ca="1" si="84"/>
        <v/>
      </c>
      <c r="AJ89" s="44" t="str">
        <f t="shared" ca="1" si="84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53"/>
        <v/>
      </c>
      <c r="AO89" s="44" t="str">
        <f t="shared" ca="1" si="111"/>
        <v/>
      </c>
      <c r="AP89" s="87" t="str">
        <f t="shared" ca="1" si="85"/>
        <v/>
      </c>
      <c r="AQ89" s="44" t="str">
        <f t="shared" ca="1" si="112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65"/>
        <v/>
      </c>
      <c r="AU89" s="44" t="str">
        <f ca="1">IF(AL89&lt;&gt;"",VLOOKUP('Quarter 1'!AQ89-5*('Quarter 1'!AN89-1),'Players Stats'!$B$136:$J$140,1+AO89),"")</f>
        <v/>
      </c>
      <c r="AV89" s="44" t="str">
        <f t="shared" ca="1" si="154"/>
        <v/>
      </c>
      <c r="AW89" s="27" t="str">
        <f t="shared" ca="1" si="113"/>
        <v/>
      </c>
      <c r="AX89" s="44" t="str">
        <f ca="1">IF(AL89&lt;&gt;"",IF(AV89="NO",VLOOKUP(AQ89,'Players Stats'!$C$88:$I$127,7),""),"")</f>
        <v/>
      </c>
      <c r="AY89" s="44" t="str">
        <f t="shared" ca="1" si="155"/>
        <v/>
      </c>
      <c r="AZ89" s="27" t="str">
        <f t="shared" ca="1" si="114"/>
        <v/>
      </c>
      <c r="BA89" s="44" t="str">
        <f ca="1">IF(AV89="NO",VLOOKUP(AQ89,'Players Stats'!$C$88:$H$127,7-'Quarter 1'!AY89),"")</f>
        <v/>
      </c>
      <c r="BB89" s="44" t="str">
        <f t="shared" ca="1" si="156"/>
        <v/>
      </c>
      <c r="BC89" s="27" t="str">
        <f t="shared" ca="1" si="115"/>
        <v/>
      </c>
      <c r="BD89" s="44" t="str">
        <f ca="1">IF(BC89="","",IF(BC89&lt;=VLOOKUP(AQ89,'Players Stats'!$C$88:$L$127,10),"YES","NO"))</f>
        <v/>
      </c>
      <c r="BE89" s="27" t="str">
        <f t="shared" ca="1" si="116"/>
        <v/>
      </c>
      <c r="BF89" s="44" t="str">
        <f ca="1">IF(BD89="YES",IF(BE89&lt;=VLOOKUP(AQ89,'Players Stats'!$C$88:$H$127,6),1,0),"")</f>
        <v/>
      </c>
      <c r="BG89" s="27" t="str">
        <f t="shared" ca="1" si="117"/>
        <v/>
      </c>
      <c r="BH89" s="44" t="str">
        <f ca="1">IF(AND(BD89="YES",BG89&lt;&gt;""),IF(BG89&lt;=VLOOKUP(AQ89,'Players Stats'!$C$88:$H$127,6),1,0),"")</f>
        <v/>
      </c>
      <c r="BI89" s="27" t="str">
        <f t="shared" ca="1" si="118"/>
        <v/>
      </c>
      <c r="BJ89" s="44" t="str">
        <f ca="1">IF(BI89="","",IF(BI89&lt;=Simulation!$K$7,"YES","NO"))</f>
        <v/>
      </c>
      <c r="BK89" s="27" t="str">
        <f t="shared" ca="1" si="119"/>
        <v/>
      </c>
      <c r="BL89" s="44" t="str">
        <f ca="1">IF(BJ89="NO",IF(BK89&lt;=Simulation!$K$9,AN89,AO89),"")</f>
        <v/>
      </c>
      <c r="BN89" s="44" t="str">
        <f t="shared" ca="1" si="120"/>
        <v/>
      </c>
      <c r="BO89" s="6" t="str">
        <f t="shared" ca="1" si="121"/>
        <v/>
      </c>
      <c r="BP89" s="44" t="str">
        <f t="shared" ca="1" si="122"/>
        <v/>
      </c>
      <c r="BR89" s="44" t="str">
        <f t="shared" ca="1" si="88"/>
        <v/>
      </c>
      <c r="BS89" s="44" t="str">
        <f t="shared" ca="1" si="89"/>
        <v/>
      </c>
      <c r="BT89" s="44" t="str">
        <f t="shared" ca="1" si="90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57"/>
        <v/>
      </c>
      <c r="BY89" s="44" t="str">
        <f t="shared" ca="1" si="123"/>
        <v/>
      </c>
      <c r="BZ89" s="27" t="str">
        <f t="shared" ca="1" si="86"/>
        <v/>
      </c>
      <c r="CA89" s="44" t="str">
        <f t="shared" ca="1" si="124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25"/>
        <v/>
      </c>
      <c r="CE89" s="44" t="str">
        <f ca="1">IF(BV89&lt;&gt;"",VLOOKUP('Quarter 1'!CA89-5*('Quarter 1'!BX89-1),'Players Stats'!$B$136:$J$140,1+BY89),"")</f>
        <v/>
      </c>
      <c r="CF89" s="44" t="str">
        <f t="shared" ca="1" si="158"/>
        <v/>
      </c>
      <c r="CG89" s="27" t="str">
        <f t="shared" ca="1" si="126"/>
        <v/>
      </c>
      <c r="CH89" s="44" t="str">
        <f ca="1">IF(BV89&lt;&gt;"",IF(CF89="NO",VLOOKUP(CA89,'Players Stats'!$C$88:$I$127,7),""),"")</f>
        <v/>
      </c>
      <c r="CI89" s="44" t="str">
        <f t="shared" ca="1" si="159"/>
        <v/>
      </c>
      <c r="CJ89" s="27" t="str">
        <f t="shared" ca="1" si="127"/>
        <v/>
      </c>
      <c r="CK89" s="44" t="str">
        <f ca="1">IF(CF89="NO",VLOOKUP(CA89,'Players Stats'!$C$88:$H$127,7-'Quarter 1'!CI89),"")</f>
        <v/>
      </c>
      <c r="CL89" s="44" t="str">
        <f t="shared" ca="1" si="160"/>
        <v/>
      </c>
      <c r="CM89" s="27" t="str">
        <f t="shared" ca="1" si="128"/>
        <v/>
      </c>
      <c r="CN89" s="44" t="str">
        <f ca="1">IF(CM89="","",IF(CM89&lt;=VLOOKUP(CA89,'Players Stats'!$C$88:$L$127,10),"YES","NO"))</f>
        <v/>
      </c>
      <c r="CO89" s="27" t="str">
        <f t="shared" ca="1" si="129"/>
        <v/>
      </c>
      <c r="CP89" s="44" t="str">
        <f ca="1">IF(CN89="YES",IF(CO89&lt;=VLOOKUP(CA89,'Players Stats'!$C$88:$H$127,6),1,0),"")</f>
        <v/>
      </c>
      <c r="CQ89" s="27" t="str">
        <f t="shared" ca="1" si="130"/>
        <v/>
      </c>
      <c r="CR89" s="44" t="str">
        <f ca="1">IF(AND(CN89="YES",CQ89&lt;&gt;""),IF(CQ89&lt;=VLOOKUP(CA89,'Players Stats'!$C$88:$H$127,6),1,0),"")</f>
        <v/>
      </c>
      <c r="CS89" s="27" t="str">
        <f t="shared" ca="1" si="131"/>
        <v/>
      </c>
      <c r="CT89" s="44" t="str">
        <f ca="1">IF(CS89="","",IF(CS89&lt;=Simulation!$K$7,"YES","NO"))</f>
        <v/>
      </c>
      <c r="CU89" s="27" t="str">
        <f t="shared" ca="1" si="132"/>
        <v/>
      </c>
      <c r="CV89" s="44" t="str">
        <f ca="1">IF(CT89="NO",IF(CU89&lt;=Simulation!$K$9,BX89,BY89),"")</f>
        <v/>
      </c>
      <c r="CX89" s="44" t="str">
        <f t="shared" ca="1" si="133"/>
        <v/>
      </c>
      <c r="CY89" s="6" t="str">
        <f t="shared" ca="1" si="134"/>
        <v/>
      </c>
      <c r="CZ89" s="44" t="str">
        <f t="shared" ca="1" si="135"/>
        <v/>
      </c>
      <c r="DB89" s="44" t="str">
        <f t="shared" ca="1" si="91"/>
        <v/>
      </c>
      <c r="DC89" s="44" t="str">
        <f t="shared" ca="1" si="92"/>
        <v/>
      </c>
      <c r="DD89" s="44" t="str">
        <f t="shared" ca="1" si="93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61"/>
        <v/>
      </c>
      <c r="DI89" s="44" t="str">
        <f t="shared" ca="1" si="136"/>
        <v/>
      </c>
      <c r="DJ89" s="27" t="str">
        <f t="shared" ca="1" si="87"/>
        <v/>
      </c>
      <c r="DK89" s="44" t="str">
        <f t="shared" ca="1" si="137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38"/>
        <v/>
      </c>
      <c r="DO89" s="44" t="str">
        <f ca="1">IF(DF89&lt;&gt;"",VLOOKUP('Quarter 1'!DK89-5*('Quarter 1'!DH89-1),'Players Stats'!$B$136:$J$140,1+DI89),"")</f>
        <v/>
      </c>
      <c r="DP89" s="44" t="str">
        <f t="shared" ca="1" si="162"/>
        <v/>
      </c>
      <c r="DQ89" s="27" t="str">
        <f t="shared" ca="1" si="139"/>
        <v/>
      </c>
      <c r="DR89" s="44" t="str">
        <f ca="1">IF(DF89&lt;&gt;"",IF(DP89="NO",VLOOKUP(DK89,'Players Stats'!$C$88:$I$127,7),""),"")</f>
        <v/>
      </c>
      <c r="DS89" s="44" t="str">
        <f t="shared" ca="1" si="163"/>
        <v/>
      </c>
      <c r="DT89" s="27" t="str">
        <f t="shared" ca="1" si="140"/>
        <v/>
      </c>
      <c r="DU89" s="44" t="str">
        <f ca="1">IF(DP89="NO",VLOOKUP(DK89,'Players Stats'!$C$88:$H$127,7-'Quarter 1'!DS89),"")</f>
        <v/>
      </c>
      <c r="DV89" s="44" t="str">
        <f t="shared" ca="1" si="164"/>
        <v/>
      </c>
      <c r="DW89" s="27" t="str">
        <f t="shared" ca="1" si="141"/>
        <v/>
      </c>
      <c r="DX89" s="44" t="str">
        <f ca="1">IF(DW89="","",IF(DW89&lt;=VLOOKUP(DK89,'Players Stats'!$C$88:$L$127,10),"YES","NO"))</f>
        <v/>
      </c>
      <c r="DY89" s="27" t="str">
        <f t="shared" ca="1" si="142"/>
        <v/>
      </c>
      <c r="DZ89" s="44" t="str">
        <f ca="1">IF(DX89="YES",IF(DY89&lt;=VLOOKUP(DK89,'Players Stats'!$C$88:$H$127,6),1,0),"")</f>
        <v/>
      </c>
      <c r="EA89" s="27" t="str">
        <f t="shared" ca="1" si="143"/>
        <v/>
      </c>
      <c r="EB89" s="44" t="str">
        <f ca="1">IF(AND(DX89="YES",EA89&lt;&gt;""),IF(EA89&lt;=VLOOKUP(DK89,'Players Stats'!$C$88:$H$127,6),1,0),"")</f>
        <v/>
      </c>
      <c r="EC89" s="27" t="str">
        <f t="shared" ca="1" si="144"/>
        <v/>
      </c>
      <c r="ED89" s="44" t="str">
        <f ca="1">IF(EC89="","",IF(EC89&lt;=Simulation!$K$7,"YES","NO"))</f>
        <v/>
      </c>
      <c r="EE89" s="27" t="str">
        <f t="shared" ca="1" si="145"/>
        <v/>
      </c>
      <c r="EF89" s="44" t="str">
        <f ca="1">IF(ED89="NO",IF(EE89&lt;=Simulation!$K$9,DH89,DI89),"")</f>
        <v/>
      </c>
      <c r="EH89" s="44" t="str">
        <f t="shared" ca="1" si="146"/>
        <v/>
      </c>
      <c r="EI89" s="6" t="str">
        <f t="shared" ca="1" si="147"/>
        <v/>
      </c>
      <c r="EJ89" s="44" t="str">
        <f t="shared" ca="1" si="148"/>
        <v/>
      </c>
      <c r="EL89" s="44" t="str">
        <f t="shared" ca="1" si="94"/>
        <v/>
      </c>
      <c r="EM89" s="44" t="str">
        <f t="shared" ca="1" si="95"/>
        <v/>
      </c>
      <c r="EN89" s="44" t="str">
        <f t="shared" ca="1" si="96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49"/>
        <v/>
      </c>
      <c r="E90" s="44" t="str">
        <f t="shared" ca="1" si="97"/>
        <v/>
      </c>
      <c r="F90" s="87" t="str">
        <f t="shared" ca="1" si="98"/>
        <v/>
      </c>
      <c r="G90" s="44" t="str">
        <f t="shared" ca="1" si="99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87" t="str">
        <f t="shared" ca="1" si="100"/>
        <v/>
      </c>
      <c r="K90" s="87" t="str">
        <f ca="1">IF(B90&lt;&gt;"",VLOOKUP('Quarter 1'!G90-5*('Quarter 1'!D90-1),'Players Stats'!$B$136:$J$140,1+E90),"")</f>
        <v/>
      </c>
      <c r="L90" s="44" t="str">
        <f t="shared" ca="1" si="150"/>
        <v/>
      </c>
      <c r="M90" s="87" t="str">
        <f t="shared" ca="1" si="101"/>
        <v/>
      </c>
      <c r="N90" s="87" t="str">
        <f ca="1">IF(B90&lt;&gt;"",IF(L90="NO",VLOOKUP(G90,'Players Stats'!$C$88:$I$127,7),""),"")</f>
        <v/>
      </c>
      <c r="O90" s="44" t="str">
        <f t="shared" ca="1" si="151"/>
        <v/>
      </c>
      <c r="P90" s="87" t="str">
        <f t="shared" ca="1" si="102"/>
        <v/>
      </c>
      <c r="Q90" s="87" t="str">
        <f ca="1">IF(L90="NO",VLOOKUP(G90,'Players Stats'!$C$88:$H$127,7-'Quarter 1'!O90),"")</f>
        <v/>
      </c>
      <c r="R90" s="44" t="str">
        <f t="shared" ca="1" si="152"/>
        <v/>
      </c>
      <c r="S90" s="87" t="str">
        <f t="shared" ca="1" si="103"/>
        <v/>
      </c>
      <c r="T90" s="44" t="str">
        <f ca="1">IF(S90="","",IF(S90&lt;=VLOOKUP(G90,'Players Stats'!$C$88:$L$127,10),"YES","NO"))</f>
        <v/>
      </c>
      <c r="U90" s="87" t="str">
        <f t="shared" ca="1" si="104"/>
        <v/>
      </c>
      <c r="V90" s="44" t="str">
        <f ca="1">IF(T90="YES",IF(U90&lt;=VLOOKUP(G90,'Players Stats'!$C$88:$H$127,6),1,0),"")</f>
        <v/>
      </c>
      <c r="W90" s="87" t="str">
        <f t="shared" ca="1" si="105"/>
        <v/>
      </c>
      <c r="X90" s="44" t="str">
        <f ca="1">IF(AND(T90="YES",W90&lt;&gt;""),IF(W90&lt;=VLOOKUP(G90,'Players Stats'!$C$88:$H$127,6),1,0),"")</f>
        <v/>
      </c>
      <c r="Y90" s="87" t="str">
        <f t="shared" ca="1" si="106"/>
        <v/>
      </c>
      <c r="Z90" s="44" t="str">
        <f ca="1">IF(Y90="","",IF(Y90&lt;=Simulation!$K$7,"YES","NO"))</f>
        <v/>
      </c>
      <c r="AA90" s="87" t="str">
        <f t="shared" ca="1" si="107"/>
        <v/>
      </c>
      <c r="AB90" s="44" t="str">
        <f ca="1">IF(Z90="NO",IF(AA90&lt;=Simulation!$K$9,D90,E90),"")</f>
        <v/>
      </c>
      <c r="AD90" s="44" t="str">
        <f t="shared" ca="1" si="108"/>
        <v/>
      </c>
      <c r="AE90" s="6" t="str">
        <f t="shared" ca="1" si="109"/>
        <v/>
      </c>
      <c r="AF90" s="44" t="str">
        <f t="shared" ca="1" si="110"/>
        <v/>
      </c>
      <c r="AH90" s="44" t="str">
        <f t="shared" ca="1" si="84"/>
        <v/>
      </c>
      <c r="AI90" s="44" t="str">
        <f t="shared" ca="1" si="84"/>
        <v/>
      </c>
      <c r="AJ90" s="44" t="str">
        <f t="shared" ca="1" si="84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53"/>
        <v/>
      </c>
      <c r="AO90" s="44" t="str">
        <f t="shared" ca="1" si="111"/>
        <v/>
      </c>
      <c r="AP90" s="87" t="str">
        <f t="shared" ca="1" si="85"/>
        <v/>
      </c>
      <c r="AQ90" s="44" t="str">
        <f t="shared" ca="1" si="112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65"/>
        <v/>
      </c>
      <c r="AU90" s="44" t="str">
        <f ca="1">IF(AL90&lt;&gt;"",VLOOKUP('Quarter 1'!AQ90-5*('Quarter 1'!AN90-1),'Players Stats'!$B$136:$J$140,1+AO90),"")</f>
        <v/>
      </c>
      <c r="AV90" s="44" t="str">
        <f t="shared" ca="1" si="154"/>
        <v/>
      </c>
      <c r="AW90" s="27" t="str">
        <f t="shared" ca="1" si="113"/>
        <v/>
      </c>
      <c r="AX90" s="44" t="str">
        <f ca="1">IF(AL90&lt;&gt;"",IF(AV90="NO",VLOOKUP(AQ90,'Players Stats'!$C$88:$I$127,7),""),"")</f>
        <v/>
      </c>
      <c r="AY90" s="44" t="str">
        <f t="shared" ca="1" si="155"/>
        <v/>
      </c>
      <c r="AZ90" s="27" t="str">
        <f t="shared" ca="1" si="114"/>
        <v/>
      </c>
      <c r="BA90" s="44" t="str">
        <f ca="1">IF(AV90="NO",VLOOKUP(AQ90,'Players Stats'!$C$88:$H$127,7-'Quarter 1'!AY90),"")</f>
        <v/>
      </c>
      <c r="BB90" s="44" t="str">
        <f t="shared" ca="1" si="156"/>
        <v/>
      </c>
      <c r="BC90" s="27" t="str">
        <f t="shared" ca="1" si="115"/>
        <v/>
      </c>
      <c r="BD90" s="44" t="str">
        <f ca="1">IF(BC90="","",IF(BC90&lt;=VLOOKUP(AQ90,'Players Stats'!$C$88:$L$127,10),"YES","NO"))</f>
        <v/>
      </c>
      <c r="BE90" s="27" t="str">
        <f t="shared" ca="1" si="116"/>
        <v/>
      </c>
      <c r="BF90" s="44" t="str">
        <f ca="1">IF(BD90="YES",IF(BE90&lt;=VLOOKUP(AQ90,'Players Stats'!$C$88:$H$127,6),1,0),"")</f>
        <v/>
      </c>
      <c r="BG90" s="27" t="str">
        <f t="shared" ca="1" si="117"/>
        <v/>
      </c>
      <c r="BH90" s="44" t="str">
        <f ca="1">IF(AND(BD90="YES",BG90&lt;&gt;""),IF(BG90&lt;=VLOOKUP(AQ90,'Players Stats'!$C$88:$H$127,6),1,0),"")</f>
        <v/>
      </c>
      <c r="BI90" s="27" t="str">
        <f t="shared" ca="1" si="118"/>
        <v/>
      </c>
      <c r="BJ90" s="44" t="str">
        <f ca="1">IF(BI90="","",IF(BI90&lt;=Simulation!$K$7,"YES","NO"))</f>
        <v/>
      </c>
      <c r="BK90" s="27" t="str">
        <f t="shared" ca="1" si="119"/>
        <v/>
      </c>
      <c r="BL90" s="44" t="str">
        <f ca="1">IF(BJ90="NO",IF(BK90&lt;=Simulation!$K$9,AN90,AO90),"")</f>
        <v/>
      </c>
      <c r="BN90" s="44" t="str">
        <f t="shared" ca="1" si="120"/>
        <v/>
      </c>
      <c r="BO90" s="6" t="str">
        <f t="shared" ca="1" si="121"/>
        <v/>
      </c>
      <c r="BP90" s="44" t="str">
        <f t="shared" ca="1" si="122"/>
        <v/>
      </c>
      <c r="BR90" s="44" t="str">
        <f t="shared" ca="1" si="88"/>
        <v/>
      </c>
      <c r="BS90" s="44" t="str">
        <f t="shared" ca="1" si="89"/>
        <v/>
      </c>
      <c r="BT90" s="44" t="str">
        <f t="shared" ca="1" si="90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57"/>
        <v/>
      </c>
      <c r="BY90" s="44" t="str">
        <f t="shared" ca="1" si="123"/>
        <v/>
      </c>
      <c r="BZ90" s="27" t="str">
        <f t="shared" ca="1" si="86"/>
        <v/>
      </c>
      <c r="CA90" s="44" t="str">
        <f t="shared" ca="1" si="124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25"/>
        <v/>
      </c>
      <c r="CE90" s="44" t="str">
        <f ca="1">IF(BV90&lt;&gt;"",VLOOKUP('Quarter 1'!CA90-5*('Quarter 1'!BX90-1),'Players Stats'!$B$136:$J$140,1+BY90),"")</f>
        <v/>
      </c>
      <c r="CF90" s="44" t="str">
        <f t="shared" ca="1" si="158"/>
        <v/>
      </c>
      <c r="CG90" s="27" t="str">
        <f t="shared" ca="1" si="126"/>
        <v/>
      </c>
      <c r="CH90" s="44" t="str">
        <f ca="1">IF(BV90&lt;&gt;"",IF(CF90="NO",VLOOKUP(CA90,'Players Stats'!$C$88:$I$127,7),""),"")</f>
        <v/>
      </c>
      <c r="CI90" s="44" t="str">
        <f t="shared" ca="1" si="159"/>
        <v/>
      </c>
      <c r="CJ90" s="27" t="str">
        <f t="shared" ca="1" si="127"/>
        <v/>
      </c>
      <c r="CK90" s="44" t="str">
        <f ca="1">IF(CF90="NO",VLOOKUP(CA90,'Players Stats'!$C$88:$H$127,7-'Quarter 1'!CI90),"")</f>
        <v/>
      </c>
      <c r="CL90" s="44" t="str">
        <f t="shared" ca="1" si="160"/>
        <v/>
      </c>
      <c r="CM90" s="27" t="str">
        <f t="shared" ca="1" si="128"/>
        <v/>
      </c>
      <c r="CN90" s="44" t="str">
        <f ca="1">IF(CM90="","",IF(CM90&lt;=VLOOKUP(CA90,'Players Stats'!$C$88:$L$127,10),"YES","NO"))</f>
        <v/>
      </c>
      <c r="CO90" s="27" t="str">
        <f t="shared" ca="1" si="129"/>
        <v/>
      </c>
      <c r="CP90" s="44" t="str">
        <f ca="1">IF(CN90="YES",IF(CO90&lt;=VLOOKUP(CA90,'Players Stats'!$C$88:$H$127,6),1,0),"")</f>
        <v/>
      </c>
      <c r="CQ90" s="27" t="str">
        <f t="shared" ca="1" si="130"/>
        <v/>
      </c>
      <c r="CR90" s="44" t="str">
        <f ca="1">IF(AND(CN90="YES",CQ90&lt;&gt;""),IF(CQ90&lt;=VLOOKUP(CA90,'Players Stats'!$C$88:$H$127,6),1,0),"")</f>
        <v/>
      </c>
      <c r="CS90" s="27" t="str">
        <f t="shared" ca="1" si="131"/>
        <v/>
      </c>
      <c r="CT90" s="44" t="str">
        <f ca="1">IF(CS90="","",IF(CS90&lt;=Simulation!$K$7,"YES","NO"))</f>
        <v/>
      </c>
      <c r="CU90" s="27" t="str">
        <f t="shared" ca="1" si="132"/>
        <v/>
      </c>
      <c r="CV90" s="44" t="str">
        <f ca="1">IF(CT90="NO",IF(CU90&lt;=Simulation!$K$9,BX90,BY90),"")</f>
        <v/>
      </c>
      <c r="CX90" s="44" t="str">
        <f t="shared" ca="1" si="133"/>
        <v/>
      </c>
      <c r="CY90" s="6" t="str">
        <f t="shared" ca="1" si="134"/>
        <v/>
      </c>
      <c r="CZ90" s="44" t="str">
        <f t="shared" ca="1" si="135"/>
        <v/>
      </c>
      <c r="DB90" s="44" t="str">
        <f t="shared" ca="1" si="91"/>
        <v/>
      </c>
      <c r="DC90" s="44" t="str">
        <f t="shared" ca="1" si="92"/>
        <v/>
      </c>
      <c r="DD90" s="44" t="str">
        <f t="shared" ca="1" si="93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61"/>
        <v/>
      </c>
      <c r="DI90" s="44" t="str">
        <f t="shared" ca="1" si="136"/>
        <v/>
      </c>
      <c r="DJ90" s="27" t="str">
        <f t="shared" ca="1" si="87"/>
        <v/>
      </c>
      <c r="DK90" s="44" t="str">
        <f t="shared" ca="1" si="137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38"/>
        <v/>
      </c>
      <c r="DO90" s="44" t="str">
        <f ca="1">IF(DF90&lt;&gt;"",VLOOKUP('Quarter 1'!DK90-5*('Quarter 1'!DH90-1),'Players Stats'!$B$136:$J$140,1+DI90),"")</f>
        <v/>
      </c>
      <c r="DP90" s="44" t="str">
        <f t="shared" ca="1" si="162"/>
        <v/>
      </c>
      <c r="DQ90" s="27" t="str">
        <f t="shared" ca="1" si="139"/>
        <v/>
      </c>
      <c r="DR90" s="44" t="str">
        <f ca="1">IF(DF90&lt;&gt;"",IF(DP90="NO",VLOOKUP(DK90,'Players Stats'!$C$88:$I$127,7),""),"")</f>
        <v/>
      </c>
      <c r="DS90" s="44" t="str">
        <f t="shared" ca="1" si="163"/>
        <v/>
      </c>
      <c r="DT90" s="27" t="str">
        <f t="shared" ca="1" si="140"/>
        <v/>
      </c>
      <c r="DU90" s="44" t="str">
        <f ca="1">IF(DP90="NO",VLOOKUP(DK90,'Players Stats'!$C$88:$H$127,7-'Quarter 1'!DS90),"")</f>
        <v/>
      </c>
      <c r="DV90" s="44" t="str">
        <f t="shared" ca="1" si="164"/>
        <v/>
      </c>
      <c r="DW90" s="27" t="str">
        <f t="shared" ca="1" si="141"/>
        <v/>
      </c>
      <c r="DX90" s="44" t="str">
        <f ca="1">IF(DW90="","",IF(DW90&lt;=VLOOKUP(DK90,'Players Stats'!$C$88:$L$127,10),"YES","NO"))</f>
        <v/>
      </c>
      <c r="DY90" s="27" t="str">
        <f t="shared" ca="1" si="142"/>
        <v/>
      </c>
      <c r="DZ90" s="44" t="str">
        <f ca="1">IF(DX90="YES",IF(DY90&lt;=VLOOKUP(DK90,'Players Stats'!$C$88:$H$127,6),1,0),"")</f>
        <v/>
      </c>
      <c r="EA90" s="27" t="str">
        <f t="shared" ca="1" si="143"/>
        <v/>
      </c>
      <c r="EB90" s="44" t="str">
        <f ca="1">IF(AND(DX90="YES",EA90&lt;&gt;""),IF(EA90&lt;=VLOOKUP(DK90,'Players Stats'!$C$88:$H$127,6),1,0),"")</f>
        <v/>
      </c>
      <c r="EC90" s="27" t="str">
        <f t="shared" ca="1" si="144"/>
        <v/>
      </c>
      <c r="ED90" s="44" t="str">
        <f ca="1">IF(EC90="","",IF(EC90&lt;=Simulation!$K$7,"YES","NO"))</f>
        <v/>
      </c>
      <c r="EE90" s="27" t="str">
        <f t="shared" ca="1" si="145"/>
        <v/>
      </c>
      <c r="EF90" s="44" t="str">
        <f ca="1">IF(ED90="NO",IF(EE90&lt;=Simulation!$K$9,DH90,DI90),"")</f>
        <v/>
      </c>
      <c r="EH90" s="44" t="str">
        <f t="shared" ca="1" si="146"/>
        <v/>
      </c>
      <c r="EI90" s="6" t="str">
        <f t="shared" ca="1" si="147"/>
        <v/>
      </c>
      <c r="EJ90" s="44" t="str">
        <f t="shared" ca="1" si="148"/>
        <v/>
      </c>
      <c r="EL90" s="44" t="str">
        <f t="shared" ca="1" si="94"/>
        <v/>
      </c>
      <c r="EM90" s="44" t="str">
        <f t="shared" ca="1" si="95"/>
        <v/>
      </c>
      <c r="EN90" s="44" t="str">
        <f t="shared" ca="1" si="96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66">IF(B91&lt;&gt;"",IF(AB90="",E90,AB90),"")</f>
        <v/>
      </c>
      <c r="E91" s="44" t="str">
        <f t="shared" ref="E91:E100" ca="1" si="167">IF(B91&lt;&gt;"",IF(D91=C$4,C$5,C$4),"")</f>
        <v/>
      </c>
      <c r="F91" s="87" t="str">
        <f t="shared" ref="F91:F100" ca="1" si="168">IF(B91&lt;&gt;"",RAND(),"")</f>
        <v/>
      </c>
      <c r="G91" s="44" t="str">
        <f t="shared" ref="G91:G100" ca="1" si="169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87" t="str">
        <f t="shared" ref="J91:J100" ca="1" si="170">IF(B91&lt;&gt;"",RAND(),"")</f>
        <v/>
      </c>
      <c r="K91" s="87" t="str">
        <f ca="1">IF(B91&lt;&gt;"",VLOOKUP('Quarter 1'!G91-5*('Quarter 1'!D91-1),'Players Stats'!$B$136:$J$140,1+E91),"")</f>
        <v/>
      </c>
      <c r="L91" s="44" t="str">
        <f t="shared" ref="L91:L100" ca="1" si="171">IF(B91&lt;&gt;"",IF(J91&lt;=K91, "YES", "NO"),"")</f>
        <v/>
      </c>
      <c r="M91" s="87" t="str">
        <f t="shared" ref="M91:M100" ca="1" si="172">IF(B91&lt;&gt;"",IF(L91="NO",RAND(),""),"")</f>
        <v/>
      </c>
      <c r="N91" s="87" t="str">
        <f ca="1">IF(B91&lt;&gt;"",IF(L91="NO",VLOOKUP(G91,'Players Stats'!$C$88:$I$127,7),""),"")</f>
        <v/>
      </c>
      <c r="O91" s="44" t="str">
        <f t="shared" ref="O91:O100" ca="1" si="173">IF(B91&lt;&gt;"",IF(L91="NO",IF(M91&lt;=N91,3,2),""),"")</f>
        <v/>
      </c>
      <c r="P91" s="87" t="str">
        <f t="shared" ref="P91:P100" ca="1" si="174">IF(B91&lt;&gt;"",IF(L91="NO",RAND(),""),"")</f>
        <v/>
      </c>
      <c r="Q91" s="87" t="str">
        <f ca="1">IF(L91="NO",VLOOKUP(G91,'Players Stats'!$C$88:$H$127,7-'Quarter 1'!O91),"")</f>
        <v/>
      </c>
      <c r="R91" s="44" t="str">
        <f t="shared" ref="R91:R100" ca="1" si="175">IF(B91&lt;&gt;"",IF(L91="NO",IF(P91&lt;=Q91,O91,0),""),"")</f>
        <v/>
      </c>
      <c r="S91" s="87" t="str">
        <f t="shared" ref="S91:S100" ca="1" si="176">IF(R91="","",IF(O91=3,"",RAND()))</f>
        <v/>
      </c>
      <c r="T91" s="44" t="str">
        <f ca="1">IF(S91="","",IF(S91&lt;=VLOOKUP(G91,'Players Stats'!$C$88:$L$127,10),"YES","NO"))</f>
        <v/>
      </c>
      <c r="U91" s="87" t="str">
        <f t="shared" ref="U91:U100" ca="1" si="177">IF(T91="YES",RAND(),"")</f>
        <v/>
      </c>
      <c r="V91" s="44" t="str">
        <f ca="1">IF(T91="YES",IF(U91&lt;=VLOOKUP(G91,'Players Stats'!$C$88:$H$127,6),1,0),"")</f>
        <v/>
      </c>
      <c r="W91" s="87" t="str">
        <f t="shared" ref="W91:W100" ca="1" si="178">IF(AND(T91="YES",R91=0),RAND(),"")</f>
        <v/>
      </c>
      <c r="X91" s="44" t="str">
        <f ca="1">IF(AND(T91="YES",W91&lt;&gt;""),IF(W91&lt;=VLOOKUP(G91,'Players Stats'!$C$88:$H$127,6),1,0),"")</f>
        <v/>
      </c>
      <c r="Y91" s="87" t="str">
        <f t="shared" ref="Y91:Y100" ca="1" si="179">IF(AND(R91=0,T91="NO"),RAND(),"")</f>
        <v/>
      </c>
      <c r="Z91" s="44" t="str">
        <f ca="1">IF(Y91="","",IF(Y91&lt;=Simulation!$K$7,"YES","NO"))</f>
        <v/>
      </c>
      <c r="AA91" s="87" t="str">
        <f t="shared" ref="AA91:AA100" ca="1" si="180">IF(Z91="NO",RAND(),"")</f>
        <v/>
      </c>
      <c r="AB91" s="44" t="str">
        <f ca="1">IF(Z91="NO",IF(AA91&lt;=Simulation!$K$9,D91,E91),"")</f>
        <v/>
      </c>
      <c r="AD91" s="44" t="str">
        <f t="shared" ref="AD91:AD100" ca="1" si="181">IF(B91&lt;&gt;"",IF(D91=$C$4,IF(L91="YES",AD90,IF(T91="YES",IF(R91=0,AD90+R91+V91+X91,AD90+R91+V91),AD90+R91)),AD90),"")</f>
        <v/>
      </c>
      <c r="AE91" s="6" t="str">
        <f t="shared" ref="AE91:AE100" ca="1" si="182">IF(B91&lt;&gt;"","-","")</f>
        <v/>
      </c>
      <c r="AF91" s="44" t="str">
        <f t="shared" ref="AF91:AF100" ca="1" si="183">IF(B91&lt;&gt;"",IF(D91=$C$5,IF(L91="YES",AF90,IF(T91="YES",IF(R91=0,AF90+R91+V91+X91,AF90+R91+V91),AF90+R91)),AF90),"")</f>
        <v/>
      </c>
      <c r="AH91" s="44" t="str">
        <f t="shared" ref="AH91:AH100" ca="1" si="184">IF(AND(AD91&lt;&gt;"",AD92=""),AD91,"")</f>
        <v/>
      </c>
      <c r="AI91" s="44" t="str">
        <f t="shared" ref="AI91:AI100" ca="1" si="185">IF(AND(AE91&lt;&gt;"",AE92=""),AE91,"")</f>
        <v/>
      </c>
      <c r="AJ91" s="44" t="str">
        <f t="shared" ref="AJ91:AJ100" ca="1" si="186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87">IF(AL91&lt;&gt;"",IF(BL90="",AO90,BL90),"")</f>
        <v/>
      </c>
      <c r="AO91" s="44" t="str">
        <f t="shared" ref="AO91:AO100" ca="1" si="188">IF(AL91&lt;&gt;"",IF(AN91=C$4,C$5,C$4),"")</f>
        <v/>
      </c>
      <c r="AP91" s="87" t="str">
        <f t="shared" ref="AP91:AP100" ca="1" si="189">IF(AL91&lt;&gt;"",RAND(),"")</f>
        <v/>
      </c>
      <c r="AQ91" s="44" t="str">
        <f t="shared" ref="AQ91:AQ100" ca="1" si="190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ca="1" si="165"/>
        <v/>
      </c>
      <c r="AU91" s="44" t="str">
        <f ca="1">IF(AL91&lt;&gt;"",VLOOKUP('Quarter 1'!AQ91-5*('Quarter 1'!AN91-1),'Players Stats'!$B$136:$J$140,1+AO91),"")</f>
        <v/>
      </c>
      <c r="AV91" s="44" t="str">
        <f t="shared" ref="AV91:AV100" ca="1" si="191">IF(AL91&lt;&gt;"",IF(AT91&lt;=AU91, "YES", "NO"),"")</f>
        <v/>
      </c>
      <c r="AW91" s="27" t="str">
        <f t="shared" ref="AW91:AW100" ca="1" si="192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93">IF(AL91&lt;&gt;"",IF(AV91="NO",IF(AW91&lt;=AX91,3,2),""),"")</f>
        <v/>
      </c>
      <c r="AZ91" s="27" t="str">
        <f t="shared" ref="AZ91:AZ100" ca="1" si="194">IF(AL91&lt;&gt;"",IF(AV91="NO",RAND(),""),"")</f>
        <v/>
      </c>
      <c r="BA91" s="44" t="str">
        <f ca="1">IF(AV91="NO",VLOOKUP(AQ91,'Players Stats'!$C$88:$H$127,7-'Quarter 1'!AY91),"")</f>
        <v/>
      </c>
      <c r="BB91" s="44" t="str">
        <f t="shared" ref="BB91:BB100" ca="1" si="195">IF(AL91&lt;&gt;"",IF(AV91="NO",IF(AZ91&lt;=BA91,AY91,0),""),"")</f>
        <v/>
      </c>
      <c r="BC91" s="27" t="str">
        <f t="shared" ref="BC91:BC100" ca="1" si="196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97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98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99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200">IF(BJ91="NO",RAND(),"")</f>
        <v/>
      </c>
      <c r="BL91" s="44" t="str">
        <f ca="1">IF(BJ91="NO",IF(BK91&lt;=Simulation!$K$9,AN91,AO91),"")</f>
        <v/>
      </c>
      <c r="BN91" s="44" t="str">
        <f t="shared" ref="BN91:BN100" ca="1" si="201">IF(AL91&lt;&gt;"",IF(AN91=$C$4,IF(AV91="YES",BN90,IF(BD91="YES",IF(BB91=0,BN90+BB91+BF91+BH91,BN90+BB91+BF91),BN90+BB91)),BN90),"")</f>
        <v/>
      </c>
      <c r="BO91" s="6" t="str">
        <f t="shared" ref="BO91:BO100" ca="1" si="202">IF(AL91&lt;&gt;"","-","")</f>
        <v/>
      </c>
      <c r="BP91" s="44" t="str">
        <f t="shared" ref="BP91:BP100" ca="1" si="203">IF(AL91&lt;&gt;"",IF(AN91=$C$5,IF(AV91="YES",BP90,IF(BD91="YES",IF(BB91=0,BP90+BB91+BF91+BH91,BP90+BB91+BF91),BP90+BB91)),BP90),"")</f>
        <v/>
      </c>
      <c r="BR91" s="44" t="str">
        <f t="shared" ref="BR91:BR100" ca="1" si="204">IF(AND(BN91&lt;&gt;"",BN92=""),BN91,"")</f>
        <v/>
      </c>
      <c r="BS91" s="44" t="str">
        <f t="shared" ref="BS91:BS100" ca="1" si="205">IF(AND(BO91&lt;&gt;"",BO92=""),BO91,"")</f>
        <v/>
      </c>
      <c r="BT91" s="44" t="str">
        <f t="shared" ref="BT91:BT100" ca="1" si="206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207">IF(BV91&lt;&gt;"",IF(CV90="",BY90,CV90),"")</f>
        <v/>
      </c>
      <c r="BY91" s="44" t="str">
        <f t="shared" ref="BY91:BY100" ca="1" si="208">IF(BV91&lt;&gt;"",IF(BX91=C$4,C$5,C$4),"")</f>
        <v/>
      </c>
      <c r="BZ91" s="27" t="str">
        <f t="shared" ref="BZ91:BZ100" ca="1" si="209">IF(BV91&lt;&gt;"",RAND(),"")</f>
        <v/>
      </c>
      <c r="CA91" s="44" t="str">
        <f t="shared" ref="CA91:CA100" ca="1" si="210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211">IF(BV91&lt;&gt;"",RAND(),"")</f>
        <v/>
      </c>
      <c r="CE91" s="44" t="str">
        <f ca="1">IF(BV91&lt;&gt;"",VLOOKUP('Quarter 1'!CA91-5*('Quarter 1'!BX91-1),'Players Stats'!$B$136:$J$140,1+BY91),"")</f>
        <v/>
      </c>
      <c r="CF91" s="44" t="str">
        <f t="shared" ref="CF91:CF100" ca="1" si="212">IF(BV91&lt;&gt;"",IF(CD91&lt;=CE91, "YES", "NO"),"")</f>
        <v/>
      </c>
      <c r="CG91" s="27" t="str">
        <f t="shared" ref="CG91:CG100" ca="1" si="213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14">IF(BV91&lt;&gt;"",IF(CF91="NO",IF(CG91&lt;=CH91,3,2),""),"")</f>
        <v/>
      </c>
      <c r="CJ91" s="27" t="str">
        <f t="shared" ref="CJ91:CJ100" ca="1" si="215">IF(BV91&lt;&gt;"",IF(CF91="NO",RAND(),""),"")</f>
        <v/>
      </c>
      <c r="CK91" s="44" t="str">
        <f ca="1">IF(CF91="NO",VLOOKUP(CA91,'Players Stats'!$C$88:$H$127,7-'Quarter 1'!CI91),"")</f>
        <v/>
      </c>
      <c r="CL91" s="44" t="str">
        <f t="shared" ref="CL91:CL100" ca="1" si="216">IF(BV91&lt;&gt;"",IF(CF91="NO",IF(CJ91&lt;=CK91,CI91,0),""),"")</f>
        <v/>
      </c>
      <c r="CM91" s="27" t="str">
        <f t="shared" ref="CM91:CM100" ca="1" si="217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18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19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20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21">IF(CT91="NO",RAND(),"")</f>
        <v/>
      </c>
      <c r="CV91" s="44" t="str">
        <f ca="1">IF(CT91="NO",IF(CU91&lt;=Simulation!$K$9,BX91,BY91),"")</f>
        <v/>
      </c>
      <c r="CX91" s="44" t="str">
        <f t="shared" ref="CX91:CX100" ca="1" si="222">IF(BV91&lt;&gt;"",IF(BX91=$C$4,IF(CF91="YES",CX90,IF(CN91="YES",IF(CL91=0,CX90+CL91+CP91+CR91,CX90+CL91+CP91),CX90+CL91)),CX90),"")</f>
        <v/>
      </c>
      <c r="CY91" s="6" t="str">
        <f t="shared" ref="CY91:CY100" ca="1" si="223">IF(BV91&lt;&gt;"","-","")</f>
        <v/>
      </c>
      <c r="CZ91" s="44" t="str">
        <f t="shared" ref="CZ91:CZ100" ca="1" si="224">IF(BV91&lt;&gt;"",IF(BX91=$C$5,IF(CF91="YES",CZ90,IF(CN91="YES",IF(CL91=0,CZ90+CL91+CP91+CR91,CZ90+CL91+CP91),CZ90+CL91)),CZ90),"")</f>
        <v/>
      </c>
      <c r="DB91" s="44" t="str">
        <f t="shared" ref="DB91:DB100" ca="1" si="225">IF(AND(CX91&lt;&gt;"",CX92=""),CX91,"")</f>
        <v/>
      </c>
      <c r="DC91" s="44" t="str">
        <f t="shared" ref="DC91:DC100" ca="1" si="226">IF(AND(CY91&lt;&gt;"",CY92=""),CY91,"")</f>
        <v/>
      </c>
      <c r="DD91" s="44" t="str">
        <f t="shared" ref="DD91:DD100" ca="1" si="227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28">IF(DF91&lt;&gt;"",IF(EF90="",DI90,EF90),"")</f>
        <v/>
      </c>
      <c r="DI91" s="44" t="str">
        <f t="shared" ref="DI91:DI100" ca="1" si="229">IF(DF91&lt;&gt;"",IF(DH91=C$4,C$5,C$4),"")</f>
        <v/>
      </c>
      <c r="DJ91" s="27" t="str">
        <f t="shared" ref="DJ91:DJ100" ca="1" si="230">IF(DF91&lt;&gt;"",RAND(),"")</f>
        <v/>
      </c>
      <c r="DK91" s="44" t="str">
        <f t="shared" ref="DK91:DK100" ca="1" si="231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32">IF(DF91&lt;&gt;"",RAND(),"")</f>
        <v/>
      </c>
      <c r="DO91" s="44" t="str">
        <f ca="1">IF(DF91&lt;&gt;"",VLOOKUP('Quarter 1'!DK91-5*('Quarter 1'!DH91-1),'Players Stats'!$B$136:$J$140,1+DI91),"")</f>
        <v/>
      </c>
      <c r="DP91" s="44" t="str">
        <f t="shared" ref="DP91:DP100" ca="1" si="233">IF(DF91&lt;&gt;"",IF(DN91&lt;=DO91, "YES", "NO"),"")</f>
        <v/>
      </c>
      <c r="DQ91" s="27" t="str">
        <f t="shared" ref="DQ91:DQ100" ca="1" si="234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35">IF(DF91&lt;&gt;"",IF(DP91="NO",IF(DQ91&lt;=DR91,3,2),""),"")</f>
        <v/>
      </c>
      <c r="DT91" s="27" t="str">
        <f t="shared" ref="DT91:DT100" ca="1" si="236">IF(DF91&lt;&gt;"",IF(DP91="NO",RAND(),""),"")</f>
        <v/>
      </c>
      <c r="DU91" s="44" t="str">
        <f ca="1">IF(DP91="NO",VLOOKUP(DK91,'Players Stats'!$C$88:$H$127,7-'Quarter 1'!DS91),"")</f>
        <v/>
      </c>
      <c r="DV91" s="44" t="str">
        <f t="shared" ref="DV91:DV100" ca="1" si="237">IF(DF91&lt;&gt;"",IF(DP91="NO",IF(DT91&lt;=DU91,DS91,0),""),"")</f>
        <v/>
      </c>
      <c r="DW91" s="27" t="str">
        <f t="shared" ref="DW91:DW100" ca="1" si="238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39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40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41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42">IF(ED91="NO",RAND(),"")</f>
        <v/>
      </c>
      <c r="EF91" s="44" t="str">
        <f ca="1">IF(ED91="NO",IF(EE91&lt;=Simulation!$K$9,DH91,DI91),"")</f>
        <v/>
      </c>
      <c r="EH91" s="44" t="str">
        <f t="shared" ref="EH91:EH100" ca="1" si="243">IF(DF91&lt;&gt;"",IF(DH91=$C$4,IF(DP91="YES",EH90,IF(DX91="YES",IF(DV91=0,EH90+DV91+DZ91+EB91,EH90+DV91+DZ91),EH90+DV91)),EH90),"")</f>
        <v/>
      </c>
      <c r="EI91" s="6" t="str">
        <f t="shared" ref="EI91:EI100" ca="1" si="244">IF(DF91&lt;&gt;"","-","")</f>
        <v/>
      </c>
      <c r="EJ91" s="44" t="str">
        <f t="shared" ref="EJ91:EJ100" ca="1" si="245">IF(DF91&lt;&gt;"",IF(DH91=$C$5,IF(DP91="YES",EJ90,IF(DX91="YES",IF(DV91=0,EJ90+DV91+DZ91+EB91,EJ90+DV91+DZ91),EJ90+DV91)),EJ90),"")</f>
        <v/>
      </c>
      <c r="EL91" s="44" t="str">
        <f t="shared" ref="EL91:EL100" ca="1" si="246">IF(AND(EH91&lt;&gt;"",EH92=""),EH91,"")</f>
        <v/>
      </c>
      <c r="EM91" s="44" t="str">
        <f t="shared" ref="EM91:EM100" ca="1" si="247">IF(AND(EI91&lt;&gt;"",EI92=""),EI91,"")</f>
        <v/>
      </c>
      <c r="EN91" s="44" t="str">
        <f t="shared" ref="EN91:EN100" ca="1" si="248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66"/>
        <v/>
      </c>
      <c r="E92" s="44" t="str">
        <f t="shared" ca="1" si="167"/>
        <v/>
      </c>
      <c r="F92" s="87" t="str">
        <f t="shared" ca="1" si="168"/>
        <v/>
      </c>
      <c r="G92" s="44" t="str">
        <f t="shared" ca="1" si="169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87" t="str">
        <f t="shared" ca="1" si="170"/>
        <v/>
      </c>
      <c r="K92" s="87" t="str">
        <f ca="1">IF(B92&lt;&gt;"",VLOOKUP('Quarter 1'!G92-5*('Quarter 1'!D92-1),'Players Stats'!$B$136:$J$140,1+E92),"")</f>
        <v/>
      </c>
      <c r="L92" s="44" t="str">
        <f t="shared" ca="1" si="171"/>
        <v/>
      </c>
      <c r="M92" s="87" t="str">
        <f t="shared" ca="1" si="172"/>
        <v/>
      </c>
      <c r="N92" s="87" t="str">
        <f ca="1">IF(B92&lt;&gt;"",IF(L92="NO",VLOOKUP(G92,'Players Stats'!$C$88:$I$127,7),""),"")</f>
        <v/>
      </c>
      <c r="O92" s="44" t="str">
        <f t="shared" ca="1" si="173"/>
        <v/>
      </c>
      <c r="P92" s="87" t="str">
        <f t="shared" ca="1" si="174"/>
        <v/>
      </c>
      <c r="Q92" s="87" t="str">
        <f ca="1">IF(L92="NO",VLOOKUP(G92,'Players Stats'!$C$88:$H$127,7-'Quarter 1'!O92),"")</f>
        <v/>
      </c>
      <c r="R92" s="44" t="str">
        <f t="shared" ca="1" si="175"/>
        <v/>
      </c>
      <c r="S92" s="87" t="str">
        <f t="shared" ca="1" si="176"/>
        <v/>
      </c>
      <c r="T92" s="44" t="str">
        <f ca="1">IF(S92="","",IF(S92&lt;=VLOOKUP(G92,'Players Stats'!$C$88:$L$127,10),"YES","NO"))</f>
        <v/>
      </c>
      <c r="U92" s="87" t="str">
        <f t="shared" ca="1" si="177"/>
        <v/>
      </c>
      <c r="V92" s="44" t="str">
        <f ca="1">IF(T92="YES",IF(U92&lt;=VLOOKUP(G92,'Players Stats'!$C$88:$H$127,6),1,0),"")</f>
        <v/>
      </c>
      <c r="W92" s="87" t="str">
        <f t="shared" ca="1" si="178"/>
        <v/>
      </c>
      <c r="X92" s="44" t="str">
        <f ca="1">IF(AND(T92="YES",W92&lt;&gt;""),IF(W92&lt;=VLOOKUP(G92,'Players Stats'!$C$88:$H$127,6),1,0),"")</f>
        <v/>
      </c>
      <c r="Y92" s="87" t="str">
        <f t="shared" ca="1" si="179"/>
        <v/>
      </c>
      <c r="Z92" s="44" t="str">
        <f ca="1">IF(Y92="","",IF(Y92&lt;=Simulation!$K$7,"YES","NO"))</f>
        <v/>
      </c>
      <c r="AA92" s="87" t="str">
        <f t="shared" ca="1" si="180"/>
        <v/>
      </c>
      <c r="AB92" s="44" t="str">
        <f ca="1">IF(Z92="NO",IF(AA92&lt;=Simulation!$K$9,D92,E92),"")</f>
        <v/>
      </c>
      <c r="AD92" s="44" t="str">
        <f t="shared" ca="1" si="181"/>
        <v/>
      </c>
      <c r="AE92" s="6" t="str">
        <f t="shared" ca="1" si="182"/>
        <v/>
      </c>
      <c r="AF92" s="44" t="str">
        <f t="shared" ca="1" si="183"/>
        <v/>
      </c>
      <c r="AH92" s="44" t="str">
        <f t="shared" ca="1" si="184"/>
        <v/>
      </c>
      <c r="AI92" s="44" t="str">
        <f t="shared" ca="1" si="185"/>
        <v/>
      </c>
      <c r="AJ92" s="44" t="str">
        <f t="shared" ca="1" si="186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87"/>
        <v/>
      </c>
      <c r="AO92" s="44" t="str">
        <f t="shared" ca="1" si="188"/>
        <v/>
      </c>
      <c r="AP92" s="87" t="str">
        <f t="shared" ca="1" si="189"/>
        <v/>
      </c>
      <c r="AQ92" s="44" t="str">
        <f t="shared" ca="1" si="190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65"/>
        <v/>
      </c>
      <c r="AU92" s="44" t="str">
        <f ca="1">IF(AL92&lt;&gt;"",VLOOKUP('Quarter 1'!AQ92-5*('Quarter 1'!AN92-1),'Players Stats'!$B$136:$J$140,1+AO92),"")</f>
        <v/>
      </c>
      <c r="AV92" s="44" t="str">
        <f t="shared" ca="1" si="191"/>
        <v/>
      </c>
      <c r="AW92" s="27" t="str">
        <f t="shared" ca="1" si="192"/>
        <v/>
      </c>
      <c r="AX92" s="44" t="str">
        <f ca="1">IF(AL92&lt;&gt;"",IF(AV92="NO",VLOOKUP(AQ92,'Players Stats'!$C$88:$I$127,7),""),"")</f>
        <v/>
      </c>
      <c r="AY92" s="44" t="str">
        <f t="shared" ca="1" si="193"/>
        <v/>
      </c>
      <c r="AZ92" s="27" t="str">
        <f t="shared" ca="1" si="194"/>
        <v/>
      </c>
      <c r="BA92" s="44" t="str">
        <f ca="1">IF(AV92="NO",VLOOKUP(AQ92,'Players Stats'!$C$88:$H$127,7-'Quarter 1'!AY92),"")</f>
        <v/>
      </c>
      <c r="BB92" s="44" t="str">
        <f t="shared" ca="1" si="195"/>
        <v/>
      </c>
      <c r="BC92" s="27" t="str">
        <f t="shared" ca="1" si="196"/>
        <v/>
      </c>
      <c r="BD92" s="44" t="str">
        <f ca="1">IF(BC92="","",IF(BC92&lt;=VLOOKUP(AQ92,'Players Stats'!$C$88:$L$127,10),"YES","NO"))</f>
        <v/>
      </c>
      <c r="BE92" s="27" t="str">
        <f t="shared" ca="1" si="197"/>
        <v/>
      </c>
      <c r="BF92" s="44" t="str">
        <f ca="1">IF(BD92="YES",IF(BE92&lt;=VLOOKUP(AQ92,'Players Stats'!$C$88:$H$127,6),1,0),"")</f>
        <v/>
      </c>
      <c r="BG92" s="27" t="str">
        <f t="shared" ca="1" si="198"/>
        <v/>
      </c>
      <c r="BH92" s="44" t="str">
        <f ca="1">IF(AND(BD92="YES",BG92&lt;&gt;""),IF(BG92&lt;=VLOOKUP(AQ92,'Players Stats'!$C$88:$H$127,6),1,0),"")</f>
        <v/>
      </c>
      <c r="BI92" s="27" t="str">
        <f t="shared" ca="1" si="199"/>
        <v/>
      </c>
      <c r="BJ92" s="44" t="str">
        <f ca="1">IF(BI92="","",IF(BI92&lt;=Simulation!$K$7,"YES","NO"))</f>
        <v/>
      </c>
      <c r="BK92" s="27" t="str">
        <f t="shared" ca="1" si="200"/>
        <v/>
      </c>
      <c r="BL92" s="44" t="str">
        <f ca="1">IF(BJ92="NO",IF(BK92&lt;=Simulation!$K$9,AN92,AO92),"")</f>
        <v/>
      </c>
      <c r="BN92" s="44" t="str">
        <f t="shared" ca="1" si="201"/>
        <v/>
      </c>
      <c r="BO92" s="6" t="str">
        <f t="shared" ca="1" si="202"/>
        <v/>
      </c>
      <c r="BP92" s="44" t="str">
        <f t="shared" ca="1" si="203"/>
        <v/>
      </c>
      <c r="BR92" s="44" t="str">
        <f t="shared" ca="1" si="204"/>
        <v/>
      </c>
      <c r="BS92" s="44" t="str">
        <f t="shared" ca="1" si="205"/>
        <v/>
      </c>
      <c r="BT92" s="44" t="str">
        <f t="shared" ca="1" si="206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207"/>
        <v/>
      </c>
      <c r="BY92" s="44" t="str">
        <f t="shared" ca="1" si="208"/>
        <v/>
      </c>
      <c r="BZ92" s="27" t="str">
        <f t="shared" ca="1" si="209"/>
        <v/>
      </c>
      <c r="CA92" s="44" t="str">
        <f t="shared" ca="1" si="210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211"/>
        <v/>
      </c>
      <c r="CE92" s="44" t="str">
        <f ca="1">IF(BV92&lt;&gt;"",VLOOKUP('Quarter 1'!CA92-5*('Quarter 1'!BX92-1),'Players Stats'!$B$136:$J$140,1+BY92),"")</f>
        <v/>
      </c>
      <c r="CF92" s="44" t="str">
        <f t="shared" ca="1" si="212"/>
        <v/>
      </c>
      <c r="CG92" s="27" t="str">
        <f t="shared" ca="1" si="213"/>
        <v/>
      </c>
      <c r="CH92" s="44" t="str">
        <f ca="1">IF(BV92&lt;&gt;"",IF(CF92="NO",VLOOKUP(CA92,'Players Stats'!$C$88:$I$127,7),""),"")</f>
        <v/>
      </c>
      <c r="CI92" s="44" t="str">
        <f t="shared" ca="1" si="214"/>
        <v/>
      </c>
      <c r="CJ92" s="27" t="str">
        <f t="shared" ca="1" si="215"/>
        <v/>
      </c>
      <c r="CK92" s="44" t="str">
        <f ca="1">IF(CF92="NO",VLOOKUP(CA92,'Players Stats'!$C$88:$H$127,7-'Quarter 1'!CI92),"")</f>
        <v/>
      </c>
      <c r="CL92" s="44" t="str">
        <f t="shared" ca="1" si="216"/>
        <v/>
      </c>
      <c r="CM92" s="27" t="str">
        <f t="shared" ca="1" si="217"/>
        <v/>
      </c>
      <c r="CN92" s="44" t="str">
        <f ca="1">IF(CM92="","",IF(CM92&lt;=VLOOKUP(CA92,'Players Stats'!$C$88:$L$127,10),"YES","NO"))</f>
        <v/>
      </c>
      <c r="CO92" s="27" t="str">
        <f t="shared" ca="1" si="218"/>
        <v/>
      </c>
      <c r="CP92" s="44" t="str">
        <f ca="1">IF(CN92="YES",IF(CO92&lt;=VLOOKUP(CA92,'Players Stats'!$C$88:$H$127,6),1,0),"")</f>
        <v/>
      </c>
      <c r="CQ92" s="27" t="str">
        <f t="shared" ca="1" si="219"/>
        <v/>
      </c>
      <c r="CR92" s="44" t="str">
        <f ca="1">IF(AND(CN92="YES",CQ92&lt;&gt;""),IF(CQ92&lt;=VLOOKUP(CA92,'Players Stats'!$C$88:$H$127,6),1,0),"")</f>
        <v/>
      </c>
      <c r="CS92" s="27" t="str">
        <f t="shared" ca="1" si="220"/>
        <v/>
      </c>
      <c r="CT92" s="44" t="str">
        <f ca="1">IF(CS92="","",IF(CS92&lt;=Simulation!$K$7,"YES","NO"))</f>
        <v/>
      </c>
      <c r="CU92" s="27" t="str">
        <f t="shared" ca="1" si="221"/>
        <v/>
      </c>
      <c r="CV92" s="44" t="str">
        <f ca="1">IF(CT92="NO",IF(CU92&lt;=Simulation!$K$9,BX92,BY92),"")</f>
        <v/>
      </c>
      <c r="CX92" s="44" t="str">
        <f t="shared" ca="1" si="222"/>
        <v/>
      </c>
      <c r="CY92" s="6" t="str">
        <f t="shared" ca="1" si="223"/>
        <v/>
      </c>
      <c r="CZ92" s="44" t="str">
        <f t="shared" ca="1" si="224"/>
        <v/>
      </c>
      <c r="DB92" s="44" t="str">
        <f t="shared" ca="1" si="225"/>
        <v/>
      </c>
      <c r="DC92" s="44" t="str">
        <f t="shared" ca="1" si="226"/>
        <v/>
      </c>
      <c r="DD92" s="44" t="str">
        <f t="shared" ca="1" si="227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28"/>
        <v/>
      </c>
      <c r="DI92" s="44" t="str">
        <f t="shared" ca="1" si="229"/>
        <v/>
      </c>
      <c r="DJ92" s="27" t="str">
        <f t="shared" ca="1" si="230"/>
        <v/>
      </c>
      <c r="DK92" s="44" t="str">
        <f t="shared" ca="1" si="231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32"/>
        <v/>
      </c>
      <c r="DO92" s="44" t="str">
        <f ca="1">IF(DF92&lt;&gt;"",VLOOKUP('Quarter 1'!DK92-5*('Quarter 1'!DH92-1),'Players Stats'!$B$136:$J$140,1+DI92),"")</f>
        <v/>
      </c>
      <c r="DP92" s="44" t="str">
        <f t="shared" ca="1" si="233"/>
        <v/>
      </c>
      <c r="DQ92" s="27" t="str">
        <f t="shared" ca="1" si="234"/>
        <v/>
      </c>
      <c r="DR92" s="44" t="str">
        <f ca="1">IF(DF92&lt;&gt;"",IF(DP92="NO",VLOOKUP(DK92,'Players Stats'!$C$88:$I$127,7),""),"")</f>
        <v/>
      </c>
      <c r="DS92" s="44" t="str">
        <f t="shared" ca="1" si="235"/>
        <v/>
      </c>
      <c r="DT92" s="27" t="str">
        <f t="shared" ca="1" si="236"/>
        <v/>
      </c>
      <c r="DU92" s="44" t="str">
        <f ca="1">IF(DP92="NO",VLOOKUP(DK92,'Players Stats'!$C$88:$H$127,7-'Quarter 1'!DS92),"")</f>
        <v/>
      </c>
      <c r="DV92" s="44" t="str">
        <f t="shared" ca="1" si="237"/>
        <v/>
      </c>
      <c r="DW92" s="27" t="str">
        <f t="shared" ca="1" si="238"/>
        <v/>
      </c>
      <c r="DX92" s="44" t="str">
        <f ca="1">IF(DW92="","",IF(DW92&lt;=VLOOKUP(DK92,'Players Stats'!$C$88:$L$127,10),"YES","NO"))</f>
        <v/>
      </c>
      <c r="DY92" s="27" t="str">
        <f t="shared" ca="1" si="239"/>
        <v/>
      </c>
      <c r="DZ92" s="44" t="str">
        <f ca="1">IF(DX92="YES",IF(DY92&lt;=VLOOKUP(DK92,'Players Stats'!$C$88:$H$127,6),1,0),"")</f>
        <v/>
      </c>
      <c r="EA92" s="27" t="str">
        <f t="shared" ca="1" si="240"/>
        <v/>
      </c>
      <c r="EB92" s="44" t="str">
        <f ca="1">IF(AND(DX92="YES",EA92&lt;&gt;""),IF(EA92&lt;=VLOOKUP(DK92,'Players Stats'!$C$88:$H$127,6),1,0),"")</f>
        <v/>
      </c>
      <c r="EC92" s="27" t="str">
        <f t="shared" ca="1" si="241"/>
        <v/>
      </c>
      <c r="ED92" s="44" t="str">
        <f ca="1">IF(EC92="","",IF(EC92&lt;=Simulation!$K$7,"YES","NO"))</f>
        <v/>
      </c>
      <c r="EE92" s="27" t="str">
        <f t="shared" ca="1" si="242"/>
        <v/>
      </c>
      <c r="EF92" s="44" t="str">
        <f ca="1">IF(ED92="NO",IF(EE92&lt;=Simulation!$K$9,DH92,DI92),"")</f>
        <v/>
      </c>
      <c r="EH92" s="44" t="str">
        <f t="shared" ca="1" si="243"/>
        <v/>
      </c>
      <c r="EI92" s="6" t="str">
        <f t="shared" ca="1" si="244"/>
        <v/>
      </c>
      <c r="EJ92" s="44" t="str">
        <f t="shared" ca="1" si="245"/>
        <v/>
      </c>
      <c r="EL92" s="44" t="str">
        <f t="shared" ca="1" si="246"/>
        <v/>
      </c>
      <c r="EM92" s="44" t="str">
        <f t="shared" ca="1" si="247"/>
        <v/>
      </c>
      <c r="EN92" s="44" t="str">
        <f t="shared" ca="1" si="248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66"/>
        <v/>
      </c>
      <c r="E93" s="44" t="str">
        <f t="shared" ca="1" si="167"/>
        <v/>
      </c>
      <c r="F93" s="87" t="str">
        <f t="shared" ca="1" si="168"/>
        <v/>
      </c>
      <c r="G93" s="44" t="str">
        <f t="shared" ca="1" si="169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87" t="str">
        <f t="shared" ca="1" si="170"/>
        <v/>
      </c>
      <c r="K93" s="87" t="str">
        <f ca="1">IF(B93&lt;&gt;"",VLOOKUP('Quarter 1'!G93-5*('Quarter 1'!D93-1),'Players Stats'!$B$136:$J$140,1+E93),"")</f>
        <v/>
      </c>
      <c r="L93" s="44" t="str">
        <f t="shared" ca="1" si="171"/>
        <v/>
      </c>
      <c r="M93" s="87" t="str">
        <f t="shared" ca="1" si="172"/>
        <v/>
      </c>
      <c r="N93" s="87" t="str">
        <f ca="1">IF(B93&lt;&gt;"",IF(L93="NO",VLOOKUP(G93,'Players Stats'!$C$88:$I$127,7),""),"")</f>
        <v/>
      </c>
      <c r="O93" s="44" t="str">
        <f t="shared" ca="1" si="173"/>
        <v/>
      </c>
      <c r="P93" s="87" t="str">
        <f t="shared" ca="1" si="174"/>
        <v/>
      </c>
      <c r="Q93" s="87" t="str">
        <f ca="1">IF(L93="NO",VLOOKUP(G93,'Players Stats'!$C$88:$H$127,7-'Quarter 1'!O93),"")</f>
        <v/>
      </c>
      <c r="R93" s="44" t="str">
        <f t="shared" ca="1" si="175"/>
        <v/>
      </c>
      <c r="S93" s="87" t="str">
        <f t="shared" ca="1" si="176"/>
        <v/>
      </c>
      <c r="T93" s="44" t="str">
        <f ca="1">IF(S93="","",IF(S93&lt;=VLOOKUP(G93,'Players Stats'!$C$88:$L$127,10),"YES","NO"))</f>
        <v/>
      </c>
      <c r="U93" s="87" t="str">
        <f t="shared" ca="1" si="177"/>
        <v/>
      </c>
      <c r="V93" s="44" t="str">
        <f ca="1">IF(T93="YES",IF(U93&lt;=VLOOKUP(G93,'Players Stats'!$C$88:$H$127,6),1,0),"")</f>
        <v/>
      </c>
      <c r="W93" s="87" t="str">
        <f t="shared" ca="1" si="178"/>
        <v/>
      </c>
      <c r="X93" s="44" t="str">
        <f ca="1">IF(AND(T93="YES",W93&lt;&gt;""),IF(W93&lt;=VLOOKUP(G93,'Players Stats'!$C$88:$H$127,6),1,0),"")</f>
        <v/>
      </c>
      <c r="Y93" s="87" t="str">
        <f t="shared" ca="1" si="179"/>
        <v/>
      </c>
      <c r="Z93" s="44" t="str">
        <f ca="1">IF(Y93="","",IF(Y93&lt;=Simulation!$K$7,"YES","NO"))</f>
        <v/>
      </c>
      <c r="AA93" s="87" t="str">
        <f t="shared" ca="1" si="180"/>
        <v/>
      </c>
      <c r="AB93" s="44" t="str">
        <f ca="1">IF(Z93="NO",IF(AA93&lt;=Simulation!$K$9,D93,E93),"")</f>
        <v/>
      </c>
      <c r="AD93" s="44" t="str">
        <f t="shared" ca="1" si="181"/>
        <v/>
      </c>
      <c r="AE93" s="6" t="str">
        <f t="shared" ca="1" si="182"/>
        <v/>
      </c>
      <c r="AF93" s="44" t="str">
        <f t="shared" ca="1" si="183"/>
        <v/>
      </c>
      <c r="AH93" s="44" t="str">
        <f t="shared" ca="1" si="184"/>
        <v/>
      </c>
      <c r="AI93" s="44" t="str">
        <f t="shared" ca="1" si="185"/>
        <v/>
      </c>
      <c r="AJ93" s="44" t="str">
        <f t="shared" ca="1" si="186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87"/>
        <v/>
      </c>
      <c r="AO93" s="44" t="str">
        <f t="shared" ca="1" si="188"/>
        <v/>
      </c>
      <c r="AP93" s="87" t="str">
        <f t="shared" ca="1" si="189"/>
        <v/>
      </c>
      <c r="AQ93" s="44" t="str">
        <f t="shared" ca="1" si="190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65"/>
        <v/>
      </c>
      <c r="AU93" s="44" t="str">
        <f ca="1">IF(AL93&lt;&gt;"",VLOOKUP('Quarter 1'!AQ93-5*('Quarter 1'!AN93-1),'Players Stats'!$B$136:$J$140,1+AO93),"")</f>
        <v/>
      </c>
      <c r="AV93" s="44" t="str">
        <f t="shared" ca="1" si="191"/>
        <v/>
      </c>
      <c r="AW93" s="27" t="str">
        <f t="shared" ca="1" si="192"/>
        <v/>
      </c>
      <c r="AX93" s="44" t="str">
        <f ca="1">IF(AL93&lt;&gt;"",IF(AV93="NO",VLOOKUP(AQ93,'Players Stats'!$C$88:$I$127,7),""),"")</f>
        <v/>
      </c>
      <c r="AY93" s="44" t="str">
        <f t="shared" ca="1" si="193"/>
        <v/>
      </c>
      <c r="AZ93" s="27" t="str">
        <f t="shared" ca="1" si="194"/>
        <v/>
      </c>
      <c r="BA93" s="44" t="str">
        <f ca="1">IF(AV93="NO",VLOOKUP(AQ93,'Players Stats'!$C$88:$H$127,7-'Quarter 1'!AY93),"")</f>
        <v/>
      </c>
      <c r="BB93" s="44" t="str">
        <f t="shared" ca="1" si="195"/>
        <v/>
      </c>
      <c r="BC93" s="27" t="str">
        <f t="shared" ca="1" si="196"/>
        <v/>
      </c>
      <c r="BD93" s="44" t="str">
        <f ca="1">IF(BC93="","",IF(BC93&lt;=VLOOKUP(AQ93,'Players Stats'!$C$88:$L$127,10),"YES","NO"))</f>
        <v/>
      </c>
      <c r="BE93" s="27" t="str">
        <f t="shared" ca="1" si="197"/>
        <v/>
      </c>
      <c r="BF93" s="44" t="str">
        <f ca="1">IF(BD93="YES",IF(BE93&lt;=VLOOKUP(AQ93,'Players Stats'!$C$88:$H$127,6),1,0),"")</f>
        <v/>
      </c>
      <c r="BG93" s="27" t="str">
        <f t="shared" ca="1" si="198"/>
        <v/>
      </c>
      <c r="BH93" s="44" t="str">
        <f ca="1">IF(AND(BD93="YES",BG93&lt;&gt;""),IF(BG93&lt;=VLOOKUP(AQ93,'Players Stats'!$C$88:$H$127,6),1,0),"")</f>
        <v/>
      </c>
      <c r="BI93" s="27" t="str">
        <f t="shared" ca="1" si="199"/>
        <v/>
      </c>
      <c r="BJ93" s="44" t="str">
        <f ca="1">IF(BI93="","",IF(BI93&lt;=Simulation!$K$7,"YES","NO"))</f>
        <v/>
      </c>
      <c r="BK93" s="27" t="str">
        <f t="shared" ca="1" si="200"/>
        <v/>
      </c>
      <c r="BL93" s="44" t="str">
        <f ca="1">IF(BJ93="NO",IF(BK93&lt;=Simulation!$K$9,AN93,AO93),"")</f>
        <v/>
      </c>
      <c r="BN93" s="44" t="str">
        <f t="shared" ca="1" si="201"/>
        <v/>
      </c>
      <c r="BO93" s="6" t="str">
        <f t="shared" ca="1" si="202"/>
        <v/>
      </c>
      <c r="BP93" s="44" t="str">
        <f t="shared" ca="1" si="203"/>
        <v/>
      </c>
      <c r="BR93" s="44" t="str">
        <f t="shared" ca="1" si="204"/>
        <v/>
      </c>
      <c r="BS93" s="44" t="str">
        <f t="shared" ca="1" si="205"/>
        <v/>
      </c>
      <c r="BT93" s="44" t="str">
        <f t="shared" ca="1" si="206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207"/>
        <v/>
      </c>
      <c r="BY93" s="44" t="str">
        <f t="shared" ca="1" si="208"/>
        <v/>
      </c>
      <c r="BZ93" s="27" t="str">
        <f t="shared" ca="1" si="209"/>
        <v/>
      </c>
      <c r="CA93" s="44" t="str">
        <f t="shared" ca="1" si="210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211"/>
        <v/>
      </c>
      <c r="CE93" s="44" t="str">
        <f ca="1">IF(BV93&lt;&gt;"",VLOOKUP('Quarter 1'!CA93-5*('Quarter 1'!BX93-1),'Players Stats'!$B$136:$J$140,1+BY93),"")</f>
        <v/>
      </c>
      <c r="CF93" s="44" t="str">
        <f t="shared" ca="1" si="212"/>
        <v/>
      </c>
      <c r="CG93" s="27" t="str">
        <f t="shared" ca="1" si="213"/>
        <v/>
      </c>
      <c r="CH93" s="44" t="str">
        <f ca="1">IF(BV93&lt;&gt;"",IF(CF93="NO",VLOOKUP(CA93,'Players Stats'!$C$88:$I$127,7),""),"")</f>
        <v/>
      </c>
      <c r="CI93" s="44" t="str">
        <f t="shared" ca="1" si="214"/>
        <v/>
      </c>
      <c r="CJ93" s="27" t="str">
        <f t="shared" ca="1" si="215"/>
        <v/>
      </c>
      <c r="CK93" s="44" t="str">
        <f ca="1">IF(CF93="NO",VLOOKUP(CA93,'Players Stats'!$C$88:$H$127,7-'Quarter 1'!CI93),"")</f>
        <v/>
      </c>
      <c r="CL93" s="44" t="str">
        <f t="shared" ca="1" si="216"/>
        <v/>
      </c>
      <c r="CM93" s="27" t="str">
        <f t="shared" ca="1" si="217"/>
        <v/>
      </c>
      <c r="CN93" s="44" t="str">
        <f ca="1">IF(CM93="","",IF(CM93&lt;=VLOOKUP(CA93,'Players Stats'!$C$88:$L$127,10),"YES","NO"))</f>
        <v/>
      </c>
      <c r="CO93" s="27" t="str">
        <f t="shared" ca="1" si="218"/>
        <v/>
      </c>
      <c r="CP93" s="44" t="str">
        <f ca="1">IF(CN93="YES",IF(CO93&lt;=VLOOKUP(CA93,'Players Stats'!$C$88:$H$127,6),1,0),"")</f>
        <v/>
      </c>
      <c r="CQ93" s="27" t="str">
        <f t="shared" ca="1" si="219"/>
        <v/>
      </c>
      <c r="CR93" s="44" t="str">
        <f ca="1">IF(AND(CN93="YES",CQ93&lt;&gt;""),IF(CQ93&lt;=VLOOKUP(CA93,'Players Stats'!$C$88:$H$127,6),1,0),"")</f>
        <v/>
      </c>
      <c r="CS93" s="27" t="str">
        <f t="shared" ca="1" si="220"/>
        <v/>
      </c>
      <c r="CT93" s="44" t="str">
        <f ca="1">IF(CS93="","",IF(CS93&lt;=Simulation!$K$7,"YES","NO"))</f>
        <v/>
      </c>
      <c r="CU93" s="27" t="str">
        <f t="shared" ca="1" si="221"/>
        <v/>
      </c>
      <c r="CV93" s="44" t="str">
        <f ca="1">IF(CT93="NO",IF(CU93&lt;=Simulation!$K$9,BX93,BY93),"")</f>
        <v/>
      </c>
      <c r="CX93" s="44" t="str">
        <f t="shared" ca="1" si="222"/>
        <v/>
      </c>
      <c r="CY93" s="6" t="str">
        <f t="shared" ca="1" si="223"/>
        <v/>
      </c>
      <c r="CZ93" s="44" t="str">
        <f t="shared" ca="1" si="224"/>
        <v/>
      </c>
      <c r="DB93" s="44" t="str">
        <f t="shared" ca="1" si="225"/>
        <v/>
      </c>
      <c r="DC93" s="44" t="str">
        <f t="shared" ca="1" si="226"/>
        <v/>
      </c>
      <c r="DD93" s="44" t="str">
        <f t="shared" ca="1" si="227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28"/>
        <v/>
      </c>
      <c r="DI93" s="44" t="str">
        <f t="shared" ca="1" si="229"/>
        <v/>
      </c>
      <c r="DJ93" s="27" t="str">
        <f t="shared" ca="1" si="230"/>
        <v/>
      </c>
      <c r="DK93" s="44" t="str">
        <f t="shared" ca="1" si="231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32"/>
        <v/>
      </c>
      <c r="DO93" s="44" t="str">
        <f ca="1">IF(DF93&lt;&gt;"",VLOOKUP('Quarter 1'!DK93-5*('Quarter 1'!DH93-1),'Players Stats'!$B$136:$J$140,1+DI93),"")</f>
        <v/>
      </c>
      <c r="DP93" s="44" t="str">
        <f t="shared" ca="1" si="233"/>
        <v/>
      </c>
      <c r="DQ93" s="27" t="str">
        <f t="shared" ca="1" si="234"/>
        <v/>
      </c>
      <c r="DR93" s="44" t="str">
        <f ca="1">IF(DF93&lt;&gt;"",IF(DP93="NO",VLOOKUP(DK93,'Players Stats'!$C$88:$I$127,7),""),"")</f>
        <v/>
      </c>
      <c r="DS93" s="44" t="str">
        <f t="shared" ca="1" si="235"/>
        <v/>
      </c>
      <c r="DT93" s="27" t="str">
        <f t="shared" ca="1" si="236"/>
        <v/>
      </c>
      <c r="DU93" s="44" t="str">
        <f ca="1">IF(DP93="NO",VLOOKUP(DK93,'Players Stats'!$C$88:$H$127,7-'Quarter 1'!DS93),"")</f>
        <v/>
      </c>
      <c r="DV93" s="44" t="str">
        <f t="shared" ca="1" si="237"/>
        <v/>
      </c>
      <c r="DW93" s="27" t="str">
        <f t="shared" ca="1" si="238"/>
        <v/>
      </c>
      <c r="DX93" s="44" t="str">
        <f ca="1">IF(DW93="","",IF(DW93&lt;=VLOOKUP(DK93,'Players Stats'!$C$88:$L$127,10),"YES","NO"))</f>
        <v/>
      </c>
      <c r="DY93" s="27" t="str">
        <f t="shared" ca="1" si="239"/>
        <v/>
      </c>
      <c r="DZ93" s="44" t="str">
        <f ca="1">IF(DX93="YES",IF(DY93&lt;=VLOOKUP(DK93,'Players Stats'!$C$88:$H$127,6),1,0),"")</f>
        <v/>
      </c>
      <c r="EA93" s="27" t="str">
        <f t="shared" ca="1" si="240"/>
        <v/>
      </c>
      <c r="EB93" s="44" t="str">
        <f ca="1">IF(AND(DX93="YES",EA93&lt;&gt;""),IF(EA93&lt;=VLOOKUP(DK93,'Players Stats'!$C$88:$H$127,6),1,0),"")</f>
        <v/>
      </c>
      <c r="EC93" s="27" t="str">
        <f t="shared" ca="1" si="241"/>
        <v/>
      </c>
      <c r="ED93" s="44" t="str">
        <f ca="1">IF(EC93="","",IF(EC93&lt;=Simulation!$K$7,"YES","NO"))</f>
        <v/>
      </c>
      <c r="EE93" s="27" t="str">
        <f t="shared" ca="1" si="242"/>
        <v/>
      </c>
      <c r="EF93" s="44" t="str">
        <f ca="1">IF(ED93="NO",IF(EE93&lt;=Simulation!$K$9,DH93,DI93),"")</f>
        <v/>
      </c>
      <c r="EH93" s="44" t="str">
        <f t="shared" ca="1" si="243"/>
        <v/>
      </c>
      <c r="EI93" s="6" t="str">
        <f t="shared" ca="1" si="244"/>
        <v/>
      </c>
      <c r="EJ93" s="44" t="str">
        <f t="shared" ca="1" si="245"/>
        <v/>
      </c>
      <c r="EL93" s="44" t="str">
        <f t="shared" ca="1" si="246"/>
        <v/>
      </c>
      <c r="EM93" s="44" t="str">
        <f t="shared" ca="1" si="247"/>
        <v/>
      </c>
      <c r="EN93" s="44" t="str">
        <f t="shared" ca="1" si="248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66"/>
        <v/>
      </c>
      <c r="E94" s="44" t="str">
        <f t="shared" ca="1" si="167"/>
        <v/>
      </c>
      <c r="F94" s="87" t="str">
        <f t="shared" ca="1" si="168"/>
        <v/>
      </c>
      <c r="G94" s="44" t="str">
        <f t="shared" ca="1" si="169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87" t="str">
        <f t="shared" ca="1" si="170"/>
        <v/>
      </c>
      <c r="K94" s="87" t="str">
        <f ca="1">IF(B94&lt;&gt;"",VLOOKUP('Quarter 1'!G94-5*('Quarter 1'!D94-1),'Players Stats'!$B$136:$J$140,1+E94),"")</f>
        <v/>
      </c>
      <c r="L94" s="44" t="str">
        <f t="shared" ca="1" si="171"/>
        <v/>
      </c>
      <c r="M94" s="87" t="str">
        <f t="shared" ca="1" si="172"/>
        <v/>
      </c>
      <c r="N94" s="87" t="str">
        <f ca="1">IF(B94&lt;&gt;"",IF(L94="NO",VLOOKUP(G94,'Players Stats'!$C$88:$I$127,7),""),"")</f>
        <v/>
      </c>
      <c r="O94" s="44" t="str">
        <f t="shared" ca="1" si="173"/>
        <v/>
      </c>
      <c r="P94" s="87" t="str">
        <f t="shared" ca="1" si="174"/>
        <v/>
      </c>
      <c r="Q94" s="87" t="str">
        <f ca="1">IF(L94="NO",VLOOKUP(G94,'Players Stats'!$C$88:$H$127,7-'Quarter 1'!O94),"")</f>
        <v/>
      </c>
      <c r="R94" s="44" t="str">
        <f t="shared" ca="1" si="175"/>
        <v/>
      </c>
      <c r="S94" s="87" t="str">
        <f t="shared" ca="1" si="176"/>
        <v/>
      </c>
      <c r="T94" s="44" t="str">
        <f ca="1">IF(S94="","",IF(S94&lt;=VLOOKUP(G94,'Players Stats'!$C$88:$L$127,10),"YES","NO"))</f>
        <v/>
      </c>
      <c r="U94" s="87" t="str">
        <f t="shared" ca="1" si="177"/>
        <v/>
      </c>
      <c r="V94" s="44" t="str">
        <f ca="1">IF(T94="YES",IF(U94&lt;=VLOOKUP(G94,'Players Stats'!$C$88:$H$127,6),1,0),"")</f>
        <v/>
      </c>
      <c r="W94" s="87" t="str">
        <f t="shared" ca="1" si="178"/>
        <v/>
      </c>
      <c r="X94" s="44" t="str">
        <f ca="1">IF(AND(T94="YES",W94&lt;&gt;""),IF(W94&lt;=VLOOKUP(G94,'Players Stats'!$C$88:$H$127,6),1,0),"")</f>
        <v/>
      </c>
      <c r="Y94" s="87" t="str">
        <f t="shared" ca="1" si="179"/>
        <v/>
      </c>
      <c r="Z94" s="44" t="str">
        <f ca="1">IF(Y94="","",IF(Y94&lt;=Simulation!$K$7,"YES","NO"))</f>
        <v/>
      </c>
      <c r="AA94" s="87" t="str">
        <f t="shared" ca="1" si="180"/>
        <v/>
      </c>
      <c r="AB94" s="44" t="str">
        <f ca="1">IF(Z94="NO",IF(AA94&lt;=Simulation!$K$9,D94,E94),"")</f>
        <v/>
      </c>
      <c r="AD94" s="44" t="str">
        <f t="shared" ca="1" si="181"/>
        <v/>
      </c>
      <c r="AE94" s="6" t="str">
        <f t="shared" ca="1" si="182"/>
        <v/>
      </c>
      <c r="AF94" s="44" t="str">
        <f t="shared" ca="1" si="183"/>
        <v/>
      </c>
      <c r="AH94" s="44" t="str">
        <f t="shared" ca="1" si="184"/>
        <v/>
      </c>
      <c r="AI94" s="44" t="str">
        <f t="shared" ca="1" si="185"/>
        <v/>
      </c>
      <c r="AJ94" s="44" t="str">
        <f t="shared" ca="1" si="186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87"/>
        <v/>
      </c>
      <c r="AO94" s="44" t="str">
        <f t="shared" ca="1" si="188"/>
        <v/>
      </c>
      <c r="AP94" s="87" t="str">
        <f t="shared" ca="1" si="189"/>
        <v/>
      </c>
      <c r="AQ94" s="44" t="str">
        <f t="shared" ca="1" si="190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65"/>
        <v/>
      </c>
      <c r="AU94" s="44" t="str">
        <f ca="1">IF(AL94&lt;&gt;"",VLOOKUP('Quarter 1'!AQ94-5*('Quarter 1'!AN94-1),'Players Stats'!$B$136:$J$140,1+AO94),"")</f>
        <v/>
      </c>
      <c r="AV94" s="44" t="str">
        <f t="shared" ca="1" si="191"/>
        <v/>
      </c>
      <c r="AW94" s="27" t="str">
        <f t="shared" ca="1" si="192"/>
        <v/>
      </c>
      <c r="AX94" s="44" t="str">
        <f ca="1">IF(AL94&lt;&gt;"",IF(AV94="NO",VLOOKUP(AQ94,'Players Stats'!$C$88:$I$127,7),""),"")</f>
        <v/>
      </c>
      <c r="AY94" s="44" t="str">
        <f t="shared" ca="1" si="193"/>
        <v/>
      </c>
      <c r="AZ94" s="27" t="str">
        <f t="shared" ca="1" si="194"/>
        <v/>
      </c>
      <c r="BA94" s="44" t="str">
        <f ca="1">IF(AV94="NO",VLOOKUP(AQ94,'Players Stats'!$C$88:$H$127,7-'Quarter 1'!AY94),"")</f>
        <v/>
      </c>
      <c r="BB94" s="44" t="str">
        <f t="shared" ca="1" si="195"/>
        <v/>
      </c>
      <c r="BC94" s="27" t="str">
        <f t="shared" ca="1" si="196"/>
        <v/>
      </c>
      <c r="BD94" s="44" t="str">
        <f ca="1">IF(BC94="","",IF(BC94&lt;=VLOOKUP(AQ94,'Players Stats'!$C$88:$L$127,10),"YES","NO"))</f>
        <v/>
      </c>
      <c r="BE94" s="27" t="str">
        <f t="shared" ca="1" si="197"/>
        <v/>
      </c>
      <c r="BF94" s="44" t="str">
        <f ca="1">IF(BD94="YES",IF(BE94&lt;=VLOOKUP(AQ94,'Players Stats'!$C$88:$H$127,6),1,0),"")</f>
        <v/>
      </c>
      <c r="BG94" s="27" t="str">
        <f t="shared" ca="1" si="198"/>
        <v/>
      </c>
      <c r="BH94" s="44" t="str">
        <f ca="1">IF(AND(BD94="YES",BG94&lt;&gt;""),IF(BG94&lt;=VLOOKUP(AQ94,'Players Stats'!$C$88:$H$127,6),1,0),"")</f>
        <v/>
      </c>
      <c r="BI94" s="27" t="str">
        <f t="shared" ca="1" si="199"/>
        <v/>
      </c>
      <c r="BJ94" s="44" t="str">
        <f ca="1">IF(BI94="","",IF(BI94&lt;=Simulation!$K$7,"YES","NO"))</f>
        <v/>
      </c>
      <c r="BK94" s="27" t="str">
        <f t="shared" ca="1" si="200"/>
        <v/>
      </c>
      <c r="BL94" s="44" t="str">
        <f ca="1">IF(BJ94="NO",IF(BK94&lt;=Simulation!$K$9,AN94,AO94),"")</f>
        <v/>
      </c>
      <c r="BN94" s="44" t="str">
        <f t="shared" ca="1" si="201"/>
        <v/>
      </c>
      <c r="BO94" s="6" t="str">
        <f t="shared" ca="1" si="202"/>
        <v/>
      </c>
      <c r="BP94" s="44" t="str">
        <f t="shared" ca="1" si="203"/>
        <v/>
      </c>
      <c r="BR94" s="44" t="str">
        <f t="shared" ca="1" si="204"/>
        <v/>
      </c>
      <c r="BS94" s="44" t="str">
        <f t="shared" ca="1" si="205"/>
        <v/>
      </c>
      <c r="BT94" s="44" t="str">
        <f t="shared" ca="1" si="206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207"/>
        <v/>
      </c>
      <c r="BY94" s="44" t="str">
        <f t="shared" ca="1" si="208"/>
        <v/>
      </c>
      <c r="BZ94" s="27" t="str">
        <f t="shared" ca="1" si="209"/>
        <v/>
      </c>
      <c r="CA94" s="44" t="str">
        <f t="shared" ca="1" si="210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211"/>
        <v/>
      </c>
      <c r="CE94" s="44" t="str">
        <f ca="1">IF(BV94&lt;&gt;"",VLOOKUP('Quarter 1'!CA94-5*('Quarter 1'!BX94-1),'Players Stats'!$B$136:$J$140,1+BY94),"")</f>
        <v/>
      </c>
      <c r="CF94" s="44" t="str">
        <f t="shared" ca="1" si="212"/>
        <v/>
      </c>
      <c r="CG94" s="27" t="str">
        <f t="shared" ca="1" si="213"/>
        <v/>
      </c>
      <c r="CH94" s="44" t="str">
        <f ca="1">IF(BV94&lt;&gt;"",IF(CF94="NO",VLOOKUP(CA94,'Players Stats'!$C$88:$I$127,7),""),"")</f>
        <v/>
      </c>
      <c r="CI94" s="44" t="str">
        <f t="shared" ca="1" si="214"/>
        <v/>
      </c>
      <c r="CJ94" s="27" t="str">
        <f t="shared" ca="1" si="215"/>
        <v/>
      </c>
      <c r="CK94" s="44" t="str">
        <f ca="1">IF(CF94="NO",VLOOKUP(CA94,'Players Stats'!$C$88:$H$127,7-'Quarter 1'!CI94),"")</f>
        <v/>
      </c>
      <c r="CL94" s="44" t="str">
        <f t="shared" ca="1" si="216"/>
        <v/>
      </c>
      <c r="CM94" s="27" t="str">
        <f t="shared" ca="1" si="217"/>
        <v/>
      </c>
      <c r="CN94" s="44" t="str">
        <f ca="1">IF(CM94="","",IF(CM94&lt;=VLOOKUP(CA94,'Players Stats'!$C$88:$L$127,10),"YES","NO"))</f>
        <v/>
      </c>
      <c r="CO94" s="27" t="str">
        <f t="shared" ca="1" si="218"/>
        <v/>
      </c>
      <c r="CP94" s="44" t="str">
        <f ca="1">IF(CN94="YES",IF(CO94&lt;=VLOOKUP(CA94,'Players Stats'!$C$88:$H$127,6),1,0),"")</f>
        <v/>
      </c>
      <c r="CQ94" s="27" t="str">
        <f t="shared" ca="1" si="219"/>
        <v/>
      </c>
      <c r="CR94" s="44" t="str">
        <f ca="1">IF(AND(CN94="YES",CQ94&lt;&gt;""),IF(CQ94&lt;=VLOOKUP(CA94,'Players Stats'!$C$88:$H$127,6),1,0),"")</f>
        <v/>
      </c>
      <c r="CS94" s="27" t="str">
        <f t="shared" ca="1" si="220"/>
        <v/>
      </c>
      <c r="CT94" s="44" t="str">
        <f ca="1">IF(CS94="","",IF(CS94&lt;=Simulation!$K$7,"YES","NO"))</f>
        <v/>
      </c>
      <c r="CU94" s="27" t="str">
        <f t="shared" ca="1" si="221"/>
        <v/>
      </c>
      <c r="CV94" s="44" t="str">
        <f ca="1">IF(CT94="NO",IF(CU94&lt;=Simulation!$K$9,BX94,BY94),"")</f>
        <v/>
      </c>
      <c r="CX94" s="44" t="str">
        <f t="shared" ca="1" si="222"/>
        <v/>
      </c>
      <c r="CY94" s="6" t="str">
        <f t="shared" ca="1" si="223"/>
        <v/>
      </c>
      <c r="CZ94" s="44" t="str">
        <f t="shared" ca="1" si="224"/>
        <v/>
      </c>
      <c r="DB94" s="44" t="str">
        <f t="shared" ca="1" si="225"/>
        <v/>
      </c>
      <c r="DC94" s="44" t="str">
        <f t="shared" ca="1" si="226"/>
        <v/>
      </c>
      <c r="DD94" s="44" t="str">
        <f t="shared" ca="1" si="227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28"/>
        <v/>
      </c>
      <c r="DI94" s="44" t="str">
        <f t="shared" ca="1" si="229"/>
        <v/>
      </c>
      <c r="DJ94" s="27" t="str">
        <f t="shared" ca="1" si="230"/>
        <v/>
      </c>
      <c r="DK94" s="44" t="str">
        <f t="shared" ca="1" si="231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32"/>
        <v/>
      </c>
      <c r="DO94" s="44" t="str">
        <f ca="1">IF(DF94&lt;&gt;"",VLOOKUP('Quarter 1'!DK94-5*('Quarter 1'!DH94-1),'Players Stats'!$B$136:$J$140,1+DI94),"")</f>
        <v/>
      </c>
      <c r="DP94" s="44" t="str">
        <f t="shared" ca="1" si="233"/>
        <v/>
      </c>
      <c r="DQ94" s="27" t="str">
        <f t="shared" ca="1" si="234"/>
        <v/>
      </c>
      <c r="DR94" s="44" t="str">
        <f ca="1">IF(DF94&lt;&gt;"",IF(DP94="NO",VLOOKUP(DK94,'Players Stats'!$C$88:$I$127,7),""),"")</f>
        <v/>
      </c>
      <c r="DS94" s="44" t="str">
        <f t="shared" ca="1" si="235"/>
        <v/>
      </c>
      <c r="DT94" s="27" t="str">
        <f t="shared" ca="1" si="236"/>
        <v/>
      </c>
      <c r="DU94" s="44" t="str">
        <f ca="1">IF(DP94="NO",VLOOKUP(DK94,'Players Stats'!$C$88:$H$127,7-'Quarter 1'!DS94),"")</f>
        <v/>
      </c>
      <c r="DV94" s="44" t="str">
        <f t="shared" ca="1" si="237"/>
        <v/>
      </c>
      <c r="DW94" s="27" t="str">
        <f t="shared" ca="1" si="238"/>
        <v/>
      </c>
      <c r="DX94" s="44" t="str">
        <f ca="1">IF(DW94="","",IF(DW94&lt;=VLOOKUP(DK94,'Players Stats'!$C$88:$L$127,10),"YES","NO"))</f>
        <v/>
      </c>
      <c r="DY94" s="27" t="str">
        <f t="shared" ca="1" si="239"/>
        <v/>
      </c>
      <c r="DZ94" s="44" t="str">
        <f ca="1">IF(DX94="YES",IF(DY94&lt;=VLOOKUP(DK94,'Players Stats'!$C$88:$H$127,6),1,0),"")</f>
        <v/>
      </c>
      <c r="EA94" s="27" t="str">
        <f t="shared" ca="1" si="240"/>
        <v/>
      </c>
      <c r="EB94" s="44" t="str">
        <f ca="1">IF(AND(DX94="YES",EA94&lt;&gt;""),IF(EA94&lt;=VLOOKUP(DK94,'Players Stats'!$C$88:$H$127,6),1,0),"")</f>
        <v/>
      </c>
      <c r="EC94" s="27" t="str">
        <f t="shared" ca="1" si="241"/>
        <v/>
      </c>
      <c r="ED94" s="44" t="str">
        <f ca="1">IF(EC94="","",IF(EC94&lt;=Simulation!$K$7,"YES","NO"))</f>
        <v/>
      </c>
      <c r="EE94" s="27" t="str">
        <f t="shared" ca="1" si="242"/>
        <v/>
      </c>
      <c r="EF94" s="44" t="str">
        <f ca="1">IF(ED94="NO",IF(EE94&lt;=Simulation!$K$9,DH94,DI94),"")</f>
        <v/>
      </c>
      <c r="EH94" s="44" t="str">
        <f t="shared" ca="1" si="243"/>
        <v/>
      </c>
      <c r="EI94" s="6" t="str">
        <f t="shared" ca="1" si="244"/>
        <v/>
      </c>
      <c r="EJ94" s="44" t="str">
        <f t="shared" ca="1" si="245"/>
        <v/>
      </c>
      <c r="EL94" s="44" t="str">
        <f t="shared" ca="1" si="246"/>
        <v/>
      </c>
      <c r="EM94" s="44" t="str">
        <f t="shared" ca="1" si="247"/>
        <v/>
      </c>
      <c r="EN94" s="44" t="str">
        <f t="shared" ca="1" si="248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66"/>
        <v/>
      </c>
      <c r="E95" s="44" t="str">
        <f t="shared" ca="1" si="167"/>
        <v/>
      </c>
      <c r="F95" s="87" t="str">
        <f t="shared" ca="1" si="168"/>
        <v/>
      </c>
      <c r="G95" s="44" t="str">
        <f t="shared" ca="1" si="169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87" t="str">
        <f t="shared" ca="1" si="170"/>
        <v/>
      </c>
      <c r="K95" s="87" t="str">
        <f ca="1">IF(B95&lt;&gt;"",VLOOKUP('Quarter 1'!G95-5*('Quarter 1'!D95-1),'Players Stats'!$B$136:$J$140,1+E95),"")</f>
        <v/>
      </c>
      <c r="L95" s="44" t="str">
        <f t="shared" ca="1" si="171"/>
        <v/>
      </c>
      <c r="M95" s="87" t="str">
        <f t="shared" ca="1" si="172"/>
        <v/>
      </c>
      <c r="N95" s="87" t="str">
        <f ca="1">IF(B95&lt;&gt;"",IF(L95="NO",VLOOKUP(G95,'Players Stats'!$C$88:$I$127,7),""),"")</f>
        <v/>
      </c>
      <c r="O95" s="44" t="str">
        <f t="shared" ca="1" si="173"/>
        <v/>
      </c>
      <c r="P95" s="87" t="str">
        <f t="shared" ca="1" si="174"/>
        <v/>
      </c>
      <c r="Q95" s="87" t="str">
        <f ca="1">IF(L95="NO",VLOOKUP(G95,'Players Stats'!$C$88:$H$127,7-'Quarter 1'!O95),"")</f>
        <v/>
      </c>
      <c r="R95" s="44" t="str">
        <f t="shared" ca="1" si="175"/>
        <v/>
      </c>
      <c r="S95" s="87" t="str">
        <f t="shared" ca="1" si="176"/>
        <v/>
      </c>
      <c r="T95" s="44" t="str">
        <f ca="1">IF(S95="","",IF(S95&lt;=VLOOKUP(G95,'Players Stats'!$C$88:$L$127,10),"YES","NO"))</f>
        <v/>
      </c>
      <c r="U95" s="87" t="str">
        <f t="shared" ca="1" si="177"/>
        <v/>
      </c>
      <c r="V95" s="44" t="str">
        <f ca="1">IF(T95="YES",IF(U95&lt;=VLOOKUP(G95,'Players Stats'!$C$88:$H$127,6),1,0),"")</f>
        <v/>
      </c>
      <c r="W95" s="87" t="str">
        <f t="shared" ca="1" si="178"/>
        <v/>
      </c>
      <c r="X95" s="44" t="str">
        <f ca="1">IF(AND(T95="YES",W95&lt;&gt;""),IF(W95&lt;=VLOOKUP(G95,'Players Stats'!$C$88:$H$127,6),1,0),"")</f>
        <v/>
      </c>
      <c r="Y95" s="87" t="str">
        <f t="shared" ca="1" si="179"/>
        <v/>
      </c>
      <c r="Z95" s="44" t="str">
        <f ca="1">IF(Y95="","",IF(Y95&lt;=Simulation!$K$7,"YES","NO"))</f>
        <v/>
      </c>
      <c r="AA95" s="87" t="str">
        <f t="shared" ca="1" si="180"/>
        <v/>
      </c>
      <c r="AB95" s="44" t="str">
        <f ca="1">IF(Z95="NO",IF(AA95&lt;=Simulation!$K$9,D95,E95),"")</f>
        <v/>
      </c>
      <c r="AD95" s="44" t="str">
        <f t="shared" ca="1" si="181"/>
        <v/>
      </c>
      <c r="AE95" s="6" t="str">
        <f t="shared" ca="1" si="182"/>
        <v/>
      </c>
      <c r="AF95" s="44" t="str">
        <f t="shared" ca="1" si="183"/>
        <v/>
      </c>
      <c r="AH95" s="44" t="str">
        <f t="shared" ca="1" si="184"/>
        <v/>
      </c>
      <c r="AI95" s="44" t="str">
        <f t="shared" ca="1" si="185"/>
        <v/>
      </c>
      <c r="AJ95" s="44" t="str">
        <f t="shared" ca="1" si="186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87"/>
        <v/>
      </c>
      <c r="AO95" s="44" t="str">
        <f t="shared" ca="1" si="188"/>
        <v/>
      </c>
      <c r="AP95" s="87" t="str">
        <f t="shared" ca="1" si="189"/>
        <v/>
      </c>
      <c r="AQ95" s="44" t="str">
        <f t="shared" ca="1" si="190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65"/>
        <v/>
      </c>
      <c r="AU95" s="44" t="str">
        <f ca="1">IF(AL95&lt;&gt;"",VLOOKUP('Quarter 1'!AQ95-5*('Quarter 1'!AN95-1),'Players Stats'!$B$136:$J$140,1+AO95),"")</f>
        <v/>
      </c>
      <c r="AV95" s="44" t="str">
        <f t="shared" ca="1" si="191"/>
        <v/>
      </c>
      <c r="AW95" s="27" t="str">
        <f t="shared" ca="1" si="192"/>
        <v/>
      </c>
      <c r="AX95" s="44" t="str">
        <f ca="1">IF(AL95&lt;&gt;"",IF(AV95="NO",VLOOKUP(AQ95,'Players Stats'!$C$88:$I$127,7),""),"")</f>
        <v/>
      </c>
      <c r="AY95" s="44" t="str">
        <f t="shared" ca="1" si="193"/>
        <v/>
      </c>
      <c r="AZ95" s="27" t="str">
        <f t="shared" ca="1" si="194"/>
        <v/>
      </c>
      <c r="BA95" s="44" t="str">
        <f ca="1">IF(AV95="NO",VLOOKUP(AQ95,'Players Stats'!$C$88:$H$127,7-'Quarter 1'!AY95),"")</f>
        <v/>
      </c>
      <c r="BB95" s="44" t="str">
        <f t="shared" ca="1" si="195"/>
        <v/>
      </c>
      <c r="BC95" s="27" t="str">
        <f t="shared" ca="1" si="196"/>
        <v/>
      </c>
      <c r="BD95" s="44" t="str">
        <f ca="1">IF(BC95="","",IF(BC95&lt;=VLOOKUP(AQ95,'Players Stats'!$C$88:$L$127,10),"YES","NO"))</f>
        <v/>
      </c>
      <c r="BE95" s="27" t="str">
        <f t="shared" ca="1" si="197"/>
        <v/>
      </c>
      <c r="BF95" s="44" t="str">
        <f ca="1">IF(BD95="YES",IF(BE95&lt;=VLOOKUP(AQ95,'Players Stats'!$C$88:$H$127,6),1,0),"")</f>
        <v/>
      </c>
      <c r="BG95" s="27" t="str">
        <f t="shared" ca="1" si="198"/>
        <v/>
      </c>
      <c r="BH95" s="44" t="str">
        <f ca="1">IF(AND(BD95="YES",BG95&lt;&gt;""),IF(BG95&lt;=VLOOKUP(AQ95,'Players Stats'!$C$88:$H$127,6),1,0),"")</f>
        <v/>
      </c>
      <c r="BI95" s="27" t="str">
        <f t="shared" ca="1" si="199"/>
        <v/>
      </c>
      <c r="BJ95" s="44" t="str">
        <f ca="1">IF(BI95="","",IF(BI95&lt;=Simulation!$K$7,"YES","NO"))</f>
        <v/>
      </c>
      <c r="BK95" s="27" t="str">
        <f t="shared" ca="1" si="200"/>
        <v/>
      </c>
      <c r="BL95" s="44" t="str">
        <f ca="1">IF(BJ95="NO",IF(BK95&lt;=Simulation!$K$9,AN95,AO95),"")</f>
        <v/>
      </c>
      <c r="BN95" s="44" t="str">
        <f t="shared" ca="1" si="201"/>
        <v/>
      </c>
      <c r="BO95" s="6" t="str">
        <f t="shared" ca="1" si="202"/>
        <v/>
      </c>
      <c r="BP95" s="44" t="str">
        <f t="shared" ca="1" si="203"/>
        <v/>
      </c>
      <c r="BR95" s="44" t="str">
        <f t="shared" ca="1" si="204"/>
        <v/>
      </c>
      <c r="BS95" s="44" t="str">
        <f t="shared" ca="1" si="205"/>
        <v/>
      </c>
      <c r="BT95" s="44" t="str">
        <f t="shared" ca="1" si="206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207"/>
        <v/>
      </c>
      <c r="BY95" s="44" t="str">
        <f t="shared" ca="1" si="208"/>
        <v/>
      </c>
      <c r="BZ95" s="27" t="str">
        <f t="shared" ca="1" si="209"/>
        <v/>
      </c>
      <c r="CA95" s="44" t="str">
        <f t="shared" ca="1" si="210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211"/>
        <v/>
      </c>
      <c r="CE95" s="44" t="str">
        <f ca="1">IF(BV95&lt;&gt;"",VLOOKUP('Quarter 1'!CA95-5*('Quarter 1'!BX95-1),'Players Stats'!$B$136:$J$140,1+BY95),"")</f>
        <v/>
      </c>
      <c r="CF95" s="44" t="str">
        <f t="shared" ca="1" si="212"/>
        <v/>
      </c>
      <c r="CG95" s="27" t="str">
        <f t="shared" ca="1" si="213"/>
        <v/>
      </c>
      <c r="CH95" s="44" t="str">
        <f ca="1">IF(BV95&lt;&gt;"",IF(CF95="NO",VLOOKUP(CA95,'Players Stats'!$C$88:$I$127,7),""),"")</f>
        <v/>
      </c>
      <c r="CI95" s="44" t="str">
        <f t="shared" ca="1" si="214"/>
        <v/>
      </c>
      <c r="CJ95" s="27" t="str">
        <f t="shared" ca="1" si="215"/>
        <v/>
      </c>
      <c r="CK95" s="44" t="str">
        <f ca="1">IF(CF95="NO",VLOOKUP(CA95,'Players Stats'!$C$88:$H$127,7-'Quarter 1'!CI95),"")</f>
        <v/>
      </c>
      <c r="CL95" s="44" t="str">
        <f t="shared" ca="1" si="216"/>
        <v/>
      </c>
      <c r="CM95" s="27" t="str">
        <f t="shared" ca="1" si="217"/>
        <v/>
      </c>
      <c r="CN95" s="44" t="str">
        <f ca="1">IF(CM95="","",IF(CM95&lt;=VLOOKUP(CA95,'Players Stats'!$C$88:$L$127,10),"YES","NO"))</f>
        <v/>
      </c>
      <c r="CO95" s="27" t="str">
        <f t="shared" ca="1" si="218"/>
        <v/>
      </c>
      <c r="CP95" s="44" t="str">
        <f ca="1">IF(CN95="YES",IF(CO95&lt;=VLOOKUP(CA95,'Players Stats'!$C$88:$H$127,6),1,0),"")</f>
        <v/>
      </c>
      <c r="CQ95" s="27" t="str">
        <f t="shared" ca="1" si="219"/>
        <v/>
      </c>
      <c r="CR95" s="44" t="str">
        <f ca="1">IF(AND(CN95="YES",CQ95&lt;&gt;""),IF(CQ95&lt;=VLOOKUP(CA95,'Players Stats'!$C$88:$H$127,6),1,0),"")</f>
        <v/>
      </c>
      <c r="CS95" s="27" t="str">
        <f t="shared" ca="1" si="220"/>
        <v/>
      </c>
      <c r="CT95" s="44" t="str">
        <f ca="1">IF(CS95="","",IF(CS95&lt;=Simulation!$K$7,"YES","NO"))</f>
        <v/>
      </c>
      <c r="CU95" s="27" t="str">
        <f t="shared" ca="1" si="221"/>
        <v/>
      </c>
      <c r="CV95" s="44" t="str">
        <f ca="1">IF(CT95="NO",IF(CU95&lt;=Simulation!$K$9,BX95,BY95),"")</f>
        <v/>
      </c>
      <c r="CX95" s="44" t="str">
        <f t="shared" ca="1" si="222"/>
        <v/>
      </c>
      <c r="CY95" s="6" t="str">
        <f t="shared" ca="1" si="223"/>
        <v/>
      </c>
      <c r="CZ95" s="44" t="str">
        <f t="shared" ca="1" si="224"/>
        <v/>
      </c>
      <c r="DB95" s="44" t="str">
        <f t="shared" ca="1" si="225"/>
        <v/>
      </c>
      <c r="DC95" s="44" t="str">
        <f t="shared" ca="1" si="226"/>
        <v/>
      </c>
      <c r="DD95" s="44" t="str">
        <f t="shared" ca="1" si="227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28"/>
        <v/>
      </c>
      <c r="DI95" s="44" t="str">
        <f t="shared" ca="1" si="229"/>
        <v/>
      </c>
      <c r="DJ95" s="27" t="str">
        <f t="shared" ca="1" si="230"/>
        <v/>
      </c>
      <c r="DK95" s="44" t="str">
        <f t="shared" ca="1" si="231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32"/>
        <v/>
      </c>
      <c r="DO95" s="44" t="str">
        <f ca="1">IF(DF95&lt;&gt;"",VLOOKUP('Quarter 1'!DK95-5*('Quarter 1'!DH95-1),'Players Stats'!$B$136:$J$140,1+DI95),"")</f>
        <v/>
      </c>
      <c r="DP95" s="44" t="str">
        <f t="shared" ca="1" si="233"/>
        <v/>
      </c>
      <c r="DQ95" s="27" t="str">
        <f t="shared" ca="1" si="234"/>
        <v/>
      </c>
      <c r="DR95" s="44" t="str">
        <f ca="1">IF(DF95&lt;&gt;"",IF(DP95="NO",VLOOKUP(DK95,'Players Stats'!$C$88:$I$127,7),""),"")</f>
        <v/>
      </c>
      <c r="DS95" s="44" t="str">
        <f t="shared" ca="1" si="235"/>
        <v/>
      </c>
      <c r="DT95" s="27" t="str">
        <f t="shared" ca="1" si="236"/>
        <v/>
      </c>
      <c r="DU95" s="44" t="str">
        <f ca="1">IF(DP95="NO",VLOOKUP(DK95,'Players Stats'!$C$88:$H$127,7-'Quarter 1'!DS95),"")</f>
        <v/>
      </c>
      <c r="DV95" s="44" t="str">
        <f t="shared" ca="1" si="237"/>
        <v/>
      </c>
      <c r="DW95" s="27" t="str">
        <f t="shared" ca="1" si="238"/>
        <v/>
      </c>
      <c r="DX95" s="44" t="str">
        <f ca="1">IF(DW95="","",IF(DW95&lt;=VLOOKUP(DK95,'Players Stats'!$C$88:$L$127,10),"YES","NO"))</f>
        <v/>
      </c>
      <c r="DY95" s="27" t="str">
        <f t="shared" ca="1" si="239"/>
        <v/>
      </c>
      <c r="DZ95" s="44" t="str">
        <f ca="1">IF(DX95="YES",IF(DY95&lt;=VLOOKUP(DK95,'Players Stats'!$C$88:$H$127,6),1,0),"")</f>
        <v/>
      </c>
      <c r="EA95" s="27" t="str">
        <f t="shared" ca="1" si="240"/>
        <v/>
      </c>
      <c r="EB95" s="44" t="str">
        <f ca="1">IF(AND(DX95="YES",EA95&lt;&gt;""),IF(EA95&lt;=VLOOKUP(DK95,'Players Stats'!$C$88:$H$127,6),1,0),"")</f>
        <v/>
      </c>
      <c r="EC95" s="27" t="str">
        <f t="shared" ca="1" si="241"/>
        <v/>
      </c>
      <c r="ED95" s="44" t="str">
        <f ca="1">IF(EC95="","",IF(EC95&lt;=Simulation!$K$7,"YES","NO"))</f>
        <v/>
      </c>
      <c r="EE95" s="27" t="str">
        <f t="shared" ca="1" si="242"/>
        <v/>
      </c>
      <c r="EF95" s="44" t="str">
        <f ca="1">IF(ED95="NO",IF(EE95&lt;=Simulation!$K$9,DH95,DI95),"")</f>
        <v/>
      </c>
      <c r="EH95" s="44" t="str">
        <f t="shared" ca="1" si="243"/>
        <v/>
      </c>
      <c r="EI95" s="6" t="str">
        <f t="shared" ca="1" si="244"/>
        <v/>
      </c>
      <c r="EJ95" s="44" t="str">
        <f t="shared" ca="1" si="245"/>
        <v/>
      </c>
      <c r="EL95" s="44" t="str">
        <f t="shared" ca="1" si="246"/>
        <v/>
      </c>
      <c r="EM95" s="44" t="str">
        <f t="shared" ca="1" si="247"/>
        <v/>
      </c>
      <c r="EN95" s="44" t="str">
        <f t="shared" ca="1" si="248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66"/>
        <v/>
      </c>
      <c r="E96" s="44" t="str">
        <f t="shared" ca="1" si="167"/>
        <v/>
      </c>
      <c r="F96" s="87" t="str">
        <f t="shared" ca="1" si="168"/>
        <v/>
      </c>
      <c r="G96" s="44" t="str">
        <f t="shared" ca="1" si="169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87" t="str">
        <f t="shared" ca="1" si="170"/>
        <v/>
      </c>
      <c r="K96" s="87" t="str">
        <f ca="1">IF(B96&lt;&gt;"",VLOOKUP('Quarter 1'!G96-5*('Quarter 1'!D96-1),'Players Stats'!$B$136:$J$140,1+E96),"")</f>
        <v/>
      </c>
      <c r="L96" s="44" t="str">
        <f t="shared" ca="1" si="171"/>
        <v/>
      </c>
      <c r="M96" s="87" t="str">
        <f t="shared" ca="1" si="172"/>
        <v/>
      </c>
      <c r="N96" s="87" t="str">
        <f ca="1">IF(B96&lt;&gt;"",IF(L96="NO",VLOOKUP(G96,'Players Stats'!$C$88:$I$127,7),""),"")</f>
        <v/>
      </c>
      <c r="O96" s="44" t="str">
        <f t="shared" ca="1" si="173"/>
        <v/>
      </c>
      <c r="P96" s="87" t="str">
        <f t="shared" ca="1" si="174"/>
        <v/>
      </c>
      <c r="Q96" s="87" t="str">
        <f ca="1">IF(L96="NO",VLOOKUP(G96,'Players Stats'!$C$88:$H$127,7-'Quarter 1'!O96),"")</f>
        <v/>
      </c>
      <c r="R96" s="44" t="str">
        <f t="shared" ca="1" si="175"/>
        <v/>
      </c>
      <c r="S96" s="87" t="str">
        <f t="shared" ca="1" si="176"/>
        <v/>
      </c>
      <c r="T96" s="44" t="str">
        <f ca="1">IF(S96="","",IF(S96&lt;=VLOOKUP(G96,'Players Stats'!$C$88:$L$127,10),"YES","NO"))</f>
        <v/>
      </c>
      <c r="U96" s="87" t="str">
        <f t="shared" ca="1" si="177"/>
        <v/>
      </c>
      <c r="V96" s="44" t="str">
        <f ca="1">IF(T96="YES",IF(U96&lt;=VLOOKUP(G96,'Players Stats'!$C$88:$H$127,6),1,0),"")</f>
        <v/>
      </c>
      <c r="W96" s="87" t="str">
        <f t="shared" ca="1" si="178"/>
        <v/>
      </c>
      <c r="X96" s="44" t="str">
        <f ca="1">IF(AND(T96="YES",W96&lt;&gt;""),IF(W96&lt;=VLOOKUP(G96,'Players Stats'!$C$88:$H$127,6),1,0),"")</f>
        <v/>
      </c>
      <c r="Y96" s="87" t="str">
        <f t="shared" ca="1" si="179"/>
        <v/>
      </c>
      <c r="Z96" s="44" t="str">
        <f ca="1">IF(Y96="","",IF(Y96&lt;=Simulation!$K$7,"YES","NO"))</f>
        <v/>
      </c>
      <c r="AA96" s="87" t="str">
        <f t="shared" ca="1" si="180"/>
        <v/>
      </c>
      <c r="AB96" s="44" t="str">
        <f ca="1">IF(Z96="NO",IF(AA96&lt;=Simulation!$K$9,D96,E96),"")</f>
        <v/>
      </c>
      <c r="AD96" s="44" t="str">
        <f t="shared" ca="1" si="181"/>
        <v/>
      </c>
      <c r="AE96" s="6" t="str">
        <f t="shared" ca="1" si="182"/>
        <v/>
      </c>
      <c r="AF96" s="44" t="str">
        <f t="shared" ca="1" si="183"/>
        <v/>
      </c>
      <c r="AH96" s="44" t="str">
        <f t="shared" ca="1" si="184"/>
        <v/>
      </c>
      <c r="AI96" s="44" t="str">
        <f t="shared" ca="1" si="185"/>
        <v/>
      </c>
      <c r="AJ96" s="44" t="str">
        <f t="shared" ca="1" si="186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87"/>
        <v/>
      </c>
      <c r="AO96" s="44" t="str">
        <f t="shared" ca="1" si="188"/>
        <v/>
      </c>
      <c r="AP96" s="87" t="str">
        <f t="shared" ca="1" si="189"/>
        <v/>
      </c>
      <c r="AQ96" s="44" t="str">
        <f t="shared" ca="1" si="190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65"/>
        <v/>
      </c>
      <c r="AU96" s="44" t="str">
        <f ca="1">IF(AL96&lt;&gt;"",VLOOKUP('Quarter 1'!AQ96-5*('Quarter 1'!AN96-1),'Players Stats'!$B$136:$J$140,1+AO96),"")</f>
        <v/>
      </c>
      <c r="AV96" s="44" t="str">
        <f t="shared" ca="1" si="191"/>
        <v/>
      </c>
      <c r="AW96" s="27" t="str">
        <f t="shared" ca="1" si="192"/>
        <v/>
      </c>
      <c r="AX96" s="44" t="str">
        <f ca="1">IF(AL96&lt;&gt;"",IF(AV96="NO",VLOOKUP(AQ96,'Players Stats'!$C$88:$I$127,7),""),"")</f>
        <v/>
      </c>
      <c r="AY96" s="44" t="str">
        <f t="shared" ca="1" si="193"/>
        <v/>
      </c>
      <c r="AZ96" s="27" t="str">
        <f t="shared" ca="1" si="194"/>
        <v/>
      </c>
      <c r="BA96" s="44" t="str">
        <f ca="1">IF(AV96="NO",VLOOKUP(AQ96,'Players Stats'!$C$88:$H$127,7-'Quarter 1'!AY96),"")</f>
        <v/>
      </c>
      <c r="BB96" s="44" t="str">
        <f t="shared" ca="1" si="195"/>
        <v/>
      </c>
      <c r="BC96" s="27" t="str">
        <f t="shared" ca="1" si="196"/>
        <v/>
      </c>
      <c r="BD96" s="44" t="str">
        <f ca="1">IF(BC96="","",IF(BC96&lt;=VLOOKUP(AQ96,'Players Stats'!$C$88:$L$127,10),"YES","NO"))</f>
        <v/>
      </c>
      <c r="BE96" s="27" t="str">
        <f t="shared" ca="1" si="197"/>
        <v/>
      </c>
      <c r="BF96" s="44" t="str">
        <f ca="1">IF(BD96="YES",IF(BE96&lt;=VLOOKUP(AQ96,'Players Stats'!$C$88:$H$127,6),1,0),"")</f>
        <v/>
      </c>
      <c r="BG96" s="27" t="str">
        <f t="shared" ca="1" si="198"/>
        <v/>
      </c>
      <c r="BH96" s="44" t="str">
        <f ca="1">IF(AND(BD96="YES",BG96&lt;&gt;""),IF(BG96&lt;=VLOOKUP(AQ96,'Players Stats'!$C$88:$H$127,6),1,0),"")</f>
        <v/>
      </c>
      <c r="BI96" s="27" t="str">
        <f t="shared" ca="1" si="199"/>
        <v/>
      </c>
      <c r="BJ96" s="44" t="str">
        <f ca="1">IF(BI96="","",IF(BI96&lt;=Simulation!$K$7,"YES","NO"))</f>
        <v/>
      </c>
      <c r="BK96" s="27" t="str">
        <f t="shared" ca="1" si="200"/>
        <v/>
      </c>
      <c r="BL96" s="44" t="str">
        <f ca="1">IF(BJ96="NO",IF(BK96&lt;=Simulation!$K$9,AN96,AO96),"")</f>
        <v/>
      </c>
      <c r="BN96" s="44" t="str">
        <f t="shared" ca="1" si="201"/>
        <v/>
      </c>
      <c r="BO96" s="6" t="str">
        <f t="shared" ca="1" si="202"/>
        <v/>
      </c>
      <c r="BP96" s="44" t="str">
        <f t="shared" ca="1" si="203"/>
        <v/>
      </c>
      <c r="BR96" s="44" t="str">
        <f t="shared" ca="1" si="204"/>
        <v/>
      </c>
      <c r="BS96" s="44" t="str">
        <f t="shared" ca="1" si="205"/>
        <v/>
      </c>
      <c r="BT96" s="44" t="str">
        <f t="shared" ca="1" si="206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207"/>
        <v/>
      </c>
      <c r="BY96" s="44" t="str">
        <f t="shared" ca="1" si="208"/>
        <v/>
      </c>
      <c r="BZ96" s="27" t="str">
        <f t="shared" ca="1" si="209"/>
        <v/>
      </c>
      <c r="CA96" s="44" t="str">
        <f t="shared" ca="1" si="210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211"/>
        <v/>
      </c>
      <c r="CE96" s="44" t="str">
        <f ca="1">IF(BV96&lt;&gt;"",VLOOKUP('Quarter 1'!CA96-5*('Quarter 1'!BX96-1),'Players Stats'!$B$136:$J$140,1+BY96),"")</f>
        <v/>
      </c>
      <c r="CF96" s="44" t="str">
        <f t="shared" ca="1" si="212"/>
        <v/>
      </c>
      <c r="CG96" s="27" t="str">
        <f t="shared" ca="1" si="213"/>
        <v/>
      </c>
      <c r="CH96" s="44" t="str">
        <f ca="1">IF(BV96&lt;&gt;"",IF(CF96="NO",VLOOKUP(CA96,'Players Stats'!$C$88:$I$127,7),""),"")</f>
        <v/>
      </c>
      <c r="CI96" s="44" t="str">
        <f t="shared" ca="1" si="214"/>
        <v/>
      </c>
      <c r="CJ96" s="27" t="str">
        <f t="shared" ca="1" si="215"/>
        <v/>
      </c>
      <c r="CK96" s="44" t="str">
        <f ca="1">IF(CF96="NO",VLOOKUP(CA96,'Players Stats'!$C$88:$H$127,7-'Quarter 1'!CI96),"")</f>
        <v/>
      </c>
      <c r="CL96" s="44" t="str">
        <f t="shared" ca="1" si="216"/>
        <v/>
      </c>
      <c r="CM96" s="27" t="str">
        <f t="shared" ca="1" si="217"/>
        <v/>
      </c>
      <c r="CN96" s="44" t="str">
        <f ca="1">IF(CM96="","",IF(CM96&lt;=VLOOKUP(CA96,'Players Stats'!$C$88:$L$127,10),"YES","NO"))</f>
        <v/>
      </c>
      <c r="CO96" s="27" t="str">
        <f t="shared" ca="1" si="218"/>
        <v/>
      </c>
      <c r="CP96" s="44" t="str">
        <f ca="1">IF(CN96="YES",IF(CO96&lt;=VLOOKUP(CA96,'Players Stats'!$C$88:$H$127,6),1,0),"")</f>
        <v/>
      </c>
      <c r="CQ96" s="27" t="str">
        <f t="shared" ca="1" si="219"/>
        <v/>
      </c>
      <c r="CR96" s="44" t="str">
        <f ca="1">IF(AND(CN96="YES",CQ96&lt;&gt;""),IF(CQ96&lt;=VLOOKUP(CA96,'Players Stats'!$C$88:$H$127,6),1,0),"")</f>
        <v/>
      </c>
      <c r="CS96" s="27" t="str">
        <f t="shared" ca="1" si="220"/>
        <v/>
      </c>
      <c r="CT96" s="44" t="str">
        <f ca="1">IF(CS96="","",IF(CS96&lt;=Simulation!$K$7,"YES","NO"))</f>
        <v/>
      </c>
      <c r="CU96" s="27" t="str">
        <f t="shared" ca="1" si="221"/>
        <v/>
      </c>
      <c r="CV96" s="44" t="str">
        <f ca="1">IF(CT96="NO",IF(CU96&lt;=Simulation!$K$9,BX96,BY96),"")</f>
        <v/>
      </c>
      <c r="CX96" s="44" t="str">
        <f t="shared" ca="1" si="222"/>
        <v/>
      </c>
      <c r="CY96" s="6" t="str">
        <f t="shared" ca="1" si="223"/>
        <v/>
      </c>
      <c r="CZ96" s="44" t="str">
        <f t="shared" ca="1" si="224"/>
        <v/>
      </c>
      <c r="DB96" s="44" t="str">
        <f t="shared" ca="1" si="225"/>
        <v/>
      </c>
      <c r="DC96" s="44" t="str">
        <f t="shared" ca="1" si="226"/>
        <v/>
      </c>
      <c r="DD96" s="44" t="str">
        <f t="shared" ca="1" si="227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28"/>
        <v/>
      </c>
      <c r="DI96" s="44" t="str">
        <f t="shared" ca="1" si="229"/>
        <v/>
      </c>
      <c r="DJ96" s="27" t="str">
        <f t="shared" ca="1" si="230"/>
        <v/>
      </c>
      <c r="DK96" s="44" t="str">
        <f t="shared" ca="1" si="231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32"/>
        <v/>
      </c>
      <c r="DO96" s="44" t="str">
        <f ca="1">IF(DF96&lt;&gt;"",VLOOKUP('Quarter 1'!DK96-5*('Quarter 1'!DH96-1),'Players Stats'!$B$136:$J$140,1+DI96),"")</f>
        <v/>
      </c>
      <c r="DP96" s="44" t="str">
        <f t="shared" ca="1" si="233"/>
        <v/>
      </c>
      <c r="DQ96" s="27" t="str">
        <f t="shared" ca="1" si="234"/>
        <v/>
      </c>
      <c r="DR96" s="44" t="str">
        <f ca="1">IF(DF96&lt;&gt;"",IF(DP96="NO",VLOOKUP(DK96,'Players Stats'!$C$88:$I$127,7),""),"")</f>
        <v/>
      </c>
      <c r="DS96" s="44" t="str">
        <f t="shared" ca="1" si="235"/>
        <v/>
      </c>
      <c r="DT96" s="27" t="str">
        <f t="shared" ca="1" si="236"/>
        <v/>
      </c>
      <c r="DU96" s="44" t="str">
        <f ca="1">IF(DP96="NO",VLOOKUP(DK96,'Players Stats'!$C$88:$H$127,7-'Quarter 1'!DS96),"")</f>
        <v/>
      </c>
      <c r="DV96" s="44" t="str">
        <f t="shared" ca="1" si="237"/>
        <v/>
      </c>
      <c r="DW96" s="27" t="str">
        <f t="shared" ca="1" si="238"/>
        <v/>
      </c>
      <c r="DX96" s="44" t="str">
        <f ca="1">IF(DW96="","",IF(DW96&lt;=VLOOKUP(DK96,'Players Stats'!$C$88:$L$127,10),"YES","NO"))</f>
        <v/>
      </c>
      <c r="DY96" s="27" t="str">
        <f t="shared" ca="1" si="239"/>
        <v/>
      </c>
      <c r="DZ96" s="44" t="str">
        <f ca="1">IF(DX96="YES",IF(DY96&lt;=VLOOKUP(DK96,'Players Stats'!$C$88:$H$127,6),1,0),"")</f>
        <v/>
      </c>
      <c r="EA96" s="27" t="str">
        <f t="shared" ca="1" si="240"/>
        <v/>
      </c>
      <c r="EB96" s="44" t="str">
        <f ca="1">IF(AND(DX96="YES",EA96&lt;&gt;""),IF(EA96&lt;=VLOOKUP(DK96,'Players Stats'!$C$88:$H$127,6),1,0),"")</f>
        <v/>
      </c>
      <c r="EC96" s="27" t="str">
        <f t="shared" ca="1" si="241"/>
        <v/>
      </c>
      <c r="ED96" s="44" t="str">
        <f ca="1">IF(EC96="","",IF(EC96&lt;=Simulation!$K$7,"YES","NO"))</f>
        <v/>
      </c>
      <c r="EE96" s="27" t="str">
        <f t="shared" ca="1" si="242"/>
        <v/>
      </c>
      <c r="EF96" s="44" t="str">
        <f ca="1">IF(ED96="NO",IF(EE96&lt;=Simulation!$K$9,DH96,DI96),"")</f>
        <v/>
      </c>
      <c r="EH96" s="44" t="str">
        <f t="shared" ca="1" si="243"/>
        <v/>
      </c>
      <c r="EI96" s="6" t="str">
        <f t="shared" ca="1" si="244"/>
        <v/>
      </c>
      <c r="EJ96" s="44" t="str">
        <f t="shared" ca="1" si="245"/>
        <v/>
      </c>
      <c r="EL96" s="44" t="str">
        <f t="shared" ca="1" si="246"/>
        <v/>
      </c>
      <c r="EM96" s="44" t="str">
        <f t="shared" ca="1" si="247"/>
        <v/>
      </c>
      <c r="EN96" s="44" t="str">
        <f t="shared" ca="1" si="248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66"/>
        <v/>
      </c>
      <c r="E97" s="44" t="str">
        <f t="shared" ca="1" si="167"/>
        <v/>
      </c>
      <c r="F97" s="87" t="str">
        <f t="shared" ca="1" si="168"/>
        <v/>
      </c>
      <c r="G97" s="44" t="str">
        <f t="shared" ca="1" si="169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87" t="str">
        <f t="shared" ca="1" si="170"/>
        <v/>
      </c>
      <c r="K97" s="87" t="str">
        <f ca="1">IF(B97&lt;&gt;"",VLOOKUP('Quarter 1'!G97-5*('Quarter 1'!D97-1),'Players Stats'!$B$136:$J$140,1+E97),"")</f>
        <v/>
      </c>
      <c r="L97" s="44" t="str">
        <f t="shared" ca="1" si="171"/>
        <v/>
      </c>
      <c r="M97" s="87" t="str">
        <f t="shared" ca="1" si="172"/>
        <v/>
      </c>
      <c r="N97" s="87" t="str">
        <f ca="1">IF(B97&lt;&gt;"",IF(L97="NO",VLOOKUP(G97,'Players Stats'!$C$88:$I$127,7),""),"")</f>
        <v/>
      </c>
      <c r="O97" s="44" t="str">
        <f t="shared" ca="1" si="173"/>
        <v/>
      </c>
      <c r="P97" s="87" t="str">
        <f t="shared" ca="1" si="174"/>
        <v/>
      </c>
      <c r="Q97" s="87" t="str">
        <f ca="1">IF(L97="NO",VLOOKUP(G97,'Players Stats'!$C$88:$H$127,7-'Quarter 1'!O97),"")</f>
        <v/>
      </c>
      <c r="R97" s="44" t="str">
        <f t="shared" ca="1" si="175"/>
        <v/>
      </c>
      <c r="S97" s="87" t="str">
        <f t="shared" ca="1" si="176"/>
        <v/>
      </c>
      <c r="T97" s="44" t="str">
        <f ca="1">IF(S97="","",IF(S97&lt;=VLOOKUP(G97,'Players Stats'!$C$88:$L$127,10),"YES","NO"))</f>
        <v/>
      </c>
      <c r="U97" s="87" t="str">
        <f t="shared" ca="1" si="177"/>
        <v/>
      </c>
      <c r="V97" s="44" t="str">
        <f ca="1">IF(T97="YES",IF(U97&lt;=VLOOKUP(G97,'Players Stats'!$C$88:$H$127,6),1,0),"")</f>
        <v/>
      </c>
      <c r="W97" s="87" t="str">
        <f t="shared" ca="1" si="178"/>
        <v/>
      </c>
      <c r="X97" s="44" t="str">
        <f ca="1">IF(AND(T97="YES",W97&lt;&gt;""),IF(W97&lt;=VLOOKUP(G97,'Players Stats'!$C$88:$H$127,6),1,0),"")</f>
        <v/>
      </c>
      <c r="Y97" s="87" t="str">
        <f t="shared" ca="1" si="179"/>
        <v/>
      </c>
      <c r="Z97" s="44" t="str">
        <f ca="1">IF(Y97="","",IF(Y97&lt;=Simulation!$K$7,"YES","NO"))</f>
        <v/>
      </c>
      <c r="AA97" s="87" t="str">
        <f t="shared" ca="1" si="180"/>
        <v/>
      </c>
      <c r="AB97" s="44" t="str">
        <f ca="1">IF(Z97="NO",IF(AA97&lt;=Simulation!$K$9,D97,E97),"")</f>
        <v/>
      </c>
      <c r="AD97" s="44" t="str">
        <f t="shared" ca="1" si="181"/>
        <v/>
      </c>
      <c r="AE97" s="6" t="str">
        <f t="shared" ca="1" si="182"/>
        <v/>
      </c>
      <c r="AF97" s="44" t="str">
        <f t="shared" ca="1" si="183"/>
        <v/>
      </c>
      <c r="AH97" s="44" t="str">
        <f t="shared" ca="1" si="184"/>
        <v/>
      </c>
      <c r="AI97" s="44" t="str">
        <f t="shared" ca="1" si="185"/>
        <v/>
      </c>
      <c r="AJ97" s="44" t="str">
        <f t="shared" ca="1" si="186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87"/>
        <v/>
      </c>
      <c r="AO97" s="44" t="str">
        <f t="shared" ca="1" si="188"/>
        <v/>
      </c>
      <c r="AP97" s="87" t="str">
        <f t="shared" ca="1" si="189"/>
        <v/>
      </c>
      <c r="AQ97" s="44" t="str">
        <f t="shared" ca="1" si="190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65"/>
        <v/>
      </c>
      <c r="AU97" s="44" t="str">
        <f ca="1">IF(AL97&lt;&gt;"",VLOOKUP('Quarter 1'!AQ97-5*('Quarter 1'!AN97-1),'Players Stats'!$B$136:$J$140,1+AO97),"")</f>
        <v/>
      </c>
      <c r="AV97" s="44" t="str">
        <f t="shared" ca="1" si="191"/>
        <v/>
      </c>
      <c r="AW97" s="27" t="str">
        <f t="shared" ca="1" si="192"/>
        <v/>
      </c>
      <c r="AX97" s="44" t="str">
        <f ca="1">IF(AL97&lt;&gt;"",IF(AV97="NO",VLOOKUP(AQ97,'Players Stats'!$C$88:$I$127,7),""),"")</f>
        <v/>
      </c>
      <c r="AY97" s="44" t="str">
        <f t="shared" ca="1" si="193"/>
        <v/>
      </c>
      <c r="AZ97" s="27" t="str">
        <f t="shared" ca="1" si="194"/>
        <v/>
      </c>
      <c r="BA97" s="44" t="str">
        <f ca="1">IF(AV97="NO",VLOOKUP(AQ97,'Players Stats'!$C$88:$H$127,7-'Quarter 1'!AY97),"")</f>
        <v/>
      </c>
      <c r="BB97" s="44" t="str">
        <f t="shared" ca="1" si="195"/>
        <v/>
      </c>
      <c r="BC97" s="27" t="str">
        <f t="shared" ca="1" si="196"/>
        <v/>
      </c>
      <c r="BD97" s="44" t="str">
        <f ca="1">IF(BC97="","",IF(BC97&lt;=VLOOKUP(AQ97,'Players Stats'!$C$88:$L$127,10),"YES","NO"))</f>
        <v/>
      </c>
      <c r="BE97" s="27" t="str">
        <f t="shared" ca="1" si="197"/>
        <v/>
      </c>
      <c r="BF97" s="44" t="str">
        <f ca="1">IF(BD97="YES",IF(BE97&lt;=VLOOKUP(AQ97,'Players Stats'!$C$88:$H$127,6),1,0),"")</f>
        <v/>
      </c>
      <c r="BG97" s="27" t="str">
        <f t="shared" ca="1" si="198"/>
        <v/>
      </c>
      <c r="BH97" s="44" t="str">
        <f ca="1">IF(AND(BD97="YES",BG97&lt;&gt;""),IF(BG97&lt;=VLOOKUP(AQ97,'Players Stats'!$C$88:$H$127,6),1,0),"")</f>
        <v/>
      </c>
      <c r="BI97" s="27" t="str">
        <f t="shared" ca="1" si="199"/>
        <v/>
      </c>
      <c r="BJ97" s="44" t="str">
        <f ca="1">IF(BI97="","",IF(BI97&lt;=Simulation!$K$7,"YES","NO"))</f>
        <v/>
      </c>
      <c r="BK97" s="27" t="str">
        <f t="shared" ca="1" si="200"/>
        <v/>
      </c>
      <c r="BL97" s="44" t="str">
        <f ca="1">IF(BJ97="NO",IF(BK97&lt;=Simulation!$K$9,AN97,AO97),"")</f>
        <v/>
      </c>
      <c r="BN97" s="44" t="str">
        <f t="shared" ca="1" si="201"/>
        <v/>
      </c>
      <c r="BO97" s="6" t="str">
        <f t="shared" ca="1" si="202"/>
        <v/>
      </c>
      <c r="BP97" s="44" t="str">
        <f t="shared" ca="1" si="203"/>
        <v/>
      </c>
      <c r="BR97" s="44" t="str">
        <f t="shared" ca="1" si="204"/>
        <v/>
      </c>
      <c r="BS97" s="44" t="str">
        <f t="shared" ca="1" si="205"/>
        <v/>
      </c>
      <c r="BT97" s="44" t="str">
        <f t="shared" ca="1" si="206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207"/>
        <v/>
      </c>
      <c r="BY97" s="44" t="str">
        <f t="shared" ca="1" si="208"/>
        <v/>
      </c>
      <c r="BZ97" s="27" t="str">
        <f t="shared" ca="1" si="209"/>
        <v/>
      </c>
      <c r="CA97" s="44" t="str">
        <f t="shared" ca="1" si="210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211"/>
        <v/>
      </c>
      <c r="CE97" s="44" t="str">
        <f ca="1">IF(BV97&lt;&gt;"",VLOOKUP('Quarter 1'!CA97-5*('Quarter 1'!BX97-1),'Players Stats'!$B$136:$J$140,1+BY97),"")</f>
        <v/>
      </c>
      <c r="CF97" s="44" t="str">
        <f t="shared" ca="1" si="212"/>
        <v/>
      </c>
      <c r="CG97" s="27" t="str">
        <f t="shared" ca="1" si="213"/>
        <v/>
      </c>
      <c r="CH97" s="44" t="str">
        <f ca="1">IF(BV97&lt;&gt;"",IF(CF97="NO",VLOOKUP(CA97,'Players Stats'!$C$88:$I$127,7),""),"")</f>
        <v/>
      </c>
      <c r="CI97" s="44" t="str">
        <f t="shared" ca="1" si="214"/>
        <v/>
      </c>
      <c r="CJ97" s="27" t="str">
        <f t="shared" ca="1" si="215"/>
        <v/>
      </c>
      <c r="CK97" s="44" t="str">
        <f ca="1">IF(CF97="NO",VLOOKUP(CA97,'Players Stats'!$C$88:$H$127,7-'Quarter 1'!CI97),"")</f>
        <v/>
      </c>
      <c r="CL97" s="44" t="str">
        <f t="shared" ca="1" si="216"/>
        <v/>
      </c>
      <c r="CM97" s="27" t="str">
        <f t="shared" ca="1" si="217"/>
        <v/>
      </c>
      <c r="CN97" s="44" t="str">
        <f ca="1">IF(CM97="","",IF(CM97&lt;=VLOOKUP(CA97,'Players Stats'!$C$88:$L$127,10),"YES","NO"))</f>
        <v/>
      </c>
      <c r="CO97" s="27" t="str">
        <f t="shared" ca="1" si="218"/>
        <v/>
      </c>
      <c r="CP97" s="44" t="str">
        <f ca="1">IF(CN97="YES",IF(CO97&lt;=VLOOKUP(CA97,'Players Stats'!$C$88:$H$127,6),1,0),"")</f>
        <v/>
      </c>
      <c r="CQ97" s="27" t="str">
        <f t="shared" ca="1" si="219"/>
        <v/>
      </c>
      <c r="CR97" s="44" t="str">
        <f ca="1">IF(AND(CN97="YES",CQ97&lt;&gt;""),IF(CQ97&lt;=VLOOKUP(CA97,'Players Stats'!$C$88:$H$127,6),1,0),"")</f>
        <v/>
      </c>
      <c r="CS97" s="27" t="str">
        <f t="shared" ca="1" si="220"/>
        <v/>
      </c>
      <c r="CT97" s="44" t="str">
        <f ca="1">IF(CS97="","",IF(CS97&lt;=Simulation!$K$7,"YES","NO"))</f>
        <v/>
      </c>
      <c r="CU97" s="27" t="str">
        <f t="shared" ca="1" si="221"/>
        <v/>
      </c>
      <c r="CV97" s="44" t="str">
        <f ca="1">IF(CT97="NO",IF(CU97&lt;=Simulation!$K$9,BX97,BY97),"")</f>
        <v/>
      </c>
      <c r="CX97" s="44" t="str">
        <f t="shared" ca="1" si="222"/>
        <v/>
      </c>
      <c r="CY97" s="6" t="str">
        <f t="shared" ca="1" si="223"/>
        <v/>
      </c>
      <c r="CZ97" s="44" t="str">
        <f t="shared" ca="1" si="224"/>
        <v/>
      </c>
      <c r="DB97" s="44" t="str">
        <f t="shared" ca="1" si="225"/>
        <v/>
      </c>
      <c r="DC97" s="44" t="str">
        <f t="shared" ca="1" si="226"/>
        <v/>
      </c>
      <c r="DD97" s="44" t="str">
        <f t="shared" ca="1" si="227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28"/>
        <v/>
      </c>
      <c r="DI97" s="44" t="str">
        <f t="shared" ca="1" si="229"/>
        <v/>
      </c>
      <c r="DJ97" s="27" t="str">
        <f t="shared" ca="1" si="230"/>
        <v/>
      </c>
      <c r="DK97" s="44" t="str">
        <f t="shared" ca="1" si="231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32"/>
        <v/>
      </c>
      <c r="DO97" s="44" t="str">
        <f ca="1">IF(DF97&lt;&gt;"",VLOOKUP('Quarter 1'!DK97-5*('Quarter 1'!DH97-1),'Players Stats'!$B$136:$J$140,1+DI97),"")</f>
        <v/>
      </c>
      <c r="DP97" s="44" t="str">
        <f t="shared" ca="1" si="233"/>
        <v/>
      </c>
      <c r="DQ97" s="27" t="str">
        <f t="shared" ca="1" si="234"/>
        <v/>
      </c>
      <c r="DR97" s="44" t="str">
        <f ca="1">IF(DF97&lt;&gt;"",IF(DP97="NO",VLOOKUP(DK97,'Players Stats'!$C$88:$I$127,7),""),"")</f>
        <v/>
      </c>
      <c r="DS97" s="44" t="str">
        <f t="shared" ca="1" si="235"/>
        <v/>
      </c>
      <c r="DT97" s="27" t="str">
        <f t="shared" ca="1" si="236"/>
        <v/>
      </c>
      <c r="DU97" s="44" t="str">
        <f ca="1">IF(DP97="NO",VLOOKUP(DK97,'Players Stats'!$C$88:$H$127,7-'Quarter 1'!DS97),"")</f>
        <v/>
      </c>
      <c r="DV97" s="44" t="str">
        <f t="shared" ca="1" si="237"/>
        <v/>
      </c>
      <c r="DW97" s="27" t="str">
        <f t="shared" ca="1" si="238"/>
        <v/>
      </c>
      <c r="DX97" s="44" t="str">
        <f ca="1">IF(DW97="","",IF(DW97&lt;=VLOOKUP(DK97,'Players Stats'!$C$88:$L$127,10),"YES","NO"))</f>
        <v/>
      </c>
      <c r="DY97" s="27" t="str">
        <f t="shared" ca="1" si="239"/>
        <v/>
      </c>
      <c r="DZ97" s="44" t="str">
        <f ca="1">IF(DX97="YES",IF(DY97&lt;=VLOOKUP(DK97,'Players Stats'!$C$88:$H$127,6),1,0),"")</f>
        <v/>
      </c>
      <c r="EA97" s="27" t="str">
        <f t="shared" ca="1" si="240"/>
        <v/>
      </c>
      <c r="EB97" s="44" t="str">
        <f ca="1">IF(AND(DX97="YES",EA97&lt;&gt;""),IF(EA97&lt;=VLOOKUP(DK97,'Players Stats'!$C$88:$H$127,6),1,0),"")</f>
        <v/>
      </c>
      <c r="EC97" s="27" t="str">
        <f t="shared" ca="1" si="241"/>
        <v/>
      </c>
      <c r="ED97" s="44" t="str">
        <f ca="1">IF(EC97="","",IF(EC97&lt;=Simulation!$K$7,"YES","NO"))</f>
        <v/>
      </c>
      <c r="EE97" s="27" t="str">
        <f t="shared" ca="1" si="242"/>
        <v/>
      </c>
      <c r="EF97" s="44" t="str">
        <f ca="1">IF(ED97="NO",IF(EE97&lt;=Simulation!$K$9,DH97,DI97),"")</f>
        <v/>
      </c>
      <c r="EH97" s="44" t="str">
        <f t="shared" ca="1" si="243"/>
        <v/>
      </c>
      <c r="EI97" s="6" t="str">
        <f t="shared" ca="1" si="244"/>
        <v/>
      </c>
      <c r="EJ97" s="44" t="str">
        <f t="shared" ca="1" si="245"/>
        <v/>
      </c>
      <c r="EL97" s="44" t="str">
        <f t="shared" ca="1" si="246"/>
        <v/>
      </c>
      <c r="EM97" s="44" t="str">
        <f t="shared" ca="1" si="247"/>
        <v/>
      </c>
      <c r="EN97" s="44" t="str">
        <f t="shared" ca="1" si="248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66"/>
        <v/>
      </c>
      <c r="E98" s="44" t="str">
        <f t="shared" ca="1" si="167"/>
        <v/>
      </c>
      <c r="F98" s="87" t="str">
        <f t="shared" ca="1" si="168"/>
        <v/>
      </c>
      <c r="G98" s="44" t="str">
        <f t="shared" ca="1" si="169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87" t="str">
        <f t="shared" ca="1" si="170"/>
        <v/>
      </c>
      <c r="K98" s="87" t="str">
        <f ca="1">IF(B98&lt;&gt;"",VLOOKUP('Quarter 1'!G98-5*('Quarter 1'!D98-1),'Players Stats'!$B$136:$J$140,1+E98),"")</f>
        <v/>
      </c>
      <c r="L98" s="44" t="str">
        <f t="shared" ca="1" si="171"/>
        <v/>
      </c>
      <c r="M98" s="87" t="str">
        <f t="shared" ca="1" si="172"/>
        <v/>
      </c>
      <c r="N98" s="87" t="str">
        <f ca="1">IF(B98&lt;&gt;"",IF(L98="NO",VLOOKUP(G98,'Players Stats'!$C$88:$I$127,7),""),"")</f>
        <v/>
      </c>
      <c r="O98" s="44" t="str">
        <f t="shared" ca="1" si="173"/>
        <v/>
      </c>
      <c r="P98" s="87" t="str">
        <f t="shared" ca="1" si="174"/>
        <v/>
      </c>
      <c r="Q98" s="87" t="str">
        <f ca="1">IF(L98="NO",VLOOKUP(G98,'Players Stats'!$C$88:$H$127,7-'Quarter 1'!O98),"")</f>
        <v/>
      </c>
      <c r="R98" s="44" t="str">
        <f t="shared" ca="1" si="175"/>
        <v/>
      </c>
      <c r="S98" s="87" t="str">
        <f t="shared" ca="1" si="176"/>
        <v/>
      </c>
      <c r="T98" s="44" t="str">
        <f ca="1">IF(S98="","",IF(S98&lt;=VLOOKUP(G98,'Players Stats'!$C$88:$L$127,10),"YES","NO"))</f>
        <v/>
      </c>
      <c r="U98" s="87" t="str">
        <f t="shared" ca="1" si="177"/>
        <v/>
      </c>
      <c r="V98" s="44" t="str">
        <f ca="1">IF(T98="YES",IF(U98&lt;=VLOOKUP(G98,'Players Stats'!$C$88:$H$127,6),1,0),"")</f>
        <v/>
      </c>
      <c r="W98" s="87" t="str">
        <f t="shared" ca="1" si="178"/>
        <v/>
      </c>
      <c r="X98" s="44" t="str">
        <f ca="1">IF(AND(T98="YES",W98&lt;&gt;""),IF(W98&lt;=VLOOKUP(G98,'Players Stats'!$C$88:$H$127,6),1,0),"")</f>
        <v/>
      </c>
      <c r="Y98" s="87" t="str">
        <f t="shared" ca="1" si="179"/>
        <v/>
      </c>
      <c r="Z98" s="44" t="str">
        <f ca="1">IF(Y98="","",IF(Y98&lt;=Simulation!$K$7,"YES","NO"))</f>
        <v/>
      </c>
      <c r="AA98" s="87" t="str">
        <f t="shared" ca="1" si="180"/>
        <v/>
      </c>
      <c r="AB98" s="44" t="str">
        <f ca="1">IF(Z98="NO",IF(AA98&lt;=Simulation!$K$9,D98,E98),"")</f>
        <v/>
      </c>
      <c r="AD98" s="44" t="str">
        <f t="shared" ca="1" si="181"/>
        <v/>
      </c>
      <c r="AE98" s="6" t="str">
        <f t="shared" ca="1" si="182"/>
        <v/>
      </c>
      <c r="AF98" s="44" t="str">
        <f t="shared" ca="1" si="183"/>
        <v/>
      </c>
      <c r="AH98" s="44" t="str">
        <f t="shared" ca="1" si="184"/>
        <v/>
      </c>
      <c r="AI98" s="44" t="str">
        <f t="shared" ca="1" si="185"/>
        <v/>
      </c>
      <c r="AJ98" s="44" t="str">
        <f t="shared" ca="1" si="186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87"/>
        <v/>
      </c>
      <c r="AO98" s="44" t="str">
        <f t="shared" ca="1" si="188"/>
        <v/>
      </c>
      <c r="AP98" s="87" t="str">
        <f t="shared" ca="1" si="189"/>
        <v/>
      </c>
      <c r="AQ98" s="44" t="str">
        <f t="shared" ca="1" si="190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65"/>
        <v/>
      </c>
      <c r="AU98" s="44" t="str">
        <f ca="1">IF(AL98&lt;&gt;"",VLOOKUP('Quarter 1'!AQ98-5*('Quarter 1'!AN98-1),'Players Stats'!$B$136:$J$140,1+AO98),"")</f>
        <v/>
      </c>
      <c r="AV98" s="44" t="str">
        <f t="shared" ca="1" si="191"/>
        <v/>
      </c>
      <c r="AW98" s="27" t="str">
        <f t="shared" ca="1" si="192"/>
        <v/>
      </c>
      <c r="AX98" s="44" t="str">
        <f ca="1">IF(AL98&lt;&gt;"",IF(AV98="NO",VLOOKUP(AQ98,'Players Stats'!$C$88:$I$127,7),""),"")</f>
        <v/>
      </c>
      <c r="AY98" s="44" t="str">
        <f t="shared" ca="1" si="193"/>
        <v/>
      </c>
      <c r="AZ98" s="27" t="str">
        <f t="shared" ca="1" si="194"/>
        <v/>
      </c>
      <c r="BA98" s="44" t="str">
        <f ca="1">IF(AV98="NO",VLOOKUP(AQ98,'Players Stats'!$C$88:$H$127,7-'Quarter 1'!AY98),"")</f>
        <v/>
      </c>
      <c r="BB98" s="44" t="str">
        <f t="shared" ca="1" si="195"/>
        <v/>
      </c>
      <c r="BC98" s="27" t="str">
        <f t="shared" ca="1" si="196"/>
        <v/>
      </c>
      <c r="BD98" s="44" t="str">
        <f ca="1">IF(BC98="","",IF(BC98&lt;=VLOOKUP(AQ98,'Players Stats'!$C$88:$L$127,10),"YES","NO"))</f>
        <v/>
      </c>
      <c r="BE98" s="27" t="str">
        <f t="shared" ca="1" si="197"/>
        <v/>
      </c>
      <c r="BF98" s="44" t="str">
        <f ca="1">IF(BD98="YES",IF(BE98&lt;=VLOOKUP(AQ98,'Players Stats'!$C$88:$H$127,6),1,0),"")</f>
        <v/>
      </c>
      <c r="BG98" s="27" t="str">
        <f t="shared" ca="1" si="198"/>
        <v/>
      </c>
      <c r="BH98" s="44" t="str">
        <f ca="1">IF(AND(BD98="YES",BG98&lt;&gt;""),IF(BG98&lt;=VLOOKUP(AQ98,'Players Stats'!$C$88:$H$127,6),1,0),"")</f>
        <v/>
      </c>
      <c r="BI98" s="27" t="str">
        <f t="shared" ca="1" si="199"/>
        <v/>
      </c>
      <c r="BJ98" s="44" t="str">
        <f ca="1">IF(BI98="","",IF(BI98&lt;=Simulation!$K$7,"YES","NO"))</f>
        <v/>
      </c>
      <c r="BK98" s="27" t="str">
        <f t="shared" ca="1" si="200"/>
        <v/>
      </c>
      <c r="BL98" s="44" t="str">
        <f ca="1">IF(BJ98="NO",IF(BK98&lt;=Simulation!$K$9,AN98,AO98),"")</f>
        <v/>
      </c>
      <c r="BN98" s="44" t="str">
        <f t="shared" ca="1" si="201"/>
        <v/>
      </c>
      <c r="BO98" s="6" t="str">
        <f t="shared" ca="1" si="202"/>
        <v/>
      </c>
      <c r="BP98" s="44" t="str">
        <f t="shared" ca="1" si="203"/>
        <v/>
      </c>
      <c r="BR98" s="44" t="str">
        <f t="shared" ca="1" si="204"/>
        <v/>
      </c>
      <c r="BS98" s="44" t="str">
        <f t="shared" ca="1" si="205"/>
        <v/>
      </c>
      <c r="BT98" s="44" t="str">
        <f t="shared" ca="1" si="206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207"/>
        <v/>
      </c>
      <c r="BY98" s="44" t="str">
        <f t="shared" ca="1" si="208"/>
        <v/>
      </c>
      <c r="BZ98" s="27" t="str">
        <f t="shared" ca="1" si="209"/>
        <v/>
      </c>
      <c r="CA98" s="44" t="str">
        <f t="shared" ca="1" si="210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211"/>
        <v/>
      </c>
      <c r="CE98" s="44" t="str">
        <f ca="1">IF(BV98&lt;&gt;"",VLOOKUP('Quarter 1'!CA98-5*('Quarter 1'!BX98-1),'Players Stats'!$B$136:$J$140,1+BY98),"")</f>
        <v/>
      </c>
      <c r="CF98" s="44" t="str">
        <f t="shared" ca="1" si="212"/>
        <v/>
      </c>
      <c r="CG98" s="27" t="str">
        <f t="shared" ca="1" si="213"/>
        <v/>
      </c>
      <c r="CH98" s="44" t="str">
        <f ca="1">IF(BV98&lt;&gt;"",IF(CF98="NO",VLOOKUP(CA98,'Players Stats'!$C$88:$I$127,7),""),"")</f>
        <v/>
      </c>
      <c r="CI98" s="44" t="str">
        <f t="shared" ca="1" si="214"/>
        <v/>
      </c>
      <c r="CJ98" s="27" t="str">
        <f t="shared" ca="1" si="215"/>
        <v/>
      </c>
      <c r="CK98" s="44" t="str">
        <f ca="1">IF(CF98="NO",VLOOKUP(CA98,'Players Stats'!$C$88:$H$127,7-'Quarter 1'!CI98),"")</f>
        <v/>
      </c>
      <c r="CL98" s="44" t="str">
        <f t="shared" ca="1" si="216"/>
        <v/>
      </c>
      <c r="CM98" s="27" t="str">
        <f t="shared" ca="1" si="217"/>
        <v/>
      </c>
      <c r="CN98" s="44" t="str">
        <f ca="1">IF(CM98="","",IF(CM98&lt;=VLOOKUP(CA98,'Players Stats'!$C$88:$L$127,10),"YES","NO"))</f>
        <v/>
      </c>
      <c r="CO98" s="27" t="str">
        <f t="shared" ca="1" si="218"/>
        <v/>
      </c>
      <c r="CP98" s="44" t="str">
        <f ca="1">IF(CN98="YES",IF(CO98&lt;=VLOOKUP(CA98,'Players Stats'!$C$88:$H$127,6),1,0),"")</f>
        <v/>
      </c>
      <c r="CQ98" s="27" t="str">
        <f t="shared" ca="1" si="219"/>
        <v/>
      </c>
      <c r="CR98" s="44" t="str">
        <f ca="1">IF(AND(CN98="YES",CQ98&lt;&gt;""),IF(CQ98&lt;=VLOOKUP(CA98,'Players Stats'!$C$88:$H$127,6),1,0),"")</f>
        <v/>
      </c>
      <c r="CS98" s="27" t="str">
        <f t="shared" ca="1" si="220"/>
        <v/>
      </c>
      <c r="CT98" s="44" t="str">
        <f ca="1">IF(CS98="","",IF(CS98&lt;=Simulation!$K$7,"YES","NO"))</f>
        <v/>
      </c>
      <c r="CU98" s="27" t="str">
        <f t="shared" ca="1" si="221"/>
        <v/>
      </c>
      <c r="CV98" s="44" t="str">
        <f ca="1">IF(CT98="NO",IF(CU98&lt;=Simulation!$K$9,BX98,BY98),"")</f>
        <v/>
      </c>
      <c r="CX98" s="44" t="str">
        <f t="shared" ca="1" si="222"/>
        <v/>
      </c>
      <c r="CY98" s="6" t="str">
        <f t="shared" ca="1" si="223"/>
        <v/>
      </c>
      <c r="CZ98" s="44" t="str">
        <f t="shared" ca="1" si="224"/>
        <v/>
      </c>
      <c r="DB98" s="44" t="str">
        <f t="shared" ca="1" si="225"/>
        <v/>
      </c>
      <c r="DC98" s="44" t="str">
        <f t="shared" ca="1" si="226"/>
        <v/>
      </c>
      <c r="DD98" s="44" t="str">
        <f t="shared" ca="1" si="227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28"/>
        <v/>
      </c>
      <c r="DI98" s="44" t="str">
        <f t="shared" ca="1" si="229"/>
        <v/>
      </c>
      <c r="DJ98" s="27" t="str">
        <f t="shared" ca="1" si="230"/>
        <v/>
      </c>
      <c r="DK98" s="44" t="str">
        <f t="shared" ca="1" si="231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32"/>
        <v/>
      </c>
      <c r="DO98" s="44" t="str">
        <f ca="1">IF(DF98&lt;&gt;"",VLOOKUP('Quarter 1'!DK98-5*('Quarter 1'!DH98-1),'Players Stats'!$B$136:$J$140,1+DI98),"")</f>
        <v/>
      </c>
      <c r="DP98" s="44" t="str">
        <f t="shared" ca="1" si="233"/>
        <v/>
      </c>
      <c r="DQ98" s="27" t="str">
        <f t="shared" ca="1" si="234"/>
        <v/>
      </c>
      <c r="DR98" s="44" t="str">
        <f ca="1">IF(DF98&lt;&gt;"",IF(DP98="NO",VLOOKUP(DK98,'Players Stats'!$C$88:$I$127,7),""),"")</f>
        <v/>
      </c>
      <c r="DS98" s="44" t="str">
        <f t="shared" ca="1" si="235"/>
        <v/>
      </c>
      <c r="DT98" s="27" t="str">
        <f t="shared" ca="1" si="236"/>
        <v/>
      </c>
      <c r="DU98" s="44" t="str">
        <f ca="1">IF(DP98="NO",VLOOKUP(DK98,'Players Stats'!$C$88:$H$127,7-'Quarter 1'!DS98),"")</f>
        <v/>
      </c>
      <c r="DV98" s="44" t="str">
        <f t="shared" ca="1" si="237"/>
        <v/>
      </c>
      <c r="DW98" s="27" t="str">
        <f t="shared" ca="1" si="238"/>
        <v/>
      </c>
      <c r="DX98" s="44" t="str">
        <f ca="1">IF(DW98="","",IF(DW98&lt;=VLOOKUP(DK98,'Players Stats'!$C$88:$L$127,10),"YES","NO"))</f>
        <v/>
      </c>
      <c r="DY98" s="27" t="str">
        <f t="shared" ca="1" si="239"/>
        <v/>
      </c>
      <c r="DZ98" s="44" t="str">
        <f ca="1">IF(DX98="YES",IF(DY98&lt;=VLOOKUP(DK98,'Players Stats'!$C$88:$H$127,6),1,0),"")</f>
        <v/>
      </c>
      <c r="EA98" s="27" t="str">
        <f t="shared" ca="1" si="240"/>
        <v/>
      </c>
      <c r="EB98" s="44" t="str">
        <f ca="1">IF(AND(DX98="YES",EA98&lt;&gt;""),IF(EA98&lt;=VLOOKUP(DK98,'Players Stats'!$C$88:$H$127,6),1,0),"")</f>
        <v/>
      </c>
      <c r="EC98" s="27" t="str">
        <f t="shared" ca="1" si="241"/>
        <v/>
      </c>
      <c r="ED98" s="44" t="str">
        <f ca="1">IF(EC98="","",IF(EC98&lt;=Simulation!$K$7,"YES","NO"))</f>
        <v/>
      </c>
      <c r="EE98" s="27" t="str">
        <f t="shared" ca="1" si="242"/>
        <v/>
      </c>
      <c r="EF98" s="44" t="str">
        <f ca="1">IF(ED98="NO",IF(EE98&lt;=Simulation!$K$9,DH98,DI98),"")</f>
        <v/>
      </c>
      <c r="EH98" s="44" t="str">
        <f t="shared" ca="1" si="243"/>
        <v/>
      </c>
      <c r="EI98" s="6" t="str">
        <f t="shared" ca="1" si="244"/>
        <v/>
      </c>
      <c r="EJ98" s="44" t="str">
        <f t="shared" ca="1" si="245"/>
        <v/>
      </c>
      <c r="EL98" s="44" t="str">
        <f t="shared" ca="1" si="246"/>
        <v/>
      </c>
      <c r="EM98" s="44" t="str">
        <f t="shared" ca="1" si="247"/>
        <v/>
      </c>
      <c r="EN98" s="44" t="str">
        <f t="shared" ca="1" si="248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66"/>
        <v/>
      </c>
      <c r="E99" s="44" t="str">
        <f t="shared" ca="1" si="167"/>
        <v/>
      </c>
      <c r="F99" s="87" t="str">
        <f t="shared" ca="1" si="168"/>
        <v/>
      </c>
      <c r="G99" s="44" t="str">
        <f t="shared" ca="1" si="169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87" t="str">
        <f t="shared" ca="1" si="170"/>
        <v/>
      </c>
      <c r="K99" s="87" t="str">
        <f ca="1">IF(B99&lt;&gt;"",VLOOKUP('Quarter 1'!G99-5*('Quarter 1'!D99-1),'Players Stats'!$B$136:$J$140,1+E99),"")</f>
        <v/>
      </c>
      <c r="L99" s="44" t="str">
        <f t="shared" ca="1" si="171"/>
        <v/>
      </c>
      <c r="M99" s="87" t="str">
        <f t="shared" ca="1" si="172"/>
        <v/>
      </c>
      <c r="N99" s="87" t="str">
        <f ca="1">IF(B99&lt;&gt;"",IF(L99="NO",VLOOKUP(G99,'Players Stats'!$C$88:$I$127,7),""),"")</f>
        <v/>
      </c>
      <c r="O99" s="44" t="str">
        <f t="shared" ca="1" si="173"/>
        <v/>
      </c>
      <c r="P99" s="87" t="str">
        <f t="shared" ca="1" si="174"/>
        <v/>
      </c>
      <c r="Q99" s="87" t="str">
        <f ca="1">IF(L99="NO",VLOOKUP(G99,'Players Stats'!$C$88:$H$127,7-'Quarter 1'!O99),"")</f>
        <v/>
      </c>
      <c r="R99" s="44" t="str">
        <f t="shared" ca="1" si="175"/>
        <v/>
      </c>
      <c r="S99" s="87" t="str">
        <f t="shared" ca="1" si="176"/>
        <v/>
      </c>
      <c r="T99" s="44" t="str">
        <f ca="1">IF(S99="","",IF(S99&lt;=VLOOKUP(G99,'Players Stats'!$C$88:$L$127,10),"YES","NO"))</f>
        <v/>
      </c>
      <c r="U99" s="87" t="str">
        <f t="shared" ca="1" si="177"/>
        <v/>
      </c>
      <c r="V99" s="44" t="str">
        <f ca="1">IF(T99="YES",IF(U99&lt;=VLOOKUP(G99,'Players Stats'!$C$88:$H$127,6),1,0),"")</f>
        <v/>
      </c>
      <c r="W99" s="87" t="str">
        <f t="shared" ca="1" si="178"/>
        <v/>
      </c>
      <c r="X99" s="44" t="str">
        <f ca="1">IF(AND(T99="YES",W99&lt;&gt;""),IF(W99&lt;=VLOOKUP(G99,'Players Stats'!$C$88:$H$127,6),1,0),"")</f>
        <v/>
      </c>
      <c r="Y99" s="87" t="str">
        <f t="shared" ca="1" si="179"/>
        <v/>
      </c>
      <c r="Z99" s="44" t="str">
        <f ca="1">IF(Y99="","",IF(Y99&lt;=Simulation!$K$7,"YES","NO"))</f>
        <v/>
      </c>
      <c r="AA99" s="87" t="str">
        <f t="shared" ca="1" si="180"/>
        <v/>
      </c>
      <c r="AB99" s="44" t="str">
        <f ca="1">IF(Z99="NO",IF(AA99&lt;=Simulation!$K$9,D99,E99),"")</f>
        <v/>
      </c>
      <c r="AD99" s="44" t="str">
        <f t="shared" ca="1" si="181"/>
        <v/>
      </c>
      <c r="AE99" s="6" t="str">
        <f t="shared" ca="1" si="182"/>
        <v/>
      </c>
      <c r="AF99" s="44" t="str">
        <f t="shared" ca="1" si="183"/>
        <v/>
      </c>
      <c r="AH99" s="44" t="str">
        <f t="shared" ca="1" si="184"/>
        <v/>
      </c>
      <c r="AI99" s="44" t="str">
        <f t="shared" ca="1" si="185"/>
        <v/>
      </c>
      <c r="AJ99" s="44" t="str">
        <f t="shared" ca="1" si="186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87"/>
        <v/>
      </c>
      <c r="AO99" s="44" t="str">
        <f t="shared" ca="1" si="188"/>
        <v/>
      </c>
      <c r="AP99" s="87" t="str">
        <f t="shared" ca="1" si="189"/>
        <v/>
      </c>
      <c r="AQ99" s="44" t="str">
        <f t="shared" ca="1" si="190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65"/>
        <v/>
      </c>
      <c r="AU99" s="44" t="str">
        <f ca="1">IF(AL99&lt;&gt;"",VLOOKUP('Quarter 1'!AQ99-5*('Quarter 1'!AN99-1),'Players Stats'!$B$136:$J$140,1+AO99),"")</f>
        <v/>
      </c>
      <c r="AV99" s="44" t="str">
        <f t="shared" ca="1" si="191"/>
        <v/>
      </c>
      <c r="AW99" s="27" t="str">
        <f t="shared" ca="1" si="192"/>
        <v/>
      </c>
      <c r="AX99" s="44" t="str">
        <f ca="1">IF(AL99&lt;&gt;"",IF(AV99="NO",VLOOKUP(AQ99,'Players Stats'!$C$88:$I$127,7),""),"")</f>
        <v/>
      </c>
      <c r="AY99" s="44" t="str">
        <f t="shared" ca="1" si="193"/>
        <v/>
      </c>
      <c r="AZ99" s="27" t="str">
        <f t="shared" ca="1" si="194"/>
        <v/>
      </c>
      <c r="BA99" s="44" t="str">
        <f ca="1">IF(AV99="NO",VLOOKUP(AQ99,'Players Stats'!$C$88:$H$127,7-'Quarter 1'!AY99),"")</f>
        <v/>
      </c>
      <c r="BB99" s="44" t="str">
        <f t="shared" ca="1" si="195"/>
        <v/>
      </c>
      <c r="BC99" s="27" t="str">
        <f t="shared" ca="1" si="196"/>
        <v/>
      </c>
      <c r="BD99" s="44" t="str">
        <f ca="1">IF(BC99="","",IF(BC99&lt;=VLOOKUP(AQ99,'Players Stats'!$C$88:$L$127,10),"YES","NO"))</f>
        <v/>
      </c>
      <c r="BE99" s="27" t="str">
        <f t="shared" ca="1" si="197"/>
        <v/>
      </c>
      <c r="BF99" s="44" t="str">
        <f ca="1">IF(BD99="YES",IF(BE99&lt;=VLOOKUP(AQ99,'Players Stats'!$C$88:$H$127,6),1,0),"")</f>
        <v/>
      </c>
      <c r="BG99" s="27" t="str">
        <f t="shared" ca="1" si="198"/>
        <v/>
      </c>
      <c r="BH99" s="44" t="str">
        <f ca="1">IF(AND(BD99="YES",BG99&lt;&gt;""),IF(BG99&lt;=VLOOKUP(AQ99,'Players Stats'!$C$88:$H$127,6),1,0),"")</f>
        <v/>
      </c>
      <c r="BI99" s="27" t="str">
        <f t="shared" ca="1" si="199"/>
        <v/>
      </c>
      <c r="BJ99" s="44" t="str">
        <f ca="1">IF(BI99="","",IF(BI99&lt;=Simulation!$K$7,"YES","NO"))</f>
        <v/>
      </c>
      <c r="BK99" s="27" t="str">
        <f t="shared" ca="1" si="200"/>
        <v/>
      </c>
      <c r="BL99" s="44" t="str">
        <f ca="1">IF(BJ99="NO",IF(BK99&lt;=Simulation!$K$9,AN99,AO99),"")</f>
        <v/>
      </c>
      <c r="BN99" s="44" t="str">
        <f t="shared" ca="1" si="201"/>
        <v/>
      </c>
      <c r="BO99" s="6" t="str">
        <f t="shared" ca="1" si="202"/>
        <v/>
      </c>
      <c r="BP99" s="44" t="str">
        <f t="shared" ca="1" si="203"/>
        <v/>
      </c>
      <c r="BR99" s="44" t="str">
        <f t="shared" ca="1" si="204"/>
        <v/>
      </c>
      <c r="BS99" s="44" t="str">
        <f t="shared" ca="1" si="205"/>
        <v/>
      </c>
      <c r="BT99" s="44" t="str">
        <f t="shared" ca="1" si="206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207"/>
        <v/>
      </c>
      <c r="BY99" s="44" t="str">
        <f t="shared" ca="1" si="208"/>
        <v/>
      </c>
      <c r="BZ99" s="27" t="str">
        <f t="shared" ca="1" si="209"/>
        <v/>
      </c>
      <c r="CA99" s="44" t="str">
        <f t="shared" ca="1" si="210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211"/>
        <v/>
      </c>
      <c r="CE99" s="44" t="str">
        <f ca="1">IF(BV99&lt;&gt;"",VLOOKUP('Quarter 1'!CA99-5*('Quarter 1'!BX99-1),'Players Stats'!$B$136:$J$140,1+BY99),"")</f>
        <v/>
      </c>
      <c r="CF99" s="44" t="str">
        <f t="shared" ca="1" si="212"/>
        <v/>
      </c>
      <c r="CG99" s="27" t="str">
        <f t="shared" ca="1" si="213"/>
        <v/>
      </c>
      <c r="CH99" s="44" t="str">
        <f ca="1">IF(BV99&lt;&gt;"",IF(CF99="NO",VLOOKUP(CA99,'Players Stats'!$C$88:$I$127,7),""),"")</f>
        <v/>
      </c>
      <c r="CI99" s="44" t="str">
        <f t="shared" ca="1" si="214"/>
        <v/>
      </c>
      <c r="CJ99" s="27" t="str">
        <f t="shared" ca="1" si="215"/>
        <v/>
      </c>
      <c r="CK99" s="44" t="str">
        <f ca="1">IF(CF99="NO",VLOOKUP(CA99,'Players Stats'!$C$88:$H$127,7-'Quarter 1'!CI99),"")</f>
        <v/>
      </c>
      <c r="CL99" s="44" t="str">
        <f t="shared" ca="1" si="216"/>
        <v/>
      </c>
      <c r="CM99" s="27" t="str">
        <f t="shared" ca="1" si="217"/>
        <v/>
      </c>
      <c r="CN99" s="44" t="str">
        <f ca="1">IF(CM99="","",IF(CM99&lt;=VLOOKUP(CA99,'Players Stats'!$C$88:$L$127,10),"YES","NO"))</f>
        <v/>
      </c>
      <c r="CO99" s="27" t="str">
        <f t="shared" ca="1" si="218"/>
        <v/>
      </c>
      <c r="CP99" s="44" t="str">
        <f ca="1">IF(CN99="YES",IF(CO99&lt;=VLOOKUP(CA99,'Players Stats'!$C$88:$H$127,6),1,0),"")</f>
        <v/>
      </c>
      <c r="CQ99" s="27" t="str">
        <f t="shared" ca="1" si="219"/>
        <v/>
      </c>
      <c r="CR99" s="44" t="str">
        <f ca="1">IF(AND(CN99="YES",CQ99&lt;&gt;""),IF(CQ99&lt;=VLOOKUP(CA99,'Players Stats'!$C$88:$H$127,6),1,0),"")</f>
        <v/>
      </c>
      <c r="CS99" s="27" t="str">
        <f t="shared" ca="1" si="220"/>
        <v/>
      </c>
      <c r="CT99" s="44" t="str">
        <f ca="1">IF(CS99="","",IF(CS99&lt;=Simulation!$K$7,"YES","NO"))</f>
        <v/>
      </c>
      <c r="CU99" s="27" t="str">
        <f t="shared" ca="1" si="221"/>
        <v/>
      </c>
      <c r="CV99" s="44" t="str">
        <f ca="1">IF(CT99="NO",IF(CU99&lt;=Simulation!$K$9,BX99,BY99),"")</f>
        <v/>
      </c>
      <c r="CX99" s="44" t="str">
        <f t="shared" ca="1" si="222"/>
        <v/>
      </c>
      <c r="CY99" s="6" t="str">
        <f t="shared" ca="1" si="223"/>
        <v/>
      </c>
      <c r="CZ99" s="44" t="str">
        <f t="shared" ca="1" si="224"/>
        <v/>
      </c>
      <c r="DB99" s="44" t="str">
        <f t="shared" ca="1" si="225"/>
        <v/>
      </c>
      <c r="DC99" s="44" t="str">
        <f t="shared" ca="1" si="226"/>
        <v/>
      </c>
      <c r="DD99" s="44" t="str">
        <f t="shared" ca="1" si="227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28"/>
        <v/>
      </c>
      <c r="DI99" s="44" t="str">
        <f t="shared" ca="1" si="229"/>
        <v/>
      </c>
      <c r="DJ99" s="27" t="str">
        <f t="shared" ca="1" si="230"/>
        <v/>
      </c>
      <c r="DK99" s="44" t="str">
        <f t="shared" ca="1" si="231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32"/>
        <v/>
      </c>
      <c r="DO99" s="44" t="str">
        <f ca="1">IF(DF99&lt;&gt;"",VLOOKUP('Quarter 1'!DK99-5*('Quarter 1'!DH99-1),'Players Stats'!$B$136:$J$140,1+DI99),"")</f>
        <v/>
      </c>
      <c r="DP99" s="44" t="str">
        <f t="shared" ca="1" si="233"/>
        <v/>
      </c>
      <c r="DQ99" s="27" t="str">
        <f t="shared" ca="1" si="234"/>
        <v/>
      </c>
      <c r="DR99" s="44" t="str">
        <f ca="1">IF(DF99&lt;&gt;"",IF(DP99="NO",VLOOKUP(DK99,'Players Stats'!$C$88:$I$127,7),""),"")</f>
        <v/>
      </c>
      <c r="DS99" s="44" t="str">
        <f t="shared" ca="1" si="235"/>
        <v/>
      </c>
      <c r="DT99" s="27" t="str">
        <f t="shared" ca="1" si="236"/>
        <v/>
      </c>
      <c r="DU99" s="44" t="str">
        <f ca="1">IF(DP99="NO",VLOOKUP(DK99,'Players Stats'!$C$88:$H$127,7-'Quarter 1'!DS99),"")</f>
        <v/>
      </c>
      <c r="DV99" s="44" t="str">
        <f t="shared" ca="1" si="237"/>
        <v/>
      </c>
      <c r="DW99" s="27" t="str">
        <f t="shared" ca="1" si="238"/>
        <v/>
      </c>
      <c r="DX99" s="44" t="str">
        <f ca="1">IF(DW99="","",IF(DW99&lt;=VLOOKUP(DK99,'Players Stats'!$C$88:$L$127,10),"YES","NO"))</f>
        <v/>
      </c>
      <c r="DY99" s="27" t="str">
        <f t="shared" ca="1" si="239"/>
        <v/>
      </c>
      <c r="DZ99" s="44" t="str">
        <f ca="1">IF(DX99="YES",IF(DY99&lt;=VLOOKUP(DK99,'Players Stats'!$C$88:$H$127,6),1,0),"")</f>
        <v/>
      </c>
      <c r="EA99" s="27" t="str">
        <f t="shared" ca="1" si="240"/>
        <v/>
      </c>
      <c r="EB99" s="44" t="str">
        <f ca="1">IF(AND(DX99="YES",EA99&lt;&gt;""),IF(EA99&lt;=VLOOKUP(DK99,'Players Stats'!$C$88:$H$127,6),1,0),"")</f>
        <v/>
      </c>
      <c r="EC99" s="27" t="str">
        <f t="shared" ca="1" si="241"/>
        <v/>
      </c>
      <c r="ED99" s="44" t="str">
        <f ca="1">IF(EC99="","",IF(EC99&lt;=Simulation!$K$7,"YES","NO"))</f>
        <v/>
      </c>
      <c r="EE99" s="27" t="str">
        <f t="shared" ca="1" si="242"/>
        <v/>
      </c>
      <c r="EF99" s="44" t="str">
        <f ca="1">IF(ED99="NO",IF(EE99&lt;=Simulation!$K$9,DH99,DI99),"")</f>
        <v/>
      </c>
      <c r="EH99" s="44" t="str">
        <f t="shared" ca="1" si="243"/>
        <v/>
      </c>
      <c r="EI99" s="6" t="str">
        <f t="shared" ca="1" si="244"/>
        <v/>
      </c>
      <c r="EJ99" s="44" t="str">
        <f t="shared" ca="1" si="245"/>
        <v/>
      </c>
      <c r="EL99" s="44" t="str">
        <f t="shared" ca="1" si="246"/>
        <v/>
      </c>
      <c r="EM99" s="44" t="str">
        <f t="shared" ca="1" si="247"/>
        <v/>
      </c>
      <c r="EN99" s="44" t="str">
        <f t="shared" ca="1" si="248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66"/>
        <v/>
      </c>
      <c r="E100" s="44" t="str">
        <f t="shared" ca="1" si="167"/>
        <v/>
      </c>
      <c r="F100" s="87" t="str">
        <f t="shared" ca="1" si="168"/>
        <v/>
      </c>
      <c r="G100" s="44" t="str">
        <f t="shared" ca="1" si="169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87" t="str">
        <f t="shared" ca="1" si="170"/>
        <v/>
      </c>
      <c r="K100" s="87" t="str">
        <f ca="1">IF(B100&lt;&gt;"",VLOOKUP('Quarter 1'!G100-5*('Quarter 1'!D100-1),'Players Stats'!$B$136:$J$140,1+E100),"")</f>
        <v/>
      </c>
      <c r="L100" s="44" t="str">
        <f t="shared" ca="1" si="171"/>
        <v/>
      </c>
      <c r="M100" s="87" t="str">
        <f t="shared" ca="1" si="172"/>
        <v/>
      </c>
      <c r="N100" s="87" t="str">
        <f ca="1">IF(B100&lt;&gt;"",IF(L100="NO",VLOOKUP(G100,'Players Stats'!$C$88:$I$127,7),""),"")</f>
        <v/>
      </c>
      <c r="O100" s="44" t="str">
        <f t="shared" ca="1" si="173"/>
        <v/>
      </c>
      <c r="P100" s="87" t="str">
        <f t="shared" ca="1" si="174"/>
        <v/>
      </c>
      <c r="Q100" s="87" t="str">
        <f ca="1">IF(L100="NO",VLOOKUP(G100,'Players Stats'!$C$88:$H$127,7-'Quarter 1'!O100),"")</f>
        <v/>
      </c>
      <c r="R100" s="44" t="str">
        <f t="shared" ca="1" si="175"/>
        <v/>
      </c>
      <c r="S100" s="87" t="str">
        <f t="shared" ca="1" si="176"/>
        <v/>
      </c>
      <c r="T100" s="44" t="str">
        <f ca="1">IF(S100="","",IF(S100&lt;=VLOOKUP(G100,'Players Stats'!$C$88:$L$127,10),"YES","NO"))</f>
        <v/>
      </c>
      <c r="U100" s="87" t="str">
        <f t="shared" ca="1" si="177"/>
        <v/>
      </c>
      <c r="V100" s="44" t="str">
        <f ca="1">IF(T100="YES",IF(U100&lt;=VLOOKUP(G100,'Players Stats'!$C$88:$H$127,6),1,0),"")</f>
        <v/>
      </c>
      <c r="W100" s="87" t="str">
        <f t="shared" ca="1" si="178"/>
        <v/>
      </c>
      <c r="X100" s="44" t="str">
        <f ca="1">IF(AND(T100="YES",W100&lt;&gt;""),IF(W100&lt;=VLOOKUP(G100,'Players Stats'!$C$88:$H$127,6),1,0),"")</f>
        <v/>
      </c>
      <c r="Y100" s="87" t="str">
        <f t="shared" ca="1" si="179"/>
        <v/>
      </c>
      <c r="Z100" s="44" t="str">
        <f ca="1">IF(Y100="","",IF(Y100&lt;=Simulation!$K$7,"YES","NO"))</f>
        <v/>
      </c>
      <c r="AA100" s="87" t="str">
        <f t="shared" ca="1" si="180"/>
        <v/>
      </c>
      <c r="AB100" s="44" t="str">
        <f ca="1">IF(Z100="NO",IF(AA100&lt;=Simulation!$K$9,D100,E100),"")</f>
        <v/>
      </c>
      <c r="AD100" s="44" t="str">
        <f t="shared" ca="1" si="181"/>
        <v/>
      </c>
      <c r="AE100" s="6" t="str">
        <f t="shared" ca="1" si="182"/>
        <v/>
      </c>
      <c r="AF100" s="44" t="str">
        <f t="shared" ca="1" si="183"/>
        <v/>
      </c>
      <c r="AH100" s="44" t="str">
        <f t="shared" ca="1" si="184"/>
        <v/>
      </c>
      <c r="AI100" s="44" t="str">
        <f t="shared" ca="1" si="185"/>
        <v/>
      </c>
      <c r="AJ100" s="44" t="str">
        <f t="shared" ca="1" si="186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87"/>
        <v/>
      </c>
      <c r="AO100" s="44" t="str">
        <f t="shared" ca="1" si="188"/>
        <v/>
      </c>
      <c r="AP100" s="87" t="str">
        <f t="shared" ca="1" si="189"/>
        <v/>
      </c>
      <c r="AQ100" s="44" t="str">
        <f t="shared" ca="1" si="190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65"/>
        <v/>
      </c>
      <c r="AU100" s="44" t="str">
        <f ca="1">IF(AL100&lt;&gt;"",VLOOKUP('Quarter 1'!AQ100-5*('Quarter 1'!AN100-1),'Players Stats'!$B$136:$J$140,1+AO100),"")</f>
        <v/>
      </c>
      <c r="AV100" s="44" t="str">
        <f t="shared" ca="1" si="191"/>
        <v/>
      </c>
      <c r="AW100" s="27" t="str">
        <f t="shared" ca="1" si="192"/>
        <v/>
      </c>
      <c r="AX100" s="44" t="str">
        <f ca="1">IF(AL100&lt;&gt;"",IF(AV100="NO",VLOOKUP(AQ100,'Players Stats'!$C$88:$I$127,7),""),"")</f>
        <v/>
      </c>
      <c r="AY100" s="44" t="str">
        <f t="shared" ca="1" si="193"/>
        <v/>
      </c>
      <c r="AZ100" s="27" t="str">
        <f t="shared" ca="1" si="194"/>
        <v/>
      </c>
      <c r="BA100" s="44" t="str">
        <f ca="1">IF(AV100="NO",VLOOKUP(AQ100,'Players Stats'!$C$88:$H$127,7-'Quarter 1'!AY100),"")</f>
        <v/>
      </c>
      <c r="BB100" s="44" t="str">
        <f t="shared" ca="1" si="195"/>
        <v/>
      </c>
      <c r="BC100" s="27" t="str">
        <f t="shared" ca="1" si="196"/>
        <v/>
      </c>
      <c r="BD100" s="44" t="str">
        <f ca="1">IF(BC100="","",IF(BC100&lt;=VLOOKUP(AQ100,'Players Stats'!$C$88:$L$127,10),"YES","NO"))</f>
        <v/>
      </c>
      <c r="BE100" s="27" t="str">
        <f t="shared" ca="1" si="197"/>
        <v/>
      </c>
      <c r="BF100" s="44" t="str">
        <f ca="1">IF(BD100="YES",IF(BE100&lt;=VLOOKUP(AQ100,'Players Stats'!$C$88:$H$127,6),1,0),"")</f>
        <v/>
      </c>
      <c r="BG100" s="27" t="str">
        <f t="shared" ca="1" si="198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99"/>
        <v/>
      </c>
      <c r="BJ100" s="44" t="str">
        <f ca="1">IF(BI100="","",IF(BI100&lt;=Simulation!$K$7,"YES","NO"))</f>
        <v/>
      </c>
      <c r="BK100" s="27" t="str">
        <f t="shared" ca="1" si="200"/>
        <v/>
      </c>
      <c r="BL100" s="44" t="str">
        <f ca="1">IF(BJ100="NO",IF(BK100&lt;=Simulation!$K$9,AN100,AO100),"")</f>
        <v/>
      </c>
      <c r="BN100" s="44" t="str">
        <f t="shared" ca="1" si="201"/>
        <v/>
      </c>
      <c r="BO100" s="6" t="str">
        <f t="shared" ca="1" si="202"/>
        <v/>
      </c>
      <c r="BP100" s="44" t="str">
        <f t="shared" ca="1" si="203"/>
        <v/>
      </c>
      <c r="BR100" s="44" t="str">
        <f t="shared" ca="1" si="204"/>
        <v/>
      </c>
      <c r="BS100" s="44" t="str">
        <f t="shared" ca="1" si="205"/>
        <v/>
      </c>
      <c r="BT100" s="44" t="str">
        <f t="shared" ca="1" si="206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207"/>
        <v/>
      </c>
      <c r="BY100" s="44" t="str">
        <f t="shared" ca="1" si="208"/>
        <v/>
      </c>
      <c r="BZ100" s="27" t="str">
        <f t="shared" ca="1" si="209"/>
        <v/>
      </c>
      <c r="CA100" s="44" t="str">
        <f t="shared" ca="1" si="210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211"/>
        <v/>
      </c>
      <c r="CE100" s="44" t="str">
        <f ca="1">IF(BV100&lt;&gt;"",VLOOKUP('Quarter 1'!CA100-5*('Quarter 1'!BX100-1),'Players Stats'!$B$136:$J$140,1+BY100),"")</f>
        <v/>
      </c>
      <c r="CF100" s="44" t="str">
        <f t="shared" ca="1" si="212"/>
        <v/>
      </c>
      <c r="CG100" s="27" t="str">
        <f t="shared" ca="1" si="213"/>
        <v/>
      </c>
      <c r="CH100" s="44" t="str">
        <f ca="1">IF(BV100&lt;&gt;"",IF(CF100="NO",VLOOKUP(CA100,'Players Stats'!$C$88:$I$127,7),""),"")</f>
        <v/>
      </c>
      <c r="CI100" s="44" t="str">
        <f t="shared" ca="1" si="214"/>
        <v/>
      </c>
      <c r="CJ100" s="27" t="str">
        <f t="shared" ca="1" si="215"/>
        <v/>
      </c>
      <c r="CK100" s="44" t="str">
        <f ca="1">IF(CF100="NO",VLOOKUP(CA100,'Players Stats'!$C$88:$H$127,7-'Quarter 1'!CI100),"")</f>
        <v/>
      </c>
      <c r="CL100" s="44" t="str">
        <f t="shared" ca="1" si="216"/>
        <v/>
      </c>
      <c r="CM100" s="27" t="str">
        <f t="shared" ca="1" si="217"/>
        <v/>
      </c>
      <c r="CN100" s="44" t="str">
        <f ca="1">IF(CM100="","",IF(CM100&lt;=VLOOKUP(CA100,'Players Stats'!$C$88:$L$127,10),"YES","NO"))</f>
        <v/>
      </c>
      <c r="CO100" s="27" t="str">
        <f t="shared" ca="1" si="218"/>
        <v/>
      </c>
      <c r="CP100" s="44" t="str">
        <f ca="1">IF(CN100="YES",IF(CO100&lt;=VLOOKUP(CA100,'Players Stats'!$C$88:$H$127,6),1,0),"")</f>
        <v/>
      </c>
      <c r="CQ100" s="27" t="str">
        <f t="shared" ca="1" si="219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20"/>
        <v/>
      </c>
      <c r="CT100" s="44" t="str">
        <f ca="1">IF(CS100="","",IF(CS100&lt;=Simulation!$K$7,"YES","NO"))</f>
        <v/>
      </c>
      <c r="CU100" s="27" t="str">
        <f t="shared" ca="1" si="221"/>
        <v/>
      </c>
      <c r="CV100" s="44" t="str">
        <f ca="1">IF(CT100="NO",IF(CU100&lt;=Simulation!$K$9,BX100,BY100),"")</f>
        <v/>
      </c>
      <c r="CX100" s="44" t="str">
        <f t="shared" ca="1" si="222"/>
        <v/>
      </c>
      <c r="CY100" s="6" t="str">
        <f t="shared" ca="1" si="223"/>
        <v/>
      </c>
      <c r="CZ100" s="44" t="str">
        <f t="shared" ca="1" si="224"/>
        <v/>
      </c>
      <c r="DB100" s="44" t="str">
        <f t="shared" ca="1" si="225"/>
        <v/>
      </c>
      <c r="DC100" s="44" t="str">
        <f t="shared" ca="1" si="226"/>
        <v/>
      </c>
      <c r="DD100" s="44" t="str">
        <f t="shared" ca="1" si="227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28"/>
        <v/>
      </c>
      <c r="DI100" s="44" t="str">
        <f t="shared" ca="1" si="229"/>
        <v/>
      </c>
      <c r="DJ100" s="27" t="str">
        <f t="shared" ca="1" si="230"/>
        <v/>
      </c>
      <c r="DK100" s="44" t="str">
        <f t="shared" ca="1" si="231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32"/>
        <v/>
      </c>
      <c r="DO100" s="44" t="str">
        <f ca="1">IF(DF100&lt;&gt;"",VLOOKUP('Quarter 1'!DK100-5*('Quarter 1'!DH100-1),'Players Stats'!$B$136:$J$140,1+DI100),"")</f>
        <v/>
      </c>
      <c r="DP100" s="44" t="str">
        <f t="shared" ca="1" si="233"/>
        <v/>
      </c>
      <c r="DQ100" s="27" t="str">
        <f t="shared" ca="1" si="234"/>
        <v/>
      </c>
      <c r="DR100" s="44" t="str">
        <f ca="1">IF(DF100&lt;&gt;"",IF(DP100="NO",VLOOKUP(DK100,'Players Stats'!$C$88:$I$127,7),""),"")</f>
        <v/>
      </c>
      <c r="DS100" s="44" t="str">
        <f t="shared" ca="1" si="235"/>
        <v/>
      </c>
      <c r="DT100" s="27" t="str">
        <f t="shared" ca="1" si="236"/>
        <v/>
      </c>
      <c r="DU100" s="44" t="str">
        <f ca="1">IF(DP100="NO",VLOOKUP(DK100,'Players Stats'!$C$88:$H$127,7-'Quarter 1'!DS100),"")</f>
        <v/>
      </c>
      <c r="DV100" s="44" t="str">
        <f t="shared" ca="1" si="237"/>
        <v/>
      </c>
      <c r="DW100" s="27" t="str">
        <f t="shared" ca="1" si="238"/>
        <v/>
      </c>
      <c r="DX100" s="44" t="str">
        <f ca="1">IF(DW100="","",IF(DW100&lt;=VLOOKUP(DK100,'Players Stats'!$C$88:$L$127,10),"YES","NO"))</f>
        <v/>
      </c>
      <c r="DY100" s="27" t="str">
        <f t="shared" ca="1" si="239"/>
        <v/>
      </c>
      <c r="DZ100" s="44" t="str">
        <f ca="1">IF(DX100="YES",IF(DY100&lt;=VLOOKUP(DK100,'Players Stats'!$C$88:$H$127,6),1,0),"")</f>
        <v/>
      </c>
      <c r="EA100" s="27" t="str">
        <f t="shared" ca="1" si="240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41"/>
        <v/>
      </c>
      <c r="ED100" s="44" t="str">
        <f ca="1">IF(EC100="","",IF(EC100&lt;=Simulation!$K$7,"YES","NO"))</f>
        <v/>
      </c>
      <c r="EE100" s="27" t="str">
        <f t="shared" ca="1" si="242"/>
        <v/>
      </c>
      <c r="EF100" s="44" t="str">
        <f ca="1">IF(ED100="NO",IF(EE100&lt;=Simulation!$K$9,DH100,DI100),"")</f>
        <v/>
      </c>
      <c r="EH100" s="44" t="str">
        <f t="shared" ca="1" si="243"/>
        <v/>
      </c>
      <c r="EI100" s="6" t="str">
        <f t="shared" ca="1" si="244"/>
        <v/>
      </c>
      <c r="EJ100" s="44" t="str">
        <f t="shared" ca="1" si="245"/>
        <v/>
      </c>
      <c r="EL100" s="44" t="str">
        <f t="shared" ca="1" si="246"/>
        <v/>
      </c>
      <c r="EM100" s="44" t="str">
        <f t="shared" ca="1" si="247"/>
        <v/>
      </c>
      <c r="EN100" s="44" t="str">
        <f t="shared" ca="1" si="248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0">
    <mergeCell ref="BN2:BP2"/>
    <mergeCell ref="AM10:AM11"/>
    <mergeCell ref="AN10:AN11"/>
    <mergeCell ref="AO10:AO11"/>
    <mergeCell ref="AP10:AP11"/>
    <mergeCell ref="AQ10:AQ11"/>
    <mergeCell ref="AR10:AR11"/>
    <mergeCell ref="AS10:AS11"/>
    <mergeCell ref="AT10:AT11"/>
    <mergeCell ref="AU10:AU11"/>
    <mergeCell ref="AV10:AV11"/>
    <mergeCell ref="AW10:AW11"/>
    <mergeCell ref="AX10:AX11"/>
    <mergeCell ref="AY10:AY11"/>
    <mergeCell ref="AZ10:AZ11"/>
    <mergeCell ref="BA10:BA11"/>
    <mergeCell ref="BB10:BB11"/>
    <mergeCell ref="BC10:BC11"/>
    <mergeCell ref="BD10:BD11"/>
    <mergeCell ref="BE10:BE11"/>
    <mergeCell ref="BF10:BF11"/>
    <mergeCell ref="BG10:BG11"/>
    <mergeCell ref="BH10:BH11"/>
    <mergeCell ref="BI10:BI11"/>
    <mergeCell ref="EE10:EE11"/>
    <mergeCell ref="EF10:EF11"/>
    <mergeCell ref="BJ10:BJ11"/>
    <mergeCell ref="BK10:BK11"/>
    <mergeCell ref="BL10:BL11"/>
    <mergeCell ref="CX2:CZ2"/>
    <mergeCell ref="BW10:BW11"/>
    <mergeCell ref="BX10:BX11"/>
    <mergeCell ref="BY10:BY11"/>
    <mergeCell ref="BZ10:BZ11"/>
    <mergeCell ref="CA10:CA11"/>
    <mergeCell ref="CB10:CB11"/>
    <mergeCell ref="CC10:CC11"/>
    <mergeCell ref="CD10:CD11"/>
    <mergeCell ref="CE10:CE11"/>
    <mergeCell ref="CF10:CF11"/>
    <mergeCell ref="CG10:CG11"/>
    <mergeCell ref="CH10:CH11"/>
    <mergeCell ref="CI10:CI11"/>
    <mergeCell ref="CJ10:CJ11"/>
    <mergeCell ref="CK10:CK11"/>
    <mergeCell ref="CL10:CL11"/>
    <mergeCell ref="CM10:CM11"/>
    <mergeCell ref="CN10:CN11"/>
    <mergeCell ref="R10:R11"/>
    <mergeCell ref="S10:S11"/>
    <mergeCell ref="T10:T11"/>
    <mergeCell ref="CS10:CS11"/>
    <mergeCell ref="CT10:CT11"/>
    <mergeCell ref="CU10:CU11"/>
    <mergeCell ref="CV10:CV11"/>
    <mergeCell ref="EH2:EJ2"/>
    <mergeCell ref="DG10:DG11"/>
    <mergeCell ref="DH10:DH11"/>
    <mergeCell ref="DI10:DI11"/>
    <mergeCell ref="DJ10:DJ11"/>
    <mergeCell ref="DK10:DK11"/>
    <mergeCell ref="DL10:DL11"/>
    <mergeCell ref="DM10:DM11"/>
    <mergeCell ref="DN10:DN11"/>
    <mergeCell ref="DO10:DO11"/>
    <mergeCell ref="DP10:DP11"/>
    <mergeCell ref="DQ10:DQ11"/>
    <mergeCell ref="DR10:DR11"/>
    <mergeCell ref="DS10:DS11"/>
    <mergeCell ref="DT10:DT11"/>
    <mergeCell ref="DU10:DU11"/>
    <mergeCell ref="DV10:DV11"/>
    <mergeCell ref="DX10:DX11"/>
    <mergeCell ref="DY10:DY11"/>
    <mergeCell ref="DZ10:DZ11"/>
    <mergeCell ref="EA10:EA11"/>
    <mergeCell ref="EB10:EB11"/>
    <mergeCell ref="EC10:EC11"/>
    <mergeCell ref="AA10:AA11"/>
    <mergeCell ref="AB10:AB11"/>
    <mergeCell ref="ED10:ED11"/>
    <mergeCell ref="CQ10:CQ11"/>
    <mergeCell ref="CR10:CR11"/>
    <mergeCell ref="DW10:DW11"/>
    <mergeCell ref="CO10:CO11"/>
    <mergeCell ref="CP10:CP11"/>
    <mergeCell ref="B2:C2"/>
    <mergeCell ref="K2:M2"/>
    <mergeCell ref="AD2:AF2"/>
    <mergeCell ref="I10:I11"/>
    <mergeCell ref="J10:J11"/>
    <mergeCell ref="K10:K11"/>
    <mergeCell ref="L10:L11"/>
    <mergeCell ref="M10:M11"/>
    <mergeCell ref="N10:N11"/>
    <mergeCell ref="C10:C11"/>
    <mergeCell ref="D10:D11"/>
    <mergeCell ref="E10:E11"/>
    <mergeCell ref="F10:F11"/>
    <mergeCell ref="G10:G11"/>
    <mergeCell ref="H10:H11"/>
    <mergeCell ref="U10:U11"/>
    <mergeCell ref="V10:V11"/>
    <mergeCell ref="W10:W11"/>
    <mergeCell ref="X10:X11"/>
    <mergeCell ref="Y10:Y11"/>
    <mergeCell ref="Z10:Z11"/>
    <mergeCell ref="O10:O11"/>
    <mergeCell ref="P10:P11"/>
    <mergeCell ref="Q10:Q11"/>
  </mergeCells>
  <conditionalFormatting sqref="AB12:AB1047 D12:E1047">
    <cfRule type="colorScale" priority="14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{F157C466-FEC4-2744-8302-45F395957083}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{D482A761-C4B4-0942-8656-3819565C5F2D}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{1344E251-1555-834D-B89A-F5B57B1DCECA}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{BAB470F9-A979-C347-A0C9-6CF67C3590EB}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57C466-FEC4-2744-8302-45F395957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D482A761-C4B4-0942-8656-3819565C5F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1344E251-1555-834D-B89A-F5B57B1DCE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BAB470F9-A979-C347-A0C9-6CF67C3590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topLeftCell="D1" workbookViewId="0">
      <selection activeCell="D23" sqref="D23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6640625" bestFit="1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0.88455224659095366</v>
      </c>
      <c r="E2" s="83"/>
      <c r="F2" s="6" t="s">
        <v>14</v>
      </c>
      <c r="G2" s="9" t="s">
        <v>15</v>
      </c>
      <c r="H2" s="8">
        <f ca="1">IF(D2&lt;=0.5,C4,C5)</f>
        <v>4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3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4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3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3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>Simulation!D6</f>
        <v>3</v>
      </c>
      <c r="K4" s="2">
        <f ca="1">AD4+BN4+CX4+EH4</f>
        <v>109</v>
      </c>
      <c r="L4" s="28" t="s">
        <v>10</v>
      </c>
      <c r="M4" s="2">
        <f t="shared" ref="M4" ca="1" si="0">AF4+BP4+CZ4+EJ4</f>
        <v>103</v>
      </c>
      <c r="O4" s="15"/>
      <c r="P4" s="13"/>
      <c r="Q4" s="13"/>
      <c r="R4" s="13"/>
      <c r="V4" s="17"/>
      <c r="W4" s="18"/>
      <c r="X4" s="17"/>
      <c r="AD4" s="2">
        <f ca="1">SUM($AH$12:$AH$161)</f>
        <v>25</v>
      </c>
      <c r="AE4" s="28" t="s">
        <v>10</v>
      </c>
      <c r="AF4" s="2">
        <f ca="1">SUM($AJ$12:$AJ$161)</f>
        <v>30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28</v>
      </c>
      <c r="BO4" s="28" t="s">
        <v>10</v>
      </c>
      <c r="BP4" s="2">
        <f ca="1">SUM($BT$12:$BT$161)</f>
        <v>23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32</v>
      </c>
      <c r="CY4" s="28" t="s">
        <v>10</v>
      </c>
      <c r="CZ4" s="2">
        <f ca="1">SUM($DD$12:$DD$161)</f>
        <v>28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24</v>
      </c>
      <c r="EI4" s="28" t="s">
        <v>10</v>
      </c>
      <c r="EJ4" s="2">
        <f ca="1">SUM($EN$12:$EN$161)</f>
        <v>22</v>
      </c>
    </row>
    <row r="5" spans="2:144">
      <c r="B5" s="31" t="s">
        <v>65</v>
      </c>
      <c r="C5" s="30">
        <f>Simulation!E6</f>
        <v>4</v>
      </c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T74" ca="1" si="2">IF(AND(BN11&lt;&gt;"",BN12=""),BN11,"")</f>
        <v/>
      </c>
      <c r="BS11" t="str">
        <f t="shared" ca="1" si="2"/>
        <v/>
      </c>
      <c r="BT11" t="str">
        <f t="shared" ca="1" si="2"/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D74" ca="1" si="3">IF(AND(CX11&lt;&gt;"",CX12=""),CX11,"")</f>
        <v/>
      </c>
      <c r="DC11" t="str">
        <f t="shared" ca="1" si="3"/>
        <v/>
      </c>
      <c r="DD11" t="str">
        <f t="shared" ca="1" si="3"/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N74" ca="1" si="4">IF(AND(EH11&lt;&gt;"",EH12=""),EH11,"")</f>
        <v/>
      </c>
      <c r="EM11" t="str">
        <f t="shared" ca="1" si="4"/>
        <v/>
      </c>
      <c r="EN11" t="str">
        <f t="shared" ca="1" si="4"/>
        <v/>
      </c>
    </row>
    <row r="12" spans="2:144">
      <c r="B12" s="44">
        <f ca="1">IF(B11&lt;&gt;"",IF(AND(B11&lt;60*Simulation!$K$8, B11+C12&lt;60*Simulation!$K$8),B11+C12,""),"")</f>
        <v>11</v>
      </c>
      <c r="C12" s="44">
        <f ca="1">IF(B11&lt;&gt;"",RANDBETWEEN(Simulation!$N$5/2,Simulation!$P$5),"")</f>
        <v>11</v>
      </c>
      <c r="D12" s="44">
        <f ca="1">H2</f>
        <v>4</v>
      </c>
      <c r="E12" s="44">
        <f ca="1">IF(B12&lt;&gt;"",IF(D12=C$4,C$5,C$4),"")</f>
        <v>3</v>
      </c>
      <c r="F12" s="87">
        <f ca="1">IF(B12&lt;&gt;"",RAND(),"")</f>
        <v>0.6892334184904324</v>
      </c>
      <c r="G12" s="44">
        <f ca="1">IF(B12&lt;&gt;"",INT(5*F12)+1+5*(D12-1),"")</f>
        <v>19</v>
      </c>
      <c r="H12" s="44" t="str">
        <f ca="1">IF(B12&lt;&gt;"",VLOOKUP(G12,'Players Stats'!$C$88:$D$127,2),"")</f>
        <v>Power Forward</v>
      </c>
      <c r="I12" s="44" t="str">
        <f ca="1">IF(B12&lt;&gt;"",VLOOKUP(G12,'Players Stats'!$C$88:$E$127,3),"")</f>
        <v>Amar'e Stoudemire</v>
      </c>
      <c r="J12" s="87">
        <f ca="1">IF(B12&lt;&gt;"",RAND(),"")</f>
        <v>6.845501117429964E-2</v>
      </c>
      <c r="K12" s="87">
        <f ca="1">IF(B12&lt;&gt;"",VLOOKUP('Quarter 2'!G12-5*('Quarter 2'!D12-1),'Players Stats'!$B$136:$J$140,1+E12),"")</f>
        <v>0.11534999999999999</v>
      </c>
      <c r="L12" s="44" t="str">
        <f ca="1">IF(B12&lt;&gt;"",IF(J12&lt;=K12, "YES", "NO"),"")</f>
        <v>YES</v>
      </c>
      <c r="M12" s="87" t="str">
        <f ca="1">IF(B12&lt;&gt;"",IF(L12="NO",RAND(),""),"")</f>
        <v/>
      </c>
      <c r="N12" s="87" t="str">
        <f ca="1">IF(B12&lt;&gt;"",IF(L12="NO",VLOOKUP(G12,'Players Stats'!$C$88:$I$127,7),""),"")</f>
        <v/>
      </c>
      <c r="O12" s="44" t="str">
        <f ca="1">IF(B12&lt;&gt;"",IF(L12="NO",IF(M12&lt;=N12,3,2),""),"")</f>
        <v/>
      </c>
      <c r="P12" s="87" t="str">
        <f ca="1">IF(B12&lt;&gt;"",IF(L12="NO",RAND(),""),"")</f>
        <v/>
      </c>
      <c r="Q12" s="87" t="str">
        <f ca="1">IF(L12="NO",VLOOKUP(G12,'Players Stats'!$C$88:$H$127,7-'Quarter 2'!O12),"")</f>
        <v/>
      </c>
      <c r="R12" s="44" t="str">
        <f ca="1">IF(B12&lt;&gt;"",IF(L12="NO",IF(P12&lt;=Q12,O12,0),""),"")</f>
        <v/>
      </c>
      <c r="S12" s="87" t="str">
        <f ca="1">IF(R12="","",IF(O12=3,"",RAND()))</f>
        <v/>
      </c>
      <c r="T12" s="44" t="str">
        <f ca="1">IF(S12="","",IF(S12&lt;=VLOOKUP(G12,'Players Stats'!$C$88:$L$127,10),"YES","NO"))</f>
        <v/>
      </c>
      <c r="U12" s="87" t="str">
        <f ca="1">IF(T12="YES",RAND(),"")</f>
        <v/>
      </c>
      <c r="V12" s="44" t="str">
        <f ca="1">IF(T12="YES",IF(U12&lt;=VLOOKUP(G12,'Players Stats'!$C$88:$H$127,6),1,0),"")</f>
        <v/>
      </c>
      <c r="W12" s="8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87" t="str">
        <f ca="1">IF(AND(R12=0,T12="NO"),RAND(),"")</f>
        <v/>
      </c>
      <c r="Z12" s="44" t="str">
        <f ca="1">IF(Y12="","",IF(Y12&lt;=Simulation!$K$7,"YES","NO"))</f>
        <v/>
      </c>
      <c r="AA12" s="87" t="str">
        <f ca="1">IF(Z12="NO",RAND(),"")</f>
        <v/>
      </c>
      <c r="AB12" s="44" t="str">
        <f ca="1">IF(Z12="NO",IF(AA12&lt;=Simulation!$K$9,D12,E12),"")</f>
        <v/>
      </c>
      <c r="AD12" s="44">
        <f ca="1">IF(B12&lt;&gt;"",IF(D12=$C$4,IF(L12="YES",AD11,IF(T12="YES",IF(R12=0,AD11+R12+V12+X12,AD11+R12+V12),AD11+R12)),AD11),"")</f>
        <v>0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0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6</v>
      </c>
      <c r="AM12" s="44">
        <f ca="1">IF(AL11&lt;&gt;"",RANDBETWEEN(Simulation!$N$5/2,Simulation!$P$5),"")</f>
        <v>6</v>
      </c>
      <c r="AN12" s="44">
        <f ca="1">AR2</f>
        <v>3</v>
      </c>
      <c r="AO12" s="44">
        <f ca="1">IF(AL12&lt;&gt;"",IF(AN12=C$4,C$5,C$4),"")</f>
        <v>4</v>
      </c>
      <c r="AP12" s="27">
        <f ca="1">IF(AL12&lt;&gt;"",RAND(),"")</f>
        <v>0.47091374432404576</v>
      </c>
      <c r="AQ12" s="44">
        <f ca="1">IF(AL12&lt;&gt;"",INT(5*AP12)+1+5*(AN12-1),"")</f>
        <v>13</v>
      </c>
      <c r="AR12" s="44" t="str">
        <f ca="1">IF(AL12&lt;&gt;"",VLOOKUP(AQ12,'Players Stats'!$C$88:$D$127,2),"")</f>
        <v>Small Forward</v>
      </c>
      <c r="AS12" s="44" t="str">
        <f ca="1">IF(AL12&lt;&gt;"",VLOOKUP(AQ12,'Players Stats'!$C$88:$E$127,3),"")</f>
        <v>David West</v>
      </c>
      <c r="AT12" s="27">
        <f ca="1">IF(AL12&lt;&gt;"",RAND(),"")</f>
        <v>0.4239355090004544</v>
      </c>
      <c r="AU12" s="44">
        <f ca="1">IF(AL12&lt;&gt;"",VLOOKUP('Quarter 2'!AQ12-5*('Quarter 2'!AN12-1),'Players Stats'!$B$136:$J$140,1+AO12),"")</f>
        <v>6.5350000000000005E-2</v>
      </c>
      <c r="AV12" s="44" t="str">
        <f ca="1">IF(AL12&lt;&gt;"",IF(AT12&lt;=AU12, "YES", "NO"),"")</f>
        <v>NO</v>
      </c>
      <c r="AW12" s="27">
        <f ca="1">IF(AL12&lt;&gt;"",IF(AV12="NO",RAND(),""),"")</f>
        <v>0.50894530235046453</v>
      </c>
      <c r="AX12" s="44">
        <f ca="1">IF(AL12&lt;&gt;"",IF(AV12="NO",VLOOKUP(AQ12,'Players Stats'!$C$88:$I$127,7),""),"")</f>
        <v>2.1276595744680847E-2</v>
      </c>
      <c r="AY12" s="44">
        <f ca="1">IF(AL12&lt;&gt;"",IF(AV12="NO",IF(AW12&lt;=AX12,3,2),""),"")</f>
        <v>2</v>
      </c>
      <c r="AZ12" s="27">
        <f ca="1">IF(AL12&lt;&gt;"",IF(AV12="NO",RAND(),""),"")</f>
        <v>0.80301480758257793</v>
      </c>
      <c r="BA12" s="44">
        <f ca="1">IF(AV12="NO",VLOOKUP(AQ12,'Players Stats'!$C$88:$H$127,7-'Quarter 2'!AY12),"")</f>
        <v>0.498</v>
      </c>
      <c r="BB12" s="44">
        <f ca="1">IF(AL12&lt;&gt;"",IF(AV12="NO",IF(AZ12&lt;=BA12,AY12,0),""),"")</f>
        <v>0</v>
      </c>
      <c r="BC12" s="27">
        <f ca="1">IF(BB12="","",IF(AY12=3,"",RAND()))</f>
        <v>0.69482533021718074</v>
      </c>
      <c r="BD12" s="44" t="str">
        <f ca="1">IF(BC12="","",IF(BC12&lt;=VLOOKUP(AQ12,'Players Stats'!$C$88:$L$127,10),"YES","NO"))</f>
        <v>NO</v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>
        <f ca="1">IF(AND(BB12=0,BD12="NO"),RAND(),"")</f>
        <v>1.8907630732834524E-2</v>
      </c>
      <c r="BJ12" s="44" t="str">
        <f ca="1">IF(BI12="","",IF(BI12&lt;=Simulation!$K$7,"YES","NO"))</f>
        <v>YES</v>
      </c>
      <c r="BK12" s="27" t="str">
        <f ca="1">IF(BJ12="NO",RAND(),"")</f>
        <v/>
      </c>
      <c r="BL12" s="44" t="str">
        <f ca="1">IF(BJ12="NO",IF(BK12&lt;=Simulation!$K$9,AN12,AO12),"")</f>
        <v/>
      </c>
      <c r="BN12" s="44">
        <f ca="1">IF(AL12&lt;&gt;"",IF(AN12=$C$4,IF(AV12="YES",BN11,IF(BD12="YES",IF(BB12=0,BN11+BB12+BF12+BH12,BN11+BB12+BF12),BN11+BB12)),BN11),"")</f>
        <v>0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0</v>
      </c>
      <c r="BR12" t="str">
        <f t="shared" ca="1" si="2"/>
        <v/>
      </c>
      <c r="BS12" t="str">
        <f t="shared" ca="1" si="2"/>
        <v/>
      </c>
      <c r="BT12" t="str">
        <f t="shared" ca="1" si="2"/>
        <v/>
      </c>
      <c r="BV12" s="44">
        <f ca="1">IF(BV11&lt;&gt;"",IF(AND(BV11&lt;60*Simulation!$K$8, BV11+BW12&lt;60*Simulation!$K$8),BV11+BW12,""),"")</f>
        <v>10</v>
      </c>
      <c r="BW12" s="44">
        <f ca="1">IF(BV11&lt;&gt;"",RANDBETWEEN(Simulation!$N$5/2,Simulation!$P$5),"")</f>
        <v>10</v>
      </c>
      <c r="BX12" s="44">
        <f ca="1">CB2</f>
        <v>4</v>
      </c>
      <c r="BY12" s="44">
        <f ca="1">IF(BV12&lt;&gt;"",IF(BX12=C$4,C$5,C$4),"")</f>
        <v>3</v>
      </c>
      <c r="BZ12" s="27">
        <f ca="1">IF(BV12&lt;&gt;"",RAND(),"")</f>
        <v>0.64386369991810344</v>
      </c>
      <c r="CA12" s="44">
        <f ca="1">IF(BV12&lt;&gt;"",INT(5*BZ12)+1+5*(BX12-1),"")</f>
        <v>19</v>
      </c>
      <c r="CB12" s="44" t="str">
        <f ca="1">IF(BV12&lt;&gt;"",VLOOKUP(CA12,'Players Stats'!$C$88:$D$127,2),"")</f>
        <v>Power Forward</v>
      </c>
      <c r="CC12" s="44" t="str">
        <f ca="1">IF(BV12&lt;&gt;"",VLOOKUP(CA12,'Players Stats'!$C$88:$E$127,3),"")</f>
        <v>Amar'e Stoudemire</v>
      </c>
      <c r="CD12" s="27">
        <f ca="1">IF(BV12&lt;&gt;"",RAND(),"")</f>
        <v>0.96455014388633198</v>
      </c>
      <c r="CE12" s="44">
        <f ca="1">IF(BV12&lt;&gt;"",VLOOKUP('Quarter 2'!CA12-5*('Quarter 2'!BX12-1),'Players Stats'!$B$136:$J$140,1+BY12),"")</f>
        <v>0.11534999999999999</v>
      </c>
      <c r="CF12" s="44" t="str">
        <f ca="1">IF(BV12&lt;&gt;"",IF(CD12&lt;=CE12, "YES", "NO"),"")</f>
        <v>NO</v>
      </c>
      <c r="CG12" s="27">
        <f ca="1">IF(BV12&lt;&gt;"",IF(CF12="NO",RAND(),""),"")</f>
        <v>0.79151642290137381</v>
      </c>
      <c r="CH12" s="44">
        <f ca="1">IF(BV12&lt;&gt;"",IF(CF12="NO",VLOOKUP(CA12,'Players Stats'!$C$88:$I$127,7),""),"")</f>
        <v>0</v>
      </c>
      <c r="CI12" s="44">
        <f ca="1">IF(BV12&lt;&gt;"",IF(CF12="NO",IF(CG12&lt;=CH12,3,2),""),"")</f>
        <v>2</v>
      </c>
      <c r="CJ12" s="27">
        <f ca="1">IF(BV12&lt;&gt;"",IF(CF12="NO",RAND(),""),"")</f>
        <v>0.47734863976152542</v>
      </c>
      <c r="CK12" s="44">
        <f ca="1">IF(CF12="NO",VLOOKUP(CA12,'Players Stats'!$C$88:$H$127,7-'Quarter 2'!CI12),"")</f>
        <v>0.57699999999999996</v>
      </c>
      <c r="CL12" s="44">
        <f ca="1">IF(BV12&lt;&gt;"",IF(CF12="NO",IF(CJ12&lt;=CK12,CI12,0),""),"")</f>
        <v>2</v>
      </c>
      <c r="CM12" s="27">
        <f ca="1">IF(CL12="","",IF(CI12=3,"",RAND()))</f>
        <v>1.5398579857242356E-2</v>
      </c>
      <c r="CN12" s="44" t="str">
        <f ca="1">IF(CM12="","",IF(CM12&lt;=VLOOKUP(CA12,'Players Stats'!$C$88:$L$127,10),"YES","NO"))</f>
        <v>YES</v>
      </c>
      <c r="CO12" s="27">
        <f ca="1">IF(CN12="YES",RAND(),"")</f>
        <v>0.17110097197088614</v>
      </c>
      <c r="CP12" s="44">
        <f ca="1">IF(CN12="YES",IF(CO12&lt;=VLOOKUP(CA12,'Players Stats'!$C$88:$H$127,6),1,0),"")</f>
        <v>1</v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 t="str">
        <f ca="1">IF(AND(CL12=0,CN12="NO"),RAND(),"")</f>
        <v/>
      </c>
      <c r="CT12" s="44" t="str">
        <f ca="1">IF(CS12="","",IF(CS12&lt;=Simulation!$K$7,"YES","NO"))</f>
        <v/>
      </c>
      <c r="CU12" s="27" t="str">
        <f ca="1">IF(CT12="NO",RAND(),"")</f>
        <v/>
      </c>
      <c r="CV12" s="44" t="str">
        <f ca="1">IF(CT12="NO",IF(CU12&lt;=Simulation!$K$9,BX12,BY12),"")</f>
        <v/>
      </c>
      <c r="CX12" s="44">
        <f ca="1">IF(BV12&lt;&gt;"",IF(BX12=$C$4,IF(CF12="YES",CX11,IF(CN12="YES",IF(CL12=0,CX11+CL12+CP12+CR12,CX11+CL12+CP12),CX11+CL12)),CX11),"")</f>
        <v>0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3</v>
      </c>
      <c r="DB12" t="str">
        <f t="shared" ca="1" si="3"/>
        <v/>
      </c>
      <c r="DC12" t="str">
        <f t="shared" ca="1" si="3"/>
        <v/>
      </c>
      <c r="DD12" t="str">
        <f t="shared" ca="1" si="3"/>
        <v/>
      </c>
      <c r="DF12" s="44">
        <f ca="1">IF(DF11&lt;&gt;"",IF(AND(DF11&lt;60*Simulation!$K$8, DF11+DG12&lt;60*Simulation!$K$8),DF11+DG12,""),"")</f>
        <v>23</v>
      </c>
      <c r="DG12" s="44">
        <f ca="1">IF(DF11&lt;&gt;"",RANDBETWEEN(Simulation!$N$5/2,Simulation!$P$5),"")</f>
        <v>23</v>
      </c>
      <c r="DH12" s="44">
        <f ca="1">DL2</f>
        <v>3</v>
      </c>
      <c r="DI12" s="44">
        <f ca="1">IF(DF12&lt;&gt;"",IF(DH12=C$4,C$5,C$4),"")</f>
        <v>4</v>
      </c>
      <c r="DJ12" s="27">
        <f ca="1">IF(DF12&lt;&gt;"",RAND(),"")</f>
        <v>0.95606226903550351</v>
      </c>
      <c r="DK12" s="44">
        <f ca="1">IF(DF12&lt;&gt;"",INT(5*DJ12)+1+5*(DH12-1),"")</f>
        <v>15</v>
      </c>
      <c r="DL12" s="44" t="str">
        <f ca="1">IF(DF12&lt;&gt;"",VLOOKUP(DK12,'Players Stats'!$C$88:$D$127,2),"")</f>
        <v>Center</v>
      </c>
      <c r="DM12" s="44" t="str">
        <f ca="1">IF(DF12&lt;&gt;"",VLOOKUP(DK12,'Players Stats'!$C$88:$E$127,3),"")</f>
        <v>Roy Hibbert</v>
      </c>
      <c r="DN12" s="27">
        <f ca="1">IF(DF12&lt;&gt;"",RAND(),"")</f>
        <v>0.34465416180179942</v>
      </c>
      <c r="DO12" s="44">
        <f ca="1">IF(DF12&lt;&gt;"",VLOOKUP('Quarter 2'!DK12-5*('Quarter 2'!DH12-1),'Players Stats'!$B$136:$J$140,1+DI12),"")</f>
        <v>8.4650000000000003E-2</v>
      </c>
      <c r="DP12" s="44" t="str">
        <f ca="1">IF(DF12&lt;&gt;"",IF(DN12&lt;=DO12, "YES", "NO"),"")</f>
        <v>NO</v>
      </c>
      <c r="DQ12" s="27">
        <f ca="1">IF(DF12&lt;&gt;"",IF(DP12="NO",RAND(),""),"")</f>
        <v>0.52110231413061059</v>
      </c>
      <c r="DR12" s="44">
        <f ca="1">IF(DF12&lt;&gt;"",IF(DP12="NO",VLOOKUP(DK12,'Players Stats'!$C$88:$I$127,7),""),"")</f>
        <v>9.0909090909090922E-3</v>
      </c>
      <c r="DS12" s="44">
        <f ca="1">IF(DF12&lt;&gt;"",IF(DP12="NO",IF(DQ12&lt;=DR12,3,2),""),"")</f>
        <v>2</v>
      </c>
      <c r="DT12" s="27">
        <f ca="1">IF(DF12&lt;&gt;"",IF(DP12="NO",RAND(),""),"")</f>
        <v>2.9101693164477527E-2</v>
      </c>
      <c r="DU12" s="44">
        <f ca="1">IF(DP12="NO",VLOOKUP(DK12,'Players Stats'!$C$88:$H$127,7-'Quarter 2'!DS12),"")</f>
        <v>0.44800000000000001</v>
      </c>
      <c r="DV12" s="44">
        <f ca="1">IF(DF12&lt;&gt;"",IF(DP12="NO",IF(DT12&lt;=DU12,DS12,0),""),"")</f>
        <v>2</v>
      </c>
      <c r="DW12" s="27">
        <f ca="1">IF(DV12="","",IF(DS12=3,"",RAND()))</f>
        <v>0.94734929909167176</v>
      </c>
      <c r="DX12" s="44" t="str">
        <f ca="1">IF(DW12="","",IF(DW12&lt;=VLOOKUP(DK12,'Players Stats'!$C$88:$L$127,10),"YES","NO"))</f>
        <v>NO</v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 t="str">
        <f ca="1">IF(AND(DV12=0,DX12="NO"),RAND(),"")</f>
        <v/>
      </c>
      <c r="ED12" s="44" t="str">
        <f ca="1">IF(EC12="","",IF(EC12&lt;=Simulation!$K$7,"YES","NO"))</f>
        <v/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2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0</v>
      </c>
      <c r="EL12" t="str">
        <f t="shared" ca="1" si="4"/>
        <v/>
      </c>
      <c r="EM12" t="str">
        <f t="shared" ca="1" si="4"/>
        <v/>
      </c>
      <c r="EN12" t="str">
        <f t="shared" ca="1" si="4"/>
        <v/>
      </c>
    </row>
    <row r="13" spans="2:144">
      <c r="B13" s="44">
        <f ca="1">IF(B12&lt;&gt;"",IF(AND(B12&lt;60*Simulation!$K$8, B12+C13&lt;60*Simulation!$K$8),B12+C13,""),"")</f>
        <v>32</v>
      </c>
      <c r="C13" s="44">
        <f ca="1">IF(B12&lt;&gt;"",IF(AND(AB12&lt;&gt;"", D12=AB12),RANDBETWEEN(Simulation!$N$6,Simulation!$P$6),RANDBETWEEN(Simulation!$N$5,Simulation!$P$5)),"")</f>
        <v>21</v>
      </c>
      <c r="D13" s="44">
        <f ca="1">IF(B13&lt;&gt;"",IF(AB12="",E12,AB12),"")</f>
        <v>3</v>
      </c>
      <c r="E13" s="44">
        <f t="shared" ref="E13:E76" ca="1" si="5">IF(B13&lt;&gt;"",IF(D13=C$4,C$5,C$4),"")</f>
        <v>4</v>
      </c>
      <c r="F13" s="87">
        <f t="shared" ref="F13:F76" ca="1" si="6">IF(B13&lt;&gt;"",RAND(),"")</f>
        <v>0.12359770714566931</v>
      </c>
      <c r="G13" s="44">
        <f t="shared" ref="G13:G76" ca="1" si="7">IF(B13&lt;&gt;"",INT(5*F13)+1+5*(D13-1),"")</f>
        <v>11</v>
      </c>
      <c r="H13" s="44" t="str">
        <f ca="1">IF(B13&lt;&gt;"",VLOOKUP(G13,'Players Stats'!$C$88:$D$127,2),"")</f>
        <v>Point Guard</v>
      </c>
      <c r="I13" s="44" t="str">
        <f ca="1">IF(B13&lt;&gt;"",VLOOKUP(G13,'Players Stats'!$C$88:$E$127,3),"")</f>
        <v>Lance Stephenson</v>
      </c>
      <c r="J13" s="87">
        <f t="shared" ref="J13:J76" ca="1" si="8">IF(B13&lt;&gt;"",RAND(),"")</f>
        <v>0.95047299941453456</v>
      </c>
      <c r="K13" s="87">
        <f ca="1">IF(B13&lt;&gt;"",VLOOKUP('Quarter 2'!G13-5*('Quarter 2'!D13-1),'Players Stats'!$B$136:$J$140,1+E13),"")</f>
        <v>9.8799999999999999E-2</v>
      </c>
      <c r="L13" s="44" t="str">
        <f ca="1">IF(B13&lt;&gt;"",IF(J13&lt;=K13, "YES", "NO"),"")</f>
        <v>NO</v>
      </c>
      <c r="M13" s="87">
        <f t="shared" ref="M13:M76" ca="1" si="9">IF(B13&lt;&gt;"",IF(L13="NO",RAND(),""),"")</f>
        <v>3.4296433795185433E-2</v>
      </c>
      <c r="N13" s="87">
        <f ca="1">IF(B13&lt;&gt;"",IF(L13="NO",VLOOKUP(G13,'Players Stats'!$C$88:$I$127,7),""),"")</f>
        <v>0.23762376237623761</v>
      </c>
      <c r="O13" s="44">
        <f ca="1">IF(B13&lt;&gt;"",IF(L13="NO",IF(M13&lt;=N13,3,2),""),"")</f>
        <v>3</v>
      </c>
      <c r="P13" s="87">
        <f t="shared" ref="P13:P76" ca="1" si="10">IF(B13&lt;&gt;"",IF(L13="NO",RAND(),""),"")</f>
        <v>0.45592851992498229</v>
      </c>
      <c r="Q13" s="87">
        <f ca="1">IF(L13="NO",VLOOKUP(G13,'Players Stats'!$C$88:$H$127,7-'Quarter 2'!O13),"")</f>
        <v>0.33</v>
      </c>
      <c r="R13" s="44">
        <f ca="1">IF(B13&lt;&gt;"",IF(L13="NO",IF(P13&lt;=Q13,O13,0),""),"")</f>
        <v>0</v>
      </c>
      <c r="S13" s="87" t="str">
        <f t="shared" ref="S13:S76" ca="1" si="11">IF(R13="","",IF(O13=3,"",RAND()))</f>
        <v/>
      </c>
      <c r="T13" s="44" t="str">
        <f ca="1">IF(S13="","",IF(S13&lt;=VLOOKUP(G13,'Players Stats'!$C$88:$L$127,10),"YES","NO"))</f>
        <v/>
      </c>
      <c r="U13" s="87" t="str">
        <f t="shared" ref="U13:U76" ca="1" si="12">IF(T13="YES",RAND(),"")</f>
        <v/>
      </c>
      <c r="V13" s="44" t="str">
        <f ca="1">IF(T13="YES",IF(U13&lt;=VLOOKUP(G13,'Players Stats'!$C$88:$H$127,6),1,0),"")</f>
        <v/>
      </c>
      <c r="W13" s="87" t="str">
        <f t="shared" ref="W13:W76" ca="1" si="13">IF(AND(T13="YES",R13=0),RAND(),"")</f>
        <v/>
      </c>
      <c r="X13" s="44" t="str">
        <f ca="1">IF(AND(T13="YES",W13&lt;&gt;""),IF(W13&lt;=VLOOKUP(G13,'Players Stats'!$C$88:$H$127,6),1,0),"")</f>
        <v/>
      </c>
      <c r="Y13" s="87" t="str">
        <f t="shared" ref="Y13:Y76" ca="1" si="14">IF(AND(R13=0,T13="NO"),RAND(),"")</f>
        <v/>
      </c>
      <c r="Z13" s="44" t="str">
        <f ca="1">IF(Y13="","",IF(Y13&lt;=Simulation!$K$7,"YES","NO"))</f>
        <v/>
      </c>
      <c r="AA13" s="87" t="str">
        <f t="shared" ref="AA13:AA76" ca="1" si="15">IF(Z13="NO",RAND(),"")</f>
        <v/>
      </c>
      <c r="AB13" s="44" t="str">
        <f ca="1">IF(Z13="NO",IF(AA13&lt;=Simulation!$K$9,D13,E13),"")</f>
        <v/>
      </c>
      <c r="AD13" s="44">
        <f t="shared" ref="AD13:AD76" ca="1" si="16">IF(B13&lt;&gt;"",IF(D13=$C$4,IF(L13="YES",AD12,IF(T13="YES",IF(R13=0,AD12+R13+V13+X13,AD12+R13+V13),AD12+R13)),AD12),"")</f>
        <v>0</v>
      </c>
      <c r="AE13" s="6" t="str">
        <f t="shared" ref="AE13:AE76" ca="1" si="17">IF(B13&lt;&gt;"","-","")</f>
        <v>-</v>
      </c>
      <c r="AF13" s="44">
        <f t="shared" ref="AF13:AF76" ca="1" si="18">IF(B13&lt;&gt;"",IF(D13=$C$5,IF(L13="YES",AF12,IF(T13="YES",IF(R13=0,AF12+R13+V13+X13,AF12+R13+V13),AF12+R13)),AF12),"")</f>
        <v>0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30</v>
      </c>
      <c r="AM13" s="44">
        <f ca="1">IF(AL12&lt;&gt;"",IF(AND(BL12&lt;&gt;"", AN12=BL12),RANDBETWEEN(Simulation!$N$6,Simulation!$P$6),RANDBETWEEN(Simulation!$N$5,Simulation!$P$5)),"")</f>
        <v>24</v>
      </c>
      <c r="AN13" s="44">
        <f ca="1">IF(AL13&lt;&gt;"",IF(BL12="",AO12,BL12),"")</f>
        <v>4</v>
      </c>
      <c r="AO13" s="44">
        <f t="shared" ref="AO13:AO76" ca="1" si="19">IF(AL13&lt;&gt;"",IF(AN13=C$4,C$5,C$4),"")</f>
        <v>3</v>
      </c>
      <c r="AP13" s="27">
        <f t="shared" ref="AP13:AP68" ca="1" si="20">IF(AL13&lt;&gt;"",RAND(),"")</f>
        <v>0.27446265343891163</v>
      </c>
      <c r="AQ13" s="44">
        <f t="shared" ref="AQ13:AQ76" ca="1" si="21">IF(AL13&lt;&gt;"",INT(5*AP13)+1+5*(AN13-1),"")</f>
        <v>17</v>
      </c>
      <c r="AR13" s="44" t="str">
        <f ca="1">IF(AL13&lt;&gt;"",VLOOKUP(AQ13,'Players Stats'!$C$88:$D$127,2),"")</f>
        <v>Shooting Guard</v>
      </c>
      <c r="AS13" s="44" t="str">
        <f ca="1">IF(AL13&lt;&gt;"",VLOOKUP(AQ13,'Players Stats'!$C$88:$E$127,3),"")</f>
        <v>Raymond Felton</v>
      </c>
      <c r="AT13" s="27">
        <f t="shared" ref="AT13:AT76" ca="1" si="22">IF(AL13&lt;&gt;"",RAND(),"")</f>
        <v>0.2436865969182429</v>
      </c>
      <c r="AU13" s="44">
        <f ca="1">IF(AL13&lt;&gt;"",VLOOKUP('Quarter 2'!AQ13-5*('Quarter 2'!AN13-1),'Players Stats'!$B$136:$J$140,1+AO13),"")</f>
        <v>6.9400000000000003E-2</v>
      </c>
      <c r="AV13" s="44" t="str">
        <f ca="1">IF(AL13&lt;&gt;"",IF(AT13&lt;=AU13, "YES", "NO"),"")</f>
        <v>NO</v>
      </c>
      <c r="AW13" s="27">
        <f t="shared" ref="AW13:AW76" ca="1" si="23">IF(AL13&lt;&gt;"",IF(AV13="NO",RAND(),""),"")</f>
        <v>0.40070941677192373</v>
      </c>
      <c r="AX13" s="44">
        <f ca="1">IF(AL13&lt;&gt;"",IF(AV13="NO",VLOOKUP(AQ13,'Players Stats'!$C$88:$I$127,7),""),"")</f>
        <v>0.22619047619047616</v>
      </c>
      <c r="AY13" s="44">
        <f ca="1">IF(AL13&lt;&gt;"",IF(AV13="NO",IF(AW13&lt;=AX13,3,2),""),"")</f>
        <v>2</v>
      </c>
      <c r="AZ13" s="27">
        <f t="shared" ref="AZ13:AZ76" ca="1" si="24">IF(AL13&lt;&gt;"",IF(AV13="NO",RAND(),""),"")</f>
        <v>0.18064340819412161</v>
      </c>
      <c r="BA13" s="44">
        <f ca="1">IF(AV13="NO",VLOOKUP(AQ13,'Players Stats'!$C$88:$H$127,7-'Quarter 2'!AY13),"")</f>
        <v>0.42699999999999999</v>
      </c>
      <c r="BB13" s="44">
        <f ca="1">IF(AL13&lt;&gt;"",IF(AV13="NO",IF(AZ13&lt;=BA13,AY13,0),""),"")</f>
        <v>2</v>
      </c>
      <c r="BC13" s="27">
        <f t="shared" ref="BC13:BC76" ca="1" si="25">IF(BB13="","",IF(AY13=3,"",RAND()))</f>
        <v>0.98077834093686456</v>
      </c>
      <c r="BD13" s="44" t="str">
        <f ca="1">IF(BC13="","",IF(BC13&lt;=VLOOKUP(AQ13,'Players Stats'!$C$88:$L$127,10),"YES","NO"))</f>
        <v>NO</v>
      </c>
      <c r="BE13" s="27" t="str">
        <f t="shared" ref="BE13:BE76" ca="1" si="26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27">IF(AND(BD13="YES",BB13=0),RAND(),"")</f>
        <v/>
      </c>
      <c r="BH13" s="44" t="str">
        <f ca="1">IF(AND(BD13="YES",BG13&lt;&gt;""),IF(BG13&lt;=VLOOKUP(AQ13,'Players Stats'!$C$88:$H$127,6),1,0),"")</f>
        <v/>
      </c>
      <c r="BI13" s="27" t="str">
        <f t="shared" ref="BI13:BI76" ca="1" si="28">IF(AND(BB13=0,BD13="NO"),RAND(),"")</f>
        <v/>
      </c>
      <c r="BJ13" s="44" t="str">
        <f ca="1">IF(BI13="","",IF(BI13&lt;=Simulation!$K$7,"YES","NO"))</f>
        <v/>
      </c>
      <c r="BK13" s="27" t="str">
        <f t="shared" ref="BK13:BK76" ca="1" si="29">IF(BJ13="NO",RAND(),"")</f>
        <v/>
      </c>
      <c r="BL13" s="44" t="str">
        <f ca="1">IF(BJ13="NO",IF(BK13&lt;=Simulation!$K$9,AN13,AO13),"")</f>
        <v/>
      </c>
      <c r="BN13" s="44">
        <f t="shared" ref="BN13:BN76" ca="1" si="30">IF(AL13&lt;&gt;"",IF(AN13=$C$4,IF(AV13="YES",BN12,IF(BD13="YES",IF(BB13=0,BN12+BB13+BF13+BH13,BN12+BB13+BF13),BN12+BB13)),BN12),"")</f>
        <v>0</v>
      </c>
      <c r="BO13" s="6" t="str">
        <f t="shared" ref="BO13:BO76" ca="1" si="31">IF(AL13&lt;&gt;"","-","")</f>
        <v>-</v>
      </c>
      <c r="BP13" s="44">
        <f t="shared" ref="BP13:BP76" ca="1" si="32">IF(AL13&lt;&gt;"",IF(AN13=$C$5,IF(AV13="YES",BP12,IF(BD13="YES",IF(BB13=0,BP12+BB13+BF13+BH13,BP12+BB13+BF13),BP12+BB13)),BP12),"")</f>
        <v>2</v>
      </c>
      <c r="BR13" s="44" t="str">
        <f t="shared" ca="1" si="2"/>
        <v/>
      </c>
      <c r="BS13" s="44" t="str">
        <f t="shared" ca="1" si="2"/>
        <v/>
      </c>
      <c r="BT13" s="44" t="str">
        <f t="shared" ca="1" si="2"/>
        <v/>
      </c>
      <c r="BU13" s="44"/>
      <c r="BV13" s="44">
        <f ca="1">IF(BV12&lt;&gt;"",IF(AND(BV12&lt;60*Simulation!$K$8, BV12+BW13&lt;60*Simulation!$K$8),BV12+BW13,""),"")</f>
        <v>27</v>
      </c>
      <c r="BW13" s="44">
        <f ca="1">IF(BV12&lt;&gt;"",IF(AND(CV12&lt;&gt;"", BX12=CV12),RANDBETWEEN(Simulation!$N$6,Simulation!$P$6),RANDBETWEEN(Simulation!$N$5,Simulation!$P$5)),"")</f>
        <v>17</v>
      </c>
      <c r="BX13" s="44">
        <f ca="1">IF(BV13&lt;&gt;"",IF(CV12="",BY12,CV12),"")</f>
        <v>3</v>
      </c>
      <c r="BY13" s="44">
        <f t="shared" ref="BY13:BY76" ca="1" si="33">IF(BV13&lt;&gt;"",IF(BX13=C$4,C$5,C$4),"")</f>
        <v>4</v>
      </c>
      <c r="BZ13" s="27">
        <f t="shared" ref="BZ13:BZ68" ca="1" si="34">IF(BV13&lt;&gt;"",RAND(),"")</f>
        <v>0.93000261909355986</v>
      </c>
      <c r="CA13" s="44">
        <f t="shared" ref="CA13:CA76" ca="1" si="35">IF(BV13&lt;&gt;"",INT(5*BZ13)+1+5*(BX13-1),"")</f>
        <v>15</v>
      </c>
      <c r="CB13" s="44" t="str">
        <f ca="1">IF(BV13&lt;&gt;"",VLOOKUP(CA13,'Players Stats'!$C$88:$D$127,2),"")</f>
        <v>Center</v>
      </c>
      <c r="CC13" s="44" t="str">
        <f ca="1">IF(BV13&lt;&gt;"",VLOOKUP(CA13,'Players Stats'!$C$88:$E$127,3),"")</f>
        <v>Roy Hibbert</v>
      </c>
      <c r="CD13" s="27">
        <f t="shared" ref="CD13:CD76" ca="1" si="36">IF(BV13&lt;&gt;"",RAND(),"")</f>
        <v>4.9865912961357117E-2</v>
      </c>
      <c r="CE13" s="44">
        <f ca="1">IF(BV13&lt;&gt;"",VLOOKUP('Quarter 2'!CA13-5*('Quarter 2'!BX13-1),'Players Stats'!$B$136:$J$140,1+BY13),"")</f>
        <v>8.4650000000000003E-2</v>
      </c>
      <c r="CF13" s="44" t="str">
        <f ca="1">IF(BV13&lt;&gt;"",IF(CD13&lt;=CE13, "YES", "NO"),"")</f>
        <v>YES</v>
      </c>
      <c r="CG13" s="27" t="str">
        <f t="shared" ref="CG13:CG76" ca="1" si="37">IF(BV13&lt;&gt;"",IF(CF13="NO",RAND(),""),"")</f>
        <v/>
      </c>
      <c r="CH13" s="44" t="str">
        <f ca="1">IF(BV13&lt;&gt;"",IF(CF13="NO",VLOOKUP(CA13,'Players Stats'!$C$88:$I$127,7),""),"")</f>
        <v/>
      </c>
      <c r="CI13" s="44" t="str">
        <f ca="1">IF(BV13&lt;&gt;"",IF(CF13="NO",IF(CG13&lt;=CH13,3,2),""),"")</f>
        <v/>
      </c>
      <c r="CJ13" s="27" t="str">
        <f t="shared" ref="CJ13:CJ76" ca="1" si="38">IF(BV13&lt;&gt;"",IF(CF13="NO",RAND(),""),"")</f>
        <v/>
      </c>
      <c r="CK13" s="44" t="str">
        <f ca="1">IF(CF13="NO",VLOOKUP(CA13,'Players Stats'!$C$88:$H$127,7-'Quarter 2'!CI13),"")</f>
        <v/>
      </c>
      <c r="CL13" s="44" t="str">
        <f ca="1">IF(BV13&lt;&gt;"",IF(CF13="NO",IF(CJ13&lt;=CK13,CI13,0),""),"")</f>
        <v/>
      </c>
      <c r="CM13" s="27" t="str">
        <f t="shared" ref="CM13:CM76" ca="1" si="39">IF(CL13="","",IF(CI13=3,"",RAND()))</f>
        <v/>
      </c>
      <c r="CN13" s="44" t="str">
        <f ca="1">IF(CM13="","",IF(CM13&lt;=VLOOKUP(CA13,'Players Stats'!$C$88:$L$127,10),"YES","NO"))</f>
        <v/>
      </c>
      <c r="CO13" s="27" t="str">
        <f t="shared" ref="CO13:CO76" ca="1" si="40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1">IF(AND(CN13="YES",CL13=0),RAND(),"")</f>
        <v/>
      </c>
      <c r="CR13" s="44" t="str">
        <f ca="1">IF(AND(CN13="YES",CQ13&lt;&gt;""),IF(CQ13&lt;=VLOOKUP(CA13,'Players Stats'!$C$88:$H$127,6),1,0),"")</f>
        <v/>
      </c>
      <c r="CS13" s="27" t="str">
        <f t="shared" ref="CS13:CS76" ca="1" si="42">IF(AND(CL13=0,CN13="NO"),RAND(),"")</f>
        <v/>
      </c>
      <c r="CT13" s="44" t="str">
        <f ca="1">IF(CS13="","",IF(CS13&lt;=Simulation!$K$7,"YES","NO"))</f>
        <v/>
      </c>
      <c r="CU13" s="27" t="str">
        <f t="shared" ref="CU13:CU76" ca="1" si="43">IF(CT13="NO",RAND(),"")</f>
        <v/>
      </c>
      <c r="CV13" s="44" t="str">
        <f ca="1">IF(CT13="NO",IF(CU13&lt;=Simulation!$K$9,BX13,BY13),"")</f>
        <v/>
      </c>
      <c r="CX13" s="44">
        <f t="shared" ref="CX13:CX76" ca="1" si="44">IF(BV13&lt;&gt;"",IF(BX13=$C$4,IF(CF13="YES",CX12,IF(CN13="YES",IF(CL13=0,CX12+CL13+CP13+CR13,CX12+CL13+CP13),CX12+CL13)),CX12),"")</f>
        <v>0</v>
      </c>
      <c r="CY13" s="6" t="str">
        <f t="shared" ref="CY13:CY76" ca="1" si="45">IF(BV13&lt;&gt;"","-","")</f>
        <v>-</v>
      </c>
      <c r="CZ13" s="44">
        <f t="shared" ref="CZ13:CZ76" ca="1" si="46">IF(BV13&lt;&gt;"",IF(BX13=$C$5,IF(CF13="YES",CZ12,IF(CN13="YES",IF(CL13=0,CZ12+CL13+CP13+CR13,CZ12+CL13+CP13),CZ12+CL13)),CZ12),"")</f>
        <v>3</v>
      </c>
      <c r="DB13" s="44" t="str">
        <f t="shared" ca="1" si="3"/>
        <v/>
      </c>
      <c r="DC13" s="44" t="str">
        <f t="shared" ca="1" si="3"/>
        <v/>
      </c>
      <c r="DD13" s="44" t="str">
        <f t="shared" ca="1" si="3"/>
        <v/>
      </c>
      <c r="DE13" s="44"/>
      <c r="DF13" s="44">
        <f ca="1">IF(DF12&lt;&gt;"",IF(AND(DF12&lt;60*Simulation!$K$8, DF12+DG13&lt;60*Simulation!$K$8),DF12+DG13,""),"")</f>
        <v>38</v>
      </c>
      <c r="DG13" s="44">
        <f ca="1">IF(DF12&lt;&gt;"",IF(AND(EF12&lt;&gt;"", DH12=EF12),RANDBETWEEN(Simulation!$N$6,Simulation!$P$6),RANDBETWEEN(Simulation!$N$5,Simulation!$P$5)),"")</f>
        <v>15</v>
      </c>
      <c r="DH13" s="44">
        <f ca="1">IF(DF13&lt;&gt;"",IF(EF12="",DI12,EF12),"")</f>
        <v>4</v>
      </c>
      <c r="DI13" s="44">
        <f t="shared" ref="DI13:DI76" ca="1" si="47">IF(DF13&lt;&gt;"",IF(DH13=C$4,C$5,C$4),"")</f>
        <v>3</v>
      </c>
      <c r="DJ13" s="27">
        <f t="shared" ref="DJ13:DJ68" ca="1" si="48">IF(DF13&lt;&gt;"",RAND(),"")</f>
        <v>0.63533258477894061</v>
      </c>
      <c r="DK13" s="44">
        <f t="shared" ref="DK13:DK76" ca="1" si="49">IF(DF13&lt;&gt;"",INT(5*DJ13)+1+5*(DH13-1),"")</f>
        <v>19</v>
      </c>
      <c r="DL13" s="44" t="str">
        <f ca="1">IF(DF13&lt;&gt;"",VLOOKUP(DK13,'Players Stats'!$C$88:$D$127,2),"")</f>
        <v>Power Forward</v>
      </c>
      <c r="DM13" s="44" t="str">
        <f ca="1">IF(DF13&lt;&gt;"",VLOOKUP(DK13,'Players Stats'!$C$88:$E$127,3),"")</f>
        <v>Amar'e Stoudemire</v>
      </c>
      <c r="DN13" s="27">
        <f t="shared" ref="DN13:DN76" ca="1" si="50">IF(DF13&lt;&gt;"",RAND(),"")</f>
        <v>0.53951520804452624</v>
      </c>
      <c r="DO13" s="44">
        <f ca="1">IF(DF13&lt;&gt;"",VLOOKUP('Quarter 2'!DK13-5*('Quarter 2'!DH13-1),'Players Stats'!$B$136:$J$140,1+DI13),"")</f>
        <v>0.11534999999999999</v>
      </c>
      <c r="DP13" s="44" t="str">
        <f ca="1">IF(DF13&lt;&gt;"",IF(DN13&lt;=DO13, "YES", "NO"),"")</f>
        <v>NO</v>
      </c>
      <c r="DQ13" s="27">
        <f t="shared" ref="DQ13:DQ76" ca="1" si="51">IF(DF13&lt;&gt;"",IF(DP13="NO",RAND(),""),"")</f>
        <v>0.89706557911249829</v>
      </c>
      <c r="DR13" s="44">
        <f ca="1">IF(DF13&lt;&gt;"",IF(DP13="NO",VLOOKUP(DK13,'Players Stats'!$C$88:$I$127,7),""),"")</f>
        <v>0</v>
      </c>
      <c r="DS13" s="44">
        <f ca="1">IF(DF13&lt;&gt;"",IF(DP13="NO",IF(DQ13&lt;=DR13,3,2),""),"")</f>
        <v>2</v>
      </c>
      <c r="DT13" s="27">
        <f t="shared" ref="DT13:DT76" ca="1" si="52">IF(DF13&lt;&gt;"",IF(DP13="NO",RAND(),""),"")</f>
        <v>0.48735317672887579</v>
      </c>
      <c r="DU13" s="44">
        <f ca="1">IF(DP13="NO",VLOOKUP(DK13,'Players Stats'!$C$88:$H$127,7-'Quarter 2'!DS13),"")</f>
        <v>0.57699999999999996</v>
      </c>
      <c r="DV13" s="44">
        <f ca="1">IF(DF13&lt;&gt;"",IF(DP13="NO",IF(DT13&lt;=DU13,DS13,0),""),"")</f>
        <v>2</v>
      </c>
      <c r="DW13" s="27">
        <f t="shared" ref="DW13:DW76" ca="1" si="53">IF(DV13="","",IF(DS13=3,"",RAND()))</f>
        <v>0.78219871959978127</v>
      </c>
      <c r="DX13" s="44" t="str">
        <f ca="1">IF(DW13="","",IF(DW13&lt;=VLOOKUP(DK13,'Players Stats'!$C$88:$L$127,10),"YES","NO"))</f>
        <v>NO</v>
      </c>
      <c r="DY13" s="27" t="str">
        <f t="shared" ref="DY13:DY76" ca="1" si="54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55">IF(AND(DX13="YES",DV13=0),RAND(),"")</f>
        <v/>
      </c>
      <c r="EB13" s="44" t="str">
        <f ca="1">IF(AND(DX13="YES",EA13&lt;&gt;""),IF(EA13&lt;=VLOOKUP(DK13,'Players Stats'!$C$88:$H$127,6),1,0),"")</f>
        <v/>
      </c>
      <c r="EC13" s="27" t="str">
        <f t="shared" ref="EC13:EC76" ca="1" si="56">IF(AND(DV13=0,DX13="NO"),RAND(),"")</f>
        <v/>
      </c>
      <c r="ED13" s="44" t="str">
        <f ca="1">IF(EC13="","",IF(EC13&lt;=Simulation!$K$7,"YES","NO"))</f>
        <v/>
      </c>
      <c r="EE13" s="27" t="str">
        <f t="shared" ref="EE13:EE76" ca="1" si="57">IF(ED13="NO",RAND(),"")</f>
        <v/>
      </c>
      <c r="EF13" s="44" t="str">
        <f ca="1">IF(ED13="NO",IF(EE13&lt;=Simulation!$K$9,DH13,DI13),"")</f>
        <v/>
      </c>
      <c r="EH13" s="44">
        <f t="shared" ref="EH13:EH76" ca="1" si="58">IF(DF13&lt;&gt;"",IF(DH13=$C$4,IF(DP13="YES",EH12,IF(DX13="YES",IF(DV13=0,EH12+DV13+DZ13+EB13,EH12+DV13+DZ13),EH12+DV13)),EH12),"")</f>
        <v>2</v>
      </c>
      <c r="EI13" s="6" t="str">
        <f t="shared" ref="EI13:EI76" ca="1" si="59">IF(DF13&lt;&gt;"","-","")</f>
        <v>-</v>
      </c>
      <c r="EJ13" s="44">
        <f t="shared" ref="EJ13:EJ76" ca="1" si="60">IF(DF13&lt;&gt;"",IF(DH13=$C$5,IF(DP13="YES",EJ12,IF(DX13="YES",IF(DV13=0,EJ12+DV13+DZ13+EB13,EJ12+DV13+DZ13),EJ12+DV13)),EJ12),"")</f>
        <v>2</v>
      </c>
      <c r="EL13" s="44" t="str">
        <f t="shared" ca="1" si="4"/>
        <v/>
      </c>
      <c r="EM13" s="44" t="str">
        <f t="shared" ca="1" si="4"/>
        <v/>
      </c>
      <c r="EN13" s="44" t="str">
        <f t="shared" ca="1" si="4"/>
        <v/>
      </c>
    </row>
    <row r="14" spans="2:144">
      <c r="B14" s="44">
        <f ca="1">IF(B13&lt;&gt;"",IF(AND(B13&lt;60*Simulation!$K$8, B13+C14&lt;60*Simulation!$K$8),B13+C14,""),"")</f>
        <v>43</v>
      </c>
      <c r="C14" s="44">
        <f ca="1">IF(B13&lt;&gt;"",IF(AND(AB13&lt;&gt;"", D13=AB13),RANDBETWEEN(Simulation!$N$6,Simulation!$P$6),RANDBETWEEN(Simulation!$N$5,Simulation!$P$5)),"")</f>
        <v>11</v>
      </c>
      <c r="D14" s="44">
        <f t="shared" ref="D14:D77" ca="1" si="61">IF(B14&lt;&gt;"",IF(AB13="",E13,AB13),"")</f>
        <v>4</v>
      </c>
      <c r="E14" s="44">
        <f t="shared" ca="1" si="5"/>
        <v>3</v>
      </c>
      <c r="F14" s="87">
        <f t="shared" ca="1" si="6"/>
        <v>0.42157719347838651</v>
      </c>
      <c r="G14" s="44">
        <f t="shared" ca="1" si="7"/>
        <v>18</v>
      </c>
      <c r="H14" s="44" t="str">
        <f ca="1">IF(B14&lt;&gt;"",VLOOKUP(G14,'Players Stats'!$C$88:$D$127,2),"")</f>
        <v>Small Forward</v>
      </c>
      <c r="I14" s="44" t="str">
        <f ca="1">IF(B14&lt;&gt;"",VLOOKUP(G14,'Players Stats'!$C$88:$E$127,3),"")</f>
        <v>Carmelo Anthony</v>
      </c>
      <c r="J14" s="87">
        <f t="shared" ca="1" si="8"/>
        <v>0.44539225673033533</v>
      </c>
      <c r="K14" s="87">
        <f ca="1">IF(B14&lt;&gt;"",VLOOKUP('Quarter 2'!G14-5*('Quarter 2'!D14-1),'Players Stats'!$B$136:$J$140,1+E14),"")</f>
        <v>0.10165000000000002</v>
      </c>
      <c r="L14" s="44" t="str">
        <f t="shared" ref="L14:L77" ca="1" si="62">IF(B14&lt;&gt;"",IF(J14&lt;=K14, "YES", "NO"),"")</f>
        <v>NO</v>
      </c>
      <c r="M14" s="87">
        <f t="shared" ca="1" si="9"/>
        <v>0.17485554493136712</v>
      </c>
      <c r="N14" s="87">
        <f ca="1">IF(B14&lt;&gt;"",IF(L14="NO",VLOOKUP(G14,'Players Stats'!$C$88:$I$127,7),""),"")</f>
        <v>0.21830985915492959</v>
      </c>
      <c r="O14" s="44">
        <f t="shared" ref="O14:O77" ca="1" si="63">IF(B14&lt;&gt;"",IF(L14="NO",IF(M14&lt;=N14,3,2),""),"")</f>
        <v>3</v>
      </c>
      <c r="P14" s="87">
        <f t="shared" ca="1" si="10"/>
        <v>0.9812458847404536</v>
      </c>
      <c r="Q14" s="87">
        <f ca="1">IF(L14="NO",VLOOKUP(G14,'Players Stats'!$C$88:$H$127,7-'Quarter 2'!O14),"")</f>
        <v>0.379</v>
      </c>
      <c r="R14" s="44">
        <f t="shared" ref="R14:R77" ca="1" si="64">IF(B14&lt;&gt;"",IF(L14="NO",IF(P14&lt;=Q14,O14,0),""),"")</f>
        <v>0</v>
      </c>
      <c r="S14" s="87" t="str">
        <f t="shared" ca="1" si="11"/>
        <v/>
      </c>
      <c r="T14" s="44" t="str">
        <f ca="1">IF(S14="","",IF(S14&lt;=VLOOKUP(G14,'Players Stats'!$C$88:$L$127,10),"YES","NO"))</f>
        <v/>
      </c>
      <c r="U14" s="87" t="str">
        <f t="shared" ca="1" si="12"/>
        <v/>
      </c>
      <c r="V14" s="44" t="str">
        <f ca="1">IF(T14="YES",IF(U14&lt;=VLOOKUP(G14,'Players Stats'!$C$88:$H$127,6),1,0),"")</f>
        <v/>
      </c>
      <c r="W14" s="87" t="str">
        <f t="shared" ca="1" si="13"/>
        <v/>
      </c>
      <c r="X14" s="44" t="str">
        <f ca="1">IF(AND(T14="YES",W14&lt;&gt;""),IF(W14&lt;=VLOOKUP(G14,'Players Stats'!$C$88:$H$127,6),1,0),"")</f>
        <v/>
      </c>
      <c r="Y14" s="87" t="str">
        <f t="shared" ca="1" si="14"/>
        <v/>
      </c>
      <c r="Z14" s="44" t="str">
        <f ca="1">IF(Y14="","",IF(Y14&lt;=Simulation!$K$7,"YES","NO"))</f>
        <v/>
      </c>
      <c r="AA14" s="87" t="str">
        <f t="shared" ca="1" si="15"/>
        <v/>
      </c>
      <c r="AB14" s="44" t="str">
        <f ca="1">IF(Z14="NO",IF(AA14&lt;=Simulation!$K$9,D14,E14),"")</f>
        <v/>
      </c>
      <c r="AD14" s="44">
        <f t="shared" ca="1" si="16"/>
        <v>0</v>
      </c>
      <c r="AE14" s="6" t="str">
        <f t="shared" ca="1" si="17"/>
        <v>-</v>
      </c>
      <c r="AF14" s="44">
        <f t="shared" ca="1" si="18"/>
        <v>0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53</v>
      </c>
      <c r="AM14" s="44">
        <f ca="1">IF(AL13&lt;&gt;"",IF(AND(BL13&lt;&gt;"", AN13=BL13),RANDBETWEEN(Simulation!$N$6,Simulation!$P$6),RANDBETWEEN(Simulation!$N$5,Simulation!$P$5)),"")</f>
        <v>23</v>
      </c>
      <c r="AN14" s="44">
        <f t="shared" ref="AN14:AN77" ca="1" si="65">IF(AL14&lt;&gt;"",IF(BL13="",AO13,BL13),"")</f>
        <v>3</v>
      </c>
      <c r="AO14" s="44">
        <f t="shared" ca="1" si="19"/>
        <v>4</v>
      </c>
      <c r="AP14" s="27">
        <f t="shared" ca="1" si="20"/>
        <v>0.46569664247228071</v>
      </c>
      <c r="AQ14" s="44">
        <f t="shared" ca="1" si="21"/>
        <v>13</v>
      </c>
      <c r="AR14" s="44" t="str">
        <f ca="1">IF(AL14&lt;&gt;"",VLOOKUP(AQ14,'Players Stats'!$C$88:$D$127,2),"")</f>
        <v>Small Forward</v>
      </c>
      <c r="AS14" s="44" t="str">
        <f ca="1">IF(AL14&lt;&gt;"",VLOOKUP(AQ14,'Players Stats'!$C$88:$E$127,3),"")</f>
        <v>David West</v>
      </c>
      <c r="AT14" s="27">
        <f t="shared" ca="1" si="22"/>
        <v>0.13645100944472521</v>
      </c>
      <c r="AU14" s="44">
        <f ca="1">IF(AL14&lt;&gt;"",VLOOKUP('Quarter 2'!AQ14-5*('Quarter 2'!AN14-1),'Players Stats'!$B$136:$J$140,1+AO14),"")</f>
        <v>6.5350000000000005E-2</v>
      </c>
      <c r="AV14" s="44" t="str">
        <f t="shared" ref="AV14:AV77" ca="1" si="66">IF(AL14&lt;&gt;"",IF(AT14&lt;=AU14, "YES", "NO"),"")</f>
        <v>NO</v>
      </c>
      <c r="AW14" s="27">
        <f t="shared" ca="1" si="23"/>
        <v>0.99327947905471237</v>
      </c>
      <c r="AX14" s="44">
        <f ca="1">IF(AL14&lt;&gt;"",IF(AV14="NO",VLOOKUP(AQ14,'Players Stats'!$C$88:$I$127,7),""),"")</f>
        <v>2.1276595744680847E-2</v>
      </c>
      <c r="AY14" s="44">
        <f t="shared" ref="AY14:AY77" ca="1" si="67">IF(AL14&lt;&gt;"",IF(AV14="NO",IF(AW14&lt;=AX14,3,2),""),"")</f>
        <v>2</v>
      </c>
      <c r="AZ14" s="27">
        <f t="shared" ca="1" si="24"/>
        <v>0.41374376180994965</v>
      </c>
      <c r="BA14" s="44">
        <f ca="1">IF(AV14="NO",VLOOKUP(AQ14,'Players Stats'!$C$88:$H$127,7-'Quarter 2'!AY14),"")</f>
        <v>0.498</v>
      </c>
      <c r="BB14" s="44">
        <f t="shared" ref="BB14:BB77" ca="1" si="68">IF(AL14&lt;&gt;"",IF(AV14="NO",IF(AZ14&lt;=BA14,AY14,0),""),"")</f>
        <v>2</v>
      </c>
      <c r="BC14" s="27">
        <f t="shared" ca="1" si="25"/>
        <v>0.26932071465999208</v>
      </c>
      <c r="BD14" s="44" t="str">
        <f ca="1">IF(BC14="","",IF(BC14&lt;=VLOOKUP(AQ14,'Players Stats'!$C$88:$L$127,10),"YES","NO"))</f>
        <v>NO</v>
      </c>
      <c r="BE14" s="27" t="str">
        <f t="shared" ca="1" si="26"/>
        <v/>
      </c>
      <c r="BF14" s="44" t="str">
        <f ca="1">IF(BD14="YES",IF(BE14&lt;=VLOOKUP(AQ14,'Players Stats'!$C$88:$H$127,6),1,0),"")</f>
        <v/>
      </c>
      <c r="BG14" s="27" t="str">
        <f t="shared" ca="1" si="27"/>
        <v/>
      </c>
      <c r="BH14" s="44" t="str">
        <f ca="1">IF(AND(BD14="YES",BG14&lt;&gt;""),IF(BG14&lt;=VLOOKUP(AQ14,'Players Stats'!$C$88:$H$127,6),1,0),"")</f>
        <v/>
      </c>
      <c r="BI14" s="27" t="str">
        <f t="shared" ca="1" si="28"/>
        <v/>
      </c>
      <c r="BJ14" s="44" t="str">
        <f ca="1">IF(BI14="","",IF(BI14&lt;=Simulation!$K$7,"YES","NO"))</f>
        <v/>
      </c>
      <c r="BK14" s="27" t="str">
        <f t="shared" ca="1" si="29"/>
        <v/>
      </c>
      <c r="BL14" s="44" t="str">
        <f ca="1">IF(BJ14="NO",IF(BK14&lt;=Simulation!$K$9,AN14,AO14),"")</f>
        <v/>
      </c>
      <c r="BN14" s="44">
        <f t="shared" ca="1" si="30"/>
        <v>2</v>
      </c>
      <c r="BO14" s="6" t="str">
        <f t="shared" ca="1" si="31"/>
        <v>-</v>
      </c>
      <c r="BP14" s="44">
        <f t="shared" ca="1" si="32"/>
        <v>2</v>
      </c>
      <c r="BR14" s="44" t="str">
        <f t="shared" ca="1" si="2"/>
        <v/>
      </c>
      <c r="BS14" s="44" t="str">
        <f t="shared" ca="1" si="2"/>
        <v/>
      </c>
      <c r="BT14" s="44" t="str">
        <f t="shared" ca="1" si="2"/>
        <v/>
      </c>
      <c r="BU14" s="44"/>
      <c r="BV14" s="44">
        <f ca="1">IF(BV13&lt;&gt;"",IF(AND(BV13&lt;60*Simulation!$K$8, BV13+BW14&lt;60*Simulation!$K$8),BV13+BW14,""),"")</f>
        <v>39</v>
      </c>
      <c r="BW14" s="44">
        <f ca="1">IF(BV13&lt;&gt;"",IF(AND(CV13&lt;&gt;"", BX13=CV13),RANDBETWEEN(Simulation!$N$6,Simulation!$P$6),RANDBETWEEN(Simulation!$N$5,Simulation!$P$5)),"")</f>
        <v>12</v>
      </c>
      <c r="BX14" s="44">
        <f t="shared" ref="BX14:BX77" ca="1" si="69">IF(BV14&lt;&gt;"",IF(CV13="",BY13,CV13),"")</f>
        <v>4</v>
      </c>
      <c r="BY14" s="44">
        <f t="shared" ca="1" si="33"/>
        <v>3</v>
      </c>
      <c r="BZ14" s="27">
        <f t="shared" ca="1" si="34"/>
        <v>0.90871710439647868</v>
      </c>
      <c r="CA14" s="44">
        <f t="shared" ca="1" si="35"/>
        <v>20</v>
      </c>
      <c r="CB14" s="44" t="str">
        <f ca="1">IF(BV14&lt;&gt;"",VLOOKUP(CA14,'Players Stats'!$C$88:$D$127,2),"")</f>
        <v>Center</v>
      </c>
      <c r="CC14" s="44" t="str">
        <f ca="1">IF(BV14&lt;&gt;"",VLOOKUP(CA14,'Players Stats'!$C$88:$E$127,3),"")</f>
        <v>Tyson Chandler</v>
      </c>
      <c r="CD14" s="27">
        <f t="shared" ca="1" si="36"/>
        <v>0.67579593023618267</v>
      </c>
      <c r="CE14" s="44">
        <f ca="1">IF(BV14&lt;&gt;"",VLOOKUP('Quarter 2'!CA14-5*('Quarter 2'!BX14-1),'Players Stats'!$B$136:$J$140,1+BY14),"")</f>
        <v>0.14460000000000001</v>
      </c>
      <c r="CF14" s="44" t="str">
        <f t="shared" ref="CF14:CF77" ca="1" si="70">IF(BV14&lt;&gt;"",IF(CD14&lt;=CE14, "YES", "NO"),"")</f>
        <v>NO</v>
      </c>
      <c r="CG14" s="27">
        <f t="shared" ca="1" si="37"/>
        <v>0.56535949086982151</v>
      </c>
      <c r="CH14" s="44">
        <f ca="1">IF(BV14&lt;&gt;"",IF(CF14="NO",VLOOKUP(CA14,'Players Stats'!$C$88:$I$127,7),""),"")</f>
        <v>0</v>
      </c>
      <c r="CI14" s="44">
        <f t="shared" ref="CI14:CI77" ca="1" si="71">IF(BV14&lt;&gt;"",IF(CF14="NO",IF(CG14&lt;=CH14,3,2),""),"")</f>
        <v>2</v>
      </c>
      <c r="CJ14" s="27">
        <f t="shared" ca="1" si="38"/>
        <v>0.23465821356953531</v>
      </c>
      <c r="CK14" s="44">
        <f ca="1">IF(CF14="NO",VLOOKUP(CA14,'Players Stats'!$C$88:$H$127,7-'Quarter 2'!CI14),"")</f>
        <v>0.63800000000000001</v>
      </c>
      <c r="CL14" s="44">
        <f t="shared" ref="CL14:CL77" ca="1" si="72">IF(BV14&lt;&gt;"",IF(CF14="NO",IF(CJ14&lt;=CK14,CI14,0),""),"")</f>
        <v>2</v>
      </c>
      <c r="CM14" s="27">
        <f t="shared" ca="1" si="39"/>
        <v>0.59354182685283186</v>
      </c>
      <c r="CN14" s="44" t="str">
        <f ca="1">IF(CM14="","",IF(CM14&lt;=VLOOKUP(CA14,'Players Stats'!$C$88:$L$127,10),"YES","NO"))</f>
        <v>NO</v>
      </c>
      <c r="CO14" s="27" t="str">
        <f t="shared" ca="1" si="40"/>
        <v/>
      </c>
      <c r="CP14" s="44" t="str">
        <f ca="1">IF(CN14="YES",IF(CO14&lt;=VLOOKUP(CA14,'Players Stats'!$C$88:$H$127,6),1,0),"")</f>
        <v/>
      </c>
      <c r="CQ14" s="27" t="str">
        <f t="shared" ca="1" si="41"/>
        <v/>
      </c>
      <c r="CR14" s="44" t="str">
        <f ca="1">IF(AND(CN14="YES",CQ14&lt;&gt;""),IF(CQ14&lt;=VLOOKUP(CA14,'Players Stats'!$C$88:$H$127,6),1,0),"")</f>
        <v/>
      </c>
      <c r="CS14" s="27" t="str">
        <f t="shared" ca="1" si="42"/>
        <v/>
      </c>
      <c r="CT14" s="44" t="str">
        <f ca="1">IF(CS14="","",IF(CS14&lt;=Simulation!$K$7,"YES","NO"))</f>
        <v/>
      </c>
      <c r="CU14" s="27" t="str">
        <f t="shared" ca="1" si="43"/>
        <v/>
      </c>
      <c r="CV14" s="44" t="str">
        <f ca="1">IF(CT14="NO",IF(CU14&lt;=Simulation!$K$9,BX14,BY14),"")</f>
        <v/>
      </c>
      <c r="CX14" s="44">
        <f t="shared" ca="1" si="44"/>
        <v>0</v>
      </c>
      <c r="CY14" s="6" t="str">
        <f t="shared" ca="1" si="45"/>
        <v>-</v>
      </c>
      <c r="CZ14" s="44">
        <f t="shared" ca="1" si="46"/>
        <v>5</v>
      </c>
      <c r="DB14" s="44" t="str">
        <f t="shared" ca="1" si="3"/>
        <v/>
      </c>
      <c r="DC14" s="44" t="str">
        <f t="shared" ca="1" si="3"/>
        <v/>
      </c>
      <c r="DD14" s="44" t="str">
        <f t="shared" ca="1" si="3"/>
        <v/>
      </c>
      <c r="DE14" s="44"/>
      <c r="DF14" s="44">
        <f ca="1">IF(DF13&lt;&gt;"",IF(AND(DF13&lt;60*Simulation!$K$8, DF13+DG14&lt;60*Simulation!$K$8),DF13+DG14,""),"")</f>
        <v>46</v>
      </c>
      <c r="DG14" s="44">
        <f ca="1">IF(DF13&lt;&gt;"",IF(AND(EF13&lt;&gt;"", DH13=EF13),RANDBETWEEN(Simulation!$N$6,Simulation!$P$6),RANDBETWEEN(Simulation!$N$5,Simulation!$P$5)),"")</f>
        <v>8</v>
      </c>
      <c r="DH14" s="44">
        <f t="shared" ref="DH14:DH77" ca="1" si="73">IF(DF14&lt;&gt;"",IF(EF13="",DI13,EF13),"")</f>
        <v>3</v>
      </c>
      <c r="DI14" s="44">
        <f t="shared" ca="1" si="47"/>
        <v>4</v>
      </c>
      <c r="DJ14" s="27">
        <f t="shared" ca="1" si="48"/>
        <v>0.5047375878093342</v>
      </c>
      <c r="DK14" s="44">
        <f t="shared" ca="1" si="49"/>
        <v>13</v>
      </c>
      <c r="DL14" s="44" t="str">
        <f ca="1">IF(DF14&lt;&gt;"",VLOOKUP(DK14,'Players Stats'!$C$88:$D$127,2),"")</f>
        <v>Small Forward</v>
      </c>
      <c r="DM14" s="44" t="str">
        <f ca="1">IF(DF14&lt;&gt;"",VLOOKUP(DK14,'Players Stats'!$C$88:$E$127,3),"")</f>
        <v>David West</v>
      </c>
      <c r="DN14" s="27">
        <f t="shared" ca="1" si="50"/>
        <v>0.33325639422283848</v>
      </c>
      <c r="DO14" s="44">
        <f ca="1">IF(DF14&lt;&gt;"",VLOOKUP('Quarter 2'!DK14-5*('Quarter 2'!DH14-1),'Players Stats'!$B$136:$J$140,1+DI14),"")</f>
        <v>6.5350000000000005E-2</v>
      </c>
      <c r="DP14" s="44" t="str">
        <f t="shared" ref="DP14:DP77" ca="1" si="74">IF(DF14&lt;&gt;"",IF(DN14&lt;=DO14, "YES", "NO"),"")</f>
        <v>NO</v>
      </c>
      <c r="DQ14" s="27">
        <f t="shared" ca="1" si="51"/>
        <v>0.85071252569788103</v>
      </c>
      <c r="DR14" s="44">
        <f ca="1">IF(DF14&lt;&gt;"",IF(DP14="NO",VLOOKUP(DK14,'Players Stats'!$C$88:$I$127,7),""),"")</f>
        <v>2.1276595744680847E-2</v>
      </c>
      <c r="DS14" s="44">
        <f t="shared" ref="DS14:DS77" ca="1" si="75">IF(DF14&lt;&gt;"",IF(DP14="NO",IF(DQ14&lt;=DR14,3,2),""),"")</f>
        <v>2</v>
      </c>
      <c r="DT14" s="27">
        <f t="shared" ca="1" si="52"/>
        <v>2.7008699460332353E-2</v>
      </c>
      <c r="DU14" s="44">
        <f ca="1">IF(DP14="NO",VLOOKUP(DK14,'Players Stats'!$C$88:$H$127,7-'Quarter 2'!DS14),"")</f>
        <v>0.498</v>
      </c>
      <c r="DV14" s="44">
        <f t="shared" ref="DV14:DV77" ca="1" si="76">IF(DF14&lt;&gt;"",IF(DP14="NO",IF(DT14&lt;=DU14,DS14,0),""),"")</f>
        <v>2</v>
      </c>
      <c r="DW14" s="27">
        <f t="shared" ca="1" si="53"/>
        <v>9.5503190004115446E-2</v>
      </c>
      <c r="DX14" s="44" t="str">
        <f ca="1">IF(DW14="","",IF(DW14&lt;=VLOOKUP(DK14,'Players Stats'!$C$88:$L$127,10),"YES","NO"))</f>
        <v>NO</v>
      </c>
      <c r="DY14" s="27" t="str">
        <f t="shared" ca="1" si="54"/>
        <v/>
      </c>
      <c r="DZ14" s="44" t="str">
        <f ca="1">IF(DX14="YES",IF(DY14&lt;=VLOOKUP(DK14,'Players Stats'!$C$88:$H$127,6),1,0),"")</f>
        <v/>
      </c>
      <c r="EA14" s="27" t="str">
        <f t="shared" ca="1" si="55"/>
        <v/>
      </c>
      <c r="EB14" s="44" t="str">
        <f ca="1">IF(AND(DX14="YES",EA14&lt;&gt;""),IF(EA14&lt;=VLOOKUP(DK14,'Players Stats'!$C$88:$H$127,6),1,0),"")</f>
        <v/>
      </c>
      <c r="EC14" s="27" t="str">
        <f t="shared" ca="1" si="56"/>
        <v/>
      </c>
      <c r="ED14" s="44" t="str">
        <f ca="1">IF(EC14="","",IF(EC14&lt;=Simulation!$K$7,"YES","NO"))</f>
        <v/>
      </c>
      <c r="EE14" s="27" t="str">
        <f t="shared" ca="1" si="57"/>
        <v/>
      </c>
      <c r="EF14" s="44" t="str">
        <f ca="1">IF(ED14="NO",IF(EE14&lt;=Simulation!$K$9,DH14,DI14),"")</f>
        <v/>
      </c>
      <c r="EH14" s="44">
        <f t="shared" ca="1" si="58"/>
        <v>4</v>
      </c>
      <c r="EI14" s="6" t="str">
        <f t="shared" ca="1" si="59"/>
        <v>-</v>
      </c>
      <c r="EJ14" s="44">
        <f t="shared" ca="1" si="60"/>
        <v>2</v>
      </c>
      <c r="EL14" s="44" t="str">
        <f t="shared" ca="1" si="4"/>
        <v/>
      </c>
      <c r="EM14" s="44" t="str">
        <f t="shared" ca="1" si="4"/>
        <v/>
      </c>
      <c r="EN14" s="44" t="str">
        <f t="shared" ca="1" si="4"/>
        <v/>
      </c>
    </row>
    <row r="15" spans="2:144">
      <c r="B15" s="44">
        <f ca="1">IF(B14&lt;&gt;"",IF(AND(B14&lt;60*Simulation!$K$8, B14+C15&lt;60*Simulation!$K$8),B14+C15,""),"")</f>
        <v>52</v>
      </c>
      <c r="C15" s="44">
        <f ca="1">IF(B14&lt;&gt;"",IF(AND(AB14&lt;&gt;"", D14=AB14),RANDBETWEEN(Simulation!$N$6,Simulation!$P$6),RANDBETWEEN(Simulation!$N$5,Simulation!$P$5)),"")</f>
        <v>9</v>
      </c>
      <c r="D15" s="44">
        <f t="shared" ca="1" si="61"/>
        <v>3</v>
      </c>
      <c r="E15" s="44">
        <f t="shared" ca="1" si="5"/>
        <v>4</v>
      </c>
      <c r="F15" s="87">
        <f t="shared" ca="1" si="6"/>
        <v>0.4955885999127333</v>
      </c>
      <c r="G15" s="44">
        <f t="shared" ca="1" si="7"/>
        <v>13</v>
      </c>
      <c r="H15" s="44" t="str">
        <f ca="1">IF(B15&lt;&gt;"",VLOOKUP(G15,'Players Stats'!$C$88:$D$127,2),"")</f>
        <v>Small Forward</v>
      </c>
      <c r="I15" s="44" t="str">
        <f ca="1">IF(B15&lt;&gt;"",VLOOKUP(G15,'Players Stats'!$C$88:$E$127,3),"")</f>
        <v>David West</v>
      </c>
      <c r="J15" s="87">
        <f t="shared" ca="1" si="8"/>
        <v>0.5638192301724162</v>
      </c>
      <c r="K15" s="87">
        <f ca="1">IF(B15&lt;&gt;"",VLOOKUP('Quarter 2'!G15-5*('Quarter 2'!D15-1),'Players Stats'!$B$136:$J$140,1+E15),"")</f>
        <v>6.5350000000000005E-2</v>
      </c>
      <c r="L15" s="44" t="str">
        <f t="shared" ca="1" si="62"/>
        <v>NO</v>
      </c>
      <c r="M15" s="87">
        <f t="shared" ca="1" si="9"/>
        <v>0.4478408392159704</v>
      </c>
      <c r="N15" s="87">
        <f ca="1">IF(B15&lt;&gt;"",IF(L15="NO",VLOOKUP(G15,'Players Stats'!$C$88:$I$127,7),""),"")</f>
        <v>2.1276595744680847E-2</v>
      </c>
      <c r="O15" s="44">
        <f t="shared" ca="1" si="63"/>
        <v>2</v>
      </c>
      <c r="P15" s="87">
        <f t="shared" ca="1" si="10"/>
        <v>0.62831305164088713</v>
      </c>
      <c r="Q15" s="87">
        <f ca="1">IF(L15="NO",VLOOKUP(G15,'Players Stats'!$C$88:$H$127,7-'Quarter 2'!O15),"")</f>
        <v>0.498</v>
      </c>
      <c r="R15" s="44">
        <f t="shared" ca="1" si="64"/>
        <v>0</v>
      </c>
      <c r="S15" s="87">
        <f t="shared" ca="1" si="11"/>
        <v>0.32264691694032155</v>
      </c>
      <c r="T15" s="44" t="str">
        <f ca="1">IF(S15="","",IF(S15&lt;=VLOOKUP(G15,'Players Stats'!$C$88:$L$127,10),"YES","NO"))</f>
        <v>NO</v>
      </c>
      <c r="U15" s="87" t="str">
        <f t="shared" ca="1" si="12"/>
        <v/>
      </c>
      <c r="V15" s="44" t="str">
        <f ca="1">IF(T15="YES",IF(U15&lt;=VLOOKUP(G15,'Players Stats'!$C$88:$H$127,6),1,0),"")</f>
        <v/>
      </c>
      <c r="W15" s="87" t="str">
        <f t="shared" ca="1" si="13"/>
        <v/>
      </c>
      <c r="X15" s="44" t="str">
        <f ca="1">IF(AND(T15="YES",W15&lt;&gt;""),IF(W15&lt;=VLOOKUP(G15,'Players Stats'!$C$88:$H$127,6),1,0),"")</f>
        <v/>
      </c>
      <c r="Y15" s="87">
        <f t="shared" ca="1" si="14"/>
        <v>6.3470973449444856E-2</v>
      </c>
      <c r="Z15" s="44" t="str">
        <f ca="1">IF(Y15="","",IF(Y15&lt;=Simulation!$K$7,"YES","NO"))</f>
        <v>YES</v>
      </c>
      <c r="AA15" s="87" t="str">
        <f t="shared" ca="1" si="15"/>
        <v/>
      </c>
      <c r="AB15" s="44" t="str">
        <f ca="1">IF(Z15="NO",IF(AA15&lt;=Simulation!$K$9,D15,E15),"")</f>
        <v/>
      </c>
      <c r="AD15" s="44">
        <f t="shared" ca="1" si="16"/>
        <v>0</v>
      </c>
      <c r="AE15" s="6" t="str">
        <f t="shared" ca="1" si="17"/>
        <v>-</v>
      </c>
      <c r="AF15" s="44">
        <f t="shared" ca="1" si="18"/>
        <v>0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62</v>
      </c>
      <c r="AM15" s="44">
        <f ca="1">IF(AL14&lt;&gt;"",IF(AND(BL14&lt;&gt;"", AN14=BL14),RANDBETWEEN(Simulation!$N$6,Simulation!$P$6),RANDBETWEEN(Simulation!$N$5,Simulation!$P$5)),"")</f>
        <v>9</v>
      </c>
      <c r="AN15" s="44">
        <f t="shared" ca="1" si="65"/>
        <v>4</v>
      </c>
      <c r="AO15" s="44">
        <f t="shared" ca="1" si="19"/>
        <v>3</v>
      </c>
      <c r="AP15" s="27">
        <f t="shared" ca="1" si="20"/>
        <v>0.74115140675151447</v>
      </c>
      <c r="AQ15" s="44">
        <f t="shared" ca="1" si="21"/>
        <v>19</v>
      </c>
      <c r="AR15" s="44" t="str">
        <f ca="1">IF(AL15&lt;&gt;"",VLOOKUP(AQ15,'Players Stats'!$C$88:$D$127,2),"")</f>
        <v>Power Forward</v>
      </c>
      <c r="AS15" s="44" t="str">
        <f ca="1">IF(AL15&lt;&gt;"",VLOOKUP(AQ15,'Players Stats'!$C$88:$E$127,3),"")</f>
        <v>Amar'e Stoudemire</v>
      </c>
      <c r="AT15" s="27">
        <f t="shared" ca="1" si="22"/>
        <v>0.97517854424506689</v>
      </c>
      <c r="AU15" s="44">
        <f ca="1">IF(AL15&lt;&gt;"",VLOOKUP('Quarter 2'!AQ15-5*('Quarter 2'!AN15-1),'Players Stats'!$B$136:$J$140,1+AO15),"")</f>
        <v>0.11534999999999999</v>
      </c>
      <c r="AV15" s="44" t="str">
        <f t="shared" ca="1" si="66"/>
        <v>NO</v>
      </c>
      <c r="AW15" s="27">
        <f t="shared" ca="1" si="23"/>
        <v>0.67709068390771732</v>
      </c>
      <c r="AX15" s="44">
        <f ca="1">IF(AL15&lt;&gt;"",IF(AV15="NO",VLOOKUP(AQ15,'Players Stats'!$C$88:$I$127,7),""),"")</f>
        <v>0</v>
      </c>
      <c r="AY15" s="44">
        <f t="shared" ca="1" si="67"/>
        <v>2</v>
      </c>
      <c r="AZ15" s="27">
        <f t="shared" ca="1" si="24"/>
        <v>0.55547635362051062</v>
      </c>
      <c r="BA15" s="44">
        <f ca="1">IF(AV15="NO",VLOOKUP(AQ15,'Players Stats'!$C$88:$H$127,7-'Quarter 2'!AY15),"")</f>
        <v>0.57699999999999996</v>
      </c>
      <c r="BB15" s="44">
        <f t="shared" ca="1" si="68"/>
        <v>2</v>
      </c>
      <c r="BC15" s="27">
        <f t="shared" ca="1" si="25"/>
        <v>0.81576497337087961</v>
      </c>
      <c r="BD15" s="44" t="str">
        <f ca="1">IF(BC15="","",IF(BC15&lt;=VLOOKUP(AQ15,'Players Stats'!$C$88:$L$127,10),"YES","NO"))</f>
        <v>NO</v>
      </c>
      <c r="BE15" s="27" t="str">
        <f t="shared" ca="1" si="26"/>
        <v/>
      </c>
      <c r="BF15" s="44" t="str">
        <f ca="1">IF(BD15="YES",IF(BE15&lt;=VLOOKUP(AQ15,'Players Stats'!$C$88:$H$127,6),1,0),"")</f>
        <v/>
      </c>
      <c r="BG15" s="27" t="str">
        <f t="shared" ca="1" si="27"/>
        <v/>
      </c>
      <c r="BH15" s="44" t="str">
        <f ca="1">IF(AND(BD15="YES",BG15&lt;&gt;""),IF(BG15&lt;=VLOOKUP(AQ15,'Players Stats'!$C$88:$H$127,6),1,0),"")</f>
        <v/>
      </c>
      <c r="BI15" s="27" t="str">
        <f t="shared" ca="1" si="28"/>
        <v/>
      </c>
      <c r="BJ15" s="44" t="str">
        <f ca="1">IF(BI15="","",IF(BI15&lt;=Simulation!$K$7,"YES","NO"))</f>
        <v/>
      </c>
      <c r="BK15" s="27" t="str">
        <f t="shared" ca="1" si="29"/>
        <v/>
      </c>
      <c r="BL15" s="44" t="str">
        <f ca="1">IF(BJ15="NO",IF(BK15&lt;=Simulation!$K$9,AN15,AO15),"")</f>
        <v/>
      </c>
      <c r="BN15" s="44">
        <f t="shared" ca="1" si="30"/>
        <v>2</v>
      </c>
      <c r="BO15" s="6" t="str">
        <f t="shared" ca="1" si="31"/>
        <v>-</v>
      </c>
      <c r="BP15" s="44">
        <f t="shared" ca="1" si="32"/>
        <v>4</v>
      </c>
      <c r="BR15" s="44" t="str">
        <f t="shared" ca="1" si="2"/>
        <v/>
      </c>
      <c r="BS15" s="44" t="str">
        <f t="shared" ca="1" si="2"/>
        <v/>
      </c>
      <c r="BT15" s="44" t="str">
        <f t="shared" ca="1" si="2"/>
        <v/>
      </c>
      <c r="BU15" s="44"/>
      <c r="BV15" s="44">
        <f ca="1">IF(BV14&lt;&gt;"",IF(AND(BV14&lt;60*Simulation!$K$8, BV14+BW15&lt;60*Simulation!$K$8),BV14+BW15,""),"")</f>
        <v>58</v>
      </c>
      <c r="BW15" s="44">
        <f ca="1">IF(BV14&lt;&gt;"",IF(AND(CV14&lt;&gt;"", BX14=CV14),RANDBETWEEN(Simulation!$N$6,Simulation!$P$6),RANDBETWEEN(Simulation!$N$5,Simulation!$P$5)),"")</f>
        <v>19</v>
      </c>
      <c r="BX15" s="44">
        <f t="shared" ca="1" si="69"/>
        <v>3</v>
      </c>
      <c r="BY15" s="44">
        <f t="shared" ca="1" si="33"/>
        <v>4</v>
      </c>
      <c r="BZ15" s="27">
        <f t="shared" ca="1" si="34"/>
        <v>0.31220756554312823</v>
      </c>
      <c r="CA15" s="44">
        <f t="shared" ca="1" si="35"/>
        <v>12</v>
      </c>
      <c r="CB15" s="44" t="str">
        <f ca="1">IF(BV15&lt;&gt;"",VLOOKUP(CA15,'Players Stats'!$C$88:$D$127,2),"")</f>
        <v>Shooting Guard</v>
      </c>
      <c r="CC15" s="44" t="str">
        <f ca="1">IF(BV15&lt;&gt;"",VLOOKUP(CA15,'Players Stats'!$C$88:$E$127,3),"")</f>
        <v>George Hill</v>
      </c>
      <c r="CD15" s="27">
        <f t="shared" ca="1" si="36"/>
        <v>0.60175205425810796</v>
      </c>
      <c r="CE15" s="44">
        <f ca="1">IF(BV15&lt;&gt;"",VLOOKUP('Quarter 2'!CA15-5*('Quarter 2'!BX15-1),'Players Stats'!$B$136:$J$140,1+BY15),"")</f>
        <v>6.2399999999999997E-2</v>
      </c>
      <c r="CF15" s="44" t="str">
        <f t="shared" ca="1" si="70"/>
        <v>NO</v>
      </c>
      <c r="CG15" s="27">
        <f t="shared" ca="1" si="37"/>
        <v>0.4964832726097258</v>
      </c>
      <c r="CH15" s="44">
        <f ca="1">IF(BV15&lt;&gt;"",IF(CF15="NO",VLOOKUP(CA15,'Players Stats'!$C$88:$I$127,7),""),"")</f>
        <v>0.28571428571428564</v>
      </c>
      <c r="CI15" s="44">
        <f t="shared" ca="1" si="71"/>
        <v>2</v>
      </c>
      <c r="CJ15" s="27">
        <f t="shared" ca="1" si="38"/>
        <v>2.7659398543830149E-2</v>
      </c>
      <c r="CK15" s="44">
        <f ca="1">IF(CF15="NO",VLOOKUP(CA15,'Players Stats'!$C$88:$H$127,7-'Quarter 2'!CI15),"")</f>
        <v>0.443</v>
      </c>
      <c r="CL15" s="44">
        <f t="shared" ca="1" si="72"/>
        <v>2</v>
      </c>
      <c r="CM15" s="27">
        <f t="shared" ca="1" si="39"/>
        <v>0.25659882622406638</v>
      </c>
      <c r="CN15" s="44" t="str">
        <f ca="1">IF(CM15="","",IF(CM15&lt;=VLOOKUP(CA15,'Players Stats'!$C$88:$L$127,10),"YES","NO"))</f>
        <v>NO</v>
      </c>
      <c r="CO15" s="27" t="str">
        <f t="shared" ca="1" si="40"/>
        <v/>
      </c>
      <c r="CP15" s="44" t="str">
        <f ca="1">IF(CN15="YES",IF(CO15&lt;=VLOOKUP(CA15,'Players Stats'!$C$88:$H$127,6),1,0),"")</f>
        <v/>
      </c>
      <c r="CQ15" s="27" t="str">
        <f t="shared" ca="1" si="41"/>
        <v/>
      </c>
      <c r="CR15" s="44" t="str">
        <f ca="1">IF(AND(CN15="YES",CQ15&lt;&gt;""),IF(CQ15&lt;=VLOOKUP(CA15,'Players Stats'!$C$88:$H$127,6),1,0),"")</f>
        <v/>
      </c>
      <c r="CS15" s="27" t="str">
        <f t="shared" ca="1" si="42"/>
        <v/>
      </c>
      <c r="CT15" s="44" t="str">
        <f ca="1">IF(CS15="","",IF(CS15&lt;=Simulation!$K$7,"YES","NO"))</f>
        <v/>
      </c>
      <c r="CU15" s="27" t="str">
        <f t="shared" ca="1" si="43"/>
        <v/>
      </c>
      <c r="CV15" s="44" t="str">
        <f ca="1">IF(CT15="NO",IF(CU15&lt;=Simulation!$K$9,BX15,BY15),"")</f>
        <v/>
      </c>
      <c r="CX15" s="44">
        <f t="shared" ca="1" si="44"/>
        <v>2</v>
      </c>
      <c r="CY15" s="6" t="str">
        <f t="shared" ca="1" si="45"/>
        <v>-</v>
      </c>
      <c r="CZ15" s="44">
        <f t="shared" ca="1" si="46"/>
        <v>5</v>
      </c>
      <c r="DB15" s="44" t="str">
        <f t="shared" ca="1" si="3"/>
        <v/>
      </c>
      <c r="DC15" s="44" t="str">
        <f t="shared" ca="1" si="3"/>
        <v/>
      </c>
      <c r="DD15" s="44" t="str">
        <f t="shared" ca="1" si="3"/>
        <v/>
      </c>
      <c r="DE15" s="44"/>
      <c r="DF15" s="44">
        <f ca="1">IF(DF14&lt;&gt;"",IF(AND(DF14&lt;60*Simulation!$K$8, DF14+DG15&lt;60*Simulation!$K$8),DF14+DG15,""),"")</f>
        <v>65</v>
      </c>
      <c r="DG15" s="44">
        <f ca="1">IF(DF14&lt;&gt;"",IF(AND(EF14&lt;&gt;"", DH14=EF14),RANDBETWEEN(Simulation!$N$6,Simulation!$P$6),RANDBETWEEN(Simulation!$N$5,Simulation!$P$5)),"")</f>
        <v>19</v>
      </c>
      <c r="DH15" s="44">
        <f t="shared" ca="1" si="73"/>
        <v>4</v>
      </c>
      <c r="DI15" s="44">
        <f t="shared" ca="1" si="47"/>
        <v>3</v>
      </c>
      <c r="DJ15" s="27">
        <f t="shared" ca="1" si="48"/>
        <v>0.53810876105290584</v>
      </c>
      <c r="DK15" s="44">
        <f t="shared" ca="1" si="49"/>
        <v>18</v>
      </c>
      <c r="DL15" s="44" t="str">
        <f ca="1">IF(DF15&lt;&gt;"",VLOOKUP(DK15,'Players Stats'!$C$88:$D$127,2),"")</f>
        <v>Small Forward</v>
      </c>
      <c r="DM15" s="44" t="str">
        <f ca="1">IF(DF15&lt;&gt;"",VLOOKUP(DK15,'Players Stats'!$C$88:$E$127,3),"")</f>
        <v>Carmelo Anthony</v>
      </c>
      <c r="DN15" s="27">
        <f t="shared" ca="1" si="50"/>
        <v>0.126538266439299</v>
      </c>
      <c r="DO15" s="44">
        <f ca="1">IF(DF15&lt;&gt;"",VLOOKUP('Quarter 2'!DK15-5*('Quarter 2'!DH15-1),'Players Stats'!$B$136:$J$140,1+DI15),"")</f>
        <v>0.10165000000000002</v>
      </c>
      <c r="DP15" s="44" t="str">
        <f t="shared" ca="1" si="74"/>
        <v>NO</v>
      </c>
      <c r="DQ15" s="27">
        <f t="shared" ca="1" si="51"/>
        <v>0.42101416469725594</v>
      </c>
      <c r="DR15" s="44">
        <f ca="1">IF(DF15&lt;&gt;"",IF(DP15="NO",VLOOKUP(DK15,'Players Stats'!$C$88:$I$127,7),""),"")</f>
        <v>0.21830985915492959</v>
      </c>
      <c r="DS15" s="44">
        <f t="shared" ca="1" si="75"/>
        <v>2</v>
      </c>
      <c r="DT15" s="27">
        <f t="shared" ca="1" si="52"/>
        <v>0.31827677985572489</v>
      </c>
      <c r="DU15" s="44">
        <f ca="1">IF(DP15="NO",VLOOKUP(DK15,'Players Stats'!$C$88:$H$127,7-'Quarter 2'!DS15),"")</f>
        <v>0.44900000000000001</v>
      </c>
      <c r="DV15" s="44">
        <f t="shared" ca="1" si="76"/>
        <v>2</v>
      </c>
      <c r="DW15" s="27">
        <f t="shared" ca="1" si="53"/>
        <v>0.62639676021346891</v>
      </c>
      <c r="DX15" s="44" t="str">
        <f ca="1">IF(DW15="","",IF(DW15&lt;=VLOOKUP(DK15,'Players Stats'!$C$88:$L$127,10),"YES","NO"))</f>
        <v>NO</v>
      </c>
      <c r="DY15" s="27" t="str">
        <f t="shared" ca="1" si="54"/>
        <v/>
      </c>
      <c r="DZ15" s="44" t="str">
        <f ca="1">IF(DX15="YES",IF(DY15&lt;=VLOOKUP(DK15,'Players Stats'!$C$88:$H$127,6),1,0),"")</f>
        <v/>
      </c>
      <c r="EA15" s="27" t="str">
        <f t="shared" ca="1" si="55"/>
        <v/>
      </c>
      <c r="EB15" s="44" t="str">
        <f ca="1">IF(AND(DX15="YES",EA15&lt;&gt;""),IF(EA15&lt;=VLOOKUP(DK15,'Players Stats'!$C$88:$H$127,6),1,0),"")</f>
        <v/>
      </c>
      <c r="EC15" s="27" t="str">
        <f t="shared" ca="1" si="56"/>
        <v/>
      </c>
      <c r="ED15" s="44" t="str">
        <f ca="1">IF(EC15="","",IF(EC15&lt;=Simulation!$K$7,"YES","NO"))</f>
        <v/>
      </c>
      <c r="EE15" s="27" t="str">
        <f t="shared" ca="1" si="57"/>
        <v/>
      </c>
      <c r="EF15" s="44" t="str">
        <f ca="1">IF(ED15="NO",IF(EE15&lt;=Simulation!$K$9,DH15,DI15),"")</f>
        <v/>
      </c>
      <c r="EH15" s="44">
        <f t="shared" ca="1" si="58"/>
        <v>4</v>
      </c>
      <c r="EI15" s="6" t="str">
        <f t="shared" ca="1" si="59"/>
        <v>-</v>
      </c>
      <c r="EJ15" s="44">
        <f t="shared" ca="1" si="60"/>
        <v>4</v>
      </c>
      <c r="EL15" s="44" t="str">
        <f t="shared" ca="1" si="4"/>
        <v/>
      </c>
      <c r="EM15" s="44" t="str">
        <f t="shared" ca="1" si="4"/>
        <v/>
      </c>
      <c r="EN15" s="44" t="str">
        <f t="shared" ca="1" si="4"/>
        <v/>
      </c>
    </row>
    <row r="16" spans="2:144">
      <c r="B16" s="44">
        <f ca="1">IF(B15&lt;&gt;"",IF(AND(B15&lt;60*Simulation!$K$8, B15+C16&lt;60*Simulation!$K$8),B15+C16,""),"")</f>
        <v>66</v>
      </c>
      <c r="C16" s="44">
        <f ca="1">IF(B15&lt;&gt;"",IF(AND(AB15&lt;&gt;"", D15=AB15),RANDBETWEEN(Simulation!$N$6,Simulation!$P$6),RANDBETWEEN(Simulation!$N$5,Simulation!$P$5)),"")</f>
        <v>14</v>
      </c>
      <c r="D16" s="44">
        <f t="shared" ca="1" si="61"/>
        <v>4</v>
      </c>
      <c r="E16" s="44">
        <f t="shared" ca="1" si="5"/>
        <v>3</v>
      </c>
      <c r="F16" s="87">
        <f t="shared" ca="1" si="6"/>
        <v>0.17493952212149344</v>
      </c>
      <c r="G16" s="44">
        <f t="shared" ca="1" si="7"/>
        <v>16</v>
      </c>
      <c r="H16" s="44" t="str">
        <f ca="1">IF(B16&lt;&gt;"",VLOOKUP(G16,'Players Stats'!$C$88:$D$127,2),"")</f>
        <v>Point Guard</v>
      </c>
      <c r="I16" s="44" t="str">
        <f ca="1">IF(B16&lt;&gt;"",VLOOKUP(G16,'Players Stats'!$C$88:$E$127,3),"")</f>
        <v>J.R. Smith</v>
      </c>
      <c r="J16" s="87">
        <f t="shared" ca="1" si="8"/>
        <v>0.13245042194639889</v>
      </c>
      <c r="K16" s="87">
        <f ca="1">IF(B16&lt;&gt;"",VLOOKUP('Quarter 2'!G16-5*('Quarter 2'!D16-1),'Players Stats'!$B$136:$J$140,1+E16),"")</f>
        <v>6.9000000000000006E-2</v>
      </c>
      <c r="L16" s="44" t="str">
        <f t="shared" ca="1" si="62"/>
        <v>NO</v>
      </c>
      <c r="M16" s="87">
        <f t="shared" ca="1" si="9"/>
        <v>0.35570753579088332</v>
      </c>
      <c r="N16" s="87">
        <f ca="1">IF(B16&lt;&gt;"",IF(L16="NO",VLOOKUP(G16,'Players Stats'!$C$88:$I$127,7),""),"")</f>
        <v>0.26066350710900471</v>
      </c>
      <c r="O16" s="44">
        <f t="shared" ca="1" si="63"/>
        <v>2</v>
      </c>
      <c r="P16" s="87">
        <f t="shared" ca="1" si="10"/>
        <v>0.58258953818574255</v>
      </c>
      <c r="Q16" s="87">
        <f ca="1">IF(L16="NO",VLOOKUP(G16,'Players Stats'!$C$88:$H$127,7-'Quarter 2'!O16),"")</f>
        <v>0.42199999999999999</v>
      </c>
      <c r="R16" s="44">
        <f t="shared" ca="1" si="64"/>
        <v>0</v>
      </c>
      <c r="S16" s="87">
        <f t="shared" ca="1" si="11"/>
        <v>0.68721355607405887</v>
      </c>
      <c r="T16" s="44" t="str">
        <f ca="1">IF(S16="","",IF(S16&lt;=VLOOKUP(G16,'Players Stats'!$C$88:$L$127,10),"YES","NO"))</f>
        <v>NO</v>
      </c>
      <c r="U16" s="87" t="str">
        <f t="shared" ca="1" si="12"/>
        <v/>
      </c>
      <c r="V16" s="44" t="str">
        <f ca="1">IF(T16="YES",IF(U16&lt;=VLOOKUP(G16,'Players Stats'!$C$88:$H$127,6),1,0),"")</f>
        <v/>
      </c>
      <c r="W16" s="87" t="str">
        <f t="shared" ca="1" si="13"/>
        <v/>
      </c>
      <c r="X16" s="44" t="str">
        <f ca="1">IF(AND(T16="YES",W16&lt;&gt;""),IF(W16&lt;=VLOOKUP(G16,'Players Stats'!$C$88:$H$127,6),1,0),"")</f>
        <v/>
      </c>
      <c r="Y16" s="87">
        <f t="shared" ca="1" si="14"/>
        <v>0.26953774790361484</v>
      </c>
      <c r="Z16" s="44" t="str">
        <f ca="1">IF(Y16="","",IF(Y16&lt;=Simulation!$K$7,"YES","NO"))</f>
        <v>NO</v>
      </c>
      <c r="AA16" s="87">
        <f t="shared" ca="1" si="15"/>
        <v>0.75903820027699442</v>
      </c>
      <c r="AB16" s="44">
        <f ca="1">IF(Z16="NO",IF(AA16&lt;=Simulation!$K$9,D16,E16),"")</f>
        <v>3</v>
      </c>
      <c r="AD16" s="44">
        <f t="shared" ca="1" si="16"/>
        <v>0</v>
      </c>
      <c r="AE16" s="6" t="str">
        <f t="shared" ca="1" si="17"/>
        <v>-</v>
      </c>
      <c r="AF16" s="44">
        <f t="shared" ca="1" si="18"/>
        <v>0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86</v>
      </c>
      <c r="AM16" s="44">
        <f ca="1">IF(AL15&lt;&gt;"",IF(AND(BL15&lt;&gt;"", AN15=BL15),RANDBETWEEN(Simulation!$N$6,Simulation!$P$6),RANDBETWEEN(Simulation!$N$5,Simulation!$P$5)),"")</f>
        <v>24</v>
      </c>
      <c r="AN16" s="44">
        <f t="shared" ca="1" si="65"/>
        <v>3</v>
      </c>
      <c r="AO16" s="44">
        <f t="shared" ca="1" si="19"/>
        <v>4</v>
      </c>
      <c r="AP16" s="27">
        <f t="shared" ca="1" si="20"/>
        <v>0.79130867829657492</v>
      </c>
      <c r="AQ16" s="44">
        <f t="shared" ca="1" si="21"/>
        <v>14</v>
      </c>
      <c r="AR16" s="44" t="str">
        <f ca="1">IF(AL16&lt;&gt;"",VLOOKUP(AQ16,'Players Stats'!$C$88:$D$127,2),"")</f>
        <v>Power Forward</v>
      </c>
      <c r="AS16" s="44" t="str">
        <f ca="1">IF(AL16&lt;&gt;"",VLOOKUP(AQ16,'Players Stats'!$C$88:$E$127,3),"")</f>
        <v>Paul George</v>
      </c>
      <c r="AT16" s="27">
        <f t="shared" ca="1" si="22"/>
        <v>0.98559601704481725</v>
      </c>
      <c r="AU16" s="44">
        <f ca="1">IF(AL16&lt;&gt;"",VLOOKUP('Quarter 2'!AQ16-5*('Quarter 2'!AN16-1),'Players Stats'!$B$136:$J$140,1+AO16),"")</f>
        <v>4.8800000000000003E-2</v>
      </c>
      <c r="AV16" s="44" t="str">
        <f t="shared" ca="1" si="66"/>
        <v>NO</v>
      </c>
      <c r="AW16" s="27">
        <f t="shared" ca="1" si="23"/>
        <v>0.77788872731445613</v>
      </c>
      <c r="AX16" s="44">
        <f ca="1">IF(AL16&lt;&gt;"",IF(AV16="NO",VLOOKUP(AQ16,'Players Stats'!$C$88:$I$127,7),""),"")</f>
        <v>0.28365384615384615</v>
      </c>
      <c r="AY16" s="44">
        <f t="shared" ca="1" si="67"/>
        <v>2</v>
      </c>
      <c r="AZ16" s="27">
        <f t="shared" ca="1" si="24"/>
        <v>0.44501431350262199</v>
      </c>
      <c r="BA16" s="44">
        <f ca="1">IF(AV16="NO",VLOOKUP(AQ16,'Players Stats'!$C$88:$H$127,7-'Quarter 2'!AY16),"")</f>
        <v>0.41899999999999998</v>
      </c>
      <c r="BB16" s="44">
        <f t="shared" ca="1" si="68"/>
        <v>0</v>
      </c>
      <c r="BC16" s="27">
        <f t="shared" ca="1" si="25"/>
        <v>0.87174161782669368</v>
      </c>
      <c r="BD16" s="44" t="str">
        <f ca="1">IF(BC16="","",IF(BC16&lt;=VLOOKUP(AQ16,'Players Stats'!$C$88:$L$127,10),"YES","NO"))</f>
        <v>NO</v>
      </c>
      <c r="BE16" s="27" t="str">
        <f t="shared" ca="1" si="26"/>
        <v/>
      </c>
      <c r="BF16" s="44" t="str">
        <f ca="1">IF(BD16="YES",IF(BE16&lt;=VLOOKUP(AQ16,'Players Stats'!$C$88:$H$127,6),1,0),"")</f>
        <v/>
      </c>
      <c r="BG16" s="27" t="str">
        <f t="shared" ca="1" si="27"/>
        <v/>
      </c>
      <c r="BH16" s="44" t="str">
        <f ca="1">IF(AND(BD16="YES",BG16&lt;&gt;""),IF(BG16&lt;=VLOOKUP(AQ16,'Players Stats'!$C$88:$H$127,6),1,0),"")</f>
        <v/>
      </c>
      <c r="BI16" s="27">
        <f t="shared" ca="1" si="28"/>
        <v>0.82253628810491863</v>
      </c>
      <c r="BJ16" s="44" t="str">
        <f ca="1">IF(BI16="","",IF(BI16&lt;=Simulation!$K$7,"YES","NO"))</f>
        <v>NO</v>
      </c>
      <c r="BK16" s="27">
        <f t="shared" ca="1" si="29"/>
        <v>4.5761019842785466E-2</v>
      </c>
      <c r="BL16" s="44">
        <f ca="1">IF(BJ16="NO",IF(BK16&lt;=Simulation!$K$9,AN16,AO16),"")</f>
        <v>3</v>
      </c>
      <c r="BN16" s="44">
        <f t="shared" ca="1" si="30"/>
        <v>2</v>
      </c>
      <c r="BO16" s="6" t="str">
        <f t="shared" ca="1" si="31"/>
        <v>-</v>
      </c>
      <c r="BP16" s="44">
        <f t="shared" ca="1" si="32"/>
        <v>4</v>
      </c>
      <c r="BR16" s="44" t="str">
        <f t="shared" ca="1" si="2"/>
        <v/>
      </c>
      <c r="BS16" s="44" t="str">
        <f t="shared" ca="1" si="2"/>
        <v/>
      </c>
      <c r="BT16" s="44" t="str">
        <f t="shared" ca="1" si="2"/>
        <v/>
      </c>
      <c r="BU16" s="44"/>
      <c r="BV16" s="44">
        <f ca="1">IF(BV15&lt;&gt;"",IF(AND(BV15&lt;60*Simulation!$K$8, BV15+BW16&lt;60*Simulation!$K$8),BV15+BW16,""),"")</f>
        <v>69</v>
      </c>
      <c r="BW16" s="44">
        <f ca="1">IF(BV15&lt;&gt;"",IF(AND(CV15&lt;&gt;"", BX15=CV15),RANDBETWEEN(Simulation!$N$6,Simulation!$P$6),RANDBETWEEN(Simulation!$N$5,Simulation!$P$5)),"")</f>
        <v>11</v>
      </c>
      <c r="BX16" s="44">
        <f t="shared" ca="1" si="69"/>
        <v>4</v>
      </c>
      <c r="BY16" s="44">
        <f t="shared" ca="1" si="33"/>
        <v>3</v>
      </c>
      <c r="BZ16" s="27">
        <f t="shared" ca="1" si="34"/>
        <v>0.47976267811008533</v>
      </c>
      <c r="CA16" s="44">
        <f t="shared" ca="1" si="35"/>
        <v>18</v>
      </c>
      <c r="CB16" s="44" t="str">
        <f ca="1">IF(BV16&lt;&gt;"",VLOOKUP(CA16,'Players Stats'!$C$88:$D$127,2),"")</f>
        <v>Small Forward</v>
      </c>
      <c r="CC16" s="44" t="str">
        <f ca="1">IF(BV16&lt;&gt;"",VLOOKUP(CA16,'Players Stats'!$C$88:$E$127,3),"")</f>
        <v>Carmelo Anthony</v>
      </c>
      <c r="CD16" s="27">
        <f t="shared" ca="1" si="36"/>
        <v>0.1052753174671861</v>
      </c>
      <c r="CE16" s="44">
        <f ca="1">IF(BV16&lt;&gt;"",VLOOKUP('Quarter 2'!CA16-5*('Quarter 2'!BX16-1),'Players Stats'!$B$136:$J$140,1+BY16),"")</f>
        <v>0.10165000000000002</v>
      </c>
      <c r="CF16" s="44" t="str">
        <f t="shared" ca="1" si="70"/>
        <v>NO</v>
      </c>
      <c r="CG16" s="27">
        <f t="shared" ca="1" si="37"/>
        <v>4.1596439970221E-2</v>
      </c>
      <c r="CH16" s="44">
        <f ca="1">IF(BV16&lt;&gt;"",IF(CF16="NO",VLOOKUP(CA16,'Players Stats'!$C$88:$I$127,7),""),"")</f>
        <v>0.21830985915492959</v>
      </c>
      <c r="CI16" s="44">
        <f t="shared" ca="1" si="71"/>
        <v>3</v>
      </c>
      <c r="CJ16" s="27">
        <f t="shared" ca="1" si="38"/>
        <v>0.1023780127269901</v>
      </c>
      <c r="CK16" s="44">
        <f ca="1">IF(CF16="NO",VLOOKUP(CA16,'Players Stats'!$C$88:$H$127,7-'Quarter 2'!CI16),"")</f>
        <v>0.379</v>
      </c>
      <c r="CL16" s="44">
        <f t="shared" ca="1" si="72"/>
        <v>3</v>
      </c>
      <c r="CM16" s="27" t="str">
        <f t="shared" ca="1" si="39"/>
        <v/>
      </c>
      <c r="CN16" s="44" t="str">
        <f ca="1">IF(CM16="","",IF(CM16&lt;=VLOOKUP(CA16,'Players Stats'!$C$88:$L$127,10),"YES","NO"))</f>
        <v/>
      </c>
      <c r="CO16" s="27" t="str">
        <f t="shared" ca="1" si="40"/>
        <v/>
      </c>
      <c r="CP16" s="44" t="str">
        <f ca="1">IF(CN16="YES",IF(CO16&lt;=VLOOKUP(CA16,'Players Stats'!$C$88:$H$127,6),1,0),"")</f>
        <v/>
      </c>
      <c r="CQ16" s="27" t="str">
        <f t="shared" ca="1" si="41"/>
        <v/>
      </c>
      <c r="CR16" s="44" t="str">
        <f ca="1">IF(AND(CN16="YES",CQ16&lt;&gt;""),IF(CQ16&lt;=VLOOKUP(CA16,'Players Stats'!$C$88:$H$127,6),1,0),"")</f>
        <v/>
      </c>
      <c r="CS16" s="27" t="str">
        <f t="shared" ca="1" si="42"/>
        <v/>
      </c>
      <c r="CT16" s="44" t="str">
        <f ca="1">IF(CS16="","",IF(CS16&lt;=Simulation!$K$7,"YES","NO"))</f>
        <v/>
      </c>
      <c r="CU16" s="27" t="str">
        <f t="shared" ca="1" si="43"/>
        <v/>
      </c>
      <c r="CV16" s="44" t="str">
        <f ca="1">IF(CT16="NO",IF(CU16&lt;=Simulation!$K$9,BX16,BY16),"")</f>
        <v/>
      </c>
      <c r="CX16" s="44">
        <f t="shared" ca="1" si="44"/>
        <v>2</v>
      </c>
      <c r="CY16" s="6" t="str">
        <f t="shared" ca="1" si="45"/>
        <v>-</v>
      </c>
      <c r="CZ16" s="44">
        <f t="shared" ca="1" si="46"/>
        <v>8</v>
      </c>
      <c r="DB16" s="44" t="str">
        <f t="shared" ca="1" si="3"/>
        <v/>
      </c>
      <c r="DC16" s="44" t="str">
        <f t="shared" ca="1" si="3"/>
        <v/>
      </c>
      <c r="DD16" s="44" t="str">
        <f t="shared" ca="1" si="3"/>
        <v/>
      </c>
      <c r="DE16" s="44"/>
      <c r="DF16" s="44">
        <f ca="1">IF(DF15&lt;&gt;"",IF(AND(DF15&lt;60*Simulation!$K$8, DF15+DG16&lt;60*Simulation!$K$8),DF15+DG16,""),"")</f>
        <v>76</v>
      </c>
      <c r="DG16" s="44">
        <f ca="1">IF(DF15&lt;&gt;"",IF(AND(EF15&lt;&gt;"", DH15=EF15),RANDBETWEEN(Simulation!$N$6,Simulation!$P$6),RANDBETWEEN(Simulation!$N$5,Simulation!$P$5)),"")</f>
        <v>11</v>
      </c>
      <c r="DH16" s="44">
        <f t="shared" ca="1" si="73"/>
        <v>3</v>
      </c>
      <c r="DI16" s="44">
        <f t="shared" ca="1" si="47"/>
        <v>4</v>
      </c>
      <c r="DJ16" s="27">
        <f t="shared" ca="1" si="48"/>
        <v>0.96863270255710499</v>
      </c>
      <c r="DK16" s="44">
        <f t="shared" ca="1" si="49"/>
        <v>15</v>
      </c>
      <c r="DL16" s="44" t="str">
        <f ca="1">IF(DF16&lt;&gt;"",VLOOKUP(DK16,'Players Stats'!$C$88:$D$127,2),"")</f>
        <v>Center</v>
      </c>
      <c r="DM16" s="44" t="str">
        <f ca="1">IF(DF16&lt;&gt;"",VLOOKUP(DK16,'Players Stats'!$C$88:$E$127,3),"")</f>
        <v>Roy Hibbert</v>
      </c>
      <c r="DN16" s="27">
        <f t="shared" ca="1" si="50"/>
        <v>0.67030438818717097</v>
      </c>
      <c r="DO16" s="44">
        <f ca="1">IF(DF16&lt;&gt;"",VLOOKUP('Quarter 2'!DK16-5*('Quarter 2'!DH16-1),'Players Stats'!$B$136:$J$140,1+DI16),"")</f>
        <v>8.4650000000000003E-2</v>
      </c>
      <c r="DP16" s="44" t="str">
        <f t="shared" ca="1" si="74"/>
        <v>NO</v>
      </c>
      <c r="DQ16" s="27">
        <f t="shared" ca="1" si="51"/>
        <v>0.29806369366689045</v>
      </c>
      <c r="DR16" s="44">
        <f ca="1">IF(DF16&lt;&gt;"",IF(DP16="NO",VLOOKUP(DK16,'Players Stats'!$C$88:$I$127,7),""),"")</f>
        <v>9.0909090909090922E-3</v>
      </c>
      <c r="DS16" s="44">
        <f t="shared" ca="1" si="75"/>
        <v>2</v>
      </c>
      <c r="DT16" s="27">
        <f t="shared" ca="1" si="52"/>
        <v>0.20205664295965176</v>
      </c>
      <c r="DU16" s="44">
        <f ca="1">IF(DP16="NO",VLOOKUP(DK16,'Players Stats'!$C$88:$H$127,7-'Quarter 2'!DS16),"")</f>
        <v>0.44800000000000001</v>
      </c>
      <c r="DV16" s="44">
        <f t="shared" ca="1" si="76"/>
        <v>2</v>
      </c>
      <c r="DW16" s="27">
        <f t="shared" ca="1" si="53"/>
        <v>0.25045947313081118</v>
      </c>
      <c r="DX16" s="44" t="str">
        <f ca="1">IF(DW16="","",IF(DW16&lt;=VLOOKUP(DK16,'Players Stats'!$C$88:$L$127,10),"YES","NO"))</f>
        <v>NO</v>
      </c>
      <c r="DY16" s="27" t="str">
        <f t="shared" ca="1" si="54"/>
        <v/>
      </c>
      <c r="DZ16" s="44" t="str">
        <f ca="1">IF(DX16="YES",IF(DY16&lt;=VLOOKUP(DK16,'Players Stats'!$C$88:$H$127,6),1,0),"")</f>
        <v/>
      </c>
      <c r="EA16" s="27" t="str">
        <f t="shared" ca="1" si="55"/>
        <v/>
      </c>
      <c r="EB16" s="44" t="str">
        <f ca="1">IF(AND(DX16="YES",EA16&lt;&gt;""),IF(EA16&lt;=VLOOKUP(DK16,'Players Stats'!$C$88:$H$127,6),1,0),"")</f>
        <v/>
      </c>
      <c r="EC16" s="27" t="str">
        <f t="shared" ca="1" si="56"/>
        <v/>
      </c>
      <c r="ED16" s="44" t="str">
        <f ca="1">IF(EC16="","",IF(EC16&lt;=Simulation!$K$7,"YES","NO"))</f>
        <v/>
      </c>
      <c r="EE16" s="27" t="str">
        <f t="shared" ca="1" si="57"/>
        <v/>
      </c>
      <c r="EF16" s="44" t="str">
        <f ca="1">IF(ED16="NO",IF(EE16&lt;=Simulation!$K$9,DH16,DI16),"")</f>
        <v/>
      </c>
      <c r="EH16" s="44">
        <f t="shared" ca="1" si="58"/>
        <v>6</v>
      </c>
      <c r="EI16" s="6" t="str">
        <f t="shared" ca="1" si="59"/>
        <v>-</v>
      </c>
      <c r="EJ16" s="44">
        <f t="shared" ca="1" si="60"/>
        <v>4</v>
      </c>
      <c r="EL16" s="44" t="str">
        <f t="shared" ca="1" si="4"/>
        <v/>
      </c>
      <c r="EM16" s="44" t="str">
        <f t="shared" ca="1" si="4"/>
        <v/>
      </c>
      <c r="EN16" s="44" t="str">
        <f t="shared" ca="1" si="4"/>
        <v/>
      </c>
    </row>
    <row r="17" spans="2:144">
      <c r="B17" s="44">
        <f ca="1">IF(B16&lt;&gt;"",IF(AND(B16&lt;60*Simulation!$K$8, B16+C17&lt;60*Simulation!$K$8),B16+C17,""),"")</f>
        <v>75</v>
      </c>
      <c r="C17" s="44">
        <f ca="1">IF(B16&lt;&gt;"",IF(AND(AB16&lt;&gt;"", D16=AB16),RANDBETWEEN(Simulation!$N$6,Simulation!$P$6),RANDBETWEEN(Simulation!$N$5,Simulation!$P$5)),"")</f>
        <v>9</v>
      </c>
      <c r="D17" s="44">
        <f t="shared" ca="1" si="61"/>
        <v>3</v>
      </c>
      <c r="E17" s="44">
        <f t="shared" ca="1" si="5"/>
        <v>4</v>
      </c>
      <c r="F17" s="87">
        <f t="shared" ca="1" si="6"/>
        <v>0.6768838469913756</v>
      </c>
      <c r="G17" s="44">
        <f t="shared" ca="1" si="7"/>
        <v>14</v>
      </c>
      <c r="H17" s="44" t="str">
        <f ca="1">IF(B17&lt;&gt;"",VLOOKUP(G17,'Players Stats'!$C$88:$D$127,2),"")</f>
        <v>Power Forward</v>
      </c>
      <c r="I17" s="44" t="str">
        <f ca="1">IF(B17&lt;&gt;"",VLOOKUP(G17,'Players Stats'!$C$88:$E$127,3),"")</f>
        <v>Paul George</v>
      </c>
      <c r="J17" s="87">
        <f t="shared" ca="1" si="8"/>
        <v>0.59302631026385055</v>
      </c>
      <c r="K17" s="87">
        <f ca="1">IF(B17&lt;&gt;"",VLOOKUP('Quarter 2'!G17-5*('Quarter 2'!D17-1),'Players Stats'!$B$136:$J$140,1+E17),"")</f>
        <v>4.8800000000000003E-2</v>
      </c>
      <c r="L17" s="44" t="str">
        <f t="shared" ca="1" si="62"/>
        <v>NO</v>
      </c>
      <c r="M17" s="87">
        <f t="shared" ca="1" si="9"/>
        <v>0.16611577845467196</v>
      </c>
      <c r="N17" s="87">
        <f ca="1">IF(B17&lt;&gt;"",IF(L17="NO",VLOOKUP(G17,'Players Stats'!$C$88:$I$127,7),""),"")</f>
        <v>0.28365384615384615</v>
      </c>
      <c r="O17" s="44">
        <f t="shared" ca="1" si="63"/>
        <v>3</v>
      </c>
      <c r="P17" s="87">
        <f t="shared" ca="1" si="10"/>
        <v>0.8341182731892145</v>
      </c>
      <c r="Q17" s="87">
        <f ca="1">IF(L17="NO",VLOOKUP(G17,'Players Stats'!$C$88:$H$127,7-'Quarter 2'!O17),"")</f>
        <v>0.36199999999999999</v>
      </c>
      <c r="R17" s="44">
        <f t="shared" ca="1" si="64"/>
        <v>0</v>
      </c>
      <c r="S17" s="87" t="str">
        <f t="shared" ca="1" si="11"/>
        <v/>
      </c>
      <c r="T17" s="44" t="str">
        <f ca="1">IF(S17="","",IF(S17&lt;=VLOOKUP(G17,'Players Stats'!$C$88:$L$127,10),"YES","NO"))</f>
        <v/>
      </c>
      <c r="U17" s="87" t="str">
        <f t="shared" ca="1" si="12"/>
        <v/>
      </c>
      <c r="V17" s="44" t="str">
        <f ca="1">IF(T17="YES",IF(U17&lt;=VLOOKUP(G17,'Players Stats'!$C$88:$H$127,6),1,0),"")</f>
        <v/>
      </c>
      <c r="W17" s="87" t="str">
        <f t="shared" ca="1" si="13"/>
        <v/>
      </c>
      <c r="X17" s="44" t="str">
        <f ca="1">IF(AND(T17="YES",W17&lt;&gt;""),IF(W17&lt;=VLOOKUP(G17,'Players Stats'!$C$88:$H$127,6),1,0),"")</f>
        <v/>
      </c>
      <c r="Y17" s="87" t="str">
        <f t="shared" ca="1" si="14"/>
        <v/>
      </c>
      <c r="Z17" s="44" t="str">
        <f ca="1">IF(Y17="","",IF(Y17&lt;=Simulation!$K$7,"YES","NO"))</f>
        <v/>
      </c>
      <c r="AA17" s="87" t="str">
        <f t="shared" ca="1" si="15"/>
        <v/>
      </c>
      <c r="AB17" s="44" t="str">
        <f ca="1">IF(Z17="NO",IF(AA17&lt;=Simulation!$K$9,D17,E17),"")</f>
        <v/>
      </c>
      <c r="AD17" s="44">
        <f t="shared" ca="1" si="16"/>
        <v>0</v>
      </c>
      <c r="AE17" s="6" t="str">
        <f t="shared" ca="1" si="17"/>
        <v>-</v>
      </c>
      <c r="AF17" s="44">
        <f t="shared" ca="1" si="18"/>
        <v>0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98</v>
      </c>
      <c r="AM17" s="44">
        <f ca="1">IF(AL16&lt;&gt;"",IF(AND(BL16&lt;&gt;"", AN16=BL16),RANDBETWEEN(Simulation!$N$6,Simulation!$P$6),RANDBETWEEN(Simulation!$N$5,Simulation!$P$5)),"")</f>
        <v>12</v>
      </c>
      <c r="AN17" s="44">
        <f t="shared" ca="1" si="65"/>
        <v>3</v>
      </c>
      <c r="AO17" s="44">
        <f t="shared" ca="1" si="19"/>
        <v>4</v>
      </c>
      <c r="AP17" s="27">
        <f t="shared" ca="1" si="20"/>
        <v>0.58329015235554427</v>
      </c>
      <c r="AQ17" s="44">
        <f t="shared" ca="1" si="21"/>
        <v>13</v>
      </c>
      <c r="AR17" s="44" t="str">
        <f ca="1">IF(AL17&lt;&gt;"",VLOOKUP(AQ17,'Players Stats'!$C$88:$D$127,2),"")</f>
        <v>Small Forward</v>
      </c>
      <c r="AS17" s="44" t="str">
        <f ca="1">IF(AL17&lt;&gt;"",VLOOKUP(AQ17,'Players Stats'!$C$88:$E$127,3),"")</f>
        <v>David West</v>
      </c>
      <c r="AT17" s="27">
        <f t="shared" ca="1" si="22"/>
        <v>0.76317658250832943</v>
      </c>
      <c r="AU17" s="44">
        <f ca="1">IF(AL17&lt;&gt;"",VLOOKUP('Quarter 2'!AQ17-5*('Quarter 2'!AN17-1),'Players Stats'!$B$136:$J$140,1+AO17),"")</f>
        <v>6.5350000000000005E-2</v>
      </c>
      <c r="AV17" s="44" t="str">
        <f t="shared" ca="1" si="66"/>
        <v>NO</v>
      </c>
      <c r="AW17" s="27">
        <f t="shared" ca="1" si="23"/>
        <v>0.35419345779349232</v>
      </c>
      <c r="AX17" s="44">
        <f ca="1">IF(AL17&lt;&gt;"",IF(AV17="NO",VLOOKUP(AQ17,'Players Stats'!$C$88:$I$127,7),""),"")</f>
        <v>2.1276595744680847E-2</v>
      </c>
      <c r="AY17" s="44">
        <f t="shared" ca="1" si="67"/>
        <v>2</v>
      </c>
      <c r="AZ17" s="27">
        <f t="shared" ca="1" si="24"/>
        <v>0.91042968435433147</v>
      </c>
      <c r="BA17" s="44">
        <f ca="1">IF(AV17="NO",VLOOKUP(AQ17,'Players Stats'!$C$88:$H$127,7-'Quarter 2'!AY17),"")</f>
        <v>0.498</v>
      </c>
      <c r="BB17" s="44">
        <f t="shared" ca="1" si="68"/>
        <v>0</v>
      </c>
      <c r="BC17" s="27">
        <f t="shared" ca="1" si="25"/>
        <v>0.25944725630374876</v>
      </c>
      <c r="BD17" s="44" t="str">
        <f ca="1">IF(BC17="","",IF(BC17&lt;=VLOOKUP(AQ17,'Players Stats'!$C$88:$L$127,10),"YES","NO"))</f>
        <v>NO</v>
      </c>
      <c r="BE17" s="27" t="str">
        <f t="shared" ca="1" si="26"/>
        <v/>
      </c>
      <c r="BF17" s="44" t="str">
        <f ca="1">IF(BD17="YES",IF(BE17&lt;=VLOOKUP(AQ17,'Players Stats'!$C$88:$H$127,6),1,0),"")</f>
        <v/>
      </c>
      <c r="BG17" s="27" t="str">
        <f t="shared" ca="1" si="27"/>
        <v/>
      </c>
      <c r="BH17" s="44" t="str">
        <f ca="1">IF(AND(BD17="YES",BG17&lt;&gt;""),IF(BG17&lt;=VLOOKUP(AQ17,'Players Stats'!$C$88:$H$127,6),1,0),"")</f>
        <v/>
      </c>
      <c r="BI17" s="27">
        <f t="shared" ca="1" si="28"/>
        <v>0.38611809339264691</v>
      </c>
      <c r="BJ17" s="44" t="str">
        <f ca="1">IF(BI17="","",IF(BI17&lt;=Simulation!$K$7,"YES","NO"))</f>
        <v>NO</v>
      </c>
      <c r="BK17" s="27">
        <f t="shared" ca="1" si="29"/>
        <v>0.42485026845717122</v>
      </c>
      <c r="BL17" s="44">
        <f ca="1">IF(BJ17="NO",IF(BK17&lt;=Simulation!$K$9,AN17,AO17),"")</f>
        <v>4</v>
      </c>
      <c r="BN17" s="44">
        <f t="shared" ca="1" si="30"/>
        <v>2</v>
      </c>
      <c r="BO17" s="6" t="str">
        <f t="shared" ca="1" si="31"/>
        <v>-</v>
      </c>
      <c r="BP17" s="44">
        <f t="shared" ca="1" si="32"/>
        <v>4</v>
      </c>
      <c r="BR17" s="44" t="str">
        <f t="shared" ca="1" si="2"/>
        <v/>
      </c>
      <c r="BS17" s="44" t="str">
        <f t="shared" ca="1" si="2"/>
        <v/>
      </c>
      <c r="BT17" s="44" t="str">
        <f t="shared" ca="1" si="2"/>
        <v/>
      </c>
      <c r="BU17" s="44"/>
      <c r="BV17" s="44">
        <f ca="1">IF(BV16&lt;&gt;"",IF(AND(BV16&lt;60*Simulation!$K$8, BV16+BW17&lt;60*Simulation!$K$8),BV16+BW17,""),"")</f>
        <v>77</v>
      </c>
      <c r="BW17" s="44">
        <f ca="1">IF(BV16&lt;&gt;"",IF(AND(CV16&lt;&gt;"", BX16=CV16),RANDBETWEEN(Simulation!$N$6,Simulation!$P$6),RANDBETWEEN(Simulation!$N$5,Simulation!$P$5)),"")</f>
        <v>8</v>
      </c>
      <c r="BX17" s="44">
        <f t="shared" ca="1" si="69"/>
        <v>3</v>
      </c>
      <c r="BY17" s="44">
        <f t="shared" ca="1" si="33"/>
        <v>4</v>
      </c>
      <c r="BZ17" s="27">
        <f t="shared" ca="1" si="34"/>
        <v>0.41168674117762671</v>
      </c>
      <c r="CA17" s="44">
        <f t="shared" ca="1" si="35"/>
        <v>13</v>
      </c>
      <c r="CB17" s="44" t="str">
        <f ca="1">IF(BV17&lt;&gt;"",VLOOKUP(CA17,'Players Stats'!$C$88:$D$127,2),"")</f>
        <v>Small Forward</v>
      </c>
      <c r="CC17" s="44" t="str">
        <f ca="1">IF(BV17&lt;&gt;"",VLOOKUP(CA17,'Players Stats'!$C$88:$E$127,3),"")</f>
        <v>David West</v>
      </c>
      <c r="CD17" s="27">
        <f t="shared" ca="1" si="36"/>
        <v>0.67844678067866948</v>
      </c>
      <c r="CE17" s="44">
        <f ca="1">IF(BV17&lt;&gt;"",VLOOKUP('Quarter 2'!CA17-5*('Quarter 2'!BX17-1),'Players Stats'!$B$136:$J$140,1+BY17),"")</f>
        <v>6.5350000000000005E-2</v>
      </c>
      <c r="CF17" s="44" t="str">
        <f t="shared" ca="1" si="70"/>
        <v>NO</v>
      </c>
      <c r="CG17" s="27">
        <f t="shared" ca="1" si="37"/>
        <v>0.38664171242086864</v>
      </c>
      <c r="CH17" s="44">
        <f ca="1">IF(BV17&lt;&gt;"",IF(CF17="NO",VLOOKUP(CA17,'Players Stats'!$C$88:$I$127,7),""),"")</f>
        <v>2.1276595744680847E-2</v>
      </c>
      <c r="CI17" s="44">
        <f t="shared" ca="1" si="71"/>
        <v>2</v>
      </c>
      <c r="CJ17" s="27">
        <f t="shared" ca="1" si="38"/>
        <v>2.2599540235149762E-3</v>
      </c>
      <c r="CK17" s="44">
        <f ca="1">IF(CF17="NO",VLOOKUP(CA17,'Players Stats'!$C$88:$H$127,7-'Quarter 2'!CI17),"")</f>
        <v>0.498</v>
      </c>
      <c r="CL17" s="44">
        <f t="shared" ca="1" si="72"/>
        <v>2</v>
      </c>
      <c r="CM17" s="27">
        <f t="shared" ca="1" si="39"/>
        <v>0.40563940555564348</v>
      </c>
      <c r="CN17" s="44" t="str">
        <f ca="1">IF(CM17="","",IF(CM17&lt;=VLOOKUP(CA17,'Players Stats'!$C$88:$L$127,10),"YES","NO"))</f>
        <v>NO</v>
      </c>
      <c r="CO17" s="27" t="str">
        <f t="shared" ca="1" si="40"/>
        <v/>
      </c>
      <c r="CP17" s="44" t="str">
        <f ca="1">IF(CN17="YES",IF(CO17&lt;=VLOOKUP(CA17,'Players Stats'!$C$88:$H$127,6),1,0),"")</f>
        <v/>
      </c>
      <c r="CQ17" s="27" t="str">
        <f t="shared" ca="1" si="41"/>
        <v/>
      </c>
      <c r="CR17" s="44" t="str">
        <f ca="1">IF(AND(CN17="YES",CQ17&lt;&gt;""),IF(CQ17&lt;=VLOOKUP(CA17,'Players Stats'!$C$88:$H$127,6),1,0),"")</f>
        <v/>
      </c>
      <c r="CS17" s="27" t="str">
        <f t="shared" ca="1" si="42"/>
        <v/>
      </c>
      <c r="CT17" s="44" t="str">
        <f ca="1">IF(CS17="","",IF(CS17&lt;=Simulation!$K$7,"YES","NO"))</f>
        <v/>
      </c>
      <c r="CU17" s="27" t="str">
        <f t="shared" ca="1" si="43"/>
        <v/>
      </c>
      <c r="CV17" s="44" t="str">
        <f ca="1">IF(CT17="NO",IF(CU17&lt;=Simulation!$K$9,BX17,BY17),"")</f>
        <v/>
      </c>
      <c r="CX17" s="44">
        <f t="shared" ca="1" si="44"/>
        <v>4</v>
      </c>
      <c r="CY17" s="6" t="str">
        <f t="shared" ca="1" si="45"/>
        <v>-</v>
      </c>
      <c r="CZ17" s="44">
        <f t="shared" ca="1" si="46"/>
        <v>8</v>
      </c>
      <c r="DB17" s="44" t="str">
        <f t="shared" ca="1" si="3"/>
        <v/>
      </c>
      <c r="DC17" s="44" t="str">
        <f t="shared" ca="1" si="3"/>
        <v/>
      </c>
      <c r="DD17" s="44" t="str">
        <f t="shared" ca="1" si="3"/>
        <v/>
      </c>
      <c r="DE17" s="44"/>
      <c r="DF17" s="44">
        <f ca="1">IF(DF16&lt;&gt;"",IF(AND(DF16&lt;60*Simulation!$K$8, DF16+DG17&lt;60*Simulation!$K$8),DF16+DG17,""),"")</f>
        <v>99</v>
      </c>
      <c r="DG17" s="44">
        <f ca="1">IF(DF16&lt;&gt;"",IF(AND(EF16&lt;&gt;"", DH16=EF16),RANDBETWEEN(Simulation!$N$6,Simulation!$P$6),RANDBETWEEN(Simulation!$N$5,Simulation!$P$5)),"")</f>
        <v>23</v>
      </c>
      <c r="DH17" s="44">
        <f t="shared" ca="1" si="73"/>
        <v>4</v>
      </c>
      <c r="DI17" s="44">
        <f t="shared" ca="1" si="47"/>
        <v>3</v>
      </c>
      <c r="DJ17" s="27">
        <f t="shared" ca="1" si="48"/>
        <v>0.58313456625057003</v>
      </c>
      <c r="DK17" s="44">
        <f t="shared" ca="1" si="49"/>
        <v>18</v>
      </c>
      <c r="DL17" s="44" t="str">
        <f ca="1">IF(DF17&lt;&gt;"",VLOOKUP(DK17,'Players Stats'!$C$88:$D$127,2),"")</f>
        <v>Small Forward</v>
      </c>
      <c r="DM17" s="44" t="str">
        <f ca="1">IF(DF17&lt;&gt;"",VLOOKUP(DK17,'Players Stats'!$C$88:$E$127,3),"")</f>
        <v>Carmelo Anthony</v>
      </c>
      <c r="DN17" s="27">
        <f t="shared" ca="1" si="50"/>
        <v>0.58534096057795038</v>
      </c>
      <c r="DO17" s="44">
        <f ca="1">IF(DF17&lt;&gt;"",VLOOKUP('Quarter 2'!DK17-5*('Quarter 2'!DH17-1),'Players Stats'!$B$136:$J$140,1+DI17),"")</f>
        <v>0.10165000000000002</v>
      </c>
      <c r="DP17" s="44" t="str">
        <f t="shared" ca="1" si="74"/>
        <v>NO</v>
      </c>
      <c r="DQ17" s="27">
        <f t="shared" ca="1" si="51"/>
        <v>0.88790494359417138</v>
      </c>
      <c r="DR17" s="44">
        <f ca="1">IF(DF17&lt;&gt;"",IF(DP17="NO",VLOOKUP(DK17,'Players Stats'!$C$88:$I$127,7),""),"")</f>
        <v>0.21830985915492959</v>
      </c>
      <c r="DS17" s="44">
        <f t="shared" ca="1" si="75"/>
        <v>2</v>
      </c>
      <c r="DT17" s="27">
        <f t="shared" ca="1" si="52"/>
        <v>0.75075338229413302</v>
      </c>
      <c r="DU17" s="44">
        <f ca="1">IF(DP17="NO",VLOOKUP(DK17,'Players Stats'!$C$88:$H$127,7-'Quarter 2'!DS17),"")</f>
        <v>0.44900000000000001</v>
      </c>
      <c r="DV17" s="44">
        <f t="shared" ca="1" si="76"/>
        <v>0</v>
      </c>
      <c r="DW17" s="27">
        <f t="shared" ca="1" si="53"/>
        <v>0.24615410977790808</v>
      </c>
      <c r="DX17" s="44" t="str">
        <f ca="1">IF(DW17="","",IF(DW17&lt;=VLOOKUP(DK17,'Players Stats'!$C$88:$L$127,10),"YES","NO"))</f>
        <v>NO</v>
      </c>
      <c r="DY17" s="27" t="str">
        <f t="shared" ca="1" si="54"/>
        <v/>
      </c>
      <c r="DZ17" s="44" t="str">
        <f ca="1">IF(DX17="YES",IF(DY17&lt;=VLOOKUP(DK17,'Players Stats'!$C$88:$H$127,6),1,0),"")</f>
        <v/>
      </c>
      <c r="EA17" s="27" t="str">
        <f t="shared" ca="1" si="55"/>
        <v/>
      </c>
      <c r="EB17" s="44" t="str">
        <f ca="1">IF(AND(DX17="YES",EA17&lt;&gt;""),IF(EA17&lt;=VLOOKUP(DK17,'Players Stats'!$C$88:$H$127,6),1,0),"")</f>
        <v/>
      </c>
      <c r="EC17" s="27">
        <f t="shared" ca="1" si="56"/>
        <v>4.9596302984505236E-2</v>
      </c>
      <c r="ED17" s="44" t="str">
        <f ca="1">IF(EC17="","",IF(EC17&lt;=Simulation!$K$7,"YES","NO"))</f>
        <v>YES</v>
      </c>
      <c r="EE17" s="27" t="str">
        <f t="shared" ca="1" si="57"/>
        <v/>
      </c>
      <c r="EF17" s="44" t="str">
        <f ca="1">IF(ED17="NO",IF(EE17&lt;=Simulation!$K$9,DH17,DI17),"")</f>
        <v/>
      </c>
      <c r="EH17" s="44">
        <f t="shared" ca="1" si="58"/>
        <v>6</v>
      </c>
      <c r="EI17" s="6" t="str">
        <f t="shared" ca="1" si="59"/>
        <v>-</v>
      </c>
      <c r="EJ17" s="44">
        <f t="shared" ca="1" si="60"/>
        <v>4</v>
      </c>
      <c r="EL17" s="44" t="str">
        <f t="shared" ca="1" si="4"/>
        <v/>
      </c>
      <c r="EM17" s="44" t="str">
        <f t="shared" ca="1" si="4"/>
        <v/>
      </c>
      <c r="EN17" s="44" t="str">
        <f t="shared" ca="1" si="4"/>
        <v/>
      </c>
    </row>
    <row r="18" spans="2:144">
      <c r="B18" s="44">
        <f ca="1">IF(B17&lt;&gt;"",IF(AND(B17&lt;60*Simulation!$K$8, B17+C18&lt;60*Simulation!$K$8),B17+C18,""),"")</f>
        <v>85</v>
      </c>
      <c r="C18" s="44">
        <f ca="1">IF(B17&lt;&gt;"",IF(AND(AB17&lt;&gt;"", D17=AB17),RANDBETWEEN(Simulation!$N$6,Simulation!$P$6),RANDBETWEEN(Simulation!$N$5,Simulation!$P$5)),"")</f>
        <v>10</v>
      </c>
      <c r="D18" s="44">
        <f t="shared" ca="1" si="61"/>
        <v>4</v>
      </c>
      <c r="E18" s="44">
        <f t="shared" ca="1" si="5"/>
        <v>3</v>
      </c>
      <c r="F18" s="87">
        <f t="shared" ca="1" si="6"/>
        <v>0.19256819551709958</v>
      </c>
      <c r="G18" s="44">
        <f t="shared" ca="1" si="7"/>
        <v>16</v>
      </c>
      <c r="H18" s="44" t="str">
        <f ca="1">IF(B18&lt;&gt;"",VLOOKUP(G18,'Players Stats'!$C$88:$D$127,2),"")</f>
        <v>Point Guard</v>
      </c>
      <c r="I18" s="44" t="str">
        <f ca="1">IF(B18&lt;&gt;"",VLOOKUP(G18,'Players Stats'!$C$88:$E$127,3),"")</f>
        <v>J.R. Smith</v>
      </c>
      <c r="J18" s="87">
        <f t="shared" ca="1" si="8"/>
        <v>0.23225970695526099</v>
      </c>
      <c r="K18" s="87">
        <f ca="1">IF(B18&lt;&gt;"",VLOOKUP('Quarter 2'!G18-5*('Quarter 2'!D18-1),'Players Stats'!$B$136:$J$140,1+E18),"")</f>
        <v>6.9000000000000006E-2</v>
      </c>
      <c r="L18" s="44" t="str">
        <f t="shared" ca="1" si="62"/>
        <v>NO</v>
      </c>
      <c r="M18" s="87">
        <f t="shared" ca="1" si="9"/>
        <v>0.40966287072160101</v>
      </c>
      <c r="N18" s="87">
        <f ca="1">IF(B18&lt;&gt;"",IF(L18="NO",VLOOKUP(G18,'Players Stats'!$C$88:$I$127,7),""),"")</f>
        <v>0.26066350710900471</v>
      </c>
      <c r="O18" s="44">
        <f t="shared" ca="1" si="63"/>
        <v>2</v>
      </c>
      <c r="P18" s="87">
        <f t="shared" ca="1" si="10"/>
        <v>0.53224500095011651</v>
      </c>
      <c r="Q18" s="87">
        <f ca="1">IF(L18="NO",VLOOKUP(G18,'Players Stats'!$C$88:$H$127,7-'Quarter 2'!O18),"")</f>
        <v>0.42199999999999999</v>
      </c>
      <c r="R18" s="44">
        <f t="shared" ca="1" si="64"/>
        <v>0</v>
      </c>
      <c r="S18" s="87">
        <f t="shared" ca="1" si="11"/>
        <v>0.16825099836557289</v>
      </c>
      <c r="T18" s="44" t="str">
        <f ca="1">IF(S18="","",IF(S18&lt;=VLOOKUP(G18,'Players Stats'!$C$88:$L$127,10),"YES","NO"))</f>
        <v>NO</v>
      </c>
      <c r="U18" s="87" t="str">
        <f t="shared" ca="1" si="12"/>
        <v/>
      </c>
      <c r="V18" s="44" t="str">
        <f ca="1">IF(T18="YES",IF(U18&lt;=VLOOKUP(G18,'Players Stats'!$C$88:$H$127,6),1,0),"")</f>
        <v/>
      </c>
      <c r="W18" s="87" t="str">
        <f t="shared" ca="1" si="13"/>
        <v/>
      </c>
      <c r="X18" s="44" t="str">
        <f ca="1">IF(AND(T18="YES",W18&lt;&gt;""),IF(W18&lt;=VLOOKUP(G18,'Players Stats'!$C$88:$H$127,6),1,0),"")</f>
        <v/>
      </c>
      <c r="Y18" s="87">
        <f t="shared" ca="1" si="14"/>
        <v>3.1658119619521696E-2</v>
      </c>
      <c r="Z18" s="44" t="str">
        <f ca="1">IF(Y18="","",IF(Y18&lt;=Simulation!$K$7,"YES","NO"))</f>
        <v>YES</v>
      </c>
      <c r="AA18" s="87" t="str">
        <f t="shared" ca="1" si="15"/>
        <v/>
      </c>
      <c r="AB18" s="44" t="str">
        <f ca="1">IF(Z18="NO",IF(AA18&lt;=Simulation!$K$9,D18,E18),"")</f>
        <v/>
      </c>
      <c r="AD18" s="44">
        <f t="shared" ca="1" si="16"/>
        <v>0</v>
      </c>
      <c r="AE18" s="6" t="str">
        <f t="shared" ca="1" si="17"/>
        <v>-</v>
      </c>
      <c r="AF18" s="44">
        <f t="shared" ca="1" si="18"/>
        <v>0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120</v>
      </c>
      <c r="AM18" s="44">
        <f ca="1">IF(AL17&lt;&gt;"",IF(AND(BL17&lt;&gt;"", AN17=BL17),RANDBETWEEN(Simulation!$N$6,Simulation!$P$6),RANDBETWEEN(Simulation!$N$5,Simulation!$P$5)),"")</f>
        <v>22</v>
      </c>
      <c r="AN18" s="44">
        <f t="shared" ca="1" si="65"/>
        <v>4</v>
      </c>
      <c r="AO18" s="44">
        <f t="shared" ca="1" si="19"/>
        <v>3</v>
      </c>
      <c r="AP18" s="27">
        <f t="shared" ca="1" si="20"/>
        <v>0.16294653092979805</v>
      </c>
      <c r="AQ18" s="44">
        <f t="shared" ca="1" si="21"/>
        <v>16</v>
      </c>
      <c r="AR18" s="44" t="str">
        <f ca="1">IF(AL18&lt;&gt;"",VLOOKUP(AQ18,'Players Stats'!$C$88:$D$127,2),"")</f>
        <v>Point Guard</v>
      </c>
      <c r="AS18" s="44" t="str">
        <f ca="1">IF(AL18&lt;&gt;"",VLOOKUP(AQ18,'Players Stats'!$C$88:$E$127,3),"")</f>
        <v>J.R. Smith</v>
      </c>
      <c r="AT18" s="27">
        <f t="shared" ca="1" si="22"/>
        <v>0.64472922882559902</v>
      </c>
      <c r="AU18" s="44">
        <f ca="1">IF(AL18&lt;&gt;"",VLOOKUP('Quarter 2'!AQ18-5*('Quarter 2'!AN18-1),'Players Stats'!$B$136:$J$140,1+AO18),"")</f>
        <v>6.9000000000000006E-2</v>
      </c>
      <c r="AV18" s="44" t="str">
        <f t="shared" ca="1" si="66"/>
        <v>NO</v>
      </c>
      <c r="AW18" s="27">
        <f t="shared" ca="1" si="23"/>
        <v>0.48308248999710957</v>
      </c>
      <c r="AX18" s="44">
        <f ca="1">IF(AL18&lt;&gt;"",IF(AV18="NO",VLOOKUP(AQ18,'Players Stats'!$C$88:$I$127,7),""),"")</f>
        <v>0.26066350710900471</v>
      </c>
      <c r="AY18" s="44">
        <f t="shared" ca="1" si="67"/>
        <v>2</v>
      </c>
      <c r="AZ18" s="27">
        <f t="shared" ca="1" si="24"/>
        <v>9.6600664450251394E-2</v>
      </c>
      <c r="BA18" s="44">
        <f ca="1">IF(AV18="NO",VLOOKUP(AQ18,'Players Stats'!$C$88:$H$127,7-'Quarter 2'!AY18),"")</f>
        <v>0.42199999999999999</v>
      </c>
      <c r="BB18" s="44">
        <f t="shared" ca="1" si="68"/>
        <v>2</v>
      </c>
      <c r="BC18" s="27">
        <f t="shared" ca="1" si="25"/>
        <v>0.64142379010929118</v>
      </c>
      <c r="BD18" s="44" t="str">
        <f ca="1">IF(BC18="","",IF(BC18&lt;=VLOOKUP(AQ18,'Players Stats'!$C$88:$L$127,10),"YES","NO"))</f>
        <v>NO</v>
      </c>
      <c r="BE18" s="27" t="str">
        <f t="shared" ca="1" si="26"/>
        <v/>
      </c>
      <c r="BF18" s="44" t="str">
        <f ca="1">IF(BD18="YES",IF(BE18&lt;=VLOOKUP(AQ18,'Players Stats'!$C$88:$H$127,6),1,0),"")</f>
        <v/>
      </c>
      <c r="BG18" s="27" t="str">
        <f t="shared" ca="1" si="27"/>
        <v/>
      </c>
      <c r="BH18" s="44" t="str">
        <f ca="1">IF(AND(BD18="YES",BG18&lt;&gt;""),IF(BG18&lt;=VLOOKUP(AQ18,'Players Stats'!$C$88:$H$127,6),1,0),"")</f>
        <v/>
      </c>
      <c r="BI18" s="27" t="str">
        <f t="shared" ca="1" si="28"/>
        <v/>
      </c>
      <c r="BJ18" s="44" t="str">
        <f ca="1">IF(BI18="","",IF(BI18&lt;=Simulation!$K$7,"YES","NO"))</f>
        <v/>
      </c>
      <c r="BK18" s="27" t="str">
        <f t="shared" ca="1" si="29"/>
        <v/>
      </c>
      <c r="BL18" s="44" t="str">
        <f ca="1">IF(BJ18="NO",IF(BK18&lt;=Simulation!$K$9,AN18,AO18),"")</f>
        <v/>
      </c>
      <c r="BN18" s="44">
        <f t="shared" ca="1" si="30"/>
        <v>2</v>
      </c>
      <c r="BO18" s="6" t="str">
        <f t="shared" ca="1" si="31"/>
        <v>-</v>
      </c>
      <c r="BP18" s="44">
        <f t="shared" ca="1" si="32"/>
        <v>6</v>
      </c>
      <c r="BR18" s="44" t="str">
        <f t="shared" ca="1" si="2"/>
        <v/>
      </c>
      <c r="BS18" s="44" t="str">
        <f t="shared" ca="1" si="2"/>
        <v/>
      </c>
      <c r="BT18" s="44" t="str">
        <f t="shared" ca="1" si="2"/>
        <v/>
      </c>
      <c r="BU18" s="44"/>
      <c r="BV18" s="44">
        <f ca="1">IF(BV17&lt;&gt;"",IF(AND(BV17&lt;60*Simulation!$K$8, BV17+BW18&lt;60*Simulation!$K$8),BV17+BW18,""),"")</f>
        <v>101</v>
      </c>
      <c r="BW18" s="44">
        <f ca="1">IF(BV17&lt;&gt;"",IF(AND(CV17&lt;&gt;"", BX17=CV17),RANDBETWEEN(Simulation!$N$6,Simulation!$P$6),RANDBETWEEN(Simulation!$N$5,Simulation!$P$5)),"")</f>
        <v>24</v>
      </c>
      <c r="BX18" s="44">
        <f t="shared" ca="1" si="69"/>
        <v>4</v>
      </c>
      <c r="BY18" s="44">
        <f t="shared" ca="1" si="33"/>
        <v>3</v>
      </c>
      <c r="BZ18" s="27">
        <f t="shared" ca="1" si="34"/>
        <v>0.40956215338995816</v>
      </c>
      <c r="CA18" s="44">
        <f t="shared" ca="1" si="35"/>
        <v>18</v>
      </c>
      <c r="CB18" s="44" t="str">
        <f ca="1">IF(BV18&lt;&gt;"",VLOOKUP(CA18,'Players Stats'!$C$88:$D$127,2),"")</f>
        <v>Small Forward</v>
      </c>
      <c r="CC18" s="44" t="str">
        <f ca="1">IF(BV18&lt;&gt;"",VLOOKUP(CA18,'Players Stats'!$C$88:$E$127,3),"")</f>
        <v>Carmelo Anthony</v>
      </c>
      <c r="CD18" s="27">
        <f t="shared" ca="1" si="36"/>
        <v>0.74657942799713528</v>
      </c>
      <c r="CE18" s="44">
        <f ca="1">IF(BV18&lt;&gt;"",VLOOKUP('Quarter 2'!CA18-5*('Quarter 2'!BX18-1),'Players Stats'!$B$136:$J$140,1+BY18),"")</f>
        <v>0.10165000000000002</v>
      </c>
      <c r="CF18" s="44" t="str">
        <f t="shared" ca="1" si="70"/>
        <v>NO</v>
      </c>
      <c r="CG18" s="27">
        <f t="shared" ca="1" si="37"/>
        <v>0.75933604384673081</v>
      </c>
      <c r="CH18" s="44">
        <f ca="1">IF(BV18&lt;&gt;"",IF(CF18="NO",VLOOKUP(CA18,'Players Stats'!$C$88:$I$127,7),""),"")</f>
        <v>0.21830985915492959</v>
      </c>
      <c r="CI18" s="44">
        <f t="shared" ca="1" si="71"/>
        <v>2</v>
      </c>
      <c r="CJ18" s="27">
        <f t="shared" ca="1" si="38"/>
        <v>0.21447175822680065</v>
      </c>
      <c r="CK18" s="44">
        <f ca="1">IF(CF18="NO",VLOOKUP(CA18,'Players Stats'!$C$88:$H$127,7-'Quarter 2'!CI18),"")</f>
        <v>0.44900000000000001</v>
      </c>
      <c r="CL18" s="44">
        <f t="shared" ca="1" si="72"/>
        <v>2</v>
      </c>
      <c r="CM18" s="27">
        <f t="shared" ca="1" si="39"/>
        <v>0.67688699310552092</v>
      </c>
      <c r="CN18" s="44" t="str">
        <f ca="1">IF(CM18="","",IF(CM18&lt;=VLOOKUP(CA18,'Players Stats'!$C$88:$L$127,10),"YES","NO"))</f>
        <v>NO</v>
      </c>
      <c r="CO18" s="27" t="str">
        <f t="shared" ca="1" si="40"/>
        <v/>
      </c>
      <c r="CP18" s="44" t="str">
        <f ca="1">IF(CN18="YES",IF(CO18&lt;=VLOOKUP(CA18,'Players Stats'!$C$88:$H$127,6),1,0),"")</f>
        <v/>
      </c>
      <c r="CQ18" s="27" t="str">
        <f t="shared" ca="1" si="41"/>
        <v/>
      </c>
      <c r="CR18" s="44" t="str">
        <f ca="1">IF(AND(CN18="YES",CQ18&lt;&gt;""),IF(CQ18&lt;=VLOOKUP(CA18,'Players Stats'!$C$88:$H$127,6),1,0),"")</f>
        <v/>
      </c>
      <c r="CS18" s="27" t="str">
        <f t="shared" ca="1" si="42"/>
        <v/>
      </c>
      <c r="CT18" s="44" t="str">
        <f ca="1">IF(CS18="","",IF(CS18&lt;=Simulation!$K$7,"YES","NO"))</f>
        <v/>
      </c>
      <c r="CU18" s="27" t="str">
        <f t="shared" ca="1" si="43"/>
        <v/>
      </c>
      <c r="CV18" s="44" t="str">
        <f ca="1">IF(CT18="NO",IF(CU18&lt;=Simulation!$K$9,BX18,BY18),"")</f>
        <v/>
      </c>
      <c r="CX18" s="44">
        <f t="shared" ca="1" si="44"/>
        <v>4</v>
      </c>
      <c r="CY18" s="6" t="str">
        <f t="shared" ca="1" si="45"/>
        <v>-</v>
      </c>
      <c r="CZ18" s="44">
        <f t="shared" ca="1" si="46"/>
        <v>10</v>
      </c>
      <c r="DB18" s="44" t="str">
        <f t="shared" ca="1" si="3"/>
        <v/>
      </c>
      <c r="DC18" s="44" t="str">
        <f t="shared" ca="1" si="3"/>
        <v/>
      </c>
      <c r="DD18" s="44" t="str">
        <f t="shared" ca="1" si="3"/>
        <v/>
      </c>
      <c r="DE18" s="44"/>
      <c r="DF18" s="44">
        <f ca="1">IF(DF17&lt;&gt;"",IF(AND(DF17&lt;60*Simulation!$K$8, DF17+DG18&lt;60*Simulation!$K$8),DF17+DG18,""),"")</f>
        <v>116</v>
      </c>
      <c r="DG18" s="44">
        <f ca="1">IF(DF17&lt;&gt;"",IF(AND(EF17&lt;&gt;"", DH17=EF17),RANDBETWEEN(Simulation!$N$6,Simulation!$P$6),RANDBETWEEN(Simulation!$N$5,Simulation!$P$5)),"")</f>
        <v>17</v>
      </c>
      <c r="DH18" s="44">
        <f t="shared" ca="1" si="73"/>
        <v>3</v>
      </c>
      <c r="DI18" s="44">
        <f t="shared" ca="1" si="47"/>
        <v>4</v>
      </c>
      <c r="DJ18" s="27">
        <f t="shared" ca="1" si="48"/>
        <v>0.77298828908380901</v>
      </c>
      <c r="DK18" s="44">
        <f t="shared" ca="1" si="49"/>
        <v>14</v>
      </c>
      <c r="DL18" s="44" t="str">
        <f ca="1">IF(DF18&lt;&gt;"",VLOOKUP(DK18,'Players Stats'!$C$88:$D$127,2),"")</f>
        <v>Power Forward</v>
      </c>
      <c r="DM18" s="44" t="str">
        <f ca="1">IF(DF18&lt;&gt;"",VLOOKUP(DK18,'Players Stats'!$C$88:$E$127,3),"")</f>
        <v>Paul George</v>
      </c>
      <c r="DN18" s="27">
        <f t="shared" ca="1" si="50"/>
        <v>2.1267858931721006E-2</v>
      </c>
      <c r="DO18" s="44">
        <f ca="1">IF(DF18&lt;&gt;"",VLOOKUP('Quarter 2'!DK18-5*('Quarter 2'!DH18-1),'Players Stats'!$B$136:$J$140,1+DI18),"")</f>
        <v>4.8800000000000003E-2</v>
      </c>
      <c r="DP18" s="44" t="str">
        <f t="shared" ca="1" si="74"/>
        <v>YES</v>
      </c>
      <c r="DQ18" s="27" t="str">
        <f t="shared" ca="1" si="51"/>
        <v/>
      </c>
      <c r="DR18" s="44" t="str">
        <f ca="1">IF(DF18&lt;&gt;"",IF(DP18="NO",VLOOKUP(DK18,'Players Stats'!$C$88:$I$127,7),""),"")</f>
        <v/>
      </c>
      <c r="DS18" s="44" t="str">
        <f t="shared" ca="1" si="75"/>
        <v/>
      </c>
      <c r="DT18" s="27" t="str">
        <f t="shared" ca="1" si="52"/>
        <v/>
      </c>
      <c r="DU18" s="44" t="str">
        <f ca="1">IF(DP18="NO",VLOOKUP(DK18,'Players Stats'!$C$88:$H$127,7-'Quarter 2'!DS18),"")</f>
        <v/>
      </c>
      <c r="DV18" s="44" t="str">
        <f t="shared" ca="1" si="76"/>
        <v/>
      </c>
      <c r="DW18" s="27" t="str">
        <f t="shared" ca="1" si="53"/>
        <v/>
      </c>
      <c r="DX18" s="44" t="str">
        <f ca="1">IF(DW18="","",IF(DW18&lt;=VLOOKUP(DK18,'Players Stats'!$C$88:$L$127,10),"YES","NO"))</f>
        <v/>
      </c>
      <c r="DY18" s="27" t="str">
        <f t="shared" ca="1" si="54"/>
        <v/>
      </c>
      <c r="DZ18" s="44" t="str">
        <f ca="1">IF(DX18="YES",IF(DY18&lt;=VLOOKUP(DK18,'Players Stats'!$C$88:$H$127,6),1,0),"")</f>
        <v/>
      </c>
      <c r="EA18" s="27" t="str">
        <f t="shared" ca="1" si="55"/>
        <v/>
      </c>
      <c r="EB18" s="44" t="str">
        <f ca="1">IF(AND(DX18="YES",EA18&lt;&gt;""),IF(EA18&lt;=VLOOKUP(DK18,'Players Stats'!$C$88:$H$127,6),1,0),"")</f>
        <v/>
      </c>
      <c r="EC18" s="27" t="str">
        <f t="shared" ca="1" si="56"/>
        <v/>
      </c>
      <c r="ED18" s="44" t="str">
        <f ca="1">IF(EC18="","",IF(EC18&lt;=Simulation!$K$7,"YES","NO"))</f>
        <v/>
      </c>
      <c r="EE18" s="27" t="str">
        <f t="shared" ca="1" si="57"/>
        <v/>
      </c>
      <c r="EF18" s="44" t="str">
        <f ca="1">IF(ED18="NO",IF(EE18&lt;=Simulation!$K$9,DH18,DI18),"")</f>
        <v/>
      </c>
      <c r="EH18" s="44">
        <f t="shared" ca="1" si="58"/>
        <v>6</v>
      </c>
      <c r="EI18" s="6" t="str">
        <f t="shared" ca="1" si="59"/>
        <v>-</v>
      </c>
      <c r="EJ18" s="44">
        <f t="shared" ca="1" si="60"/>
        <v>4</v>
      </c>
      <c r="EL18" s="44" t="str">
        <f t="shared" ca="1" si="4"/>
        <v/>
      </c>
      <c r="EM18" s="44" t="str">
        <f t="shared" ca="1" si="4"/>
        <v/>
      </c>
      <c r="EN18" s="44" t="str">
        <f t="shared" ca="1" si="4"/>
        <v/>
      </c>
    </row>
    <row r="19" spans="2:144">
      <c r="B19" s="44">
        <f ca="1">IF(B18&lt;&gt;"",IF(AND(B18&lt;60*Simulation!$K$8, B18+C19&lt;60*Simulation!$K$8),B18+C19,""),"")</f>
        <v>98</v>
      </c>
      <c r="C19" s="44">
        <f ca="1">IF(B18&lt;&gt;"",IF(AND(AB18&lt;&gt;"", D18=AB18),RANDBETWEEN(Simulation!$N$6,Simulation!$P$6),RANDBETWEEN(Simulation!$N$5,Simulation!$P$5)),"")</f>
        <v>13</v>
      </c>
      <c r="D19" s="44">
        <f t="shared" ca="1" si="61"/>
        <v>3</v>
      </c>
      <c r="E19" s="44">
        <f t="shared" ca="1" si="5"/>
        <v>4</v>
      </c>
      <c r="F19" s="87">
        <f t="shared" ca="1" si="6"/>
        <v>0.24102209715064271</v>
      </c>
      <c r="G19" s="44">
        <f t="shared" ca="1" si="7"/>
        <v>12</v>
      </c>
      <c r="H19" s="44" t="str">
        <f ca="1">IF(B19&lt;&gt;"",VLOOKUP(G19,'Players Stats'!$C$88:$D$127,2),"")</f>
        <v>Shooting Guard</v>
      </c>
      <c r="I19" s="44" t="str">
        <f ca="1">IF(B19&lt;&gt;"",VLOOKUP(G19,'Players Stats'!$C$88:$E$127,3),"")</f>
        <v>George Hill</v>
      </c>
      <c r="J19" s="87">
        <f t="shared" ca="1" si="8"/>
        <v>0.57852460627960245</v>
      </c>
      <c r="K19" s="87">
        <f ca="1">IF(B19&lt;&gt;"",VLOOKUP('Quarter 2'!G19-5*('Quarter 2'!D19-1),'Players Stats'!$B$136:$J$140,1+E19),"")</f>
        <v>6.2399999999999997E-2</v>
      </c>
      <c r="L19" s="44" t="str">
        <f t="shared" ca="1" si="62"/>
        <v>NO</v>
      </c>
      <c r="M19" s="87">
        <f t="shared" ca="1" si="9"/>
        <v>0.29395167464532668</v>
      </c>
      <c r="N19" s="87">
        <f ca="1">IF(B19&lt;&gt;"",IF(L19="NO",VLOOKUP(G19,'Players Stats'!$C$88:$I$127,7),""),"")</f>
        <v>0.28571428571428564</v>
      </c>
      <c r="O19" s="44">
        <f t="shared" ca="1" si="63"/>
        <v>2</v>
      </c>
      <c r="P19" s="87">
        <f t="shared" ca="1" si="10"/>
        <v>0.49839448786021368</v>
      </c>
      <c r="Q19" s="87">
        <f ca="1">IF(L19="NO",VLOOKUP(G19,'Players Stats'!$C$88:$H$127,7-'Quarter 2'!O19),"")</f>
        <v>0.443</v>
      </c>
      <c r="R19" s="44">
        <f t="shared" ca="1" si="64"/>
        <v>0</v>
      </c>
      <c r="S19" s="87">
        <f t="shared" ca="1" si="11"/>
        <v>0.62046931847719122</v>
      </c>
      <c r="T19" s="44" t="str">
        <f ca="1">IF(S19="","",IF(S19&lt;=VLOOKUP(G19,'Players Stats'!$C$88:$L$127,10),"YES","NO"))</f>
        <v>NO</v>
      </c>
      <c r="U19" s="87" t="str">
        <f t="shared" ca="1" si="12"/>
        <v/>
      </c>
      <c r="V19" s="44" t="str">
        <f ca="1">IF(T19="YES",IF(U19&lt;=VLOOKUP(G19,'Players Stats'!$C$88:$H$127,6),1,0),"")</f>
        <v/>
      </c>
      <c r="W19" s="87" t="str">
        <f t="shared" ca="1" si="13"/>
        <v/>
      </c>
      <c r="X19" s="44" t="str">
        <f ca="1">IF(AND(T19="YES",W19&lt;&gt;""),IF(W19&lt;=VLOOKUP(G19,'Players Stats'!$C$88:$H$127,6),1,0),"")</f>
        <v/>
      </c>
      <c r="Y19" s="87">
        <f t="shared" ca="1" si="14"/>
        <v>0.56537513506345272</v>
      </c>
      <c r="Z19" s="44" t="str">
        <f ca="1">IF(Y19="","",IF(Y19&lt;=Simulation!$K$7,"YES","NO"))</f>
        <v>NO</v>
      </c>
      <c r="AA19" s="87">
        <f t="shared" ca="1" si="15"/>
        <v>0.20348384188785573</v>
      </c>
      <c r="AB19" s="44">
        <f ca="1">IF(Z19="NO",IF(AA19&lt;=Simulation!$K$9,D19,E19),"")</f>
        <v>3</v>
      </c>
      <c r="AD19" s="44">
        <f t="shared" ca="1" si="16"/>
        <v>0</v>
      </c>
      <c r="AE19" s="6" t="str">
        <f t="shared" ca="1" si="17"/>
        <v>-</v>
      </c>
      <c r="AF19" s="44">
        <f t="shared" ca="1" si="18"/>
        <v>0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137</v>
      </c>
      <c r="AM19" s="44">
        <f ca="1">IF(AL18&lt;&gt;"",IF(AND(BL18&lt;&gt;"", AN18=BL18),RANDBETWEEN(Simulation!$N$6,Simulation!$P$6),RANDBETWEEN(Simulation!$N$5,Simulation!$P$5)),"")</f>
        <v>17</v>
      </c>
      <c r="AN19" s="44">
        <f t="shared" ca="1" si="65"/>
        <v>3</v>
      </c>
      <c r="AO19" s="44">
        <f t="shared" ca="1" si="19"/>
        <v>4</v>
      </c>
      <c r="AP19" s="27">
        <f t="shared" ca="1" si="20"/>
        <v>0.12238829733629075</v>
      </c>
      <c r="AQ19" s="44">
        <f t="shared" ca="1" si="21"/>
        <v>11</v>
      </c>
      <c r="AR19" s="44" t="str">
        <f ca="1">IF(AL19&lt;&gt;"",VLOOKUP(AQ19,'Players Stats'!$C$88:$D$127,2),"")</f>
        <v>Point Guard</v>
      </c>
      <c r="AS19" s="44" t="str">
        <f ca="1">IF(AL19&lt;&gt;"",VLOOKUP(AQ19,'Players Stats'!$C$88:$E$127,3),"")</f>
        <v>Lance Stephenson</v>
      </c>
      <c r="AT19" s="27">
        <f t="shared" ca="1" si="22"/>
        <v>0.80269533716246888</v>
      </c>
      <c r="AU19" s="44">
        <f ca="1">IF(AL19&lt;&gt;"",VLOOKUP('Quarter 2'!AQ19-5*('Quarter 2'!AN19-1),'Players Stats'!$B$136:$J$140,1+AO19),"")</f>
        <v>9.8799999999999999E-2</v>
      </c>
      <c r="AV19" s="44" t="str">
        <f t="shared" ca="1" si="66"/>
        <v>NO</v>
      </c>
      <c r="AW19" s="27">
        <f t="shared" ca="1" si="23"/>
        <v>0.50667229158405658</v>
      </c>
      <c r="AX19" s="44">
        <f ca="1">IF(AL19&lt;&gt;"",IF(AV19="NO",VLOOKUP(AQ19,'Players Stats'!$C$88:$I$127,7),""),"")</f>
        <v>0.23762376237623761</v>
      </c>
      <c r="AY19" s="44">
        <f t="shared" ca="1" si="67"/>
        <v>2</v>
      </c>
      <c r="AZ19" s="27">
        <f t="shared" ca="1" si="24"/>
        <v>0.73760549679308729</v>
      </c>
      <c r="BA19" s="44">
        <f ca="1">IF(AV19="NO",VLOOKUP(AQ19,'Players Stats'!$C$88:$H$127,7-'Quarter 2'!AY19),"")</f>
        <v>0.46</v>
      </c>
      <c r="BB19" s="44">
        <f t="shared" ca="1" si="68"/>
        <v>0</v>
      </c>
      <c r="BC19" s="27">
        <f t="shared" ca="1" si="25"/>
        <v>0.41941607737645925</v>
      </c>
      <c r="BD19" s="44" t="str">
        <f ca="1">IF(BC19="","",IF(BC19&lt;=VLOOKUP(AQ19,'Players Stats'!$C$88:$L$127,10),"YES","NO"))</f>
        <v>NO</v>
      </c>
      <c r="BE19" s="27" t="str">
        <f t="shared" ca="1" si="26"/>
        <v/>
      </c>
      <c r="BF19" s="44" t="str">
        <f ca="1">IF(BD19="YES",IF(BE19&lt;=VLOOKUP(AQ19,'Players Stats'!$C$88:$H$127,6),1,0),"")</f>
        <v/>
      </c>
      <c r="BG19" s="27" t="str">
        <f t="shared" ca="1" si="27"/>
        <v/>
      </c>
      <c r="BH19" s="44" t="str">
        <f ca="1">IF(AND(BD19="YES",BG19&lt;&gt;""),IF(BG19&lt;=VLOOKUP(AQ19,'Players Stats'!$C$88:$H$127,6),1,0),"")</f>
        <v/>
      </c>
      <c r="BI19" s="27">
        <f t="shared" ca="1" si="28"/>
        <v>0.60834075159789258</v>
      </c>
      <c r="BJ19" s="44" t="str">
        <f ca="1">IF(BI19="","",IF(BI19&lt;=Simulation!$K$7,"YES","NO"))</f>
        <v>NO</v>
      </c>
      <c r="BK19" s="27">
        <f t="shared" ca="1" si="29"/>
        <v>0.5614437374337562</v>
      </c>
      <c r="BL19" s="44">
        <f ca="1">IF(BJ19="NO",IF(BK19&lt;=Simulation!$K$9,AN19,AO19),"")</f>
        <v>4</v>
      </c>
      <c r="BN19" s="44">
        <f t="shared" ca="1" si="30"/>
        <v>2</v>
      </c>
      <c r="BO19" s="6" t="str">
        <f t="shared" ca="1" si="31"/>
        <v>-</v>
      </c>
      <c r="BP19" s="44">
        <f t="shared" ca="1" si="32"/>
        <v>6</v>
      </c>
      <c r="BR19" s="44" t="str">
        <f t="shared" ca="1" si="2"/>
        <v/>
      </c>
      <c r="BS19" s="44" t="str">
        <f t="shared" ca="1" si="2"/>
        <v/>
      </c>
      <c r="BT19" s="44" t="str">
        <f t="shared" ca="1" si="2"/>
        <v/>
      </c>
      <c r="BU19" s="44"/>
      <c r="BV19" s="44">
        <f ca="1">IF(BV18&lt;&gt;"",IF(AND(BV18&lt;60*Simulation!$K$8, BV18+BW19&lt;60*Simulation!$K$8),BV18+BW19,""),"")</f>
        <v>117</v>
      </c>
      <c r="BW19" s="44">
        <f ca="1">IF(BV18&lt;&gt;"",IF(AND(CV18&lt;&gt;"", BX18=CV18),RANDBETWEEN(Simulation!$N$6,Simulation!$P$6),RANDBETWEEN(Simulation!$N$5,Simulation!$P$5)),"")</f>
        <v>16</v>
      </c>
      <c r="BX19" s="44">
        <f t="shared" ca="1" si="69"/>
        <v>3</v>
      </c>
      <c r="BY19" s="44">
        <f t="shared" ca="1" si="33"/>
        <v>4</v>
      </c>
      <c r="BZ19" s="27">
        <f t="shared" ca="1" si="34"/>
        <v>0.5678748955702142</v>
      </c>
      <c r="CA19" s="44">
        <f t="shared" ca="1" si="35"/>
        <v>13</v>
      </c>
      <c r="CB19" s="44" t="str">
        <f ca="1">IF(BV19&lt;&gt;"",VLOOKUP(CA19,'Players Stats'!$C$88:$D$127,2),"")</f>
        <v>Small Forward</v>
      </c>
      <c r="CC19" s="44" t="str">
        <f ca="1">IF(BV19&lt;&gt;"",VLOOKUP(CA19,'Players Stats'!$C$88:$E$127,3),"")</f>
        <v>David West</v>
      </c>
      <c r="CD19" s="27">
        <f t="shared" ca="1" si="36"/>
        <v>6.1319530907167019E-2</v>
      </c>
      <c r="CE19" s="44">
        <f ca="1">IF(BV19&lt;&gt;"",VLOOKUP('Quarter 2'!CA19-5*('Quarter 2'!BX19-1),'Players Stats'!$B$136:$J$140,1+BY19),"")</f>
        <v>6.5350000000000005E-2</v>
      </c>
      <c r="CF19" s="44" t="str">
        <f t="shared" ca="1" si="70"/>
        <v>YES</v>
      </c>
      <c r="CG19" s="27" t="str">
        <f t="shared" ca="1" si="37"/>
        <v/>
      </c>
      <c r="CH19" s="44" t="str">
        <f ca="1">IF(BV19&lt;&gt;"",IF(CF19="NO",VLOOKUP(CA19,'Players Stats'!$C$88:$I$127,7),""),"")</f>
        <v/>
      </c>
      <c r="CI19" s="44" t="str">
        <f t="shared" ca="1" si="71"/>
        <v/>
      </c>
      <c r="CJ19" s="27" t="str">
        <f t="shared" ca="1" si="38"/>
        <v/>
      </c>
      <c r="CK19" s="44" t="str">
        <f ca="1">IF(CF19="NO",VLOOKUP(CA19,'Players Stats'!$C$88:$H$127,7-'Quarter 2'!CI19),"")</f>
        <v/>
      </c>
      <c r="CL19" s="44" t="str">
        <f t="shared" ca="1" si="72"/>
        <v/>
      </c>
      <c r="CM19" s="27" t="str">
        <f t="shared" ca="1" si="39"/>
        <v/>
      </c>
      <c r="CN19" s="44" t="str">
        <f ca="1">IF(CM19="","",IF(CM19&lt;=VLOOKUP(CA19,'Players Stats'!$C$88:$L$127,10),"YES","NO"))</f>
        <v/>
      </c>
      <c r="CO19" s="27" t="str">
        <f t="shared" ca="1" si="40"/>
        <v/>
      </c>
      <c r="CP19" s="44" t="str">
        <f ca="1">IF(CN19="YES",IF(CO19&lt;=VLOOKUP(CA19,'Players Stats'!$C$88:$H$127,6),1,0),"")</f>
        <v/>
      </c>
      <c r="CQ19" s="27" t="str">
        <f t="shared" ca="1" si="41"/>
        <v/>
      </c>
      <c r="CR19" s="44" t="str">
        <f ca="1">IF(AND(CN19="YES",CQ19&lt;&gt;""),IF(CQ19&lt;=VLOOKUP(CA19,'Players Stats'!$C$88:$H$127,6),1,0),"")</f>
        <v/>
      </c>
      <c r="CS19" s="27" t="str">
        <f t="shared" ca="1" si="42"/>
        <v/>
      </c>
      <c r="CT19" s="44" t="str">
        <f ca="1">IF(CS19="","",IF(CS19&lt;=Simulation!$K$7,"YES","NO"))</f>
        <v/>
      </c>
      <c r="CU19" s="27" t="str">
        <f t="shared" ca="1" si="43"/>
        <v/>
      </c>
      <c r="CV19" s="44" t="str">
        <f ca="1">IF(CT19="NO",IF(CU19&lt;=Simulation!$K$9,BX19,BY19),"")</f>
        <v/>
      </c>
      <c r="CX19" s="44">
        <f t="shared" ca="1" si="44"/>
        <v>4</v>
      </c>
      <c r="CY19" s="6" t="str">
        <f t="shared" ca="1" si="45"/>
        <v>-</v>
      </c>
      <c r="CZ19" s="44">
        <f t="shared" ca="1" si="46"/>
        <v>10</v>
      </c>
      <c r="DB19" s="44" t="str">
        <f t="shared" ca="1" si="3"/>
        <v/>
      </c>
      <c r="DC19" s="44" t="str">
        <f t="shared" ca="1" si="3"/>
        <v/>
      </c>
      <c r="DD19" s="44" t="str">
        <f t="shared" ca="1" si="3"/>
        <v/>
      </c>
      <c r="DE19" s="44"/>
      <c r="DF19" s="44">
        <f ca="1">IF(DF18&lt;&gt;"",IF(AND(DF18&lt;60*Simulation!$K$8, DF18+DG19&lt;60*Simulation!$K$8),DF18+DG19,""),"")</f>
        <v>131</v>
      </c>
      <c r="DG19" s="44">
        <f ca="1">IF(DF18&lt;&gt;"",IF(AND(EF18&lt;&gt;"", DH18=EF18),RANDBETWEEN(Simulation!$N$6,Simulation!$P$6),RANDBETWEEN(Simulation!$N$5,Simulation!$P$5)),"")</f>
        <v>15</v>
      </c>
      <c r="DH19" s="44">
        <f t="shared" ca="1" si="73"/>
        <v>4</v>
      </c>
      <c r="DI19" s="44">
        <f t="shared" ca="1" si="47"/>
        <v>3</v>
      </c>
      <c r="DJ19" s="27">
        <f t="shared" ca="1" si="48"/>
        <v>0.61366597967991521</v>
      </c>
      <c r="DK19" s="44">
        <f t="shared" ca="1" si="49"/>
        <v>19</v>
      </c>
      <c r="DL19" s="44" t="str">
        <f ca="1">IF(DF19&lt;&gt;"",VLOOKUP(DK19,'Players Stats'!$C$88:$D$127,2),"")</f>
        <v>Power Forward</v>
      </c>
      <c r="DM19" s="44" t="str">
        <f ca="1">IF(DF19&lt;&gt;"",VLOOKUP(DK19,'Players Stats'!$C$88:$E$127,3),"")</f>
        <v>Amar'e Stoudemire</v>
      </c>
      <c r="DN19" s="27">
        <f t="shared" ca="1" si="50"/>
        <v>0.53145993113186285</v>
      </c>
      <c r="DO19" s="44">
        <f ca="1">IF(DF19&lt;&gt;"",VLOOKUP('Quarter 2'!DK19-5*('Quarter 2'!DH19-1),'Players Stats'!$B$136:$J$140,1+DI19),"")</f>
        <v>0.11534999999999999</v>
      </c>
      <c r="DP19" s="44" t="str">
        <f t="shared" ca="1" si="74"/>
        <v>NO</v>
      </c>
      <c r="DQ19" s="27">
        <f t="shared" ca="1" si="51"/>
        <v>0.23118173455609747</v>
      </c>
      <c r="DR19" s="44">
        <f ca="1">IF(DF19&lt;&gt;"",IF(DP19="NO",VLOOKUP(DK19,'Players Stats'!$C$88:$I$127,7),""),"")</f>
        <v>0</v>
      </c>
      <c r="DS19" s="44">
        <f t="shared" ca="1" si="75"/>
        <v>2</v>
      </c>
      <c r="DT19" s="27">
        <f t="shared" ca="1" si="52"/>
        <v>0.26703670001143776</v>
      </c>
      <c r="DU19" s="44">
        <f ca="1">IF(DP19="NO",VLOOKUP(DK19,'Players Stats'!$C$88:$H$127,7-'Quarter 2'!DS19),"")</f>
        <v>0.57699999999999996</v>
      </c>
      <c r="DV19" s="44">
        <f t="shared" ca="1" si="76"/>
        <v>2</v>
      </c>
      <c r="DW19" s="27">
        <f t="shared" ca="1" si="53"/>
        <v>4.2438785497251885E-2</v>
      </c>
      <c r="DX19" s="44" t="str">
        <f ca="1">IF(DW19="","",IF(DW19&lt;=VLOOKUP(DK19,'Players Stats'!$C$88:$L$127,10),"YES","NO"))</f>
        <v>NO</v>
      </c>
      <c r="DY19" s="27" t="str">
        <f t="shared" ca="1" si="54"/>
        <v/>
      </c>
      <c r="DZ19" s="44" t="str">
        <f ca="1">IF(DX19="YES",IF(DY19&lt;=VLOOKUP(DK19,'Players Stats'!$C$88:$H$127,6),1,0),"")</f>
        <v/>
      </c>
      <c r="EA19" s="27" t="str">
        <f t="shared" ca="1" si="55"/>
        <v/>
      </c>
      <c r="EB19" s="44" t="str">
        <f ca="1">IF(AND(DX19="YES",EA19&lt;&gt;""),IF(EA19&lt;=VLOOKUP(DK19,'Players Stats'!$C$88:$H$127,6),1,0),"")</f>
        <v/>
      </c>
      <c r="EC19" s="27" t="str">
        <f t="shared" ca="1" si="56"/>
        <v/>
      </c>
      <c r="ED19" s="44" t="str">
        <f ca="1">IF(EC19="","",IF(EC19&lt;=Simulation!$K$7,"YES","NO"))</f>
        <v/>
      </c>
      <c r="EE19" s="27" t="str">
        <f t="shared" ca="1" si="57"/>
        <v/>
      </c>
      <c r="EF19" s="44" t="str">
        <f ca="1">IF(ED19="NO",IF(EE19&lt;=Simulation!$K$9,DH19,DI19),"")</f>
        <v/>
      </c>
      <c r="EH19" s="44">
        <f t="shared" ca="1" si="58"/>
        <v>6</v>
      </c>
      <c r="EI19" s="6" t="str">
        <f t="shared" ca="1" si="59"/>
        <v>-</v>
      </c>
      <c r="EJ19" s="44">
        <f t="shared" ca="1" si="60"/>
        <v>6</v>
      </c>
      <c r="EL19" s="44" t="str">
        <f t="shared" ca="1" si="4"/>
        <v/>
      </c>
      <c r="EM19" s="44" t="str">
        <f t="shared" ca="1" si="4"/>
        <v/>
      </c>
      <c r="EN19" s="44" t="str">
        <f t="shared" ca="1" si="4"/>
        <v/>
      </c>
    </row>
    <row r="20" spans="2:144">
      <c r="B20" s="44">
        <f ca="1">IF(B19&lt;&gt;"",IF(AND(B19&lt;60*Simulation!$K$8, B19+C20&lt;60*Simulation!$K$8),B19+C20,""),"")</f>
        <v>102</v>
      </c>
      <c r="C20" s="44">
        <f ca="1">IF(B19&lt;&gt;"",IF(AND(AB19&lt;&gt;"", D19=AB19),RANDBETWEEN(Simulation!$N$6,Simulation!$P$6),RANDBETWEEN(Simulation!$N$5,Simulation!$P$5)),"")</f>
        <v>4</v>
      </c>
      <c r="D20" s="44">
        <f t="shared" ca="1" si="61"/>
        <v>3</v>
      </c>
      <c r="E20" s="44">
        <f t="shared" ca="1" si="5"/>
        <v>4</v>
      </c>
      <c r="F20" s="87">
        <f t="shared" ca="1" si="6"/>
        <v>0.31624685466779567</v>
      </c>
      <c r="G20" s="44">
        <f t="shared" ca="1" si="7"/>
        <v>12</v>
      </c>
      <c r="H20" s="44" t="str">
        <f ca="1">IF(B20&lt;&gt;"",VLOOKUP(G20,'Players Stats'!$C$88:$D$127,2),"")</f>
        <v>Shooting Guard</v>
      </c>
      <c r="I20" s="44" t="str">
        <f ca="1">IF(B20&lt;&gt;"",VLOOKUP(G20,'Players Stats'!$C$88:$E$127,3),"")</f>
        <v>George Hill</v>
      </c>
      <c r="J20" s="87">
        <f t="shared" ca="1" si="8"/>
        <v>0.25921791564125041</v>
      </c>
      <c r="K20" s="87">
        <f ca="1">IF(B20&lt;&gt;"",VLOOKUP('Quarter 2'!G20-5*('Quarter 2'!D20-1),'Players Stats'!$B$136:$J$140,1+E20),"")</f>
        <v>6.2399999999999997E-2</v>
      </c>
      <c r="L20" s="44" t="str">
        <f t="shared" ca="1" si="62"/>
        <v>NO</v>
      </c>
      <c r="M20" s="87">
        <f t="shared" ca="1" si="9"/>
        <v>4.2759814940319663E-3</v>
      </c>
      <c r="N20" s="87">
        <f ca="1">IF(B20&lt;&gt;"",IF(L20="NO",VLOOKUP(G20,'Players Stats'!$C$88:$I$127,7),""),"")</f>
        <v>0.28571428571428564</v>
      </c>
      <c r="O20" s="44">
        <f t="shared" ca="1" si="63"/>
        <v>3</v>
      </c>
      <c r="P20" s="87">
        <f t="shared" ca="1" si="10"/>
        <v>0.50820031339603677</v>
      </c>
      <c r="Q20" s="87">
        <f ca="1">IF(L20="NO",VLOOKUP(G20,'Players Stats'!$C$88:$H$127,7-'Quarter 2'!O20),"")</f>
        <v>0.36799999999999999</v>
      </c>
      <c r="R20" s="44">
        <f t="shared" ca="1" si="64"/>
        <v>0</v>
      </c>
      <c r="S20" s="87" t="str">
        <f t="shared" ca="1" si="11"/>
        <v/>
      </c>
      <c r="T20" s="44" t="str">
        <f ca="1">IF(S20="","",IF(S20&lt;=VLOOKUP(G20,'Players Stats'!$C$88:$L$127,10),"YES","NO"))</f>
        <v/>
      </c>
      <c r="U20" s="87" t="str">
        <f t="shared" ca="1" si="12"/>
        <v/>
      </c>
      <c r="V20" s="44" t="str">
        <f ca="1">IF(T20="YES",IF(U20&lt;=VLOOKUP(G20,'Players Stats'!$C$88:$H$127,6),1,0),"")</f>
        <v/>
      </c>
      <c r="W20" s="87" t="str">
        <f t="shared" ca="1" si="13"/>
        <v/>
      </c>
      <c r="X20" s="44" t="str">
        <f ca="1">IF(AND(T20="YES",W20&lt;&gt;""),IF(W20&lt;=VLOOKUP(G20,'Players Stats'!$C$88:$H$127,6),1,0),"")</f>
        <v/>
      </c>
      <c r="Y20" s="87" t="str">
        <f t="shared" ca="1" si="14"/>
        <v/>
      </c>
      <c r="Z20" s="44" t="str">
        <f ca="1">IF(Y20="","",IF(Y20&lt;=Simulation!$K$7,"YES","NO"))</f>
        <v/>
      </c>
      <c r="AA20" s="87" t="str">
        <f t="shared" ca="1" si="15"/>
        <v/>
      </c>
      <c r="AB20" s="44" t="str">
        <f ca="1">IF(Z20="NO",IF(AA20&lt;=Simulation!$K$9,D20,E20),"")</f>
        <v/>
      </c>
      <c r="AD20" s="44">
        <f t="shared" ca="1" si="16"/>
        <v>0</v>
      </c>
      <c r="AE20" s="6" t="str">
        <f t="shared" ca="1" si="17"/>
        <v>-</v>
      </c>
      <c r="AF20" s="44">
        <f t="shared" ca="1" si="18"/>
        <v>0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154</v>
      </c>
      <c r="AM20" s="44">
        <f ca="1">IF(AL19&lt;&gt;"",IF(AND(BL19&lt;&gt;"", AN19=BL19),RANDBETWEEN(Simulation!$N$6,Simulation!$P$6),RANDBETWEEN(Simulation!$N$5,Simulation!$P$5)),"")</f>
        <v>17</v>
      </c>
      <c r="AN20" s="44">
        <f t="shared" ca="1" si="65"/>
        <v>4</v>
      </c>
      <c r="AO20" s="44">
        <f t="shared" ca="1" si="19"/>
        <v>3</v>
      </c>
      <c r="AP20" s="27">
        <f t="shared" ca="1" si="20"/>
        <v>0.44519649419494978</v>
      </c>
      <c r="AQ20" s="44">
        <f t="shared" ca="1" si="21"/>
        <v>18</v>
      </c>
      <c r="AR20" s="44" t="str">
        <f ca="1">IF(AL20&lt;&gt;"",VLOOKUP(AQ20,'Players Stats'!$C$88:$D$127,2),"")</f>
        <v>Small Forward</v>
      </c>
      <c r="AS20" s="44" t="str">
        <f ca="1">IF(AL20&lt;&gt;"",VLOOKUP(AQ20,'Players Stats'!$C$88:$E$127,3),"")</f>
        <v>Carmelo Anthony</v>
      </c>
      <c r="AT20" s="27">
        <f t="shared" ca="1" si="22"/>
        <v>0.1410754239181905</v>
      </c>
      <c r="AU20" s="44">
        <f ca="1">IF(AL20&lt;&gt;"",VLOOKUP('Quarter 2'!AQ20-5*('Quarter 2'!AN20-1),'Players Stats'!$B$136:$J$140,1+AO20),"")</f>
        <v>0.10165000000000002</v>
      </c>
      <c r="AV20" s="44" t="str">
        <f t="shared" ca="1" si="66"/>
        <v>NO</v>
      </c>
      <c r="AW20" s="27">
        <f t="shared" ca="1" si="23"/>
        <v>0.39492264297986279</v>
      </c>
      <c r="AX20" s="44">
        <f ca="1">IF(AL20&lt;&gt;"",IF(AV20="NO",VLOOKUP(AQ20,'Players Stats'!$C$88:$I$127,7),""),"")</f>
        <v>0.21830985915492959</v>
      </c>
      <c r="AY20" s="44">
        <f t="shared" ca="1" si="67"/>
        <v>2</v>
      </c>
      <c r="AZ20" s="27">
        <f t="shared" ca="1" si="24"/>
        <v>0.77402002221603794</v>
      </c>
      <c r="BA20" s="44">
        <f ca="1">IF(AV20="NO",VLOOKUP(AQ20,'Players Stats'!$C$88:$H$127,7-'Quarter 2'!AY20),"")</f>
        <v>0.44900000000000001</v>
      </c>
      <c r="BB20" s="44">
        <f t="shared" ca="1" si="68"/>
        <v>0</v>
      </c>
      <c r="BC20" s="27">
        <f t="shared" ca="1" si="25"/>
        <v>0.80520768666634346</v>
      </c>
      <c r="BD20" s="44" t="str">
        <f ca="1">IF(BC20="","",IF(BC20&lt;=VLOOKUP(AQ20,'Players Stats'!$C$88:$L$127,10),"YES","NO"))</f>
        <v>NO</v>
      </c>
      <c r="BE20" s="27" t="str">
        <f t="shared" ca="1" si="26"/>
        <v/>
      </c>
      <c r="BF20" s="44" t="str">
        <f ca="1">IF(BD20="YES",IF(BE20&lt;=VLOOKUP(AQ20,'Players Stats'!$C$88:$H$127,6),1,0),"")</f>
        <v/>
      </c>
      <c r="BG20" s="27" t="str">
        <f t="shared" ca="1" si="27"/>
        <v/>
      </c>
      <c r="BH20" s="44" t="str">
        <f ca="1">IF(AND(BD20="YES",BG20&lt;&gt;""),IF(BG20&lt;=VLOOKUP(AQ20,'Players Stats'!$C$88:$H$127,6),1,0),"")</f>
        <v/>
      </c>
      <c r="BI20" s="27">
        <f t="shared" ca="1" si="28"/>
        <v>0.62484964818365329</v>
      </c>
      <c r="BJ20" s="44" t="str">
        <f ca="1">IF(BI20="","",IF(BI20&lt;=Simulation!$K$7,"YES","NO"))</f>
        <v>NO</v>
      </c>
      <c r="BK20" s="27">
        <f t="shared" ca="1" si="29"/>
        <v>0.61490876410741779</v>
      </c>
      <c r="BL20" s="44">
        <f ca="1">IF(BJ20="NO",IF(BK20&lt;=Simulation!$K$9,AN20,AO20),"")</f>
        <v>3</v>
      </c>
      <c r="BN20" s="44">
        <f t="shared" ca="1" si="30"/>
        <v>2</v>
      </c>
      <c r="BO20" s="6" t="str">
        <f t="shared" ca="1" si="31"/>
        <v>-</v>
      </c>
      <c r="BP20" s="44">
        <f t="shared" ca="1" si="32"/>
        <v>6</v>
      </c>
      <c r="BR20" s="44" t="str">
        <f t="shared" ca="1" si="2"/>
        <v/>
      </c>
      <c r="BS20" s="44" t="str">
        <f t="shared" ca="1" si="2"/>
        <v/>
      </c>
      <c r="BT20" s="44" t="str">
        <f t="shared" ca="1" si="2"/>
        <v/>
      </c>
      <c r="BU20" s="44"/>
      <c r="BV20" s="44">
        <f ca="1">IF(BV19&lt;&gt;"",IF(AND(BV19&lt;60*Simulation!$K$8, BV19+BW20&lt;60*Simulation!$K$8),BV19+BW20,""),"")</f>
        <v>129</v>
      </c>
      <c r="BW20" s="44">
        <f ca="1">IF(BV19&lt;&gt;"",IF(AND(CV19&lt;&gt;"", BX19=CV19),RANDBETWEEN(Simulation!$N$6,Simulation!$P$6),RANDBETWEEN(Simulation!$N$5,Simulation!$P$5)),"")</f>
        <v>12</v>
      </c>
      <c r="BX20" s="44">
        <f t="shared" ca="1" si="69"/>
        <v>4</v>
      </c>
      <c r="BY20" s="44">
        <f t="shared" ca="1" si="33"/>
        <v>3</v>
      </c>
      <c r="BZ20" s="27">
        <f t="shared" ca="1" si="34"/>
        <v>0.48256641004665934</v>
      </c>
      <c r="CA20" s="44">
        <f t="shared" ca="1" si="35"/>
        <v>18</v>
      </c>
      <c r="CB20" s="44" t="str">
        <f ca="1">IF(BV20&lt;&gt;"",VLOOKUP(CA20,'Players Stats'!$C$88:$D$127,2),"")</f>
        <v>Small Forward</v>
      </c>
      <c r="CC20" s="44" t="str">
        <f ca="1">IF(BV20&lt;&gt;"",VLOOKUP(CA20,'Players Stats'!$C$88:$E$127,3),"")</f>
        <v>Carmelo Anthony</v>
      </c>
      <c r="CD20" s="27">
        <f t="shared" ca="1" si="36"/>
        <v>0.70936147074372546</v>
      </c>
      <c r="CE20" s="44">
        <f ca="1">IF(BV20&lt;&gt;"",VLOOKUP('Quarter 2'!CA20-5*('Quarter 2'!BX20-1),'Players Stats'!$B$136:$J$140,1+BY20),"")</f>
        <v>0.10165000000000002</v>
      </c>
      <c r="CF20" s="44" t="str">
        <f t="shared" ca="1" si="70"/>
        <v>NO</v>
      </c>
      <c r="CG20" s="27">
        <f t="shared" ca="1" si="37"/>
        <v>0.93515677253697027</v>
      </c>
      <c r="CH20" s="44">
        <f ca="1">IF(BV20&lt;&gt;"",IF(CF20="NO",VLOOKUP(CA20,'Players Stats'!$C$88:$I$127,7),""),"")</f>
        <v>0.21830985915492959</v>
      </c>
      <c r="CI20" s="44">
        <f t="shared" ca="1" si="71"/>
        <v>2</v>
      </c>
      <c r="CJ20" s="27">
        <f t="shared" ca="1" si="38"/>
        <v>0.59557158970332658</v>
      </c>
      <c r="CK20" s="44">
        <f ca="1">IF(CF20="NO",VLOOKUP(CA20,'Players Stats'!$C$88:$H$127,7-'Quarter 2'!CI20),"")</f>
        <v>0.44900000000000001</v>
      </c>
      <c r="CL20" s="44">
        <f t="shared" ca="1" si="72"/>
        <v>0</v>
      </c>
      <c r="CM20" s="27">
        <f t="shared" ca="1" si="39"/>
        <v>0.47230787491850801</v>
      </c>
      <c r="CN20" s="44" t="str">
        <f ca="1">IF(CM20="","",IF(CM20&lt;=VLOOKUP(CA20,'Players Stats'!$C$88:$L$127,10),"YES","NO"))</f>
        <v>NO</v>
      </c>
      <c r="CO20" s="27" t="str">
        <f t="shared" ca="1" si="40"/>
        <v/>
      </c>
      <c r="CP20" s="44" t="str">
        <f ca="1">IF(CN20="YES",IF(CO20&lt;=VLOOKUP(CA20,'Players Stats'!$C$88:$H$127,6),1,0),"")</f>
        <v/>
      </c>
      <c r="CQ20" s="27" t="str">
        <f t="shared" ca="1" si="41"/>
        <v/>
      </c>
      <c r="CR20" s="44" t="str">
        <f ca="1">IF(AND(CN20="YES",CQ20&lt;&gt;""),IF(CQ20&lt;=VLOOKUP(CA20,'Players Stats'!$C$88:$H$127,6),1,0),"")</f>
        <v/>
      </c>
      <c r="CS20" s="27">
        <f t="shared" ca="1" si="42"/>
        <v>0.41696563752538573</v>
      </c>
      <c r="CT20" s="44" t="str">
        <f ca="1">IF(CS20="","",IF(CS20&lt;=Simulation!$K$7,"YES","NO"))</f>
        <v>NO</v>
      </c>
      <c r="CU20" s="27">
        <f t="shared" ca="1" si="43"/>
        <v>0.31426123752707957</v>
      </c>
      <c r="CV20" s="44">
        <f ca="1">IF(CT20="NO",IF(CU20&lt;=Simulation!$K$9,BX20,BY20),"")</f>
        <v>3</v>
      </c>
      <c r="CX20" s="44">
        <f t="shared" ca="1" si="44"/>
        <v>4</v>
      </c>
      <c r="CY20" s="6" t="str">
        <f t="shared" ca="1" si="45"/>
        <v>-</v>
      </c>
      <c r="CZ20" s="44">
        <f t="shared" ca="1" si="46"/>
        <v>10</v>
      </c>
      <c r="DB20" s="44" t="str">
        <f t="shared" ca="1" si="3"/>
        <v/>
      </c>
      <c r="DC20" s="44" t="str">
        <f t="shared" ca="1" si="3"/>
        <v/>
      </c>
      <c r="DD20" s="44" t="str">
        <f t="shared" ca="1" si="3"/>
        <v/>
      </c>
      <c r="DE20" s="44"/>
      <c r="DF20" s="44">
        <f ca="1">IF(DF19&lt;&gt;"",IF(AND(DF19&lt;60*Simulation!$K$8, DF19+DG20&lt;60*Simulation!$K$8),DF19+DG20,""),"")</f>
        <v>149</v>
      </c>
      <c r="DG20" s="44">
        <f ca="1">IF(DF19&lt;&gt;"",IF(AND(EF19&lt;&gt;"", DH19=EF19),RANDBETWEEN(Simulation!$N$6,Simulation!$P$6),RANDBETWEEN(Simulation!$N$5,Simulation!$P$5)),"")</f>
        <v>18</v>
      </c>
      <c r="DH20" s="44">
        <f t="shared" ca="1" si="73"/>
        <v>3</v>
      </c>
      <c r="DI20" s="44">
        <f t="shared" ca="1" si="47"/>
        <v>4</v>
      </c>
      <c r="DJ20" s="27">
        <f t="shared" ca="1" si="48"/>
        <v>0.9389576806204053</v>
      </c>
      <c r="DK20" s="44">
        <f t="shared" ca="1" si="49"/>
        <v>15</v>
      </c>
      <c r="DL20" s="44" t="str">
        <f ca="1">IF(DF20&lt;&gt;"",VLOOKUP(DK20,'Players Stats'!$C$88:$D$127,2),"")</f>
        <v>Center</v>
      </c>
      <c r="DM20" s="44" t="str">
        <f ca="1">IF(DF20&lt;&gt;"",VLOOKUP(DK20,'Players Stats'!$C$88:$E$127,3),"")</f>
        <v>Roy Hibbert</v>
      </c>
      <c r="DN20" s="27">
        <f t="shared" ca="1" si="50"/>
        <v>0.21058614004926168</v>
      </c>
      <c r="DO20" s="44">
        <f ca="1">IF(DF20&lt;&gt;"",VLOOKUP('Quarter 2'!DK20-5*('Quarter 2'!DH20-1),'Players Stats'!$B$136:$J$140,1+DI20),"")</f>
        <v>8.4650000000000003E-2</v>
      </c>
      <c r="DP20" s="44" t="str">
        <f t="shared" ca="1" si="74"/>
        <v>NO</v>
      </c>
      <c r="DQ20" s="27">
        <f t="shared" ca="1" si="51"/>
        <v>0.45589395653915377</v>
      </c>
      <c r="DR20" s="44">
        <f ca="1">IF(DF20&lt;&gt;"",IF(DP20="NO",VLOOKUP(DK20,'Players Stats'!$C$88:$I$127,7),""),"")</f>
        <v>9.0909090909090922E-3</v>
      </c>
      <c r="DS20" s="44">
        <f t="shared" ca="1" si="75"/>
        <v>2</v>
      </c>
      <c r="DT20" s="27">
        <f t="shared" ca="1" si="52"/>
        <v>0.2760516977772618</v>
      </c>
      <c r="DU20" s="44">
        <f ca="1">IF(DP20="NO",VLOOKUP(DK20,'Players Stats'!$C$88:$H$127,7-'Quarter 2'!DS20),"")</f>
        <v>0.44800000000000001</v>
      </c>
      <c r="DV20" s="44">
        <f t="shared" ca="1" si="76"/>
        <v>2</v>
      </c>
      <c r="DW20" s="27">
        <f t="shared" ca="1" si="53"/>
        <v>6.6335327374489994E-2</v>
      </c>
      <c r="DX20" s="44" t="str">
        <f ca="1">IF(DW20="","",IF(DW20&lt;=VLOOKUP(DK20,'Players Stats'!$C$88:$L$127,10),"YES","NO"))</f>
        <v>NO</v>
      </c>
      <c r="DY20" s="27" t="str">
        <f t="shared" ca="1" si="54"/>
        <v/>
      </c>
      <c r="DZ20" s="44" t="str">
        <f ca="1">IF(DX20="YES",IF(DY20&lt;=VLOOKUP(DK20,'Players Stats'!$C$88:$H$127,6),1,0),"")</f>
        <v/>
      </c>
      <c r="EA20" s="27" t="str">
        <f t="shared" ca="1" si="55"/>
        <v/>
      </c>
      <c r="EB20" s="44" t="str">
        <f ca="1">IF(AND(DX20="YES",EA20&lt;&gt;""),IF(EA20&lt;=VLOOKUP(DK20,'Players Stats'!$C$88:$H$127,6),1,0),"")</f>
        <v/>
      </c>
      <c r="EC20" s="27" t="str">
        <f t="shared" ca="1" si="56"/>
        <v/>
      </c>
      <c r="ED20" s="44" t="str">
        <f ca="1">IF(EC20="","",IF(EC20&lt;=Simulation!$K$7,"YES","NO"))</f>
        <v/>
      </c>
      <c r="EE20" s="27" t="str">
        <f t="shared" ca="1" si="57"/>
        <v/>
      </c>
      <c r="EF20" s="44" t="str">
        <f ca="1">IF(ED20="NO",IF(EE20&lt;=Simulation!$K$9,DH20,DI20),"")</f>
        <v/>
      </c>
      <c r="EH20" s="44">
        <f t="shared" ca="1" si="58"/>
        <v>8</v>
      </c>
      <c r="EI20" s="6" t="str">
        <f t="shared" ca="1" si="59"/>
        <v>-</v>
      </c>
      <c r="EJ20" s="44">
        <f t="shared" ca="1" si="60"/>
        <v>6</v>
      </c>
      <c r="EL20" s="44" t="str">
        <f t="shared" ca="1" si="4"/>
        <v/>
      </c>
      <c r="EM20" s="44" t="str">
        <f t="shared" ca="1" si="4"/>
        <v/>
      </c>
      <c r="EN20" s="44" t="str">
        <f t="shared" ca="1" si="4"/>
        <v/>
      </c>
    </row>
    <row r="21" spans="2:144">
      <c r="B21" s="44">
        <f ca="1">IF(B20&lt;&gt;"",IF(AND(B20&lt;60*Simulation!$K$8, B20+C21&lt;60*Simulation!$K$8),B20+C21,""),"")</f>
        <v>124</v>
      </c>
      <c r="C21" s="44">
        <f ca="1">IF(B20&lt;&gt;"",IF(AND(AB20&lt;&gt;"", D20=AB20),RANDBETWEEN(Simulation!$N$6,Simulation!$P$6),RANDBETWEEN(Simulation!$N$5,Simulation!$P$5)),"")</f>
        <v>22</v>
      </c>
      <c r="D21" s="44">
        <f t="shared" ca="1" si="61"/>
        <v>4</v>
      </c>
      <c r="E21" s="44">
        <f t="shared" ca="1" si="5"/>
        <v>3</v>
      </c>
      <c r="F21" s="87">
        <f t="shared" ca="1" si="6"/>
        <v>0.58344570377910254</v>
      </c>
      <c r="G21" s="44">
        <f t="shared" ca="1" si="7"/>
        <v>18</v>
      </c>
      <c r="H21" s="44" t="str">
        <f ca="1">IF(B21&lt;&gt;"",VLOOKUP(G21,'Players Stats'!$C$88:$D$127,2),"")</f>
        <v>Small Forward</v>
      </c>
      <c r="I21" s="44" t="str">
        <f ca="1">IF(B21&lt;&gt;"",VLOOKUP(G21,'Players Stats'!$C$88:$E$127,3),"")</f>
        <v>Carmelo Anthony</v>
      </c>
      <c r="J21" s="87">
        <f t="shared" ca="1" si="8"/>
        <v>0.94909789827800717</v>
      </c>
      <c r="K21" s="87">
        <f ca="1">IF(B21&lt;&gt;"",VLOOKUP('Quarter 2'!G21-5*('Quarter 2'!D21-1),'Players Stats'!$B$136:$J$140,1+E21),"")</f>
        <v>0.10165000000000002</v>
      </c>
      <c r="L21" s="44" t="str">
        <f t="shared" ca="1" si="62"/>
        <v>NO</v>
      </c>
      <c r="M21" s="87">
        <f t="shared" ca="1" si="9"/>
        <v>0.94003077222718689</v>
      </c>
      <c r="N21" s="87">
        <f ca="1">IF(B21&lt;&gt;"",IF(L21="NO",VLOOKUP(G21,'Players Stats'!$C$88:$I$127,7),""),"")</f>
        <v>0.21830985915492959</v>
      </c>
      <c r="O21" s="44">
        <f t="shared" ca="1" si="63"/>
        <v>2</v>
      </c>
      <c r="P21" s="87">
        <f t="shared" ca="1" si="10"/>
        <v>0.78399798670502596</v>
      </c>
      <c r="Q21" s="87">
        <f ca="1">IF(L21="NO",VLOOKUP(G21,'Players Stats'!$C$88:$H$127,7-'Quarter 2'!O21),"")</f>
        <v>0.44900000000000001</v>
      </c>
      <c r="R21" s="44">
        <f t="shared" ca="1" si="64"/>
        <v>0</v>
      </c>
      <c r="S21" s="87">
        <f t="shared" ca="1" si="11"/>
        <v>0.47512194395947571</v>
      </c>
      <c r="T21" s="44" t="str">
        <f ca="1">IF(S21="","",IF(S21&lt;=VLOOKUP(G21,'Players Stats'!$C$88:$L$127,10),"YES","NO"))</f>
        <v>NO</v>
      </c>
      <c r="U21" s="87" t="str">
        <f t="shared" ca="1" si="12"/>
        <v/>
      </c>
      <c r="V21" s="44" t="str">
        <f ca="1">IF(T21="YES",IF(U21&lt;=VLOOKUP(G21,'Players Stats'!$C$88:$H$127,6),1,0),"")</f>
        <v/>
      </c>
      <c r="W21" s="87" t="str">
        <f t="shared" ca="1" si="13"/>
        <v/>
      </c>
      <c r="X21" s="44" t="str">
        <f ca="1">IF(AND(T21="YES",W21&lt;&gt;""),IF(W21&lt;=VLOOKUP(G21,'Players Stats'!$C$88:$H$127,6),1,0),"")</f>
        <v/>
      </c>
      <c r="Y21" s="87">
        <f t="shared" ca="1" si="14"/>
        <v>0.60661357208919153</v>
      </c>
      <c r="Z21" s="44" t="str">
        <f ca="1">IF(Y21="","",IF(Y21&lt;=Simulation!$K$7,"YES","NO"))</f>
        <v>NO</v>
      </c>
      <c r="AA21" s="87">
        <f t="shared" ca="1" si="15"/>
        <v>0.24522933164776495</v>
      </c>
      <c r="AB21" s="44">
        <f ca="1">IF(Z21="NO",IF(AA21&lt;=Simulation!$K$9,D21,E21),"")</f>
        <v>4</v>
      </c>
      <c r="AD21" s="44">
        <f t="shared" ca="1" si="16"/>
        <v>0</v>
      </c>
      <c r="AE21" s="6" t="str">
        <f t="shared" ca="1" si="17"/>
        <v>-</v>
      </c>
      <c r="AF21" s="44">
        <f t="shared" ca="1" si="18"/>
        <v>0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165</v>
      </c>
      <c r="AM21" s="44">
        <f ca="1">IF(AL20&lt;&gt;"",IF(AND(BL20&lt;&gt;"", AN20=BL20),RANDBETWEEN(Simulation!$N$6,Simulation!$P$6),RANDBETWEEN(Simulation!$N$5,Simulation!$P$5)),"")</f>
        <v>11</v>
      </c>
      <c r="AN21" s="44">
        <f t="shared" ca="1" si="65"/>
        <v>3</v>
      </c>
      <c r="AO21" s="44">
        <f t="shared" ca="1" si="19"/>
        <v>4</v>
      </c>
      <c r="AP21" s="27">
        <f t="shared" ca="1" si="20"/>
        <v>0.64765413009118966</v>
      </c>
      <c r="AQ21" s="44">
        <f t="shared" ca="1" si="21"/>
        <v>14</v>
      </c>
      <c r="AR21" s="44" t="str">
        <f ca="1">IF(AL21&lt;&gt;"",VLOOKUP(AQ21,'Players Stats'!$C$88:$D$127,2),"")</f>
        <v>Power Forward</v>
      </c>
      <c r="AS21" s="44" t="str">
        <f ca="1">IF(AL21&lt;&gt;"",VLOOKUP(AQ21,'Players Stats'!$C$88:$E$127,3),"")</f>
        <v>Paul George</v>
      </c>
      <c r="AT21" s="27">
        <f t="shared" ca="1" si="22"/>
        <v>0.75381263492563877</v>
      </c>
      <c r="AU21" s="44">
        <f ca="1">IF(AL21&lt;&gt;"",VLOOKUP('Quarter 2'!AQ21-5*('Quarter 2'!AN21-1),'Players Stats'!$B$136:$J$140,1+AO21),"")</f>
        <v>4.8800000000000003E-2</v>
      </c>
      <c r="AV21" s="44" t="str">
        <f t="shared" ca="1" si="66"/>
        <v>NO</v>
      </c>
      <c r="AW21" s="27">
        <f t="shared" ca="1" si="23"/>
        <v>0.67069010937101869</v>
      </c>
      <c r="AX21" s="44">
        <f ca="1">IF(AL21&lt;&gt;"",IF(AV21="NO",VLOOKUP(AQ21,'Players Stats'!$C$88:$I$127,7),""),"")</f>
        <v>0.28365384615384615</v>
      </c>
      <c r="AY21" s="44">
        <f t="shared" ca="1" si="67"/>
        <v>2</v>
      </c>
      <c r="AZ21" s="27">
        <f t="shared" ca="1" si="24"/>
        <v>9.1514729029002373E-2</v>
      </c>
      <c r="BA21" s="44">
        <f ca="1">IF(AV21="NO",VLOOKUP(AQ21,'Players Stats'!$C$88:$H$127,7-'Quarter 2'!AY21),"")</f>
        <v>0.41899999999999998</v>
      </c>
      <c r="BB21" s="44">
        <f t="shared" ca="1" si="68"/>
        <v>2</v>
      </c>
      <c r="BC21" s="27">
        <f t="shared" ca="1" si="25"/>
        <v>0.526846296855082</v>
      </c>
      <c r="BD21" s="44" t="str">
        <f ca="1">IF(BC21="","",IF(BC21&lt;=VLOOKUP(AQ21,'Players Stats'!$C$88:$L$127,10),"YES","NO"))</f>
        <v>NO</v>
      </c>
      <c r="BE21" s="27" t="str">
        <f t="shared" ca="1" si="26"/>
        <v/>
      </c>
      <c r="BF21" s="44" t="str">
        <f ca="1">IF(BD21="YES",IF(BE21&lt;=VLOOKUP(AQ21,'Players Stats'!$C$88:$H$127,6),1,0),"")</f>
        <v/>
      </c>
      <c r="BG21" s="27" t="str">
        <f t="shared" ca="1" si="27"/>
        <v/>
      </c>
      <c r="BH21" s="44" t="str">
        <f ca="1">IF(AND(BD21="YES",BG21&lt;&gt;""),IF(BG21&lt;=VLOOKUP(AQ21,'Players Stats'!$C$88:$H$127,6),1,0),"")</f>
        <v/>
      </c>
      <c r="BI21" s="27" t="str">
        <f t="shared" ca="1" si="28"/>
        <v/>
      </c>
      <c r="BJ21" s="44" t="str">
        <f ca="1">IF(BI21="","",IF(BI21&lt;=Simulation!$K$7,"YES","NO"))</f>
        <v/>
      </c>
      <c r="BK21" s="27" t="str">
        <f t="shared" ca="1" si="29"/>
        <v/>
      </c>
      <c r="BL21" s="44" t="str">
        <f ca="1">IF(BJ21="NO",IF(BK21&lt;=Simulation!$K$9,AN21,AO21),"")</f>
        <v/>
      </c>
      <c r="BN21" s="44">
        <f t="shared" ca="1" si="30"/>
        <v>4</v>
      </c>
      <c r="BO21" s="6" t="str">
        <f t="shared" ca="1" si="31"/>
        <v>-</v>
      </c>
      <c r="BP21" s="44">
        <f t="shared" ca="1" si="32"/>
        <v>6</v>
      </c>
      <c r="BR21" s="44" t="str">
        <f t="shared" ca="1" si="2"/>
        <v/>
      </c>
      <c r="BS21" s="44" t="str">
        <f t="shared" ca="1" si="2"/>
        <v/>
      </c>
      <c r="BT21" s="44" t="str">
        <f t="shared" ca="1" si="2"/>
        <v/>
      </c>
      <c r="BU21" s="44"/>
      <c r="BV21" s="44">
        <f ca="1">IF(BV20&lt;&gt;"",IF(AND(BV20&lt;60*Simulation!$K$8, BV20+BW21&lt;60*Simulation!$K$8),BV20+BW21,""),"")</f>
        <v>137</v>
      </c>
      <c r="BW21" s="44">
        <f ca="1">IF(BV20&lt;&gt;"",IF(AND(CV20&lt;&gt;"", BX20=CV20),RANDBETWEEN(Simulation!$N$6,Simulation!$P$6),RANDBETWEEN(Simulation!$N$5,Simulation!$P$5)),"")</f>
        <v>8</v>
      </c>
      <c r="BX21" s="44">
        <f t="shared" ca="1" si="69"/>
        <v>3</v>
      </c>
      <c r="BY21" s="44">
        <f t="shared" ca="1" si="33"/>
        <v>4</v>
      </c>
      <c r="BZ21" s="27">
        <f t="shared" ca="1" si="34"/>
        <v>0.93514332872227091</v>
      </c>
      <c r="CA21" s="44">
        <f t="shared" ca="1" si="35"/>
        <v>15</v>
      </c>
      <c r="CB21" s="44" t="str">
        <f ca="1">IF(BV21&lt;&gt;"",VLOOKUP(CA21,'Players Stats'!$C$88:$D$127,2),"")</f>
        <v>Center</v>
      </c>
      <c r="CC21" s="44" t="str">
        <f ca="1">IF(BV21&lt;&gt;"",VLOOKUP(CA21,'Players Stats'!$C$88:$E$127,3),"")</f>
        <v>Roy Hibbert</v>
      </c>
      <c r="CD21" s="27">
        <f t="shared" ca="1" si="36"/>
        <v>0.59610337955697634</v>
      </c>
      <c r="CE21" s="44">
        <f ca="1">IF(BV21&lt;&gt;"",VLOOKUP('Quarter 2'!CA21-5*('Quarter 2'!BX21-1),'Players Stats'!$B$136:$J$140,1+BY21),"")</f>
        <v>8.4650000000000003E-2</v>
      </c>
      <c r="CF21" s="44" t="str">
        <f t="shared" ca="1" si="70"/>
        <v>NO</v>
      </c>
      <c r="CG21" s="27">
        <f t="shared" ca="1" si="37"/>
        <v>6.8802729593506085E-2</v>
      </c>
      <c r="CH21" s="44">
        <f ca="1">IF(BV21&lt;&gt;"",IF(CF21="NO",VLOOKUP(CA21,'Players Stats'!$C$88:$I$127,7),""),"")</f>
        <v>9.0909090909090922E-3</v>
      </c>
      <c r="CI21" s="44">
        <f t="shared" ca="1" si="71"/>
        <v>2</v>
      </c>
      <c r="CJ21" s="27">
        <f t="shared" ca="1" si="38"/>
        <v>0.52565190607062451</v>
      </c>
      <c r="CK21" s="44">
        <f ca="1">IF(CF21="NO",VLOOKUP(CA21,'Players Stats'!$C$88:$H$127,7-'Quarter 2'!CI21),"")</f>
        <v>0.44800000000000001</v>
      </c>
      <c r="CL21" s="44">
        <f t="shared" ca="1" si="72"/>
        <v>0</v>
      </c>
      <c r="CM21" s="27">
        <f t="shared" ca="1" si="39"/>
        <v>8.3788612167229548E-2</v>
      </c>
      <c r="CN21" s="44" t="str">
        <f ca="1">IF(CM21="","",IF(CM21&lt;=VLOOKUP(CA21,'Players Stats'!$C$88:$L$127,10),"YES","NO"))</f>
        <v>NO</v>
      </c>
      <c r="CO21" s="27" t="str">
        <f t="shared" ca="1" si="40"/>
        <v/>
      </c>
      <c r="CP21" s="44" t="str">
        <f ca="1">IF(CN21="YES",IF(CO21&lt;=VLOOKUP(CA21,'Players Stats'!$C$88:$H$127,6),1,0),"")</f>
        <v/>
      </c>
      <c r="CQ21" s="27" t="str">
        <f t="shared" ca="1" si="41"/>
        <v/>
      </c>
      <c r="CR21" s="44" t="str">
        <f ca="1">IF(AND(CN21="YES",CQ21&lt;&gt;""),IF(CQ21&lt;=VLOOKUP(CA21,'Players Stats'!$C$88:$H$127,6),1,0),"")</f>
        <v/>
      </c>
      <c r="CS21" s="27">
        <f t="shared" ca="1" si="42"/>
        <v>0.35400591075639976</v>
      </c>
      <c r="CT21" s="44" t="str">
        <f ca="1">IF(CS21="","",IF(CS21&lt;=Simulation!$K$7,"YES","NO"))</f>
        <v>NO</v>
      </c>
      <c r="CU21" s="27">
        <f t="shared" ca="1" si="43"/>
        <v>0.97513509908617901</v>
      </c>
      <c r="CV21" s="44">
        <f ca="1">IF(CT21="NO",IF(CU21&lt;=Simulation!$K$9,BX21,BY21),"")</f>
        <v>4</v>
      </c>
      <c r="CX21" s="44">
        <f t="shared" ca="1" si="44"/>
        <v>4</v>
      </c>
      <c r="CY21" s="6" t="str">
        <f t="shared" ca="1" si="45"/>
        <v>-</v>
      </c>
      <c r="CZ21" s="44">
        <f t="shared" ca="1" si="46"/>
        <v>10</v>
      </c>
      <c r="DB21" s="44" t="str">
        <f t="shared" ca="1" si="3"/>
        <v/>
      </c>
      <c r="DC21" s="44" t="str">
        <f t="shared" ca="1" si="3"/>
        <v/>
      </c>
      <c r="DD21" s="44" t="str">
        <f t="shared" ca="1" si="3"/>
        <v/>
      </c>
      <c r="DE21" s="44"/>
      <c r="DF21" s="44">
        <f ca="1">IF(DF20&lt;&gt;"",IF(AND(DF20&lt;60*Simulation!$K$8, DF20+DG21&lt;60*Simulation!$K$8),DF20+DG21,""),"")</f>
        <v>166</v>
      </c>
      <c r="DG21" s="44">
        <f ca="1">IF(DF20&lt;&gt;"",IF(AND(EF20&lt;&gt;"", DH20=EF20),RANDBETWEEN(Simulation!$N$6,Simulation!$P$6),RANDBETWEEN(Simulation!$N$5,Simulation!$P$5)),"")</f>
        <v>17</v>
      </c>
      <c r="DH21" s="44">
        <f t="shared" ca="1" si="73"/>
        <v>4</v>
      </c>
      <c r="DI21" s="44">
        <f t="shared" ca="1" si="47"/>
        <v>3</v>
      </c>
      <c r="DJ21" s="27">
        <f t="shared" ca="1" si="48"/>
        <v>0.73878740395129161</v>
      </c>
      <c r="DK21" s="44">
        <f t="shared" ca="1" si="49"/>
        <v>19</v>
      </c>
      <c r="DL21" s="44" t="str">
        <f ca="1">IF(DF21&lt;&gt;"",VLOOKUP(DK21,'Players Stats'!$C$88:$D$127,2),"")</f>
        <v>Power Forward</v>
      </c>
      <c r="DM21" s="44" t="str">
        <f ca="1">IF(DF21&lt;&gt;"",VLOOKUP(DK21,'Players Stats'!$C$88:$E$127,3),"")</f>
        <v>Amar'e Stoudemire</v>
      </c>
      <c r="DN21" s="27">
        <f t="shared" ca="1" si="50"/>
        <v>3.1262842670406465E-2</v>
      </c>
      <c r="DO21" s="44">
        <f ca="1">IF(DF21&lt;&gt;"",VLOOKUP('Quarter 2'!DK21-5*('Quarter 2'!DH21-1),'Players Stats'!$B$136:$J$140,1+DI21),"")</f>
        <v>0.11534999999999999</v>
      </c>
      <c r="DP21" s="44" t="str">
        <f t="shared" ca="1" si="74"/>
        <v>YES</v>
      </c>
      <c r="DQ21" s="27" t="str">
        <f t="shared" ca="1" si="51"/>
        <v/>
      </c>
      <c r="DR21" s="44" t="str">
        <f ca="1">IF(DF21&lt;&gt;"",IF(DP21="NO",VLOOKUP(DK21,'Players Stats'!$C$88:$I$127,7),""),"")</f>
        <v/>
      </c>
      <c r="DS21" s="44" t="str">
        <f t="shared" ca="1" si="75"/>
        <v/>
      </c>
      <c r="DT21" s="27" t="str">
        <f t="shared" ca="1" si="52"/>
        <v/>
      </c>
      <c r="DU21" s="44" t="str">
        <f ca="1">IF(DP21="NO",VLOOKUP(DK21,'Players Stats'!$C$88:$H$127,7-'Quarter 2'!DS21),"")</f>
        <v/>
      </c>
      <c r="DV21" s="44" t="str">
        <f t="shared" ca="1" si="76"/>
        <v/>
      </c>
      <c r="DW21" s="27" t="str">
        <f t="shared" ca="1" si="53"/>
        <v/>
      </c>
      <c r="DX21" s="44" t="str">
        <f ca="1">IF(DW21="","",IF(DW21&lt;=VLOOKUP(DK21,'Players Stats'!$C$88:$L$127,10),"YES","NO"))</f>
        <v/>
      </c>
      <c r="DY21" s="27" t="str">
        <f t="shared" ca="1" si="54"/>
        <v/>
      </c>
      <c r="DZ21" s="44" t="str">
        <f ca="1">IF(DX21="YES",IF(DY21&lt;=VLOOKUP(DK21,'Players Stats'!$C$88:$H$127,6),1,0),"")</f>
        <v/>
      </c>
      <c r="EA21" s="27" t="str">
        <f t="shared" ca="1" si="55"/>
        <v/>
      </c>
      <c r="EB21" s="44" t="str">
        <f ca="1">IF(AND(DX21="YES",EA21&lt;&gt;""),IF(EA21&lt;=VLOOKUP(DK21,'Players Stats'!$C$88:$H$127,6),1,0),"")</f>
        <v/>
      </c>
      <c r="EC21" s="27" t="str">
        <f t="shared" ca="1" si="56"/>
        <v/>
      </c>
      <c r="ED21" s="44" t="str">
        <f ca="1">IF(EC21="","",IF(EC21&lt;=Simulation!$K$7,"YES","NO"))</f>
        <v/>
      </c>
      <c r="EE21" s="27" t="str">
        <f t="shared" ca="1" si="57"/>
        <v/>
      </c>
      <c r="EF21" s="44" t="str">
        <f ca="1">IF(ED21="NO",IF(EE21&lt;=Simulation!$K$9,DH21,DI21),"")</f>
        <v/>
      </c>
      <c r="EH21" s="44">
        <f t="shared" ca="1" si="58"/>
        <v>8</v>
      </c>
      <c r="EI21" s="6" t="str">
        <f t="shared" ca="1" si="59"/>
        <v>-</v>
      </c>
      <c r="EJ21" s="44">
        <f t="shared" ca="1" si="60"/>
        <v>6</v>
      </c>
      <c r="EL21" s="44" t="str">
        <f t="shared" ca="1" si="4"/>
        <v/>
      </c>
      <c r="EM21" s="44" t="str">
        <f t="shared" ca="1" si="4"/>
        <v/>
      </c>
      <c r="EN21" s="44" t="str">
        <f t="shared" ca="1" si="4"/>
        <v/>
      </c>
    </row>
    <row r="22" spans="2:144">
      <c r="B22" s="44">
        <f ca="1">IF(B21&lt;&gt;"",IF(AND(B21&lt;60*Simulation!$K$8, B21+C22&lt;60*Simulation!$K$8),B21+C22,""),"")</f>
        <v>128</v>
      </c>
      <c r="C22" s="44">
        <f ca="1">IF(B21&lt;&gt;"",IF(AND(AB21&lt;&gt;"", D21=AB21),RANDBETWEEN(Simulation!$N$6,Simulation!$P$6),RANDBETWEEN(Simulation!$N$5,Simulation!$P$5)),"")</f>
        <v>4</v>
      </c>
      <c r="D22" s="44">
        <f t="shared" ca="1" si="61"/>
        <v>4</v>
      </c>
      <c r="E22" s="44">
        <f t="shared" ca="1" si="5"/>
        <v>3</v>
      </c>
      <c r="F22" s="87">
        <f t="shared" ca="1" si="6"/>
        <v>0.10263709823638478</v>
      </c>
      <c r="G22" s="44">
        <f t="shared" ca="1" si="7"/>
        <v>16</v>
      </c>
      <c r="H22" s="44" t="str">
        <f ca="1">IF(B22&lt;&gt;"",VLOOKUP(G22,'Players Stats'!$C$88:$D$127,2),"")</f>
        <v>Point Guard</v>
      </c>
      <c r="I22" s="44" t="str">
        <f ca="1">IF(B22&lt;&gt;"",VLOOKUP(G22,'Players Stats'!$C$88:$E$127,3),"")</f>
        <v>J.R. Smith</v>
      </c>
      <c r="J22" s="87">
        <f t="shared" ca="1" si="8"/>
        <v>0.36965771990610086</v>
      </c>
      <c r="K22" s="87">
        <f ca="1">IF(B22&lt;&gt;"",VLOOKUP('Quarter 2'!G22-5*('Quarter 2'!D22-1),'Players Stats'!$B$136:$J$140,1+E22),"")</f>
        <v>6.9000000000000006E-2</v>
      </c>
      <c r="L22" s="44" t="str">
        <f t="shared" ca="1" si="62"/>
        <v>NO</v>
      </c>
      <c r="M22" s="87">
        <f t="shared" ca="1" si="9"/>
        <v>0.70721899650179276</v>
      </c>
      <c r="N22" s="87">
        <f ca="1">IF(B22&lt;&gt;"",IF(L22="NO",VLOOKUP(G22,'Players Stats'!$C$88:$I$127,7),""),"")</f>
        <v>0.26066350710900471</v>
      </c>
      <c r="O22" s="44">
        <f t="shared" ca="1" si="63"/>
        <v>2</v>
      </c>
      <c r="P22" s="87">
        <f t="shared" ca="1" si="10"/>
        <v>0.11172222373817708</v>
      </c>
      <c r="Q22" s="87">
        <f ca="1">IF(L22="NO",VLOOKUP(G22,'Players Stats'!$C$88:$H$127,7-'Quarter 2'!O22),"")</f>
        <v>0.42199999999999999</v>
      </c>
      <c r="R22" s="44">
        <f t="shared" ca="1" si="64"/>
        <v>2</v>
      </c>
      <c r="S22" s="87">
        <f t="shared" ca="1" si="11"/>
        <v>5.5528994677290888E-2</v>
      </c>
      <c r="T22" s="44" t="str">
        <f ca="1">IF(S22="","",IF(S22&lt;=VLOOKUP(G22,'Players Stats'!$C$88:$L$127,10),"YES","NO"))</f>
        <v>NO</v>
      </c>
      <c r="U22" s="87" t="str">
        <f t="shared" ca="1" si="12"/>
        <v/>
      </c>
      <c r="V22" s="44" t="str">
        <f ca="1">IF(T22="YES",IF(U22&lt;=VLOOKUP(G22,'Players Stats'!$C$88:$H$127,6),1,0),"")</f>
        <v/>
      </c>
      <c r="W22" s="87" t="str">
        <f t="shared" ca="1" si="13"/>
        <v/>
      </c>
      <c r="X22" s="44" t="str">
        <f ca="1">IF(AND(T22="YES",W22&lt;&gt;""),IF(W22&lt;=VLOOKUP(G22,'Players Stats'!$C$88:$H$127,6),1,0),"")</f>
        <v/>
      </c>
      <c r="Y22" s="87" t="str">
        <f t="shared" ca="1" si="14"/>
        <v/>
      </c>
      <c r="Z22" s="44" t="str">
        <f ca="1">IF(Y22="","",IF(Y22&lt;=Simulation!$K$7,"YES","NO"))</f>
        <v/>
      </c>
      <c r="AA22" s="87" t="str">
        <f t="shared" ca="1" si="15"/>
        <v/>
      </c>
      <c r="AB22" s="44" t="str">
        <f ca="1">IF(Z22="NO",IF(AA22&lt;=Simulation!$K$9,D22,E22),"")</f>
        <v/>
      </c>
      <c r="AD22" s="44">
        <f t="shared" ca="1" si="16"/>
        <v>0</v>
      </c>
      <c r="AE22" s="6" t="str">
        <f t="shared" ca="1" si="17"/>
        <v>-</v>
      </c>
      <c r="AF22" s="44">
        <f t="shared" ca="1" si="18"/>
        <v>2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186</v>
      </c>
      <c r="AM22" s="44">
        <f ca="1">IF(AL21&lt;&gt;"",IF(AND(BL21&lt;&gt;"", AN21=BL21),RANDBETWEEN(Simulation!$N$6,Simulation!$P$6),RANDBETWEEN(Simulation!$N$5,Simulation!$P$5)),"")</f>
        <v>21</v>
      </c>
      <c r="AN22" s="44">
        <f t="shared" ca="1" si="65"/>
        <v>4</v>
      </c>
      <c r="AO22" s="44">
        <f t="shared" ca="1" si="19"/>
        <v>3</v>
      </c>
      <c r="AP22" s="27">
        <f t="shared" ca="1" si="20"/>
        <v>0.11045603968449313</v>
      </c>
      <c r="AQ22" s="44">
        <f t="shared" ca="1" si="21"/>
        <v>16</v>
      </c>
      <c r="AR22" s="44" t="str">
        <f ca="1">IF(AL22&lt;&gt;"",VLOOKUP(AQ22,'Players Stats'!$C$88:$D$127,2),"")</f>
        <v>Point Guard</v>
      </c>
      <c r="AS22" s="44" t="str">
        <f ca="1">IF(AL22&lt;&gt;"",VLOOKUP(AQ22,'Players Stats'!$C$88:$E$127,3),"")</f>
        <v>J.R. Smith</v>
      </c>
      <c r="AT22" s="27">
        <f t="shared" ca="1" si="22"/>
        <v>0.36206204773414519</v>
      </c>
      <c r="AU22" s="44">
        <f ca="1">IF(AL22&lt;&gt;"",VLOOKUP('Quarter 2'!AQ22-5*('Quarter 2'!AN22-1),'Players Stats'!$B$136:$J$140,1+AO22),"")</f>
        <v>6.9000000000000006E-2</v>
      </c>
      <c r="AV22" s="44" t="str">
        <f t="shared" ca="1" si="66"/>
        <v>NO</v>
      </c>
      <c r="AW22" s="27">
        <f t="shared" ca="1" si="23"/>
        <v>0.31617164049755275</v>
      </c>
      <c r="AX22" s="44">
        <f ca="1">IF(AL22&lt;&gt;"",IF(AV22="NO",VLOOKUP(AQ22,'Players Stats'!$C$88:$I$127,7),""),"")</f>
        <v>0.26066350710900471</v>
      </c>
      <c r="AY22" s="44">
        <f t="shared" ca="1" si="67"/>
        <v>2</v>
      </c>
      <c r="AZ22" s="27">
        <f t="shared" ca="1" si="24"/>
        <v>0.49721471973637155</v>
      </c>
      <c r="BA22" s="44">
        <f ca="1">IF(AV22="NO",VLOOKUP(AQ22,'Players Stats'!$C$88:$H$127,7-'Quarter 2'!AY22),"")</f>
        <v>0.42199999999999999</v>
      </c>
      <c r="BB22" s="44">
        <f t="shared" ca="1" si="68"/>
        <v>0</v>
      </c>
      <c r="BC22" s="27">
        <f t="shared" ca="1" si="25"/>
        <v>0.87951977308938578</v>
      </c>
      <c r="BD22" s="44" t="str">
        <f ca="1">IF(BC22="","",IF(BC22&lt;=VLOOKUP(AQ22,'Players Stats'!$C$88:$L$127,10),"YES","NO"))</f>
        <v>NO</v>
      </c>
      <c r="BE22" s="27" t="str">
        <f t="shared" ca="1" si="26"/>
        <v/>
      </c>
      <c r="BF22" s="44" t="str">
        <f ca="1">IF(BD22="YES",IF(BE22&lt;=VLOOKUP(AQ22,'Players Stats'!$C$88:$H$127,6),1,0),"")</f>
        <v/>
      </c>
      <c r="BG22" s="27" t="str">
        <f t="shared" ca="1" si="27"/>
        <v/>
      </c>
      <c r="BH22" s="44" t="str">
        <f ca="1">IF(AND(BD22="YES",BG22&lt;&gt;""),IF(BG22&lt;=VLOOKUP(AQ22,'Players Stats'!$C$88:$H$127,6),1,0),"")</f>
        <v/>
      </c>
      <c r="BI22" s="27">
        <f t="shared" ca="1" si="28"/>
        <v>0.71913819143390523</v>
      </c>
      <c r="BJ22" s="44" t="str">
        <f ca="1">IF(BI22="","",IF(BI22&lt;=Simulation!$K$7,"YES","NO"))</f>
        <v>NO</v>
      </c>
      <c r="BK22" s="27">
        <f t="shared" ca="1" si="29"/>
        <v>0.91310356569133833</v>
      </c>
      <c r="BL22" s="44">
        <f ca="1">IF(BJ22="NO",IF(BK22&lt;=Simulation!$K$9,AN22,AO22),"")</f>
        <v>3</v>
      </c>
      <c r="BN22" s="44">
        <f t="shared" ca="1" si="30"/>
        <v>4</v>
      </c>
      <c r="BO22" s="6" t="str">
        <f t="shared" ca="1" si="31"/>
        <v>-</v>
      </c>
      <c r="BP22" s="44">
        <f t="shared" ca="1" si="32"/>
        <v>6</v>
      </c>
      <c r="BR22" s="44" t="str">
        <f t="shared" ca="1" si="2"/>
        <v/>
      </c>
      <c r="BS22" s="44" t="str">
        <f t="shared" ca="1" si="2"/>
        <v/>
      </c>
      <c r="BT22" s="44" t="str">
        <f t="shared" ca="1" si="2"/>
        <v/>
      </c>
      <c r="BU22" s="44"/>
      <c r="BV22" s="44">
        <f ca="1">IF(BV21&lt;&gt;"",IF(AND(BV21&lt;60*Simulation!$K$8, BV21+BW22&lt;60*Simulation!$K$8),BV21+BW22,""),"")</f>
        <v>155</v>
      </c>
      <c r="BW22" s="44">
        <f ca="1">IF(BV21&lt;&gt;"",IF(AND(CV21&lt;&gt;"", BX21=CV21),RANDBETWEEN(Simulation!$N$6,Simulation!$P$6),RANDBETWEEN(Simulation!$N$5,Simulation!$P$5)),"")</f>
        <v>18</v>
      </c>
      <c r="BX22" s="44">
        <f t="shared" ca="1" si="69"/>
        <v>4</v>
      </c>
      <c r="BY22" s="44">
        <f t="shared" ca="1" si="33"/>
        <v>3</v>
      </c>
      <c r="BZ22" s="27">
        <f t="shared" ca="1" si="34"/>
        <v>0.11975290900135516</v>
      </c>
      <c r="CA22" s="44">
        <f t="shared" ca="1" si="35"/>
        <v>16</v>
      </c>
      <c r="CB22" s="44" t="str">
        <f ca="1">IF(BV22&lt;&gt;"",VLOOKUP(CA22,'Players Stats'!$C$88:$D$127,2),"")</f>
        <v>Point Guard</v>
      </c>
      <c r="CC22" s="44" t="str">
        <f ca="1">IF(BV22&lt;&gt;"",VLOOKUP(CA22,'Players Stats'!$C$88:$E$127,3),"")</f>
        <v>J.R. Smith</v>
      </c>
      <c r="CD22" s="27">
        <f t="shared" ca="1" si="36"/>
        <v>0.77487032445773441</v>
      </c>
      <c r="CE22" s="44">
        <f ca="1">IF(BV22&lt;&gt;"",VLOOKUP('Quarter 2'!CA22-5*('Quarter 2'!BX22-1),'Players Stats'!$B$136:$J$140,1+BY22),"")</f>
        <v>6.9000000000000006E-2</v>
      </c>
      <c r="CF22" s="44" t="str">
        <f t="shared" ca="1" si="70"/>
        <v>NO</v>
      </c>
      <c r="CG22" s="27">
        <f t="shared" ca="1" si="37"/>
        <v>0.93534099711381247</v>
      </c>
      <c r="CH22" s="44">
        <f ca="1">IF(BV22&lt;&gt;"",IF(CF22="NO",VLOOKUP(CA22,'Players Stats'!$C$88:$I$127,7),""),"")</f>
        <v>0.26066350710900471</v>
      </c>
      <c r="CI22" s="44">
        <f t="shared" ca="1" si="71"/>
        <v>2</v>
      </c>
      <c r="CJ22" s="27">
        <f t="shared" ca="1" si="38"/>
        <v>0.44338936650713079</v>
      </c>
      <c r="CK22" s="44">
        <f ca="1">IF(CF22="NO",VLOOKUP(CA22,'Players Stats'!$C$88:$H$127,7-'Quarter 2'!CI22),"")</f>
        <v>0.42199999999999999</v>
      </c>
      <c r="CL22" s="44">
        <f t="shared" ca="1" si="72"/>
        <v>0</v>
      </c>
      <c r="CM22" s="27">
        <f t="shared" ca="1" si="39"/>
        <v>0.23931573636215975</v>
      </c>
      <c r="CN22" s="44" t="str">
        <f ca="1">IF(CM22="","",IF(CM22&lt;=VLOOKUP(CA22,'Players Stats'!$C$88:$L$127,10),"YES","NO"))</f>
        <v>NO</v>
      </c>
      <c r="CO22" s="27" t="str">
        <f t="shared" ca="1" si="40"/>
        <v/>
      </c>
      <c r="CP22" s="44" t="str">
        <f ca="1">IF(CN22="YES",IF(CO22&lt;=VLOOKUP(CA22,'Players Stats'!$C$88:$H$127,6),1,0),"")</f>
        <v/>
      </c>
      <c r="CQ22" s="27" t="str">
        <f t="shared" ca="1" si="41"/>
        <v/>
      </c>
      <c r="CR22" s="44" t="str">
        <f ca="1">IF(AND(CN22="YES",CQ22&lt;&gt;""),IF(CQ22&lt;=VLOOKUP(CA22,'Players Stats'!$C$88:$H$127,6),1,0),"")</f>
        <v/>
      </c>
      <c r="CS22" s="27">
        <f t="shared" ca="1" si="42"/>
        <v>0.63683149485347867</v>
      </c>
      <c r="CT22" s="44" t="str">
        <f ca="1">IF(CS22="","",IF(CS22&lt;=Simulation!$K$7,"YES","NO"))</f>
        <v>NO</v>
      </c>
      <c r="CU22" s="27">
        <f t="shared" ca="1" si="43"/>
        <v>0.95408016319281241</v>
      </c>
      <c r="CV22" s="44">
        <f ca="1">IF(CT22="NO",IF(CU22&lt;=Simulation!$K$9,BX22,BY22),"")</f>
        <v>3</v>
      </c>
      <c r="CX22" s="44">
        <f t="shared" ca="1" si="44"/>
        <v>4</v>
      </c>
      <c r="CY22" s="6" t="str">
        <f t="shared" ca="1" si="45"/>
        <v>-</v>
      </c>
      <c r="CZ22" s="44">
        <f t="shared" ca="1" si="46"/>
        <v>10</v>
      </c>
      <c r="DB22" s="44" t="str">
        <f t="shared" ca="1" si="3"/>
        <v/>
      </c>
      <c r="DC22" s="44" t="str">
        <f t="shared" ca="1" si="3"/>
        <v/>
      </c>
      <c r="DD22" s="44" t="str">
        <f t="shared" ca="1" si="3"/>
        <v/>
      </c>
      <c r="DE22" s="44"/>
      <c r="DF22" s="44">
        <f ca="1">IF(DF21&lt;&gt;"",IF(AND(DF21&lt;60*Simulation!$K$8, DF21+DG22&lt;60*Simulation!$K$8),DF21+DG22,""),"")</f>
        <v>179</v>
      </c>
      <c r="DG22" s="44">
        <f ca="1">IF(DF21&lt;&gt;"",IF(AND(EF21&lt;&gt;"", DH21=EF21),RANDBETWEEN(Simulation!$N$6,Simulation!$P$6),RANDBETWEEN(Simulation!$N$5,Simulation!$P$5)),"")</f>
        <v>13</v>
      </c>
      <c r="DH22" s="44">
        <f t="shared" ca="1" si="73"/>
        <v>3</v>
      </c>
      <c r="DI22" s="44">
        <f t="shared" ca="1" si="47"/>
        <v>4</v>
      </c>
      <c r="DJ22" s="27">
        <f t="shared" ca="1" si="48"/>
        <v>0.12552524113837304</v>
      </c>
      <c r="DK22" s="44">
        <f t="shared" ca="1" si="49"/>
        <v>11</v>
      </c>
      <c r="DL22" s="44" t="str">
        <f ca="1">IF(DF22&lt;&gt;"",VLOOKUP(DK22,'Players Stats'!$C$88:$D$127,2),"")</f>
        <v>Point Guard</v>
      </c>
      <c r="DM22" s="44" t="str">
        <f ca="1">IF(DF22&lt;&gt;"",VLOOKUP(DK22,'Players Stats'!$C$88:$E$127,3),"")</f>
        <v>Lance Stephenson</v>
      </c>
      <c r="DN22" s="27">
        <f t="shared" ca="1" si="50"/>
        <v>0.64099082027114462</v>
      </c>
      <c r="DO22" s="44">
        <f ca="1">IF(DF22&lt;&gt;"",VLOOKUP('Quarter 2'!DK22-5*('Quarter 2'!DH22-1),'Players Stats'!$B$136:$J$140,1+DI22),"")</f>
        <v>9.8799999999999999E-2</v>
      </c>
      <c r="DP22" s="44" t="str">
        <f t="shared" ca="1" si="74"/>
        <v>NO</v>
      </c>
      <c r="DQ22" s="27">
        <f t="shared" ca="1" si="51"/>
        <v>0.35591025742461246</v>
      </c>
      <c r="DR22" s="44">
        <f ca="1">IF(DF22&lt;&gt;"",IF(DP22="NO",VLOOKUP(DK22,'Players Stats'!$C$88:$I$127,7),""),"")</f>
        <v>0.23762376237623761</v>
      </c>
      <c r="DS22" s="44">
        <f t="shared" ca="1" si="75"/>
        <v>2</v>
      </c>
      <c r="DT22" s="27">
        <f t="shared" ca="1" si="52"/>
        <v>0.95025241457260901</v>
      </c>
      <c r="DU22" s="44">
        <f ca="1">IF(DP22="NO",VLOOKUP(DK22,'Players Stats'!$C$88:$H$127,7-'Quarter 2'!DS22),"")</f>
        <v>0.46</v>
      </c>
      <c r="DV22" s="44">
        <f t="shared" ca="1" si="76"/>
        <v>0</v>
      </c>
      <c r="DW22" s="27">
        <f t="shared" ca="1" si="53"/>
        <v>0.1922505260212346</v>
      </c>
      <c r="DX22" s="44" t="str">
        <f ca="1">IF(DW22="","",IF(DW22&lt;=VLOOKUP(DK22,'Players Stats'!$C$88:$L$127,10),"YES","NO"))</f>
        <v>NO</v>
      </c>
      <c r="DY22" s="27" t="str">
        <f t="shared" ca="1" si="54"/>
        <v/>
      </c>
      <c r="DZ22" s="44" t="str">
        <f ca="1">IF(DX22="YES",IF(DY22&lt;=VLOOKUP(DK22,'Players Stats'!$C$88:$H$127,6),1,0),"")</f>
        <v/>
      </c>
      <c r="EA22" s="27" t="str">
        <f t="shared" ca="1" si="55"/>
        <v/>
      </c>
      <c r="EB22" s="44" t="str">
        <f ca="1">IF(AND(DX22="YES",EA22&lt;&gt;""),IF(EA22&lt;=VLOOKUP(DK22,'Players Stats'!$C$88:$H$127,6),1,0),"")</f>
        <v/>
      </c>
      <c r="EC22" s="27">
        <f t="shared" ca="1" si="56"/>
        <v>0.23914949219746995</v>
      </c>
      <c r="ED22" s="44" t="str">
        <f ca="1">IF(EC22="","",IF(EC22&lt;=Simulation!$K$7,"YES","NO"))</f>
        <v>NO</v>
      </c>
      <c r="EE22" s="27">
        <f t="shared" ca="1" si="57"/>
        <v>0.14748443752569562</v>
      </c>
      <c r="EF22" s="44">
        <f ca="1">IF(ED22="NO",IF(EE22&lt;=Simulation!$K$9,DH22,DI22),"")</f>
        <v>3</v>
      </c>
      <c r="EH22" s="44">
        <f t="shared" ca="1" si="58"/>
        <v>8</v>
      </c>
      <c r="EI22" s="6" t="str">
        <f t="shared" ca="1" si="59"/>
        <v>-</v>
      </c>
      <c r="EJ22" s="44">
        <f t="shared" ca="1" si="60"/>
        <v>6</v>
      </c>
      <c r="EL22" s="44" t="str">
        <f t="shared" ca="1" si="4"/>
        <v/>
      </c>
      <c r="EM22" s="44" t="str">
        <f t="shared" ca="1" si="4"/>
        <v/>
      </c>
      <c r="EN22" s="44" t="str">
        <f t="shared" ca="1" si="4"/>
        <v/>
      </c>
    </row>
    <row r="23" spans="2:144">
      <c r="B23" s="44">
        <f ca="1">IF(B22&lt;&gt;"",IF(AND(B22&lt;60*Simulation!$K$8, B22+C23&lt;60*Simulation!$K$8),B22+C23,""),"")</f>
        <v>142</v>
      </c>
      <c r="C23" s="44">
        <f ca="1">IF(B22&lt;&gt;"",IF(AND(AB22&lt;&gt;"", D22=AB22),RANDBETWEEN(Simulation!$N$6,Simulation!$P$6),RANDBETWEEN(Simulation!$N$5,Simulation!$P$5)),"")</f>
        <v>14</v>
      </c>
      <c r="D23" s="44">
        <f t="shared" ca="1" si="61"/>
        <v>3</v>
      </c>
      <c r="E23" s="44">
        <f t="shared" ca="1" si="5"/>
        <v>4</v>
      </c>
      <c r="F23" s="87">
        <f t="shared" ca="1" si="6"/>
        <v>4.4265126561668811E-2</v>
      </c>
      <c r="G23" s="44">
        <f t="shared" ca="1" si="7"/>
        <v>11</v>
      </c>
      <c r="H23" s="44" t="str">
        <f ca="1">IF(B23&lt;&gt;"",VLOOKUP(G23,'Players Stats'!$C$88:$D$127,2),"")</f>
        <v>Point Guard</v>
      </c>
      <c r="I23" s="44" t="str">
        <f ca="1">IF(B23&lt;&gt;"",VLOOKUP(G23,'Players Stats'!$C$88:$E$127,3),"")</f>
        <v>Lance Stephenson</v>
      </c>
      <c r="J23" s="87">
        <f t="shared" ca="1" si="8"/>
        <v>0.30812129686724321</v>
      </c>
      <c r="K23" s="87">
        <f ca="1">IF(B23&lt;&gt;"",VLOOKUP('Quarter 2'!G23-5*('Quarter 2'!D23-1),'Players Stats'!$B$136:$J$140,1+E23),"")</f>
        <v>9.8799999999999999E-2</v>
      </c>
      <c r="L23" s="44" t="str">
        <f t="shared" ca="1" si="62"/>
        <v>NO</v>
      </c>
      <c r="M23" s="87">
        <f t="shared" ca="1" si="9"/>
        <v>0.88258928828659067</v>
      </c>
      <c r="N23" s="87">
        <f ca="1">IF(B23&lt;&gt;"",IF(L23="NO",VLOOKUP(G23,'Players Stats'!$C$88:$I$127,7),""),"")</f>
        <v>0.23762376237623761</v>
      </c>
      <c r="O23" s="44">
        <f t="shared" ca="1" si="63"/>
        <v>2</v>
      </c>
      <c r="P23" s="87">
        <f t="shared" ca="1" si="10"/>
        <v>0.16002141752641441</v>
      </c>
      <c r="Q23" s="87">
        <f ca="1">IF(L23="NO",VLOOKUP(G23,'Players Stats'!$C$88:$H$127,7-'Quarter 2'!O23),"")</f>
        <v>0.46</v>
      </c>
      <c r="R23" s="44">
        <f t="shared" ca="1" si="64"/>
        <v>2</v>
      </c>
      <c r="S23" s="87">
        <f t="shared" ca="1" si="11"/>
        <v>0.40599688518936106</v>
      </c>
      <c r="T23" s="44" t="str">
        <f ca="1">IF(S23="","",IF(S23&lt;=VLOOKUP(G23,'Players Stats'!$C$88:$L$127,10),"YES","NO"))</f>
        <v>NO</v>
      </c>
      <c r="U23" s="87" t="str">
        <f t="shared" ca="1" si="12"/>
        <v/>
      </c>
      <c r="V23" s="44" t="str">
        <f ca="1">IF(T23="YES",IF(U23&lt;=VLOOKUP(G23,'Players Stats'!$C$88:$H$127,6),1,0),"")</f>
        <v/>
      </c>
      <c r="W23" s="87" t="str">
        <f t="shared" ca="1" si="13"/>
        <v/>
      </c>
      <c r="X23" s="44" t="str">
        <f ca="1">IF(AND(T23="YES",W23&lt;&gt;""),IF(W23&lt;=VLOOKUP(G23,'Players Stats'!$C$88:$H$127,6),1,0),"")</f>
        <v/>
      </c>
      <c r="Y23" s="87" t="str">
        <f t="shared" ca="1" si="14"/>
        <v/>
      </c>
      <c r="Z23" s="44" t="str">
        <f ca="1">IF(Y23="","",IF(Y23&lt;=Simulation!$K$7,"YES","NO"))</f>
        <v/>
      </c>
      <c r="AA23" s="87" t="str">
        <f t="shared" ca="1" si="15"/>
        <v/>
      </c>
      <c r="AB23" s="44" t="str">
        <f ca="1">IF(Z23="NO",IF(AA23&lt;=Simulation!$K$9,D23,E23),"")</f>
        <v/>
      </c>
      <c r="AD23" s="44">
        <f t="shared" ca="1" si="16"/>
        <v>2</v>
      </c>
      <c r="AE23" s="6" t="str">
        <f t="shared" ca="1" si="17"/>
        <v>-</v>
      </c>
      <c r="AF23" s="44">
        <f t="shared" ca="1" si="18"/>
        <v>2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201</v>
      </c>
      <c r="AM23" s="44">
        <f ca="1">IF(AL22&lt;&gt;"",IF(AND(BL22&lt;&gt;"", AN22=BL22),RANDBETWEEN(Simulation!$N$6,Simulation!$P$6),RANDBETWEEN(Simulation!$N$5,Simulation!$P$5)),"")</f>
        <v>15</v>
      </c>
      <c r="AN23" s="44">
        <f t="shared" ca="1" si="65"/>
        <v>3</v>
      </c>
      <c r="AO23" s="44">
        <f t="shared" ca="1" si="19"/>
        <v>4</v>
      </c>
      <c r="AP23" s="27">
        <f t="shared" ca="1" si="20"/>
        <v>0.41208464566776137</v>
      </c>
      <c r="AQ23" s="44">
        <f t="shared" ca="1" si="21"/>
        <v>13</v>
      </c>
      <c r="AR23" s="44" t="str">
        <f ca="1">IF(AL23&lt;&gt;"",VLOOKUP(AQ23,'Players Stats'!$C$88:$D$127,2),"")</f>
        <v>Small Forward</v>
      </c>
      <c r="AS23" s="44" t="str">
        <f ca="1">IF(AL23&lt;&gt;"",VLOOKUP(AQ23,'Players Stats'!$C$88:$E$127,3),"")</f>
        <v>David West</v>
      </c>
      <c r="AT23" s="27">
        <f t="shared" ca="1" si="22"/>
        <v>0.8105256433329685</v>
      </c>
      <c r="AU23" s="44">
        <f ca="1">IF(AL23&lt;&gt;"",VLOOKUP('Quarter 2'!AQ23-5*('Quarter 2'!AN23-1),'Players Stats'!$B$136:$J$140,1+AO23),"")</f>
        <v>6.5350000000000005E-2</v>
      </c>
      <c r="AV23" s="44" t="str">
        <f t="shared" ca="1" si="66"/>
        <v>NO</v>
      </c>
      <c r="AW23" s="27">
        <f t="shared" ca="1" si="23"/>
        <v>0.27371296549687052</v>
      </c>
      <c r="AX23" s="44">
        <f ca="1">IF(AL23&lt;&gt;"",IF(AV23="NO",VLOOKUP(AQ23,'Players Stats'!$C$88:$I$127,7),""),"")</f>
        <v>2.1276595744680847E-2</v>
      </c>
      <c r="AY23" s="44">
        <f t="shared" ca="1" si="67"/>
        <v>2</v>
      </c>
      <c r="AZ23" s="27">
        <f t="shared" ca="1" si="24"/>
        <v>0.25225918061552588</v>
      </c>
      <c r="BA23" s="44">
        <f ca="1">IF(AV23="NO",VLOOKUP(AQ23,'Players Stats'!$C$88:$H$127,7-'Quarter 2'!AY23),"")</f>
        <v>0.498</v>
      </c>
      <c r="BB23" s="44">
        <f t="shared" ca="1" si="68"/>
        <v>2</v>
      </c>
      <c r="BC23" s="27">
        <f t="shared" ca="1" si="25"/>
        <v>6.7184571298528062E-2</v>
      </c>
      <c r="BD23" s="44" t="str">
        <f ca="1">IF(BC23="","",IF(BC23&lt;=VLOOKUP(AQ23,'Players Stats'!$C$88:$L$127,10),"YES","NO"))</f>
        <v>NO</v>
      </c>
      <c r="BE23" s="27" t="str">
        <f t="shared" ca="1" si="26"/>
        <v/>
      </c>
      <c r="BF23" s="44" t="str">
        <f ca="1">IF(BD23="YES",IF(BE23&lt;=VLOOKUP(AQ23,'Players Stats'!$C$88:$H$127,6),1,0),"")</f>
        <v/>
      </c>
      <c r="BG23" s="27" t="str">
        <f t="shared" ca="1" si="27"/>
        <v/>
      </c>
      <c r="BH23" s="44" t="str">
        <f ca="1">IF(AND(BD23="YES",BG23&lt;&gt;""),IF(BG23&lt;=VLOOKUP(AQ23,'Players Stats'!$C$88:$H$127,6),1,0),"")</f>
        <v/>
      </c>
      <c r="BI23" s="27" t="str">
        <f t="shared" ca="1" si="28"/>
        <v/>
      </c>
      <c r="BJ23" s="44" t="str">
        <f ca="1">IF(BI23="","",IF(BI23&lt;=Simulation!$K$7,"YES","NO"))</f>
        <v/>
      </c>
      <c r="BK23" s="27" t="str">
        <f t="shared" ca="1" si="29"/>
        <v/>
      </c>
      <c r="BL23" s="44" t="str">
        <f ca="1">IF(BJ23="NO",IF(BK23&lt;=Simulation!$K$9,AN23,AO23),"")</f>
        <v/>
      </c>
      <c r="BN23" s="44">
        <f t="shared" ca="1" si="30"/>
        <v>6</v>
      </c>
      <c r="BO23" s="6" t="str">
        <f t="shared" ca="1" si="31"/>
        <v>-</v>
      </c>
      <c r="BP23" s="44">
        <f t="shared" ca="1" si="32"/>
        <v>6</v>
      </c>
      <c r="BR23" s="44" t="str">
        <f t="shared" ca="1" si="2"/>
        <v/>
      </c>
      <c r="BS23" s="44" t="str">
        <f t="shared" ca="1" si="2"/>
        <v/>
      </c>
      <c r="BT23" s="44" t="str">
        <f t="shared" ca="1" si="2"/>
        <v/>
      </c>
      <c r="BU23" s="44"/>
      <c r="BV23" s="44">
        <f ca="1">IF(BV22&lt;&gt;"",IF(AND(BV22&lt;60*Simulation!$K$8, BV22+BW23&lt;60*Simulation!$K$8),BV22+BW23,""),"")</f>
        <v>167</v>
      </c>
      <c r="BW23" s="44">
        <f ca="1">IF(BV22&lt;&gt;"",IF(AND(CV22&lt;&gt;"", BX22=CV22),RANDBETWEEN(Simulation!$N$6,Simulation!$P$6),RANDBETWEEN(Simulation!$N$5,Simulation!$P$5)),"")</f>
        <v>12</v>
      </c>
      <c r="BX23" s="44">
        <f t="shared" ca="1" si="69"/>
        <v>3</v>
      </c>
      <c r="BY23" s="44">
        <f t="shared" ca="1" si="33"/>
        <v>4</v>
      </c>
      <c r="BZ23" s="27">
        <f t="shared" ca="1" si="34"/>
        <v>0.96328132726128046</v>
      </c>
      <c r="CA23" s="44">
        <f t="shared" ca="1" si="35"/>
        <v>15</v>
      </c>
      <c r="CB23" s="44" t="str">
        <f ca="1">IF(BV23&lt;&gt;"",VLOOKUP(CA23,'Players Stats'!$C$88:$D$127,2),"")</f>
        <v>Center</v>
      </c>
      <c r="CC23" s="44" t="str">
        <f ca="1">IF(BV23&lt;&gt;"",VLOOKUP(CA23,'Players Stats'!$C$88:$E$127,3),"")</f>
        <v>Roy Hibbert</v>
      </c>
      <c r="CD23" s="27">
        <f t="shared" ca="1" si="36"/>
        <v>0.17420023048994582</v>
      </c>
      <c r="CE23" s="44">
        <f ca="1">IF(BV23&lt;&gt;"",VLOOKUP('Quarter 2'!CA23-5*('Quarter 2'!BX23-1),'Players Stats'!$B$136:$J$140,1+BY23),"")</f>
        <v>8.4650000000000003E-2</v>
      </c>
      <c r="CF23" s="44" t="str">
        <f t="shared" ca="1" si="70"/>
        <v>NO</v>
      </c>
      <c r="CG23" s="27">
        <f t="shared" ca="1" si="37"/>
        <v>0.6173572886546721</v>
      </c>
      <c r="CH23" s="44">
        <f ca="1">IF(BV23&lt;&gt;"",IF(CF23="NO",VLOOKUP(CA23,'Players Stats'!$C$88:$I$127,7),""),"")</f>
        <v>9.0909090909090922E-3</v>
      </c>
      <c r="CI23" s="44">
        <f t="shared" ca="1" si="71"/>
        <v>2</v>
      </c>
      <c r="CJ23" s="27">
        <f t="shared" ca="1" si="38"/>
        <v>2.9994667529010033E-2</v>
      </c>
      <c r="CK23" s="44">
        <f ca="1">IF(CF23="NO",VLOOKUP(CA23,'Players Stats'!$C$88:$H$127,7-'Quarter 2'!CI23),"")</f>
        <v>0.44800000000000001</v>
      </c>
      <c r="CL23" s="44">
        <f t="shared" ca="1" si="72"/>
        <v>2</v>
      </c>
      <c r="CM23" s="27">
        <f t="shared" ca="1" si="39"/>
        <v>0.31950118474548272</v>
      </c>
      <c r="CN23" s="44" t="str">
        <f ca="1">IF(CM23="","",IF(CM23&lt;=VLOOKUP(CA23,'Players Stats'!$C$88:$L$127,10),"YES","NO"))</f>
        <v>NO</v>
      </c>
      <c r="CO23" s="27" t="str">
        <f t="shared" ca="1" si="40"/>
        <v/>
      </c>
      <c r="CP23" s="44" t="str">
        <f ca="1">IF(CN23="YES",IF(CO23&lt;=VLOOKUP(CA23,'Players Stats'!$C$88:$H$127,6),1,0),"")</f>
        <v/>
      </c>
      <c r="CQ23" s="27" t="str">
        <f t="shared" ca="1" si="41"/>
        <v/>
      </c>
      <c r="CR23" s="44" t="str">
        <f ca="1">IF(AND(CN23="YES",CQ23&lt;&gt;""),IF(CQ23&lt;=VLOOKUP(CA23,'Players Stats'!$C$88:$H$127,6),1,0),"")</f>
        <v/>
      </c>
      <c r="CS23" s="27" t="str">
        <f t="shared" ca="1" si="42"/>
        <v/>
      </c>
      <c r="CT23" s="44" t="str">
        <f ca="1">IF(CS23="","",IF(CS23&lt;=Simulation!$K$7,"YES","NO"))</f>
        <v/>
      </c>
      <c r="CU23" s="27" t="str">
        <f t="shared" ca="1" si="43"/>
        <v/>
      </c>
      <c r="CV23" s="44" t="str">
        <f ca="1">IF(CT23="NO",IF(CU23&lt;=Simulation!$K$9,BX23,BY23),"")</f>
        <v/>
      </c>
      <c r="CX23" s="44">
        <f t="shared" ca="1" si="44"/>
        <v>6</v>
      </c>
      <c r="CY23" s="6" t="str">
        <f t="shared" ca="1" si="45"/>
        <v>-</v>
      </c>
      <c r="CZ23" s="44">
        <f t="shared" ca="1" si="46"/>
        <v>10</v>
      </c>
      <c r="DB23" s="44" t="str">
        <f t="shared" ca="1" si="3"/>
        <v/>
      </c>
      <c r="DC23" s="44" t="str">
        <f t="shared" ca="1" si="3"/>
        <v/>
      </c>
      <c r="DD23" s="44" t="str">
        <f t="shared" ca="1" si="3"/>
        <v/>
      </c>
      <c r="DE23" s="44"/>
      <c r="DF23" s="44">
        <f ca="1">IF(DF22&lt;&gt;"",IF(AND(DF22&lt;60*Simulation!$K$8, DF22+DG23&lt;60*Simulation!$K$8),DF22+DG23,""),"")</f>
        <v>197</v>
      </c>
      <c r="DG23" s="44">
        <f ca="1">IF(DF22&lt;&gt;"",IF(AND(EF22&lt;&gt;"", DH22=EF22),RANDBETWEEN(Simulation!$N$6,Simulation!$P$6),RANDBETWEEN(Simulation!$N$5,Simulation!$P$5)),"")</f>
        <v>18</v>
      </c>
      <c r="DH23" s="44">
        <f t="shared" ca="1" si="73"/>
        <v>3</v>
      </c>
      <c r="DI23" s="44">
        <f t="shared" ca="1" si="47"/>
        <v>4</v>
      </c>
      <c r="DJ23" s="27">
        <f t="shared" ca="1" si="48"/>
        <v>0.85309486951170266</v>
      </c>
      <c r="DK23" s="44">
        <f t="shared" ca="1" si="49"/>
        <v>15</v>
      </c>
      <c r="DL23" s="44" t="str">
        <f ca="1">IF(DF23&lt;&gt;"",VLOOKUP(DK23,'Players Stats'!$C$88:$D$127,2),"")</f>
        <v>Center</v>
      </c>
      <c r="DM23" s="44" t="str">
        <f ca="1">IF(DF23&lt;&gt;"",VLOOKUP(DK23,'Players Stats'!$C$88:$E$127,3),"")</f>
        <v>Roy Hibbert</v>
      </c>
      <c r="DN23" s="27">
        <f t="shared" ca="1" si="50"/>
        <v>0.92313575646083001</v>
      </c>
      <c r="DO23" s="44">
        <f ca="1">IF(DF23&lt;&gt;"",VLOOKUP('Quarter 2'!DK23-5*('Quarter 2'!DH23-1),'Players Stats'!$B$136:$J$140,1+DI23),"")</f>
        <v>8.4650000000000003E-2</v>
      </c>
      <c r="DP23" s="44" t="str">
        <f t="shared" ca="1" si="74"/>
        <v>NO</v>
      </c>
      <c r="DQ23" s="27">
        <f t="shared" ca="1" si="51"/>
        <v>0.70555976394855835</v>
      </c>
      <c r="DR23" s="44">
        <f ca="1">IF(DF23&lt;&gt;"",IF(DP23="NO",VLOOKUP(DK23,'Players Stats'!$C$88:$I$127,7),""),"")</f>
        <v>9.0909090909090922E-3</v>
      </c>
      <c r="DS23" s="44">
        <f t="shared" ca="1" si="75"/>
        <v>2</v>
      </c>
      <c r="DT23" s="27">
        <f t="shared" ca="1" si="52"/>
        <v>0.67427346664940546</v>
      </c>
      <c r="DU23" s="44">
        <f ca="1">IF(DP23="NO",VLOOKUP(DK23,'Players Stats'!$C$88:$H$127,7-'Quarter 2'!DS23),"")</f>
        <v>0.44800000000000001</v>
      </c>
      <c r="DV23" s="44">
        <f t="shared" ca="1" si="76"/>
        <v>0</v>
      </c>
      <c r="DW23" s="27">
        <f t="shared" ca="1" si="53"/>
        <v>0.33936672800010548</v>
      </c>
      <c r="DX23" s="44" t="str">
        <f ca="1">IF(DW23="","",IF(DW23&lt;=VLOOKUP(DK23,'Players Stats'!$C$88:$L$127,10),"YES","NO"))</f>
        <v>NO</v>
      </c>
      <c r="DY23" s="27" t="str">
        <f t="shared" ca="1" si="54"/>
        <v/>
      </c>
      <c r="DZ23" s="44" t="str">
        <f ca="1">IF(DX23="YES",IF(DY23&lt;=VLOOKUP(DK23,'Players Stats'!$C$88:$H$127,6),1,0),"")</f>
        <v/>
      </c>
      <c r="EA23" s="27" t="str">
        <f t="shared" ca="1" si="55"/>
        <v/>
      </c>
      <c r="EB23" s="44" t="str">
        <f ca="1">IF(AND(DX23="YES",EA23&lt;&gt;""),IF(EA23&lt;=VLOOKUP(DK23,'Players Stats'!$C$88:$H$127,6),1,0),"")</f>
        <v/>
      </c>
      <c r="EC23" s="27">
        <f t="shared" ca="1" si="56"/>
        <v>0.19301216289690004</v>
      </c>
      <c r="ED23" s="44" t="str">
        <f ca="1">IF(EC23="","",IF(EC23&lt;=Simulation!$K$7,"YES","NO"))</f>
        <v>NO</v>
      </c>
      <c r="EE23" s="27">
        <f t="shared" ca="1" si="57"/>
        <v>0.86760410770916441</v>
      </c>
      <c r="EF23" s="44">
        <f ca="1">IF(ED23="NO",IF(EE23&lt;=Simulation!$K$9,DH23,DI23),"")</f>
        <v>4</v>
      </c>
      <c r="EH23" s="44">
        <f t="shared" ca="1" si="58"/>
        <v>8</v>
      </c>
      <c r="EI23" s="6" t="str">
        <f t="shared" ca="1" si="59"/>
        <v>-</v>
      </c>
      <c r="EJ23" s="44">
        <f t="shared" ca="1" si="60"/>
        <v>6</v>
      </c>
      <c r="EL23" s="44" t="str">
        <f t="shared" ca="1" si="4"/>
        <v/>
      </c>
      <c r="EM23" s="44" t="str">
        <f t="shared" ca="1" si="4"/>
        <v/>
      </c>
      <c r="EN23" s="44" t="str">
        <f t="shared" ca="1" si="4"/>
        <v/>
      </c>
    </row>
    <row r="24" spans="2:144">
      <c r="B24" s="44">
        <f ca="1">IF(B23&lt;&gt;"",IF(AND(B23&lt;60*Simulation!$K$8, B23+C24&lt;60*Simulation!$K$8),B23+C24,""),"")</f>
        <v>154</v>
      </c>
      <c r="C24" s="44">
        <f ca="1">IF(B23&lt;&gt;"",IF(AND(AB23&lt;&gt;"", D23=AB23),RANDBETWEEN(Simulation!$N$6,Simulation!$P$6),RANDBETWEEN(Simulation!$N$5,Simulation!$P$5)),"")</f>
        <v>12</v>
      </c>
      <c r="D24" s="44">
        <f t="shared" ca="1" si="61"/>
        <v>4</v>
      </c>
      <c r="E24" s="44">
        <f t="shared" ca="1" si="5"/>
        <v>3</v>
      </c>
      <c r="F24" s="87">
        <f t="shared" ca="1" si="6"/>
        <v>0.97872832580340241</v>
      </c>
      <c r="G24" s="44">
        <f t="shared" ca="1" si="7"/>
        <v>20</v>
      </c>
      <c r="H24" s="44" t="str">
        <f ca="1">IF(B24&lt;&gt;"",VLOOKUP(G24,'Players Stats'!$C$88:$D$127,2),"")</f>
        <v>Center</v>
      </c>
      <c r="I24" s="44" t="str">
        <f ca="1">IF(B24&lt;&gt;"",VLOOKUP(G24,'Players Stats'!$C$88:$E$127,3),"")</f>
        <v>Tyson Chandler</v>
      </c>
      <c r="J24" s="87">
        <f t="shared" ca="1" si="8"/>
        <v>4.29643825472249E-2</v>
      </c>
      <c r="K24" s="87">
        <f ca="1">IF(B24&lt;&gt;"",VLOOKUP('Quarter 2'!G24-5*('Quarter 2'!D24-1),'Players Stats'!$B$136:$J$140,1+E24),"")</f>
        <v>0.14460000000000001</v>
      </c>
      <c r="L24" s="44" t="str">
        <f t="shared" ca="1" si="62"/>
        <v>YES</v>
      </c>
      <c r="M24" s="87" t="str">
        <f t="shared" ca="1" si="9"/>
        <v/>
      </c>
      <c r="N24" s="87" t="str">
        <f ca="1">IF(B24&lt;&gt;"",IF(L24="NO",VLOOKUP(G24,'Players Stats'!$C$88:$I$127,7),""),"")</f>
        <v/>
      </c>
      <c r="O24" s="44" t="str">
        <f t="shared" ca="1" si="63"/>
        <v/>
      </c>
      <c r="P24" s="87" t="str">
        <f t="shared" ca="1" si="10"/>
        <v/>
      </c>
      <c r="Q24" s="87" t="str">
        <f ca="1">IF(L24="NO",VLOOKUP(G24,'Players Stats'!$C$88:$H$127,7-'Quarter 2'!O24),"")</f>
        <v/>
      </c>
      <c r="R24" s="44" t="str">
        <f t="shared" ca="1" si="64"/>
        <v/>
      </c>
      <c r="S24" s="87" t="str">
        <f t="shared" ca="1" si="11"/>
        <v/>
      </c>
      <c r="T24" s="44" t="str">
        <f ca="1">IF(S24="","",IF(S24&lt;=VLOOKUP(G24,'Players Stats'!$C$88:$L$127,10),"YES","NO"))</f>
        <v/>
      </c>
      <c r="U24" s="87" t="str">
        <f t="shared" ca="1" si="12"/>
        <v/>
      </c>
      <c r="V24" s="44" t="str">
        <f ca="1">IF(T24="YES",IF(U24&lt;=VLOOKUP(G24,'Players Stats'!$C$88:$H$127,6),1,0),"")</f>
        <v/>
      </c>
      <c r="W24" s="87" t="str">
        <f t="shared" ca="1" si="13"/>
        <v/>
      </c>
      <c r="X24" s="44" t="str">
        <f ca="1">IF(AND(T24="YES",W24&lt;&gt;""),IF(W24&lt;=VLOOKUP(G24,'Players Stats'!$C$88:$H$127,6),1,0),"")</f>
        <v/>
      </c>
      <c r="Y24" s="87" t="str">
        <f t="shared" ca="1" si="14"/>
        <v/>
      </c>
      <c r="Z24" s="44" t="str">
        <f ca="1">IF(Y24="","",IF(Y24&lt;=Simulation!$K$7,"YES","NO"))</f>
        <v/>
      </c>
      <c r="AA24" s="87" t="str">
        <f t="shared" ca="1" si="15"/>
        <v/>
      </c>
      <c r="AB24" s="44" t="str">
        <f ca="1">IF(Z24="NO",IF(AA24&lt;=Simulation!$K$9,D24,E24),"")</f>
        <v/>
      </c>
      <c r="AD24" s="44">
        <f t="shared" ca="1" si="16"/>
        <v>2</v>
      </c>
      <c r="AE24" s="6" t="str">
        <f t="shared" ca="1" si="17"/>
        <v>-</v>
      </c>
      <c r="AF24" s="44">
        <f t="shared" ca="1" si="18"/>
        <v>2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221</v>
      </c>
      <c r="AM24" s="44">
        <f ca="1">IF(AL23&lt;&gt;"",IF(AND(BL23&lt;&gt;"", AN23=BL23),RANDBETWEEN(Simulation!$N$6,Simulation!$P$6),RANDBETWEEN(Simulation!$N$5,Simulation!$P$5)),"")</f>
        <v>20</v>
      </c>
      <c r="AN24" s="44">
        <f t="shared" ca="1" si="65"/>
        <v>4</v>
      </c>
      <c r="AO24" s="44">
        <f t="shared" ca="1" si="19"/>
        <v>3</v>
      </c>
      <c r="AP24" s="27">
        <f t="shared" ca="1" si="20"/>
        <v>4.2393075079462772E-2</v>
      </c>
      <c r="AQ24" s="44">
        <f t="shared" ca="1" si="21"/>
        <v>16</v>
      </c>
      <c r="AR24" s="44" t="str">
        <f ca="1">IF(AL24&lt;&gt;"",VLOOKUP(AQ24,'Players Stats'!$C$88:$D$127,2),"")</f>
        <v>Point Guard</v>
      </c>
      <c r="AS24" s="44" t="str">
        <f ca="1">IF(AL24&lt;&gt;"",VLOOKUP(AQ24,'Players Stats'!$C$88:$E$127,3),"")</f>
        <v>J.R. Smith</v>
      </c>
      <c r="AT24" s="27">
        <f t="shared" ca="1" si="22"/>
        <v>0.89441363253334449</v>
      </c>
      <c r="AU24" s="44">
        <f ca="1">IF(AL24&lt;&gt;"",VLOOKUP('Quarter 2'!AQ24-5*('Quarter 2'!AN24-1),'Players Stats'!$B$136:$J$140,1+AO24),"")</f>
        <v>6.9000000000000006E-2</v>
      </c>
      <c r="AV24" s="44" t="str">
        <f t="shared" ca="1" si="66"/>
        <v>NO</v>
      </c>
      <c r="AW24" s="27">
        <f t="shared" ca="1" si="23"/>
        <v>0.21437882209469494</v>
      </c>
      <c r="AX24" s="44">
        <f ca="1">IF(AL24&lt;&gt;"",IF(AV24="NO",VLOOKUP(AQ24,'Players Stats'!$C$88:$I$127,7),""),"")</f>
        <v>0.26066350710900471</v>
      </c>
      <c r="AY24" s="44">
        <f t="shared" ca="1" si="67"/>
        <v>3</v>
      </c>
      <c r="AZ24" s="27">
        <f t="shared" ca="1" si="24"/>
        <v>0.72149163891115309</v>
      </c>
      <c r="BA24" s="44">
        <f ca="1">IF(AV24="NO",VLOOKUP(AQ24,'Players Stats'!$C$88:$H$127,7-'Quarter 2'!AY24),"")</f>
        <v>0.35599999999999998</v>
      </c>
      <c r="BB24" s="44">
        <f t="shared" ca="1" si="68"/>
        <v>0</v>
      </c>
      <c r="BC24" s="27" t="str">
        <f t="shared" ca="1" si="25"/>
        <v/>
      </c>
      <c r="BD24" s="44" t="str">
        <f ca="1">IF(BC24="","",IF(BC24&lt;=VLOOKUP(AQ24,'Players Stats'!$C$88:$L$127,10),"YES","NO"))</f>
        <v/>
      </c>
      <c r="BE24" s="27" t="str">
        <f t="shared" ca="1" si="26"/>
        <v/>
      </c>
      <c r="BF24" s="44" t="str">
        <f ca="1">IF(BD24="YES",IF(BE24&lt;=VLOOKUP(AQ24,'Players Stats'!$C$88:$H$127,6),1,0),"")</f>
        <v/>
      </c>
      <c r="BG24" s="27" t="str">
        <f t="shared" ca="1" si="27"/>
        <v/>
      </c>
      <c r="BH24" s="44" t="str">
        <f ca="1">IF(AND(BD24="YES",BG24&lt;&gt;""),IF(BG24&lt;=VLOOKUP(AQ24,'Players Stats'!$C$88:$H$127,6),1,0),"")</f>
        <v/>
      </c>
      <c r="BI24" s="27" t="str">
        <f t="shared" ca="1" si="28"/>
        <v/>
      </c>
      <c r="BJ24" s="44" t="str">
        <f ca="1">IF(BI24="","",IF(BI24&lt;=Simulation!$K$7,"YES","NO"))</f>
        <v/>
      </c>
      <c r="BK24" s="27" t="str">
        <f t="shared" ca="1" si="29"/>
        <v/>
      </c>
      <c r="BL24" s="44" t="str">
        <f ca="1">IF(BJ24="NO",IF(BK24&lt;=Simulation!$K$9,AN24,AO24),"")</f>
        <v/>
      </c>
      <c r="BN24" s="44">
        <f t="shared" ca="1" si="30"/>
        <v>6</v>
      </c>
      <c r="BO24" s="6" t="str">
        <f t="shared" ca="1" si="31"/>
        <v>-</v>
      </c>
      <c r="BP24" s="44">
        <f t="shared" ca="1" si="32"/>
        <v>6</v>
      </c>
      <c r="BR24" s="44" t="str">
        <f t="shared" ca="1" si="2"/>
        <v/>
      </c>
      <c r="BS24" s="44" t="str">
        <f t="shared" ca="1" si="2"/>
        <v/>
      </c>
      <c r="BT24" s="44" t="str">
        <f t="shared" ca="1" si="2"/>
        <v/>
      </c>
      <c r="BU24" s="44"/>
      <c r="BV24" s="44">
        <f ca="1">IF(BV23&lt;&gt;"",IF(AND(BV23&lt;60*Simulation!$K$8, BV23+BW24&lt;60*Simulation!$K$8),BV23+BW24,""),"")</f>
        <v>187</v>
      </c>
      <c r="BW24" s="44">
        <f ca="1">IF(BV23&lt;&gt;"",IF(AND(CV23&lt;&gt;"", BX23=CV23),RANDBETWEEN(Simulation!$N$6,Simulation!$P$6),RANDBETWEEN(Simulation!$N$5,Simulation!$P$5)),"")</f>
        <v>20</v>
      </c>
      <c r="BX24" s="44">
        <f t="shared" ca="1" si="69"/>
        <v>4</v>
      </c>
      <c r="BY24" s="44">
        <f t="shared" ca="1" si="33"/>
        <v>3</v>
      </c>
      <c r="BZ24" s="27">
        <f t="shared" ca="1" si="34"/>
        <v>0.51025752880745012</v>
      </c>
      <c r="CA24" s="44">
        <f t="shared" ca="1" si="35"/>
        <v>18</v>
      </c>
      <c r="CB24" s="44" t="str">
        <f ca="1">IF(BV24&lt;&gt;"",VLOOKUP(CA24,'Players Stats'!$C$88:$D$127,2),"")</f>
        <v>Small Forward</v>
      </c>
      <c r="CC24" s="44" t="str">
        <f ca="1">IF(BV24&lt;&gt;"",VLOOKUP(CA24,'Players Stats'!$C$88:$E$127,3),"")</f>
        <v>Carmelo Anthony</v>
      </c>
      <c r="CD24" s="27">
        <f t="shared" ca="1" si="36"/>
        <v>0.26577849135436205</v>
      </c>
      <c r="CE24" s="44">
        <f ca="1">IF(BV24&lt;&gt;"",VLOOKUP('Quarter 2'!CA24-5*('Quarter 2'!BX24-1),'Players Stats'!$B$136:$J$140,1+BY24),"")</f>
        <v>0.10165000000000002</v>
      </c>
      <c r="CF24" s="44" t="str">
        <f t="shared" ca="1" si="70"/>
        <v>NO</v>
      </c>
      <c r="CG24" s="27">
        <f t="shared" ca="1" si="37"/>
        <v>0.14586234503406981</v>
      </c>
      <c r="CH24" s="44">
        <f ca="1">IF(BV24&lt;&gt;"",IF(CF24="NO",VLOOKUP(CA24,'Players Stats'!$C$88:$I$127,7),""),"")</f>
        <v>0.21830985915492959</v>
      </c>
      <c r="CI24" s="44">
        <f t="shared" ca="1" si="71"/>
        <v>3</v>
      </c>
      <c r="CJ24" s="27">
        <f t="shared" ca="1" si="38"/>
        <v>0.65924894912473886</v>
      </c>
      <c r="CK24" s="44">
        <f ca="1">IF(CF24="NO",VLOOKUP(CA24,'Players Stats'!$C$88:$H$127,7-'Quarter 2'!CI24),"")</f>
        <v>0.379</v>
      </c>
      <c r="CL24" s="44">
        <f t="shared" ca="1" si="72"/>
        <v>0</v>
      </c>
      <c r="CM24" s="27" t="str">
        <f t="shared" ca="1" si="39"/>
        <v/>
      </c>
      <c r="CN24" s="44" t="str">
        <f ca="1">IF(CM24="","",IF(CM24&lt;=VLOOKUP(CA24,'Players Stats'!$C$88:$L$127,10),"YES","NO"))</f>
        <v/>
      </c>
      <c r="CO24" s="27" t="str">
        <f t="shared" ca="1" si="40"/>
        <v/>
      </c>
      <c r="CP24" s="44" t="str">
        <f ca="1">IF(CN24="YES",IF(CO24&lt;=VLOOKUP(CA24,'Players Stats'!$C$88:$H$127,6),1,0),"")</f>
        <v/>
      </c>
      <c r="CQ24" s="27" t="str">
        <f t="shared" ca="1" si="41"/>
        <v/>
      </c>
      <c r="CR24" s="44" t="str">
        <f ca="1">IF(AND(CN24="YES",CQ24&lt;&gt;""),IF(CQ24&lt;=VLOOKUP(CA24,'Players Stats'!$C$88:$H$127,6),1,0),"")</f>
        <v/>
      </c>
      <c r="CS24" s="27" t="str">
        <f t="shared" ca="1" si="42"/>
        <v/>
      </c>
      <c r="CT24" s="44" t="str">
        <f ca="1">IF(CS24="","",IF(CS24&lt;=Simulation!$K$7,"YES","NO"))</f>
        <v/>
      </c>
      <c r="CU24" s="27" t="str">
        <f t="shared" ca="1" si="43"/>
        <v/>
      </c>
      <c r="CV24" s="44" t="str">
        <f ca="1">IF(CT24="NO",IF(CU24&lt;=Simulation!$K$9,BX24,BY24),"")</f>
        <v/>
      </c>
      <c r="CX24" s="44">
        <f t="shared" ca="1" si="44"/>
        <v>6</v>
      </c>
      <c r="CY24" s="6" t="str">
        <f t="shared" ca="1" si="45"/>
        <v>-</v>
      </c>
      <c r="CZ24" s="44">
        <f t="shared" ca="1" si="46"/>
        <v>10</v>
      </c>
      <c r="DB24" s="44" t="str">
        <f t="shared" ca="1" si="3"/>
        <v/>
      </c>
      <c r="DC24" s="44" t="str">
        <f t="shared" ca="1" si="3"/>
        <v/>
      </c>
      <c r="DD24" s="44" t="str">
        <f t="shared" ca="1" si="3"/>
        <v/>
      </c>
      <c r="DE24" s="44"/>
      <c r="DF24" s="44">
        <f ca="1">IF(DF23&lt;&gt;"",IF(AND(DF23&lt;60*Simulation!$K$8, DF23+DG24&lt;60*Simulation!$K$8),DF23+DG24,""),"")</f>
        <v>207</v>
      </c>
      <c r="DG24" s="44">
        <f ca="1">IF(DF23&lt;&gt;"",IF(AND(EF23&lt;&gt;"", DH23=EF23),RANDBETWEEN(Simulation!$N$6,Simulation!$P$6),RANDBETWEEN(Simulation!$N$5,Simulation!$P$5)),"")</f>
        <v>10</v>
      </c>
      <c r="DH24" s="44">
        <f t="shared" ca="1" si="73"/>
        <v>4</v>
      </c>
      <c r="DI24" s="44">
        <f t="shared" ca="1" si="47"/>
        <v>3</v>
      </c>
      <c r="DJ24" s="27">
        <f t="shared" ca="1" si="48"/>
        <v>0.96984615178670941</v>
      </c>
      <c r="DK24" s="44">
        <f t="shared" ca="1" si="49"/>
        <v>20</v>
      </c>
      <c r="DL24" s="44" t="str">
        <f ca="1">IF(DF24&lt;&gt;"",VLOOKUP(DK24,'Players Stats'!$C$88:$D$127,2),"")</f>
        <v>Center</v>
      </c>
      <c r="DM24" s="44" t="str">
        <f ca="1">IF(DF24&lt;&gt;"",VLOOKUP(DK24,'Players Stats'!$C$88:$E$127,3),"")</f>
        <v>Tyson Chandler</v>
      </c>
      <c r="DN24" s="27">
        <f t="shared" ca="1" si="50"/>
        <v>0.13125730096513566</v>
      </c>
      <c r="DO24" s="44">
        <f ca="1">IF(DF24&lt;&gt;"",VLOOKUP('Quarter 2'!DK24-5*('Quarter 2'!DH24-1),'Players Stats'!$B$136:$J$140,1+DI24),"")</f>
        <v>0.14460000000000001</v>
      </c>
      <c r="DP24" s="44" t="str">
        <f t="shared" ca="1" si="74"/>
        <v>YES</v>
      </c>
      <c r="DQ24" s="27" t="str">
        <f t="shared" ca="1" si="51"/>
        <v/>
      </c>
      <c r="DR24" s="44" t="str">
        <f ca="1">IF(DF24&lt;&gt;"",IF(DP24="NO",VLOOKUP(DK24,'Players Stats'!$C$88:$I$127,7),""),"")</f>
        <v/>
      </c>
      <c r="DS24" s="44" t="str">
        <f t="shared" ca="1" si="75"/>
        <v/>
      </c>
      <c r="DT24" s="27" t="str">
        <f t="shared" ca="1" si="52"/>
        <v/>
      </c>
      <c r="DU24" s="44" t="str">
        <f ca="1">IF(DP24="NO",VLOOKUP(DK24,'Players Stats'!$C$88:$H$127,7-'Quarter 2'!DS24),"")</f>
        <v/>
      </c>
      <c r="DV24" s="44" t="str">
        <f t="shared" ca="1" si="76"/>
        <v/>
      </c>
      <c r="DW24" s="27" t="str">
        <f t="shared" ca="1" si="53"/>
        <v/>
      </c>
      <c r="DX24" s="44" t="str">
        <f ca="1">IF(DW24="","",IF(DW24&lt;=VLOOKUP(DK24,'Players Stats'!$C$88:$L$127,10),"YES","NO"))</f>
        <v/>
      </c>
      <c r="DY24" s="27" t="str">
        <f t="shared" ca="1" si="54"/>
        <v/>
      </c>
      <c r="DZ24" s="44" t="str">
        <f ca="1">IF(DX24="YES",IF(DY24&lt;=VLOOKUP(DK24,'Players Stats'!$C$88:$H$127,6),1,0),"")</f>
        <v/>
      </c>
      <c r="EA24" s="27" t="str">
        <f t="shared" ca="1" si="55"/>
        <v/>
      </c>
      <c r="EB24" s="44" t="str">
        <f ca="1">IF(AND(DX24="YES",EA24&lt;&gt;""),IF(EA24&lt;=VLOOKUP(DK24,'Players Stats'!$C$88:$H$127,6),1,0),"")</f>
        <v/>
      </c>
      <c r="EC24" s="27" t="str">
        <f t="shared" ca="1" si="56"/>
        <v/>
      </c>
      <c r="ED24" s="44" t="str">
        <f ca="1">IF(EC24="","",IF(EC24&lt;=Simulation!$K$7,"YES","NO"))</f>
        <v/>
      </c>
      <c r="EE24" s="27" t="str">
        <f t="shared" ca="1" si="57"/>
        <v/>
      </c>
      <c r="EF24" s="44" t="str">
        <f ca="1">IF(ED24="NO",IF(EE24&lt;=Simulation!$K$9,DH24,DI24),"")</f>
        <v/>
      </c>
      <c r="EH24" s="44">
        <f t="shared" ca="1" si="58"/>
        <v>8</v>
      </c>
      <c r="EI24" s="6" t="str">
        <f t="shared" ca="1" si="59"/>
        <v>-</v>
      </c>
      <c r="EJ24" s="44">
        <f t="shared" ca="1" si="60"/>
        <v>6</v>
      </c>
      <c r="EL24" s="44" t="str">
        <f t="shared" ca="1" si="4"/>
        <v/>
      </c>
      <c r="EM24" s="44" t="str">
        <f t="shared" ca="1" si="4"/>
        <v/>
      </c>
      <c r="EN24" s="44" t="str">
        <f t="shared" ca="1" si="4"/>
        <v/>
      </c>
    </row>
    <row r="25" spans="2:144">
      <c r="B25" s="44">
        <f ca="1">IF(B24&lt;&gt;"",IF(AND(B24&lt;60*Simulation!$K$8, B24+C25&lt;60*Simulation!$K$8),B24+C25,""),"")</f>
        <v>175</v>
      </c>
      <c r="C25" s="44">
        <f ca="1">IF(B24&lt;&gt;"",IF(AND(AB24&lt;&gt;"", D24=AB24),RANDBETWEEN(Simulation!$N$6,Simulation!$P$6),RANDBETWEEN(Simulation!$N$5,Simulation!$P$5)),"")</f>
        <v>21</v>
      </c>
      <c r="D25" s="44">
        <f t="shared" ca="1" si="61"/>
        <v>3</v>
      </c>
      <c r="E25" s="44">
        <f t="shared" ca="1" si="5"/>
        <v>4</v>
      </c>
      <c r="F25" s="87">
        <f t="shared" ca="1" si="6"/>
        <v>0.47803082266257291</v>
      </c>
      <c r="G25" s="44">
        <f t="shared" ca="1" si="7"/>
        <v>13</v>
      </c>
      <c r="H25" s="44" t="str">
        <f ca="1">IF(B25&lt;&gt;"",VLOOKUP(G25,'Players Stats'!$C$88:$D$127,2),"")</f>
        <v>Small Forward</v>
      </c>
      <c r="I25" s="44" t="str">
        <f ca="1">IF(B25&lt;&gt;"",VLOOKUP(G25,'Players Stats'!$C$88:$E$127,3),"")</f>
        <v>David West</v>
      </c>
      <c r="J25" s="87">
        <f t="shared" ca="1" si="8"/>
        <v>0.28500075699574368</v>
      </c>
      <c r="K25" s="87">
        <f ca="1">IF(B25&lt;&gt;"",VLOOKUP('Quarter 2'!G25-5*('Quarter 2'!D25-1),'Players Stats'!$B$136:$J$140,1+E25),"")</f>
        <v>6.5350000000000005E-2</v>
      </c>
      <c r="L25" s="44" t="str">
        <f t="shared" ca="1" si="62"/>
        <v>NO</v>
      </c>
      <c r="M25" s="87">
        <f t="shared" ca="1" si="9"/>
        <v>0.83670086760298801</v>
      </c>
      <c r="N25" s="87">
        <f ca="1">IF(B25&lt;&gt;"",IF(L25="NO",VLOOKUP(G25,'Players Stats'!$C$88:$I$127,7),""),"")</f>
        <v>2.1276595744680847E-2</v>
      </c>
      <c r="O25" s="44">
        <f t="shared" ca="1" si="63"/>
        <v>2</v>
      </c>
      <c r="P25" s="87">
        <f t="shared" ca="1" si="10"/>
        <v>0.34921556011182564</v>
      </c>
      <c r="Q25" s="87">
        <f ca="1">IF(L25="NO",VLOOKUP(G25,'Players Stats'!$C$88:$H$127,7-'Quarter 2'!O25),"")</f>
        <v>0.498</v>
      </c>
      <c r="R25" s="44">
        <f t="shared" ca="1" si="64"/>
        <v>2</v>
      </c>
      <c r="S25" s="87">
        <f t="shared" ca="1" si="11"/>
        <v>0.69989694057928009</v>
      </c>
      <c r="T25" s="44" t="str">
        <f ca="1">IF(S25="","",IF(S25&lt;=VLOOKUP(G25,'Players Stats'!$C$88:$L$127,10),"YES","NO"))</f>
        <v>NO</v>
      </c>
      <c r="U25" s="87" t="str">
        <f t="shared" ca="1" si="12"/>
        <v/>
      </c>
      <c r="V25" s="44" t="str">
        <f ca="1">IF(T25="YES",IF(U25&lt;=VLOOKUP(G25,'Players Stats'!$C$88:$H$127,6),1,0),"")</f>
        <v/>
      </c>
      <c r="W25" s="87" t="str">
        <f t="shared" ca="1" si="13"/>
        <v/>
      </c>
      <c r="X25" s="44" t="str">
        <f ca="1">IF(AND(T25="YES",W25&lt;&gt;""),IF(W25&lt;=VLOOKUP(G25,'Players Stats'!$C$88:$H$127,6),1,0),"")</f>
        <v/>
      </c>
      <c r="Y25" s="87" t="str">
        <f t="shared" ca="1" si="14"/>
        <v/>
      </c>
      <c r="Z25" s="44" t="str">
        <f ca="1">IF(Y25="","",IF(Y25&lt;=Simulation!$K$7,"YES","NO"))</f>
        <v/>
      </c>
      <c r="AA25" s="87" t="str">
        <f t="shared" ca="1" si="15"/>
        <v/>
      </c>
      <c r="AB25" s="44" t="str">
        <f ca="1">IF(Z25="NO",IF(AA25&lt;=Simulation!$K$9,D25,E25),"")</f>
        <v/>
      </c>
      <c r="AD25" s="44">
        <f t="shared" ca="1" si="16"/>
        <v>4</v>
      </c>
      <c r="AE25" s="6" t="str">
        <f t="shared" ca="1" si="17"/>
        <v>-</v>
      </c>
      <c r="AF25" s="44">
        <f t="shared" ca="1" si="18"/>
        <v>2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230</v>
      </c>
      <c r="AM25" s="44">
        <f ca="1">IF(AL24&lt;&gt;"",IF(AND(BL24&lt;&gt;"", AN24=BL24),RANDBETWEEN(Simulation!$N$6,Simulation!$P$6),RANDBETWEEN(Simulation!$N$5,Simulation!$P$5)),"")</f>
        <v>9</v>
      </c>
      <c r="AN25" s="44">
        <f t="shared" ca="1" si="65"/>
        <v>3</v>
      </c>
      <c r="AO25" s="44">
        <f t="shared" ca="1" si="19"/>
        <v>4</v>
      </c>
      <c r="AP25" s="27">
        <f t="shared" ca="1" si="20"/>
        <v>0.26123289875098854</v>
      </c>
      <c r="AQ25" s="44">
        <f t="shared" ca="1" si="21"/>
        <v>12</v>
      </c>
      <c r="AR25" s="44" t="str">
        <f ca="1">IF(AL25&lt;&gt;"",VLOOKUP(AQ25,'Players Stats'!$C$88:$D$127,2),"")</f>
        <v>Shooting Guard</v>
      </c>
      <c r="AS25" s="44" t="str">
        <f ca="1">IF(AL25&lt;&gt;"",VLOOKUP(AQ25,'Players Stats'!$C$88:$E$127,3),"")</f>
        <v>George Hill</v>
      </c>
      <c r="AT25" s="27">
        <f t="shared" ca="1" si="22"/>
        <v>0.31027587883840146</v>
      </c>
      <c r="AU25" s="44">
        <f ca="1">IF(AL25&lt;&gt;"",VLOOKUP('Quarter 2'!AQ25-5*('Quarter 2'!AN25-1),'Players Stats'!$B$136:$J$140,1+AO25),"")</f>
        <v>6.2399999999999997E-2</v>
      </c>
      <c r="AV25" s="44" t="str">
        <f t="shared" ca="1" si="66"/>
        <v>NO</v>
      </c>
      <c r="AW25" s="27">
        <f t="shared" ca="1" si="23"/>
        <v>0.56167878843055841</v>
      </c>
      <c r="AX25" s="44">
        <f ca="1">IF(AL25&lt;&gt;"",IF(AV25="NO",VLOOKUP(AQ25,'Players Stats'!$C$88:$I$127,7),""),"")</f>
        <v>0.28571428571428564</v>
      </c>
      <c r="AY25" s="44">
        <f t="shared" ca="1" si="67"/>
        <v>2</v>
      </c>
      <c r="AZ25" s="27">
        <f t="shared" ca="1" si="24"/>
        <v>0.16088871539641203</v>
      </c>
      <c r="BA25" s="44">
        <f ca="1">IF(AV25="NO",VLOOKUP(AQ25,'Players Stats'!$C$88:$H$127,7-'Quarter 2'!AY25),"")</f>
        <v>0.443</v>
      </c>
      <c r="BB25" s="44">
        <f t="shared" ca="1" si="68"/>
        <v>2</v>
      </c>
      <c r="BC25" s="27">
        <f t="shared" ca="1" si="25"/>
        <v>0.6063109623575299</v>
      </c>
      <c r="BD25" s="44" t="str">
        <f ca="1">IF(BC25="","",IF(BC25&lt;=VLOOKUP(AQ25,'Players Stats'!$C$88:$L$127,10),"YES","NO"))</f>
        <v>NO</v>
      </c>
      <c r="BE25" s="27" t="str">
        <f t="shared" ca="1" si="26"/>
        <v/>
      </c>
      <c r="BF25" s="44" t="str">
        <f ca="1">IF(BD25="YES",IF(BE25&lt;=VLOOKUP(AQ25,'Players Stats'!$C$88:$H$127,6),1,0),"")</f>
        <v/>
      </c>
      <c r="BG25" s="27" t="str">
        <f t="shared" ca="1" si="27"/>
        <v/>
      </c>
      <c r="BH25" s="44" t="str">
        <f ca="1">IF(AND(BD25="YES",BG25&lt;&gt;""),IF(BG25&lt;=VLOOKUP(AQ25,'Players Stats'!$C$88:$H$127,6),1,0),"")</f>
        <v/>
      </c>
      <c r="BI25" s="27" t="str">
        <f t="shared" ca="1" si="28"/>
        <v/>
      </c>
      <c r="BJ25" s="44" t="str">
        <f ca="1">IF(BI25="","",IF(BI25&lt;=Simulation!$K$7,"YES","NO"))</f>
        <v/>
      </c>
      <c r="BK25" s="27" t="str">
        <f t="shared" ca="1" si="29"/>
        <v/>
      </c>
      <c r="BL25" s="44" t="str">
        <f ca="1">IF(BJ25="NO",IF(BK25&lt;=Simulation!$K$9,AN25,AO25),"")</f>
        <v/>
      </c>
      <c r="BN25" s="44">
        <f t="shared" ca="1" si="30"/>
        <v>8</v>
      </c>
      <c r="BO25" s="6" t="str">
        <f t="shared" ca="1" si="31"/>
        <v>-</v>
      </c>
      <c r="BP25" s="44">
        <f t="shared" ca="1" si="32"/>
        <v>6</v>
      </c>
      <c r="BR25" s="44" t="str">
        <f t="shared" ca="1" si="2"/>
        <v/>
      </c>
      <c r="BS25" s="44" t="str">
        <f t="shared" ca="1" si="2"/>
        <v/>
      </c>
      <c r="BT25" s="44" t="str">
        <f t="shared" ca="1" si="2"/>
        <v/>
      </c>
      <c r="BU25" s="44"/>
      <c r="BV25" s="44">
        <f ca="1">IF(BV24&lt;&gt;"",IF(AND(BV24&lt;60*Simulation!$K$8, BV24+BW25&lt;60*Simulation!$K$8),BV24+BW25,""),"")</f>
        <v>211</v>
      </c>
      <c r="BW25" s="44">
        <f ca="1">IF(BV24&lt;&gt;"",IF(AND(CV24&lt;&gt;"", BX24=CV24),RANDBETWEEN(Simulation!$N$6,Simulation!$P$6),RANDBETWEEN(Simulation!$N$5,Simulation!$P$5)),"")</f>
        <v>24</v>
      </c>
      <c r="BX25" s="44">
        <f t="shared" ca="1" si="69"/>
        <v>3</v>
      </c>
      <c r="BY25" s="44">
        <f t="shared" ca="1" si="33"/>
        <v>4</v>
      </c>
      <c r="BZ25" s="27">
        <f t="shared" ca="1" si="34"/>
        <v>0.10308854548291513</v>
      </c>
      <c r="CA25" s="44">
        <f t="shared" ca="1" si="35"/>
        <v>11</v>
      </c>
      <c r="CB25" s="44" t="str">
        <f ca="1">IF(BV25&lt;&gt;"",VLOOKUP(CA25,'Players Stats'!$C$88:$D$127,2),"")</f>
        <v>Point Guard</v>
      </c>
      <c r="CC25" s="44" t="str">
        <f ca="1">IF(BV25&lt;&gt;"",VLOOKUP(CA25,'Players Stats'!$C$88:$E$127,3),"")</f>
        <v>Lance Stephenson</v>
      </c>
      <c r="CD25" s="27">
        <f t="shared" ca="1" si="36"/>
        <v>2.968154450960292E-2</v>
      </c>
      <c r="CE25" s="44">
        <f ca="1">IF(BV25&lt;&gt;"",VLOOKUP('Quarter 2'!CA25-5*('Quarter 2'!BX25-1),'Players Stats'!$B$136:$J$140,1+BY25),"")</f>
        <v>9.8799999999999999E-2</v>
      </c>
      <c r="CF25" s="44" t="str">
        <f t="shared" ca="1" si="70"/>
        <v>YES</v>
      </c>
      <c r="CG25" s="27" t="str">
        <f t="shared" ca="1" si="37"/>
        <v/>
      </c>
      <c r="CH25" s="44" t="str">
        <f ca="1">IF(BV25&lt;&gt;"",IF(CF25="NO",VLOOKUP(CA25,'Players Stats'!$C$88:$I$127,7),""),"")</f>
        <v/>
      </c>
      <c r="CI25" s="44" t="str">
        <f t="shared" ca="1" si="71"/>
        <v/>
      </c>
      <c r="CJ25" s="27" t="str">
        <f t="shared" ca="1" si="38"/>
        <v/>
      </c>
      <c r="CK25" s="44" t="str">
        <f ca="1">IF(CF25="NO",VLOOKUP(CA25,'Players Stats'!$C$88:$H$127,7-'Quarter 2'!CI25),"")</f>
        <v/>
      </c>
      <c r="CL25" s="44" t="str">
        <f t="shared" ca="1" si="72"/>
        <v/>
      </c>
      <c r="CM25" s="27" t="str">
        <f t="shared" ca="1" si="39"/>
        <v/>
      </c>
      <c r="CN25" s="44" t="str">
        <f ca="1">IF(CM25="","",IF(CM25&lt;=VLOOKUP(CA25,'Players Stats'!$C$88:$L$127,10),"YES","NO"))</f>
        <v/>
      </c>
      <c r="CO25" s="27" t="str">
        <f t="shared" ca="1" si="40"/>
        <v/>
      </c>
      <c r="CP25" s="44" t="str">
        <f ca="1">IF(CN25="YES",IF(CO25&lt;=VLOOKUP(CA25,'Players Stats'!$C$88:$H$127,6),1,0),"")</f>
        <v/>
      </c>
      <c r="CQ25" s="27" t="str">
        <f t="shared" ca="1" si="41"/>
        <v/>
      </c>
      <c r="CR25" s="44" t="str">
        <f ca="1">IF(AND(CN25="YES",CQ25&lt;&gt;""),IF(CQ25&lt;=VLOOKUP(CA25,'Players Stats'!$C$88:$H$127,6),1,0),"")</f>
        <v/>
      </c>
      <c r="CS25" s="27" t="str">
        <f t="shared" ca="1" si="42"/>
        <v/>
      </c>
      <c r="CT25" s="44" t="str">
        <f ca="1">IF(CS25="","",IF(CS25&lt;=Simulation!$K$7,"YES","NO"))</f>
        <v/>
      </c>
      <c r="CU25" s="27" t="str">
        <f t="shared" ca="1" si="43"/>
        <v/>
      </c>
      <c r="CV25" s="44" t="str">
        <f ca="1">IF(CT25="NO",IF(CU25&lt;=Simulation!$K$9,BX25,BY25),"")</f>
        <v/>
      </c>
      <c r="CX25" s="44">
        <f t="shared" ca="1" si="44"/>
        <v>6</v>
      </c>
      <c r="CY25" s="6" t="str">
        <f t="shared" ca="1" si="45"/>
        <v>-</v>
      </c>
      <c r="CZ25" s="44">
        <f t="shared" ca="1" si="46"/>
        <v>10</v>
      </c>
      <c r="DB25" s="44" t="str">
        <f t="shared" ca="1" si="3"/>
        <v/>
      </c>
      <c r="DC25" s="44" t="str">
        <f t="shared" ca="1" si="3"/>
        <v/>
      </c>
      <c r="DD25" s="44" t="str">
        <f t="shared" ca="1" si="3"/>
        <v/>
      </c>
      <c r="DE25" s="44"/>
      <c r="DF25" s="44">
        <f ca="1">IF(DF24&lt;&gt;"",IF(AND(DF24&lt;60*Simulation!$K$8, DF24+DG25&lt;60*Simulation!$K$8),DF24+DG25,""),"")</f>
        <v>231</v>
      </c>
      <c r="DG25" s="44">
        <f ca="1">IF(DF24&lt;&gt;"",IF(AND(EF24&lt;&gt;"", DH24=EF24),RANDBETWEEN(Simulation!$N$6,Simulation!$P$6),RANDBETWEEN(Simulation!$N$5,Simulation!$P$5)),"")</f>
        <v>24</v>
      </c>
      <c r="DH25" s="44">
        <f t="shared" ca="1" si="73"/>
        <v>3</v>
      </c>
      <c r="DI25" s="44">
        <f t="shared" ca="1" si="47"/>
        <v>4</v>
      </c>
      <c r="DJ25" s="27">
        <f t="shared" ca="1" si="48"/>
        <v>8.4755192877515206E-2</v>
      </c>
      <c r="DK25" s="44">
        <f t="shared" ca="1" si="49"/>
        <v>11</v>
      </c>
      <c r="DL25" s="44" t="str">
        <f ca="1">IF(DF25&lt;&gt;"",VLOOKUP(DK25,'Players Stats'!$C$88:$D$127,2),"")</f>
        <v>Point Guard</v>
      </c>
      <c r="DM25" s="44" t="str">
        <f ca="1">IF(DF25&lt;&gt;"",VLOOKUP(DK25,'Players Stats'!$C$88:$E$127,3),"")</f>
        <v>Lance Stephenson</v>
      </c>
      <c r="DN25" s="27">
        <f t="shared" ca="1" si="50"/>
        <v>0.22493866931136774</v>
      </c>
      <c r="DO25" s="44">
        <f ca="1">IF(DF25&lt;&gt;"",VLOOKUP('Quarter 2'!DK25-5*('Quarter 2'!DH25-1),'Players Stats'!$B$136:$J$140,1+DI25),"")</f>
        <v>9.8799999999999999E-2</v>
      </c>
      <c r="DP25" s="44" t="str">
        <f t="shared" ca="1" si="74"/>
        <v>NO</v>
      </c>
      <c r="DQ25" s="27">
        <f t="shared" ca="1" si="51"/>
        <v>0.48512152667641506</v>
      </c>
      <c r="DR25" s="44">
        <f ca="1">IF(DF25&lt;&gt;"",IF(DP25="NO",VLOOKUP(DK25,'Players Stats'!$C$88:$I$127,7),""),"")</f>
        <v>0.23762376237623761</v>
      </c>
      <c r="DS25" s="44">
        <f t="shared" ca="1" si="75"/>
        <v>2</v>
      </c>
      <c r="DT25" s="27">
        <f t="shared" ca="1" si="52"/>
        <v>0.77176036677164983</v>
      </c>
      <c r="DU25" s="44">
        <f ca="1">IF(DP25="NO",VLOOKUP(DK25,'Players Stats'!$C$88:$H$127,7-'Quarter 2'!DS25),"")</f>
        <v>0.46</v>
      </c>
      <c r="DV25" s="44">
        <f t="shared" ca="1" si="76"/>
        <v>0</v>
      </c>
      <c r="DW25" s="27">
        <f t="shared" ca="1" si="53"/>
        <v>0.10707782387128817</v>
      </c>
      <c r="DX25" s="44" t="str">
        <f ca="1">IF(DW25="","",IF(DW25&lt;=VLOOKUP(DK25,'Players Stats'!$C$88:$L$127,10),"YES","NO"))</f>
        <v>NO</v>
      </c>
      <c r="DY25" s="27" t="str">
        <f t="shared" ca="1" si="54"/>
        <v/>
      </c>
      <c r="DZ25" s="44" t="str">
        <f ca="1">IF(DX25="YES",IF(DY25&lt;=VLOOKUP(DK25,'Players Stats'!$C$88:$H$127,6),1,0),"")</f>
        <v/>
      </c>
      <c r="EA25" s="27" t="str">
        <f t="shared" ca="1" si="55"/>
        <v/>
      </c>
      <c r="EB25" s="44" t="str">
        <f ca="1">IF(AND(DX25="YES",EA25&lt;&gt;""),IF(EA25&lt;=VLOOKUP(DK25,'Players Stats'!$C$88:$H$127,6),1,0),"")</f>
        <v/>
      </c>
      <c r="EC25" s="27">
        <f t="shared" ca="1" si="56"/>
        <v>0.58238834611725065</v>
      </c>
      <c r="ED25" s="44" t="str">
        <f ca="1">IF(EC25="","",IF(EC25&lt;=Simulation!$K$7,"YES","NO"))</f>
        <v>NO</v>
      </c>
      <c r="EE25" s="27">
        <f t="shared" ca="1" si="57"/>
        <v>0.67290959026966124</v>
      </c>
      <c r="EF25" s="44">
        <f ca="1">IF(ED25="NO",IF(EE25&lt;=Simulation!$K$9,DH25,DI25),"")</f>
        <v>4</v>
      </c>
      <c r="EH25" s="44">
        <f t="shared" ca="1" si="58"/>
        <v>8</v>
      </c>
      <c r="EI25" s="6" t="str">
        <f t="shared" ca="1" si="59"/>
        <v>-</v>
      </c>
      <c r="EJ25" s="44">
        <f t="shared" ca="1" si="60"/>
        <v>6</v>
      </c>
      <c r="EL25" s="44" t="str">
        <f t="shared" ca="1" si="4"/>
        <v/>
      </c>
      <c r="EM25" s="44" t="str">
        <f t="shared" ca="1" si="4"/>
        <v/>
      </c>
      <c r="EN25" s="44" t="str">
        <f t="shared" ca="1" si="4"/>
        <v/>
      </c>
    </row>
    <row r="26" spans="2:144">
      <c r="B26" s="44">
        <f ca="1">IF(B25&lt;&gt;"",IF(AND(B25&lt;60*Simulation!$K$8, B25+C26&lt;60*Simulation!$K$8),B25+C26,""),"")</f>
        <v>193</v>
      </c>
      <c r="C26" s="44">
        <f ca="1">IF(B25&lt;&gt;"",IF(AND(AB25&lt;&gt;"", D25=AB25),RANDBETWEEN(Simulation!$N$6,Simulation!$P$6),RANDBETWEEN(Simulation!$N$5,Simulation!$P$5)),"")</f>
        <v>18</v>
      </c>
      <c r="D26" s="44">
        <f t="shared" ca="1" si="61"/>
        <v>4</v>
      </c>
      <c r="E26" s="44">
        <f t="shared" ca="1" si="5"/>
        <v>3</v>
      </c>
      <c r="F26" s="87">
        <f t="shared" ca="1" si="6"/>
        <v>0.53842665933311107</v>
      </c>
      <c r="G26" s="44">
        <f t="shared" ca="1" si="7"/>
        <v>18</v>
      </c>
      <c r="H26" s="44" t="str">
        <f ca="1">IF(B26&lt;&gt;"",VLOOKUP(G26,'Players Stats'!$C$88:$D$127,2),"")</f>
        <v>Small Forward</v>
      </c>
      <c r="I26" s="44" t="str">
        <f ca="1">IF(B26&lt;&gt;"",VLOOKUP(G26,'Players Stats'!$C$88:$E$127,3),"")</f>
        <v>Carmelo Anthony</v>
      </c>
      <c r="J26" s="87">
        <f t="shared" ca="1" si="8"/>
        <v>0.70067545197191483</v>
      </c>
      <c r="K26" s="87">
        <f ca="1">IF(B26&lt;&gt;"",VLOOKUP('Quarter 2'!G26-5*('Quarter 2'!D26-1),'Players Stats'!$B$136:$J$140,1+E26),"")</f>
        <v>0.10165000000000002</v>
      </c>
      <c r="L26" s="44" t="str">
        <f t="shared" ca="1" si="62"/>
        <v>NO</v>
      </c>
      <c r="M26" s="87">
        <f t="shared" ca="1" si="9"/>
        <v>0.72592389423068415</v>
      </c>
      <c r="N26" s="87">
        <f ca="1">IF(B26&lt;&gt;"",IF(L26="NO",VLOOKUP(G26,'Players Stats'!$C$88:$I$127,7),""),"")</f>
        <v>0.21830985915492959</v>
      </c>
      <c r="O26" s="44">
        <f t="shared" ca="1" si="63"/>
        <v>2</v>
      </c>
      <c r="P26" s="87">
        <f t="shared" ca="1" si="10"/>
        <v>1.2473358732286832E-2</v>
      </c>
      <c r="Q26" s="87">
        <f ca="1">IF(L26="NO",VLOOKUP(G26,'Players Stats'!$C$88:$H$127,7-'Quarter 2'!O26),"")</f>
        <v>0.44900000000000001</v>
      </c>
      <c r="R26" s="44">
        <f t="shared" ca="1" si="64"/>
        <v>2</v>
      </c>
      <c r="S26" s="87">
        <f t="shared" ca="1" si="11"/>
        <v>0.94791100465002176</v>
      </c>
      <c r="T26" s="44" t="str">
        <f ca="1">IF(S26="","",IF(S26&lt;=VLOOKUP(G26,'Players Stats'!$C$88:$L$127,10),"YES","NO"))</f>
        <v>NO</v>
      </c>
      <c r="U26" s="87" t="str">
        <f t="shared" ca="1" si="12"/>
        <v/>
      </c>
      <c r="V26" s="44" t="str">
        <f ca="1">IF(T26="YES",IF(U26&lt;=VLOOKUP(G26,'Players Stats'!$C$88:$H$127,6),1,0),"")</f>
        <v/>
      </c>
      <c r="W26" s="87" t="str">
        <f t="shared" ca="1" si="13"/>
        <v/>
      </c>
      <c r="X26" s="44" t="str">
        <f ca="1">IF(AND(T26="YES",W26&lt;&gt;""),IF(W26&lt;=VLOOKUP(G26,'Players Stats'!$C$88:$H$127,6),1,0),"")</f>
        <v/>
      </c>
      <c r="Y26" s="87" t="str">
        <f t="shared" ca="1" si="14"/>
        <v/>
      </c>
      <c r="Z26" s="44" t="str">
        <f ca="1">IF(Y26="","",IF(Y26&lt;=Simulation!$K$7,"YES","NO"))</f>
        <v/>
      </c>
      <c r="AA26" s="87" t="str">
        <f t="shared" ca="1" si="15"/>
        <v/>
      </c>
      <c r="AB26" s="44" t="str">
        <f ca="1">IF(Z26="NO",IF(AA26&lt;=Simulation!$K$9,D26,E26),"")</f>
        <v/>
      </c>
      <c r="AD26" s="44">
        <f t="shared" ca="1" si="16"/>
        <v>4</v>
      </c>
      <c r="AE26" s="6" t="str">
        <f t="shared" ca="1" si="17"/>
        <v>-</v>
      </c>
      <c r="AF26" s="44">
        <f t="shared" ca="1" si="18"/>
        <v>4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250</v>
      </c>
      <c r="AM26" s="44">
        <f ca="1">IF(AL25&lt;&gt;"",IF(AND(BL25&lt;&gt;"", AN25=BL25),RANDBETWEEN(Simulation!$N$6,Simulation!$P$6),RANDBETWEEN(Simulation!$N$5,Simulation!$P$5)),"")</f>
        <v>20</v>
      </c>
      <c r="AN26" s="44">
        <f t="shared" ca="1" si="65"/>
        <v>4</v>
      </c>
      <c r="AO26" s="44">
        <f t="shared" ca="1" si="19"/>
        <v>3</v>
      </c>
      <c r="AP26" s="27">
        <f t="shared" ca="1" si="20"/>
        <v>0.49105375165566401</v>
      </c>
      <c r="AQ26" s="44">
        <f t="shared" ca="1" si="21"/>
        <v>18</v>
      </c>
      <c r="AR26" s="44" t="str">
        <f ca="1">IF(AL26&lt;&gt;"",VLOOKUP(AQ26,'Players Stats'!$C$88:$D$127,2),"")</f>
        <v>Small Forward</v>
      </c>
      <c r="AS26" s="44" t="str">
        <f ca="1">IF(AL26&lt;&gt;"",VLOOKUP(AQ26,'Players Stats'!$C$88:$E$127,3),"")</f>
        <v>Carmelo Anthony</v>
      </c>
      <c r="AT26" s="27">
        <f t="shared" ca="1" si="22"/>
        <v>0.44127022199106036</v>
      </c>
      <c r="AU26" s="44">
        <f ca="1">IF(AL26&lt;&gt;"",VLOOKUP('Quarter 2'!AQ26-5*('Quarter 2'!AN26-1),'Players Stats'!$B$136:$J$140,1+AO26),"")</f>
        <v>0.10165000000000002</v>
      </c>
      <c r="AV26" s="44" t="str">
        <f t="shared" ca="1" si="66"/>
        <v>NO</v>
      </c>
      <c r="AW26" s="27">
        <f t="shared" ca="1" si="23"/>
        <v>0.77838688028653158</v>
      </c>
      <c r="AX26" s="44">
        <f ca="1">IF(AL26&lt;&gt;"",IF(AV26="NO",VLOOKUP(AQ26,'Players Stats'!$C$88:$I$127,7),""),"")</f>
        <v>0.21830985915492959</v>
      </c>
      <c r="AY26" s="44">
        <f t="shared" ca="1" si="67"/>
        <v>2</v>
      </c>
      <c r="AZ26" s="27">
        <f t="shared" ca="1" si="24"/>
        <v>0.18551620262834445</v>
      </c>
      <c r="BA26" s="44">
        <f ca="1">IF(AV26="NO",VLOOKUP(AQ26,'Players Stats'!$C$88:$H$127,7-'Quarter 2'!AY26),"")</f>
        <v>0.44900000000000001</v>
      </c>
      <c r="BB26" s="44">
        <f t="shared" ca="1" si="68"/>
        <v>2</v>
      </c>
      <c r="BC26" s="27">
        <f t="shared" ca="1" si="25"/>
        <v>0.76676385540604519</v>
      </c>
      <c r="BD26" s="44" t="str">
        <f ca="1">IF(BC26="","",IF(BC26&lt;=VLOOKUP(AQ26,'Players Stats'!$C$88:$L$127,10),"YES","NO"))</f>
        <v>NO</v>
      </c>
      <c r="BE26" s="27" t="str">
        <f t="shared" ca="1" si="26"/>
        <v/>
      </c>
      <c r="BF26" s="44" t="str">
        <f ca="1">IF(BD26="YES",IF(BE26&lt;=VLOOKUP(AQ26,'Players Stats'!$C$88:$H$127,6),1,0),"")</f>
        <v/>
      </c>
      <c r="BG26" s="27" t="str">
        <f t="shared" ca="1" si="27"/>
        <v/>
      </c>
      <c r="BH26" s="44" t="str">
        <f ca="1">IF(AND(BD26="YES",BG26&lt;&gt;""),IF(BG26&lt;=VLOOKUP(AQ26,'Players Stats'!$C$88:$H$127,6),1,0),"")</f>
        <v/>
      </c>
      <c r="BI26" s="27" t="str">
        <f t="shared" ca="1" si="28"/>
        <v/>
      </c>
      <c r="BJ26" s="44" t="str">
        <f ca="1">IF(BI26="","",IF(BI26&lt;=Simulation!$K$7,"YES","NO"))</f>
        <v/>
      </c>
      <c r="BK26" s="27" t="str">
        <f t="shared" ca="1" si="29"/>
        <v/>
      </c>
      <c r="BL26" s="44" t="str">
        <f ca="1">IF(BJ26="NO",IF(BK26&lt;=Simulation!$K$9,AN26,AO26),"")</f>
        <v/>
      </c>
      <c r="BN26" s="44">
        <f t="shared" ca="1" si="30"/>
        <v>8</v>
      </c>
      <c r="BO26" s="6" t="str">
        <f t="shared" ca="1" si="31"/>
        <v>-</v>
      </c>
      <c r="BP26" s="44">
        <f t="shared" ca="1" si="32"/>
        <v>8</v>
      </c>
      <c r="BR26" s="44" t="str">
        <f t="shared" ca="1" si="2"/>
        <v/>
      </c>
      <c r="BS26" s="44" t="str">
        <f t="shared" ca="1" si="2"/>
        <v/>
      </c>
      <c r="BT26" s="44" t="str">
        <f t="shared" ca="1" si="2"/>
        <v/>
      </c>
      <c r="BU26" s="44"/>
      <c r="BV26" s="44">
        <f ca="1">IF(BV25&lt;&gt;"",IF(AND(BV25&lt;60*Simulation!$K$8, BV25+BW26&lt;60*Simulation!$K$8),BV25+BW26,""),"")</f>
        <v>233</v>
      </c>
      <c r="BW26" s="44">
        <f ca="1">IF(BV25&lt;&gt;"",IF(AND(CV25&lt;&gt;"", BX25=CV25),RANDBETWEEN(Simulation!$N$6,Simulation!$P$6),RANDBETWEEN(Simulation!$N$5,Simulation!$P$5)),"")</f>
        <v>22</v>
      </c>
      <c r="BX26" s="44">
        <f t="shared" ca="1" si="69"/>
        <v>4</v>
      </c>
      <c r="BY26" s="44">
        <f t="shared" ca="1" si="33"/>
        <v>3</v>
      </c>
      <c r="BZ26" s="27">
        <f t="shared" ca="1" si="34"/>
        <v>0.89312216612586337</v>
      </c>
      <c r="CA26" s="44">
        <f t="shared" ca="1" si="35"/>
        <v>20</v>
      </c>
      <c r="CB26" s="44" t="str">
        <f ca="1">IF(BV26&lt;&gt;"",VLOOKUP(CA26,'Players Stats'!$C$88:$D$127,2),"")</f>
        <v>Center</v>
      </c>
      <c r="CC26" s="44" t="str">
        <f ca="1">IF(BV26&lt;&gt;"",VLOOKUP(CA26,'Players Stats'!$C$88:$E$127,3),"")</f>
        <v>Tyson Chandler</v>
      </c>
      <c r="CD26" s="27">
        <f t="shared" ca="1" si="36"/>
        <v>0.29159475953294423</v>
      </c>
      <c r="CE26" s="44">
        <f ca="1">IF(BV26&lt;&gt;"",VLOOKUP('Quarter 2'!CA26-5*('Quarter 2'!BX26-1),'Players Stats'!$B$136:$J$140,1+BY26),"")</f>
        <v>0.14460000000000001</v>
      </c>
      <c r="CF26" s="44" t="str">
        <f t="shared" ca="1" si="70"/>
        <v>NO</v>
      </c>
      <c r="CG26" s="27">
        <f t="shared" ca="1" si="37"/>
        <v>0.20134805783895382</v>
      </c>
      <c r="CH26" s="44">
        <f ca="1">IF(BV26&lt;&gt;"",IF(CF26="NO",VLOOKUP(CA26,'Players Stats'!$C$88:$I$127,7),""),"")</f>
        <v>0</v>
      </c>
      <c r="CI26" s="44">
        <f t="shared" ca="1" si="71"/>
        <v>2</v>
      </c>
      <c r="CJ26" s="27">
        <f t="shared" ca="1" si="38"/>
        <v>0.2362411593721564</v>
      </c>
      <c r="CK26" s="44">
        <f ca="1">IF(CF26="NO",VLOOKUP(CA26,'Players Stats'!$C$88:$H$127,7-'Quarter 2'!CI26),"")</f>
        <v>0.63800000000000001</v>
      </c>
      <c r="CL26" s="44">
        <f t="shared" ca="1" si="72"/>
        <v>2</v>
      </c>
      <c r="CM26" s="27">
        <f t="shared" ca="1" si="39"/>
        <v>5.6183832501002229E-3</v>
      </c>
      <c r="CN26" s="44" t="str">
        <f ca="1">IF(CM26="","",IF(CM26&lt;=VLOOKUP(CA26,'Players Stats'!$C$88:$L$127,10),"YES","NO"))</f>
        <v>YES</v>
      </c>
      <c r="CO26" s="27">
        <f t="shared" ca="1" si="40"/>
        <v>6.6179778283084856E-2</v>
      </c>
      <c r="CP26" s="44">
        <f ca="1">IF(CN26="YES",IF(CO26&lt;=VLOOKUP(CA26,'Players Stats'!$C$88:$H$127,6),1,0),"")</f>
        <v>1</v>
      </c>
      <c r="CQ26" s="27" t="str">
        <f t="shared" ca="1" si="41"/>
        <v/>
      </c>
      <c r="CR26" s="44" t="str">
        <f ca="1">IF(AND(CN26="YES",CQ26&lt;&gt;""),IF(CQ26&lt;=VLOOKUP(CA26,'Players Stats'!$C$88:$H$127,6),1,0),"")</f>
        <v/>
      </c>
      <c r="CS26" s="27" t="str">
        <f t="shared" ca="1" si="42"/>
        <v/>
      </c>
      <c r="CT26" s="44" t="str">
        <f ca="1">IF(CS26="","",IF(CS26&lt;=Simulation!$K$7,"YES","NO"))</f>
        <v/>
      </c>
      <c r="CU26" s="27" t="str">
        <f t="shared" ca="1" si="43"/>
        <v/>
      </c>
      <c r="CV26" s="44" t="str">
        <f ca="1">IF(CT26="NO",IF(CU26&lt;=Simulation!$K$9,BX26,BY26),"")</f>
        <v/>
      </c>
      <c r="CX26" s="44">
        <f t="shared" ca="1" si="44"/>
        <v>6</v>
      </c>
      <c r="CY26" s="6" t="str">
        <f t="shared" ca="1" si="45"/>
        <v>-</v>
      </c>
      <c r="CZ26" s="44">
        <f t="shared" ca="1" si="46"/>
        <v>13</v>
      </c>
      <c r="DB26" s="44" t="str">
        <f t="shared" ca="1" si="3"/>
        <v/>
      </c>
      <c r="DC26" s="44" t="str">
        <f t="shared" ca="1" si="3"/>
        <v/>
      </c>
      <c r="DD26" s="44" t="str">
        <f t="shared" ca="1" si="3"/>
        <v/>
      </c>
      <c r="DE26" s="44"/>
      <c r="DF26" s="44">
        <f ca="1">IF(DF25&lt;&gt;"",IF(AND(DF25&lt;60*Simulation!$K$8, DF25+DG26&lt;60*Simulation!$K$8),DF25+DG26,""),"")</f>
        <v>252</v>
      </c>
      <c r="DG26" s="44">
        <f ca="1">IF(DF25&lt;&gt;"",IF(AND(EF25&lt;&gt;"", DH25=EF25),RANDBETWEEN(Simulation!$N$6,Simulation!$P$6),RANDBETWEEN(Simulation!$N$5,Simulation!$P$5)),"")</f>
        <v>21</v>
      </c>
      <c r="DH26" s="44">
        <f t="shared" ca="1" si="73"/>
        <v>4</v>
      </c>
      <c r="DI26" s="44">
        <f t="shared" ca="1" si="47"/>
        <v>3</v>
      </c>
      <c r="DJ26" s="27">
        <f t="shared" ca="1" si="48"/>
        <v>0.42517790988640958</v>
      </c>
      <c r="DK26" s="44">
        <f t="shared" ca="1" si="49"/>
        <v>18</v>
      </c>
      <c r="DL26" s="44" t="str">
        <f ca="1">IF(DF26&lt;&gt;"",VLOOKUP(DK26,'Players Stats'!$C$88:$D$127,2),"")</f>
        <v>Small Forward</v>
      </c>
      <c r="DM26" s="44" t="str">
        <f ca="1">IF(DF26&lt;&gt;"",VLOOKUP(DK26,'Players Stats'!$C$88:$E$127,3),"")</f>
        <v>Carmelo Anthony</v>
      </c>
      <c r="DN26" s="27">
        <f t="shared" ca="1" si="50"/>
        <v>0.67979372972867991</v>
      </c>
      <c r="DO26" s="44">
        <f ca="1">IF(DF26&lt;&gt;"",VLOOKUP('Quarter 2'!DK26-5*('Quarter 2'!DH26-1),'Players Stats'!$B$136:$J$140,1+DI26),"")</f>
        <v>0.10165000000000002</v>
      </c>
      <c r="DP26" s="44" t="str">
        <f t="shared" ca="1" si="74"/>
        <v>NO</v>
      </c>
      <c r="DQ26" s="27">
        <f t="shared" ca="1" si="51"/>
        <v>0.75833127390311483</v>
      </c>
      <c r="DR26" s="44">
        <f ca="1">IF(DF26&lt;&gt;"",IF(DP26="NO",VLOOKUP(DK26,'Players Stats'!$C$88:$I$127,7),""),"")</f>
        <v>0.21830985915492959</v>
      </c>
      <c r="DS26" s="44">
        <f t="shared" ca="1" si="75"/>
        <v>2</v>
      </c>
      <c r="DT26" s="27">
        <f t="shared" ca="1" si="52"/>
        <v>0.78805476880883696</v>
      </c>
      <c r="DU26" s="44">
        <f ca="1">IF(DP26="NO",VLOOKUP(DK26,'Players Stats'!$C$88:$H$127,7-'Quarter 2'!DS26),"")</f>
        <v>0.44900000000000001</v>
      </c>
      <c r="DV26" s="44">
        <f t="shared" ca="1" si="76"/>
        <v>0</v>
      </c>
      <c r="DW26" s="27">
        <f t="shared" ca="1" si="53"/>
        <v>0.92116041716304164</v>
      </c>
      <c r="DX26" s="44" t="str">
        <f ca="1">IF(DW26="","",IF(DW26&lt;=VLOOKUP(DK26,'Players Stats'!$C$88:$L$127,10),"YES","NO"))</f>
        <v>NO</v>
      </c>
      <c r="DY26" s="27" t="str">
        <f t="shared" ca="1" si="54"/>
        <v/>
      </c>
      <c r="DZ26" s="44" t="str">
        <f ca="1">IF(DX26="YES",IF(DY26&lt;=VLOOKUP(DK26,'Players Stats'!$C$88:$H$127,6),1,0),"")</f>
        <v/>
      </c>
      <c r="EA26" s="27" t="str">
        <f t="shared" ca="1" si="55"/>
        <v/>
      </c>
      <c r="EB26" s="44" t="str">
        <f ca="1">IF(AND(DX26="YES",EA26&lt;&gt;""),IF(EA26&lt;=VLOOKUP(DK26,'Players Stats'!$C$88:$H$127,6),1,0),"")</f>
        <v/>
      </c>
      <c r="EC26" s="27">
        <f t="shared" ca="1" si="56"/>
        <v>0.32465902339479835</v>
      </c>
      <c r="ED26" s="44" t="str">
        <f ca="1">IF(EC26="","",IF(EC26&lt;=Simulation!$K$7,"YES","NO"))</f>
        <v>NO</v>
      </c>
      <c r="EE26" s="27">
        <f t="shared" ca="1" si="57"/>
        <v>0.4404982570583732</v>
      </c>
      <c r="EF26" s="44">
        <f ca="1">IF(ED26="NO",IF(EE26&lt;=Simulation!$K$9,DH26,DI26),"")</f>
        <v>3</v>
      </c>
      <c r="EH26" s="44">
        <f t="shared" ca="1" si="58"/>
        <v>8</v>
      </c>
      <c r="EI26" s="6" t="str">
        <f t="shared" ca="1" si="59"/>
        <v>-</v>
      </c>
      <c r="EJ26" s="44">
        <f t="shared" ca="1" si="60"/>
        <v>6</v>
      </c>
      <c r="EL26" s="44" t="str">
        <f t="shared" ca="1" si="4"/>
        <v/>
      </c>
      <c r="EM26" s="44" t="str">
        <f t="shared" ca="1" si="4"/>
        <v/>
      </c>
      <c r="EN26" s="44" t="str">
        <f t="shared" ca="1" si="4"/>
        <v/>
      </c>
    </row>
    <row r="27" spans="2:144">
      <c r="B27" s="44">
        <f ca="1">IF(B26&lt;&gt;"",IF(AND(B26&lt;60*Simulation!$K$8, B26+C27&lt;60*Simulation!$K$8),B26+C27,""),"")</f>
        <v>215</v>
      </c>
      <c r="C27" s="44">
        <f ca="1">IF(B26&lt;&gt;"",IF(AND(AB26&lt;&gt;"", D26=AB26),RANDBETWEEN(Simulation!$N$6,Simulation!$P$6),RANDBETWEEN(Simulation!$N$5,Simulation!$P$5)),"")</f>
        <v>22</v>
      </c>
      <c r="D27" s="44">
        <f t="shared" ca="1" si="61"/>
        <v>3</v>
      </c>
      <c r="E27" s="44">
        <f t="shared" ca="1" si="5"/>
        <v>4</v>
      </c>
      <c r="F27" s="87">
        <f t="shared" ca="1" si="6"/>
        <v>0.56511061662063344</v>
      </c>
      <c r="G27" s="44">
        <f t="shared" ca="1" si="7"/>
        <v>13</v>
      </c>
      <c r="H27" s="44" t="str">
        <f ca="1">IF(B27&lt;&gt;"",VLOOKUP(G27,'Players Stats'!$C$88:$D$127,2),"")</f>
        <v>Small Forward</v>
      </c>
      <c r="I27" s="44" t="str">
        <f ca="1">IF(B27&lt;&gt;"",VLOOKUP(G27,'Players Stats'!$C$88:$E$127,3),"")</f>
        <v>David West</v>
      </c>
      <c r="J27" s="87">
        <f t="shared" ca="1" si="8"/>
        <v>0.40693081757093297</v>
      </c>
      <c r="K27" s="87">
        <f ca="1">IF(B27&lt;&gt;"",VLOOKUP('Quarter 2'!G27-5*('Quarter 2'!D27-1),'Players Stats'!$B$136:$J$140,1+E27),"")</f>
        <v>6.5350000000000005E-2</v>
      </c>
      <c r="L27" s="44" t="str">
        <f t="shared" ca="1" si="62"/>
        <v>NO</v>
      </c>
      <c r="M27" s="87">
        <f t="shared" ca="1" si="9"/>
        <v>0.39214994664957337</v>
      </c>
      <c r="N27" s="87">
        <f ca="1">IF(B27&lt;&gt;"",IF(L27="NO",VLOOKUP(G27,'Players Stats'!$C$88:$I$127,7),""),"")</f>
        <v>2.1276595744680847E-2</v>
      </c>
      <c r="O27" s="44">
        <f t="shared" ca="1" si="63"/>
        <v>2</v>
      </c>
      <c r="P27" s="87">
        <f t="shared" ca="1" si="10"/>
        <v>0.16186687112781639</v>
      </c>
      <c r="Q27" s="87">
        <f ca="1">IF(L27="NO",VLOOKUP(G27,'Players Stats'!$C$88:$H$127,7-'Quarter 2'!O27),"")</f>
        <v>0.498</v>
      </c>
      <c r="R27" s="44">
        <f t="shared" ca="1" si="64"/>
        <v>2</v>
      </c>
      <c r="S27" s="87">
        <f t="shared" ca="1" si="11"/>
        <v>0.51881942852909457</v>
      </c>
      <c r="T27" s="44" t="str">
        <f ca="1">IF(S27="","",IF(S27&lt;=VLOOKUP(G27,'Players Stats'!$C$88:$L$127,10),"YES","NO"))</f>
        <v>NO</v>
      </c>
      <c r="U27" s="87" t="str">
        <f t="shared" ca="1" si="12"/>
        <v/>
      </c>
      <c r="V27" s="44" t="str">
        <f ca="1">IF(T27="YES",IF(U27&lt;=VLOOKUP(G27,'Players Stats'!$C$88:$H$127,6),1,0),"")</f>
        <v/>
      </c>
      <c r="W27" s="87" t="str">
        <f t="shared" ca="1" si="13"/>
        <v/>
      </c>
      <c r="X27" s="44" t="str">
        <f ca="1">IF(AND(T27="YES",W27&lt;&gt;""),IF(W27&lt;=VLOOKUP(G27,'Players Stats'!$C$88:$H$127,6),1,0),"")</f>
        <v/>
      </c>
      <c r="Y27" s="87" t="str">
        <f t="shared" ca="1" si="14"/>
        <v/>
      </c>
      <c r="Z27" s="44" t="str">
        <f ca="1">IF(Y27="","",IF(Y27&lt;=Simulation!$K$7,"YES","NO"))</f>
        <v/>
      </c>
      <c r="AA27" s="87" t="str">
        <f t="shared" ca="1" si="15"/>
        <v/>
      </c>
      <c r="AB27" s="44" t="str">
        <f ca="1">IF(Z27="NO",IF(AA27&lt;=Simulation!$K$9,D27,E27),"")</f>
        <v/>
      </c>
      <c r="AD27" s="44">
        <f t="shared" ca="1" si="16"/>
        <v>6</v>
      </c>
      <c r="AE27" s="6" t="str">
        <f t="shared" ca="1" si="17"/>
        <v>-</v>
      </c>
      <c r="AF27" s="44">
        <f t="shared" ca="1" si="18"/>
        <v>4</v>
      </c>
      <c r="AH27" s="44" t="str">
        <f t="shared" ref="AH27:AJ90" ca="1" si="77">IF(AND(AD27&lt;&gt;"",AD28=""),AD27,"")</f>
        <v/>
      </c>
      <c r="AI27" s="44" t="str">
        <f t="shared" ca="1" si="77"/>
        <v/>
      </c>
      <c r="AJ27" s="44" t="str">
        <f t="shared" ca="1" si="77"/>
        <v/>
      </c>
      <c r="AL27" s="44">
        <f ca="1">IF(AL26&lt;&gt;"",IF(AND(AL26&lt;60*Simulation!$K$8, AL26+AM27&lt;60*Simulation!$K$8),AL26+AM27,""),"")</f>
        <v>274</v>
      </c>
      <c r="AM27" s="44">
        <f ca="1">IF(AL26&lt;&gt;"",IF(AND(BL26&lt;&gt;"", AN26=BL26),RANDBETWEEN(Simulation!$N$6,Simulation!$P$6),RANDBETWEEN(Simulation!$N$5,Simulation!$P$5)),"")</f>
        <v>24</v>
      </c>
      <c r="AN27" s="44">
        <f t="shared" ca="1" si="65"/>
        <v>3</v>
      </c>
      <c r="AO27" s="44">
        <f t="shared" ca="1" si="19"/>
        <v>4</v>
      </c>
      <c r="AP27" s="27">
        <f t="shared" ca="1" si="20"/>
        <v>0.10358651762684501</v>
      </c>
      <c r="AQ27" s="44">
        <f t="shared" ca="1" si="21"/>
        <v>11</v>
      </c>
      <c r="AR27" s="44" t="str">
        <f ca="1">IF(AL27&lt;&gt;"",VLOOKUP(AQ27,'Players Stats'!$C$88:$D$127,2),"")</f>
        <v>Point Guard</v>
      </c>
      <c r="AS27" s="44" t="str">
        <f ca="1">IF(AL27&lt;&gt;"",VLOOKUP(AQ27,'Players Stats'!$C$88:$E$127,3),"")</f>
        <v>Lance Stephenson</v>
      </c>
      <c r="AT27" s="27">
        <f t="shared" ca="1" si="22"/>
        <v>0.90609086177330422</v>
      </c>
      <c r="AU27" s="44">
        <f ca="1">IF(AL27&lt;&gt;"",VLOOKUP('Quarter 2'!AQ27-5*('Quarter 2'!AN27-1),'Players Stats'!$B$136:$J$140,1+AO27),"")</f>
        <v>9.8799999999999999E-2</v>
      </c>
      <c r="AV27" s="44" t="str">
        <f t="shared" ca="1" si="66"/>
        <v>NO</v>
      </c>
      <c r="AW27" s="27">
        <f t="shared" ca="1" si="23"/>
        <v>0.18598903437591663</v>
      </c>
      <c r="AX27" s="44">
        <f ca="1">IF(AL27&lt;&gt;"",IF(AV27="NO",VLOOKUP(AQ27,'Players Stats'!$C$88:$I$127,7),""),"")</f>
        <v>0.23762376237623761</v>
      </c>
      <c r="AY27" s="44">
        <f t="shared" ca="1" si="67"/>
        <v>3</v>
      </c>
      <c r="AZ27" s="27">
        <f t="shared" ca="1" si="24"/>
        <v>0.88767097935960837</v>
      </c>
      <c r="BA27" s="44">
        <f ca="1">IF(AV27="NO",VLOOKUP(AQ27,'Players Stats'!$C$88:$H$127,7-'Quarter 2'!AY27),"")</f>
        <v>0.33</v>
      </c>
      <c r="BB27" s="44">
        <f t="shared" ca="1" si="68"/>
        <v>0</v>
      </c>
      <c r="BC27" s="27" t="str">
        <f t="shared" ca="1" si="25"/>
        <v/>
      </c>
      <c r="BD27" s="44" t="str">
        <f ca="1">IF(BC27="","",IF(BC27&lt;=VLOOKUP(AQ27,'Players Stats'!$C$88:$L$127,10),"YES","NO"))</f>
        <v/>
      </c>
      <c r="BE27" s="27" t="str">
        <f t="shared" ca="1" si="26"/>
        <v/>
      </c>
      <c r="BF27" s="44" t="str">
        <f ca="1">IF(BD27="YES",IF(BE27&lt;=VLOOKUP(AQ27,'Players Stats'!$C$88:$H$127,6),1,0),"")</f>
        <v/>
      </c>
      <c r="BG27" s="27" t="str">
        <f t="shared" ca="1" si="27"/>
        <v/>
      </c>
      <c r="BH27" s="44" t="str">
        <f ca="1">IF(AND(BD27="YES",BG27&lt;&gt;""),IF(BG27&lt;=VLOOKUP(AQ27,'Players Stats'!$C$88:$H$127,6),1,0),"")</f>
        <v/>
      </c>
      <c r="BI27" s="27" t="str">
        <f t="shared" ca="1" si="28"/>
        <v/>
      </c>
      <c r="BJ27" s="44" t="str">
        <f ca="1">IF(BI27="","",IF(BI27&lt;=Simulation!$K$7,"YES","NO"))</f>
        <v/>
      </c>
      <c r="BK27" s="27" t="str">
        <f t="shared" ca="1" si="29"/>
        <v/>
      </c>
      <c r="BL27" s="44" t="str">
        <f ca="1">IF(BJ27="NO",IF(BK27&lt;=Simulation!$K$9,AN27,AO27),"")</f>
        <v/>
      </c>
      <c r="BN27" s="44">
        <f t="shared" ca="1" si="30"/>
        <v>8</v>
      </c>
      <c r="BO27" s="6" t="str">
        <f t="shared" ca="1" si="31"/>
        <v>-</v>
      </c>
      <c r="BP27" s="44">
        <f t="shared" ca="1" si="32"/>
        <v>8</v>
      </c>
      <c r="BR27" s="44" t="str">
        <f t="shared" ca="1" si="2"/>
        <v/>
      </c>
      <c r="BS27" s="44" t="str">
        <f t="shared" ca="1" si="2"/>
        <v/>
      </c>
      <c r="BT27" s="44" t="str">
        <f t="shared" ca="1" si="2"/>
        <v/>
      </c>
      <c r="BU27" s="44"/>
      <c r="BV27" s="44">
        <f ca="1">IF(BV26&lt;&gt;"",IF(AND(BV26&lt;60*Simulation!$K$8, BV26+BW27&lt;60*Simulation!$K$8),BV26+BW27,""),"")</f>
        <v>243</v>
      </c>
      <c r="BW27" s="44">
        <f ca="1">IF(BV26&lt;&gt;"",IF(AND(CV26&lt;&gt;"", BX26=CV26),RANDBETWEEN(Simulation!$N$6,Simulation!$P$6),RANDBETWEEN(Simulation!$N$5,Simulation!$P$5)),"")</f>
        <v>10</v>
      </c>
      <c r="BX27" s="44">
        <f t="shared" ca="1" si="69"/>
        <v>3</v>
      </c>
      <c r="BY27" s="44">
        <f t="shared" ca="1" si="33"/>
        <v>4</v>
      </c>
      <c r="BZ27" s="27">
        <f t="shared" ca="1" si="34"/>
        <v>0.79354485195322533</v>
      </c>
      <c r="CA27" s="44">
        <f t="shared" ca="1" si="35"/>
        <v>14</v>
      </c>
      <c r="CB27" s="44" t="str">
        <f ca="1">IF(BV27&lt;&gt;"",VLOOKUP(CA27,'Players Stats'!$C$88:$D$127,2),"")</f>
        <v>Power Forward</v>
      </c>
      <c r="CC27" s="44" t="str">
        <f ca="1">IF(BV27&lt;&gt;"",VLOOKUP(CA27,'Players Stats'!$C$88:$E$127,3),"")</f>
        <v>Paul George</v>
      </c>
      <c r="CD27" s="27">
        <f t="shared" ca="1" si="36"/>
        <v>0.12046238029714318</v>
      </c>
      <c r="CE27" s="44">
        <f ca="1">IF(BV27&lt;&gt;"",VLOOKUP('Quarter 2'!CA27-5*('Quarter 2'!BX27-1),'Players Stats'!$B$136:$J$140,1+BY27),"")</f>
        <v>4.8800000000000003E-2</v>
      </c>
      <c r="CF27" s="44" t="str">
        <f t="shared" ca="1" si="70"/>
        <v>NO</v>
      </c>
      <c r="CG27" s="27">
        <f t="shared" ca="1" si="37"/>
        <v>0.87783207043505729</v>
      </c>
      <c r="CH27" s="44">
        <f ca="1">IF(BV27&lt;&gt;"",IF(CF27="NO",VLOOKUP(CA27,'Players Stats'!$C$88:$I$127,7),""),"")</f>
        <v>0.28365384615384615</v>
      </c>
      <c r="CI27" s="44">
        <f t="shared" ca="1" si="71"/>
        <v>2</v>
      </c>
      <c r="CJ27" s="27">
        <f t="shared" ca="1" si="38"/>
        <v>6.568544234170548E-2</v>
      </c>
      <c r="CK27" s="44">
        <f ca="1">IF(CF27="NO",VLOOKUP(CA27,'Players Stats'!$C$88:$H$127,7-'Quarter 2'!CI27),"")</f>
        <v>0.41899999999999998</v>
      </c>
      <c r="CL27" s="44">
        <f t="shared" ca="1" si="72"/>
        <v>2</v>
      </c>
      <c r="CM27" s="27">
        <f t="shared" ca="1" si="39"/>
        <v>0.40537656674285094</v>
      </c>
      <c r="CN27" s="44" t="str">
        <f ca="1">IF(CM27="","",IF(CM27&lt;=VLOOKUP(CA27,'Players Stats'!$C$88:$L$127,10),"YES","NO"))</f>
        <v>NO</v>
      </c>
      <c r="CO27" s="27" t="str">
        <f t="shared" ca="1" si="40"/>
        <v/>
      </c>
      <c r="CP27" s="44" t="str">
        <f ca="1">IF(CN27="YES",IF(CO27&lt;=VLOOKUP(CA27,'Players Stats'!$C$88:$H$127,6),1,0),"")</f>
        <v/>
      </c>
      <c r="CQ27" s="27" t="str">
        <f t="shared" ca="1" si="41"/>
        <v/>
      </c>
      <c r="CR27" s="44" t="str">
        <f ca="1">IF(AND(CN27="YES",CQ27&lt;&gt;""),IF(CQ27&lt;=VLOOKUP(CA27,'Players Stats'!$C$88:$H$127,6),1,0),"")</f>
        <v/>
      </c>
      <c r="CS27" s="27" t="str">
        <f t="shared" ca="1" si="42"/>
        <v/>
      </c>
      <c r="CT27" s="44" t="str">
        <f ca="1">IF(CS27="","",IF(CS27&lt;=Simulation!$K$7,"YES","NO"))</f>
        <v/>
      </c>
      <c r="CU27" s="27" t="str">
        <f t="shared" ca="1" si="43"/>
        <v/>
      </c>
      <c r="CV27" s="44" t="str">
        <f ca="1">IF(CT27="NO",IF(CU27&lt;=Simulation!$K$9,BX27,BY27),"")</f>
        <v/>
      </c>
      <c r="CX27" s="44">
        <f t="shared" ca="1" si="44"/>
        <v>8</v>
      </c>
      <c r="CY27" s="6" t="str">
        <f t="shared" ca="1" si="45"/>
        <v>-</v>
      </c>
      <c r="CZ27" s="44">
        <f t="shared" ca="1" si="46"/>
        <v>13</v>
      </c>
      <c r="DB27" s="44" t="str">
        <f t="shared" ca="1" si="3"/>
        <v/>
      </c>
      <c r="DC27" s="44" t="str">
        <f t="shared" ca="1" si="3"/>
        <v/>
      </c>
      <c r="DD27" s="44" t="str">
        <f t="shared" ca="1" si="3"/>
        <v/>
      </c>
      <c r="DE27" s="44"/>
      <c r="DF27" s="44">
        <f ca="1">IF(DF26&lt;&gt;"",IF(AND(DF26&lt;60*Simulation!$K$8, DF26+DG27&lt;60*Simulation!$K$8),DF26+DG27,""),"")</f>
        <v>276</v>
      </c>
      <c r="DG27" s="44">
        <f ca="1">IF(DF26&lt;&gt;"",IF(AND(EF26&lt;&gt;"", DH26=EF26),RANDBETWEEN(Simulation!$N$6,Simulation!$P$6),RANDBETWEEN(Simulation!$N$5,Simulation!$P$5)),"")</f>
        <v>24</v>
      </c>
      <c r="DH27" s="44">
        <f t="shared" ca="1" si="73"/>
        <v>3</v>
      </c>
      <c r="DI27" s="44">
        <f t="shared" ca="1" si="47"/>
        <v>4</v>
      </c>
      <c r="DJ27" s="27">
        <f t="shared" ca="1" si="48"/>
        <v>0.52723598739474586</v>
      </c>
      <c r="DK27" s="44">
        <f t="shared" ca="1" si="49"/>
        <v>13</v>
      </c>
      <c r="DL27" s="44" t="str">
        <f ca="1">IF(DF27&lt;&gt;"",VLOOKUP(DK27,'Players Stats'!$C$88:$D$127,2),"")</f>
        <v>Small Forward</v>
      </c>
      <c r="DM27" s="44" t="str">
        <f ca="1">IF(DF27&lt;&gt;"",VLOOKUP(DK27,'Players Stats'!$C$88:$E$127,3),"")</f>
        <v>David West</v>
      </c>
      <c r="DN27" s="27">
        <f t="shared" ca="1" si="50"/>
        <v>0.97217255731960128</v>
      </c>
      <c r="DO27" s="44">
        <f ca="1">IF(DF27&lt;&gt;"",VLOOKUP('Quarter 2'!DK27-5*('Quarter 2'!DH27-1),'Players Stats'!$B$136:$J$140,1+DI27),"")</f>
        <v>6.5350000000000005E-2</v>
      </c>
      <c r="DP27" s="44" t="str">
        <f t="shared" ca="1" si="74"/>
        <v>NO</v>
      </c>
      <c r="DQ27" s="27">
        <f t="shared" ca="1" si="51"/>
        <v>0.46377799564973332</v>
      </c>
      <c r="DR27" s="44">
        <f ca="1">IF(DF27&lt;&gt;"",IF(DP27="NO",VLOOKUP(DK27,'Players Stats'!$C$88:$I$127,7),""),"")</f>
        <v>2.1276595744680847E-2</v>
      </c>
      <c r="DS27" s="44">
        <f t="shared" ca="1" si="75"/>
        <v>2</v>
      </c>
      <c r="DT27" s="27">
        <f t="shared" ca="1" si="52"/>
        <v>0.95574028846497494</v>
      </c>
      <c r="DU27" s="44">
        <f ca="1">IF(DP27="NO",VLOOKUP(DK27,'Players Stats'!$C$88:$H$127,7-'Quarter 2'!DS27),"")</f>
        <v>0.498</v>
      </c>
      <c r="DV27" s="44">
        <f t="shared" ca="1" si="76"/>
        <v>0</v>
      </c>
      <c r="DW27" s="27">
        <f t="shared" ca="1" si="53"/>
        <v>0.52020638999970548</v>
      </c>
      <c r="DX27" s="44" t="str">
        <f ca="1">IF(DW27="","",IF(DW27&lt;=VLOOKUP(DK27,'Players Stats'!$C$88:$L$127,10),"YES","NO"))</f>
        <v>NO</v>
      </c>
      <c r="DY27" s="27" t="str">
        <f t="shared" ca="1" si="54"/>
        <v/>
      </c>
      <c r="DZ27" s="44" t="str">
        <f ca="1">IF(DX27="YES",IF(DY27&lt;=VLOOKUP(DK27,'Players Stats'!$C$88:$H$127,6),1,0),"")</f>
        <v/>
      </c>
      <c r="EA27" s="27" t="str">
        <f t="shared" ca="1" si="55"/>
        <v/>
      </c>
      <c r="EB27" s="44" t="str">
        <f ca="1">IF(AND(DX27="YES",EA27&lt;&gt;""),IF(EA27&lt;=VLOOKUP(DK27,'Players Stats'!$C$88:$H$127,6),1,0),"")</f>
        <v/>
      </c>
      <c r="EC27" s="27">
        <f t="shared" ca="1" si="56"/>
        <v>0.48689027593882095</v>
      </c>
      <c r="ED27" s="44" t="str">
        <f ca="1">IF(EC27="","",IF(EC27&lt;=Simulation!$K$7,"YES","NO"))</f>
        <v>NO</v>
      </c>
      <c r="EE27" s="27">
        <f t="shared" ca="1" si="57"/>
        <v>0.76039875595225281</v>
      </c>
      <c r="EF27" s="44">
        <f ca="1">IF(ED27="NO",IF(EE27&lt;=Simulation!$K$9,DH27,DI27),"")</f>
        <v>4</v>
      </c>
      <c r="EH27" s="44">
        <f t="shared" ca="1" si="58"/>
        <v>8</v>
      </c>
      <c r="EI27" s="6" t="str">
        <f t="shared" ca="1" si="59"/>
        <v>-</v>
      </c>
      <c r="EJ27" s="44">
        <f t="shared" ca="1" si="60"/>
        <v>6</v>
      </c>
      <c r="EL27" s="44" t="str">
        <f t="shared" ca="1" si="4"/>
        <v/>
      </c>
      <c r="EM27" s="44" t="str">
        <f t="shared" ca="1" si="4"/>
        <v/>
      </c>
      <c r="EN27" s="44" t="str">
        <f t="shared" ca="1" si="4"/>
        <v/>
      </c>
    </row>
    <row r="28" spans="2:144">
      <c r="B28" s="44">
        <f ca="1">IF(B27&lt;&gt;"",IF(AND(B27&lt;60*Simulation!$K$8, B27+C28&lt;60*Simulation!$K$8),B27+C28,""),"")</f>
        <v>232</v>
      </c>
      <c r="C28" s="44">
        <f ca="1">IF(B27&lt;&gt;"",IF(AND(AB27&lt;&gt;"", D27=AB27),RANDBETWEEN(Simulation!$N$6,Simulation!$P$6),RANDBETWEEN(Simulation!$N$5,Simulation!$P$5)),"")</f>
        <v>17</v>
      </c>
      <c r="D28" s="44">
        <f t="shared" ca="1" si="61"/>
        <v>4</v>
      </c>
      <c r="E28" s="44">
        <f t="shared" ca="1" si="5"/>
        <v>3</v>
      </c>
      <c r="F28" s="87">
        <f t="shared" ca="1" si="6"/>
        <v>0.58166676713737064</v>
      </c>
      <c r="G28" s="44">
        <f t="shared" ca="1" si="7"/>
        <v>18</v>
      </c>
      <c r="H28" s="44" t="str">
        <f ca="1">IF(B28&lt;&gt;"",VLOOKUP(G28,'Players Stats'!$C$88:$D$127,2),"")</f>
        <v>Small Forward</v>
      </c>
      <c r="I28" s="44" t="str">
        <f ca="1">IF(B28&lt;&gt;"",VLOOKUP(G28,'Players Stats'!$C$88:$E$127,3),"")</f>
        <v>Carmelo Anthony</v>
      </c>
      <c r="J28" s="87">
        <f t="shared" ca="1" si="8"/>
        <v>0.95311544894700428</v>
      </c>
      <c r="K28" s="87">
        <f ca="1">IF(B28&lt;&gt;"",VLOOKUP('Quarter 2'!G28-5*('Quarter 2'!D28-1),'Players Stats'!$B$136:$J$140,1+E28),"")</f>
        <v>0.10165000000000002</v>
      </c>
      <c r="L28" s="44" t="str">
        <f t="shared" ca="1" si="62"/>
        <v>NO</v>
      </c>
      <c r="M28" s="87">
        <f t="shared" ca="1" si="9"/>
        <v>4.1210377463636427E-2</v>
      </c>
      <c r="N28" s="87">
        <f ca="1">IF(B28&lt;&gt;"",IF(L28="NO",VLOOKUP(G28,'Players Stats'!$C$88:$I$127,7),""),"")</f>
        <v>0.21830985915492959</v>
      </c>
      <c r="O28" s="44">
        <f t="shared" ca="1" si="63"/>
        <v>3</v>
      </c>
      <c r="P28" s="87">
        <f t="shared" ca="1" si="10"/>
        <v>0.24005220081924139</v>
      </c>
      <c r="Q28" s="87">
        <f ca="1">IF(L28="NO",VLOOKUP(G28,'Players Stats'!$C$88:$H$127,7-'Quarter 2'!O28),"")</f>
        <v>0.379</v>
      </c>
      <c r="R28" s="44">
        <f t="shared" ca="1" si="64"/>
        <v>3</v>
      </c>
      <c r="S28" s="87" t="str">
        <f t="shared" ca="1" si="11"/>
        <v/>
      </c>
      <c r="T28" s="44" t="str">
        <f ca="1">IF(S28="","",IF(S28&lt;=VLOOKUP(G28,'Players Stats'!$C$88:$L$127,10),"YES","NO"))</f>
        <v/>
      </c>
      <c r="U28" s="87" t="str">
        <f t="shared" ca="1" si="12"/>
        <v/>
      </c>
      <c r="V28" s="44" t="str">
        <f ca="1">IF(T28="YES",IF(U28&lt;=VLOOKUP(G28,'Players Stats'!$C$88:$H$127,6),1,0),"")</f>
        <v/>
      </c>
      <c r="W28" s="87" t="str">
        <f t="shared" ca="1" si="13"/>
        <v/>
      </c>
      <c r="X28" s="44" t="str">
        <f ca="1">IF(AND(T28="YES",W28&lt;&gt;""),IF(W28&lt;=VLOOKUP(G28,'Players Stats'!$C$88:$H$127,6),1,0),"")</f>
        <v/>
      </c>
      <c r="Y28" s="87" t="str">
        <f t="shared" ca="1" si="14"/>
        <v/>
      </c>
      <c r="Z28" s="44" t="str">
        <f ca="1">IF(Y28="","",IF(Y28&lt;=Simulation!$K$7,"YES","NO"))</f>
        <v/>
      </c>
      <c r="AA28" s="87" t="str">
        <f t="shared" ca="1" si="15"/>
        <v/>
      </c>
      <c r="AB28" s="44" t="str">
        <f ca="1">IF(Z28="NO",IF(AA28&lt;=Simulation!$K$9,D28,E28),"")</f>
        <v/>
      </c>
      <c r="AD28" s="44">
        <f t="shared" ca="1" si="16"/>
        <v>6</v>
      </c>
      <c r="AE28" s="6" t="str">
        <f t="shared" ca="1" si="17"/>
        <v>-</v>
      </c>
      <c r="AF28" s="44">
        <f t="shared" ca="1" si="18"/>
        <v>7</v>
      </c>
      <c r="AH28" s="44" t="str">
        <f t="shared" ca="1" si="77"/>
        <v/>
      </c>
      <c r="AI28" s="44" t="str">
        <f t="shared" ca="1" si="77"/>
        <v/>
      </c>
      <c r="AJ28" s="44" t="str">
        <f t="shared" ca="1" si="77"/>
        <v/>
      </c>
      <c r="AL28" s="44">
        <f ca="1">IF(AL27&lt;&gt;"",IF(AND(AL27&lt;60*Simulation!$K$8, AL27+AM28&lt;60*Simulation!$K$8),AL27+AM28,""),"")</f>
        <v>287</v>
      </c>
      <c r="AM28" s="44">
        <f ca="1">IF(AL27&lt;&gt;"",IF(AND(BL27&lt;&gt;"", AN27=BL27),RANDBETWEEN(Simulation!$N$6,Simulation!$P$6),RANDBETWEEN(Simulation!$N$5,Simulation!$P$5)),"")</f>
        <v>13</v>
      </c>
      <c r="AN28" s="44">
        <f t="shared" ca="1" si="65"/>
        <v>4</v>
      </c>
      <c r="AO28" s="44">
        <f t="shared" ca="1" si="19"/>
        <v>3</v>
      </c>
      <c r="AP28" s="27">
        <f t="shared" ca="1" si="20"/>
        <v>0.5942317220847807</v>
      </c>
      <c r="AQ28" s="44">
        <f t="shared" ca="1" si="21"/>
        <v>18</v>
      </c>
      <c r="AR28" s="44" t="str">
        <f ca="1">IF(AL28&lt;&gt;"",VLOOKUP(AQ28,'Players Stats'!$C$88:$D$127,2),"")</f>
        <v>Small Forward</v>
      </c>
      <c r="AS28" s="44" t="str">
        <f ca="1">IF(AL28&lt;&gt;"",VLOOKUP(AQ28,'Players Stats'!$C$88:$E$127,3),"")</f>
        <v>Carmelo Anthony</v>
      </c>
      <c r="AT28" s="27">
        <f t="shared" ca="1" si="22"/>
        <v>0.66856568212651479</v>
      </c>
      <c r="AU28" s="44">
        <f ca="1">IF(AL28&lt;&gt;"",VLOOKUP('Quarter 2'!AQ28-5*('Quarter 2'!AN28-1),'Players Stats'!$B$136:$J$140,1+AO28),"")</f>
        <v>0.10165000000000002</v>
      </c>
      <c r="AV28" s="44" t="str">
        <f t="shared" ca="1" si="66"/>
        <v>NO</v>
      </c>
      <c r="AW28" s="27">
        <f t="shared" ca="1" si="23"/>
        <v>0.61140287663132642</v>
      </c>
      <c r="AX28" s="44">
        <f ca="1">IF(AL28&lt;&gt;"",IF(AV28="NO",VLOOKUP(AQ28,'Players Stats'!$C$88:$I$127,7),""),"")</f>
        <v>0.21830985915492959</v>
      </c>
      <c r="AY28" s="44">
        <f t="shared" ca="1" si="67"/>
        <v>2</v>
      </c>
      <c r="AZ28" s="27">
        <f t="shared" ca="1" si="24"/>
        <v>0.6681879577058365</v>
      </c>
      <c r="BA28" s="44">
        <f ca="1">IF(AV28="NO",VLOOKUP(AQ28,'Players Stats'!$C$88:$H$127,7-'Quarter 2'!AY28),"")</f>
        <v>0.44900000000000001</v>
      </c>
      <c r="BB28" s="44">
        <f t="shared" ca="1" si="68"/>
        <v>0</v>
      </c>
      <c r="BC28" s="27">
        <f t="shared" ca="1" si="25"/>
        <v>0.81079973270383598</v>
      </c>
      <c r="BD28" s="44" t="str">
        <f ca="1">IF(BC28="","",IF(BC28&lt;=VLOOKUP(AQ28,'Players Stats'!$C$88:$L$127,10),"YES","NO"))</f>
        <v>NO</v>
      </c>
      <c r="BE28" s="27" t="str">
        <f t="shared" ca="1" si="26"/>
        <v/>
      </c>
      <c r="BF28" s="44" t="str">
        <f ca="1">IF(BD28="YES",IF(BE28&lt;=VLOOKUP(AQ28,'Players Stats'!$C$88:$H$127,6),1,0),"")</f>
        <v/>
      </c>
      <c r="BG28" s="27" t="str">
        <f t="shared" ca="1" si="27"/>
        <v/>
      </c>
      <c r="BH28" s="44" t="str">
        <f ca="1">IF(AND(BD28="YES",BG28&lt;&gt;""),IF(BG28&lt;=VLOOKUP(AQ28,'Players Stats'!$C$88:$H$127,6),1,0),"")</f>
        <v/>
      </c>
      <c r="BI28" s="27">
        <f t="shared" ca="1" si="28"/>
        <v>0.25543487832432432</v>
      </c>
      <c r="BJ28" s="44" t="str">
        <f ca="1">IF(BI28="","",IF(BI28&lt;=Simulation!$K$7,"YES","NO"))</f>
        <v>NO</v>
      </c>
      <c r="BK28" s="27">
        <f t="shared" ca="1" si="29"/>
        <v>0.61169832264503654</v>
      </c>
      <c r="BL28" s="44">
        <f ca="1">IF(BJ28="NO",IF(BK28&lt;=Simulation!$K$9,AN28,AO28),"")</f>
        <v>3</v>
      </c>
      <c r="BN28" s="44">
        <f t="shared" ca="1" si="30"/>
        <v>8</v>
      </c>
      <c r="BO28" s="6" t="str">
        <f t="shared" ca="1" si="31"/>
        <v>-</v>
      </c>
      <c r="BP28" s="44">
        <f t="shared" ca="1" si="32"/>
        <v>8</v>
      </c>
      <c r="BR28" s="44" t="str">
        <f t="shared" ca="1" si="2"/>
        <v/>
      </c>
      <c r="BS28" s="44" t="str">
        <f t="shared" ca="1" si="2"/>
        <v/>
      </c>
      <c r="BT28" s="44" t="str">
        <f t="shared" ca="1" si="2"/>
        <v/>
      </c>
      <c r="BU28" s="44"/>
      <c r="BV28" s="44">
        <f ca="1">IF(BV27&lt;&gt;"",IF(AND(BV27&lt;60*Simulation!$K$8, BV27+BW28&lt;60*Simulation!$K$8),BV27+BW28,""),"")</f>
        <v>265</v>
      </c>
      <c r="BW28" s="44">
        <f ca="1">IF(BV27&lt;&gt;"",IF(AND(CV27&lt;&gt;"", BX27=CV27),RANDBETWEEN(Simulation!$N$6,Simulation!$P$6),RANDBETWEEN(Simulation!$N$5,Simulation!$P$5)),"")</f>
        <v>22</v>
      </c>
      <c r="BX28" s="44">
        <f t="shared" ca="1" si="69"/>
        <v>4</v>
      </c>
      <c r="BY28" s="44">
        <f t="shared" ca="1" si="33"/>
        <v>3</v>
      </c>
      <c r="BZ28" s="27">
        <f t="shared" ca="1" si="34"/>
        <v>0.21919065732620246</v>
      </c>
      <c r="CA28" s="44">
        <f t="shared" ca="1" si="35"/>
        <v>17</v>
      </c>
      <c r="CB28" s="44" t="str">
        <f ca="1">IF(BV28&lt;&gt;"",VLOOKUP(CA28,'Players Stats'!$C$88:$D$127,2),"")</f>
        <v>Shooting Guard</v>
      </c>
      <c r="CC28" s="44" t="str">
        <f ca="1">IF(BV28&lt;&gt;"",VLOOKUP(CA28,'Players Stats'!$C$88:$E$127,3),"")</f>
        <v>Raymond Felton</v>
      </c>
      <c r="CD28" s="27">
        <f t="shared" ca="1" si="36"/>
        <v>0.42007886727183497</v>
      </c>
      <c r="CE28" s="44">
        <f ca="1">IF(BV28&lt;&gt;"",VLOOKUP('Quarter 2'!CA28-5*('Quarter 2'!BX28-1),'Players Stats'!$B$136:$J$140,1+BY28),"")</f>
        <v>6.9400000000000003E-2</v>
      </c>
      <c r="CF28" s="44" t="str">
        <f t="shared" ca="1" si="70"/>
        <v>NO</v>
      </c>
      <c r="CG28" s="27">
        <f t="shared" ca="1" si="37"/>
        <v>0.70156825041545545</v>
      </c>
      <c r="CH28" s="44">
        <f ca="1">IF(BV28&lt;&gt;"",IF(CF28="NO",VLOOKUP(CA28,'Players Stats'!$C$88:$I$127,7),""),"")</f>
        <v>0.22619047619047616</v>
      </c>
      <c r="CI28" s="44">
        <f t="shared" ca="1" si="71"/>
        <v>2</v>
      </c>
      <c r="CJ28" s="27">
        <f t="shared" ca="1" si="38"/>
        <v>0.5856048420576323</v>
      </c>
      <c r="CK28" s="44">
        <f ca="1">IF(CF28="NO",VLOOKUP(CA28,'Players Stats'!$C$88:$H$127,7-'Quarter 2'!CI28),"")</f>
        <v>0.42699999999999999</v>
      </c>
      <c r="CL28" s="44">
        <f t="shared" ca="1" si="72"/>
        <v>0</v>
      </c>
      <c r="CM28" s="27">
        <f t="shared" ca="1" si="39"/>
        <v>0.62550782025690166</v>
      </c>
      <c r="CN28" s="44" t="str">
        <f ca="1">IF(CM28="","",IF(CM28&lt;=VLOOKUP(CA28,'Players Stats'!$C$88:$L$127,10),"YES","NO"))</f>
        <v>NO</v>
      </c>
      <c r="CO28" s="27" t="str">
        <f t="shared" ca="1" si="40"/>
        <v/>
      </c>
      <c r="CP28" s="44" t="str">
        <f ca="1">IF(CN28="YES",IF(CO28&lt;=VLOOKUP(CA28,'Players Stats'!$C$88:$H$127,6),1,0),"")</f>
        <v/>
      </c>
      <c r="CQ28" s="27" t="str">
        <f t="shared" ca="1" si="41"/>
        <v/>
      </c>
      <c r="CR28" s="44" t="str">
        <f ca="1">IF(AND(CN28="YES",CQ28&lt;&gt;""),IF(CQ28&lt;=VLOOKUP(CA28,'Players Stats'!$C$88:$H$127,6),1,0),"")</f>
        <v/>
      </c>
      <c r="CS28" s="27">
        <f t="shared" ca="1" si="42"/>
        <v>0.16924789426403364</v>
      </c>
      <c r="CT28" s="44" t="str">
        <f ca="1">IF(CS28="","",IF(CS28&lt;=Simulation!$K$7,"YES","NO"))</f>
        <v>NO</v>
      </c>
      <c r="CU28" s="27">
        <f t="shared" ca="1" si="43"/>
        <v>0.67590831586265732</v>
      </c>
      <c r="CV28" s="44">
        <f ca="1">IF(CT28="NO",IF(CU28&lt;=Simulation!$K$9,BX28,BY28),"")</f>
        <v>3</v>
      </c>
      <c r="CX28" s="44">
        <f t="shared" ca="1" si="44"/>
        <v>8</v>
      </c>
      <c r="CY28" s="6" t="str">
        <f t="shared" ca="1" si="45"/>
        <v>-</v>
      </c>
      <c r="CZ28" s="44">
        <f t="shared" ca="1" si="46"/>
        <v>13</v>
      </c>
      <c r="DB28" s="44" t="str">
        <f t="shared" ca="1" si="3"/>
        <v/>
      </c>
      <c r="DC28" s="44" t="str">
        <f t="shared" ca="1" si="3"/>
        <v/>
      </c>
      <c r="DD28" s="44" t="str">
        <f t="shared" ca="1" si="3"/>
        <v/>
      </c>
      <c r="DE28" s="44"/>
      <c r="DF28" s="44">
        <f ca="1">IF(DF27&lt;&gt;"",IF(AND(DF27&lt;60*Simulation!$K$8, DF27+DG28&lt;60*Simulation!$K$8),DF27+DG28,""),"")</f>
        <v>296</v>
      </c>
      <c r="DG28" s="44">
        <f ca="1">IF(DF27&lt;&gt;"",IF(AND(EF27&lt;&gt;"", DH27=EF27),RANDBETWEEN(Simulation!$N$6,Simulation!$P$6),RANDBETWEEN(Simulation!$N$5,Simulation!$P$5)),"")</f>
        <v>20</v>
      </c>
      <c r="DH28" s="44">
        <f t="shared" ca="1" si="73"/>
        <v>4</v>
      </c>
      <c r="DI28" s="44">
        <f t="shared" ca="1" si="47"/>
        <v>3</v>
      </c>
      <c r="DJ28" s="27">
        <f t="shared" ca="1" si="48"/>
        <v>0.86000224922060342</v>
      </c>
      <c r="DK28" s="44">
        <f t="shared" ca="1" si="49"/>
        <v>20</v>
      </c>
      <c r="DL28" s="44" t="str">
        <f ca="1">IF(DF28&lt;&gt;"",VLOOKUP(DK28,'Players Stats'!$C$88:$D$127,2),"")</f>
        <v>Center</v>
      </c>
      <c r="DM28" s="44" t="str">
        <f ca="1">IF(DF28&lt;&gt;"",VLOOKUP(DK28,'Players Stats'!$C$88:$E$127,3),"")</f>
        <v>Tyson Chandler</v>
      </c>
      <c r="DN28" s="27">
        <f t="shared" ca="1" si="50"/>
        <v>0.46680886698860491</v>
      </c>
      <c r="DO28" s="44">
        <f ca="1">IF(DF28&lt;&gt;"",VLOOKUP('Quarter 2'!DK28-5*('Quarter 2'!DH28-1),'Players Stats'!$B$136:$J$140,1+DI28),"")</f>
        <v>0.14460000000000001</v>
      </c>
      <c r="DP28" s="44" t="str">
        <f t="shared" ca="1" si="74"/>
        <v>NO</v>
      </c>
      <c r="DQ28" s="27">
        <f t="shared" ca="1" si="51"/>
        <v>0.2335522252351272</v>
      </c>
      <c r="DR28" s="44">
        <f ca="1">IF(DF28&lt;&gt;"",IF(DP28="NO",VLOOKUP(DK28,'Players Stats'!$C$88:$I$127,7),""),"")</f>
        <v>0</v>
      </c>
      <c r="DS28" s="44">
        <f t="shared" ca="1" si="75"/>
        <v>2</v>
      </c>
      <c r="DT28" s="27">
        <f t="shared" ca="1" si="52"/>
        <v>0.56064972031101012</v>
      </c>
      <c r="DU28" s="44">
        <f ca="1">IF(DP28="NO",VLOOKUP(DK28,'Players Stats'!$C$88:$H$127,7-'Quarter 2'!DS28),"")</f>
        <v>0.63800000000000001</v>
      </c>
      <c r="DV28" s="44">
        <f t="shared" ca="1" si="76"/>
        <v>2</v>
      </c>
      <c r="DW28" s="27">
        <f t="shared" ca="1" si="53"/>
        <v>0.73284430993732064</v>
      </c>
      <c r="DX28" s="44" t="str">
        <f ca="1">IF(DW28="","",IF(DW28&lt;=VLOOKUP(DK28,'Players Stats'!$C$88:$L$127,10),"YES","NO"))</f>
        <v>NO</v>
      </c>
      <c r="DY28" s="27" t="str">
        <f t="shared" ca="1" si="54"/>
        <v/>
      </c>
      <c r="DZ28" s="44" t="str">
        <f ca="1">IF(DX28="YES",IF(DY28&lt;=VLOOKUP(DK28,'Players Stats'!$C$88:$H$127,6),1,0),"")</f>
        <v/>
      </c>
      <c r="EA28" s="27" t="str">
        <f t="shared" ca="1" si="55"/>
        <v/>
      </c>
      <c r="EB28" s="44" t="str">
        <f ca="1">IF(AND(DX28="YES",EA28&lt;&gt;""),IF(EA28&lt;=VLOOKUP(DK28,'Players Stats'!$C$88:$H$127,6),1,0),"")</f>
        <v/>
      </c>
      <c r="EC28" s="27" t="str">
        <f t="shared" ca="1" si="56"/>
        <v/>
      </c>
      <c r="ED28" s="44" t="str">
        <f ca="1">IF(EC28="","",IF(EC28&lt;=Simulation!$K$7,"YES","NO"))</f>
        <v/>
      </c>
      <c r="EE28" s="27" t="str">
        <f t="shared" ca="1" si="57"/>
        <v/>
      </c>
      <c r="EF28" s="44" t="str">
        <f ca="1">IF(ED28="NO",IF(EE28&lt;=Simulation!$K$9,DH28,DI28),"")</f>
        <v/>
      </c>
      <c r="EH28" s="44">
        <f t="shared" ca="1" si="58"/>
        <v>8</v>
      </c>
      <c r="EI28" s="6" t="str">
        <f t="shared" ca="1" si="59"/>
        <v>-</v>
      </c>
      <c r="EJ28" s="44">
        <f t="shared" ca="1" si="60"/>
        <v>8</v>
      </c>
      <c r="EL28" s="44" t="str">
        <f t="shared" ca="1" si="4"/>
        <v/>
      </c>
      <c r="EM28" s="44" t="str">
        <f t="shared" ca="1" si="4"/>
        <v/>
      </c>
      <c r="EN28" s="44" t="str">
        <f t="shared" ca="1" si="4"/>
        <v/>
      </c>
    </row>
    <row r="29" spans="2:144">
      <c r="B29" s="44">
        <f ca="1">IF(B28&lt;&gt;"",IF(AND(B28&lt;60*Simulation!$K$8, B28+C29&lt;60*Simulation!$K$8),B28+C29,""),"")</f>
        <v>244</v>
      </c>
      <c r="C29" s="44">
        <f ca="1">IF(B28&lt;&gt;"",IF(AND(AB28&lt;&gt;"", D28=AB28),RANDBETWEEN(Simulation!$N$6,Simulation!$P$6),RANDBETWEEN(Simulation!$N$5,Simulation!$P$5)),"")</f>
        <v>12</v>
      </c>
      <c r="D29" s="44">
        <f t="shared" ca="1" si="61"/>
        <v>3</v>
      </c>
      <c r="E29" s="44">
        <f t="shared" ca="1" si="5"/>
        <v>4</v>
      </c>
      <c r="F29" s="87">
        <f t="shared" ca="1" si="6"/>
        <v>0.9758960464232459</v>
      </c>
      <c r="G29" s="44">
        <f t="shared" ca="1" si="7"/>
        <v>15</v>
      </c>
      <c r="H29" s="44" t="str">
        <f ca="1">IF(B29&lt;&gt;"",VLOOKUP(G29,'Players Stats'!$C$88:$D$127,2),"")</f>
        <v>Center</v>
      </c>
      <c r="I29" s="44" t="str">
        <f ca="1">IF(B29&lt;&gt;"",VLOOKUP(G29,'Players Stats'!$C$88:$E$127,3),"")</f>
        <v>Roy Hibbert</v>
      </c>
      <c r="J29" s="87">
        <f t="shared" ca="1" si="8"/>
        <v>0.45011090245970564</v>
      </c>
      <c r="K29" s="87">
        <f ca="1">IF(B29&lt;&gt;"",VLOOKUP('Quarter 2'!G29-5*('Quarter 2'!D29-1),'Players Stats'!$B$136:$J$140,1+E29),"")</f>
        <v>8.4650000000000003E-2</v>
      </c>
      <c r="L29" s="44" t="str">
        <f t="shared" ca="1" si="62"/>
        <v>NO</v>
      </c>
      <c r="M29" s="87">
        <f t="shared" ca="1" si="9"/>
        <v>0.51976834138209671</v>
      </c>
      <c r="N29" s="87">
        <f ca="1">IF(B29&lt;&gt;"",IF(L29="NO",VLOOKUP(G29,'Players Stats'!$C$88:$I$127,7),""),"")</f>
        <v>9.0909090909090922E-3</v>
      </c>
      <c r="O29" s="44">
        <f t="shared" ca="1" si="63"/>
        <v>2</v>
      </c>
      <c r="P29" s="87">
        <f t="shared" ca="1" si="10"/>
        <v>0.75217152006504173</v>
      </c>
      <c r="Q29" s="87">
        <f ca="1">IF(L29="NO",VLOOKUP(G29,'Players Stats'!$C$88:$H$127,7-'Quarter 2'!O29),"")</f>
        <v>0.44800000000000001</v>
      </c>
      <c r="R29" s="44">
        <f t="shared" ca="1" si="64"/>
        <v>0</v>
      </c>
      <c r="S29" s="87">
        <f t="shared" ca="1" si="11"/>
        <v>0.65483207261753018</v>
      </c>
      <c r="T29" s="44" t="str">
        <f ca="1">IF(S29="","",IF(S29&lt;=VLOOKUP(G29,'Players Stats'!$C$88:$L$127,10),"YES","NO"))</f>
        <v>NO</v>
      </c>
      <c r="U29" s="87" t="str">
        <f t="shared" ca="1" si="12"/>
        <v/>
      </c>
      <c r="V29" s="44" t="str">
        <f ca="1">IF(T29="YES",IF(U29&lt;=VLOOKUP(G29,'Players Stats'!$C$88:$H$127,6),1,0),"")</f>
        <v/>
      </c>
      <c r="W29" s="87" t="str">
        <f t="shared" ca="1" si="13"/>
        <v/>
      </c>
      <c r="X29" s="44" t="str">
        <f ca="1">IF(AND(T29="YES",W29&lt;&gt;""),IF(W29&lt;=VLOOKUP(G29,'Players Stats'!$C$88:$H$127,6),1,0),"")</f>
        <v/>
      </c>
      <c r="Y29" s="87">
        <f t="shared" ca="1" si="14"/>
        <v>0.15272513546908895</v>
      </c>
      <c r="Z29" s="44" t="str">
        <f ca="1">IF(Y29="","",IF(Y29&lt;=Simulation!$K$7,"YES","NO"))</f>
        <v>NO</v>
      </c>
      <c r="AA29" s="87">
        <f t="shared" ca="1" si="15"/>
        <v>0.93545941010347267</v>
      </c>
      <c r="AB29" s="44">
        <f ca="1">IF(Z29="NO",IF(AA29&lt;=Simulation!$K$9,D29,E29),"")</f>
        <v>4</v>
      </c>
      <c r="AD29" s="44">
        <f t="shared" ca="1" si="16"/>
        <v>6</v>
      </c>
      <c r="AE29" s="6" t="str">
        <f t="shared" ca="1" si="17"/>
        <v>-</v>
      </c>
      <c r="AF29" s="44">
        <f t="shared" ca="1" si="18"/>
        <v>7</v>
      </c>
      <c r="AH29" s="44" t="str">
        <f t="shared" ca="1" si="77"/>
        <v/>
      </c>
      <c r="AI29" s="44" t="str">
        <f t="shared" ca="1" si="77"/>
        <v/>
      </c>
      <c r="AJ29" s="44" t="str">
        <f t="shared" ca="1" si="77"/>
        <v/>
      </c>
      <c r="AL29" s="44">
        <f ca="1">IF(AL28&lt;&gt;"",IF(AND(AL28&lt;60*Simulation!$K$8, AL28+AM29&lt;60*Simulation!$K$8),AL28+AM29,""),"")</f>
        <v>303</v>
      </c>
      <c r="AM29" s="44">
        <f ca="1">IF(AL28&lt;&gt;"",IF(AND(BL28&lt;&gt;"", AN28=BL28),RANDBETWEEN(Simulation!$N$6,Simulation!$P$6),RANDBETWEEN(Simulation!$N$5,Simulation!$P$5)),"")</f>
        <v>16</v>
      </c>
      <c r="AN29" s="44">
        <f t="shared" ca="1" si="65"/>
        <v>3</v>
      </c>
      <c r="AO29" s="44">
        <f t="shared" ca="1" si="19"/>
        <v>4</v>
      </c>
      <c r="AP29" s="27">
        <f t="shared" ca="1" si="20"/>
        <v>0.79718540088452927</v>
      </c>
      <c r="AQ29" s="44">
        <f t="shared" ca="1" si="21"/>
        <v>14</v>
      </c>
      <c r="AR29" s="44" t="str">
        <f ca="1">IF(AL29&lt;&gt;"",VLOOKUP(AQ29,'Players Stats'!$C$88:$D$127,2),"")</f>
        <v>Power Forward</v>
      </c>
      <c r="AS29" s="44" t="str">
        <f ca="1">IF(AL29&lt;&gt;"",VLOOKUP(AQ29,'Players Stats'!$C$88:$E$127,3),"")</f>
        <v>Paul George</v>
      </c>
      <c r="AT29" s="27">
        <f t="shared" ca="1" si="22"/>
        <v>0.45736774931987434</v>
      </c>
      <c r="AU29" s="44">
        <f ca="1">IF(AL29&lt;&gt;"",VLOOKUP('Quarter 2'!AQ29-5*('Quarter 2'!AN29-1),'Players Stats'!$B$136:$J$140,1+AO29),"")</f>
        <v>4.8800000000000003E-2</v>
      </c>
      <c r="AV29" s="44" t="str">
        <f t="shared" ca="1" si="66"/>
        <v>NO</v>
      </c>
      <c r="AW29" s="27">
        <f t="shared" ca="1" si="23"/>
        <v>0.35292909277955398</v>
      </c>
      <c r="AX29" s="44">
        <f ca="1">IF(AL29&lt;&gt;"",IF(AV29="NO",VLOOKUP(AQ29,'Players Stats'!$C$88:$I$127,7),""),"")</f>
        <v>0.28365384615384615</v>
      </c>
      <c r="AY29" s="44">
        <f t="shared" ca="1" si="67"/>
        <v>2</v>
      </c>
      <c r="AZ29" s="27">
        <f t="shared" ca="1" si="24"/>
        <v>0.81723874326264256</v>
      </c>
      <c r="BA29" s="44">
        <f ca="1">IF(AV29="NO",VLOOKUP(AQ29,'Players Stats'!$C$88:$H$127,7-'Quarter 2'!AY29),"")</f>
        <v>0.41899999999999998</v>
      </c>
      <c r="BB29" s="44">
        <f t="shared" ca="1" si="68"/>
        <v>0</v>
      </c>
      <c r="BC29" s="27">
        <f t="shared" ca="1" si="25"/>
        <v>0.2340075732887501</v>
      </c>
      <c r="BD29" s="44" t="str">
        <f ca="1">IF(BC29="","",IF(BC29&lt;=VLOOKUP(AQ29,'Players Stats'!$C$88:$L$127,10),"YES","NO"))</f>
        <v>NO</v>
      </c>
      <c r="BE29" s="27" t="str">
        <f t="shared" ca="1" si="26"/>
        <v/>
      </c>
      <c r="BF29" s="44" t="str">
        <f ca="1">IF(BD29="YES",IF(BE29&lt;=VLOOKUP(AQ29,'Players Stats'!$C$88:$H$127,6),1,0),"")</f>
        <v/>
      </c>
      <c r="BG29" s="27" t="str">
        <f t="shared" ca="1" si="27"/>
        <v/>
      </c>
      <c r="BH29" s="44" t="str">
        <f ca="1">IF(AND(BD29="YES",BG29&lt;&gt;""),IF(BG29&lt;=VLOOKUP(AQ29,'Players Stats'!$C$88:$H$127,6),1,0),"")</f>
        <v/>
      </c>
      <c r="BI29" s="27">
        <f t="shared" ca="1" si="28"/>
        <v>0.55657521869143345</v>
      </c>
      <c r="BJ29" s="44" t="str">
        <f ca="1">IF(BI29="","",IF(BI29&lt;=Simulation!$K$7,"YES","NO"))</f>
        <v>NO</v>
      </c>
      <c r="BK29" s="27">
        <f t="shared" ca="1" si="29"/>
        <v>5.5988879342485309E-2</v>
      </c>
      <c r="BL29" s="44">
        <f ca="1">IF(BJ29="NO",IF(BK29&lt;=Simulation!$K$9,AN29,AO29),"")</f>
        <v>3</v>
      </c>
      <c r="BN29" s="44">
        <f t="shared" ca="1" si="30"/>
        <v>8</v>
      </c>
      <c r="BO29" s="6" t="str">
        <f t="shared" ca="1" si="31"/>
        <v>-</v>
      </c>
      <c r="BP29" s="44">
        <f t="shared" ca="1" si="32"/>
        <v>8</v>
      </c>
      <c r="BR29" s="44" t="str">
        <f t="shared" ca="1" si="2"/>
        <v/>
      </c>
      <c r="BS29" s="44" t="str">
        <f t="shared" ca="1" si="2"/>
        <v/>
      </c>
      <c r="BT29" s="44" t="str">
        <f t="shared" ca="1" si="2"/>
        <v/>
      </c>
      <c r="BU29" s="44"/>
      <c r="BV29" s="44">
        <f ca="1">IF(BV28&lt;&gt;"",IF(AND(BV28&lt;60*Simulation!$K$8, BV28+BW29&lt;60*Simulation!$K$8),BV28+BW29,""),"")</f>
        <v>275</v>
      </c>
      <c r="BW29" s="44">
        <f ca="1">IF(BV28&lt;&gt;"",IF(AND(CV28&lt;&gt;"", BX28=CV28),RANDBETWEEN(Simulation!$N$6,Simulation!$P$6),RANDBETWEEN(Simulation!$N$5,Simulation!$P$5)),"")</f>
        <v>10</v>
      </c>
      <c r="BX29" s="44">
        <f t="shared" ca="1" si="69"/>
        <v>3</v>
      </c>
      <c r="BY29" s="44">
        <f t="shared" ca="1" si="33"/>
        <v>4</v>
      </c>
      <c r="BZ29" s="27">
        <f t="shared" ca="1" si="34"/>
        <v>0.89458305504668911</v>
      </c>
      <c r="CA29" s="44">
        <f t="shared" ca="1" si="35"/>
        <v>15</v>
      </c>
      <c r="CB29" s="44" t="str">
        <f ca="1">IF(BV29&lt;&gt;"",VLOOKUP(CA29,'Players Stats'!$C$88:$D$127,2),"")</f>
        <v>Center</v>
      </c>
      <c r="CC29" s="44" t="str">
        <f ca="1">IF(BV29&lt;&gt;"",VLOOKUP(CA29,'Players Stats'!$C$88:$E$127,3),"")</f>
        <v>Roy Hibbert</v>
      </c>
      <c r="CD29" s="27">
        <f t="shared" ca="1" si="36"/>
        <v>0.98418054441335534</v>
      </c>
      <c r="CE29" s="44">
        <f ca="1">IF(BV29&lt;&gt;"",VLOOKUP('Quarter 2'!CA29-5*('Quarter 2'!BX29-1),'Players Stats'!$B$136:$J$140,1+BY29),"")</f>
        <v>8.4650000000000003E-2</v>
      </c>
      <c r="CF29" s="44" t="str">
        <f t="shared" ca="1" si="70"/>
        <v>NO</v>
      </c>
      <c r="CG29" s="27">
        <f t="shared" ca="1" si="37"/>
        <v>0.95649403866103999</v>
      </c>
      <c r="CH29" s="44">
        <f ca="1">IF(BV29&lt;&gt;"",IF(CF29="NO",VLOOKUP(CA29,'Players Stats'!$C$88:$I$127,7),""),"")</f>
        <v>9.0909090909090922E-3</v>
      </c>
      <c r="CI29" s="44">
        <f t="shared" ca="1" si="71"/>
        <v>2</v>
      </c>
      <c r="CJ29" s="27">
        <f t="shared" ca="1" si="38"/>
        <v>0.89196480765956943</v>
      </c>
      <c r="CK29" s="44">
        <f ca="1">IF(CF29="NO",VLOOKUP(CA29,'Players Stats'!$C$88:$H$127,7-'Quarter 2'!CI29),"")</f>
        <v>0.44800000000000001</v>
      </c>
      <c r="CL29" s="44">
        <f t="shared" ca="1" si="72"/>
        <v>0</v>
      </c>
      <c r="CM29" s="27">
        <f t="shared" ca="1" si="39"/>
        <v>0.82781233847871216</v>
      </c>
      <c r="CN29" s="44" t="str">
        <f ca="1">IF(CM29="","",IF(CM29&lt;=VLOOKUP(CA29,'Players Stats'!$C$88:$L$127,10),"YES","NO"))</f>
        <v>NO</v>
      </c>
      <c r="CO29" s="27" t="str">
        <f t="shared" ca="1" si="40"/>
        <v/>
      </c>
      <c r="CP29" s="44" t="str">
        <f ca="1">IF(CN29="YES",IF(CO29&lt;=VLOOKUP(CA29,'Players Stats'!$C$88:$H$127,6),1,0),"")</f>
        <v/>
      </c>
      <c r="CQ29" s="27" t="str">
        <f t="shared" ca="1" si="41"/>
        <v/>
      </c>
      <c r="CR29" s="44" t="str">
        <f ca="1">IF(AND(CN29="YES",CQ29&lt;&gt;""),IF(CQ29&lt;=VLOOKUP(CA29,'Players Stats'!$C$88:$H$127,6),1,0),"")</f>
        <v/>
      </c>
      <c r="CS29" s="27">
        <f t="shared" ca="1" si="42"/>
        <v>0.19585617526507171</v>
      </c>
      <c r="CT29" s="44" t="str">
        <f ca="1">IF(CS29="","",IF(CS29&lt;=Simulation!$K$7,"YES","NO"))</f>
        <v>NO</v>
      </c>
      <c r="CU29" s="27">
        <f t="shared" ca="1" si="43"/>
        <v>0.7245133187324746</v>
      </c>
      <c r="CV29" s="44">
        <f ca="1">IF(CT29="NO",IF(CU29&lt;=Simulation!$K$9,BX29,BY29),"")</f>
        <v>4</v>
      </c>
      <c r="CX29" s="44">
        <f t="shared" ca="1" si="44"/>
        <v>8</v>
      </c>
      <c r="CY29" s="6" t="str">
        <f t="shared" ca="1" si="45"/>
        <v>-</v>
      </c>
      <c r="CZ29" s="44">
        <f t="shared" ca="1" si="46"/>
        <v>13</v>
      </c>
      <c r="DB29" s="44" t="str">
        <f t="shared" ca="1" si="3"/>
        <v/>
      </c>
      <c r="DC29" s="44" t="str">
        <f t="shared" ca="1" si="3"/>
        <v/>
      </c>
      <c r="DD29" s="44" t="str">
        <f t="shared" ca="1" si="3"/>
        <v/>
      </c>
      <c r="DE29" s="44"/>
      <c r="DF29" s="44">
        <f ca="1">IF(DF28&lt;&gt;"",IF(AND(DF28&lt;60*Simulation!$K$8, DF28+DG29&lt;60*Simulation!$K$8),DF28+DG29,""),"")</f>
        <v>306</v>
      </c>
      <c r="DG29" s="44">
        <f ca="1">IF(DF28&lt;&gt;"",IF(AND(EF28&lt;&gt;"", DH28=EF28),RANDBETWEEN(Simulation!$N$6,Simulation!$P$6),RANDBETWEEN(Simulation!$N$5,Simulation!$P$5)),"")</f>
        <v>10</v>
      </c>
      <c r="DH29" s="44">
        <f t="shared" ca="1" si="73"/>
        <v>3</v>
      </c>
      <c r="DI29" s="44">
        <f t="shared" ca="1" si="47"/>
        <v>4</v>
      </c>
      <c r="DJ29" s="27">
        <f t="shared" ca="1" si="48"/>
        <v>0.29855980594909215</v>
      </c>
      <c r="DK29" s="44">
        <f t="shared" ca="1" si="49"/>
        <v>12</v>
      </c>
      <c r="DL29" s="44" t="str">
        <f ca="1">IF(DF29&lt;&gt;"",VLOOKUP(DK29,'Players Stats'!$C$88:$D$127,2),"")</f>
        <v>Shooting Guard</v>
      </c>
      <c r="DM29" s="44" t="str">
        <f ca="1">IF(DF29&lt;&gt;"",VLOOKUP(DK29,'Players Stats'!$C$88:$E$127,3),"")</f>
        <v>George Hill</v>
      </c>
      <c r="DN29" s="27">
        <f t="shared" ca="1" si="50"/>
        <v>0.45483003034074765</v>
      </c>
      <c r="DO29" s="44">
        <f ca="1">IF(DF29&lt;&gt;"",VLOOKUP('Quarter 2'!DK29-5*('Quarter 2'!DH29-1),'Players Stats'!$B$136:$J$140,1+DI29),"")</f>
        <v>6.2399999999999997E-2</v>
      </c>
      <c r="DP29" s="44" t="str">
        <f t="shared" ca="1" si="74"/>
        <v>NO</v>
      </c>
      <c r="DQ29" s="27">
        <f t="shared" ca="1" si="51"/>
        <v>0.43715405816233144</v>
      </c>
      <c r="DR29" s="44">
        <f ca="1">IF(DF29&lt;&gt;"",IF(DP29="NO",VLOOKUP(DK29,'Players Stats'!$C$88:$I$127,7),""),"")</f>
        <v>0.28571428571428564</v>
      </c>
      <c r="DS29" s="44">
        <f t="shared" ca="1" si="75"/>
        <v>2</v>
      </c>
      <c r="DT29" s="27">
        <f t="shared" ca="1" si="52"/>
        <v>0.42969255316871113</v>
      </c>
      <c r="DU29" s="44">
        <f ca="1">IF(DP29="NO",VLOOKUP(DK29,'Players Stats'!$C$88:$H$127,7-'Quarter 2'!DS29),"")</f>
        <v>0.443</v>
      </c>
      <c r="DV29" s="44">
        <f t="shared" ca="1" si="76"/>
        <v>2</v>
      </c>
      <c r="DW29" s="27">
        <f t="shared" ca="1" si="53"/>
        <v>0.66821468658340144</v>
      </c>
      <c r="DX29" s="44" t="str">
        <f ca="1">IF(DW29="","",IF(DW29&lt;=VLOOKUP(DK29,'Players Stats'!$C$88:$L$127,10),"YES","NO"))</f>
        <v>NO</v>
      </c>
      <c r="DY29" s="27" t="str">
        <f t="shared" ca="1" si="54"/>
        <v/>
      </c>
      <c r="DZ29" s="44" t="str">
        <f ca="1">IF(DX29="YES",IF(DY29&lt;=VLOOKUP(DK29,'Players Stats'!$C$88:$H$127,6),1,0),"")</f>
        <v/>
      </c>
      <c r="EA29" s="27" t="str">
        <f t="shared" ca="1" si="55"/>
        <v/>
      </c>
      <c r="EB29" s="44" t="str">
        <f ca="1">IF(AND(DX29="YES",EA29&lt;&gt;""),IF(EA29&lt;=VLOOKUP(DK29,'Players Stats'!$C$88:$H$127,6),1,0),"")</f>
        <v/>
      </c>
      <c r="EC29" s="27" t="str">
        <f t="shared" ca="1" si="56"/>
        <v/>
      </c>
      <c r="ED29" s="44" t="str">
        <f ca="1">IF(EC29="","",IF(EC29&lt;=Simulation!$K$7,"YES","NO"))</f>
        <v/>
      </c>
      <c r="EE29" s="27" t="str">
        <f t="shared" ca="1" si="57"/>
        <v/>
      </c>
      <c r="EF29" s="44" t="str">
        <f ca="1">IF(ED29="NO",IF(EE29&lt;=Simulation!$K$9,DH29,DI29),"")</f>
        <v/>
      </c>
      <c r="EH29" s="44">
        <f t="shared" ca="1" si="58"/>
        <v>10</v>
      </c>
      <c r="EI29" s="6" t="str">
        <f t="shared" ca="1" si="59"/>
        <v>-</v>
      </c>
      <c r="EJ29" s="44">
        <f t="shared" ca="1" si="60"/>
        <v>8</v>
      </c>
      <c r="EL29" s="44" t="str">
        <f t="shared" ca="1" si="4"/>
        <v/>
      </c>
      <c r="EM29" s="44" t="str">
        <f t="shared" ca="1" si="4"/>
        <v/>
      </c>
      <c r="EN29" s="44" t="str">
        <f t="shared" ca="1" si="4"/>
        <v/>
      </c>
    </row>
    <row r="30" spans="2:144">
      <c r="B30" s="44">
        <f ca="1">IF(B29&lt;&gt;"",IF(AND(B29&lt;60*Simulation!$K$8, B29+C30&lt;60*Simulation!$K$8),B29+C30,""),"")</f>
        <v>253</v>
      </c>
      <c r="C30" s="44">
        <f ca="1">IF(B29&lt;&gt;"",IF(AND(AB29&lt;&gt;"", D29=AB29),RANDBETWEEN(Simulation!$N$6,Simulation!$P$6),RANDBETWEEN(Simulation!$N$5,Simulation!$P$5)),"")</f>
        <v>9</v>
      </c>
      <c r="D30" s="44">
        <f t="shared" ca="1" si="61"/>
        <v>4</v>
      </c>
      <c r="E30" s="44">
        <f t="shared" ca="1" si="5"/>
        <v>3</v>
      </c>
      <c r="F30" s="87">
        <f t="shared" ca="1" si="6"/>
        <v>0.49108297962661251</v>
      </c>
      <c r="G30" s="44">
        <f t="shared" ca="1" si="7"/>
        <v>18</v>
      </c>
      <c r="H30" s="44" t="str">
        <f ca="1">IF(B30&lt;&gt;"",VLOOKUP(G30,'Players Stats'!$C$88:$D$127,2),"")</f>
        <v>Small Forward</v>
      </c>
      <c r="I30" s="44" t="str">
        <f ca="1">IF(B30&lt;&gt;"",VLOOKUP(G30,'Players Stats'!$C$88:$E$127,3),"")</f>
        <v>Carmelo Anthony</v>
      </c>
      <c r="J30" s="87">
        <f t="shared" ca="1" si="8"/>
        <v>0.2117286323767622</v>
      </c>
      <c r="K30" s="87">
        <f ca="1">IF(B30&lt;&gt;"",VLOOKUP('Quarter 2'!G30-5*('Quarter 2'!D30-1),'Players Stats'!$B$136:$J$140,1+E30),"")</f>
        <v>0.10165000000000002</v>
      </c>
      <c r="L30" s="44" t="str">
        <f t="shared" ca="1" si="62"/>
        <v>NO</v>
      </c>
      <c r="M30" s="87">
        <f t="shared" ca="1" si="9"/>
        <v>0.97693469295863822</v>
      </c>
      <c r="N30" s="87">
        <f ca="1">IF(B30&lt;&gt;"",IF(L30="NO",VLOOKUP(G30,'Players Stats'!$C$88:$I$127,7),""),"")</f>
        <v>0.21830985915492959</v>
      </c>
      <c r="O30" s="44">
        <f t="shared" ca="1" si="63"/>
        <v>2</v>
      </c>
      <c r="P30" s="87">
        <f t="shared" ca="1" si="10"/>
        <v>0.8655231557174009</v>
      </c>
      <c r="Q30" s="87">
        <f ca="1">IF(L30="NO",VLOOKUP(G30,'Players Stats'!$C$88:$H$127,7-'Quarter 2'!O30),"")</f>
        <v>0.44900000000000001</v>
      </c>
      <c r="R30" s="44">
        <f t="shared" ca="1" si="64"/>
        <v>0</v>
      </c>
      <c r="S30" s="87">
        <f t="shared" ca="1" si="11"/>
        <v>0.56959126651980907</v>
      </c>
      <c r="T30" s="44" t="str">
        <f ca="1">IF(S30="","",IF(S30&lt;=VLOOKUP(G30,'Players Stats'!$C$88:$L$127,10),"YES","NO"))</f>
        <v>NO</v>
      </c>
      <c r="U30" s="87" t="str">
        <f t="shared" ca="1" si="12"/>
        <v/>
      </c>
      <c r="V30" s="44" t="str">
        <f ca="1">IF(T30="YES",IF(U30&lt;=VLOOKUP(G30,'Players Stats'!$C$88:$H$127,6),1,0),"")</f>
        <v/>
      </c>
      <c r="W30" s="87" t="str">
        <f t="shared" ca="1" si="13"/>
        <v/>
      </c>
      <c r="X30" s="44" t="str">
        <f ca="1">IF(AND(T30="YES",W30&lt;&gt;""),IF(W30&lt;=VLOOKUP(G30,'Players Stats'!$C$88:$H$127,6),1,0),"")</f>
        <v/>
      </c>
      <c r="Y30" s="87">
        <f t="shared" ca="1" si="14"/>
        <v>0.41818292229614251</v>
      </c>
      <c r="Z30" s="44" t="str">
        <f ca="1">IF(Y30="","",IF(Y30&lt;=Simulation!$K$7,"YES","NO"))</f>
        <v>NO</v>
      </c>
      <c r="AA30" s="87">
        <f t="shared" ca="1" si="15"/>
        <v>0.90020582668502458</v>
      </c>
      <c r="AB30" s="44">
        <f ca="1">IF(Z30="NO",IF(AA30&lt;=Simulation!$K$9,D30,E30),"")</f>
        <v>3</v>
      </c>
      <c r="AD30" s="44">
        <f t="shared" ca="1" si="16"/>
        <v>6</v>
      </c>
      <c r="AE30" s="6" t="str">
        <f t="shared" ca="1" si="17"/>
        <v>-</v>
      </c>
      <c r="AF30" s="44">
        <f t="shared" ca="1" si="18"/>
        <v>7</v>
      </c>
      <c r="AH30" s="44" t="str">
        <f t="shared" ca="1" si="77"/>
        <v/>
      </c>
      <c r="AI30" s="44" t="str">
        <f t="shared" ca="1" si="77"/>
        <v/>
      </c>
      <c r="AJ30" s="44" t="str">
        <f t="shared" ca="1" si="77"/>
        <v/>
      </c>
      <c r="AL30" s="44">
        <f ca="1">IF(AL29&lt;&gt;"",IF(AND(AL29&lt;60*Simulation!$K$8, AL29+AM30&lt;60*Simulation!$K$8),AL29+AM30,""),"")</f>
        <v>306</v>
      </c>
      <c r="AM30" s="44">
        <f ca="1">IF(AL29&lt;&gt;"",IF(AND(BL29&lt;&gt;"", AN29=BL29),RANDBETWEEN(Simulation!$N$6,Simulation!$P$6),RANDBETWEEN(Simulation!$N$5,Simulation!$P$5)),"")</f>
        <v>3</v>
      </c>
      <c r="AN30" s="44">
        <f t="shared" ca="1" si="65"/>
        <v>3</v>
      </c>
      <c r="AO30" s="44">
        <f t="shared" ca="1" si="19"/>
        <v>4</v>
      </c>
      <c r="AP30" s="27">
        <f t="shared" ca="1" si="20"/>
        <v>0.76773298637150433</v>
      </c>
      <c r="AQ30" s="44">
        <f t="shared" ca="1" si="21"/>
        <v>14</v>
      </c>
      <c r="AR30" s="44" t="str">
        <f ca="1">IF(AL30&lt;&gt;"",VLOOKUP(AQ30,'Players Stats'!$C$88:$D$127,2),"")</f>
        <v>Power Forward</v>
      </c>
      <c r="AS30" s="44" t="str">
        <f ca="1">IF(AL30&lt;&gt;"",VLOOKUP(AQ30,'Players Stats'!$C$88:$E$127,3),"")</f>
        <v>Paul George</v>
      </c>
      <c r="AT30" s="27">
        <f t="shared" ca="1" si="22"/>
        <v>0.91305302653898412</v>
      </c>
      <c r="AU30" s="44">
        <f ca="1">IF(AL30&lt;&gt;"",VLOOKUP('Quarter 2'!AQ30-5*('Quarter 2'!AN30-1),'Players Stats'!$B$136:$J$140,1+AO30),"")</f>
        <v>4.8800000000000003E-2</v>
      </c>
      <c r="AV30" s="44" t="str">
        <f t="shared" ca="1" si="66"/>
        <v>NO</v>
      </c>
      <c r="AW30" s="27">
        <f t="shared" ca="1" si="23"/>
        <v>0.44605163743910003</v>
      </c>
      <c r="AX30" s="44">
        <f ca="1">IF(AL30&lt;&gt;"",IF(AV30="NO",VLOOKUP(AQ30,'Players Stats'!$C$88:$I$127,7),""),"")</f>
        <v>0.28365384615384615</v>
      </c>
      <c r="AY30" s="44">
        <f t="shared" ca="1" si="67"/>
        <v>2</v>
      </c>
      <c r="AZ30" s="27">
        <f t="shared" ca="1" si="24"/>
        <v>0.75972053472597012</v>
      </c>
      <c r="BA30" s="44">
        <f ca="1">IF(AV30="NO",VLOOKUP(AQ30,'Players Stats'!$C$88:$H$127,7-'Quarter 2'!AY30),"")</f>
        <v>0.41899999999999998</v>
      </c>
      <c r="BB30" s="44">
        <f t="shared" ca="1" si="68"/>
        <v>0</v>
      </c>
      <c r="BC30" s="27">
        <f t="shared" ca="1" si="25"/>
        <v>0.16954020276980286</v>
      </c>
      <c r="BD30" s="44" t="str">
        <f ca="1">IF(BC30="","",IF(BC30&lt;=VLOOKUP(AQ30,'Players Stats'!$C$88:$L$127,10),"YES","NO"))</f>
        <v>NO</v>
      </c>
      <c r="BE30" s="27" t="str">
        <f t="shared" ca="1" si="26"/>
        <v/>
      </c>
      <c r="BF30" s="44" t="str">
        <f ca="1">IF(BD30="YES",IF(BE30&lt;=VLOOKUP(AQ30,'Players Stats'!$C$88:$H$127,6),1,0),"")</f>
        <v/>
      </c>
      <c r="BG30" s="27" t="str">
        <f t="shared" ca="1" si="27"/>
        <v/>
      </c>
      <c r="BH30" s="44" t="str">
        <f ca="1">IF(AND(BD30="YES",BG30&lt;&gt;""),IF(BG30&lt;=VLOOKUP(AQ30,'Players Stats'!$C$88:$H$127,6),1,0),"")</f>
        <v/>
      </c>
      <c r="BI30" s="27">
        <f t="shared" ca="1" si="28"/>
        <v>0.52054443705794906</v>
      </c>
      <c r="BJ30" s="44" t="str">
        <f ca="1">IF(BI30="","",IF(BI30&lt;=Simulation!$K$7,"YES","NO"))</f>
        <v>NO</v>
      </c>
      <c r="BK30" s="27">
        <f t="shared" ca="1" si="29"/>
        <v>0.29732862933251669</v>
      </c>
      <c r="BL30" s="44">
        <f ca="1">IF(BJ30="NO",IF(BK30&lt;=Simulation!$K$9,AN30,AO30),"")</f>
        <v>3</v>
      </c>
      <c r="BN30" s="44">
        <f t="shared" ca="1" si="30"/>
        <v>8</v>
      </c>
      <c r="BO30" s="6" t="str">
        <f t="shared" ca="1" si="31"/>
        <v>-</v>
      </c>
      <c r="BP30" s="44">
        <f t="shared" ca="1" si="32"/>
        <v>8</v>
      </c>
      <c r="BR30" s="44" t="str">
        <f t="shared" ca="1" si="2"/>
        <v/>
      </c>
      <c r="BS30" s="44" t="str">
        <f t="shared" ca="1" si="2"/>
        <v/>
      </c>
      <c r="BT30" s="44" t="str">
        <f t="shared" ca="1" si="2"/>
        <v/>
      </c>
      <c r="BU30" s="44"/>
      <c r="BV30" s="44">
        <f ca="1">IF(BV29&lt;&gt;"",IF(AND(BV29&lt;60*Simulation!$K$8, BV29+BW30&lt;60*Simulation!$K$8),BV29+BW30,""),"")</f>
        <v>294</v>
      </c>
      <c r="BW30" s="44">
        <f ca="1">IF(BV29&lt;&gt;"",IF(AND(CV29&lt;&gt;"", BX29=CV29),RANDBETWEEN(Simulation!$N$6,Simulation!$P$6),RANDBETWEEN(Simulation!$N$5,Simulation!$P$5)),"")</f>
        <v>19</v>
      </c>
      <c r="BX30" s="44">
        <f t="shared" ca="1" si="69"/>
        <v>4</v>
      </c>
      <c r="BY30" s="44">
        <f t="shared" ca="1" si="33"/>
        <v>3</v>
      </c>
      <c r="BZ30" s="27">
        <f t="shared" ca="1" si="34"/>
        <v>0.80761361434858614</v>
      </c>
      <c r="CA30" s="44">
        <f t="shared" ca="1" si="35"/>
        <v>20</v>
      </c>
      <c r="CB30" s="44" t="str">
        <f ca="1">IF(BV30&lt;&gt;"",VLOOKUP(CA30,'Players Stats'!$C$88:$D$127,2),"")</f>
        <v>Center</v>
      </c>
      <c r="CC30" s="44" t="str">
        <f ca="1">IF(BV30&lt;&gt;"",VLOOKUP(CA30,'Players Stats'!$C$88:$E$127,3),"")</f>
        <v>Tyson Chandler</v>
      </c>
      <c r="CD30" s="27">
        <f t="shared" ca="1" si="36"/>
        <v>0.63712475766442145</v>
      </c>
      <c r="CE30" s="44">
        <f ca="1">IF(BV30&lt;&gt;"",VLOOKUP('Quarter 2'!CA30-5*('Quarter 2'!BX30-1),'Players Stats'!$B$136:$J$140,1+BY30),"")</f>
        <v>0.14460000000000001</v>
      </c>
      <c r="CF30" s="44" t="str">
        <f t="shared" ca="1" si="70"/>
        <v>NO</v>
      </c>
      <c r="CG30" s="27">
        <f t="shared" ca="1" si="37"/>
        <v>0.90789635094860344</v>
      </c>
      <c r="CH30" s="44">
        <f ca="1">IF(BV30&lt;&gt;"",IF(CF30="NO",VLOOKUP(CA30,'Players Stats'!$C$88:$I$127,7),""),"")</f>
        <v>0</v>
      </c>
      <c r="CI30" s="44">
        <f t="shared" ca="1" si="71"/>
        <v>2</v>
      </c>
      <c r="CJ30" s="27">
        <f t="shared" ca="1" si="38"/>
        <v>0.81235716307588224</v>
      </c>
      <c r="CK30" s="44">
        <f ca="1">IF(CF30="NO",VLOOKUP(CA30,'Players Stats'!$C$88:$H$127,7-'Quarter 2'!CI30),"")</f>
        <v>0.63800000000000001</v>
      </c>
      <c r="CL30" s="44">
        <f t="shared" ca="1" si="72"/>
        <v>0</v>
      </c>
      <c r="CM30" s="27">
        <f t="shared" ca="1" si="39"/>
        <v>0.49391890671392336</v>
      </c>
      <c r="CN30" s="44" t="str">
        <f ca="1">IF(CM30="","",IF(CM30&lt;=VLOOKUP(CA30,'Players Stats'!$C$88:$L$127,10),"YES","NO"))</f>
        <v>NO</v>
      </c>
      <c r="CO30" s="27" t="str">
        <f t="shared" ca="1" si="40"/>
        <v/>
      </c>
      <c r="CP30" s="44" t="str">
        <f ca="1">IF(CN30="YES",IF(CO30&lt;=VLOOKUP(CA30,'Players Stats'!$C$88:$H$127,6),1,0),"")</f>
        <v/>
      </c>
      <c r="CQ30" s="27" t="str">
        <f t="shared" ca="1" si="41"/>
        <v/>
      </c>
      <c r="CR30" s="44" t="str">
        <f ca="1">IF(AND(CN30="YES",CQ30&lt;&gt;""),IF(CQ30&lt;=VLOOKUP(CA30,'Players Stats'!$C$88:$H$127,6),1,0),"")</f>
        <v/>
      </c>
      <c r="CS30" s="27">
        <f t="shared" ca="1" si="42"/>
        <v>9.4079437265250698E-2</v>
      </c>
      <c r="CT30" s="44" t="str">
        <f ca="1">IF(CS30="","",IF(CS30&lt;=Simulation!$K$7,"YES","NO"))</f>
        <v>NO</v>
      </c>
      <c r="CU30" s="27">
        <f t="shared" ca="1" si="43"/>
        <v>0.66547534222376248</v>
      </c>
      <c r="CV30" s="44">
        <f ca="1">IF(CT30="NO",IF(CU30&lt;=Simulation!$K$9,BX30,BY30),"")</f>
        <v>3</v>
      </c>
      <c r="CX30" s="44">
        <f t="shared" ca="1" si="44"/>
        <v>8</v>
      </c>
      <c r="CY30" s="6" t="str">
        <f t="shared" ca="1" si="45"/>
        <v>-</v>
      </c>
      <c r="CZ30" s="44">
        <f t="shared" ca="1" si="46"/>
        <v>13</v>
      </c>
      <c r="DB30" s="44" t="str">
        <f t="shared" ca="1" si="3"/>
        <v/>
      </c>
      <c r="DC30" s="44" t="str">
        <f t="shared" ca="1" si="3"/>
        <v/>
      </c>
      <c r="DD30" s="44" t="str">
        <f t="shared" ca="1" si="3"/>
        <v/>
      </c>
      <c r="DE30" s="44"/>
      <c r="DF30" s="44">
        <f ca="1">IF(DF29&lt;&gt;"",IF(AND(DF29&lt;60*Simulation!$K$8, DF29+DG30&lt;60*Simulation!$K$8),DF29+DG30,""),"")</f>
        <v>329</v>
      </c>
      <c r="DG30" s="44">
        <f ca="1">IF(DF29&lt;&gt;"",IF(AND(EF29&lt;&gt;"", DH29=EF29),RANDBETWEEN(Simulation!$N$6,Simulation!$P$6),RANDBETWEEN(Simulation!$N$5,Simulation!$P$5)),"")</f>
        <v>23</v>
      </c>
      <c r="DH30" s="44">
        <f t="shared" ca="1" si="73"/>
        <v>4</v>
      </c>
      <c r="DI30" s="44">
        <f t="shared" ca="1" si="47"/>
        <v>3</v>
      </c>
      <c r="DJ30" s="27">
        <f t="shared" ca="1" si="48"/>
        <v>0.17489542027968286</v>
      </c>
      <c r="DK30" s="44">
        <f t="shared" ca="1" si="49"/>
        <v>16</v>
      </c>
      <c r="DL30" s="44" t="str">
        <f ca="1">IF(DF30&lt;&gt;"",VLOOKUP(DK30,'Players Stats'!$C$88:$D$127,2),"")</f>
        <v>Point Guard</v>
      </c>
      <c r="DM30" s="44" t="str">
        <f ca="1">IF(DF30&lt;&gt;"",VLOOKUP(DK30,'Players Stats'!$C$88:$E$127,3),"")</f>
        <v>J.R. Smith</v>
      </c>
      <c r="DN30" s="27">
        <f t="shared" ca="1" si="50"/>
        <v>0.25541369276468562</v>
      </c>
      <c r="DO30" s="44">
        <f ca="1">IF(DF30&lt;&gt;"",VLOOKUP('Quarter 2'!DK30-5*('Quarter 2'!DH30-1),'Players Stats'!$B$136:$J$140,1+DI30),"")</f>
        <v>6.9000000000000006E-2</v>
      </c>
      <c r="DP30" s="44" t="str">
        <f t="shared" ca="1" si="74"/>
        <v>NO</v>
      </c>
      <c r="DQ30" s="27">
        <f t="shared" ca="1" si="51"/>
        <v>0.52747558631868108</v>
      </c>
      <c r="DR30" s="44">
        <f ca="1">IF(DF30&lt;&gt;"",IF(DP30="NO",VLOOKUP(DK30,'Players Stats'!$C$88:$I$127,7),""),"")</f>
        <v>0.26066350710900471</v>
      </c>
      <c r="DS30" s="44">
        <f t="shared" ca="1" si="75"/>
        <v>2</v>
      </c>
      <c r="DT30" s="27">
        <f t="shared" ca="1" si="52"/>
        <v>0.56153415085037661</v>
      </c>
      <c r="DU30" s="44">
        <f ca="1">IF(DP30="NO",VLOOKUP(DK30,'Players Stats'!$C$88:$H$127,7-'Quarter 2'!DS30),"")</f>
        <v>0.42199999999999999</v>
      </c>
      <c r="DV30" s="44">
        <f t="shared" ca="1" si="76"/>
        <v>0</v>
      </c>
      <c r="DW30" s="27">
        <f t="shared" ca="1" si="53"/>
        <v>0.22011137601030994</v>
      </c>
      <c r="DX30" s="44" t="str">
        <f ca="1">IF(DW30="","",IF(DW30&lt;=VLOOKUP(DK30,'Players Stats'!$C$88:$L$127,10),"YES","NO"))</f>
        <v>NO</v>
      </c>
      <c r="DY30" s="27" t="str">
        <f t="shared" ca="1" si="54"/>
        <v/>
      </c>
      <c r="DZ30" s="44" t="str">
        <f ca="1">IF(DX30="YES",IF(DY30&lt;=VLOOKUP(DK30,'Players Stats'!$C$88:$H$127,6),1,0),"")</f>
        <v/>
      </c>
      <c r="EA30" s="27" t="str">
        <f t="shared" ca="1" si="55"/>
        <v/>
      </c>
      <c r="EB30" s="44" t="str">
        <f ca="1">IF(AND(DX30="YES",EA30&lt;&gt;""),IF(EA30&lt;=VLOOKUP(DK30,'Players Stats'!$C$88:$H$127,6),1,0),"")</f>
        <v/>
      </c>
      <c r="EC30" s="27">
        <f t="shared" ca="1" si="56"/>
        <v>0.164320445302506</v>
      </c>
      <c r="ED30" s="44" t="str">
        <f ca="1">IF(EC30="","",IF(EC30&lt;=Simulation!$K$7,"YES","NO"))</f>
        <v>NO</v>
      </c>
      <c r="EE30" s="27">
        <f t="shared" ca="1" si="57"/>
        <v>0.5065221555433711</v>
      </c>
      <c r="EF30" s="44">
        <f ca="1">IF(ED30="NO",IF(EE30&lt;=Simulation!$K$9,DH30,DI30),"")</f>
        <v>3</v>
      </c>
      <c r="EH30" s="44">
        <f t="shared" ca="1" si="58"/>
        <v>10</v>
      </c>
      <c r="EI30" s="6" t="str">
        <f t="shared" ca="1" si="59"/>
        <v>-</v>
      </c>
      <c r="EJ30" s="44">
        <f t="shared" ca="1" si="60"/>
        <v>8</v>
      </c>
      <c r="EL30" s="44" t="str">
        <f t="shared" ca="1" si="4"/>
        <v/>
      </c>
      <c r="EM30" s="44" t="str">
        <f t="shared" ca="1" si="4"/>
        <v/>
      </c>
      <c r="EN30" s="44" t="str">
        <f t="shared" ca="1" si="4"/>
        <v/>
      </c>
    </row>
    <row r="31" spans="2:144">
      <c r="B31" s="44">
        <f ca="1">IF(B30&lt;&gt;"",IF(AND(B30&lt;60*Simulation!$K$8, B30+C31&lt;60*Simulation!$K$8),B30+C31,""),"")</f>
        <v>272</v>
      </c>
      <c r="C31" s="44">
        <f ca="1">IF(B30&lt;&gt;"",IF(AND(AB30&lt;&gt;"", D30=AB30),RANDBETWEEN(Simulation!$N$6,Simulation!$P$6),RANDBETWEEN(Simulation!$N$5,Simulation!$P$5)),"")</f>
        <v>19</v>
      </c>
      <c r="D31" s="44">
        <f t="shared" ca="1" si="61"/>
        <v>3</v>
      </c>
      <c r="E31" s="44">
        <f t="shared" ca="1" si="5"/>
        <v>4</v>
      </c>
      <c r="F31" s="87">
        <f t="shared" ca="1" si="6"/>
        <v>0.58116353696825385</v>
      </c>
      <c r="G31" s="44">
        <f t="shared" ca="1" si="7"/>
        <v>13</v>
      </c>
      <c r="H31" s="44" t="str">
        <f ca="1">IF(B31&lt;&gt;"",VLOOKUP(G31,'Players Stats'!$C$88:$D$127,2),"")</f>
        <v>Small Forward</v>
      </c>
      <c r="I31" s="44" t="str">
        <f ca="1">IF(B31&lt;&gt;"",VLOOKUP(G31,'Players Stats'!$C$88:$E$127,3),"")</f>
        <v>David West</v>
      </c>
      <c r="J31" s="87">
        <f t="shared" ca="1" si="8"/>
        <v>0.20684828429906521</v>
      </c>
      <c r="K31" s="87">
        <f ca="1">IF(B31&lt;&gt;"",VLOOKUP('Quarter 2'!G31-5*('Quarter 2'!D31-1),'Players Stats'!$B$136:$J$140,1+E31),"")</f>
        <v>6.5350000000000005E-2</v>
      </c>
      <c r="L31" s="44" t="str">
        <f t="shared" ca="1" si="62"/>
        <v>NO</v>
      </c>
      <c r="M31" s="87">
        <f t="shared" ca="1" si="9"/>
        <v>0.54948020280380172</v>
      </c>
      <c r="N31" s="87">
        <f ca="1">IF(B31&lt;&gt;"",IF(L31="NO",VLOOKUP(G31,'Players Stats'!$C$88:$I$127,7),""),"")</f>
        <v>2.1276595744680847E-2</v>
      </c>
      <c r="O31" s="44">
        <f t="shared" ca="1" si="63"/>
        <v>2</v>
      </c>
      <c r="P31" s="87">
        <f t="shared" ca="1" si="10"/>
        <v>0.35097364562561895</v>
      </c>
      <c r="Q31" s="87">
        <f ca="1">IF(L31="NO",VLOOKUP(G31,'Players Stats'!$C$88:$H$127,7-'Quarter 2'!O31),"")</f>
        <v>0.498</v>
      </c>
      <c r="R31" s="44">
        <f t="shared" ca="1" si="64"/>
        <v>2</v>
      </c>
      <c r="S31" s="87">
        <f t="shared" ca="1" si="11"/>
        <v>0.69965488603173065</v>
      </c>
      <c r="T31" s="44" t="str">
        <f ca="1">IF(S31="","",IF(S31&lt;=VLOOKUP(G31,'Players Stats'!$C$88:$L$127,10),"YES","NO"))</f>
        <v>NO</v>
      </c>
      <c r="U31" s="87" t="str">
        <f t="shared" ca="1" si="12"/>
        <v/>
      </c>
      <c r="V31" s="44" t="str">
        <f ca="1">IF(T31="YES",IF(U31&lt;=VLOOKUP(G31,'Players Stats'!$C$88:$H$127,6),1,0),"")</f>
        <v/>
      </c>
      <c r="W31" s="87" t="str">
        <f t="shared" ca="1" si="13"/>
        <v/>
      </c>
      <c r="X31" s="44" t="str">
        <f ca="1">IF(AND(T31="YES",W31&lt;&gt;""),IF(W31&lt;=VLOOKUP(G31,'Players Stats'!$C$88:$H$127,6),1,0),"")</f>
        <v/>
      </c>
      <c r="Y31" s="87" t="str">
        <f t="shared" ca="1" si="14"/>
        <v/>
      </c>
      <c r="Z31" s="44" t="str">
        <f ca="1">IF(Y31="","",IF(Y31&lt;=Simulation!$K$7,"YES","NO"))</f>
        <v/>
      </c>
      <c r="AA31" s="87" t="str">
        <f t="shared" ca="1" si="15"/>
        <v/>
      </c>
      <c r="AB31" s="44" t="str">
        <f ca="1">IF(Z31="NO",IF(AA31&lt;=Simulation!$K$9,D31,E31),"")</f>
        <v/>
      </c>
      <c r="AD31" s="44">
        <f t="shared" ca="1" si="16"/>
        <v>8</v>
      </c>
      <c r="AE31" s="6" t="str">
        <f t="shared" ca="1" si="17"/>
        <v>-</v>
      </c>
      <c r="AF31" s="44">
        <f t="shared" ca="1" si="18"/>
        <v>7</v>
      </c>
      <c r="AH31" s="44" t="str">
        <f t="shared" ca="1" si="77"/>
        <v/>
      </c>
      <c r="AI31" s="44" t="str">
        <f t="shared" ca="1" si="77"/>
        <v/>
      </c>
      <c r="AJ31" s="44" t="str">
        <f t="shared" ca="1" si="77"/>
        <v/>
      </c>
      <c r="AL31" s="44">
        <f ca="1">IF(AL30&lt;&gt;"",IF(AND(AL30&lt;60*Simulation!$K$8, AL30+AM31&lt;60*Simulation!$K$8),AL30+AM31,""),"")</f>
        <v>306</v>
      </c>
      <c r="AM31" s="44">
        <f ca="1">IF(AL30&lt;&gt;"",IF(AND(BL30&lt;&gt;"", AN30=BL30),RANDBETWEEN(Simulation!$N$6,Simulation!$P$6),RANDBETWEEN(Simulation!$N$5,Simulation!$P$5)),"")</f>
        <v>0</v>
      </c>
      <c r="AN31" s="44">
        <f t="shared" ca="1" si="65"/>
        <v>3</v>
      </c>
      <c r="AO31" s="44">
        <f t="shared" ca="1" si="19"/>
        <v>4</v>
      </c>
      <c r="AP31" s="27">
        <f t="shared" ca="1" si="20"/>
        <v>0.12533554931627466</v>
      </c>
      <c r="AQ31" s="44">
        <f t="shared" ca="1" si="21"/>
        <v>11</v>
      </c>
      <c r="AR31" s="44" t="str">
        <f ca="1">IF(AL31&lt;&gt;"",VLOOKUP(AQ31,'Players Stats'!$C$88:$D$127,2),"")</f>
        <v>Point Guard</v>
      </c>
      <c r="AS31" s="44" t="str">
        <f ca="1">IF(AL31&lt;&gt;"",VLOOKUP(AQ31,'Players Stats'!$C$88:$E$127,3),"")</f>
        <v>Lance Stephenson</v>
      </c>
      <c r="AT31" s="27">
        <f t="shared" ca="1" si="22"/>
        <v>0.82260303805452795</v>
      </c>
      <c r="AU31" s="44">
        <f ca="1">IF(AL31&lt;&gt;"",VLOOKUP('Quarter 2'!AQ31-5*('Quarter 2'!AN31-1),'Players Stats'!$B$136:$J$140,1+AO31),"")</f>
        <v>9.8799999999999999E-2</v>
      </c>
      <c r="AV31" s="44" t="str">
        <f t="shared" ca="1" si="66"/>
        <v>NO</v>
      </c>
      <c r="AW31" s="27">
        <f t="shared" ca="1" si="23"/>
        <v>0.72787090994729997</v>
      </c>
      <c r="AX31" s="44">
        <f ca="1">IF(AL31&lt;&gt;"",IF(AV31="NO",VLOOKUP(AQ31,'Players Stats'!$C$88:$I$127,7),""),"")</f>
        <v>0.23762376237623761</v>
      </c>
      <c r="AY31" s="44">
        <f t="shared" ca="1" si="67"/>
        <v>2</v>
      </c>
      <c r="AZ31" s="27">
        <f t="shared" ca="1" si="24"/>
        <v>0.14802852829187563</v>
      </c>
      <c r="BA31" s="44">
        <f ca="1">IF(AV31="NO",VLOOKUP(AQ31,'Players Stats'!$C$88:$H$127,7-'Quarter 2'!AY31),"")</f>
        <v>0.46</v>
      </c>
      <c r="BB31" s="44">
        <f t="shared" ca="1" si="68"/>
        <v>2</v>
      </c>
      <c r="BC31" s="27">
        <f t="shared" ca="1" si="25"/>
        <v>0.15144144134817206</v>
      </c>
      <c r="BD31" s="44" t="str">
        <f ca="1">IF(BC31="","",IF(BC31&lt;=VLOOKUP(AQ31,'Players Stats'!$C$88:$L$127,10),"YES","NO"))</f>
        <v>NO</v>
      </c>
      <c r="BE31" s="27" t="str">
        <f t="shared" ca="1" si="26"/>
        <v/>
      </c>
      <c r="BF31" s="44" t="str">
        <f ca="1">IF(BD31="YES",IF(BE31&lt;=VLOOKUP(AQ31,'Players Stats'!$C$88:$H$127,6),1,0),"")</f>
        <v/>
      </c>
      <c r="BG31" s="27" t="str">
        <f t="shared" ca="1" si="27"/>
        <v/>
      </c>
      <c r="BH31" s="44" t="str">
        <f ca="1">IF(AND(BD31="YES",BG31&lt;&gt;""),IF(BG31&lt;=VLOOKUP(AQ31,'Players Stats'!$C$88:$H$127,6),1,0),"")</f>
        <v/>
      </c>
      <c r="BI31" s="27" t="str">
        <f t="shared" ca="1" si="28"/>
        <v/>
      </c>
      <c r="BJ31" s="44" t="str">
        <f ca="1">IF(BI31="","",IF(BI31&lt;=Simulation!$K$7,"YES","NO"))</f>
        <v/>
      </c>
      <c r="BK31" s="27" t="str">
        <f t="shared" ca="1" si="29"/>
        <v/>
      </c>
      <c r="BL31" s="44" t="str">
        <f ca="1">IF(BJ31="NO",IF(BK31&lt;=Simulation!$K$9,AN31,AO31),"")</f>
        <v/>
      </c>
      <c r="BN31" s="44">
        <f t="shared" ca="1" si="30"/>
        <v>10</v>
      </c>
      <c r="BO31" s="6" t="str">
        <f t="shared" ca="1" si="31"/>
        <v>-</v>
      </c>
      <c r="BP31" s="44">
        <f t="shared" ca="1" si="32"/>
        <v>8</v>
      </c>
      <c r="BR31" s="44" t="str">
        <f t="shared" ca="1" si="2"/>
        <v/>
      </c>
      <c r="BS31" s="44" t="str">
        <f t="shared" ca="1" si="2"/>
        <v/>
      </c>
      <c r="BT31" s="44" t="str">
        <f t="shared" ca="1" si="2"/>
        <v/>
      </c>
      <c r="BU31" s="44"/>
      <c r="BV31" s="44">
        <f ca="1">IF(BV30&lt;&gt;"",IF(AND(BV30&lt;60*Simulation!$K$8, BV30+BW31&lt;60*Simulation!$K$8),BV30+BW31,""),"")</f>
        <v>304</v>
      </c>
      <c r="BW31" s="44">
        <f ca="1">IF(BV30&lt;&gt;"",IF(AND(CV30&lt;&gt;"", BX30=CV30),RANDBETWEEN(Simulation!$N$6,Simulation!$P$6),RANDBETWEEN(Simulation!$N$5,Simulation!$P$5)),"")</f>
        <v>10</v>
      </c>
      <c r="BX31" s="44">
        <f t="shared" ca="1" si="69"/>
        <v>3</v>
      </c>
      <c r="BY31" s="44">
        <f t="shared" ca="1" si="33"/>
        <v>4</v>
      </c>
      <c r="BZ31" s="27">
        <f t="shared" ca="1" si="34"/>
        <v>0.11644305940405486</v>
      </c>
      <c r="CA31" s="44">
        <f t="shared" ca="1" si="35"/>
        <v>11</v>
      </c>
      <c r="CB31" s="44" t="str">
        <f ca="1">IF(BV31&lt;&gt;"",VLOOKUP(CA31,'Players Stats'!$C$88:$D$127,2),"")</f>
        <v>Point Guard</v>
      </c>
      <c r="CC31" s="44" t="str">
        <f ca="1">IF(BV31&lt;&gt;"",VLOOKUP(CA31,'Players Stats'!$C$88:$E$127,3),"")</f>
        <v>Lance Stephenson</v>
      </c>
      <c r="CD31" s="27">
        <f t="shared" ca="1" si="36"/>
        <v>2.0492642349189349E-2</v>
      </c>
      <c r="CE31" s="44">
        <f ca="1">IF(BV31&lt;&gt;"",VLOOKUP('Quarter 2'!CA31-5*('Quarter 2'!BX31-1),'Players Stats'!$B$136:$J$140,1+BY31),"")</f>
        <v>9.8799999999999999E-2</v>
      </c>
      <c r="CF31" s="44" t="str">
        <f t="shared" ca="1" si="70"/>
        <v>YES</v>
      </c>
      <c r="CG31" s="27" t="str">
        <f t="shared" ca="1" si="37"/>
        <v/>
      </c>
      <c r="CH31" s="44" t="str">
        <f ca="1">IF(BV31&lt;&gt;"",IF(CF31="NO",VLOOKUP(CA31,'Players Stats'!$C$88:$I$127,7),""),"")</f>
        <v/>
      </c>
      <c r="CI31" s="44" t="str">
        <f t="shared" ca="1" si="71"/>
        <v/>
      </c>
      <c r="CJ31" s="27" t="str">
        <f t="shared" ca="1" si="38"/>
        <v/>
      </c>
      <c r="CK31" s="44" t="str">
        <f ca="1">IF(CF31="NO",VLOOKUP(CA31,'Players Stats'!$C$88:$H$127,7-'Quarter 2'!CI31),"")</f>
        <v/>
      </c>
      <c r="CL31" s="44" t="str">
        <f t="shared" ca="1" si="72"/>
        <v/>
      </c>
      <c r="CM31" s="27" t="str">
        <f t="shared" ca="1" si="39"/>
        <v/>
      </c>
      <c r="CN31" s="44" t="str">
        <f ca="1">IF(CM31="","",IF(CM31&lt;=VLOOKUP(CA31,'Players Stats'!$C$88:$L$127,10),"YES","NO"))</f>
        <v/>
      </c>
      <c r="CO31" s="27" t="str">
        <f t="shared" ca="1" si="40"/>
        <v/>
      </c>
      <c r="CP31" s="44" t="str">
        <f ca="1">IF(CN31="YES",IF(CO31&lt;=VLOOKUP(CA31,'Players Stats'!$C$88:$H$127,6),1,0),"")</f>
        <v/>
      </c>
      <c r="CQ31" s="27" t="str">
        <f t="shared" ca="1" si="41"/>
        <v/>
      </c>
      <c r="CR31" s="44" t="str">
        <f ca="1">IF(AND(CN31="YES",CQ31&lt;&gt;""),IF(CQ31&lt;=VLOOKUP(CA31,'Players Stats'!$C$88:$H$127,6),1,0),"")</f>
        <v/>
      </c>
      <c r="CS31" s="27" t="str">
        <f t="shared" ca="1" si="42"/>
        <v/>
      </c>
      <c r="CT31" s="44" t="str">
        <f ca="1">IF(CS31="","",IF(CS31&lt;=Simulation!$K$7,"YES","NO"))</f>
        <v/>
      </c>
      <c r="CU31" s="27" t="str">
        <f t="shared" ca="1" si="43"/>
        <v/>
      </c>
      <c r="CV31" s="44" t="str">
        <f ca="1">IF(CT31="NO",IF(CU31&lt;=Simulation!$K$9,BX31,BY31),"")</f>
        <v/>
      </c>
      <c r="CX31" s="44">
        <f t="shared" ca="1" si="44"/>
        <v>8</v>
      </c>
      <c r="CY31" s="6" t="str">
        <f t="shared" ca="1" si="45"/>
        <v>-</v>
      </c>
      <c r="CZ31" s="44">
        <f t="shared" ca="1" si="46"/>
        <v>13</v>
      </c>
      <c r="DB31" s="44" t="str">
        <f t="shared" ca="1" si="3"/>
        <v/>
      </c>
      <c r="DC31" s="44" t="str">
        <f t="shared" ca="1" si="3"/>
        <v/>
      </c>
      <c r="DD31" s="44" t="str">
        <f t="shared" ca="1" si="3"/>
        <v/>
      </c>
      <c r="DE31" s="44"/>
      <c r="DF31" s="44">
        <f ca="1">IF(DF30&lt;&gt;"",IF(AND(DF30&lt;60*Simulation!$K$8, DF30+DG31&lt;60*Simulation!$K$8),DF30+DG31,""),"")</f>
        <v>342</v>
      </c>
      <c r="DG31" s="44">
        <f ca="1">IF(DF30&lt;&gt;"",IF(AND(EF30&lt;&gt;"", DH30=EF30),RANDBETWEEN(Simulation!$N$6,Simulation!$P$6),RANDBETWEEN(Simulation!$N$5,Simulation!$P$5)),"")</f>
        <v>13</v>
      </c>
      <c r="DH31" s="44">
        <f t="shared" ca="1" si="73"/>
        <v>3</v>
      </c>
      <c r="DI31" s="44">
        <f t="shared" ca="1" si="47"/>
        <v>4</v>
      </c>
      <c r="DJ31" s="27">
        <f t="shared" ca="1" si="48"/>
        <v>0.92009019207840514</v>
      </c>
      <c r="DK31" s="44">
        <f t="shared" ca="1" si="49"/>
        <v>15</v>
      </c>
      <c r="DL31" s="44" t="str">
        <f ca="1">IF(DF31&lt;&gt;"",VLOOKUP(DK31,'Players Stats'!$C$88:$D$127,2),"")</f>
        <v>Center</v>
      </c>
      <c r="DM31" s="44" t="str">
        <f ca="1">IF(DF31&lt;&gt;"",VLOOKUP(DK31,'Players Stats'!$C$88:$E$127,3),"")</f>
        <v>Roy Hibbert</v>
      </c>
      <c r="DN31" s="27">
        <f t="shared" ca="1" si="50"/>
        <v>4.093489770128278E-2</v>
      </c>
      <c r="DO31" s="44">
        <f ca="1">IF(DF31&lt;&gt;"",VLOOKUP('Quarter 2'!DK31-5*('Quarter 2'!DH31-1),'Players Stats'!$B$136:$J$140,1+DI31),"")</f>
        <v>8.4650000000000003E-2</v>
      </c>
      <c r="DP31" s="44" t="str">
        <f t="shared" ca="1" si="74"/>
        <v>YES</v>
      </c>
      <c r="DQ31" s="27" t="str">
        <f t="shared" ca="1" si="51"/>
        <v/>
      </c>
      <c r="DR31" s="44" t="str">
        <f ca="1">IF(DF31&lt;&gt;"",IF(DP31="NO",VLOOKUP(DK31,'Players Stats'!$C$88:$I$127,7),""),"")</f>
        <v/>
      </c>
      <c r="DS31" s="44" t="str">
        <f t="shared" ca="1" si="75"/>
        <v/>
      </c>
      <c r="DT31" s="27" t="str">
        <f t="shared" ca="1" si="52"/>
        <v/>
      </c>
      <c r="DU31" s="44" t="str">
        <f ca="1">IF(DP31="NO",VLOOKUP(DK31,'Players Stats'!$C$88:$H$127,7-'Quarter 2'!DS31),"")</f>
        <v/>
      </c>
      <c r="DV31" s="44" t="str">
        <f t="shared" ca="1" si="76"/>
        <v/>
      </c>
      <c r="DW31" s="27" t="str">
        <f t="shared" ca="1" si="53"/>
        <v/>
      </c>
      <c r="DX31" s="44" t="str">
        <f ca="1">IF(DW31="","",IF(DW31&lt;=VLOOKUP(DK31,'Players Stats'!$C$88:$L$127,10),"YES","NO"))</f>
        <v/>
      </c>
      <c r="DY31" s="27" t="str">
        <f t="shared" ca="1" si="54"/>
        <v/>
      </c>
      <c r="DZ31" s="44" t="str">
        <f ca="1">IF(DX31="YES",IF(DY31&lt;=VLOOKUP(DK31,'Players Stats'!$C$88:$H$127,6),1,0),"")</f>
        <v/>
      </c>
      <c r="EA31" s="27" t="str">
        <f t="shared" ca="1" si="55"/>
        <v/>
      </c>
      <c r="EB31" s="44" t="str">
        <f ca="1">IF(AND(DX31="YES",EA31&lt;&gt;""),IF(EA31&lt;=VLOOKUP(DK31,'Players Stats'!$C$88:$H$127,6),1,0),"")</f>
        <v/>
      </c>
      <c r="EC31" s="27" t="str">
        <f t="shared" ca="1" si="56"/>
        <v/>
      </c>
      <c r="ED31" s="44" t="str">
        <f ca="1">IF(EC31="","",IF(EC31&lt;=Simulation!$K$7,"YES","NO"))</f>
        <v/>
      </c>
      <c r="EE31" s="27" t="str">
        <f t="shared" ca="1" si="57"/>
        <v/>
      </c>
      <c r="EF31" s="44" t="str">
        <f ca="1">IF(ED31="NO",IF(EE31&lt;=Simulation!$K$9,DH31,DI31),"")</f>
        <v/>
      </c>
      <c r="EH31" s="44">
        <f t="shared" ca="1" si="58"/>
        <v>10</v>
      </c>
      <c r="EI31" s="6" t="str">
        <f t="shared" ca="1" si="59"/>
        <v>-</v>
      </c>
      <c r="EJ31" s="44">
        <f t="shared" ca="1" si="60"/>
        <v>8</v>
      </c>
      <c r="EL31" s="44" t="str">
        <f t="shared" ca="1" si="4"/>
        <v/>
      </c>
      <c r="EM31" s="44" t="str">
        <f t="shared" ca="1" si="4"/>
        <v/>
      </c>
      <c r="EN31" s="44" t="str">
        <f t="shared" ca="1" si="4"/>
        <v/>
      </c>
    </row>
    <row r="32" spans="2:144">
      <c r="B32" s="44">
        <f ca="1">IF(B31&lt;&gt;"",IF(AND(B31&lt;60*Simulation!$K$8, B31+C32&lt;60*Simulation!$K$8),B31+C32,""),"")</f>
        <v>292</v>
      </c>
      <c r="C32" s="44">
        <f ca="1">IF(B31&lt;&gt;"",IF(AND(AB31&lt;&gt;"", D31=AB31),RANDBETWEEN(Simulation!$N$6,Simulation!$P$6),RANDBETWEEN(Simulation!$N$5,Simulation!$P$5)),"")</f>
        <v>20</v>
      </c>
      <c r="D32" s="44">
        <f t="shared" ca="1" si="61"/>
        <v>4</v>
      </c>
      <c r="E32" s="44">
        <f t="shared" ca="1" si="5"/>
        <v>3</v>
      </c>
      <c r="F32" s="87">
        <f t="shared" ca="1" si="6"/>
        <v>0.76284675500109833</v>
      </c>
      <c r="G32" s="44">
        <f t="shared" ca="1" si="7"/>
        <v>19</v>
      </c>
      <c r="H32" s="44" t="str">
        <f ca="1">IF(B32&lt;&gt;"",VLOOKUP(G32,'Players Stats'!$C$88:$D$127,2),"")</f>
        <v>Power Forward</v>
      </c>
      <c r="I32" s="44" t="str">
        <f ca="1">IF(B32&lt;&gt;"",VLOOKUP(G32,'Players Stats'!$C$88:$E$127,3),"")</f>
        <v>Amar'e Stoudemire</v>
      </c>
      <c r="J32" s="87">
        <f t="shared" ca="1" si="8"/>
        <v>0.22405929722406881</v>
      </c>
      <c r="K32" s="87">
        <f ca="1">IF(B32&lt;&gt;"",VLOOKUP('Quarter 2'!G32-5*('Quarter 2'!D32-1),'Players Stats'!$B$136:$J$140,1+E32),"")</f>
        <v>0.11534999999999999</v>
      </c>
      <c r="L32" s="44" t="str">
        <f t="shared" ca="1" si="62"/>
        <v>NO</v>
      </c>
      <c r="M32" s="87">
        <f t="shared" ca="1" si="9"/>
        <v>9.6797875489524454E-2</v>
      </c>
      <c r="N32" s="87">
        <f ca="1">IF(B32&lt;&gt;"",IF(L32="NO",VLOOKUP(G32,'Players Stats'!$C$88:$I$127,7),""),"")</f>
        <v>0</v>
      </c>
      <c r="O32" s="44">
        <f t="shared" ca="1" si="63"/>
        <v>2</v>
      </c>
      <c r="P32" s="87">
        <f t="shared" ca="1" si="10"/>
        <v>0.15200990832398542</v>
      </c>
      <c r="Q32" s="87">
        <f ca="1">IF(L32="NO",VLOOKUP(G32,'Players Stats'!$C$88:$H$127,7-'Quarter 2'!O32),"")</f>
        <v>0.57699999999999996</v>
      </c>
      <c r="R32" s="44">
        <f t="shared" ca="1" si="64"/>
        <v>2</v>
      </c>
      <c r="S32" s="87">
        <f t="shared" ca="1" si="11"/>
        <v>0.61995810654341543</v>
      </c>
      <c r="T32" s="44" t="str">
        <f ca="1">IF(S32="","",IF(S32&lt;=VLOOKUP(G32,'Players Stats'!$C$88:$L$127,10),"YES","NO"))</f>
        <v>NO</v>
      </c>
      <c r="U32" s="87" t="str">
        <f t="shared" ca="1" si="12"/>
        <v/>
      </c>
      <c r="V32" s="44" t="str">
        <f ca="1">IF(T32="YES",IF(U32&lt;=VLOOKUP(G32,'Players Stats'!$C$88:$H$127,6),1,0),"")</f>
        <v/>
      </c>
      <c r="W32" s="87" t="str">
        <f t="shared" ca="1" si="13"/>
        <v/>
      </c>
      <c r="X32" s="44" t="str">
        <f ca="1">IF(AND(T32="YES",W32&lt;&gt;""),IF(W32&lt;=VLOOKUP(G32,'Players Stats'!$C$88:$H$127,6),1,0),"")</f>
        <v/>
      </c>
      <c r="Y32" s="87" t="str">
        <f t="shared" ca="1" si="14"/>
        <v/>
      </c>
      <c r="Z32" s="44" t="str">
        <f ca="1">IF(Y32="","",IF(Y32&lt;=Simulation!$K$7,"YES","NO"))</f>
        <v/>
      </c>
      <c r="AA32" s="87" t="str">
        <f t="shared" ca="1" si="15"/>
        <v/>
      </c>
      <c r="AB32" s="44" t="str">
        <f ca="1">IF(Z32="NO",IF(AA32&lt;=Simulation!$K$9,D32,E32),"")</f>
        <v/>
      </c>
      <c r="AD32" s="44">
        <f t="shared" ca="1" si="16"/>
        <v>8</v>
      </c>
      <c r="AE32" s="6" t="str">
        <f t="shared" ca="1" si="17"/>
        <v>-</v>
      </c>
      <c r="AF32" s="44">
        <f t="shared" ca="1" si="18"/>
        <v>9</v>
      </c>
      <c r="AH32" s="44" t="str">
        <f t="shared" ca="1" si="77"/>
        <v/>
      </c>
      <c r="AI32" s="44" t="str">
        <f t="shared" ca="1" si="77"/>
        <v/>
      </c>
      <c r="AJ32" s="44" t="str">
        <f t="shared" ca="1" si="77"/>
        <v/>
      </c>
      <c r="AL32" s="44">
        <f ca="1">IF(AL31&lt;&gt;"",IF(AND(AL31&lt;60*Simulation!$K$8, AL31+AM32&lt;60*Simulation!$K$8),AL31+AM32,""),"")</f>
        <v>329</v>
      </c>
      <c r="AM32" s="44">
        <f ca="1">IF(AL31&lt;&gt;"",IF(AND(BL31&lt;&gt;"", AN31=BL31),RANDBETWEEN(Simulation!$N$6,Simulation!$P$6),RANDBETWEEN(Simulation!$N$5,Simulation!$P$5)),"")</f>
        <v>23</v>
      </c>
      <c r="AN32" s="44">
        <f t="shared" ca="1" si="65"/>
        <v>4</v>
      </c>
      <c r="AO32" s="44">
        <f t="shared" ca="1" si="19"/>
        <v>3</v>
      </c>
      <c r="AP32" s="27">
        <f t="shared" ca="1" si="20"/>
        <v>0.42230191743505008</v>
      </c>
      <c r="AQ32" s="44">
        <f t="shared" ca="1" si="21"/>
        <v>18</v>
      </c>
      <c r="AR32" s="44" t="str">
        <f ca="1">IF(AL32&lt;&gt;"",VLOOKUP(AQ32,'Players Stats'!$C$88:$D$127,2),"")</f>
        <v>Small Forward</v>
      </c>
      <c r="AS32" s="44" t="str">
        <f ca="1">IF(AL32&lt;&gt;"",VLOOKUP(AQ32,'Players Stats'!$C$88:$E$127,3),"")</f>
        <v>Carmelo Anthony</v>
      </c>
      <c r="AT32" s="27">
        <f t="shared" ca="1" si="22"/>
        <v>0.68338438099242405</v>
      </c>
      <c r="AU32" s="44">
        <f ca="1">IF(AL32&lt;&gt;"",VLOOKUP('Quarter 2'!AQ32-5*('Quarter 2'!AN32-1),'Players Stats'!$B$136:$J$140,1+AO32),"")</f>
        <v>0.10165000000000002</v>
      </c>
      <c r="AV32" s="44" t="str">
        <f t="shared" ca="1" si="66"/>
        <v>NO</v>
      </c>
      <c r="AW32" s="27">
        <f t="shared" ca="1" si="23"/>
        <v>8.0344383644054496E-2</v>
      </c>
      <c r="AX32" s="44">
        <f ca="1">IF(AL32&lt;&gt;"",IF(AV32="NO",VLOOKUP(AQ32,'Players Stats'!$C$88:$I$127,7),""),"")</f>
        <v>0.21830985915492959</v>
      </c>
      <c r="AY32" s="44">
        <f t="shared" ca="1" si="67"/>
        <v>3</v>
      </c>
      <c r="AZ32" s="27">
        <f t="shared" ca="1" si="24"/>
        <v>0.71947037163651639</v>
      </c>
      <c r="BA32" s="44">
        <f ca="1">IF(AV32="NO",VLOOKUP(AQ32,'Players Stats'!$C$88:$H$127,7-'Quarter 2'!AY32),"")</f>
        <v>0.379</v>
      </c>
      <c r="BB32" s="44">
        <f t="shared" ca="1" si="68"/>
        <v>0</v>
      </c>
      <c r="BC32" s="27" t="str">
        <f t="shared" ca="1" si="25"/>
        <v/>
      </c>
      <c r="BD32" s="44" t="str">
        <f ca="1">IF(BC32="","",IF(BC32&lt;=VLOOKUP(AQ32,'Players Stats'!$C$88:$L$127,10),"YES","NO"))</f>
        <v/>
      </c>
      <c r="BE32" s="27" t="str">
        <f t="shared" ca="1" si="26"/>
        <v/>
      </c>
      <c r="BF32" s="44" t="str">
        <f ca="1">IF(BD32="YES",IF(BE32&lt;=VLOOKUP(AQ32,'Players Stats'!$C$88:$H$127,6),1,0),"")</f>
        <v/>
      </c>
      <c r="BG32" s="27" t="str">
        <f t="shared" ca="1" si="27"/>
        <v/>
      </c>
      <c r="BH32" s="44" t="str">
        <f ca="1">IF(AND(BD32="YES",BG32&lt;&gt;""),IF(BG32&lt;=VLOOKUP(AQ32,'Players Stats'!$C$88:$H$127,6),1,0),"")</f>
        <v/>
      </c>
      <c r="BI32" s="27" t="str">
        <f t="shared" ca="1" si="28"/>
        <v/>
      </c>
      <c r="BJ32" s="44" t="str">
        <f ca="1">IF(BI32="","",IF(BI32&lt;=Simulation!$K$7,"YES","NO"))</f>
        <v/>
      </c>
      <c r="BK32" s="27" t="str">
        <f t="shared" ca="1" si="29"/>
        <v/>
      </c>
      <c r="BL32" s="44" t="str">
        <f ca="1">IF(BJ32="NO",IF(BK32&lt;=Simulation!$K$9,AN32,AO32),"")</f>
        <v/>
      </c>
      <c r="BN32" s="44">
        <f t="shared" ca="1" si="30"/>
        <v>10</v>
      </c>
      <c r="BO32" s="6" t="str">
        <f t="shared" ca="1" si="31"/>
        <v>-</v>
      </c>
      <c r="BP32" s="44">
        <f t="shared" ca="1" si="32"/>
        <v>8</v>
      </c>
      <c r="BR32" s="44" t="str">
        <f t="shared" ca="1" si="2"/>
        <v/>
      </c>
      <c r="BS32" s="44" t="str">
        <f t="shared" ca="1" si="2"/>
        <v/>
      </c>
      <c r="BT32" s="44" t="str">
        <f t="shared" ca="1" si="2"/>
        <v/>
      </c>
      <c r="BU32" s="44"/>
      <c r="BV32" s="44">
        <f ca="1">IF(BV31&lt;&gt;"",IF(AND(BV31&lt;60*Simulation!$K$8, BV31+BW32&lt;60*Simulation!$K$8),BV31+BW32,""),"")</f>
        <v>324</v>
      </c>
      <c r="BW32" s="44">
        <f ca="1">IF(BV31&lt;&gt;"",IF(AND(CV31&lt;&gt;"", BX31=CV31),RANDBETWEEN(Simulation!$N$6,Simulation!$P$6),RANDBETWEEN(Simulation!$N$5,Simulation!$P$5)),"")</f>
        <v>20</v>
      </c>
      <c r="BX32" s="44">
        <f t="shared" ca="1" si="69"/>
        <v>4</v>
      </c>
      <c r="BY32" s="44">
        <f t="shared" ca="1" si="33"/>
        <v>3</v>
      </c>
      <c r="BZ32" s="27">
        <f t="shared" ca="1" si="34"/>
        <v>6.394903162929011E-2</v>
      </c>
      <c r="CA32" s="44">
        <f t="shared" ca="1" si="35"/>
        <v>16</v>
      </c>
      <c r="CB32" s="44" t="str">
        <f ca="1">IF(BV32&lt;&gt;"",VLOOKUP(CA32,'Players Stats'!$C$88:$D$127,2),"")</f>
        <v>Point Guard</v>
      </c>
      <c r="CC32" s="44" t="str">
        <f ca="1">IF(BV32&lt;&gt;"",VLOOKUP(CA32,'Players Stats'!$C$88:$E$127,3),"")</f>
        <v>J.R. Smith</v>
      </c>
      <c r="CD32" s="27">
        <f t="shared" ca="1" si="36"/>
        <v>0.72713016469331504</v>
      </c>
      <c r="CE32" s="44">
        <f ca="1">IF(BV32&lt;&gt;"",VLOOKUP('Quarter 2'!CA32-5*('Quarter 2'!BX32-1),'Players Stats'!$B$136:$J$140,1+BY32),"")</f>
        <v>6.9000000000000006E-2</v>
      </c>
      <c r="CF32" s="44" t="str">
        <f t="shared" ca="1" si="70"/>
        <v>NO</v>
      </c>
      <c r="CG32" s="27">
        <f t="shared" ca="1" si="37"/>
        <v>0.35729420382133315</v>
      </c>
      <c r="CH32" s="44">
        <f ca="1">IF(BV32&lt;&gt;"",IF(CF32="NO",VLOOKUP(CA32,'Players Stats'!$C$88:$I$127,7),""),"")</f>
        <v>0.26066350710900471</v>
      </c>
      <c r="CI32" s="44">
        <f t="shared" ca="1" si="71"/>
        <v>2</v>
      </c>
      <c r="CJ32" s="27">
        <f t="shared" ca="1" si="38"/>
        <v>9.1368416833910615E-2</v>
      </c>
      <c r="CK32" s="44">
        <f ca="1">IF(CF32="NO",VLOOKUP(CA32,'Players Stats'!$C$88:$H$127,7-'Quarter 2'!CI32),"")</f>
        <v>0.42199999999999999</v>
      </c>
      <c r="CL32" s="44">
        <f t="shared" ca="1" si="72"/>
        <v>2</v>
      </c>
      <c r="CM32" s="27">
        <f t="shared" ca="1" si="39"/>
        <v>0.26339620352145166</v>
      </c>
      <c r="CN32" s="44" t="str">
        <f ca="1">IF(CM32="","",IF(CM32&lt;=VLOOKUP(CA32,'Players Stats'!$C$88:$L$127,10),"YES","NO"))</f>
        <v>NO</v>
      </c>
      <c r="CO32" s="27" t="str">
        <f t="shared" ca="1" si="40"/>
        <v/>
      </c>
      <c r="CP32" s="44" t="str">
        <f ca="1">IF(CN32="YES",IF(CO32&lt;=VLOOKUP(CA32,'Players Stats'!$C$88:$H$127,6),1,0),"")</f>
        <v/>
      </c>
      <c r="CQ32" s="27" t="str">
        <f t="shared" ca="1" si="41"/>
        <v/>
      </c>
      <c r="CR32" s="44" t="str">
        <f ca="1">IF(AND(CN32="YES",CQ32&lt;&gt;""),IF(CQ32&lt;=VLOOKUP(CA32,'Players Stats'!$C$88:$H$127,6),1,0),"")</f>
        <v/>
      </c>
      <c r="CS32" s="27" t="str">
        <f t="shared" ca="1" si="42"/>
        <v/>
      </c>
      <c r="CT32" s="44" t="str">
        <f ca="1">IF(CS32="","",IF(CS32&lt;=Simulation!$K$7,"YES","NO"))</f>
        <v/>
      </c>
      <c r="CU32" s="27" t="str">
        <f t="shared" ca="1" si="43"/>
        <v/>
      </c>
      <c r="CV32" s="44" t="str">
        <f ca="1">IF(CT32="NO",IF(CU32&lt;=Simulation!$K$9,BX32,BY32),"")</f>
        <v/>
      </c>
      <c r="CX32" s="44">
        <f t="shared" ca="1" si="44"/>
        <v>8</v>
      </c>
      <c r="CY32" s="6" t="str">
        <f t="shared" ca="1" si="45"/>
        <v>-</v>
      </c>
      <c r="CZ32" s="44">
        <f t="shared" ca="1" si="46"/>
        <v>15</v>
      </c>
      <c r="DB32" s="44" t="str">
        <f t="shared" ca="1" si="3"/>
        <v/>
      </c>
      <c r="DC32" s="44" t="str">
        <f t="shared" ca="1" si="3"/>
        <v/>
      </c>
      <c r="DD32" s="44" t="str">
        <f t="shared" ca="1" si="3"/>
        <v/>
      </c>
      <c r="DE32" s="44"/>
      <c r="DF32" s="44">
        <f ca="1">IF(DF31&lt;&gt;"",IF(AND(DF31&lt;60*Simulation!$K$8, DF31+DG32&lt;60*Simulation!$K$8),DF31+DG32,""),"")</f>
        <v>365</v>
      </c>
      <c r="DG32" s="44">
        <f ca="1">IF(DF31&lt;&gt;"",IF(AND(EF31&lt;&gt;"", DH31=EF31),RANDBETWEEN(Simulation!$N$6,Simulation!$P$6),RANDBETWEEN(Simulation!$N$5,Simulation!$P$5)),"")</f>
        <v>23</v>
      </c>
      <c r="DH32" s="44">
        <f t="shared" ca="1" si="73"/>
        <v>4</v>
      </c>
      <c r="DI32" s="44">
        <f t="shared" ca="1" si="47"/>
        <v>3</v>
      </c>
      <c r="DJ32" s="27">
        <f t="shared" ca="1" si="48"/>
        <v>0.96653158541808537</v>
      </c>
      <c r="DK32" s="44">
        <f t="shared" ca="1" si="49"/>
        <v>20</v>
      </c>
      <c r="DL32" s="44" t="str">
        <f ca="1">IF(DF32&lt;&gt;"",VLOOKUP(DK32,'Players Stats'!$C$88:$D$127,2),"")</f>
        <v>Center</v>
      </c>
      <c r="DM32" s="44" t="str">
        <f ca="1">IF(DF32&lt;&gt;"",VLOOKUP(DK32,'Players Stats'!$C$88:$E$127,3),"")</f>
        <v>Tyson Chandler</v>
      </c>
      <c r="DN32" s="27">
        <f t="shared" ca="1" si="50"/>
        <v>6.5693808373779361E-2</v>
      </c>
      <c r="DO32" s="44">
        <f ca="1">IF(DF32&lt;&gt;"",VLOOKUP('Quarter 2'!DK32-5*('Quarter 2'!DH32-1),'Players Stats'!$B$136:$J$140,1+DI32),"")</f>
        <v>0.14460000000000001</v>
      </c>
      <c r="DP32" s="44" t="str">
        <f t="shared" ca="1" si="74"/>
        <v>YES</v>
      </c>
      <c r="DQ32" s="27" t="str">
        <f t="shared" ca="1" si="51"/>
        <v/>
      </c>
      <c r="DR32" s="44" t="str">
        <f ca="1">IF(DF32&lt;&gt;"",IF(DP32="NO",VLOOKUP(DK32,'Players Stats'!$C$88:$I$127,7),""),"")</f>
        <v/>
      </c>
      <c r="DS32" s="44" t="str">
        <f t="shared" ca="1" si="75"/>
        <v/>
      </c>
      <c r="DT32" s="27" t="str">
        <f t="shared" ca="1" si="52"/>
        <v/>
      </c>
      <c r="DU32" s="44" t="str">
        <f ca="1">IF(DP32="NO",VLOOKUP(DK32,'Players Stats'!$C$88:$H$127,7-'Quarter 2'!DS32),"")</f>
        <v/>
      </c>
      <c r="DV32" s="44" t="str">
        <f t="shared" ca="1" si="76"/>
        <v/>
      </c>
      <c r="DW32" s="27" t="str">
        <f t="shared" ca="1" si="53"/>
        <v/>
      </c>
      <c r="DX32" s="44" t="str">
        <f ca="1">IF(DW32="","",IF(DW32&lt;=VLOOKUP(DK32,'Players Stats'!$C$88:$L$127,10),"YES","NO"))</f>
        <v/>
      </c>
      <c r="DY32" s="27" t="str">
        <f t="shared" ca="1" si="54"/>
        <v/>
      </c>
      <c r="DZ32" s="44" t="str">
        <f ca="1">IF(DX32="YES",IF(DY32&lt;=VLOOKUP(DK32,'Players Stats'!$C$88:$H$127,6),1,0),"")</f>
        <v/>
      </c>
      <c r="EA32" s="27" t="str">
        <f t="shared" ca="1" si="55"/>
        <v/>
      </c>
      <c r="EB32" s="44" t="str">
        <f ca="1">IF(AND(DX32="YES",EA32&lt;&gt;""),IF(EA32&lt;=VLOOKUP(DK32,'Players Stats'!$C$88:$H$127,6),1,0),"")</f>
        <v/>
      </c>
      <c r="EC32" s="27" t="str">
        <f t="shared" ca="1" si="56"/>
        <v/>
      </c>
      <c r="ED32" s="44" t="str">
        <f ca="1">IF(EC32="","",IF(EC32&lt;=Simulation!$K$7,"YES","NO"))</f>
        <v/>
      </c>
      <c r="EE32" s="27" t="str">
        <f t="shared" ca="1" si="57"/>
        <v/>
      </c>
      <c r="EF32" s="44" t="str">
        <f ca="1">IF(ED32="NO",IF(EE32&lt;=Simulation!$K$9,DH32,DI32),"")</f>
        <v/>
      </c>
      <c r="EH32" s="44">
        <f t="shared" ca="1" si="58"/>
        <v>10</v>
      </c>
      <c r="EI32" s="6" t="str">
        <f t="shared" ca="1" si="59"/>
        <v>-</v>
      </c>
      <c r="EJ32" s="44">
        <f t="shared" ca="1" si="60"/>
        <v>8</v>
      </c>
      <c r="EL32" s="44" t="str">
        <f t="shared" ca="1" si="4"/>
        <v/>
      </c>
      <c r="EM32" s="44" t="str">
        <f t="shared" ca="1" si="4"/>
        <v/>
      </c>
      <c r="EN32" s="44" t="str">
        <f t="shared" ca="1" si="4"/>
        <v/>
      </c>
    </row>
    <row r="33" spans="2:144">
      <c r="B33" s="44">
        <f ca="1">IF(B32&lt;&gt;"",IF(AND(B32&lt;60*Simulation!$K$8, B32+C33&lt;60*Simulation!$K$8),B32+C33,""),"")</f>
        <v>304</v>
      </c>
      <c r="C33" s="44">
        <f ca="1">IF(B32&lt;&gt;"",IF(AND(AB32&lt;&gt;"", D32=AB32),RANDBETWEEN(Simulation!$N$6,Simulation!$P$6),RANDBETWEEN(Simulation!$N$5,Simulation!$P$5)),"")</f>
        <v>12</v>
      </c>
      <c r="D33" s="44">
        <f t="shared" ca="1" si="61"/>
        <v>3</v>
      </c>
      <c r="E33" s="44">
        <f t="shared" ca="1" si="5"/>
        <v>4</v>
      </c>
      <c r="F33" s="87">
        <f t="shared" ca="1" si="6"/>
        <v>0.13196206323255244</v>
      </c>
      <c r="G33" s="44">
        <f t="shared" ca="1" si="7"/>
        <v>11</v>
      </c>
      <c r="H33" s="44" t="str">
        <f ca="1">IF(B33&lt;&gt;"",VLOOKUP(G33,'Players Stats'!$C$88:$D$127,2),"")</f>
        <v>Point Guard</v>
      </c>
      <c r="I33" s="44" t="str">
        <f ca="1">IF(B33&lt;&gt;"",VLOOKUP(G33,'Players Stats'!$C$88:$E$127,3),"")</f>
        <v>Lance Stephenson</v>
      </c>
      <c r="J33" s="87">
        <f t="shared" ca="1" si="8"/>
        <v>0.10152556047773187</v>
      </c>
      <c r="K33" s="87">
        <f ca="1">IF(B33&lt;&gt;"",VLOOKUP('Quarter 2'!G33-5*('Quarter 2'!D33-1),'Players Stats'!$B$136:$J$140,1+E33),"")</f>
        <v>9.8799999999999999E-2</v>
      </c>
      <c r="L33" s="44" t="str">
        <f t="shared" ca="1" si="62"/>
        <v>NO</v>
      </c>
      <c r="M33" s="87">
        <f t="shared" ca="1" si="9"/>
        <v>1.1847843204725872E-2</v>
      </c>
      <c r="N33" s="87">
        <f ca="1">IF(B33&lt;&gt;"",IF(L33="NO",VLOOKUP(G33,'Players Stats'!$C$88:$I$127,7),""),"")</f>
        <v>0.23762376237623761</v>
      </c>
      <c r="O33" s="44">
        <f t="shared" ca="1" si="63"/>
        <v>3</v>
      </c>
      <c r="P33" s="87">
        <f t="shared" ca="1" si="10"/>
        <v>0.21840448696800019</v>
      </c>
      <c r="Q33" s="87">
        <f ca="1">IF(L33="NO",VLOOKUP(G33,'Players Stats'!$C$88:$H$127,7-'Quarter 2'!O33),"")</f>
        <v>0.33</v>
      </c>
      <c r="R33" s="44">
        <f t="shared" ca="1" si="64"/>
        <v>3</v>
      </c>
      <c r="S33" s="87" t="str">
        <f t="shared" ca="1" si="11"/>
        <v/>
      </c>
      <c r="T33" s="44" t="str">
        <f ca="1">IF(S33="","",IF(S33&lt;=VLOOKUP(G33,'Players Stats'!$C$88:$L$127,10),"YES","NO"))</f>
        <v/>
      </c>
      <c r="U33" s="87" t="str">
        <f t="shared" ca="1" si="12"/>
        <v/>
      </c>
      <c r="V33" s="44" t="str">
        <f ca="1">IF(T33="YES",IF(U33&lt;=VLOOKUP(G33,'Players Stats'!$C$88:$H$127,6),1,0),"")</f>
        <v/>
      </c>
      <c r="W33" s="87" t="str">
        <f t="shared" ca="1" si="13"/>
        <v/>
      </c>
      <c r="X33" s="44" t="str">
        <f ca="1">IF(AND(T33="YES",W33&lt;&gt;""),IF(W33&lt;=VLOOKUP(G33,'Players Stats'!$C$88:$H$127,6),1,0),"")</f>
        <v/>
      </c>
      <c r="Y33" s="87" t="str">
        <f t="shared" ca="1" si="14"/>
        <v/>
      </c>
      <c r="Z33" s="44" t="str">
        <f ca="1">IF(Y33="","",IF(Y33&lt;=Simulation!$K$7,"YES","NO"))</f>
        <v/>
      </c>
      <c r="AA33" s="87" t="str">
        <f t="shared" ca="1" si="15"/>
        <v/>
      </c>
      <c r="AB33" s="44" t="str">
        <f ca="1">IF(Z33="NO",IF(AA33&lt;=Simulation!$K$9,D33,E33),"")</f>
        <v/>
      </c>
      <c r="AD33" s="44">
        <f t="shared" ca="1" si="16"/>
        <v>11</v>
      </c>
      <c r="AE33" s="6" t="str">
        <f t="shared" ca="1" si="17"/>
        <v>-</v>
      </c>
      <c r="AF33" s="44">
        <f t="shared" ca="1" si="18"/>
        <v>9</v>
      </c>
      <c r="AH33" s="44" t="str">
        <f t="shared" ca="1" si="77"/>
        <v/>
      </c>
      <c r="AI33" s="44" t="str">
        <f t="shared" ca="1" si="77"/>
        <v/>
      </c>
      <c r="AJ33" s="44" t="str">
        <f t="shared" ca="1" si="77"/>
        <v/>
      </c>
      <c r="AL33" s="44">
        <f ca="1">IF(AL32&lt;&gt;"",IF(AND(AL32&lt;60*Simulation!$K$8, AL32+AM33&lt;60*Simulation!$K$8),AL32+AM33,""),"")</f>
        <v>339</v>
      </c>
      <c r="AM33" s="44">
        <f ca="1">IF(AL32&lt;&gt;"",IF(AND(BL32&lt;&gt;"", AN32=BL32),RANDBETWEEN(Simulation!$N$6,Simulation!$P$6),RANDBETWEEN(Simulation!$N$5,Simulation!$P$5)),"")</f>
        <v>10</v>
      </c>
      <c r="AN33" s="44">
        <f t="shared" ca="1" si="65"/>
        <v>3</v>
      </c>
      <c r="AO33" s="44">
        <f t="shared" ca="1" si="19"/>
        <v>4</v>
      </c>
      <c r="AP33" s="27">
        <f t="shared" ca="1" si="20"/>
        <v>0.73116453204234344</v>
      </c>
      <c r="AQ33" s="44">
        <f t="shared" ca="1" si="21"/>
        <v>14</v>
      </c>
      <c r="AR33" s="44" t="str">
        <f ca="1">IF(AL33&lt;&gt;"",VLOOKUP(AQ33,'Players Stats'!$C$88:$D$127,2),"")</f>
        <v>Power Forward</v>
      </c>
      <c r="AS33" s="44" t="str">
        <f ca="1">IF(AL33&lt;&gt;"",VLOOKUP(AQ33,'Players Stats'!$C$88:$E$127,3),"")</f>
        <v>Paul George</v>
      </c>
      <c r="AT33" s="27">
        <f t="shared" ca="1" si="22"/>
        <v>0.57624236759542247</v>
      </c>
      <c r="AU33" s="44">
        <f ca="1">IF(AL33&lt;&gt;"",VLOOKUP('Quarter 2'!AQ33-5*('Quarter 2'!AN33-1),'Players Stats'!$B$136:$J$140,1+AO33),"")</f>
        <v>4.8800000000000003E-2</v>
      </c>
      <c r="AV33" s="44" t="str">
        <f t="shared" ca="1" si="66"/>
        <v>NO</v>
      </c>
      <c r="AW33" s="27">
        <f t="shared" ca="1" si="23"/>
        <v>0.58796986402941254</v>
      </c>
      <c r="AX33" s="44">
        <f ca="1">IF(AL33&lt;&gt;"",IF(AV33="NO",VLOOKUP(AQ33,'Players Stats'!$C$88:$I$127,7),""),"")</f>
        <v>0.28365384615384615</v>
      </c>
      <c r="AY33" s="44">
        <f t="shared" ca="1" si="67"/>
        <v>2</v>
      </c>
      <c r="AZ33" s="27">
        <f t="shared" ca="1" si="24"/>
        <v>0.78755314284624722</v>
      </c>
      <c r="BA33" s="44">
        <f ca="1">IF(AV33="NO",VLOOKUP(AQ33,'Players Stats'!$C$88:$H$127,7-'Quarter 2'!AY33),"")</f>
        <v>0.41899999999999998</v>
      </c>
      <c r="BB33" s="44">
        <f t="shared" ca="1" si="68"/>
        <v>0</v>
      </c>
      <c r="BC33" s="27">
        <f t="shared" ca="1" si="25"/>
        <v>0.91950349175464163</v>
      </c>
      <c r="BD33" s="44" t="str">
        <f ca="1">IF(BC33="","",IF(BC33&lt;=VLOOKUP(AQ33,'Players Stats'!$C$88:$L$127,10),"YES","NO"))</f>
        <v>NO</v>
      </c>
      <c r="BE33" s="27" t="str">
        <f t="shared" ca="1" si="26"/>
        <v/>
      </c>
      <c r="BF33" s="44" t="str">
        <f ca="1">IF(BD33="YES",IF(BE33&lt;=VLOOKUP(AQ33,'Players Stats'!$C$88:$H$127,6),1,0),"")</f>
        <v/>
      </c>
      <c r="BG33" s="27" t="str">
        <f t="shared" ca="1" si="27"/>
        <v/>
      </c>
      <c r="BH33" s="44" t="str">
        <f ca="1">IF(AND(BD33="YES",BG33&lt;&gt;""),IF(BG33&lt;=VLOOKUP(AQ33,'Players Stats'!$C$88:$H$127,6),1,0),"")</f>
        <v/>
      </c>
      <c r="BI33" s="27">
        <f t="shared" ca="1" si="28"/>
        <v>0.37552215368682795</v>
      </c>
      <c r="BJ33" s="44" t="str">
        <f ca="1">IF(BI33="","",IF(BI33&lt;=Simulation!$K$7,"YES","NO"))</f>
        <v>NO</v>
      </c>
      <c r="BK33" s="27">
        <f t="shared" ca="1" si="29"/>
        <v>0.25421629733080475</v>
      </c>
      <c r="BL33" s="44">
        <f ca="1">IF(BJ33="NO",IF(BK33&lt;=Simulation!$K$9,AN33,AO33),"")</f>
        <v>3</v>
      </c>
      <c r="BN33" s="44">
        <f t="shared" ca="1" si="30"/>
        <v>10</v>
      </c>
      <c r="BO33" s="6" t="str">
        <f t="shared" ca="1" si="31"/>
        <v>-</v>
      </c>
      <c r="BP33" s="44">
        <f t="shared" ca="1" si="32"/>
        <v>8</v>
      </c>
      <c r="BR33" s="44" t="str">
        <f t="shared" ca="1" si="2"/>
        <v/>
      </c>
      <c r="BS33" s="44" t="str">
        <f t="shared" ca="1" si="2"/>
        <v/>
      </c>
      <c r="BT33" s="44" t="str">
        <f t="shared" ca="1" si="2"/>
        <v/>
      </c>
      <c r="BU33" s="44"/>
      <c r="BV33" s="44">
        <f ca="1">IF(BV32&lt;&gt;"",IF(AND(BV32&lt;60*Simulation!$K$8, BV32+BW33&lt;60*Simulation!$K$8),BV32+BW33,""),"")</f>
        <v>340</v>
      </c>
      <c r="BW33" s="44">
        <f ca="1">IF(BV32&lt;&gt;"",IF(AND(CV32&lt;&gt;"", BX32=CV32),RANDBETWEEN(Simulation!$N$6,Simulation!$P$6),RANDBETWEEN(Simulation!$N$5,Simulation!$P$5)),"")</f>
        <v>16</v>
      </c>
      <c r="BX33" s="44">
        <f t="shared" ca="1" si="69"/>
        <v>3</v>
      </c>
      <c r="BY33" s="44">
        <f t="shared" ca="1" si="33"/>
        <v>4</v>
      </c>
      <c r="BZ33" s="27">
        <f t="shared" ca="1" si="34"/>
        <v>0.81861515120337724</v>
      </c>
      <c r="CA33" s="44">
        <f t="shared" ca="1" si="35"/>
        <v>15</v>
      </c>
      <c r="CB33" s="44" t="str">
        <f ca="1">IF(BV33&lt;&gt;"",VLOOKUP(CA33,'Players Stats'!$C$88:$D$127,2),"")</f>
        <v>Center</v>
      </c>
      <c r="CC33" s="44" t="str">
        <f ca="1">IF(BV33&lt;&gt;"",VLOOKUP(CA33,'Players Stats'!$C$88:$E$127,3),"")</f>
        <v>Roy Hibbert</v>
      </c>
      <c r="CD33" s="27">
        <f t="shared" ca="1" si="36"/>
        <v>0.6906559432391578</v>
      </c>
      <c r="CE33" s="44">
        <f ca="1">IF(BV33&lt;&gt;"",VLOOKUP('Quarter 2'!CA33-5*('Quarter 2'!BX33-1),'Players Stats'!$B$136:$J$140,1+BY33),"")</f>
        <v>8.4650000000000003E-2</v>
      </c>
      <c r="CF33" s="44" t="str">
        <f t="shared" ca="1" si="70"/>
        <v>NO</v>
      </c>
      <c r="CG33" s="27">
        <f t="shared" ca="1" si="37"/>
        <v>0.12519069147137352</v>
      </c>
      <c r="CH33" s="44">
        <f ca="1">IF(BV33&lt;&gt;"",IF(CF33="NO",VLOOKUP(CA33,'Players Stats'!$C$88:$I$127,7),""),"")</f>
        <v>9.0909090909090922E-3</v>
      </c>
      <c r="CI33" s="44">
        <f t="shared" ca="1" si="71"/>
        <v>2</v>
      </c>
      <c r="CJ33" s="27">
        <f t="shared" ca="1" si="38"/>
        <v>0.32609299107041523</v>
      </c>
      <c r="CK33" s="44">
        <f ca="1">IF(CF33="NO",VLOOKUP(CA33,'Players Stats'!$C$88:$H$127,7-'Quarter 2'!CI33),"")</f>
        <v>0.44800000000000001</v>
      </c>
      <c r="CL33" s="44">
        <f t="shared" ca="1" si="72"/>
        <v>2</v>
      </c>
      <c r="CM33" s="27">
        <f t="shared" ca="1" si="39"/>
        <v>3.4443724546502574E-2</v>
      </c>
      <c r="CN33" s="44" t="str">
        <f ca="1">IF(CM33="","",IF(CM33&lt;=VLOOKUP(CA33,'Players Stats'!$C$88:$L$127,10),"YES","NO"))</f>
        <v>YES</v>
      </c>
      <c r="CO33" s="27">
        <f t="shared" ca="1" si="40"/>
        <v>0.68791775276430112</v>
      </c>
      <c r="CP33" s="44">
        <f ca="1">IF(CN33="YES",IF(CO33&lt;=VLOOKUP(CA33,'Players Stats'!$C$88:$H$127,6),1,0),"")</f>
        <v>1</v>
      </c>
      <c r="CQ33" s="27" t="str">
        <f t="shared" ca="1" si="41"/>
        <v/>
      </c>
      <c r="CR33" s="44" t="str">
        <f ca="1">IF(AND(CN33="YES",CQ33&lt;&gt;""),IF(CQ33&lt;=VLOOKUP(CA33,'Players Stats'!$C$88:$H$127,6),1,0),"")</f>
        <v/>
      </c>
      <c r="CS33" s="27" t="str">
        <f t="shared" ca="1" si="42"/>
        <v/>
      </c>
      <c r="CT33" s="44" t="str">
        <f ca="1">IF(CS33="","",IF(CS33&lt;=Simulation!$K$7,"YES","NO"))</f>
        <v/>
      </c>
      <c r="CU33" s="27" t="str">
        <f t="shared" ca="1" si="43"/>
        <v/>
      </c>
      <c r="CV33" s="44" t="str">
        <f ca="1">IF(CT33="NO",IF(CU33&lt;=Simulation!$K$9,BX33,BY33),"")</f>
        <v/>
      </c>
      <c r="CX33" s="44">
        <f t="shared" ca="1" si="44"/>
        <v>11</v>
      </c>
      <c r="CY33" s="6" t="str">
        <f t="shared" ca="1" si="45"/>
        <v>-</v>
      </c>
      <c r="CZ33" s="44">
        <f t="shared" ca="1" si="46"/>
        <v>15</v>
      </c>
      <c r="DB33" s="44" t="str">
        <f t="shared" ca="1" si="3"/>
        <v/>
      </c>
      <c r="DC33" s="44" t="str">
        <f t="shared" ca="1" si="3"/>
        <v/>
      </c>
      <c r="DD33" s="44" t="str">
        <f t="shared" ca="1" si="3"/>
        <v/>
      </c>
      <c r="DE33" s="44"/>
      <c r="DF33" s="44">
        <f ca="1">IF(DF32&lt;&gt;"",IF(AND(DF32&lt;60*Simulation!$K$8, DF32+DG33&lt;60*Simulation!$K$8),DF32+DG33,""),"")</f>
        <v>374</v>
      </c>
      <c r="DG33" s="44">
        <f ca="1">IF(DF32&lt;&gt;"",IF(AND(EF32&lt;&gt;"", DH32=EF32),RANDBETWEEN(Simulation!$N$6,Simulation!$P$6),RANDBETWEEN(Simulation!$N$5,Simulation!$P$5)),"")</f>
        <v>9</v>
      </c>
      <c r="DH33" s="44">
        <f t="shared" ca="1" si="73"/>
        <v>3</v>
      </c>
      <c r="DI33" s="44">
        <f t="shared" ca="1" si="47"/>
        <v>4</v>
      </c>
      <c r="DJ33" s="27">
        <f t="shared" ca="1" si="48"/>
        <v>0.70021022237450969</v>
      </c>
      <c r="DK33" s="44">
        <f t="shared" ca="1" si="49"/>
        <v>14</v>
      </c>
      <c r="DL33" s="44" t="str">
        <f ca="1">IF(DF33&lt;&gt;"",VLOOKUP(DK33,'Players Stats'!$C$88:$D$127,2),"")</f>
        <v>Power Forward</v>
      </c>
      <c r="DM33" s="44" t="str">
        <f ca="1">IF(DF33&lt;&gt;"",VLOOKUP(DK33,'Players Stats'!$C$88:$E$127,3),"")</f>
        <v>Paul George</v>
      </c>
      <c r="DN33" s="27">
        <f t="shared" ca="1" si="50"/>
        <v>0.13314905928821763</v>
      </c>
      <c r="DO33" s="44">
        <f ca="1">IF(DF33&lt;&gt;"",VLOOKUP('Quarter 2'!DK33-5*('Quarter 2'!DH33-1),'Players Stats'!$B$136:$J$140,1+DI33),"")</f>
        <v>4.8800000000000003E-2</v>
      </c>
      <c r="DP33" s="44" t="str">
        <f t="shared" ca="1" si="74"/>
        <v>NO</v>
      </c>
      <c r="DQ33" s="27">
        <f t="shared" ca="1" si="51"/>
        <v>0.6253582900882606</v>
      </c>
      <c r="DR33" s="44">
        <f ca="1">IF(DF33&lt;&gt;"",IF(DP33="NO",VLOOKUP(DK33,'Players Stats'!$C$88:$I$127,7),""),"")</f>
        <v>0.28365384615384615</v>
      </c>
      <c r="DS33" s="44">
        <f t="shared" ca="1" si="75"/>
        <v>2</v>
      </c>
      <c r="DT33" s="27">
        <f t="shared" ca="1" si="52"/>
        <v>0.57572030524297602</v>
      </c>
      <c r="DU33" s="44">
        <f ca="1">IF(DP33="NO",VLOOKUP(DK33,'Players Stats'!$C$88:$H$127,7-'Quarter 2'!DS33),"")</f>
        <v>0.41899999999999998</v>
      </c>
      <c r="DV33" s="44">
        <f t="shared" ca="1" si="76"/>
        <v>0</v>
      </c>
      <c r="DW33" s="27">
        <f t="shared" ca="1" si="53"/>
        <v>0.81728529090764324</v>
      </c>
      <c r="DX33" s="44" t="str">
        <f ca="1">IF(DW33="","",IF(DW33&lt;=VLOOKUP(DK33,'Players Stats'!$C$88:$L$127,10),"YES","NO"))</f>
        <v>NO</v>
      </c>
      <c r="DY33" s="27" t="str">
        <f t="shared" ca="1" si="54"/>
        <v/>
      </c>
      <c r="DZ33" s="44" t="str">
        <f ca="1">IF(DX33="YES",IF(DY33&lt;=VLOOKUP(DK33,'Players Stats'!$C$88:$H$127,6),1,0),"")</f>
        <v/>
      </c>
      <c r="EA33" s="27" t="str">
        <f t="shared" ca="1" si="55"/>
        <v/>
      </c>
      <c r="EB33" s="44" t="str">
        <f ca="1">IF(AND(DX33="YES",EA33&lt;&gt;""),IF(EA33&lt;=VLOOKUP(DK33,'Players Stats'!$C$88:$H$127,6),1,0),"")</f>
        <v/>
      </c>
      <c r="EC33" s="27">
        <f t="shared" ca="1" si="56"/>
        <v>0.70185821932562187</v>
      </c>
      <c r="ED33" s="44" t="str">
        <f ca="1">IF(EC33="","",IF(EC33&lt;=Simulation!$K$7,"YES","NO"))</f>
        <v>NO</v>
      </c>
      <c r="EE33" s="27">
        <f t="shared" ca="1" si="57"/>
        <v>0.16212961081766664</v>
      </c>
      <c r="EF33" s="44">
        <f ca="1">IF(ED33="NO",IF(EE33&lt;=Simulation!$K$9,DH33,DI33),"")</f>
        <v>3</v>
      </c>
      <c r="EH33" s="44">
        <f t="shared" ca="1" si="58"/>
        <v>10</v>
      </c>
      <c r="EI33" s="6" t="str">
        <f t="shared" ca="1" si="59"/>
        <v>-</v>
      </c>
      <c r="EJ33" s="44">
        <f t="shared" ca="1" si="60"/>
        <v>8</v>
      </c>
      <c r="EL33" s="44" t="str">
        <f t="shared" ca="1" si="4"/>
        <v/>
      </c>
      <c r="EM33" s="44" t="str">
        <f t="shared" ca="1" si="4"/>
        <v/>
      </c>
      <c r="EN33" s="44" t="str">
        <f t="shared" ca="1" si="4"/>
        <v/>
      </c>
    </row>
    <row r="34" spans="2:144">
      <c r="B34" s="44">
        <f ca="1">IF(B33&lt;&gt;"",IF(AND(B33&lt;60*Simulation!$K$8, B33+C34&lt;60*Simulation!$K$8),B33+C34,""),"")</f>
        <v>321</v>
      </c>
      <c r="C34" s="44">
        <f ca="1">IF(B33&lt;&gt;"",IF(AND(AB33&lt;&gt;"", D33=AB33),RANDBETWEEN(Simulation!$N$6,Simulation!$P$6),RANDBETWEEN(Simulation!$N$5,Simulation!$P$5)),"")</f>
        <v>17</v>
      </c>
      <c r="D34" s="44">
        <f t="shared" ca="1" si="61"/>
        <v>4</v>
      </c>
      <c r="E34" s="44">
        <f t="shared" ca="1" si="5"/>
        <v>3</v>
      </c>
      <c r="F34" s="87">
        <f t="shared" ca="1" si="6"/>
        <v>0.78285836118232288</v>
      </c>
      <c r="G34" s="44">
        <f t="shared" ca="1" si="7"/>
        <v>19</v>
      </c>
      <c r="H34" s="44" t="str">
        <f ca="1">IF(B34&lt;&gt;"",VLOOKUP(G34,'Players Stats'!$C$88:$D$127,2),"")</f>
        <v>Power Forward</v>
      </c>
      <c r="I34" s="44" t="str">
        <f ca="1">IF(B34&lt;&gt;"",VLOOKUP(G34,'Players Stats'!$C$88:$E$127,3),"")</f>
        <v>Amar'e Stoudemire</v>
      </c>
      <c r="J34" s="87">
        <f t="shared" ca="1" si="8"/>
        <v>0.43690377037733463</v>
      </c>
      <c r="K34" s="87">
        <f ca="1">IF(B34&lt;&gt;"",VLOOKUP('Quarter 2'!G34-5*('Quarter 2'!D34-1),'Players Stats'!$B$136:$J$140,1+E34),"")</f>
        <v>0.11534999999999999</v>
      </c>
      <c r="L34" s="44" t="str">
        <f t="shared" ca="1" si="62"/>
        <v>NO</v>
      </c>
      <c r="M34" s="87">
        <f t="shared" ca="1" si="9"/>
        <v>0.62644506609077155</v>
      </c>
      <c r="N34" s="87">
        <f ca="1">IF(B34&lt;&gt;"",IF(L34="NO",VLOOKUP(G34,'Players Stats'!$C$88:$I$127,7),""),"")</f>
        <v>0</v>
      </c>
      <c r="O34" s="44">
        <f t="shared" ca="1" si="63"/>
        <v>2</v>
      </c>
      <c r="P34" s="87">
        <f t="shared" ca="1" si="10"/>
        <v>0.88218299203360251</v>
      </c>
      <c r="Q34" s="87">
        <f ca="1">IF(L34="NO",VLOOKUP(G34,'Players Stats'!$C$88:$H$127,7-'Quarter 2'!O34),"")</f>
        <v>0.57699999999999996</v>
      </c>
      <c r="R34" s="44">
        <f t="shared" ca="1" si="64"/>
        <v>0</v>
      </c>
      <c r="S34" s="87">
        <f t="shared" ca="1" si="11"/>
        <v>0.39768020122545877</v>
      </c>
      <c r="T34" s="44" t="str">
        <f ca="1">IF(S34="","",IF(S34&lt;=VLOOKUP(G34,'Players Stats'!$C$88:$L$127,10),"YES","NO"))</f>
        <v>NO</v>
      </c>
      <c r="U34" s="87" t="str">
        <f t="shared" ca="1" si="12"/>
        <v/>
      </c>
      <c r="V34" s="44" t="str">
        <f ca="1">IF(T34="YES",IF(U34&lt;=VLOOKUP(G34,'Players Stats'!$C$88:$H$127,6),1,0),"")</f>
        <v/>
      </c>
      <c r="W34" s="87" t="str">
        <f t="shared" ca="1" si="13"/>
        <v/>
      </c>
      <c r="X34" s="44" t="str">
        <f ca="1">IF(AND(T34="YES",W34&lt;&gt;""),IF(W34&lt;=VLOOKUP(G34,'Players Stats'!$C$88:$H$127,6),1,0),"")</f>
        <v/>
      </c>
      <c r="Y34" s="87">
        <f t="shared" ca="1" si="14"/>
        <v>0.87553235084418712</v>
      </c>
      <c r="Z34" s="44" t="str">
        <f ca="1">IF(Y34="","",IF(Y34&lt;=Simulation!$K$7,"YES","NO"))</f>
        <v>NO</v>
      </c>
      <c r="AA34" s="87">
        <f t="shared" ca="1" si="15"/>
        <v>0.16164050973878463</v>
      </c>
      <c r="AB34" s="44">
        <f ca="1">IF(Z34="NO",IF(AA34&lt;=Simulation!$K$9,D34,E34),"")</f>
        <v>4</v>
      </c>
      <c r="AD34" s="44">
        <f t="shared" ca="1" si="16"/>
        <v>11</v>
      </c>
      <c r="AE34" s="6" t="str">
        <f t="shared" ca="1" si="17"/>
        <v>-</v>
      </c>
      <c r="AF34" s="44">
        <f t="shared" ca="1" si="18"/>
        <v>9</v>
      </c>
      <c r="AH34" s="44" t="str">
        <f t="shared" ca="1" si="77"/>
        <v/>
      </c>
      <c r="AI34" s="44" t="str">
        <f t="shared" ca="1" si="77"/>
        <v/>
      </c>
      <c r="AJ34" s="44" t="str">
        <f t="shared" ca="1" si="77"/>
        <v/>
      </c>
      <c r="AL34" s="44">
        <f ca="1">IF(AL33&lt;&gt;"",IF(AND(AL33&lt;60*Simulation!$K$8, AL33+AM34&lt;60*Simulation!$K$8),AL33+AM34,""),"")</f>
        <v>345</v>
      </c>
      <c r="AM34" s="44">
        <f ca="1">IF(AL33&lt;&gt;"",IF(AND(BL33&lt;&gt;"", AN33=BL33),RANDBETWEEN(Simulation!$N$6,Simulation!$P$6),RANDBETWEEN(Simulation!$N$5,Simulation!$P$5)),"")</f>
        <v>6</v>
      </c>
      <c r="AN34" s="44">
        <f t="shared" ca="1" si="65"/>
        <v>3</v>
      </c>
      <c r="AO34" s="44">
        <f t="shared" ca="1" si="19"/>
        <v>4</v>
      </c>
      <c r="AP34" s="27">
        <f t="shared" ca="1" si="20"/>
        <v>0.55515844193894859</v>
      </c>
      <c r="AQ34" s="44">
        <f t="shared" ca="1" si="21"/>
        <v>13</v>
      </c>
      <c r="AR34" s="44" t="str">
        <f ca="1">IF(AL34&lt;&gt;"",VLOOKUP(AQ34,'Players Stats'!$C$88:$D$127,2),"")</f>
        <v>Small Forward</v>
      </c>
      <c r="AS34" s="44" t="str">
        <f ca="1">IF(AL34&lt;&gt;"",VLOOKUP(AQ34,'Players Stats'!$C$88:$E$127,3),"")</f>
        <v>David West</v>
      </c>
      <c r="AT34" s="27">
        <f t="shared" ca="1" si="22"/>
        <v>0.32644608307554102</v>
      </c>
      <c r="AU34" s="44">
        <f ca="1">IF(AL34&lt;&gt;"",VLOOKUP('Quarter 2'!AQ34-5*('Quarter 2'!AN34-1),'Players Stats'!$B$136:$J$140,1+AO34),"")</f>
        <v>6.5350000000000005E-2</v>
      </c>
      <c r="AV34" s="44" t="str">
        <f t="shared" ca="1" si="66"/>
        <v>NO</v>
      </c>
      <c r="AW34" s="27">
        <f t="shared" ca="1" si="23"/>
        <v>0.44144361026820866</v>
      </c>
      <c r="AX34" s="44">
        <f ca="1">IF(AL34&lt;&gt;"",IF(AV34="NO",VLOOKUP(AQ34,'Players Stats'!$C$88:$I$127,7),""),"")</f>
        <v>2.1276595744680847E-2</v>
      </c>
      <c r="AY34" s="44">
        <f t="shared" ca="1" si="67"/>
        <v>2</v>
      </c>
      <c r="AZ34" s="27">
        <f t="shared" ca="1" si="24"/>
        <v>0.18606851722508921</v>
      </c>
      <c r="BA34" s="44">
        <f ca="1">IF(AV34="NO",VLOOKUP(AQ34,'Players Stats'!$C$88:$H$127,7-'Quarter 2'!AY34),"")</f>
        <v>0.498</v>
      </c>
      <c r="BB34" s="44">
        <f t="shared" ca="1" si="68"/>
        <v>2</v>
      </c>
      <c r="BC34" s="27">
        <f t="shared" ca="1" si="25"/>
        <v>0.37328747255770189</v>
      </c>
      <c r="BD34" s="44" t="str">
        <f ca="1">IF(BC34="","",IF(BC34&lt;=VLOOKUP(AQ34,'Players Stats'!$C$88:$L$127,10),"YES","NO"))</f>
        <v>NO</v>
      </c>
      <c r="BE34" s="27" t="str">
        <f t="shared" ca="1" si="26"/>
        <v/>
      </c>
      <c r="BF34" s="44" t="str">
        <f ca="1">IF(BD34="YES",IF(BE34&lt;=VLOOKUP(AQ34,'Players Stats'!$C$88:$H$127,6),1,0),"")</f>
        <v/>
      </c>
      <c r="BG34" s="27" t="str">
        <f t="shared" ca="1" si="27"/>
        <v/>
      </c>
      <c r="BH34" s="44" t="str">
        <f ca="1">IF(AND(BD34="YES",BG34&lt;&gt;""),IF(BG34&lt;=VLOOKUP(AQ34,'Players Stats'!$C$88:$H$127,6),1,0),"")</f>
        <v/>
      </c>
      <c r="BI34" s="27" t="str">
        <f t="shared" ca="1" si="28"/>
        <v/>
      </c>
      <c r="BJ34" s="44" t="str">
        <f ca="1">IF(BI34="","",IF(BI34&lt;=Simulation!$K$7,"YES","NO"))</f>
        <v/>
      </c>
      <c r="BK34" s="27" t="str">
        <f t="shared" ca="1" si="29"/>
        <v/>
      </c>
      <c r="BL34" s="44" t="str">
        <f ca="1">IF(BJ34="NO",IF(BK34&lt;=Simulation!$K$9,AN34,AO34),"")</f>
        <v/>
      </c>
      <c r="BN34" s="44">
        <f t="shared" ca="1" si="30"/>
        <v>12</v>
      </c>
      <c r="BO34" s="6" t="str">
        <f t="shared" ca="1" si="31"/>
        <v>-</v>
      </c>
      <c r="BP34" s="44">
        <f t="shared" ca="1" si="32"/>
        <v>8</v>
      </c>
      <c r="BR34" s="44" t="str">
        <f t="shared" ca="1" si="2"/>
        <v/>
      </c>
      <c r="BS34" s="44" t="str">
        <f t="shared" ca="1" si="2"/>
        <v/>
      </c>
      <c r="BT34" s="44" t="str">
        <f t="shared" ca="1" si="2"/>
        <v/>
      </c>
      <c r="BU34" s="44"/>
      <c r="BV34" s="44">
        <f ca="1">IF(BV33&lt;&gt;"",IF(AND(BV33&lt;60*Simulation!$K$8, BV33+BW34&lt;60*Simulation!$K$8),BV33+BW34,""),"")</f>
        <v>361</v>
      </c>
      <c r="BW34" s="44">
        <f ca="1">IF(BV33&lt;&gt;"",IF(AND(CV33&lt;&gt;"", BX33=CV33),RANDBETWEEN(Simulation!$N$6,Simulation!$P$6),RANDBETWEEN(Simulation!$N$5,Simulation!$P$5)),"")</f>
        <v>21</v>
      </c>
      <c r="BX34" s="44">
        <f t="shared" ca="1" si="69"/>
        <v>4</v>
      </c>
      <c r="BY34" s="44">
        <f t="shared" ca="1" si="33"/>
        <v>3</v>
      </c>
      <c r="BZ34" s="27">
        <f t="shared" ca="1" si="34"/>
        <v>0.83014771057992021</v>
      </c>
      <c r="CA34" s="44">
        <f t="shared" ca="1" si="35"/>
        <v>20</v>
      </c>
      <c r="CB34" s="44" t="str">
        <f ca="1">IF(BV34&lt;&gt;"",VLOOKUP(CA34,'Players Stats'!$C$88:$D$127,2),"")</f>
        <v>Center</v>
      </c>
      <c r="CC34" s="44" t="str">
        <f ca="1">IF(BV34&lt;&gt;"",VLOOKUP(CA34,'Players Stats'!$C$88:$E$127,3),"")</f>
        <v>Tyson Chandler</v>
      </c>
      <c r="CD34" s="27">
        <f t="shared" ca="1" si="36"/>
        <v>0.37554217225425657</v>
      </c>
      <c r="CE34" s="44">
        <f ca="1">IF(BV34&lt;&gt;"",VLOOKUP('Quarter 2'!CA34-5*('Quarter 2'!BX34-1),'Players Stats'!$B$136:$J$140,1+BY34),"")</f>
        <v>0.14460000000000001</v>
      </c>
      <c r="CF34" s="44" t="str">
        <f t="shared" ca="1" si="70"/>
        <v>NO</v>
      </c>
      <c r="CG34" s="27">
        <f t="shared" ca="1" si="37"/>
        <v>0.71629901859727529</v>
      </c>
      <c r="CH34" s="44">
        <f ca="1">IF(BV34&lt;&gt;"",IF(CF34="NO",VLOOKUP(CA34,'Players Stats'!$C$88:$I$127,7),""),"")</f>
        <v>0</v>
      </c>
      <c r="CI34" s="44">
        <f t="shared" ca="1" si="71"/>
        <v>2</v>
      </c>
      <c r="CJ34" s="27">
        <f t="shared" ca="1" si="38"/>
        <v>0.30385060508925299</v>
      </c>
      <c r="CK34" s="44">
        <f ca="1">IF(CF34="NO",VLOOKUP(CA34,'Players Stats'!$C$88:$H$127,7-'Quarter 2'!CI34),"")</f>
        <v>0.63800000000000001</v>
      </c>
      <c r="CL34" s="44">
        <f t="shared" ca="1" si="72"/>
        <v>2</v>
      </c>
      <c r="CM34" s="27">
        <f t="shared" ca="1" si="39"/>
        <v>0.99560986395851048</v>
      </c>
      <c r="CN34" s="44" t="str">
        <f ca="1">IF(CM34="","",IF(CM34&lt;=VLOOKUP(CA34,'Players Stats'!$C$88:$L$127,10),"YES","NO"))</f>
        <v>NO</v>
      </c>
      <c r="CO34" s="27" t="str">
        <f t="shared" ca="1" si="40"/>
        <v/>
      </c>
      <c r="CP34" s="44" t="str">
        <f ca="1">IF(CN34="YES",IF(CO34&lt;=VLOOKUP(CA34,'Players Stats'!$C$88:$H$127,6),1,0),"")</f>
        <v/>
      </c>
      <c r="CQ34" s="27" t="str">
        <f t="shared" ca="1" si="41"/>
        <v/>
      </c>
      <c r="CR34" s="44" t="str">
        <f ca="1">IF(AND(CN34="YES",CQ34&lt;&gt;""),IF(CQ34&lt;=VLOOKUP(CA34,'Players Stats'!$C$88:$H$127,6),1,0),"")</f>
        <v/>
      </c>
      <c r="CS34" s="27" t="str">
        <f t="shared" ca="1" si="42"/>
        <v/>
      </c>
      <c r="CT34" s="44" t="str">
        <f ca="1">IF(CS34="","",IF(CS34&lt;=Simulation!$K$7,"YES","NO"))</f>
        <v/>
      </c>
      <c r="CU34" s="27" t="str">
        <f t="shared" ca="1" si="43"/>
        <v/>
      </c>
      <c r="CV34" s="44" t="str">
        <f ca="1">IF(CT34="NO",IF(CU34&lt;=Simulation!$K$9,BX34,BY34),"")</f>
        <v/>
      </c>
      <c r="CX34" s="44">
        <f t="shared" ca="1" si="44"/>
        <v>11</v>
      </c>
      <c r="CY34" s="6" t="str">
        <f t="shared" ca="1" si="45"/>
        <v>-</v>
      </c>
      <c r="CZ34" s="44">
        <f t="shared" ca="1" si="46"/>
        <v>17</v>
      </c>
      <c r="DB34" s="44" t="str">
        <f t="shared" ca="1" si="3"/>
        <v/>
      </c>
      <c r="DC34" s="44" t="str">
        <f t="shared" ca="1" si="3"/>
        <v/>
      </c>
      <c r="DD34" s="44" t="str">
        <f t="shared" ca="1" si="3"/>
        <v/>
      </c>
      <c r="DE34" s="44"/>
      <c r="DF34" s="44">
        <f ca="1">IF(DF33&lt;&gt;"",IF(AND(DF33&lt;60*Simulation!$K$8, DF33+DG34&lt;60*Simulation!$K$8),DF33+DG34,""),"")</f>
        <v>377</v>
      </c>
      <c r="DG34" s="44">
        <f ca="1">IF(DF33&lt;&gt;"",IF(AND(EF33&lt;&gt;"", DH33=EF33),RANDBETWEEN(Simulation!$N$6,Simulation!$P$6),RANDBETWEEN(Simulation!$N$5,Simulation!$P$5)),"")</f>
        <v>3</v>
      </c>
      <c r="DH34" s="44">
        <f t="shared" ca="1" si="73"/>
        <v>3</v>
      </c>
      <c r="DI34" s="44">
        <f t="shared" ca="1" si="47"/>
        <v>4</v>
      </c>
      <c r="DJ34" s="27">
        <f t="shared" ca="1" si="48"/>
        <v>0.68317572709948993</v>
      </c>
      <c r="DK34" s="44">
        <f t="shared" ca="1" si="49"/>
        <v>14</v>
      </c>
      <c r="DL34" s="44" t="str">
        <f ca="1">IF(DF34&lt;&gt;"",VLOOKUP(DK34,'Players Stats'!$C$88:$D$127,2),"")</f>
        <v>Power Forward</v>
      </c>
      <c r="DM34" s="44" t="str">
        <f ca="1">IF(DF34&lt;&gt;"",VLOOKUP(DK34,'Players Stats'!$C$88:$E$127,3),"")</f>
        <v>Paul George</v>
      </c>
      <c r="DN34" s="27">
        <f t="shared" ca="1" si="50"/>
        <v>0.66353661950912712</v>
      </c>
      <c r="DO34" s="44">
        <f ca="1">IF(DF34&lt;&gt;"",VLOOKUP('Quarter 2'!DK34-5*('Quarter 2'!DH34-1),'Players Stats'!$B$136:$J$140,1+DI34),"")</f>
        <v>4.8800000000000003E-2</v>
      </c>
      <c r="DP34" s="44" t="str">
        <f t="shared" ca="1" si="74"/>
        <v>NO</v>
      </c>
      <c r="DQ34" s="27">
        <f t="shared" ca="1" si="51"/>
        <v>0.68185147418344183</v>
      </c>
      <c r="DR34" s="44">
        <f ca="1">IF(DF34&lt;&gt;"",IF(DP34="NO",VLOOKUP(DK34,'Players Stats'!$C$88:$I$127,7),""),"")</f>
        <v>0.28365384615384615</v>
      </c>
      <c r="DS34" s="44">
        <f t="shared" ca="1" si="75"/>
        <v>2</v>
      </c>
      <c r="DT34" s="27">
        <f t="shared" ca="1" si="52"/>
        <v>0.69003768666928711</v>
      </c>
      <c r="DU34" s="44">
        <f ca="1">IF(DP34="NO",VLOOKUP(DK34,'Players Stats'!$C$88:$H$127,7-'Quarter 2'!DS34),"")</f>
        <v>0.41899999999999998</v>
      </c>
      <c r="DV34" s="44">
        <f t="shared" ca="1" si="76"/>
        <v>0</v>
      </c>
      <c r="DW34" s="27">
        <f t="shared" ca="1" si="53"/>
        <v>0.1505676599200314</v>
      </c>
      <c r="DX34" s="44" t="str">
        <f ca="1">IF(DW34="","",IF(DW34&lt;=VLOOKUP(DK34,'Players Stats'!$C$88:$L$127,10),"YES","NO"))</f>
        <v>NO</v>
      </c>
      <c r="DY34" s="27" t="str">
        <f t="shared" ca="1" si="54"/>
        <v/>
      </c>
      <c r="DZ34" s="44" t="str">
        <f ca="1">IF(DX34="YES",IF(DY34&lt;=VLOOKUP(DK34,'Players Stats'!$C$88:$H$127,6),1,0),"")</f>
        <v/>
      </c>
      <c r="EA34" s="27" t="str">
        <f t="shared" ca="1" si="55"/>
        <v/>
      </c>
      <c r="EB34" s="44" t="str">
        <f ca="1">IF(AND(DX34="YES",EA34&lt;&gt;""),IF(EA34&lt;=VLOOKUP(DK34,'Players Stats'!$C$88:$H$127,6),1,0),"")</f>
        <v/>
      </c>
      <c r="EC34" s="27">
        <f t="shared" ca="1" si="56"/>
        <v>0.36748185665903699</v>
      </c>
      <c r="ED34" s="44" t="str">
        <f ca="1">IF(EC34="","",IF(EC34&lt;=Simulation!$K$7,"YES","NO"))</f>
        <v>NO</v>
      </c>
      <c r="EE34" s="27">
        <f t="shared" ca="1" si="57"/>
        <v>0.57432388734446316</v>
      </c>
      <c r="EF34" s="44">
        <f ca="1">IF(ED34="NO",IF(EE34&lt;=Simulation!$K$9,DH34,DI34),"")</f>
        <v>4</v>
      </c>
      <c r="EH34" s="44">
        <f t="shared" ca="1" si="58"/>
        <v>10</v>
      </c>
      <c r="EI34" s="6" t="str">
        <f t="shared" ca="1" si="59"/>
        <v>-</v>
      </c>
      <c r="EJ34" s="44">
        <f t="shared" ca="1" si="60"/>
        <v>8</v>
      </c>
      <c r="EL34" s="44" t="str">
        <f t="shared" ca="1" si="4"/>
        <v/>
      </c>
      <c r="EM34" s="44" t="str">
        <f t="shared" ca="1" si="4"/>
        <v/>
      </c>
      <c r="EN34" s="44" t="str">
        <f t="shared" ca="1" si="4"/>
        <v/>
      </c>
    </row>
    <row r="35" spans="2:144">
      <c r="B35" s="44">
        <f ca="1">IF(B34&lt;&gt;"",IF(AND(B34&lt;60*Simulation!$K$8, B34+C35&lt;60*Simulation!$K$8),B34+C35,""),"")</f>
        <v>326</v>
      </c>
      <c r="C35" s="44">
        <f ca="1">IF(B34&lt;&gt;"",IF(AND(AB34&lt;&gt;"", D34=AB34),RANDBETWEEN(Simulation!$N$6,Simulation!$P$6),RANDBETWEEN(Simulation!$N$5,Simulation!$P$5)),"")</f>
        <v>5</v>
      </c>
      <c r="D35" s="44">
        <f t="shared" ca="1" si="61"/>
        <v>4</v>
      </c>
      <c r="E35" s="44">
        <f t="shared" ca="1" si="5"/>
        <v>3</v>
      </c>
      <c r="F35" s="87">
        <f t="shared" ca="1" si="6"/>
        <v>0.78166204639151549</v>
      </c>
      <c r="G35" s="44">
        <f t="shared" ca="1" si="7"/>
        <v>19</v>
      </c>
      <c r="H35" s="44" t="str">
        <f ca="1">IF(B35&lt;&gt;"",VLOOKUP(G35,'Players Stats'!$C$88:$D$127,2),"")</f>
        <v>Power Forward</v>
      </c>
      <c r="I35" s="44" t="str">
        <f ca="1">IF(B35&lt;&gt;"",VLOOKUP(G35,'Players Stats'!$C$88:$E$127,3),"")</f>
        <v>Amar'e Stoudemire</v>
      </c>
      <c r="J35" s="87">
        <f t="shared" ca="1" si="8"/>
        <v>0.10020731805379934</v>
      </c>
      <c r="K35" s="87">
        <f ca="1">IF(B35&lt;&gt;"",VLOOKUP('Quarter 2'!G35-5*('Quarter 2'!D35-1),'Players Stats'!$B$136:$J$140,1+E35),"")</f>
        <v>0.11534999999999999</v>
      </c>
      <c r="L35" s="44" t="str">
        <f t="shared" ca="1" si="62"/>
        <v>YES</v>
      </c>
      <c r="M35" s="87" t="str">
        <f t="shared" ca="1" si="9"/>
        <v/>
      </c>
      <c r="N35" s="87" t="str">
        <f ca="1">IF(B35&lt;&gt;"",IF(L35="NO",VLOOKUP(G35,'Players Stats'!$C$88:$I$127,7),""),"")</f>
        <v/>
      </c>
      <c r="O35" s="44" t="str">
        <f t="shared" ca="1" si="63"/>
        <v/>
      </c>
      <c r="P35" s="87" t="str">
        <f t="shared" ca="1" si="10"/>
        <v/>
      </c>
      <c r="Q35" s="87" t="str">
        <f ca="1">IF(L35="NO",VLOOKUP(G35,'Players Stats'!$C$88:$H$127,7-'Quarter 2'!O35),"")</f>
        <v/>
      </c>
      <c r="R35" s="44" t="str">
        <f t="shared" ca="1" si="64"/>
        <v/>
      </c>
      <c r="S35" s="87" t="str">
        <f t="shared" ca="1" si="11"/>
        <v/>
      </c>
      <c r="T35" s="44" t="str">
        <f ca="1">IF(S35="","",IF(S35&lt;=VLOOKUP(G35,'Players Stats'!$C$88:$L$127,10),"YES","NO"))</f>
        <v/>
      </c>
      <c r="U35" s="87" t="str">
        <f t="shared" ca="1" si="12"/>
        <v/>
      </c>
      <c r="V35" s="44" t="str">
        <f ca="1">IF(T35="YES",IF(U35&lt;=VLOOKUP(G35,'Players Stats'!$C$88:$H$127,6),1,0),"")</f>
        <v/>
      </c>
      <c r="W35" s="87" t="str">
        <f t="shared" ca="1" si="13"/>
        <v/>
      </c>
      <c r="X35" s="44" t="str">
        <f ca="1">IF(AND(T35="YES",W35&lt;&gt;""),IF(W35&lt;=VLOOKUP(G35,'Players Stats'!$C$88:$H$127,6),1,0),"")</f>
        <v/>
      </c>
      <c r="Y35" s="87" t="str">
        <f t="shared" ca="1" si="14"/>
        <v/>
      </c>
      <c r="Z35" s="44" t="str">
        <f ca="1">IF(Y35="","",IF(Y35&lt;=Simulation!$K$7,"YES","NO"))</f>
        <v/>
      </c>
      <c r="AA35" s="87" t="str">
        <f t="shared" ca="1" si="15"/>
        <v/>
      </c>
      <c r="AB35" s="44" t="str">
        <f ca="1">IF(Z35="NO",IF(AA35&lt;=Simulation!$K$9,D35,E35),"")</f>
        <v/>
      </c>
      <c r="AD35" s="44">
        <f t="shared" ca="1" si="16"/>
        <v>11</v>
      </c>
      <c r="AE35" s="6" t="str">
        <f t="shared" ca="1" si="17"/>
        <v>-</v>
      </c>
      <c r="AF35" s="44">
        <f t="shared" ca="1" si="18"/>
        <v>9</v>
      </c>
      <c r="AH35" s="44" t="str">
        <f t="shared" ca="1" si="77"/>
        <v/>
      </c>
      <c r="AI35" s="44" t="str">
        <f t="shared" ca="1" si="77"/>
        <v/>
      </c>
      <c r="AJ35" s="44" t="str">
        <f t="shared" ca="1" si="77"/>
        <v/>
      </c>
      <c r="AL35" s="44">
        <f ca="1">IF(AL34&lt;&gt;"",IF(AND(AL34&lt;60*Simulation!$K$8, AL34+AM35&lt;60*Simulation!$K$8),AL34+AM35,""),"")</f>
        <v>360</v>
      </c>
      <c r="AM35" s="44">
        <f ca="1">IF(AL34&lt;&gt;"",IF(AND(BL34&lt;&gt;"", AN34=BL34),RANDBETWEEN(Simulation!$N$6,Simulation!$P$6),RANDBETWEEN(Simulation!$N$5,Simulation!$P$5)),"")</f>
        <v>15</v>
      </c>
      <c r="AN35" s="44">
        <f t="shared" ca="1" si="65"/>
        <v>4</v>
      </c>
      <c r="AO35" s="44">
        <f t="shared" ca="1" si="19"/>
        <v>3</v>
      </c>
      <c r="AP35" s="27">
        <f t="shared" ca="1" si="20"/>
        <v>0.35011593759839665</v>
      </c>
      <c r="AQ35" s="44">
        <f t="shared" ca="1" si="21"/>
        <v>17</v>
      </c>
      <c r="AR35" s="44" t="str">
        <f ca="1">IF(AL35&lt;&gt;"",VLOOKUP(AQ35,'Players Stats'!$C$88:$D$127,2),"")</f>
        <v>Shooting Guard</v>
      </c>
      <c r="AS35" s="44" t="str">
        <f ca="1">IF(AL35&lt;&gt;"",VLOOKUP(AQ35,'Players Stats'!$C$88:$E$127,3),"")</f>
        <v>Raymond Felton</v>
      </c>
      <c r="AT35" s="27">
        <f t="shared" ca="1" si="22"/>
        <v>0.6814115135484321</v>
      </c>
      <c r="AU35" s="44">
        <f ca="1">IF(AL35&lt;&gt;"",VLOOKUP('Quarter 2'!AQ35-5*('Quarter 2'!AN35-1),'Players Stats'!$B$136:$J$140,1+AO35),"")</f>
        <v>6.9400000000000003E-2</v>
      </c>
      <c r="AV35" s="44" t="str">
        <f t="shared" ca="1" si="66"/>
        <v>NO</v>
      </c>
      <c r="AW35" s="27">
        <f t="shared" ca="1" si="23"/>
        <v>0.19945636045672421</v>
      </c>
      <c r="AX35" s="44">
        <f ca="1">IF(AL35&lt;&gt;"",IF(AV35="NO",VLOOKUP(AQ35,'Players Stats'!$C$88:$I$127,7),""),"")</f>
        <v>0.22619047619047616</v>
      </c>
      <c r="AY35" s="44">
        <f t="shared" ca="1" si="67"/>
        <v>3</v>
      </c>
      <c r="AZ35" s="27">
        <f t="shared" ca="1" si="24"/>
        <v>0.69001219238532052</v>
      </c>
      <c r="BA35" s="44">
        <f ca="1">IF(AV35="NO",VLOOKUP(AQ35,'Players Stats'!$C$88:$H$127,7-'Quarter 2'!AY35),"")</f>
        <v>0.36</v>
      </c>
      <c r="BB35" s="44">
        <f t="shared" ca="1" si="68"/>
        <v>0</v>
      </c>
      <c r="BC35" s="27" t="str">
        <f t="shared" ca="1" si="25"/>
        <v/>
      </c>
      <c r="BD35" s="44" t="str">
        <f ca="1">IF(BC35="","",IF(BC35&lt;=VLOOKUP(AQ35,'Players Stats'!$C$88:$L$127,10),"YES","NO"))</f>
        <v/>
      </c>
      <c r="BE35" s="27" t="str">
        <f t="shared" ca="1" si="26"/>
        <v/>
      </c>
      <c r="BF35" s="44" t="str">
        <f ca="1">IF(BD35="YES",IF(BE35&lt;=VLOOKUP(AQ35,'Players Stats'!$C$88:$H$127,6),1,0),"")</f>
        <v/>
      </c>
      <c r="BG35" s="27" t="str">
        <f t="shared" ca="1" si="27"/>
        <v/>
      </c>
      <c r="BH35" s="44" t="str">
        <f ca="1">IF(AND(BD35="YES",BG35&lt;&gt;""),IF(BG35&lt;=VLOOKUP(AQ35,'Players Stats'!$C$88:$H$127,6),1,0),"")</f>
        <v/>
      </c>
      <c r="BI35" s="27" t="str">
        <f t="shared" ca="1" si="28"/>
        <v/>
      </c>
      <c r="BJ35" s="44" t="str">
        <f ca="1">IF(BI35="","",IF(BI35&lt;=Simulation!$K$7,"YES","NO"))</f>
        <v/>
      </c>
      <c r="BK35" s="27" t="str">
        <f t="shared" ca="1" si="29"/>
        <v/>
      </c>
      <c r="BL35" s="44" t="str">
        <f ca="1">IF(BJ35="NO",IF(BK35&lt;=Simulation!$K$9,AN35,AO35),"")</f>
        <v/>
      </c>
      <c r="BN35" s="44">
        <f t="shared" ca="1" si="30"/>
        <v>12</v>
      </c>
      <c r="BO35" s="6" t="str">
        <f t="shared" ca="1" si="31"/>
        <v>-</v>
      </c>
      <c r="BP35" s="44">
        <f t="shared" ca="1" si="32"/>
        <v>8</v>
      </c>
      <c r="BR35" s="44" t="str">
        <f t="shared" ca="1" si="2"/>
        <v/>
      </c>
      <c r="BS35" s="44" t="str">
        <f t="shared" ca="1" si="2"/>
        <v/>
      </c>
      <c r="BT35" s="44" t="str">
        <f t="shared" ca="1" si="2"/>
        <v/>
      </c>
      <c r="BU35" s="44"/>
      <c r="BV35" s="44">
        <f ca="1">IF(BV34&lt;&gt;"",IF(AND(BV34&lt;60*Simulation!$K$8, BV34+BW35&lt;60*Simulation!$K$8),BV34+BW35,""),"")</f>
        <v>372</v>
      </c>
      <c r="BW35" s="44">
        <f ca="1">IF(BV34&lt;&gt;"",IF(AND(CV34&lt;&gt;"", BX34=CV34),RANDBETWEEN(Simulation!$N$6,Simulation!$P$6),RANDBETWEEN(Simulation!$N$5,Simulation!$P$5)),"")</f>
        <v>11</v>
      </c>
      <c r="BX35" s="44">
        <f t="shared" ca="1" si="69"/>
        <v>3</v>
      </c>
      <c r="BY35" s="44">
        <f t="shared" ca="1" si="33"/>
        <v>4</v>
      </c>
      <c r="BZ35" s="27">
        <f t="shared" ca="1" si="34"/>
        <v>0.48256107519898594</v>
      </c>
      <c r="CA35" s="44">
        <f t="shared" ca="1" si="35"/>
        <v>13</v>
      </c>
      <c r="CB35" s="44" t="str">
        <f ca="1">IF(BV35&lt;&gt;"",VLOOKUP(CA35,'Players Stats'!$C$88:$D$127,2),"")</f>
        <v>Small Forward</v>
      </c>
      <c r="CC35" s="44" t="str">
        <f ca="1">IF(BV35&lt;&gt;"",VLOOKUP(CA35,'Players Stats'!$C$88:$E$127,3),"")</f>
        <v>David West</v>
      </c>
      <c r="CD35" s="27">
        <f t="shared" ca="1" si="36"/>
        <v>0.31328381012289908</v>
      </c>
      <c r="CE35" s="44">
        <f ca="1">IF(BV35&lt;&gt;"",VLOOKUP('Quarter 2'!CA35-5*('Quarter 2'!BX35-1),'Players Stats'!$B$136:$J$140,1+BY35),"")</f>
        <v>6.5350000000000005E-2</v>
      </c>
      <c r="CF35" s="44" t="str">
        <f t="shared" ca="1" si="70"/>
        <v>NO</v>
      </c>
      <c r="CG35" s="27">
        <f t="shared" ca="1" si="37"/>
        <v>0.40953572165894281</v>
      </c>
      <c r="CH35" s="44">
        <f ca="1">IF(BV35&lt;&gt;"",IF(CF35="NO",VLOOKUP(CA35,'Players Stats'!$C$88:$I$127,7),""),"")</f>
        <v>2.1276595744680847E-2</v>
      </c>
      <c r="CI35" s="44">
        <f t="shared" ca="1" si="71"/>
        <v>2</v>
      </c>
      <c r="CJ35" s="27">
        <f t="shared" ca="1" si="38"/>
        <v>0.40102691437791993</v>
      </c>
      <c r="CK35" s="44">
        <f ca="1">IF(CF35="NO",VLOOKUP(CA35,'Players Stats'!$C$88:$H$127,7-'Quarter 2'!CI35),"")</f>
        <v>0.498</v>
      </c>
      <c r="CL35" s="44">
        <f t="shared" ca="1" si="72"/>
        <v>2</v>
      </c>
      <c r="CM35" s="27">
        <f t="shared" ca="1" si="39"/>
        <v>0.33167591369333949</v>
      </c>
      <c r="CN35" s="44" t="str">
        <f ca="1">IF(CM35="","",IF(CM35&lt;=VLOOKUP(CA35,'Players Stats'!$C$88:$L$127,10),"YES","NO"))</f>
        <v>NO</v>
      </c>
      <c r="CO35" s="27" t="str">
        <f t="shared" ca="1" si="40"/>
        <v/>
      </c>
      <c r="CP35" s="44" t="str">
        <f ca="1">IF(CN35="YES",IF(CO35&lt;=VLOOKUP(CA35,'Players Stats'!$C$88:$H$127,6),1,0),"")</f>
        <v/>
      </c>
      <c r="CQ35" s="27" t="str">
        <f t="shared" ca="1" si="41"/>
        <v/>
      </c>
      <c r="CR35" s="44" t="str">
        <f ca="1">IF(AND(CN35="YES",CQ35&lt;&gt;""),IF(CQ35&lt;=VLOOKUP(CA35,'Players Stats'!$C$88:$H$127,6),1,0),"")</f>
        <v/>
      </c>
      <c r="CS35" s="27" t="str">
        <f t="shared" ca="1" si="42"/>
        <v/>
      </c>
      <c r="CT35" s="44" t="str">
        <f ca="1">IF(CS35="","",IF(CS35&lt;=Simulation!$K$7,"YES","NO"))</f>
        <v/>
      </c>
      <c r="CU35" s="27" t="str">
        <f t="shared" ca="1" si="43"/>
        <v/>
      </c>
      <c r="CV35" s="44" t="str">
        <f ca="1">IF(CT35="NO",IF(CU35&lt;=Simulation!$K$9,BX35,BY35),"")</f>
        <v/>
      </c>
      <c r="CX35" s="44">
        <f t="shared" ca="1" si="44"/>
        <v>13</v>
      </c>
      <c r="CY35" s="6" t="str">
        <f t="shared" ca="1" si="45"/>
        <v>-</v>
      </c>
      <c r="CZ35" s="44">
        <f t="shared" ca="1" si="46"/>
        <v>17</v>
      </c>
      <c r="DB35" s="44" t="str">
        <f t="shared" ca="1" si="3"/>
        <v/>
      </c>
      <c r="DC35" s="44" t="str">
        <f t="shared" ca="1" si="3"/>
        <v/>
      </c>
      <c r="DD35" s="44" t="str">
        <f t="shared" ca="1" si="3"/>
        <v/>
      </c>
      <c r="DE35" s="44"/>
      <c r="DF35" s="44">
        <f ca="1">IF(DF34&lt;&gt;"",IF(AND(DF34&lt;60*Simulation!$K$8, DF34+DG35&lt;60*Simulation!$K$8),DF34+DG35,""),"")</f>
        <v>401</v>
      </c>
      <c r="DG35" s="44">
        <f ca="1">IF(DF34&lt;&gt;"",IF(AND(EF34&lt;&gt;"", DH34=EF34),RANDBETWEEN(Simulation!$N$6,Simulation!$P$6),RANDBETWEEN(Simulation!$N$5,Simulation!$P$5)),"")</f>
        <v>24</v>
      </c>
      <c r="DH35" s="44">
        <f t="shared" ca="1" si="73"/>
        <v>4</v>
      </c>
      <c r="DI35" s="44">
        <f t="shared" ca="1" si="47"/>
        <v>3</v>
      </c>
      <c r="DJ35" s="27">
        <f t="shared" ca="1" si="48"/>
        <v>0.15959357312101863</v>
      </c>
      <c r="DK35" s="44">
        <f t="shared" ca="1" si="49"/>
        <v>16</v>
      </c>
      <c r="DL35" s="44" t="str">
        <f ca="1">IF(DF35&lt;&gt;"",VLOOKUP(DK35,'Players Stats'!$C$88:$D$127,2),"")</f>
        <v>Point Guard</v>
      </c>
      <c r="DM35" s="44" t="str">
        <f ca="1">IF(DF35&lt;&gt;"",VLOOKUP(DK35,'Players Stats'!$C$88:$E$127,3),"")</f>
        <v>J.R. Smith</v>
      </c>
      <c r="DN35" s="27">
        <f t="shared" ca="1" si="50"/>
        <v>0.76619314161514407</v>
      </c>
      <c r="DO35" s="44">
        <f ca="1">IF(DF35&lt;&gt;"",VLOOKUP('Quarter 2'!DK35-5*('Quarter 2'!DH35-1),'Players Stats'!$B$136:$J$140,1+DI35),"")</f>
        <v>6.9000000000000006E-2</v>
      </c>
      <c r="DP35" s="44" t="str">
        <f t="shared" ca="1" si="74"/>
        <v>NO</v>
      </c>
      <c r="DQ35" s="27">
        <f t="shared" ca="1" si="51"/>
        <v>0.10684656999232678</v>
      </c>
      <c r="DR35" s="44">
        <f ca="1">IF(DF35&lt;&gt;"",IF(DP35="NO",VLOOKUP(DK35,'Players Stats'!$C$88:$I$127,7),""),"")</f>
        <v>0.26066350710900471</v>
      </c>
      <c r="DS35" s="44">
        <f t="shared" ca="1" si="75"/>
        <v>3</v>
      </c>
      <c r="DT35" s="27">
        <f t="shared" ca="1" si="52"/>
        <v>0.22095688121243717</v>
      </c>
      <c r="DU35" s="44">
        <f ca="1">IF(DP35="NO",VLOOKUP(DK35,'Players Stats'!$C$88:$H$127,7-'Quarter 2'!DS35),"")</f>
        <v>0.35599999999999998</v>
      </c>
      <c r="DV35" s="44">
        <f t="shared" ca="1" si="76"/>
        <v>3</v>
      </c>
      <c r="DW35" s="27" t="str">
        <f t="shared" ca="1" si="53"/>
        <v/>
      </c>
      <c r="DX35" s="44" t="str">
        <f ca="1">IF(DW35="","",IF(DW35&lt;=VLOOKUP(DK35,'Players Stats'!$C$88:$L$127,10),"YES","NO"))</f>
        <v/>
      </c>
      <c r="DY35" s="27" t="str">
        <f t="shared" ca="1" si="54"/>
        <v/>
      </c>
      <c r="DZ35" s="44" t="str">
        <f ca="1">IF(DX35="YES",IF(DY35&lt;=VLOOKUP(DK35,'Players Stats'!$C$88:$H$127,6),1,0),"")</f>
        <v/>
      </c>
      <c r="EA35" s="27" t="str">
        <f t="shared" ca="1" si="55"/>
        <v/>
      </c>
      <c r="EB35" s="44" t="str">
        <f ca="1">IF(AND(DX35="YES",EA35&lt;&gt;""),IF(EA35&lt;=VLOOKUP(DK35,'Players Stats'!$C$88:$H$127,6),1,0),"")</f>
        <v/>
      </c>
      <c r="EC35" s="27" t="str">
        <f t="shared" ca="1" si="56"/>
        <v/>
      </c>
      <c r="ED35" s="44" t="str">
        <f ca="1">IF(EC35="","",IF(EC35&lt;=Simulation!$K$7,"YES","NO"))</f>
        <v/>
      </c>
      <c r="EE35" s="27" t="str">
        <f t="shared" ca="1" si="57"/>
        <v/>
      </c>
      <c r="EF35" s="44" t="str">
        <f ca="1">IF(ED35="NO",IF(EE35&lt;=Simulation!$K$9,DH35,DI35),"")</f>
        <v/>
      </c>
      <c r="EH35" s="44">
        <f t="shared" ca="1" si="58"/>
        <v>10</v>
      </c>
      <c r="EI35" s="6" t="str">
        <f t="shared" ca="1" si="59"/>
        <v>-</v>
      </c>
      <c r="EJ35" s="44">
        <f t="shared" ca="1" si="60"/>
        <v>11</v>
      </c>
      <c r="EL35" s="44" t="str">
        <f t="shared" ca="1" si="4"/>
        <v/>
      </c>
      <c r="EM35" s="44" t="str">
        <f t="shared" ca="1" si="4"/>
        <v/>
      </c>
      <c r="EN35" s="44" t="str">
        <f t="shared" ca="1" si="4"/>
        <v/>
      </c>
    </row>
    <row r="36" spans="2:144">
      <c r="B36" s="44">
        <f ca="1">IF(B35&lt;&gt;"",IF(AND(B35&lt;60*Simulation!$K$8, B35+C36&lt;60*Simulation!$K$8),B35+C36,""),"")</f>
        <v>347</v>
      </c>
      <c r="C36" s="44">
        <f ca="1">IF(B35&lt;&gt;"",IF(AND(AB35&lt;&gt;"", D35=AB35),RANDBETWEEN(Simulation!$N$6,Simulation!$P$6),RANDBETWEEN(Simulation!$N$5,Simulation!$P$5)),"")</f>
        <v>21</v>
      </c>
      <c r="D36" s="44">
        <f t="shared" ca="1" si="61"/>
        <v>3</v>
      </c>
      <c r="E36" s="44">
        <f t="shared" ca="1" si="5"/>
        <v>4</v>
      </c>
      <c r="F36" s="87">
        <f t="shared" ca="1" si="6"/>
        <v>0.15416756438863566</v>
      </c>
      <c r="G36" s="44">
        <f t="shared" ca="1" si="7"/>
        <v>11</v>
      </c>
      <c r="H36" s="44" t="str">
        <f ca="1">IF(B36&lt;&gt;"",VLOOKUP(G36,'Players Stats'!$C$88:$D$127,2),"")</f>
        <v>Point Guard</v>
      </c>
      <c r="I36" s="44" t="str">
        <f ca="1">IF(B36&lt;&gt;"",VLOOKUP(G36,'Players Stats'!$C$88:$E$127,3),"")</f>
        <v>Lance Stephenson</v>
      </c>
      <c r="J36" s="87">
        <f t="shared" ca="1" si="8"/>
        <v>0.88163723038546948</v>
      </c>
      <c r="K36" s="87">
        <f ca="1">IF(B36&lt;&gt;"",VLOOKUP('Quarter 2'!G36-5*('Quarter 2'!D36-1),'Players Stats'!$B$136:$J$140,1+E36),"")</f>
        <v>9.8799999999999999E-2</v>
      </c>
      <c r="L36" s="44" t="str">
        <f t="shared" ca="1" si="62"/>
        <v>NO</v>
      </c>
      <c r="M36" s="87">
        <f t="shared" ca="1" si="9"/>
        <v>0.29631022241215466</v>
      </c>
      <c r="N36" s="87">
        <f ca="1">IF(B36&lt;&gt;"",IF(L36="NO",VLOOKUP(G36,'Players Stats'!$C$88:$I$127,7),""),"")</f>
        <v>0.23762376237623761</v>
      </c>
      <c r="O36" s="44">
        <f t="shared" ca="1" si="63"/>
        <v>2</v>
      </c>
      <c r="P36" s="87">
        <f t="shared" ca="1" si="10"/>
        <v>0.9336950188855786</v>
      </c>
      <c r="Q36" s="87">
        <f ca="1">IF(L36="NO",VLOOKUP(G36,'Players Stats'!$C$88:$H$127,7-'Quarter 2'!O36),"")</f>
        <v>0.46</v>
      </c>
      <c r="R36" s="44">
        <f t="shared" ca="1" si="64"/>
        <v>0</v>
      </c>
      <c r="S36" s="87">
        <f t="shared" ca="1" si="11"/>
        <v>0.55080736080066683</v>
      </c>
      <c r="T36" s="44" t="str">
        <f ca="1">IF(S36="","",IF(S36&lt;=VLOOKUP(G36,'Players Stats'!$C$88:$L$127,10),"YES","NO"))</f>
        <v>NO</v>
      </c>
      <c r="U36" s="87" t="str">
        <f t="shared" ca="1" si="12"/>
        <v/>
      </c>
      <c r="V36" s="44" t="str">
        <f ca="1">IF(T36="YES",IF(U36&lt;=VLOOKUP(G36,'Players Stats'!$C$88:$H$127,6),1,0),"")</f>
        <v/>
      </c>
      <c r="W36" s="87" t="str">
        <f t="shared" ca="1" si="13"/>
        <v/>
      </c>
      <c r="X36" s="44" t="str">
        <f ca="1">IF(AND(T36="YES",W36&lt;&gt;""),IF(W36&lt;=VLOOKUP(G36,'Players Stats'!$C$88:$H$127,6),1,0),"")</f>
        <v/>
      </c>
      <c r="Y36" s="87">
        <f t="shared" ca="1" si="14"/>
        <v>0.80843497660502184</v>
      </c>
      <c r="Z36" s="44" t="str">
        <f ca="1">IF(Y36="","",IF(Y36&lt;=Simulation!$K$7,"YES","NO"))</f>
        <v>NO</v>
      </c>
      <c r="AA36" s="87">
        <f t="shared" ca="1" si="15"/>
        <v>0.54268902652764528</v>
      </c>
      <c r="AB36" s="44">
        <f ca="1">IF(Z36="NO",IF(AA36&lt;=Simulation!$K$9,D36,E36),"")</f>
        <v>4</v>
      </c>
      <c r="AD36" s="44">
        <f t="shared" ca="1" si="16"/>
        <v>11</v>
      </c>
      <c r="AE36" s="6" t="str">
        <f t="shared" ca="1" si="17"/>
        <v>-</v>
      </c>
      <c r="AF36" s="44">
        <f t="shared" ca="1" si="18"/>
        <v>9</v>
      </c>
      <c r="AH36" s="44" t="str">
        <f t="shared" ca="1" si="77"/>
        <v/>
      </c>
      <c r="AI36" s="44" t="str">
        <f t="shared" ca="1" si="77"/>
        <v/>
      </c>
      <c r="AJ36" s="44" t="str">
        <f t="shared" ca="1" si="77"/>
        <v/>
      </c>
      <c r="AL36" s="44">
        <f ca="1">IF(AL35&lt;&gt;"",IF(AND(AL35&lt;60*Simulation!$K$8, AL35+AM36&lt;60*Simulation!$K$8),AL35+AM36,""),"")</f>
        <v>380</v>
      </c>
      <c r="AM36" s="44">
        <f ca="1">IF(AL35&lt;&gt;"",IF(AND(BL35&lt;&gt;"", AN35=BL35),RANDBETWEEN(Simulation!$N$6,Simulation!$P$6),RANDBETWEEN(Simulation!$N$5,Simulation!$P$5)),"")</f>
        <v>20</v>
      </c>
      <c r="AN36" s="44">
        <f t="shared" ca="1" si="65"/>
        <v>3</v>
      </c>
      <c r="AO36" s="44">
        <f t="shared" ca="1" si="19"/>
        <v>4</v>
      </c>
      <c r="AP36" s="27">
        <f t="shared" ca="1" si="20"/>
        <v>8.2061412077027995E-2</v>
      </c>
      <c r="AQ36" s="44">
        <f t="shared" ca="1" si="21"/>
        <v>11</v>
      </c>
      <c r="AR36" s="44" t="str">
        <f ca="1">IF(AL36&lt;&gt;"",VLOOKUP(AQ36,'Players Stats'!$C$88:$D$127,2),"")</f>
        <v>Point Guard</v>
      </c>
      <c r="AS36" s="44" t="str">
        <f ca="1">IF(AL36&lt;&gt;"",VLOOKUP(AQ36,'Players Stats'!$C$88:$E$127,3),"")</f>
        <v>Lance Stephenson</v>
      </c>
      <c r="AT36" s="27">
        <f t="shared" ca="1" si="22"/>
        <v>0.21405369128456464</v>
      </c>
      <c r="AU36" s="44">
        <f ca="1">IF(AL36&lt;&gt;"",VLOOKUP('Quarter 2'!AQ36-5*('Quarter 2'!AN36-1),'Players Stats'!$B$136:$J$140,1+AO36),"")</f>
        <v>9.8799999999999999E-2</v>
      </c>
      <c r="AV36" s="44" t="str">
        <f t="shared" ca="1" si="66"/>
        <v>NO</v>
      </c>
      <c r="AW36" s="27">
        <f t="shared" ca="1" si="23"/>
        <v>0.15330890751580195</v>
      </c>
      <c r="AX36" s="44">
        <f ca="1">IF(AL36&lt;&gt;"",IF(AV36="NO",VLOOKUP(AQ36,'Players Stats'!$C$88:$I$127,7),""),"")</f>
        <v>0.23762376237623761</v>
      </c>
      <c r="AY36" s="44">
        <f t="shared" ca="1" si="67"/>
        <v>3</v>
      </c>
      <c r="AZ36" s="27">
        <f t="shared" ca="1" si="24"/>
        <v>0.58714020225148111</v>
      </c>
      <c r="BA36" s="44">
        <f ca="1">IF(AV36="NO",VLOOKUP(AQ36,'Players Stats'!$C$88:$H$127,7-'Quarter 2'!AY36),"")</f>
        <v>0.33</v>
      </c>
      <c r="BB36" s="44">
        <f t="shared" ca="1" si="68"/>
        <v>0</v>
      </c>
      <c r="BC36" s="27" t="str">
        <f t="shared" ca="1" si="25"/>
        <v/>
      </c>
      <c r="BD36" s="44" t="str">
        <f ca="1">IF(BC36="","",IF(BC36&lt;=VLOOKUP(AQ36,'Players Stats'!$C$88:$L$127,10),"YES","NO"))</f>
        <v/>
      </c>
      <c r="BE36" s="27" t="str">
        <f t="shared" ca="1" si="26"/>
        <v/>
      </c>
      <c r="BF36" s="44" t="str">
        <f ca="1">IF(BD36="YES",IF(BE36&lt;=VLOOKUP(AQ36,'Players Stats'!$C$88:$H$127,6),1,0),"")</f>
        <v/>
      </c>
      <c r="BG36" s="27" t="str">
        <f t="shared" ca="1" si="27"/>
        <v/>
      </c>
      <c r="BH36" s="44" t="str">
        <f ca="1">IF(AND(BD36="YES",BG36&lt;&gt;""),IF(BG36&lt;=VLOOKUP(AQ36,'Players Stats'!$C$88:$H$127,6),1,0),"")</f>
        <v/>
      </c>
      <c r="BI36" s="27" t="str">
        <f t="shared" ca="1" si="28"/>
        <v/>
      </c>
      <c r="BJ36" s="44" t="str">
        <f ca="1">IF(BI36="","",IF(BI36&lt;=Simulation!$K$7,"YES","NO"))</f>
        <v/>
      </c>
      <c r="BK36" s="27" t="str">
        <f t="shared" ca="1" si="29"/>
        <v/>
      </c>
      <c r="BL36" s="44" t="str">
        <f ca="1">IF(BJ36="NO",IF(BK36&lt;=Simulation!$K$9,AN36,AO36),"")</f>
        <v/>
      </c>
      <c r="BN36" s="44">
        <f t="shared" ca="1" si="30"/>
        <v>12</v>
      </c>
      <c r="BO36" s="6" t="str">
        <f t="shared" ca="1" si="31"/>
        <v>-</v>
      </c>
      <c r="BP36" s="44">
        <f t="shared" ca="1" si="32"/>
        <v>8</v>
      </c>
      <c r="BR36" s="44" t="str">
        <f t="shared" ca="1" si="2"/>
        <v/>
      </c>
      <c r="BS36" s="44" t="str">
        <f t="shared" ca="1" si="2"/>
        <v/>
      </c>
      <c r="BT36" s="44" t="str">
        <f t="shared" ca="1" si="2"/>
        <v/>
      </c>
      <c r="BU36" s="44"/>
      <c r="BV36" s="44">
        <f ca="1">IF(BV35&lt;&gt;"",IF(AND(BV35&lt;60*Simulation!$K$8, BV35+BW36&lt;60*Simulation!$K$8),BV35+BW36,""),"")</f>
        <v>385</v>
      </c>
      <c r="BW36" s="44">
        <f ca="1">IF(BV35&lt;&gt;"",IF(AND(CV35&lt;&gt;"", BX35=CV35),RANDBETWEEN(Simulation!$N$6,Simulation!$P$6),RANDBETWEEN(Simulation!$N$5,Simulation!$P$5)),"")</f>
        <v>13</v>
      </c>
      <c r="BX36" s="44">
        <f t="shared" ca="1" si="69"/>
        <v>4</v>
      </c>
      <c r="BY36" s="44">
        <f t="shared" ca="1" si="33"/>
        <v>3</v>
      </c>
      <c r="BZ36" s="27">
        <f t="shared" ca="1" si="34"/>
        <v>0.10652527238832454</v>
      </c>
      <c r="CA36" s="44">
        <f t="shared" ca="1" si="35"/>
        <v>16</v>
      </c>
      <c r="CB36" s="44" t="str">
        <f ca="1">IF(BV36&lt;&gt;"",VLOOKUP(CA36,'Players Stats'!$C$88:$D$127,2),"")</f>
        <v>Point Guard</v>
      </c>
      <c r="CC36" s="44" t="str">
        <f ca="1">IF(BV36&lt;&gt;"",VLOOKUP(CA36,'Players Stats'!$C$88:$E$127,3),"")</f>
        <v>J.R. Smith</v>
      </c>
      <c r="CD36" s="27">
        <f t="shared" ca="1" si="36"/>
        <v>0.58878368238018064</v>
      </c>
      <c r="CE36" s="44">
        <f ca="1">IF(BV36&lt;&gt;"",VLOOKUP('Quarter 2'!CA36-5*('Quarter 2'!BX36-1),'Players Stats'!$B$136:$J$140,1+BY36),"")</f>
        <v>6.9000000000000006E-2</v>
      </c>
      <c r="CF36" s="44" t="str">
        <f t="shared" ca="1" si="70"/>
        <v>NO</v>
      </c>
      <c r="CG36" s="27">
        <f t="shared" ca="1" si="37"/>
        <v>0.59949320696300534</v>
      </c>
      <c r="CH36" s="44">
        <f ca="1">IF(BV36&lt;&gt;"",IF(CF36="NO",VLOOKUP(CA36,'Players Stats'!$C$88:$I$127,7),""),"")</f>
        <v>0.26066350710900471</v>
      </c>
      <c r="CI36" s="44">
        <f t="shared" ca="1" si="71"/>
        <v>2</v>
      </c>
      <c r="CJ36" s="27">
        <f t="shared" ca="1" si="38"/>
        <v>0.15811377314239372</v>
      </c>
      <c r="CK36" s="44">
        <f ca="1">IF(CF36="NO",VLOOKUP(CA36,'Players Stats'!$C$88:$H$127,7-'Quarter 2'!CI36),"")</f>
        <v>0.42199999999999999</v>
      </c>
      <c r="CL36" s="44">
        <f t="shared" ca="1" si="72"/>
        <v>2</v>
      </c>
      <c r="CM36" s="27">
        <f t="shared" ca="1" si="39"/>
        <v>0.25440334584325708</v>
      </c>
      <c r="CN36" s="44" t="str">
        <f ca="1">IF(CM36="","",IF(CM36&lt;=VLOOKUP(CA36,'Players Stats'!$C$88:$L$127,10),"YES","NO"))</f>
        <v>NO</v>
      </c>
      <c r="CO36" s="27" t="str">
        <f t="shared" ca="1" si="40"/>
        <v/>
      </c>
      <c r="CP36" s="44" t="str">
        <f ca="1">IF(CN36="YES",IF(CO36&lt;=VLOOKUP(CA36,'Players Stats'!$C$88:$H$127,6),1,0),"")</f>
        <v/>
      </c>
      <c r="CQ36" s="27" t="str">
        <f t="shared" ca="1" si="41"/>
        <v/>
      </c>
      <c r="CR36" s="44" t="str">
        <f ca="1">IF(AND(CN36="YES",CQ36&lt;&gt;""),IF(CQ36&lt;=VLOOKUP(CA36,'Players Stats'!$C$88:$H$127,6),1,0),"")</f>
        <v/>
      </c>
      <c r="CS36" s="27" t="str">
        <f t="shared" ca="1" si="42"/>
        <v/>
      </c>
      <c r="CT36" s="44" t="str">
        <f ca="1">IF(CS36="","",IF(CS36&lt;=Simulation!$K$7,"YES","NO"))</f>
        <v/>
      </c>
      <c r="CU36" s="27" t="str">
        <f t="shared" ca="1" si="43"/>
        <v/>
      </c>
      <c r="CV36" s="44" t="str">
        <f ca="1">IF(CT36="NO",IF(CU36&lt;=Simulation!$K$9,BX36,BY36),"")</f>
        <v/>
      </c>
      <c r="CX36" s="44">
        <f t="shared" ca="1" si="44"/>
        <v>13</v>
      </c>
      <c r="CY36" s="6" t="str">
        <f t="shared" ca="1" si="45"/>
        <v>-</v>
      </c>
      <c r="CZ36" s="44">
        <f t="shared" ca="1" si="46"/>
        <v>19</v>
      </c>
      <c r="DB36" s="44" t="str">
        <f t="shared" ca="1" si="3"/>
        <v/>
      </c>
      <c r="DC36" s="44" t="str">
        <f t="shared" ca="1" si="3"/>
        <v/>
      </c>
      <c r="DD36" s="44" t="str">
        <f t="shared" ca="1" si="3"/>
        <v/>
      </c>
      <c r="DE36" s="44"/>
      <c r="DF36" s="44">
        <f ca="1">IF(DF35&lt;&gt;"",IF(AND(DF35&lt;60*Simulation!$K$8, DF35+DG36&lt;60*Simulation!$K$8),DF35+DG36,""),"")</f>
        <v>412</v>
      </c>
      <c r="DG36" s="44">
        <f ca="1">IF(DF35&lt;&gt;"",IF(AND(EF35&lt;&gt;"", DH35=EF35),RANDBETWEEN(Simulation!$N$6,Simulation!$P$6),RANDBETWEEN(Simulation!$N$5,Simulation!$P$5)),"")</f>
        <v>11</v>
      </c>
      <c r="DH36" s="44">
        <f t="shared" ca="1" si="73"/>
        <v>3</v>
      </c>
      <c r="DI36" s="44">
        <f t="shared" ca="1" si="47"/>
        <v>4</v>
      </c>
      <c r="DJ36" s="27">
        <f t="shared" ca="1" si="48"/>
        <v>0.69139444568696684</v>
      </c>
      <c r="DK36" s="44">
        <f t="shared" ca="1" si="49"/>
        <v>14</v>
      </c>
      <c r="DL36" s="44" t="str">
        <f ca="1">IF(DF36&lt;&gt;"",VLOOKUP(DK36,'Players Stats'!$C$88:$D$127,2),"")</f>
        <v>Power Forward</v>
      </c>
      <c r="DM36" s="44" t="str">
        <f ca="1">IF(DF36&lt;&gt;"",VLOOKUP(DK36,'Players Stats'!$C$88:$E$127,3),"")</f>
        <v>Paul George</v>
      </c>
      <c r="DN36" s="27">
        <f t="shared" ca="1" si="50"/>
        <v>0.64040902534634947</v>
      </c>
      <c r="DO36" s="44">
        <f ca="1">IF(DF36&lt;&gt;"",VLOOKUP('Quarter 2'!DK36-5*('Quarter 2'!DH36-1),'Players Stats'!$B$136:$J$140,1+DI36),"")</f>
        <v>4.8800000000000003E-2</v>
      </c>
      <c r="DP36" s="44" t="str">
        <f t="shared" ca="1" si="74"/>
        <v>NO</v>
      </c>
      <c r="DQ36" s="27">
        <f t="shared" ca="1" si="51"/>
        <v>0.89000112843192336</v>
      </c>
      <c r="DR36" s="44">
        <f ca="1">IF(DF36&lt;&gt;"",IF(DP36="NO",VLOOKUP(DK36,'Players Stats'!$C$88:$I$127,7),""),"")</f>
        <v>0.28365384615384615</v>
      </c>
      <c r="DS36" s="44">
        <f t="shared" ca="1" si="75"/>
        <v>2</v>
      </c>
      <c r="DT36" s="27">
        <f t="shared" ca="1" si="52"/>
        <v>0.73072634658232039</v>
      </c>
      <c r="DU36" s="44">
        <f ca="1">IF(DP36="NO",VLOOKUP(DK36,'Players Stats'!$C$88:$H$127,7-'Quarter 2'!DS36),"")</f>
        <v>0.41899999999999998</v>
      </c>
      <c r="DV36" s="44">
        <f t="shared" ca="1" si="76"/>
        <v>0</v>
      </c>
      <c r="DW36" s="27">
        <f t="shared" ca="1" si="53"/>
        <v>0.51140439158772832</v>
      </c>
      <c r="DX36" s="44" t="str">
        <f ca="1">IF(DW36="","",IF(DW36&lt;=VLOOKUP(DK36,'Players Stats'!$C$88:$L$127,10),"YES","NO"))</f>
        <v>NO</v>
      </c>
      <c r="DY36" s="27" t="str">
        <f t="shared" ca="1" si="54"/>
        <v/>
      </c>
      <c r="DZ36" s="44" t="str">
        <f ca="1">IF(DX36="YES",IF(DY36&lt;=VLOOKUP(DK36,'Players Stats'!$C$88:$H$127,6),1,0),"")</f>
        <v/>
      </c>
      <c r="EA36" s="27" t="str">
        <f t="shared" ca="1" si="55"/>
        <v/>
      </c>
      <c r="EB36" s="44" t="str">
        <f ca="1">IF(AND(DX36="YES",EA36&lt;&gt;""),IF(EA36&lt;=VLOOKUP(DK36,'Players Stats'!$C$88:$H$127,6),1,0),"")</f>
        <v/>
      </c>
      <c r="EC36" s="27">
        <f t="shared" ca="1" si="56"/>
        <v>0.19294824975511138</v>
      </c>
      <c r="ED36" s="44" t="str">
        <f ca="1">IF(EC36="","",IF(EC36&lt;=Simulation!$K$7,"YES","NO"))</f>
        <v>NO</v>
      </c>
      <c r="EE36" s="27">
        <f t="shared" ca="1" si="57"/>
        <v>0.36675026112250264</v>
      </c>
      <c r="EF36" s="44">
        <f ca="1">IF(ED36="NO",IF(EE36&lt;=Simulation!$K$9,DH36,DI36),"")</f>
        <v>4</v>
      </c>
      <c r="EH36" s="44">
        <f t="shared" ca="1" si="58"/>
        <v>10</v>
      </c>
      <c r="EI36" s="6" t="str">
        <f t="shared" ca="1" si="59"/>
        <v>-</v>
      </c>
      <c r="EJ36" s="44">
        <f t="shared" ca="1" si="60"/>
        <v>11</v>
      </c>
      <c r="EL36" s="44" t="str">
        <f t="shared" ca="1" si="4"/>
        <v/>
      </c>
      <c r="EM36" s="44" t="str">
        <f t="shared" ca="1" si="4"/>
        <v/>
      </c>
      <c r="EN36" s="44" t="str">
        <f t="shared" ca="1" si="4"/>
        <v/>
      </c>
    </row>
    <row r="37" spans="2:144">
      <c r="B37" s="44">
        <f ca="1">IF(B36&lt;&gt;"",IF(AND(B36&lt;60*Simulation!$K$8, B36+C37&lt;60*Simulation!$K$8),B36+C37,""),"")</f>
        <v>371</v>
      </c>
      <c r="C37" s="44">
        <f ca="1">IF(B36&lt;&gt;"",IF(AND(AB36&lt;&gt;"", D36=AB36),RANDBETWEEN(Simulation!$N$6,Simulation!$P$6),RANDBETWEEN(Simulation!$N$5,Simulation!$P$5)),"")</f>
        <v>24</v>
      </c>
      <c r="D37" s="44">
        <f t="shared" ca="1" si="61"/>
        <v>4</v>
      </c>
      <c r="E37" s="44">
        <f t="shared" ca="1" si="5"/>
        <v>3</v>
      </c>
      <c r="F37" s="87">
        <f t="shared" ca="1" si="6"/>
        <v>0.60838370689992904</v>
      </c>
      <c r="G37" s="44">
        <f t="shared" ca="1" si="7"/>
        <v>19</v>
      </c>
      <c r="H37" s="44" t="str">
        <f ca="1">IF(B37&lt;&gt;"",VLOOKUP(G37,'Players Stats'!$C$88:$D$127,2),"")</f>
        <v>Power Forward</v>
      </c>
      <c r="I37" s="44" t="str">
        <f ca="1">IF(B37&lt;&gt;"",VLOOKUP(G37,'Players Stats'!$C$88:$E$127,3),"")</f>
        <v>Amar'e Stoudemire</v>
      </c>
      <c r="J37" s="87">
        <f t="shared" ca="1" si="8"/>
        <v>0.61721417658610001</v>
      </c>
      <c r="K37" s="87">
        <f ca="1">IF(B37&lt;&gt;"",VLOOKUP('Quarter 2'!G37-5*('Quarter 2'!D37-1),'Players Stats'!$B$136:$J$140,1+E37),"")</f>
        <v>0.11534999999999999</v>
      </c>
      <c r="L37" s="44" t="str">
        <f t="shared" ca="1" si="62"/>
        <v>NO</v>
      </c>
      <c r="M37" s="87">
        <f t="shared" ca="1" si="9"/>
        <v>0.90023848121889927</v>
      </c>
      <c r="N37" s="87">
        <f ca="1">IF(B37&lt;&gt;"",IF(L37="NO",VLOOKUP(G37,'Players Stats'!$C$88:$I$127,7),""),"")</f>
        <v>0</v>
      </c>
      <c r="O37" s="44">
        <f t="shared" ca="1" si="63"/>
        <v>2</v>
      </c>
      <c r="P37" s="87">
        <f t="shared" ca="1" si="10"/>
        <v>0.78375267163063889</v>
      </c>
      <c r="Q37" s="87">
        <f ca="1">IF(L37="NO",VLOOKUP(G37,'Players Stats'!$C$88:$H$127,7-'Quarter 2'!O37),"")</f>
        <v>0.57699999999999996</v>
      </c>
      <c r="R37" s="44">
        <f t="shared" ca="1" si="64"/>
        <v>0</v>
      </c>
      <c r="S37" s="87">
        <f t="shared" ca="1" si="11"/>
        <v>0.43901085961170949</v>
      </c>
      <c r="T37" s="44" t="str">
        <f ca="1">IF(S37="","",IF(S37&lt;=VLOOKUP(G37,'Players Stats'!$C$88:$L$127,10),"YES","NO"))</f>
        <v>NO</v>
      </c>
      <c r="U37" s="87" t="str">
        <f t="shared" ca="1" si="12"/>
        <v/>
      </c>
      <c r="V37" s="44" t="str">
        <f ca="1">IF(T37="YES",IF(U37&lt;=VLOOKUP(G37,'Players Stats'!$C$88:$H$127,6),1,0),"")</f>
        <v/>
      </c>
      <c r="W37" s="87" t="str">
        <f t="shared" ca="1" si="13"/>
        <v/>
      </c>
      <c r="X37" s="44" t="str">
        <f ca="1">IF(AND(T37="YES",W37&lt;&gt;""),IF(W37&lt;=VLOOKUP(G37,'Players Stats'!$C$88:$H$127,6),1,0),"")</f>
        <v/>
      </c>
      <c r="Y37" s="87">
        <f t="shared" ca="1" si="14"/>
        <v>0.657263321849343</v>
      </c>
      <c r="Z37" s="44" t="str">
        <f ca="1">IF(Y37="","",IF(Y37&lt;=Simulation!$K$7,"YES","NO"))</f>
        <v>NO</v>
      </c>
      <c r="AA37" s="87">
        <f t="shared" ca="1" si="15"/>
        <v>0.22208729938869443</v>
      </c>
      <c r="AB37" s="44">
        <f ca="1">IF(Z37="NO",IF(AA37&lt;=Simulation!$K$9,D37,E37),"")</f>
        <v>4</v>
      </c>
      <c r="AD37" s="44">
        <f t="shared" ca="1" si="16"/>
        <v>11</v>
      </c>
      <c r="AE37" s="6" t="str">
        <f t="shared" ca="1" si="17"/>
        <v>-</v>
      </c>
      <c r="AF37" s="44">
        <f t="shared" ca="1" si="18"/>
        <v>9</v>
      </c>
      <c r="AH37" s="44" t="str">
        <f t="shared" ca="1" si="77"/>
        <v/>
      </c>
      <c r="AI37" s="44" t="str">
        <f t="shared" ca="1" si="77"/>
        <v/>
      </c>
      <c r="AJ37" s="44" t="str">
        <f t="shared" ca="1" si="77"/>
        <v/>
      </c>
      <c r="AL37" s="44">
        <f ca="1">IF(AL36&lt;&gt;"",IF(AND(AL36&lt;60*Simulation!$K$8, AL36+AM37&lt;60*Simulation!$K$8),AL36+AM37,""),"")</f>
        <v>397</v>
      </c>
      <c r="AM37" s="44">
        <f ca="1">IF(AL36&lt;&gt;"",IF(AND(BL36&lt;&gt;"", AN36=BL36),RANDBETWEEN(Simulation!$N$6,Simulation!$P$6),RANDBETWEEN(Simulation!$N$5,Simulation!$P$5)),"")</f>
        <v>17</v>
      </c>
      <c r="AN37" s="44">
        <f t="shared" ca="1" si="65"/>
        <v>4</v>
      </c>
      <c r="AO37" s="44">
        <f t="shared" ca="1" si="19"/>
        <v>3</v>
      </c>
      <c r="AP37" s="27">
        <f t="shared" ca="1" si="20"/>
        <v>0.41683844764209177</v>
      </c>
      <c r="AQ37" s="44">
        <f t="shared" ca="1" si="21"/>
        <v>18</v>
      </c>
      <c r="AR37" s="44" t="str">
        <f ca="1">IF(AL37&lt;&gt;"",VLOOKUP(AQ37,'Players Stats'!$C$88:$D$127,2),"")</f>
        <v>Small Forward</v>
      </c>
      <c r="AS37" s="44" t="str">
        <f ca="1">IF(AL37&lt;&gt;"",VLOOKUP(AQ37,'Players Stats'!$C$88:$E$127,3),"")</f>
        <v>Carmelo Anthony</v>
      </c>
      <c r="AT37" s="27">
        <f t="shared" ca="1" si="22"/>
        <v>0.5082670461230594</v>
      </c>
      <c r="AU37" s="44">
        <f ca="1">IF(AL37&lt;&gt;"",VLOOKUP('Quarter 2'!AQ37-5*('Quarter 2'!AN37-1),'Players Stats'!$B$136:$J$140,1+AO37),"")</f>
        <v>0.10165000000000002</v>
      </c>
      <c r="AV37" s="44" t="str">
        <f t="shared" ca="1" si="66"/>
        <v>NO</v>
      </c>
      <c r="AW37" s="27">
        <f t="shared" ca="1" si="23"/>
        <v>0.94261826546488203</v>
      </c>
      <c r="AX37" s="44">
        <f ca="1">IF(AL37&lt;&gt;"",IF(AV37="NO",VLOOKUP(AQ37,'Players Stats'!$C$88:$I$127,7),""),"")</f>
        <v>0.21830985915492959</v>
      </c>
      <c r="AY37" s="44">
        <f t="shared" ca="1" si="67"/>
        <v>2</v>
      </c>
      <c r="AZ37" s="27">
        <f t="shared" ca="1" si="24"/>
        <v>0.43105177257401761</v>
      </c>
      <c r="BA37" s="44">
        <f ca="1">IF(AV37="NO",VLOOKUP(AQ37,'Players Stats'!$C$88:$H$127,7-'Quarter 2'!AY37),"")</f>
        <v>0.44900000000000001</v>
      </c>
      <c r="BB37" s="44">
        <f t="shared" ca="1" si="68"/>
        <v>2</v>
      </c>
      <c r="BC37" s="27">
        <f t="shared" ca="1" si="25"/>
        <v>0.53923433485562233</v>
      </c>
      <c r="BD37" s="44" t="str">
        <f ca="1">IF(BC37="","",IF(BC37&lt;=VLOOKUP(AQ37,'Players Stats'!$C$88:$L$127,10),"YES","NO"))</f>
        <v>NO</v>
      </c>
      <c r="BE37" s="27" t="str">
        <f t="shared" ca="1" si="26"/>
        <v/>
      </c>
      <c r="BF37" s="44" t="str">
        <f ca="1">IF(BD37="YES",IF(BE37&lt;=VLOOKUP(AQ37,'Players Stats'!$C$88:$H$127,6),1,0),"")</f>
        <v/>
      </c>
      <c r="BG37" s="27" t="str">
        <f t="shared" ca="1" si="27"/>
        <v/>
      </c>
      <c r="BH37" s="44" t="str">
        <f ca="1">IF(AND(BD37="YES",BG37&lt;&gt;""),IF(BG37&lt;=VLOOKUP(AQ37,'Players Stats'!$C$88:$H$127,6),1,0),"")</f>
        <v/>
      </c>
      <c r="BI37" s="27" t="str">
        <f t="shared" ca="1" si="28"/>
        <v/>
      </c>
      <c r="BJ37" s="44" t="str">
        <f ca="1">IF(BI37="","",IF(BI37&lt;=Simulation!$K$7,"YES","NO"))</f>
        <v/>
      </c>
      <c r="BK37" s="27" t="str">
        <f t="shared" ca="1" si="29"/>
        <v/>
      </c>
      <c r="BL37" s="44" t="str">
        <f ca="1">IF(BJ37="NO",IF(BK37&lt;=Simulation!$K$9,AN37,AO37),"")</f>
        <v/>
      </c>
      <c r="BN37" s="44">
        <f t="shared" ca="1" si="30"/>
        <v>12</v>
      </c>
      <c r="BO37" s="6" t="str">
        <f t="shared" ca="1" si="31"/>
        <v>-</v>
      </c>
      <c r="BP37" s="44">
        <f t="shared" ca="1" si="32"/>
        <v>10</v>
      </c>
      <c r="BR37" s="44" t="str">
        <f t="shared" ca="1" si="2"/>
        <v/>
      </c>
      <c r="BS37" s="44" t="str">
        <f t="shared" ca="1" si="2"/>
        <v/>
      </c>
      <c r="BT37" s="44" t="str">
        <f t="shared" ca="1" si="2"/>
        <v/>
      </c>
      <c r="BU37" s="44"/>
      <c r="BV37" s="44">
        <f ca="1">IF(BV36&lt;&gt;"",IF(AND(BV36&lt;60*Simulation!$K$8, BV36+BW37&lt;60*Simulation!$K$8),BV36+BW37,""),"")</f>
        <v>395</v>
      </c>
      <c r="BW37" s="44">
        <f ca="1">IF(BV36&lt;&gt;"",IF(AND(CV36&lt;&gt;"", BX36=CV36),RANDBETWEEN(Simulation!$N$6,Simulation!$P$6),RANDBETWEEN(Simulation!$N$5,Simulation!$P$5)),"")</f>
        <v>10</v>
      </c>
      <c r="BX37" s="44">
        <f t="shared" ca="1" si="69"/>
        <v>3</v>
      </c>
      <c r="BY37" s="44">
        <f t="shared" ca="1" si="33"/>
        <v>4</v>
      </c>
      <c r="BZ37" s="27">
        <f t="shared" ca="1" si="34"/>
        <v>0.9130084766797536</v>
      </c>
      <c r="CA37" s="44">
        <f t="shared" ca="1" si="35"/>
        <v>15</v>
      </c>
      <c r="CB37" s="44" t="str">
        <f ca="1">IF(BV37&lt;&gt;"",VLOOKUP(CA37,'Players Stats'!$C$88:$D$127,2),"")</f>
        <v>Center</v>
      </c>
      <c r="CC37" s="44" t="str">
        <f ca="1">IF(BV37&lt;&gt;"",VLOOKUP(CA37,'Players Stats'!$C$88:$E$127,3),"")</f>
        <v>Roy Hibbert</v>
      </c>
      <c r="CD37" s="27">
        <f t="shared" ca="1" si="36"/>
        <v>0.19289419808103514</v>
      </c>
      <c r="CE37" s="44">
        <f ca="1">IF(BV37&lt;&gt;"",VLOOKUP('Quarter 2'!CA37-5*('Quarter 2'!BX37-1),'Players Stats'!$B$136:$J$140,1+BY37),"")</f>
        <v>8.4650000000000003E-2</v>
      </c>
      <c r="CF37" s="44" t="str">
        <f t="shared" ca="1" si="70"/>
        <v>NO</v>
      </c>
      <c r="CG37" s="27">
        <f t="shared" ca="1" si="37"/>
        <v>0.36165793305164173</v>
      </c>
      <c r="CH37" s="44">
        <f ca="1">IF(BV37&lt;&gt;"",IF(CF37="NO",VLOOKUP(CA37,'Players Stats'!$C$88:$I$127,7),""),"")</f>
        <v>9.0909090909090922E-3</v>
      </c>
      <c r="CI37" s="44">
        <f t="shared" ca="1" si="71"/>
        <v>2</v>
      </c>
      <c r="CJ37" s="27">
        <f t="shared" ca="1" si="38"/>
        <v>0.29524981733903899</v>
      </c>
      <c r="CK37" s="44">
        <f ca="1">IF(CF37="NO",VLOOKUP(CA37,'Players Stats'!$C$88:$H$127,7-'Quarter 2'!CI37),"")</f>
        <v>0.44800000000000001</v>
      </c>
      <c r="CL37" s="44">
        <f t="shared" ca="1" si="72"/>
        <v>2</v>
      </c>
      <c r="CM37" s="27">
        <f t="shared" ca="1" si="39"/>
        <v>0.80247747436842265</v>
      </c>
      <c r="CN37" s="44" t="str">
        <f ca="1">IF(CM37="","",IF(CM37&lt;=VLOOKUP(CA37,'Players Stats'!$C$88:$L$127,10),"YES","NO"))</f>
        <v>NO</v>
      </c>
      <c r="CO37" s="27" t="str">
        <f t="shared" ca="1" si="40"/>
        <v/>
      </c>
      <c r="CP37" s="44" t="str">
        <f ca="1">IF(CN37="YES",IF(CO37&lt;=VLOOKUP(CA37,'Players Stats'!$C$88:$H$127,6),1,0),"")</f>
        <v/>
      </c>
      <c r="CQ37" s="27" t="str">
        <f t="shared" ca="1" si="41"/>
        <v/>
      </c>
      <c r="CR37" s="44" t="str">
        <f ca="1">IF(AND(CN37="YES",CQ37&lt;&gt;""),IF(CQ37&lt;=VLOOKUP(CA37,'Players Stats'!$C$88:$H$127,6),1,0),"")</f>
        <v/>
      </c>
      <c r="CS37" s="27" t="str">
        <f t="shared" ca="1" si="42"/>
        <v/>
      </c>
      <c r="CT37" s="44" t="str">
        <f ca="1">IF(CS37="","",IF(CS37&lt;=Simulation!$K$7,"YES","NO"))</f>
        <v/>
      </c>
      <c r="CU37" s="27" t="str">
        <f t="shared" ca="1" si="43"/>
        <v/>
      </c>
      <c r="CV37" s="44" t="str">
        <f ca="1">IF(CT37="NO",IF(CU37&lt;=Simulation!$K$9,BX37,BY37),"")</f>
        <v/>
      </c>
      <c r="CX37" s="44">
        <f t="shared" ca="1" si="44"/>
        <v>15</v>
      </c>
      <c r="CY37" s="6" t="str">
        <f t="shared" ca="1" si="45"/>
        <v>-</v>
      </c>
      <c r="CZ37" s="44">
        <f t="shared" ca="1" si="46"/>
        <v>19</v>
      </c>
      <c r="DB37" s="44" t="str">
        <f t="shared" ca="1" si="3"/>
        <v/>
      </c>
      <c r="DC37" s="44" t="str">
        <f t="shared" ca="1" si="3"/>
        <v/>
      </c>
      <c r="DD37" s="44" t="str">
        <f t="shared" ca="1" si="3"/>
        <v/>
      </c>
      <c r="DE37" s="44"/>
      <c r="DF37" s="44">
        <f ca="1">IF(DF36&lt;&gt;"",IF(AND(DF36&lt;60*Simulation!$K$8, DF36+DG37&lt;60*Simulation!$K$8),DF36+DG37,""),"")</f>
        <v>436</v>
      </c>
      <c r="DG37" s="44">
        <f ca="1">IF(DF36&lt;&gt;"",IF(AND(EF36&lt;&gt;"", DH36=EF36),RANDBETWEEN(Simulation!$N$6,Simulation!$P$6),RANDBETWEEN(Simulation!$N$5,Simulation!$P$5)),"")</f>
        <v>24</v>
      </c>
      <c r="DH37" s="44">
        <f t="shared" ca="1" si="73"/>
        <v>4</v>
      </c>
      <c r="DI37" s="44">
        <f t="shared" ca="1" si="47"/>
        <v>3</v>
      </c>
      <c r="DJ37" s="27">
        <f t="shared" ca="1" si="48"/>
        <v>0.61870430596664938</v>
      </c>
      <c r="DK37" s="44">
        <f t="shared" ca="1" si="49"/>
        <v>19</v>
      </c>
      <c r="DL37" s="44" t="str">
        <f ca="1">IF(DF37&lt;&gt;"",VLOOKUP(DK37,'Players Stats'!$C$88:$D$127,2),"")</f>
        <v>Power Forward</v>
      </c>
      <c r="DM37" s="44" t="str">
        <f ca="1">IF(DF37&lt;&gt;"",VLOOKUP(DK37,'Players Stats'!$C$88:$E$127,3),"")</f>
        <v>Amar'e Stoudemire</v>
      </c>
      <c r="DN37" s="27">
        <f t="shared" ca="1" si="50"/>
        <v>0.13734976235441398</v>
      </c>
      <c r="DO37" s="44">
        <f ca="1">IF(DF37&lt;&gt;"",VLOOKUP('Quarter 2'!DK37-5*('Quarter 2'!DH37-1),'Players Stats'!$B$136:$J$140,1+DI37),"")</f>
        <v>0.11534999999999999</v>
      </c>
      <c r="DP37" s="44" t="str">
        <f t="shared" ca="1" si="74"/>
        <v>NO</v>
      </c>
      <c r="DQ37" s="27">
        <f t="shared" ca="1" si="51"/>
        <v>0.62451355915883855</v>
      </c>
      <c r="DR37" s="44">
        <f ca="1">IF(DF37&lt;&gt;"",IF(DP37="NO",VLOOKUP(DK37,'Players Stats'!$C$88:$I$127,7),""),"")</f>
        <v>0</v>
      </c>
      <c r="DS37" s="44">
        <f t="shared" ca="1" si="75"/>
        <v>2</v>
      </c>
      <c r="DT37" s="27">
        <f t="shared" ca="1" si="52"/>
        <v>0.32646651237809521</v>
      </c>
      <c r="DU37" s="44">
        <f ca="1">IF(DP37="NO",VLOOKUP(DK37,'Players Stats'!$C$88:$H$127,7-'Quarter 2'!DS37),"")</f>
        <v>0.57699999999999996</v>
      </c>
      <c r="DV37" s="44">
        <f t="shared" ca="1" si="76"/>
        <v>2</v>
      </c>
      <c r="DW37" s="27">
        <f t="shared" ca="1" si="53"/>
        <v>2.4739168047379634E-3</v>
      </c>
      <c r="DX37" s="44" t="str">
        <f ca="1">IF(DW37="","",IF(DW37&lt;=VLOOKUP(DK37,'Players Stats'!$C$88:$L$127,10),"YES","NO"))</f>
        <v>YES</v>
      </c>
      <c r="DY37" s="27">
        <f t="shared" ca="1" si="54"/>
        <v>0.3575733726639535</v>
      </c>
      <c r="DZ37" s="44">
        <f ca="1">IF(DX37="YES",IF(DY37&lt;=VLOOKUP(DK37,'Players Stats'!$C$88:$H$127,6),1,0),"")</f>
        <v>1</v>
      </c>
      <c r="EA37" s="27" t="str">
        <f t="shared" ca="1" si="55"/>
        <v/>
      </c>
      <c r="EB37" s="44" t="str">
        <f ca="1">IF(AND(DX37="YES",EA37&lt;&gt;""),IF(EA37&lt;=VLOOKUP(DK37,'Players Stats'!$C$88:$H$127,6),1,0),"")</f>
        <v/>
      </c>
      <c r="EC37" s="27" t="str">
        <f t="shared" ca="1" si="56"/>
        <v/>
      </c>
      <c r="ED37" s="44" t="str">
        <f ca="1">IF(EC37="","",IF(EC37&lt;=Simulation!$K$7,"YES","NO"))</f>
        <v/>
      </c>
      <c r="EE37" s="27" t="str">
        <f t="shared" ca="1" si="57"/>
        <v/>
      </c>
      <c r="EF37" s="44" t="str">
        <f ca="1">IF(ED37="NO",IF(EE37&lt;=Simulation!$K$9,DH37,DI37),"")</f>
        <v/>
      </c>
      <c r="EH37" s="44">
        <f t="shared" ca="1" si="58"/>
        <v>10</v>
      </c>
      <c r="EI37" s="6" t="str">
        <f t="shared" ca="1" si="59"/>
        <v>-</v>
      </c>
      <c r="EJ37" s="44">
        <f t="shared" ca="1" si="60"/>
        <v>14</v>
      </c>
      <c r="EL37" s="44" t="str">
        <f t="shared" ca="1" si="4"/>
        <v/>
      </c>
      <c r="EM37" s="44" t="str">
        <f t="shared" ca="1" si="4"/>
        <v/>
      </c>
      <c r="EN37" s="44" t="str">
        <f t="shared" ca="1" si="4"/>
        <v/>
      </c>
    </row>
    <row r="38" spans="2:144">
      <c r="B38" s="44">
        <f ca="1">IF(B37&lt;&gt;"",IF(AND(B37&lt;60*Simulation!$K$8, B37+C38&lt;60*Simulation!$K$8),B37+C38,""),"")</f>
        <v>395</v>
      </c>
      <c r="C38" s="44">
        <f ca="1">IF(B37&lt;&gt;"",IF(AND(AB37&lt;&gt;"", D37=AB37),RANDBETWEEN(Simulation!$N$6,Simulation!$P$6),RANDBETWEEN(Simulation!$N$5,Simulation!$P$5)),"")</f>
        <v>24</v>
      </c>
      <c r="D38" s="44">
        <f t="shared" ca="1" si="61"/>
        <v>4</v>
      </c>
      <c r="E38" s="44">
        <f t="shared" ca="1" si="5"/>
        <v>3</v>
      </c>
      <c r="F38" s="87">
        <f t="shared" ca="1" si="6"/>
        <v>6.0428207283115265E-2</v>
      </c>
      <c r="G38" s="44">
        <f t="shared" ca="1" si="7"/>
        <v>16</v>
      </c>
      <c r="H38" s="44" t="str">
        <f ca="1">IF(B38&lt;&gt;"",VLOOKUP(G38,'Players Stats'!$C$88:$D$127,2),"")</f>
        <v>Point Guard</v>
      </c>
      <c r="I38" s="44" t="str">
        <f ca="1">IF(B38&lt;&gt;"",VLOOKUP(G38,'Players Stats'!$C$88:$E$127,3),"")</f>
        <v>J.R. Smith</v>
      </c>
      <c r="J38" s="87">
        <f t="shared" ca="1" si="8"/>
        <v>0.58192249158843867</v>
      </c>
      <c r="K38" s="87">
        <f ca="1">IF(B38&lt;&gt;"",VLOOKUP('Quarter 2'!G38-5*('Quarter 2'!D38-1),'Players Stats'!$B$136:$J$140,1+E38),"")</f>
        <v>6.9000000000000006E-2</v>
      </c>
      <c r="L38" s="44" t="str">
        <f t="shared" ca="1" si="62"/>
        <v>NO</v>
      </c>
      <c r="M38" s="87">
        <f t="shared" ca="1" si="9"/>
        <v>0.56912499948595763</v>
      </c>
      <c r="N38" s="87">
        <f ca="1">IF(B38&lt;&gt;"",IF(L38="NO",VLOOKUP(G38,'Players Stats'!$C$88:$I$127,7),""),"")</f>
        <v>0.26066350710900471</v>
      </c>
      <c r="O38" s="44">
        <f t="shared" ca="1" si="63"/>
        <v>2</v>
      </c>
      <c r="P38" s="87">
        <f t="shared" ca="1" si="10"/>
        <v>6.4420671439360699E-2</v>
      </c>
      <c r="Q38" s="87">
        <f ca="1">IF(L38="NO",VLOOKUP(G38,'Players Stats'!$C$88:$H$127,7-'Quarter 2'!O38),"")</f>
        <v>0.42199999999999999</v>
      </c>
      <c r="R38" s="44">
        <f t="shared" ca="1" si="64"/>
        <v>2</v>
      </c>
      <c r="S38" s="87">
        <f t="shared" ca="1" si="11"/>
        <v>0.73927797480501578</v>
      </c>
      <c r="T38" s="44" t="str">
        <f ca="1">IF(S38="","",IF(S38&lt;=VLOOKUP(G38,'Players Stats'!$C$88:$L$127,10),"YES","NO"))</f>
        <v>NO</v>
      </c>
      <c r="U38" s="87" t="str">
        <f t="shared" ca="1" si="12"/>
        <v/>
      </c>
      <c r="V38" s="44" t="str">
        <f ca="1">IF(T38="YES",IF(U38&lt;=VLOOKUP(G38,'Players Stats'!$C$88:$H$127,6),1,0),"")</f>
        <v/>
      </c>
      <c r="W38" s="87" t="str">
        <f t="shared" ca="1" si="13"/>
        <v/>
      </c>
      <c r="X38" s="44" t="str">
        <f ca="1">IF(AND(T38="YES",W38&lt;&gt;""),IF(W38&lt;=VLOOKUP(G38,'Players Stats'!$C$88:$H$127,6),1,0),"")</f>
        <v/>
      </c>
      <c r="Y38" s="87" t="str">
        <f t="shared" ca="1" si="14"/>
        <v/>
      </c>
      <c r="Z38" s="44" t="str">
        <f ca="1">IF(Y38="","",IF(Y38&lt;=Simulation!$K$7,"YES","NO"))</f>
        <v/>
      </c>
      <c r="AA38" s="87" t="str">
        <f t="shared" ca="1" si="15"/>
        <v/>
      </c>
      <c r="AB38" s="44" t="str">
        <f ca="1">IF(Z38="NO",IF(AA38&lt;=Simulation!$K$9,D38,E38),"")</f>
        <v/>
      </c>
      <c r="AD38" s="44">
        <f t="shared" ca="1" si="16"/>
        <v>11</v>
      </c>
      <c r="AE38" s="6" t="str">
        <f t="shared" ca="1" si="17"/>
        <v>-</v>
      </c>
      <c r="AF38" s="44">
        <f t="shared" ca="1" si="18"/>
        <v>11</v>
      </c>
      <c r="AH38" s="44" t="str">
        <f t="shared" ca="1" si="77"/>
        <v/>
      </c>
      <c r="AI38" s="44" t="str">
        <f t="shared" ca="1" si="77"/>
        <v/>
      </c>
      <c r="AJ38" s="44" t="str">
        <f t="shared" ca="1" si="77"/>
        <v/>
      </c>
      <c r="AL38" s="44">
        <f ca="1">IF(AL37&lt;&gt;"",IF(AND(AL37&lt;60*Simulation!$K$8, AL37+AM38&lt;60*Simulation!$K$8),AL37+AM38,""),"")</f>
        <v>408</v>
      </c>
      <c r="AM38" s="44">
        <f ca="1">IF(AL37&lt;&gt;"",IF(AND(BL37&lt;&gt;"", AN37=BL37),RANDBETWEEN(Simulation!$N$6,Simulation!$P$6),RANDBETWEEN(Simulation!$N$5,Simulation!$P$5)),"")</f>
        <v>11</v>
      </c>
      <c r="AN38" s="44">
        <f t="shared" ca="1" si="65"/>
        <v>3</v>
      </c>
      <c r="AO38" s="44">
        <f t="shared" ca="1" si="19"/>
        <v>4</v>
      </c>
      <c r="AP38" s="27">
        <f t="shared" ca="1" si="20"/>
        <v>0.19129570457160017</v>
      </c>
      <c r="AQ38" s="44">
        <f t="shared" ca="1" si="21"/>
        <v>11</v>
      </c>
      <c r="AR38" s="44" t="str">
        <f ca="1">IF(AL38&lt;&gt;"",VLOOKUP(AQ38,'Players Stats'!$C$88:$D$127,2),"")</f>
        <v>Point Guard</v>
      </c>
      <c r="AS38" s="44" t="str">
        <f ca="1">IF(AL38&lt;&gt;"",VLOOKUP(AQ38,'Players Stats'!$C$88:$E$127,3),"")</f>
        <v>Lance Stephenson</v>
      </c>
      <c r="AT38" s="27">
        <f t="shared" ca="1" si="22"/>
        <v>0.10249030111067736</v>
      </c>
      <c r="AU38" s="44">
        <f ca="1">IF(AL38&lt;&gt;"",VLOOKUP('Quarter 2'!AQ38-5*('Quarter 2'!AN38-1),'Players Stats'!$B$136:$J$140,1+AO38),"")</f>
        <v>9.8799999999999999E-2</v>
      </c>
      <c r="AV38" s="44" t="str">
        <f t="shared" ca="1" si="66"/>
        <v>NO</v>
      </c>
      <c r="AW38" s="27">
        <f t="shared" ca="1" si="23"/>
        <v>0.33754801955272573</v>
      </c>
      <c r="AX38" s="44">
        <f ca="1">IF(AL38&lt;&gt;"",IF(AV38="NO",VLOOKUP(AQ38,'Players Stats'!$C$88:$I$127,7),""),"")</f>
        <v>0.23762376237623761</v>
      </c>
      <c r="AY38" s="44">
        <f t="shared" ca="1" si="67"/>
        <v>2</v>
      </c>
      <c r="AZ38" s="27">
        <f t="shared" ca="1" si="24"/>
        <v>0.63603525264680538</v>
      </c>
      <c r="BA38" s="44">
        <f ca="1">IF(AV38="NO",VLOOKUP(AQ38,'Players Stats'!$C$88:$H$127,7-'Quarter 2'!AY38),"")</f>
        <v>0.46</v>
      </c>
      <c r="BB38" s="44">
        <f t="shared" ca="1" si="68"/>
        <v>0</v>
      </c>
      <c r="BC38" s="27">
        <f t="shared" ca="1" si="25"/>
        <v>0.23835435836250951</v>
      </c>
      <c r="BD38" s="44" t="str">
        <f ca="1">IF(BC38="","",IF(BC38&lt;=VLOOKUP(AQ38,'Players Stats'!$C$88:$L$127,10),"YES","NO"))</f>
        <v>NO</v>
      </c>
      <c r="BE38" s="27" t="str">
        <f t="shared" ca="1" si="26"/>
        <v/>
      </c>
      <c r="BF38" s="44" t="str">
        <f ca="1">IF(BD38="YES",IF(BE38&lt;=VLOOKUP(AQ38,'Players Stats'!$C$88:$H$127,6),1,0),"")</f>
        <v/>
      </c>
      <c r="BG38" s="27" t="str">
        <f t="shared" ca="1" si="27"/>
        <v/>
      </c>
      <c r="BH38" s="44" t="str">
        <f ca="1">IF(AND(BD38="YES",BG38&lt;&gt;""),IF(BG38&lt;=VLOOKUP(AQ38,'Players Stats'!$C$88:$H$127,6),1,0),"")</f>
        <v/>
      </c>
      <c r="BI38" s="27">
        <f t="shared" ca="1" si="28"/>
        <v>0.66852694017299574</v>
      </c>
      <c r="BJ38" s="44" t="str">
        <f ca="1">IF(BI38="","",IF(BI38&lt;=Simulation!$K$7,"YES","NO"))</f>
        <v>NO</v>
      </c>
      <c r="BK38" s="27">
        <f t="shared" ca="1" si="29"/>
        <v>0.64266291008830956</v>
      </c>
      <c r="BL38" s="44">
        <f ca="1">IF(BJ38="NO",IF(BK38&lt;=Simulation!$K$9,AN38,AO38),"")</f>
        <v>4</v>
      </c>
      <c r="BN38" s="44">
        <f t="shared" ca="1" si="30"/>
        <v>12</v>
      </c>
      <c r="BO38" s="6" t="str">
        <f t="shared" ca="1" si="31"/>
        <v>-</v>
      </c>
      <c r="BP38" s="44">
        <f t="shared" ca="1" si="32"/>
        <v>10</v>
      </c>
      <c r="BR38" s="44" t="str">
        <f t="shared" ca="1" si="2"/>
        <v/>
      </c>
      <c r="BS38" s="44" t="str">
        <f t="shared" ca="1" si="2"/>
        <v/>
      </c>
      <c r="BT38" s="44" t="str">
        <f t="shared" ca="1" si="2"/>
        <v/>
      </c>
      <c r="BU38" s="44"/>
      <c r="BV38" s="44">
        <f ca="1">IF(BV37&lt;&gt;"",IF(AND(BV37&lt;60*Simulation!$K$8, BV37+BW38&lt;60*Simulation!$K$8),BV37+BW38,""),"")</f>
        <v>403</v>
      </c>
      <c r="BW38" s="44">
        <f ca="1">IF(BV37&lt;&gt;"",IF(AND(CV37&lt;&gt;"", BX37=CV37),RANDBETWEEN(Simulation!$N$6,Simulation!$P$6),RANDBETWEEN(Simulation!$N$5,Simulation!$P$5)),"")</f>
        <v>8</v>
      </c>
      <c r="BX38" s="44">
        <f t="shared" ca="1" si="69"/>
        <v>4</v>
      </c>
      <c r="BY38" s="44">
        <f t="shared" ca="1" si="33"/>
        <v>3</v>
      </c>
      <c r="BZ38" s="27">
        <f t="shared" ca="1" si="34"/>
        <v>0.52919673589372307</v>
      </c>
      <c r="CA38" s="44">
        <f t="shared" ca="1" si="35"/>
        <v>18</v>
      </c>
      <c r="CB38" s="44" t="str">
        <f ca="1">IF(BV38&lt;&gt;"",VLOOKUP(CA38,'Players Stats'!$C$88:$D$127,2),"")</f>
        <v>Small Forward</v>
      </c>
      <c r="CC38" s="44" t="str">
        <f ca="1">IF(BV38&lt;&gt;"",VLOOKUP(CA38,'Players Stats'!$C$88:$E$127,3),"")</f>
        <v>Carmelo Anthony</v>
      </c>
      <c r="CD38" s="27">
        <f t="shared" ca="1" si="36"/>
        <v>0.37817774590399567</v>
      </c>
      <c r="CE38" s="44">
        <f ca="1">IF(BV38&lt;&gt;"",VLOOKUP('Quarter 2'!CA38-5*('Quarter 2'!BX38-1),'Players Stats'!$B$136:$J$140,1+BY38),"")</f>
        <v>0.10165000000000002</v>
      </c>
      <c r="CF38" s="44" t="str">
        <f t="shared" ca="1" si="70"/>
        <v>NO</v>
      </c>
      <c r="CG38" s="27">
        <f t="shared" ca="1" si="37"/>
        <v>0.43563006684972649</v>
      </c>
      <c r="CH38" s="44">
        <f ca="1">IF(BV38&lt;&gt;"",IF(CF38="NO",VLOOKUP(CA38,'Players Stats'!$C$88:$I$127,7),""),"")</f>
        <v>0.21830985915492959</v>
      </c>
      <c r="CI38" s="44">
        <f t="shared" ca="1" si="71"/>
        <v>2</v>
      </c>
      <c r="CJ38" s="27">
        <f t="shared" ca="1" si="38"/>
        <v>0.79815772624688019</v>
      </c>
      <c r="CK38" s="44">
        <f ca="1">IF(CF38="NO",VLOOKUP(CA38,'Players Stats'!$C$88:$H$127,7-'Quarter 2'!CI38),"")</f>
        <v>0.44900000000000001</v>
      </c>
      <c r="CL38" s="44">
        <f t="shared" ca="1" si="72"/>
        <v>0</v>
      </c>
      <c r="CM38" s="27">
        <f t="shared" ca="1" si="39"/>
        <v>0.93399539600792902</v>
      </c>
      <c r="CN38" s="44" t="str">
        <f ca="1">IF(CM38="","",IF(CM38&lt;=VLOOKUP(CA38,'Players Stats'!$C$88:$L$127,10),"YES","NO"))</f>
        <v>NO</v>
      </c>
      <c r="CO38" s="27" t="str">
        <f t="shared" ca="1" si="40"/>
        <v/>
      </c>
      <c r="CP38" s="44" t="str">
        <f ca="1">IF(CN38="YES",IF(CO38&lt;=VLOOKUP(CA38,'Players Stats'!$C$88:$H$127,6),1,0),"")</f>
        <v/>
      </c>
      <c r="CQ38" s="27" t="str">
        <f t="shared" ca="1" si="41"/>
        <v/>
      </c>
      <c r="CR38" s="44" t="str">
        <f ca="1">IF(AND(CN38="YES",CQ38&lt;&gt;""),IF(CQ38&lt;=VLOOKUP(CA38,'Players Stats'!$C$88:$H$127,6),1,0),"")</f>
        <v/>
      </c>
      <c r="CS38" s="27">
        <f t="shared" ca="1" si="42"/>
        <v>4.3968304616206599E-2</v>
      </c>
      <c r="CT38" s="44" t="str">
        <f ca="1">IF(CS38="","",IF(CS38&lt;=Simulation!$K$7,"YES","NO"))</f>
        <v>YES</v>
      </c>
      <c r="CU38" s="27" t="str">
        <f t="shared" ca="1" si="43"/>
        <v/>
      </c>
      <c r="CV38" s="44" t="str">
        <f ca="1">IF(CT38="NO",IF(CU38&lt;=Simulation!$K$9,BX38,BY38),"")</f>
        <v/>
      </c>
      <c r="CX38" s="44">
        <f t="shared" ca="1" si="44"/>
        <v>15</v>
      </c>
      <c r="CY38" s="6" t="str">
        <f t="shared" ca="1" si="45"/>
        <v>-</v>
      </c>
      <c r="CZ38" s="44">
        <f t="shared" ca="1" si="46"/>
        <v>19</v>
      </c>
      <c r="DB38" s="44" t="str">
        <f t="shared" ca="1" si="3"/>
        <v/>
      </c>
      <c r="DC38" s="44" t="str">
        <f t="shared" ca="1" si="3"/>
        <v/>
      </c>
      <c r="DD38" s="44" t="str">
        <f t="shared" ca="1" si="3"/>
        <v/>
      </c>
      <c r="DE38" s="44"/>
      <c r="DF38" s="44">
        <f ca="1">IF(DF37&lt;&gt;"",IF(AND(DF37&lt;60*Simulation!$K$8, DF37+DG38&lt;60*Simulation!$K$8),DF37+DG38,""),"")</f>
        <v>446</v>
      </c>
      <c r="DG38" s="44">
        <f ca="1">IF(DF37&lt;&gt;"",IF(AND(EF37&lt;&gt;"", DH37=EF37),RANDBETWEEN(Simulation!$N$6,Simulation!$P$6),RANDBETWEEN(Simulation!$N$5,Simulation!$P$5)),"")</f>
        <v>10</v>
      </c>
      <c r="DH38" s="44">
        <f t="shared" ca="1" si="73"/>
        <v>3</v>
      </c>
      <c r="DI38" s="44">
        <f t="shared" ca="1" si="47"/>
        <v>4</v>
      </c>
      <c r="DJ38" s="27">
        <f t="shared" ca="1" si="48"/>
        <v>0.89429709841405614</v>
      </c>
      <c r="DK38" s="44">
        <f t="shared" ca="1" si="49"/>
        <v>15</v>
      </c>
      <c r="DL38" s="44" t="str">
        <f ca="1">IF(DF38&lt;&gt;"",VLOOKUP(DK38,'Players Stats'!$C$88:$D$127,2),"")</f>
        <v>Center</v>
      </c>
      <c r="DM38" s="44" t="str">
        <f ca="1">IF(DF38&lt;&gt;"",VLOOKUP(DK38,'Players Stats'!$C$88:$E$127,3),"")</f>
        <v>Roy Hibbert</v>
      </c>
      <c r="DN38" s="27">
        <f t="shared" ca="1" si="50"/>
        <v>0.3168185258373879</v>
      </c>
      <c r="DO38" s="44">
        <f ca="1">IF(DF38&lt;&gt;"",VLOOKUP('Quarter 2'!DK38-5*('Quarter 2'!DH38-1),'Players Stats'!$B$136:$J$140,1+DI38),"")</f>
        <v>8.4650000000000003E-2</v>
      </c>
      <c r="DP38" s="44" t="str">
        <f t="shared" ca="1" si="74"/>
        <v>NO</v>
      </c>
      <c r="DQ38" s="27">
        <f t="shared" ca="1" si="51"/>
        <v>0.45189431928240831</v>
      </c>
      <c r="DR38" s="44">
        <f ca="1">IF(DF38&lt;&gt;"",IF(DP38="NO",VLOOKUP(DK38,'Players Stats'!$C$88:$I$127,7),""),"")</f>
        <v>9.0909090909090922E-3</v>
      </c>
      <c r="DS38" s="44">
        <f t="shared" ca="1" si="75"/>
        <v>2</v>
      </c>
      <c r="DT38" s="27">
        <f t="shared" ca="1" si="52"/>
        <v>0.47966122545317369</v>
      </c>
      <c r="DU38" s="44">
        <f ca="1">IF(DP38="NO",VLOOKUP(DK38,'Players Stats'!$C$88:$H$127,7-'Quarter 2'!DS38),"")</f>
        <v>0.44800000000000001</v>
      </c>
      <c r="DV38" s="44">
        <f t="shared" ca="1" si="76"/>
        <v>0</v>
      </c>
      <c r="DW38" s="27">
        <f t="shared" ca="1" si="53"/>
        <v>0.6999604906955349</v>
      </c>
      <c r="DX38" s="44" t="str">
        <f ca="1">IF(DW38="","",IF(DW38&lt;=VLOOKUP(DK38,'Players Stats'!$C$88:$L$127,10),"YES","NO"))</f>
        <v>NO</v>
      </c>
      <c r="DY38" s="27" t="str">
        <f t="shared" ca="1" si="54"/>
        <v/>
      </c>
      <c r="DZ38" s="44" t="str">
        <f ca="1">IF(DX38="YES",IF(DY38&lt;=VLOOKUP(DK38,'Players Stats'!$C$88:$H$127,6),1,0),"")</f>
        <v/>
      </c>
      <c r="EA38" s="27" t="str">
        <f t="shared" ca="1" si="55"/>
        <v/>
      </c>
      <c r="EB38" s="44" t="str">
        <f ca="1">IF(AND(DX38="YES",EA38&lt;&gt;""),IF(EA38&lt;=VLOOKUP(DK38,'Players Stats'!$C$88:$H$127,6),1,0),"")</f>
        <v/>
      </c>
      <c r="EC38" s="27">
        <f t="shared" ca="1" si="56"/>
        <v>0.74296248472215431</v>
      </c>
      <c r="ED38" s="44" t="str">
        <f ca="1">IF(EC38="","",IF(EC38&lt;=Simulation!$K$7,"YES","NO"))</f>
        <v>NO</v>
      </c>
      <c r="EE38" s="27">
        <f t="shared" ca="1" si="57"/>
        <v>0.69186766197805227</v>
      </c>
      <c r="EF38" s="44">
        <f ca="1">IF(ED38="NO",IF(EE38&lt;=Simulation!$K$9,DH38,DI38),"")</f>
        <v>4</v>
      </c>
      <c r="EH38" s="44">
        <f t="shared" ca="1" si="58"/>
        <v>10</v>
      </c>
      <c r="EI38" s="6" t="str">
        <f t="shared" ca="1" si="59"/>
        <v>-</v>
      </c>
      <c r="EJ38" s="44">
        <f t="shared" ca="1" si="60"/>
        <v>14</v>
      </c>
      <c r="EL38" s="44" t="str">
        <f t="shared" ca="1" si="4"/>
        <v/>
      </c>
      <c r="EM38" s="44" t="str">
        <f t="shared" ca="1" si="4"/>
        <v/>
      </c>
      <c r="EN38" s="44" t="str">
        <f t="shared" ca="1" si="4"/>
        <v/>
      </c>
    </row>
    <row r="39" spans="2:144">
      <c r="B39" s="44">
        <f ca="1">IF(B38&lt;&gt;"",IF(AND(B38&lt;60*Simulation!$K$8, B38+C39&lt;60*Simulation!$K$8),B38+C39,""),"")</f>
        <v>419</v>
      </c>
      <c r="C39" s="44">
        <f ca="1">IF(B38&lt;&gt;"",IF(AND(AB38&lt;&gt;"", D38=AB38),RANDBETWEEN(Simulation!$N$6,Simulation!$P$6),RANDBETWEEN(Simulation!$N$5,Simulation!$P$5)),"")</f>
        <v>24</v>
      </c>
      <c r="D39" s="44">
        <f t="shared" ca="1" si="61"/>
        <v>3</v>
      </c>
      <c r="E39" s="44">
        <f t="shared" ca="1" si="5"/>
        <v>4</v>
      </c>
      <c r="F39" s="87">
        <f t="shared" ca="1" si="6"/>
        <v>0.65796136466809152</v>
      </c>
      <c r="G39" s="44">
        <f t="shared" ca="1" si="7"/>
        <v>14</v>
      </c>
      <c r="H39" s="44" t="str">
        <f ca="1">IF(B39&lt;&gt;"",VLOOKUP(G39,'Players Stats'!$C$88:$D$127,2),"")</f>
        <v>Power Forward</v>
      </c>
      <c r="I39" s="44" t="str">
        <f ca="1">IF(B39&lt;&gt;"",VLOOKUP(G39,'Players Stats'!$C$88:$E$127,3),"")</f>
        <v>Paul George</v>
      </c>
      <c r="J39" s="87">
        <f t="shared" ca="1" si="8"/>
        <v>0.81227101124698597</v>
      </c>
      <c r="K39" s="87">
        <f ca="1">IF(B39&lt;&gt;"",VLOOKUP('Quarter 2'!G39-5*('Quarter 2'!D39-1),'Players Stats'!$B$136:$J$140,1+E39),"")</f>
        <v>4.8800000000000003E-2</v>
      </c>
      <c r="L39" s="44" t="str">
        <f t="shared" ca="1" si="62"/>
        <v>NO</v>
      </c>
      <c r="M39" s="87">
        <f t="shared" ca="1" si="9"/>
        <v>0.28223616982143607</v>
      </c>
      <c r="N39" s="87">
        <f ca="1">IF(B39&lt;&gt;"",IF(L39="NO",VLOOKUP(G39,'Players Stats'!$C$88:$I$127,7),""),"")</f>
        <v>0.28365384615384615</v>
      </c>
      <c r="O39" s="44">
        <f t="shared" ca="1" si="63"/>
        <v>3</v>
      </c>
      <c r="P39" s="87">
        <f t="shared" ca="1" si="10"/>
        <v>0.53170548918847949</v>
      </c>
      <c r="Q39" s="87">
        <f ca="1">IF(L39="NO",VLOOKUP(G39,'Players Stats'!$C$88:$H$127,7-'Quarter 2'!O39),"")</f>
        <v>0.36199999999999999</v>
      </c>
      <c r="R39" s="44">
        <f t="shared" ca="1" si="64"/>
        <v>0</v>
      </c>
      <c r="S39" s="87" t="str">
        <f t="shared" ca="1" si="11"/>
        <v/>
      </c>
      <c r="T39" s="44" t="str">
        <f ca="1">IF(S39="","",IF(S39&lt;=VLOOKUP(G39,'Players Stats'!$C$88:$L$127,10),"YES","NO"))</f>
        <v/>
      </c>
      <c r="U39" s="87" t="str">
        <f t="shared" ca="1" si="12"/>
        <v/>
      </c>
      <c r="V39" s="44" t="str">
        <f ca="1">IF(T39="YES",IF(U39&lt;=VLOOKUP(G39,'Players Stats'!$C$88:$H$127,6),1,0),"")</f>
        <v/>
      </c>
      <c r="W39" s="87" t="str">
        <f t="shared" ca="1" si="13"/>
        <v/>
      </c>
      <c r="X39" s="44" t="str">
        <f ca="1">IF(AND(T39="YES",W39&lt;&gt;""),IF(W39&lt;=VLOOKUP(G39,'Players Stats'!$C$88:$H$127,6),1,0),"")</f>
        <v/>
      </c>
      <c r="Y39" s="87" t="str">
        <f t="shared" ca="1" si="14"/>
        <v/>
      </c>
      <c r="Z39" s="44" t="str">
        <f ca="1">IF(Y39="","",IF(Y39&lt;=Simulation!$K$7,"YES","NO"))</f>
        <v/>
      </c>
      <c r="AA39" s="87" t="str">
        <f t="shared" ca="1" si="15"/>
        <v/>
      </c>
      <c r="AB39" s="44" t="str">
        <f ca="1">IF(Z39="NO",IF(AA39&lt;=Simulation!$K$9,D39,E39),"")</f>
        <v/>
      </c>
      <c r="AD39" s="44">
        <f t="shared" ca="1" si="16"/>
        <v>11</v>
      </c>
      <c r="AE39" s="6" t="str">
        <f t="shared" ca="1" si="17"/>
        <v>-</v>
      </c>
      <c r="AF39" s="44">
        <f t="shared" ca="1" si="18"/>
        <v>11</v>
      </c>
      <c r="AH39" s="44" t="str">
        <f t="shared" ca="1" si="77"/>
        <v/>
      </c>
      <c r="AI39" s="44" t="str">
        <f t="shared" ca="1" si="77"/>
        <v/>
      </c>
      <c r="AJ39" s="44" t="str">
        <f t="shared" ca="1" si="77"/>
        <v/>
      </c>
      <c r="AL39" s="44">
        <f ca="1">IF(AL38&lt;&gt;"",IF(AND(AL38&lt;60*Simulation!$K$8, AL38+AM39&lt;60*Simulation!$K$8),AL38+AM39,""),"")</f>
        <v>427</v>
      </c>
      <c r="AM39" s="44">
        <f ca="1">IF(AL38&lt;&gt;"",IF(AND(BL38&lt;&gt;"", AN38=BL38),RANDBETWEEN(Simulation!$N$6,Simulation!$P$6),RANDBETWEEN(Simulation!$N$5,Simulation!$P$5)),"")</f>
        <v>19</v>
      </c>
      <c r="AN39" s="44">
        <f t="shared" ca="1" si="65"/>
        <v>4</v>
      </c>
      <c r="AO39" s="44">
        <f t="shared" ca="1" si="19"/>
        <v>3</v>
      </c>
      <c r="AP39" s="27">
        <f t="shared" ca="1" si="20"/>
        <v>0.70341242096553602</v>
      </c>
      <c r="AQ39" s="44">
        <f t="shared" ca="1" si="21"/>
        <v>19</v>
      </c>
      <c r="AR39" s="44" t="str">
        <f ca="1">IF(AL39&lt;&gt;"",VLOOKUP(AQ39,'Players Stats'!$C$88:$D$127,2),"")</f>
        <v>Power Forward</v>
      </c>
      <c r="AS39" s="44" t="str">
        <f ca="1">IF(AL39&lt;&gt;"",VLOOKUP(AQ39,'Players Stats'!$C$88:$E$127,3),"")</f>
        <v>Amar'e Stoudemire</v>
      </c>
      <c r="AT39" s="27">
        <f t="shared" ca="1" si="22"/>
        <v>0.61870381880637748</v>
      </c>
      <c r="AU39" s="44">
        <f ca="1">IF(AL39&lt;&gt;"",VLOOKUP('Quarter 2'!AQ39-5*('Quarter 2'!AN39-1),'Players Stats'!$B$136:$J$140,1+AO39),"")</f>
        <v>0.11534999999999999</v>
      </c>
      <c r="AV39" s="44" t="str">
        <f t="shared" ca="1" si="66"/>
        <v>NO</v>
      </c>
      <c r="AW39" s="27">
        <f t="shared" ca="1" si="23"/>
        <v>0.94701317314060862</v>
      </c>
      <c r="AX39" s="44">
        <f ca="1">IF(AL39&lt;&gt;"",IF(AV39="NO",VLOOKUP(AQ39,'Players Stats'!$C$88:$I$127,7),""),"")</f>
        <v>0</v>
      </c>
      <c r="AY39" s="44">
        <f t="shared" ca="1" si="67"/>
        <v>2</v>
      </c>
      <c r="AZ39" s="27">
        <f t="shared" ca="1" si="24"/>
        <v>0.72123092471584715</v>
      </c>
      <c r="BA39" s="44">
        <f ca="1">IF(AV39="NO",VLOOKUP(AQ39,'Players Stats'!$C$88:$H$127,7-'Quarter 2'!AY39),"")</f>
        <v>0.57699999999999996</v>
      </c>
      <c r="BB39" s="44">
        <f t="shared" ca="1" si="68"/>
        <v>0</v>
      </c>
      <c r="BC39" s="27">
        <f t="shared" ca="1" si="25"/>
        <v>0.38923400782338147</v>
      </c>
      <c r="BD39" s="44" t="str">
        <f ca="1">IF(BC39="","",IF(BC39&lt;=VLOOKUP(AQ39,'Players Stats'!$C$88:$L$127,10),"YES","NO"))</f>
        <v>NO</v>
      </c>
      <c r="BE39" s="27" t="str">
        <f t="shared" ca="1" si="26"/>
        <v/>
      </c>
      <c r="BF39" s="44" t="str">
        <f ca="1">IF(BD39="YES",IF(BE39&lt;=VLOOKUP(AQ39,'Players Stats'!$C$88:$H$127,6),1,0),"")</f>
        <v/>
      </c>
      <c r="BG39" s="27" t="str">
        <f t="shared" ca="1" si="27"/>
        <v/>
      </c>
      <c r="BH39" s="44" t="str">
        <f ca="1">IF(AND(BD39="YES",BG39&lt;&gt;""),IF(BG39&lt;=VLOOKUP(AQ39,'Players Stats'!$C$88:$H$127,6),1,0),"")</f>
        <v/>
      </c>
      <c r="BI39" s="27">
        <f t="shared" ca="1" si="28"/>
        <v>0.97328860142584139</v>
      </c>
      <c r="BJ39" s="44" t="str">
        <f ca="1">IF(BI39="","",IF(BI39&lt;=Simulation!$K$7,"YES","NO"))</f>
        <v>NO</v>
      </c>
      <c r="BK39" s="27">
        <f t="shared" ca="1" si="29"/>
        <v>0.72951347961675395</v>
      </c>
      <c r="BL39" s="44">
        <f ca="1">IF(BJ39="NO",IF(BK39&lt;=Simulation!$K$9,AN39,AO39),"")</f>
        <v>3</v>
      </c>
      <c r="BN39" s="44">
        <f t="shared" ca="1" si="30"/>
        <v>12</v>
      </c>
      <c r="BO39" s="6" t="str">
        <f t="shared" ca="1" si="31"/>
        <v>-</v>
      </c>
      <c r="BP39" s="44">
        <f t="shared" ca="1" si="32"/>
        <v>10</v>
      </c>
      <c r="BR39" s="44" t="str">
        <f t="shared" ca="1" si="2"/>
        <v/>
      </c>
      <c r="BS39" s="44" t="str">
        <f t="shared" ca="1" si="2"/>
        <v/>
      </c>
      <c r="BT39" s="44" t="str">
        <f t="shared" ca="1" si="2"/>
        <v/>
      </c>
      <c r="BU39" s="44"/>
      <c r="BV39" s="44">
        <f ca="1">IF(BV38&lt;&gt;"",IF(AND(BV38&lt;60*Simulation!$K$8, BV38+BW39&lt;60*Simulation!$K$8),BV38+BW39,""),"")</f>
        <v>416</v>
      </c>
      <c r="BW39" s="44">
        <f ca="1">IF(BV38&lt;&gt;"",IF(AND(CV38&lt;&gt;"", BX38=CV38),RANDBETWEEN(Simulation!$N$6,Simulation!$P$6),RANDBETWEEN(Simulation!$N$5,Simulation!$P$5)),"")</f>
        <v>13</v>
      </c>
      <c r="BX39" s="44">
        <f t="shared" ca="1" si="69"/>
        <v>3</v>
      </c>
      <c r="BY39" s="44">
        <f t="shared" ca="1" si="33"/>
        <v>4</v>
      </c>
      <c r="BZ39" s="27">
        <f t="shared" ca="1" si="34"/>
        <v>0.81816328005102179</v>
      </c>
      <c r="CA39" s="44">
        <f t="shared" ca="1" si="35"/>
        <v>15</v>
      </c>
      <c r="CB39" s="44" t="str">
        <f ca="1">IF(BV39&lt;&gt;"",VLOOKUP(CA39,'Players Stats'!$C$88:$D$127,2),"")</f>
        <v>Center</v>
      </c>
      <c r="CC39" s="44" t="str">
        <f ca="1">IF(BV39&lt;&gt;"",VLOOKUP(CA39,'Players Stats'!$C$88:$E$127,3),"")</f>
        <v>Roy Hibbert</v>
      </c>
      <c r="CD39" s="27">
        <f t="shared" ca="1" si="36"/>
        <v>0.4913598033404899</v>
      </c>
      <c r="CE39" s="44">
        <f ca="1">IF(BV39&lt;&gt;"",VLOOKUP('Quarter 2'!CA39-5*('Quarter 2'!BX39-1),'Players Stats'!$B$136:$J$140,1+BY39),"")</f>
        <v>8.4650000000000003E-2</v>
      </c>
      <c r="CF39" s="44" t="str">
        <f t="shared" ca="1" si="70"/>
        <v>NO</v>
      </c>
      <c r="CG39" s="27">
        <f t="shared" ca="1" si="37"/>
        <v>0.76712290181886456</v>
      </c>
      <c r="CH39" s="44">
        <f ca="1">IF(BV39&lt;&gt;"",IF(CF39="NO",VLOOKUP(CA39,'Players Stats'!$C$88:$I$127,7),""),"")</f>
        <v>9.0909090909090922E-3</v>
      </c>
      <c r="CI39" s="44">
        <f t="shared" ca="1" si="71"/>
        <v>2</v>
      </c>
      <c r="CJ39" s="27">
        <f t="shared" ca="1" si="38"/>
        <v>0.88246277083680291</v>
      </c>
      <c r="CK39" s="44">
        <f ca="1">IF(CF39="NO",VLOOKUP(CA39,'Players Stats'!$C$88:$H$127,7-'Quarter 2'!CI39),"")</f>
        <v>0.44800000000000001</v>
      </c>
      <c r="CL39" s="44">
        <f t="shared" ca="1" si="72"/>
        <v>0</v>
      </c>
      <c r="CM39" s="27">
        <f t="shared" ca="1" si="39"/>
        <v>0.8619934340110863</v>
      </c>
      <c r="CN39" s="44" t="str">
        <f ca="1">IF(CM39="","",IF(CM39&lt;=VLOOKUP(CA39,'Players Stats'!$C$88:$L$127,10),"YES","NO"))</f>
        <v>NO</v>
      </c>
      <c r="CO39" s="27" t="str">
        <f t="shared" ca="1" si="40"/>
        <v/>
      </c>
      <c r="CP39" s="44" t="str">
        <f ca="1">IF(CN39="YES",IF(CO39&lt;=VLOOKUP(CA39,'Players Stats'!$C$88:$H$127,6),1,0),"")</f>
        <v/>
      </c>
      <c r="CQ39" s="27" t="str">
        <f t="shared" ca="1" si="41"/>
        <v/>
      </c>
      <c r="CR39" s="44" t="str">
        <f ca="1">IF(AND(CN39="YES",CQ39&lt;&gt;""),IF(CQ39&lt;=VLOOKUP(CA39,'Players Stats'!$C$88:$H$127,6),1,0),"")</f>
        <v/>
      </c>
      <c r="CS39" s="27">
        <f t="shared" ca="1" si="42"/>
        <v>0.59057234168382267</v>
      </c>
      <c r="CT39" s="44" t="str">
        <f ca="1">IF(CS39="","",IF(CS39&lt;=Simulation!$K$7,"YES","NO"))</f>
        <v>NO</v>
      </c>
      <c r="CU39" s="27">
        <f t="shared" ca="1" si="43"/>
        <v>0.18984655897506353</v>
      </c>
      <c r="CV39" s="44">
        <f ca="1">IF(CT39="NO",IF(CU39&lt;=Simulation!$K$9,BX39,BY39),"")</f>
        <v>3</v>
      </c>
      <c r="CX39" s="44">
        <f t="shared" ca="1" si="44"/>
        <v>15</v>
      </c>
      <c r="CY39" s="6" t="str">
        <f t="shared" ca="1" si="45"/>
        <v>-</v>
      </c>
      <c r="CZ39" s="44">
        <f t="shared" ca="1" si="46"/>
        <v>19</v>
      </c>
      <c r="DB39" s="44" t="str">
        <f t="shared" ca="1" si="3"/>
        <v/>
      </c>
      <c r="DC39" s="44" t="str">
        <f t="shared" ca="1" si="3"/>
        <v/>
      </c>
      <c r="DD39" s="44" t="str">
        <f t="shared" ca="1" si="3"/>
        <v/>
      </c>
      <c r="DE39" s="44"/>
      <c r="DF39" s="44">
        <f ca="1">IF(DF38&lt;&gt;"",IF(AND(DF38&lt;60*Simulation!$K$8, DF38+DG39&lt;60*Simulation!$K$8),DF38+DG39,""),"")</f>
        <v>458</v>
      </c>
      <c r="DG39" s="44">
        <f ca="1">IF(DF38&lt;&gt;"",IF(AND(EF38&lt;&gt;"", DH38=EF38),RANDBETWEEN(Simulation!$N$6,Simulation!$P$6),RANDBETWEEN(Simulation!$N$5,Simulation!$P$5)),"")</f>
        <v>12</v>
      </c>
      <c r="DH39" s="44">
        <f t="shared" ca="1" si="73"/>
        <v>4</v>
      </c>
      <c r="DI39" s="44">
        <f t="shared" ca="1" si="47"/>
        <v>3</v>
      </c>
      <c r="DJ39" s="27">
        <f t="shared" ca="1" si="48"/>
        <v>0.88881071269592848</v>
      </c>
      <c r="DK39" s="44">
        <f t="shared" ca="1" si="49"/>
        <v>20</v>
      </c>
      <c r="DL39" s="44" t="str">
        <f ca="1">IF(DF39&lt;&gt;"",VLOOKUP(DK39,'Players Stats'!$C$88:$D$127,2),"")</f>
        <v>Center</v>
      </c>
      <c r="DM39" s="44" t="str">
        <f ca="1">IF(DF39&lt;&gt;"",VLOOKUP(DK39,'Players Stats'!$C$88:$E$127,3),"")</f>
        <v>Tyson Chandler</v>
      </c>
      <c r="DN39" s="27">
        <f t="shared" ca="1" si="50"/>
        <v>0.94441702590713295</v>
      </c>
      <c r="DO39" s="44">
        <f ca="1">IF(DF39&lt;&gt;"",VLOOKUP('Quarter 2'!DK39-5*('Quarter 2'!DH39-1),'Players Stats'!$B$136:$J$140,1+DI39),"")</f>
        <v>0.14460000000000001</v>
      </c>
      <c r="DP39" s="44" t="str">
        <f t="shared" ca="1" si="74"/>
        <v>NO</v>
      </c>
      <c r="DQ39" s="27">
        <f t="shared" ca="1" si="51"/>
        <v>0.41893896119336904</v>
      </c>
      <c r="DR39" s="44">
        <f ca="1">IF(DF39&lt;&gt;"",IF(DP39="NO",VLOOKUP(DK39,'Players Stats'!$C$88:$I$127,7),""),"")</f>
        <v>0</v>
      </c>
      <c r="DS39" s="44">
        <f t="shared" ca="1" si="75"/>
        <v>2</v>
      </c>
      <c r="DT39" s="27">
        <f t="shared" ca="1" si="52"/>
        <v>0.5973556101766041</v>
      </c>
      <c r="DU39" s="44">
        <f ca="1">IF(DP39="NO",VLOOKUP(DK39,'Players Stats'!$C$88:$H$127,7-'Quarter 2'!DS39),"")</f>
        <v>0.63800000000000001</v>
      </c>
      <c r="DV39" s="44">
        <f t="shared" ca="1" si="76"/>
        <v>2</v>
      </c>
      <c r="DW39" s="27">
        <f t="shared" ca="1" si="53"/>
        <v>0.56509891588077088</v>
      </c>
      <c r="DX39" s="44" t="str">
        <f ca="1">IF(DW39="","",IF(DW39&lt;=VLOOKUP(DK39,'Players Stats'!$C$88:$L$127,10),"YES","NO"))</f>
        <v>NO</v>
      </c>
      <c r="DY39" s="27" t="str">
        <f t="shared" ca="1" si="54"/>
        <v/>
      </c>
      <c r="DZ39" s="44" t="str">
        <f ca="1">IF(DX39="YES",IF(DY39&lt;=VLOOKUP(DK39,'Players Stats'!$C$88:$H$127,6),1,0),"")</f>
        <v/>
      </c>
      <c r="EA39" s="27" t="str">
        <f t="shared" ca="1" si="55"/>
        <v/>
      </c>
      <c r="EB39" s="44" t="str">
        <f ca="1">IF(AND(DX39="YES",EA39&lt;&gt;""),IF(EA39&lt;=VLOOKUP(DK39,'Players Stats'!$C$88:$H$127,6),1,0),"")</f>
        <v/>
      </c>
      <c r="EC39" s="27" t="str">
        <f t="shared" ca="1" si="56"/>
        <v/>
      </c>
      <c r="ED39" s="44" t="str">
        <f ca="1">IF(EC39="","",IF(EC39&lt;=Simulation!$K$7,"YES","NO"))</f>
        <v/>
      </c>
      <c r="EE39" s="27" t="str">
        <f t="shared" ca="1" si="57"/>
        <v/>
      </c>
      <c r="EF39" s="44" t="str">
        <f ca="1">IF(ED39="NO",IF(EE39&lt;=Simulation!$K$9,DH39,DI39),"")</f>
        <v/>
      </c>
      <c r="EH39" s="44">
        <f t="shared" ca="1" si="58"/>
        <v>10</v>
      </c>
      <c r="EI39" s="6" t="str">
        <f t="shared" ca="1" si="59"/>
        <v>-</v>
      </c>
      <c r="EJ39" s="44">
        <f t="shared" ca="1" si="60"/>
        <v>16</v>
      </c>
      <c r="EL39" s="44" t="str">
        <f t="shared" ca="1" si="4"/>
        <v/>
      </c>
      <c r="EM39" s="44" t="str">
        <f t="shared" ca="1" si="4"/>
        <v/>
      </c>
      <c r="EN39" s="44" t="str">
        <f t="shared" ca="1" si="4"/>
        <v/>
      </c>
    </row>
    <row r="40" spans="2:144">
      <c r="B40" s="44">
        <f ca="1">IF(B39&lt;&gt;"",IF(AND(B39&lt;60*Simulation!$K$8, B39+C40&lt;60*Simulation!$K$8),B39+C40,""),"")</f>
        <v>435</v>
      </c>
      <c r="C40" s="44">
        <f ca="1">IF(B39&lt;&gt;"",IF(AND(AB39&lt;&gt;"", D39=AB39),RANDBETWEEN(Simulation!$N$6,Simulation!$P$6),RANDBETWEEN(Simulation!$N$5,Simulation!$P$5)),"")</f>
        <v>16</v>
      </c>
      <c r="D40" s="44">
        <f t="shared" ca="1" si="61"/>
        <v>4</v>
      </c>
      <c r="E40" s="44">
        <f t="shared" ca="1" si="5"/>
        <v>3</v>
      </c>
      <c r="F40" s="87">
        <f t="shared" ca="1" si="6"/>
        <v>0.20635910346276787</v>
      </c>
      <c r="G40" s="44">
        <f t="shared" ca="1" si="7"/>
        <v>17</v>
      </c>
      <c r="H40" s="44" t="str">
        <f ca="1">IF(B40&lt;&gt;"",VLOOKUP(G40,'Players Stats'!$C$88:$D$127,2),"")</f>
        <v>Shooting Guard</v>
      </c>
      <c r="I40" s="44" t="str">
        <f ca="1">IF(B40&lt;&gt;"",VLOOKUP(G40,'Players Stats'!$C$88:$E$127,3),"")</f>
        <v>Raymond Felton</v>
      </c>
      <c r="J40" s="87">
        <f t="shared" ca="1" si="8"/>
        <v>0.24866426082446147</v>
      </c>
      <c r="K40" s="87">
        <f ca="1">IF(B40&lt;&gt;"",VLOOKUP('Quarter 2'!G40-5*('Quarter 2'!D40-1),'Players Stats'!$B$136:$J$140,1+E40),"")</f>
        <v>6.9400000000000003E-2</v>
      </c>
      <c r="L40" s="44" t="str">
        <f t="shared" ca="1" si="62"/>
        <v>NO</v>
      </c>
      <c r="M40" s="87">
        <f t="shared" ca="1" si="9"/>
        <v>0.86944920674354587</v>
      </c>
      <c r="N40" s="87">
        <f ca="1">IF(B40&lt;&gt;"",IF(L40="NO",VLOOKUP(G40,'Players Stats'!$C$88:$I$127,7),""),"")</f>
        <v>0.22619047619047616</v>
      </c>
      <c r="O40" s="44">
        <f t="shared" ca="1" si="63"/>
        <v>2</v>
      </c>
      <c r="P40" s="87">
        <f t="shared" ca="1" si="10"/>
        <v>0.82778379979252981</v>
      </c>
      <c r="Q40" s="87">
        <f ca="1">IF(L40="NO",VLOOKUP(G40,'Players Stats'!$C$88:$H$127,7-'Quarter 2'!O40),"")</f>
        <v>0.42699999999999999</v>
      </c>
      <c r="R40" s="44">
        <f t="shared" ca="1" si="64"/>
        <v>0</v>
      </c>
      <c r="S40" s="87">
        <f t="shared" ca="1" si="11"/>
        <v>2.0768875781095653E-2</v>
      </c>
      <c r="T40" s="44" t="str">
        <f ca="1">IF(S40="","",IF(S40&lt;=VLOOKUP(G40,'Players Stats'!$C$88:$L$127,10),"YES","NO"))</f>
        <v>NO</v>
      </c>
      <c r="U40" s="87" t="str">
        <f t="shared" ca="1" si="12"/>
        <v/>
      </c>
      <c r="V40" s="44" t="str">
        <f ca="1">IF(T40="YES",IF(U40&lt;=VLOOKUP(G40,'Players Stats'!$C$88:$H$127,6),1,0),"")</f>
        <v/>
      </c>
      <c r="W40" s="87" t="str">
        <f t="shared" ca="1" si="13"/>
        <v/>
      </c>
      <c r="X40" s="44" t="str">
        <f ca="1">IF(AND(T40="YES",W40&lt;&gt;""),IF(W40&lt;=VLOOKUP(G40,'Players Stats'!$C$88:$H$127,6),1,0),"")</f>
        <v/>
      </c>
      <c r="Y40" s="87">
        <f t="shared" ca="1" si="14"/>
        <v>0.66322797825945734</v>
      </c>
      <c r="Z40" s="44" t="str">
        <f ca="1">IF(Y40="","",IF(Y40&lt;=Simulation!$K$7,"YES","NO"))</f>
        <v>NO</v>
      </c>
      <c r="AA40" s="87">
        <f t="shared" ca="1" si="15"/>
        <v>2.7665103156369719E-2</v>
      </c>
      <c r="AB40" s="44">
        <f ca="1">IF(Z40="NO",IF(AA40&lt;=Simulation!$K$9,D40,E40),"")</f>
        <v>4</v>
      </c>
      <c r="AD40" s="44">
        <f t="shared" ca="1" si="16"/>
        <v>11</v>
      </c>
      <c r="AE40" s="6" t="str">
        <f t="shared" ca="1" si="17"/>
        <v>-</v>
      </c>
      <c r="AF40" s="44">
        <f t="shared" ca="1" si="18"/>
        <v>11</v>
      </c>
      <c r="AH40" s="44" t="str">
        <f t="shared" ca="1" si="77"/>
        <v/>
      </c>
      <c r="AI40" s="44" t="str">
        <f t="shared" ca="1" si="77"/>
        <v/>
      </c>
      <c r="AJ40" s="44" t="str">
        <f t="shared" ca="1" si="77"/>
        <v/>
      </c>
      <c r="AL40" s="44">
        <f ca="1">IF(AL39&lt;&gt;"",IF(AND(AL39&lt;60*Simulation!$K$8, AL39+AM40&lt;60*Simulation!$K$8),AL39+AM40,""),"")</f>
        <v>435</v>
      </c>
      <c r="AM40" s="44">
        <f ca="1">IF(AL39&lt;&gt;"",IF(AND(BL39&lt;&gt;"", AN39=BL39),RANDBETWEEN(Simulation!$N$6,Simulation!$P$6),RANDBETWEEN(Simulation!$N$5,Simulation!$P$5)),"")</f>
        <v>8</v>
      </c>
      <c r="AN40" s="44">
        <f t="shared" ca="1" si="65"/>
        <v>3</v>
      </c>
      <c r="AO40" s="44">
        <f t="shared" ca="1" si="19"/>
        <v>4</v>
      </c>
      <c r="AP40" s="27">
        <f t="shared" ca="1" si="20"/>
        <v>0.14574256836281985</v>
      </c>
      <c r="AQ40" s="44">
        <f t="shared" ca="1" si="21"/>
        <v>11</v>
      </c>
      <c r="AR40" s="44" t="str">
        <f ca="1">IF(AL40&lt;&gt;"",VLOOKUP(AQ40,'Players Stats'!$C$88:$D$127,2),"")</f>
        <v>Point Guard</v>
      </c>
      <c r="AS40" s="44" t="str">
        <f ca="1">IF(AL40&lt;&gt;"",VLOOKUP(AQ40,'Players Stats'!$C$88:$E$127,3),"")</f>
        <v>Lance Stephenson</v>
      </c>
      <c r="AT40" s="27">
        <f t="shared" ca="1" si="22"/>
        <v>0.13282562909568474</v>
      </c>
      <c r="AU40" s="44">
        <f ca="1">IF(AL40&lt;&gt;"",VLOOKUP('Quarter 2'!AQ40-5*('Quarter 2'!AN40-1),'Players Stats'!$B$136:$J$140,1+AO40),"")</f>
        <v>9.8799999999999999E-2</v>
      </c>
      <c r="AV40" s="44" t="str">
        <f t="shared" ca="1" si="66"/>
        <v>NO</v>
      </c>
      <c r="AW40" s="27">
        <f t="shared" ca="1" si="23"/>
        <v>0.45578279949658329</v>
      </c>
      <c r="AX40" s="44">
        <f ca="1">IF(AL40&lt;&gt;"",IF(AV40="NO",VLOOKUP(AQ40,'Players Stats'!$C$88:$I$127,7),""),"")</f>
        <v>0.23762376237623761</v>
      </c>
      <c r="AY40" s="44">
        <f t="shared" ca="1" si="67"/>
        <v>2</v>
      </c>
      <c r="AZ40" s="27">
        <f t="shared" ca="1" si="24"/>
        <v>0.42684223460697479</v>
      </c>
      <c r="BA40" s="44">
        <f ca="1">IF(AV40="NO",VLOOKUP(AQ40,'Players Stats'!$C$88:$H$127,7-'Quarter 2'!AY40),"")</f>
        <v>0.46</v>
      </c>
      <c r="BB40" s="44">
        <f t="shared" ca="1" si="68"/>
        <v>2</v>
      </c>
      <c r="BC40" s="27">
        <f t="shared" ca="1" si="25"/>
        <v>0.27535567626070145</v>
      </c>
      <c r="BD40" s="44" t="str">
        <f ca="1">IF(BC40="","",IF(BC40&lt;=VLOOKUP(AQ40,'Players Stats'!$C$88:$L$127,10),"YES","NO"))</f>
        <v>NO</v>
      </c>
      <c r="BE40" s="27" t="str">
        <f t="shared" ca="1" si="26"/>
        <v/>
      </c>
      <c r="BF40" s="44" t="str">
        <f ca="1">IF(BD40="YES",IF(BE40&lt;=VLOOKUP(AQ40,'Players Stats'!$C$88:$H$127,6),1,0),"")</f>
        <v/>
      </c>
      <c r="BG40" s="27" t="str">
        <f t="shared" ca="1" si="27"/>
        <v/>
      </c>
      <c r="BH40" s="44" t="str">
        <f ca="1">IF(AND(BD40="YES",BG40&lt;&gt;""),IF(BG40&lt;=VLOOKUP(AQ40,'Players Stats'!$C$88:$H$127,6),1,0),"")</f>
        <v/>
      </c>
      <c r="BI40" s="27" t="str">
        <f t="shared" ca="1" si="28"/>
        <v/>
      </c>
      <c r="BJ40" s="44" t="str">
        <f ca="1">IF(BI40="","",IF(BI40&lt;=Simulation!$K$7,"YES","NO"))</f>
        <v/>
      </c>
      <c r="BK40" s="27" t="str">
        <f t="shared" ca="1" si="29"/>
        <v/>
      </c>
      <c r="BL40" s="44" t="str">
        <f ca="1">IF(BJ40="NO",IF(BK40&lt;=Simulation!$K$9,AN40,AO40),"")</f>
        <v/>
      </c>
      <c r="BN40" s="44">
        <f t="shared" ca="1" si="30"/>
        <v>14</v>
      </c>
      <c r="BO40" s="6" t="str">
        <f t="shared" ca="1" si="31"/>
        <v>-</v>
      </c>
      <c r="BP40" s="44">
        <f t="shared" ca="1" si="32"/>
        <v>10</v>
      </c>
      <c r="BR40" s="44" t="str">
        <f t="shared" ca="1" si="2"/>
        <v/>
      </c>
      <c r="BS40" s="44" t="str">
        <f t="shared" ca="1" si="2"/>
        <v/>
      </c>
      <c r="BT40" s="44" t="str">
        <f t="shared" ca="1" si="2"/>
        <v/>
      </c>
      <c r="BU40" s="44"/>
      <c r="BV40" s="44">
        <f ca="1">IF(BV39&lt;&gt;"",IF(AND(BV39&lt;60*Simulation!$K$8, BV39+BW40&lt;60*Simulation!$K$8),BV39+BW40,""),"")</f>
        <v>416</v>
      </c>
      <c r="BW40" s="44">
        <f ca="1">IF(BV39&lt;&gt;"",IF(AND(CV39&lt;&gt;"", BX39=CV39),RANDBETWEEN(Simulation!$N$6,Simulation!$P$6),RANDBETWEEN(Simulation!$N$5,Simulation!$P$5)),"")</f>
        <v>0</v>
      </c>
      <c r="BX40" s="44">
        <f t="shared" ca="1" si="69"/>
        <v>3</v>
      </c>
      <c r="BY40" s="44">
        <f t="shared" ca="1" si="33"/>
        <v>4</v>
      </c>
      <c r="BZ40" s="27">
        <f t="shared" ca="1" si="34"/>
        <v>0.96967096174130163</v>
      </c>
      <c r="CA40" s="44">
        <f t="shared" ca="1" si="35"/>
        <v>15</v>
      </c>
      <c r="CB40" s="44" t="str">
        <f ca="1">IF(BV40&lt;&gt;"",VLOOKUP(CA40,'Players Stats'!$C$88:$D$127,2),"")</f>
        <v>Center</v>
      </c>
      <c r="CC40" s="44" t="str">
        <f ca="1">IF(BV40&lt;&gt;"",VLOOKUP(CA40,'Players Stats'!$C$88:$E$127,3),"")</f>
        <v>Roy Hibbert</v>
      </c>
      <c r="CD40" s="27">
        <f t="shared" ca="1" si="36"/>
        <v>0.48030735342947672</v>
      </c>
      <c r="CE40" s="44">
        <f ca="1">IF(BV40&lt;&gt;"",VLOOKUP('Quarter 2'!CA40-5*('Quarter 2'!BX40-1),'Players Stats'!$B$136:$J$140,1+BY40),"")</f>
        <v>8.4650000000000003E-2</v>
      </c>
      <c r="CF40" s="44" t="str">
        <f t="shared" ca="1" si="70"/>
        <v>NO</v>
      </c>
      <c r="CG40" s="27">
        <f t="shared" ca="1" si="37"/>
        <v>0.21706430735886506</v>
      </c>
      <c r="CH40" s="44">
        <f ca="1">IF(BV40&lt;&gt;"",IF(CF40="NO",VLOOKUP(CA40,'Players Stats'!$C$88:$I$127,7),""),"")</f>
        <v>9.0909090909090922E-3</v>
      </c>
      <c r="CI40" s="44">
        <f t="shared" ca="1" si="71"/>
        <v>2</v>
      </c>
      <c r="CJ40" s="27">
        <f t="shared" ca="1" si="38"/>
        <v>0.54566767285144113</v>
      </c>
      <c r="CK40" s="44">
        <f ca="1">IF(CF40="NO",VLOOKUP(CA40,'Players Stats'!$C$88:$H$127,7-'Quarter 2'!CI40),"")</f>
        <v>0.44800000000000001</v>
      </c>
      <c r="CL40" s="44">
        <f t="shared" ca="1" si="72"/>
        <v>0</v>
      </c>
      <c r="CM40" s="27">
        <f t="shared" ca="1" si="39"/>
        <v>2.9666847200003454E-2</v>
      </c>
      <c r="CN40" s="44" t="str">
        <f ca="1">IF(CM40="","",IF(CM40&lt;=VLOOKUP(CA40,'Players Stats'!$C$88:$L$127,10),"YES","NO"))</f>
        <v>YES</v>
      </c>
      <c r="CO40" s="27">
        <f t="shared" ca="1" si="40"/>
        <v>2.6573052189440616E-2</v>
      </c>
      <c r="CP40" s="44">
        <f ca="1">IF(CN40="YES",IF(CO40&lt;=VLOOKUP(CA40,'Players Stats'!$C$88:$H$127,6),1,0),"")</f>
        <v>1</v>
      </c>
      <c r="CQ40" s="27">
        <f t="shared" ca="1" si="41"/>
        <v>0.78717112653394972</v>
      </c>
      <c r="CR40" s="44">
        <f ca="1">IF(AND(CN40="YES",CQ40&lt;&gt;""),IF(CQ40&lt;=VLOOKUP(CA40,'Players Stats'!$C$88:$H$127,6),1,0),"")</f>
        <v>0</v>
      </c>
      <c r="CS40" s="27" t="str">
        <f t="shared" ca="1" si="42"/>
        <v/>
      </c>
      <c r="CT40" s="44" t="str">
        <f ca="1">IF(CS40="","",IF(CS40&lt;=Simulation!$K$7,"YES","NO"))</f>
        <v/>
      </c>
      <c r="CU40" s="27" t="str">
        <f t="shared" ca="1" si="43"/>
        <v/>
      </c>
      <c r="CV40" s="44" t="str">
        <f ca="1">IF(CT40="NO",IF(CU40&lt;=Simulation!$K$9,BX40,BY40),"")</f>
        <v/>
      </c>
      <c r="CX40" s="44">
        <f t="shared" ca="1" si="44"/>
        <v>16</v>
      </c>
      <c r="CY40" s="6" t="str">
        <f t="shared" ca="1" si="45"/>
        <v>-</v>
      </c>
      <c r="CZ40" s="44">
        <f t="shared" ca="1" si="46"/>
        <v>19</v>
      </c>
      <c r="DB40" s="44" t="str">
        <f t="shared" ca="1" si="3"/>
        <v/>
      </c>
      <c r="DC40" s="44" t="str">
        <f t="shared" ca="1" si="3"/>
        <v/>
      </c>
      <c r="DD40" s="44" t="str">
        <f t="shared" ca="1" si="3"/>
        <v/>
      </c>
      <c r="DE40" s="44"/>
      <c r="DF40" s="44">
        <f ca="1">IF(DF39&lt;&gt;"",IF(AND(DF39&lt;60*Simulation!$K$8, DF39+DG40&lt;60*Simulation!$K$8),DF39+DG40,""),"")</f>
        <v>471</v>
      </c>
      <c r="DG40" s="44">
        <f ca="1">IF(DF39&lt;&gt;"",IF(AND(EF39&lt;&gt;"", DH39=EF39),RANDBETWEEN(Simulation!$N$6,Simulation!$P$6),RANDBETWEEN(Simulation!$N$5,Simulation!$P$5)),"")</f>
        <v>13</v>
      </c>
      <c r="DH40" s="44">
        <f t="shared" ca="1" si="73"/>
        <v>3</v>
      </c>
      <c r="DI40" s="44">
        <f t="shared" ca="1" si="47"/>
        <v>4</v>
      </c>
      <c r="DJ40" s="27">
        <f t="shared" ca="1" si="48"/>
        <v>0.21362121210169471</v>
      </c>
      <c r="DK40" s="44">
        <f t="shared" ca="1" si="49"/>
        <v>12</v>
      </c>
      <c r="DL40" s="44" t="str">
        <f ca="1">IF(DF40&lt;&gt;"",VLOOKUP(DK40,'Players Stats'!$C$88:$D$127,2),"")</f>
        <v>Shooting Guard</v>
      </c>
      <c r="DM40" s="44" t="str">
        <f ca="1">IF(DF40&lt;&gt;"",VLOOKUP(DK40,'Players Stats'!$C$88:$E$127,3),"")</f>
        <v>George Hill</v>
      </c>
      <c r="DN40" s="27">
        <f t="shared" ca="1" si="50"/>
        <v>0.13918356503238927</v>
      </c>
      <c r="DO40" s="44">
        <f ca="1">IF(DF40&lt;&gt;"",VLOOKUP('Quarter 2'!DK40-5*('Quarter 2'!DH40-1),'Players Stats'!$B$136:$J$140,1+DI40),"")</f>
        <v>6.2399999999999997E-2</v>
      </c>
      <c r="DP40" s="44" t="str">
        <f t="shared" ca="1" si="74"/>
        <v>NO</v>
      </c>
      <c r="DQ40" s="27">
        <f t="shared" ca="1" si="51"/>
        <v>4.3546683614495207E-2</v>
      </c>
      <c r="DR40" s="44">
        <f ca="1">IF(DF40&lt;&gt;"",IF(DP40="NO",VLOOKUP(DK40,'Players Stats'!$C$88:$I$127,7),""),"")</f>
        <v>0.28571428571428564</v>
      </c>
      <c r="DS40" s="44">
        <f t="shared" ca="1" si="75"/>
        <v>3</v>
      </c>
      <c r="DT40" s="27">
        <f t="shared" ca="1" si="52"/>
        <v>0.56274397358452533</v>
      </c>
      <c r="DU40" s="44">
        <f ca="1">IF(DP40="NO",VLOOKUP(DK40,'Players Stats'!$C$88:$H$127,7-'Quarter 2'!DS40),"")</f>
        <v>0.36799999999999999</v>
      </c>
      <c r="DV40" s="44">
        <f t="shared" ca="1" si="76"/>
        <v>0</v>
      </c>
      <c r="DW40" s="27" t="str">
        <f t="shared" ca="1" si="53"/>
        <v/>
      </c>
      <c r="DX40" s="44" t="str">
        <f ca="1">IF(DW40="","",IF(DW40&lt;=VLOOKUP(DK40,'Players Stats'!$C$88:$L$127,10),"YES","NO"))</f>
        <v/>
      </c>
      <c r="DY40" s="27" t="str">
        <f t="shared" ca="1" si="54"/>
        <v/>
      </c>
      <c r="DZ40" s="44" t="str">
        <f ca="1">IF(DX40="YES",IF(DY40&lt;=VLOOKUP(DK40,'Players Stats'!$C$88:$H$127,6),1,0),"")</f>
        <v/>
      </c>
      <c r="EA40" s="27" t="str">
        <f t="shared" ca="1" si="55"/>
        <v/>
      </c>
      <c r="EB40" s="44" t="str">
        <f ca="1">IF(AND(DX40="YES",EA40&lt;&gt;""),IF(EA40&lt;=VLOOKUP(DK40,'Players Stats'!$C$88:$H$127,6),1,0),"")</f>
        <v/>
      </c>
      <c r="EC40" s="27" t="str">
        <f t="shared" ca="1" si="56"/>
        <v/>
      </c>
      <c r="ED40" s="44" t="str">
        <f ca="1">IF(EC40="","",IF(EC40&lt;=Simulation!$K$7,"YES","NO"))</f>
        <v/>
      </c>
      <c r="EE40" s="27" t="str">
        <f t="shared" ca="1" si="57"/>
        <v/>
      </c>
      <c r="EF40" s="44" t="str">
        <f ca="1">IF(ED40="NO",IF(EE40&lt;=Simulation!$K$9,DH40,DI40),"")</f>
        <v/>
      </c>
      <c r="EH40" s="44">
        <f t="shared" ca="1" si="58"/>
        <v>10</v>
      </c>
      <c r="EI40" s="6" t="str">
        <f t="shared" ca="1" si="59"/>
        <v>-</v>
      </c>
      <c r="EJ40" s="44">
        <f t="shared" ca="1" si="60"/>
        <v>16</v>
      </c>
      <c r="EL40" s="44" t="str">
        <f t="shared" ca="1" si="4"/>
        <v/>
      </c>
      <c r="EM40" s="44" t="str">
        <f t="shared" ca="1" si="4"/>
        <v/>
      </c>
      <c r="EN40" s="44" t="str">
        <f t="shared" ca="1" si="4"/>
        <v/>
      </c>
    </row>
    <row r="41" spans="2:144">
      <c r="B41" s="44">
        <f ca="1">IF(B40&lt;&gt;"",IF(AND(B40&lt;60*Simulation!$K$8, B40+C41&lt;60*Simulation!$K$8),B40+C41,""),"")</f>
        <v>438</v>
      </c>
      <c r="C41" s="44">
        <f ca="1">IF(B40&lt;&gt;"",IF(AND(AB40&lt;&gt;"", D40=AB40),RANDBETWEEN(Simulation!$N$6,Simulation!$P$6),RANDBETWEEN(Simulation!$N$5,Simulation!$P$5)),"")</f>
        <v>3</v>
      </c>
      <c r="D41" s="44">
        <f t="shared" ca="1" si="61"/>
        <v>4</v>
      </c>
      <c r="E41" s="44">
        <f t="shared" ca="1" si="5"/>
        <v>3</v>
      </c>
      <c r="F41" s="87">
        <f t="shared" ca="1" si="6"/>
        <v>0.92276395095421893</v>
      </c>
      <c r="G41" s="44">
        <f t="shared" ca="1" si="7"/>
        <v>20</v>
      </c>
      <c r="H41" s="44" t="str">
        <f ca="1">IF(B41&lt;&gt;"",VLOOKUP(G41,'Players Stats'!$C$88:$D$127,2),"")</f>
        <v>Center</v>
      </c>
      <c r="I41" s="44" t="str">
        <f ca="1">IF(B41&lt;&gt;"",VLOOKUP(G41,'Players Stats'!$C$88:$E$127,3),"")</f>
        <v>Tyson Chandler</v>
      </c>
      <c r="J41" s="87">
        <f t="shared" ca="1" si="8"/>
        <v>0.67923681164477878</v>
      </c>
      <c r="K41" s="87">
        <f ca="1">IF(B41&lt;&gt;"",VLOOKUP('Quarter 2'!G41-5*('Quarter 2'!D41-1),'Players Stats'!$B$136:$J$140,1+E41),"")</f>
        <v>0.14460000000000001</v>
      </c>
      <c r="L41" s="44" t="str">
        <f t="shared" ca="1" si="62"/>
        <v>NO</v>
      </c>
      <c r="M41" s="87">
        <f t="shared" ca="1" si="9"/>
        <v>0.75124799750608673</v>
      </c>
      <c r="N41" s="87">
        <f ca="1">IF(B41&lt;&gt;"",IF(L41="NO",VLOOKUP(G41,'Players Stats'!$C$88:$I$127,7),""),"")</f>
        <v>0</v>
      </c>
      <c r="O41" s="44">
        <f t="shared" ca="1" si="63"/>
        <v>2</v>
      </c>
      <c r="P41" s="87">
        <f t="shared" ca="1" si="10"/>
        <v>0.18907581658925454</v>
      </c>
      <c r="Q41" s="87">
        <f ca="1">IF(L41="NO",VLOOKUP(G41,'Players Stats'!$C$88:$H$127,7-'Quarter 2'!O41),"")</f>
        <v>0.63800000000000001</v>
      </c>
      <c r="R41" s="44">
        <f t="shared" ca="1" si="64"/>
        <v>2</v>
      </c>
      <c r="S41" s="87">
        <f t="shared" ca="1" si="11"/>
        <v>9.4892775756016956E-4</v>
      </c>
      <c r="T41" s="44" t="str">
        <f ca="1">IF(S41="","",IF(S41&lt;=VLOOKUP(G41,'Players Stats'!$C$88:$L$127,10),"YES","NO"))</f>
        <v>YES</v>
      </c>
      <c r="U41" s="87">
        <f t="shared" ca="1" si="12"/>
        <v>0.64864200964428753</v>
      </c>
      <c r="V41" s="44">
        <f ca="1">IF(T41="YES",IF(U41&lt;=VLOOKUP(G41,'Players Stats'!$C$88:$H$127,6),1,0),"")</f>
        <v>1</v>
      </c>
      <c r="W41" s="87" t="str">
        <f t="shared" ca="1" si="13"/>
        <v/>
      </c>
      <c r="X41" s="44" t="str">
        <f ca="1">IF(AND(T41="YES",W41&lt;&gt;""),IF(W41&lt;=VLOOKUP(G41,'Players Stats'!$C$88:$H$127,6),1,0),"")</f>
        <v/>
      </c>
      <c r="Y41" s="87" t="str">
        <f t="shared" ca="1" si="14"/>
        <v/>
      </c>
      <c r="Z41" s="44" t="str">
        <f ca="1">IF(Y41="","",IF(Y41&lt;=Simulation!$K$7,"YES","NO"))</f>
        <v/>
      </c>
      <c r="AA41" s="87" t="str">
        <f t="shared" ca="1" si="15"/>
        <v/>
      </c>
      <c r="AB41" s="44" t="str">
        <f ca="1">IF(Z41="NO",IF(AA41&lt;=Simulation!$K$9,D41,E41),"")</f>
        <v/>
      </c>
      <c r="AD41" s="44">
        <f t="shared" ca="1" si="16"/>
        <v>11</v>
      </c>
      <c r="AE41" s="6" t="str">
        <f t="shared" ca="1" si="17"/>
        <v>-</v>
      </c>
      <c r="AF41" s="44">
        <f t="shared" ca="1" si="18"/>
        <v>14</v>
      </c>
      <c r="AH41" s="44" t="str">
        <f t="shared" ca="1" si="77"/>
        <v/>
      </c>
      <c r="AI41" s="44" t="str">
        <f t="shared" ca="1" si="77"/>
        <v/>
      </c>
      <c r="AJ41" s="44" t="str">
        <f t="shared" ca="1" si="77"/>
        <v/>
      </c>
      <c r="AL41" s="44">
        <f ca="1">IF(AL40&lt;&gt;"",IF(AND(AL40&lt;60*Simulation!$K$8, AL40+AM41&lt;60*Simulation!$K$8),AL40+AM41,""),"")</f>
        <v>453</v>
      </c>
      <c r="AM41" s="44">
        <f ca="1">IF(AL40&lt;&gt;"",IF(AND(BL40&lt;&gt;"", AN40=BL40),RANDBETWEEN(Simulation!$N$6,Simulation!$P$6),RANDBETWEEN(Simulation!$N$5,Simulation!$P$5)),"")</f>
        <v>18</v>
      </c>
      <c r="AN41" s="44">
        <f t="shared" ca="1" si="65"/>
        <v>4</v>
      </c>
      <c r="AO41" s="44">
        <f t="shared" ca="1" si="19"/>
        <v>3</v>
      </c>
      <c r="AP41" s="27">
        <f t="shared" ca="1" si="20"/>
        <v>0.70717885728263807</v>
      </c>
      <c r="AQ41" s="44">
        <f t="shared" ca="1" si="21"/>
        <v>19</v>
      </c>
      <c r="AR41" s="44" t="str">
        <f ca="1">IF(AL41&lt;&gt;"",VLOOKUP(AQ41,'Players Stats'!$C$88:$D$127,2),"")</f>
        <v>Power Forward</v>
      </c>
      <c r="AS41" s="44" t="str">
        <f ca="1">IF(AL41&lt;&gt;"",VLOOKUP(AQ41,'Players Stats'!$C$88:$E$127,3),"")</f>
        <v>Amar'e Stoudemire</v>
      </c>
      <c r="AT41" s="27">
        <f t="shared" ca="1" si="22"/>
        <v>0.39084196381018799</v>
      </c>
      <c r="AU41" s="44">
        <f ca="1">IF(AL41&lt;&gt;"",VLOOKUP('Quarter 2'!AQ41-5*('Quarter 2'!AN41-1),'Players Stats'!$B$136:$J$140,1+AO41),"")</f>
        <v>0.11534999999999999</v>
      </c>
      <c r="AV41" s="44" t="str">
        <f t="shared" ca="1" si="66"/>
        <v>NO</v>
      </c>
      <c r="AW41" s="27">
        <f t="shared" ca="1" si="23"/>
        <v>0.99023760940444183</v>
      </c>
      <c r="AX41" s="44">
        <f ca="1">IF(AL41&lt;&gt;"",IF(AV41="NO",VLOOKUP(AQ41,'Players Stats'!$C$88:$I$127,7),""),"")</f>
        <v>0</v>
      </c>
      <c r="AY41" s="44">
        <f t="shared" ca="1" si="67"/>
        <v>2</v>
      </c>
      <c r="AZ41" s="27">
        <f t="shared" ca="1" si="24"/>
        <v>0.61672371589328823</v>
      </c>
      <c r="BA41" s="44">
        <f ca="1">IF(AV41="NO",VLOOKUP(AQ41,'Players Stats'!$C$88:$H$127,7-'Quarter 2'!AY41),"")</f>
        <v>0.57699999999999996</v>
      </c>
      <c r="BB41" s="44">
        <f t="shared" ca="1" si="68"/>
        <v>0</v>
      </c>
      <c r="BC41" s="27">
        <f t="shared" ca="1" si="25"/>
        <v>0.91550111150571423</v>
      </c>
      <c r="BD41" s="44" t="str">
        <f ca="1">IF(BC41="","",IF(BC41&lt;=VLOOKUP(AQ41,'Players Stats'!$C$88:$L$127,10),"YES","NO"))</f>
        <v>NO</v>
      </c>
      <c r="BE41" s="27" t="str">
        <f t="shared" ca="1" si="26"/>
        <v/>
      </c>
      <c r="BF41" s="44" t="str">
        <f ca="1">IF(BD41="YES",IF(BE41&lt;=VLOOKUP(AQ41,'Players Stats'!$C$88:$H$127,6),1,0),"")</f>
        <v/>
      </c>
      <c r="BG41" s="27" t="str">
        <f t="shared" ca="1" si="27"/>
        <v/>
      </c>
      <c r="BH41" s="44" t="str">
        <f ca="1">IF(AND(BD41="YES",BG41&lt;&gt;""),IF(BG41&lt;=VLOOKUP(AQ41,'Players Stats'!$C$88:$H$127,6),1,0),"")</f>
        <v/>
      </c>
      <c r="BI41" s="27">
        <f t="shared" ca="1" si="28"/>
        <v>0.13839887647542004</v>
      </c>
      <c r="BJ41" s="44" t="str">
        <f ca="1">IF(BI41="","",IF(BI41&lt;=Simulation!$K$7,"YES","NO"))</f>
        <v>NO</v>
      </c>
      <c r="BK41" s="27">
        <f t="shared" ca="1" si="29"/>
        <v>0.47150911055538169</v>
      </c>
      <c r="BL41" s="44">
        <f ca="1">IF(BJ41="NO",IF(BK41&lt;=Simulation!$K$9,AN41,AO41),"")</f>
        <v>3</v>
      </c>
      <c r="BN41" s="44">
        <f t="shared" ca="1" si="30"/>
        <v>14</v>
      </c>
      <c r="BO41" s="6" t="str">
        <f t="shared" ca="1" si="31"/>
        <v>-</v>
      </c>
      <c r="BP41" s="44">
        <f t="shared" ca="1" si="32"/>
        <v>10</v>
      </c>
      <c r="BR41" s="44" t="str">
        <f t="shared" ca="1" si="2"/>
        <v/>
      </c>
      <c r="BS41" s="44" t="str">
        <f t="shared" ca="1" si="2"/>
        <v/>
      </c>
      <c r="BT41" s="44" t="str">
        <f t="shared" ca="1" si="2"/>
        <v/>
      </c>
      <c r="BU41" s="44"/>
      <c r="BV41" s="44">
        <f ca="1">IF(BV40&lt;&gt;"",IF(AND(BV40&lt;60*Simulation!$K$8, BV40+BW41&lt;60*Simulation!$K$8),BV40+BW41,""),"")</f>
        <v>430</v>
      </c>
      <c r="BW41" s="44">
        <f ca="1">IF(BV40&lt;&gt;"",IF(AND(CV40&lt;&gt;"", BX40=CV40),RANDBETWEEN(Simulation!$N$6,Simulation!$P$6),RANDBETWEEN(Simulation!$N$5,Simulation!$P$5)),"")</f>
        <v>14</v>
      </c>
      <c r="BX41" s="44">
        <f t="shared" ca="1" si="69"/>
        <v>4</v>
      </c>
      <c r="BY41" s="44">
        <f t="shared" ca="1" si="33"/>
        <v>3</v>
      </c>
      <c r="BZ41" s="27">
        <f t="shared" ca="1" si="34"/>
        <v>0.44862934160619816</v>
      </c>
      <c r="CA41" s="44">
        <f t="shared" ca="1" si="35"/>
        <v>18</v>
      </c>
      <c r="CB41" s="44" t="str">
        <f ca="1">IF(BV41&lt;&gt;"",VLOOKUP(CA41,'Players Stats'!$C$88:$D$127,2),"")</f>
        <v>Small Forward</v>
      </c>
      <c r="CC41" s="44" t="str">
        <f ca="1">IF(BV41&lt;&gt;"",VLOOKUP(CA41,'Players Stats'!$C$88:$E$127,3),"")</f>
        <v>Carmelo Anthony</v>
      </c>
      <c r="CD41" s="27">
        <f t="shared" ca="1" si="36"/>
        <v>0.56071084724422182</v>
      </c>
      <c r="CE41" s="44">
        <f ca="1">IF(BV41&lt;&gt;"",VLOOKUP('Quarter 2'!CA41-5*('Quarter 2'!BX41-1),'Players Stats'!$B$136:$J$140,1+BY41),"")</f>
        <v>0.10165000000000002</v>
      </c>
      <c r="CF41" s="44" t="str">
        <f t="shared" ca="1" si="70"/>
        <v>NO</v>
      </c>
      <c r="CG41" s="27">
        <f t="shared" ca="1" si="37"/>
        <v>0.1261437612905888</v>
      </c>
      <c r="CH41" s="44">
        <f ca="1">IF(BV41&lt;&gt;"",IF(CF41="NO",VLOOKUP(CA41,'Players Stats'!$C$88:$I$127,7),""),"")</f>
        <v>0.21830985915492959</v>
      </c>
      <c r="CI41" s="44">
        <f t="shared" ca="1" si="71"/>
        <v>3</v>
      </c>
      <c r="CJ41" s="27">
        <f t="shared" ca="1" si="38"/>
        <v>0.62939864602662643</v>
      </c>
      <c r="CK41" s="44">
        <f ca="1">IF(CF41="NO",VLOOKUP(CA41,'Players Stats'!$C$88:$H$127,7-'Quarter 2'!CI41),"")</f>
        <v>0.379</v>
      </c>
      <c r="CL41" s="44">
        <f t="shared" ca="1" si="72"/>
        <v>0</v>
      </c>
      <c r="CM41" s="27" t="str">
        <f t="shared" ca="1" si="39"/>
        <v/>
      </c>
      <c r="CN41" s="44" t="str">
        <f ca="1">IF(CM41="","",IF(CM41&lt;=VLOOKUP(CA41,'Players Stats'!$C$88:$L$127,10),"YES","NO"))</f>
        <v/>
      </c>
      <c r="CO41" s="27" t="str">
        <f t="shared" ca="1" si="40"/>
        <v/>
      </c>
      <c r="CP41" s="44" t="str">
        <f ca="1">IF(CN41="YES",IF(CO41&lt;=VLOOKUP(CA41,'Players Stats'!$C$88:$H$127,6),1,0),"")</f>
        <v/>
      </c>
      <c r="CQ41" s="27" t="str">
        <f t="shared" ca="1" si="41"/>
        <v/>
      </c>
      <c r="CR41" s="44" t="str">
        <f ca="1">IF(AND(CN41="YES",CQ41&lt;&gt;""),IF(CQ41&lt;=VLOOKUP(CA41,'Players Stats'!$C$88:$H$127,6),1,0),"")</f>
        <v/>
      </c>
      <c r="CS41" s="27" t="str">
        <f t="shared" ca="1" si="42"/>
        <v/>
      </c>
      <c r="CT41" s="44" t="str">
        <f ca="1">IF(CS41="","",IF(CS41&lt;=Simulation!$K$7,"YES","NO"))</f>
        <v/>
      </c>
      <c r="CU41" s="27" t="str">
        <f t="shared" ca="1" si="43"/>
        <v/>
      </c>
      <c r="CV41" s="44" t="str">
        <f ca="1">IF(CT41="NO",IF(CU41&lt;=Simulation!$K$9,BX41,BY41),"")</f>
        <v/>
      </c>
      <c r="CX41" s="44">
        <f t="shared" ca="1" si="44"/>
        <v>16</v>
      </c>
      <c r="CY41" s="6" t="str">
        <f t="shared" ca="1" si="45"/>
        <v>-</v>
      </c>
      <c r="CZ41" s="44">
        <f t="shared" ca="1" si="46"/>
        <v>19</v>
      </c>
      <c r="DB41" s="44" t="str">
        <f t="shared" ca="1" si="3"/>
        <v/>
      </c>
      <c r="DC41" s="44" t="str">
        <f t="shared" ca="1" si="3"/>
        <v/>
      </c>
      <c r="DD41" s="44" t="str">
        <f t="shared" ca="1" si="3"/>
        <v/>
      </c>
      <c r="DE41" s="44"/>
      <c r="DF41" s="44">
        <f ca="1">IF(DF40&lt;&gt;"",IF(AND(DF40&lt;60*Simulation!$K$8, DF40+DG41&lt;60*Simulation!$K$8),DF40+DG41,""),"")</f>
        <v>495</v>
      </c>
      <c r="DG41" s="44">
        <f ca="1">IF(DF40&lt;&gt;"",IF(AND(EF40&lt;&gt;"", DH40=EF40),RANDBETWEEN(Simulation!$N$6,Simulation!$P$6),RANDBETWEEN(Simulation!$N$5,Simulation!$P$5)),"")</f>
        <v>24</v>
      </c>
      <c r="DH41" s="44">
        <f t="shared" ca="1" si="73"/>
        <v>4</v>
      </c>
      <c r="DI41" s="44">
        <f t="shared" ca="1" si="47"/>
        <v>3</v>
      </c>
      <c r="DJ41" s="27">
        <f t="shared" ca="1" si="48"/>
        <v>0.969177437185894</v>
      </c>
      <c r="DK41" s="44">
        <f t="shared" ca="1" si="49"/>
        <v>20</v>
      </c>
      <c r="DL41" s="44" t="str">
        <f ca="1">IF(DF41&lt;&gt;"",VLOOKUP(DK41,'Players Stats'!$C$88:$D$127,2),"")</f>
        <v>Center</v>
      </c>
      <c r="DM41" s="44" t="str">
        <f ca="1">IF(DF41&lt;&gt;"",VLOOKUP(DK41,'Players Stats'!$C$88:$E$127,3),"")</f>
        <v>Tyson Chandler</v>
      </c>
      <c r="DN41" s="27">
        <f t="shared" ca="1" si="50"/>
        <v>0.20547643162000218</v>
      </c>
      <c r="DO41" s="44">
        <f ca="1">IF(DF41&lt;&gt;"",VLOOKUP('Quarter 2'!DK41-5*('Quarter 2'!DH41-1),'Players Stats'!$B$136:$J$140,1+DI41),"")</f>
        <v>0.14460000000000001</v>
      </c>
      <c r="DP41" s="44" t="str">
        <f t="shared" ca="1" si="74"/>
        <v>NO</v>
      </c>
      <c r="DQ41" s="27">
        <f t="shared" ca="1" si="51"/>
        <v>0.35912842664174893</v>
      </c>
      <c r="DR41" s="44">
        <f ca="1">IF(DF41&lt;&gt;"",IF(DP41="NO",VLOOKUP(DK41,'Players Stats'!$C$88:$I$127,7),""),"")</f>
        <v>0</v>
      </c>
      <c r="DS41" s="44">
        <f t="shared" ca="1" si="75"/>
        <v>2</v>
      </c>
      <c r="DT41" s="27">
        <f t="shared" ca="1" si="52"/>
        <v>0.61523488118299707</v>
      </c>
      <c r="DU41" s="44">
        <f ca="1">IF(DP41="NO",VLOOKUP(DK41,'Players Stats'!$C$88:$H$127,7-'Quarter 2'!DS41),"")</f>
        <v>0.63800000000000001</v>
      </c>
      <c r="DV41" s="44">
        <f t="shared" ca="1" si="76"/>
        <v>2</v>
      </c>
      <c r="DW41" s="27">
        <f t="shared" ca="1" si="53"/>
        <v>0.85548688295191633</v>
      </c>
      <c r="DX41" s="44" t="str">
        <f ca="1">IF(DW41="","",IF(DW41&lt;=VLOOKUP(DK41,'Players Stats'!$C$88:$L$127,10),"YES","NO"))</f>
        <v>NO</v>
      </c>
      <c r="DY41" s="27" t="str">
        <f t="shared" ca="1" si="54"/>
        <v/>
      </c>
      <c r="DZ41" s="44" t="str">
        <f ca="1">IF(DX41="YES",IF(DY41&lt;=VLOOKUP(DK41,'Players Stats'!$C$88:$H$127,6),1,0),"")</f>
        <v/>
      </c>
      <c r="EA41" s="27" t="str">
        <f t="shared" ca="1" si="55"/>
        <v/>
      </c>
      <c r="EB41" s="44" t="str">
        <f ca="1">IF(AND(DX41="YES",EA41&lt;&gt;""),IF(EA41&lt;=VLOOKUP(DK41,'Players Stats'!$C$88:$H$127,6),1,0),"")</f>
        <v/>
      </c>
      <c r="EC41" s="27" t="str">
        <f t="shared" ca="1" si="56"/>
        <v/>
      </c>
      <c r="ED41" s="44" t="str">
        <f ca="1">IF(EC41="","",IF(EC41&lt;=Simulation!$K$7,"YES","NO"))</f>
        <v/>
      </c>
      <c r="EE41" s="27" t="str">
        <f t="shared" ca="1" si="57"/>
        <v/>
      </c>
      <c r="EF41" s="44" t="str">
        <f ca="1">IF(ED41="NO",IF(EE41&lt;=Simulation!$K$9,DH41,DI41),"")</f>
        <v/>
      </c>
      <c r="EH41" s="44">
        <f t="shared" ca="1" si="58"/>
        <v>10</v>
      </c>
      <c r="EI41" s="6" t="str">
        <f t="shared" ca="1" si="59"/>
        <v>-</v>
      </c>
      <c r="EJ41" s="44">
        <f t="shared" ca="1" si="60"/>
        <v>18</v>
      </c>
      <c r="EL41" s="44" t="str">
        <f t="shared" ca="1" si="4"/>
        <v/>
      </c>
      <c r="EM41" s="44" t="str">
        <f t="shared" ca="1" si="4"/>
        <v/>
      </c>
      <c r="EN41" s="44" t="str">
        <f t="shared" ca="1" si="4"/>
        <v/>
      </c>
    </row>
    <row r="42" spans="2:144">
      <c r="B42" s="44">
        <f ca="1">IF(B41&lt;&gt;"",IF(AND(B41&lt;60*Simulation!$K$8, B41+C42&lt;60*Simulation!$K$8),B41+C42,""),"")</f>
        <v>462</v>
      </c>
      <c r="C42" s="44">
        <f ca="1">IF(B41&lt;&gt;"",IF(AND(AB41&lt;&gt;"", D41=AB41),RANDBETWEEN(Simulation!$N$6,Simulation!$P$6),RANDBETWEEN(Simulation!$N$5,Simulation!$P$5)),"")</f>
        <v>24</v>
      </c>
      <c r="D42" s="44">
        <f t="shared" ca="1" si="61"/>
        <v>3</v>
      </c>
      <c r="E42" s="44">
        <f t="shared" ca="1" si="5"/>
        <v>4</v>
      </c>
      <c r="F42" s="87">
        <f t="shared" ca="1" si="6"/>
        <v>0.84828547932231468</v>
      </c>
      <c r="G42" s="44">
        <f t="shared" ca="1" si="7"/>
        <v>15</v>
      </c>
      <c r="H42" s="44" t="str">
        <f ca="1">IF(B42&lt;&gt;"",VLOOKUP(G42,'Players Stats'!$C$88:$D$127,2),"")</f>
        <v>Center</v>
      </c>
      <c r="I42" s="44" t="str">
        <f ca="1">IF(B42&lt;&gt;"",VLOOKUP(G42,'Players Stats'!$C$88:$E$127,3),"")</f>
        <v>Roy Hibbert</v>
      </c>
      <c r="J42" s="87">
        <f t="shared" ca="1" si="8"/>
        <v>0.768756130872155</v>
      </c>
      <c r="K42" s="87">
        <f ca="1">IF(B42&lt;&gt;"",VLOOKUP('Quarter 2'!G42-5*('Quarter 2'!D42-1),'Players Stats'!$B$136:$J$140,1+E42),"")</f>
        <v>8.4650000000000003E-2</v>
      </c>
      <c r="L42" s="44" t="str">
        <f t="shared" ca="1" si="62"/>
        <v>NO</v>
      </c>
      <c r="M42" s="87">
        <f t="shared" ca="1" si="9"/>
        <v>0.74754462278676292</v>
      </c>
      <c r="N42" s="87">
        <f ca="1">IF(B42&lt;&gt;"",IF(L42="NO",VLOOKUP(G42,'Players Stats'!$C$88:$I$127,7),""),"")</f>
        <v>9.0909090909090922E-3</v>
      </c>
      <c r="O42" s="44">
        <f t="shared" ca="1" si="63"/>
        <v>2</v>
      </c>
      <c r="P42" s="87">
        <f t="shared" ca="1" si="10"/>
        <v>0.19403726268777566</v>
      </c>
      <c r="Q42" s="87">
        <f ca="1">IF(L42="NO",VLOOKUP(G42,'Players Stats'!$C$88:$H$127,7-'Quarter 2'!O42),"")</f>
        <v>0.44800000000000001</v>
      </c>
      <c r="R42" s="44">
        <f t="shared" ca="1" si="64"/>
        <v>2</v>
      </c>
      <c r="S42" s="87">
        <f t="shared" ca="1" si="11"/>
        <v>0.7916635066110449</v>
      </c>
      <c r="T42" s="44" t="str">
        <f ca="1">IF(S42="","",IF(S42&lt;=VLOOKUP(G42,'Players Stats'!$C$88:$L$127,10),"YES","NO"))</f>
        <v>NO</v>
      </c>
      <c r="U42" s="87" t="str">
        <f t="shared" ca="1" si="12"/>
        <v/>
      </c>
      <c r="V42" s="44" t="str">
        <f ca="1">IF(T42="YES",IF(U42&lt;=VLOOKUP(G42,'Players Stats'!$C$88:$H$127,6),1,0),"")</f>
        <v/>
      </c>
      <c r="W42" s="87" t="str">
        <f t="shared" ca="1" si="13"/>
        <v/>
      </c>
      <c r="X42" s="44" t="str">
        <f ca="1">IF(AND(T42="YES",W42&lt;&gt;""),IF(W42&lt;=VLOOKUP(G42,'Players Stats'!$C$88:$H$127,6),1,0),"")</f>
        <v/>
      </c>
      <c r="Y42" s="87" t="str">
        <f t="shared" ca="1" si="14"/>
        <v/>
      </c>
      <c r="Z42" s="44" t="str">
        <f ca="1">IF(Y42="","",IF(Y42&lt;=Simulation!$K$7,"YES","NO"))</f>
        <v/>
      </c>
      <c r="AA42" s="87" t="str">
        <f t="shared" ca="1" si="15"/>
        <v/>
      </c>
      <c r="AB42" s="44" t="str">
        <f ca="1">IF(Z42="NO",IF(AA42&lt;=Simulation!$K$9,D42,E42),"")</f>
        <v/>
      </c>
      <c r="AD42" s="44">
        <f t="shared" ca="1" si="16"/>
        <v>13</v>
      </c>
      <c r="AE42" s="6" t="str">
        <f t="shared" ca="1" si="17"/>
        <v>-</v>
      </c>
      <c r="AF42" s="44">
        <f t="shared" ca="1" si="18"/>
        <v>14</v>
      </c>
      <c r="AH42" s="44" t="str">
        <f t="shared" ca="1" si="77"/>
        <v/>
      </c>
      <c r="AI42" s="44" t="str">
        <f t="shared" ca="1" si="77"/>
        <v/>
      </c>
      <c r="AJ42" s="44" t="str">
        <f t="shared" ca="1" si="77"/>
        <v/>
      </c>
      <c r="AL42" s="44">
        <f ca="1">IF(AL41&lt;&gt;"",IF(AND(AL41&lt;60*Simulation!$K$8, AL41+AM42&lt;60*Simulation!$K$8),AL41+AM42,""),"")</f>
        <v>476</v>
      </c>
      <c r="AM42" s="44">
        <f ca="1">IF(AL41&lt;&gt;"",IF(AND(BL41&lt;&gt;"", AN41=BL41),RANDBETWEEN(Simulation!$N$6,Simulation!$P$6),RANDBETWEEN(Simulation!$N$5,Simulation!$P$5)),"")</f>
        <v>23</v>
      </c>
      <c r="AN42" s="44">
        <f t="shared" ca="1" si="65"/>
        <v>3</v>
      </c>
      <c r="AO42" s="44">
        <f t="shared" ca="1" si="19"/>
        <v>4</v>
      </c>
      <c r="AP42" s="27">
        <f t="shared" ca="1" si="20"/>
        <v>0.93187311458642119</v>
      </c>
      <c r="AQ42" s="44">
        <f t="shared" ca="1" si="21"/>
        <v>15</v>
      </c>
      <c r="AR42" s="44" t="str">
        <f ca="1">IF(AL42&lt;&gt;"",VLOOKUP(AQ42,'Players Stats'!$C$88:$D$127,2),"")</f>
        <v>Center</v>
      </c>
      <c r="AS42" s="44" t="str">
        <f ca="1">IF(AL42&lt;&gt;"",VLOOKUP(AQ42,'Players Stats'!$C$88:$E$127,3),"")</f>
        <v>Roy Hibbert</v>
      </c>
      <c r="AT42" s="27">
        <f t="shared" ca="1" si="22"/>
        <v>7.6503769763241802E-2</v>
      </c>
      <c r="AU42" s="44">
        <f ca="1">IF(AL42&lt;&gt;"",VLOOKUP('Quarter 2'!AQ42-5*('Quarter 2'!AN42-1),'Players Stats'!$B$136:$J$140,1+AO42),"")</f>
        <v>8.4650000000000003E-2</v>
      </c>
      <c r="AV42" s="44" t="str">
        <f t="shared" ca="1" si="66"/>
        <v>YES</v>
      </c>
      <c r="AW42" s="27" t="str">
        <f t="shared" ca="1" si="23"/>
        <v/>
      </c>
      <c r="AX42" s="44" t="str">
        <f ca="1">IF(AL42&lt;&gt;"",IF(AV42="NO",VLOOKUP(AQ42,'Players Stats'!$C$88:$I$127,7),""),"")</f>
        <v/>
      </c>
      <c r="AY42" s="44" t="str">
        <f t="shared" ca="1" si="67"/>
        <v/>
      </c>
      <c r="AZ42" s="27" t="str">
        <f t="shared" ca="1" si="24"/>
        <v/>
      </c>
      <c r="BA42" s="44" t="str">
        <f ca="1">IF(AV42="NO",VLOOKUP(AQ42,'Players Stats'!$C$88:$H$127,7-'Quarter 2'!AY42),"")</f>
        <v/>
      </c>
      <c r="BB42" s="44" t="str">
        <f t="shared" ca="1" si="68"/>
        <v/>
      </c>
      <c r="BC42" s="27" t="str">
        <f t="shared" ca="1" si="25"/>
        <v/>
      </c>
      <c r="BD42" s="44" t="str">
        <f ca="1">IF(BC42="","",IF(BC42&lt;=VLOOKUP(AQ42,'Players Stats'!$C$88:$L$127,10),"YES","NO"))</f>
        <v/>
      </c>
      <c r="BE42" s="27" t="str">
        <f t="shared" ca="1" si="26"/>
        <v/>
      </c>
      <c r="BF42" s="44" t="str">
        <f ca="1">IF(BD42="YES",IF(BE42&lt;=VLOOKUP(AQ42,'Players Stats'!$C$88:$H$127,6),1,0),"")</f>
        <v/>
      </c>
      <c r="BG42" s="27" t="str">
        <f t="shared" ca="1" si="27"/>
        <v/>
      </c>
      <c r="BH42" s="44" t="str">
        <f ca="1">IF(AND(BD42="YES",BG42&lt;&gt;""),IF(BG42&lt;=VLOOKUP(AQ42,'Players Stats'!$C$88:$H$127,6),1,0),"")</f>
        <v/>
      </c>
      <c r="BI42" s="27" t="str">
        <f t="shared" ca="1" si="28"/>
        <v/>
      </c>
      <c r="BJ42" s="44" t="str">
        <f ca="1">IF(BI42="","",IF(BI42&lt;=Simulation!$K$7,"YES","NO"))</f>
        <v/>
      </c>
      <c r="BK42" s="27" t="str">
        <f t="shared" ca="1" si="29"/>
        <v/>
      </c>
      <c r="BL42" s="44" t="str">
        <f ca="1">IF(BJ42="NO",IF(BK42&lt;=Simulation!$K$9,AN42,AO42),"")</f>
        <v/>
      </c>
      <c r="BN42" s="44">
        <f t="shared" ca="1" si="30"/>
        <v>14</v>
      </c>
      <c r="BO42" s="6" t="str">
        <f t="shared" ca="1" si="31"/>
        <v>-</v>
      </c>
      <c r="BP42" s="44">
        <f t="shared" ca="1" si="32"/>
        <v>10</v>
      </c>
      <c r="BR42" s="44" t="str">
        <f t="shared" ca="1" si="2"/>
        <v/>
      </c>
      <c r="BS42" s="44" t="str">
        <f t="shared" ca="1" si="2"/>
        <v/>
      </c>
      <c r="BT42" s="44" t="str">
        <f t="shared" ca="1" si="2"/>
        <v/>
      </c>
      <c r="BU42" s="44"/>
      <c r="BV42" s="44">
        <f ca="1">IF(BV41&lt;&gt;"",IF(AND(BV41&lt;60*Simulation!$K$8, BV41+BW42&lt;60*Simulation!$K$8),BV41+BW42,""),"")</f>
        <v>451</v>
      </c>
      <c r="BW42" s="44">
        <f ca="1">IF(BV41&lt;&gt;"",IF(AND(CV41&lt;&gt;"", BX41=CV41),RANDBETWEEN(Simulation!$N$6,Simulation!$P$6),RANDBETWEEN(Simulation!$N$5,Simulation!$P$5)),"")</f>
        <v>21</v>
      </c>
      <c r="BX42" s="44">
        <f t="shared" ca="1" si="69"/>
        <v>3</v>
      </c>
      <c r="BY42" s="44">
        <f t="shared" ca="1" si="33"/>
        <v>4</v>
      </c>
      <c r="BZ42" s="27">
        <f t="shared" ca="1" si="34"/>
        <v>0.46079833828435601</v>
      </c>
      <c r="CA42" s="44">
        <f t="shared" ca="1" si="35"/>
        <v>13</v>
      </c>
      <c r="CB42" s="44" t="str">
        <f ca="1">IF(BV42&lt;&gt;"",VLOOKUP(CA42,'Players Stats'!$C$88:$D$127,2),"")</f>
        <v>Small Forward</v>
      </c>
      <c r="CC42" s="44" t="str">
        <f ca="1">IF(BV42&lt;&gt;"",VLOOKUP(CA42,'Players Stats'!$C$88:$E$127,3),"")</f>
        <v>David West</v>
      </c>
      <c r="CD42" s="27">
        <f t="shared" ca="1" si="36"/>
        <v>0.97060279487758594</v>
      </c>
      <c r="CE42" s="44">
        <f ca="1">IF(BV42&lt;&gt;"",VLOOKUP('Quarter 2'!CA42-5*('Quarter 2'!BX42-1),'Players Stats'!$B$136:$J$140,1+BY42),"")</f>
        <v>6.5350000000000005E-2</v>
      </c>
      <c r="CF42" s="44" t="str">
        <f t="shared" ca="1" si="70"/>
        <v>NO</v>
      </c>
      <c r="CG42" s="27">
        <f t="shared" ca="1" si="37"/>
        <v>0.92500276333056908</v>
      </c>
      <c r="CH42" s="44">
        <f ca="1">IF(BV42&lt;&gt;"",IF(CF42="NO",VLOOKUP(CA42,'Players Stats'!$C$88:$I$127,7),""),"")</f>
        <v>2.1276595744680847E-2</v>
      </c>
      <c r="CI42" s="44">
        <f t="shared" ca="1" si="71"/>
        <v>2</v>
      </c>
      <c r="CJ42" s="27">
        <f t="shared" ca="1" si="38"/>
        <v>0.6941022802906579</v>
      </c>
      <c r="CK42" s="44">
        <f ca="1">IF(CF42="NO",VLOOKUP(CA42,'Players Stats'!$C$88:$H$127,7-'Quarter 2'!CI42),"")</f>
        <v>0.498</v>
      </c>
      <c r="CL42" s="44">
        <f t="shared" ca="1" si="72"/>
        <v>0</v>
      </c>
      <c r="CM42" s="27">
        <f t="shared" ca="1" si="39"/>
        <v>0.54172808995047084</v>
      </c>
      <c r="CN42" s="44" t="str">
        <f ca="1">IF(CM42="","",IF(CM42&lt;=VLOOKUP(CA42,'Players Stats'!$C$88:$L$127,10),"YES","NO"))</f>
        <v>NO</v>
      </c>
      <c r="CO42" s="27" t="str">
        <f t="shared" ca="1" si="40"/>
        <v/>
      </c>
      <c r="CP42" s="44" t="str">
        <f ca="1">IF(CN42="YES",IF(CO42&lt;=VLOOKUP(CA42,'Players Stats'!$C$88:$H$127,6),1,0),"")</f>
        <v/>
      </c>
      <c r="CQ42" s="27" t="str">
        <f t="shared" ca="1" si="41"/>
        <v/>
      </c>
      <c r="CR42" s="44" t="str">
        <f ca="1">IF(AND(CN42="YES",CQ42&lt;&gt;""),IF(CQ42&lt;=VLOOKUP(CA42,'Players Stats'!$C$88:$H$127,6),1,0),"")</f>
        <v/>
      </c>
      <c r="CS42" s="27">
        <f t="shared" ca="1" si="42"/>
        <v>0.45752783629515337</v>
      </c>
      <c r="CT42" s="44" t="str">
        <f ca="1">IF(CS42="","",IF(CS42&lt;=Simulation!$K$7,"YES","NO"))</f>
        <v>NO</v>
      </c>
      <c r="CU42" s="27">
        <f t="shared" ca="1" si="43"/>
        <v>0.72067495985082242</v>
      </c>
      <c r="CV42" s="44">
        <f ca="1">IF(CT42="NO",IF(CU42&lt;=Simulation!$K$9,BX42,BY42),"")</f>
        <v>4</v>
      </c>
      <c r="CX42" s="44">
        <f t="shared" ca="1" si="44"/>
        <v>16</v>
      </c>
      <c r="CY42" s="6" t="str">
        <f t="shared" ca="1" si="45"/>
        <v>-</v>
      </c>
      <c r="CZ42" s="44">
        <f t="shared" ca="1" si="46"/>
        <v>19</v>
      </c>
      <c r="DB42" s="44" t="str">
        <f t="shared" ca="1" si="3"/>
        <v/>
      </c>
      <c r="DC42" s="44" t="str">
        <f t="shared" ca="1" si="3"/>
        <v/>
      </c>
      <c r="DD42" s="44" t="str">
        <f t="shared" ca="1" si="3"/>
        <v/>
      </c>
      <c r="DE42" s="44"/>
      <c r="DF42" s="44">
        <f ca="1">IF(DF41&lt;&gt;"",IF(AND(DF41&lt;60*Simulation!$K$8, DF41+DG42&lt;60*Simulation!$K$8),DF41+DG42,""),"")</f>
        <v>518</v>
      </c>
      <c r="DG42" s="44">
        <f ca="1">IF(DF41&lt;&gt;"",IF(AND(EF41&lt;&gt;"", DH41=EF41),RANDBETWEEN(Simulation!$N$6,Simulation!$P$6),RANDBETWEEN(Simulation!$N$5,Simulation!$P$5)),"")</f>
        <v>23</v>
      </c>
      <c r="DH42" s="44">
        <f t="shared" ca="1" si="73"/>
        <v>3</v>
      </c>
      <c r="DI42" s="44">
        <f t="shared" ca="1" si="47"/>
        <v>4</v>
      </c>
      <c r="DJ42" s="27">
        <f t="shared" ca="1" si="48"/>
        <v>0.35516461366650764</v>
      </c>
      <c r="DK42" s="44">
        <f t="shared" ca="1" si="49"/>
        <v>12</v>
      </c>
      <c r="DL42" s="44" t="str">
        <f ca="1">IF(DF42&lt;&gt;"",VLOOKUP(DK42,'Players Stats'!$C$88:$D$127,2),"")</f>
        <v>Shooting Guard</v>
      </c>
      <c r="DM42" s="44" t="str">
        <f ca="1">IF(DF42&lt;&gt;"",VLOOKUP(DK42,'Players Stats'!$C$88:$E$127,3),"")</f>
        <v>George Hill</v>
      </c>
      <c r="DN42" s="27">
        <f t="shared" ca="1" si="50"/>
        <v>0.59085614485000182</v>
      </c>
      <c r="DO42" s="44">
        <f ca="1">IF(DF42&lt;&gt;"",VLOOKUP('Quarter 2'!DK42-5*('Quarter 2'!DH42-1),'Players Stats'!$B$136:$J$140,1+DI42),"")</f>
        <v>6.2399999999999997E-2</v>
      </c>
      <c r="DP42" s="44" t="str">
        <f t="shared" ca="1" si="74"/>
        <v>NO</v>
      </c>
      <c r="DQ42" s="27">
        <f t="shared" ca="1" si="51"/>
        <v>0.71699250248937674</v>
      </c>
      <c r="DR42" s="44">
        <f ca="1">IF(DF42&lt;&gt;"",IF(DP42="NO",VLOOKUP(DK42,'Players Stats'!$C$88:$I$127,7),""),"")</f>
        <v>0.28571428571428564</v>
      </c>
      <c r="DS42" s="44">
        <f t="shared" ca="1" si="75"/>
        <v>2</v>
      </c>
      <c r="DT42" s="27">
        <f t="shared" ca="1" si="52"/>
        <v>0.78777196443362962</v>
      </c>
      <c r="DU42" s="44">
        <f ca="1">IF(DP42="NO",VLOOKUP(DK42,'Players Stats'!$C$88:$H$127,7-'Quarter 2'!DS42),"")</f>
        <v>0.443</v>
      </c>
      <c r="DV42" s="44">
        <f t="shared" ca="1" si="76"/>
        <v>0</v>
      </c>
      <c r="DW42" s="27">
        <f t="shared" ca="1" si="53"/>
        <v>3.4480609134535101E-4</v>
      </c>
      <c r="DX42" s="44" t="str">
        <f ca="1">IF(DW42="","",IF(DW42&lt;=VLOOKUP(DK42,'Players Stats'!$C$88:$L$127,10),"YES","NO"))</f>
        <v>YES</v>
      </c>
      <c r="DY42" s="27">
        <f t="shared" ca="1" si="54"/>
        <v>0.86746032501220949</v>
      </c>
      <c r="DZ42" s="44">
        <f ca="1">IF(DX42="YES",IF(DY42&lt;=VLOOKUP(DK42,'Players Stats'!$C$88:$H$127,6),1,0),"")</f>
        <v>0</v>
      </c>
      <c r="EA42" s="27">
        <f t="shared" ca="1" si="55"/>
        <v>0.27578158717196988</v>
      </c>
      <c r="EB42" s="44">
        <f ca="1">IF(AND(DX42="YES",EA42&lt;&gt;""),IF(EA42&lt;=VLOOKUP(DK42,'Players Stats'!$C$88:$H$127,6),1,0),"")</f>
        <v>1</v>
      </c>
      <c r="EC42" s="27" t="str">
        <f t="shared" ca="1" si="56"/>
        <v/>
      </c>
      <c r="ED42" s="44" t="str">
        <f ca="1">IF(EC42="","",IF(EC42&lt;=Simulation!$K$7,"YES","NO"))</f>
        <v/>
      </c>
      <c r="EE42" s="27" t="str">
        <f t="shared" ca="1" si="57"/>
        <v/>
      </c>
      <c r="EF42" s="44" t="str">
        <f ca="1">IF(ED42="NO",IF(EE42&lt;=Simulation!$K$9,DH42,DI42),"")</f>
        <v/>
      </c>
      <c r="EH42" s="44">
        <f t="shared" ca="1" si="58"/>
        <v>11</v>
      </c>
      <c r="EI42" s="6" t="str">
        <f t="shared" ca="1" si="59"/>
        <v>-</v>
      </c>
      <c r="EJ42" s="44">
        <f t="shared" ca="1" si="60"/>
        <v>18</v>
      </c>
      <c r="EL42" s="44" t="str">
        <f t="shared" ca="1" si="4"/>
        <v/>
      </c>
      <c r="EM42" s="44" t="str">
        <f t="shared" ca="1" si="4"/>
        <v/>
      </c>
      <c r="EN42" s="44" t="str">
        <f t="shared" ca="1" si="4"/>
        <v/>
      </c>
    </row>
    <row r="43" spans="2:144">
      <c r="B43" s="44">
        <f ca="1">IF(B42&lt;&gt;"",IF(AND(B42&lt;60*Simulation!$K$8, B42+C43&lt;60*Simulation!$K$8),B42+C43,""),"")</f>
        <v>472</v>
      </c>
      <c r="C43" s="44">
        <f ca="1">IF(B42&lt;&gt;"",IF(AND(AB42&lt;&gt;"", D42=AB42),RANDBETWEEN(Simulation!$N$6,Simulation!$P$6),RANDBETWEEN(Simulation!$N$5,Simulation!$P$5)),"")</f>
        <v>10</v>
      </c>
      <c r="D43" s="44">
        <f t="shared" ca="1" si="61"/>
        <v>4</v>
      </c>
      <c r="E43" s="44">
        <f t="shared" ca="1" si="5"/>
        <v>3</v>
      </c>
      <c r="F43" s="87">
        <f t="shared" ca="1" si="6"/>
        <v>0.81263142396387977</v>
      </c>
      <c r="G43" s="44">
        <f t="shared" ca="1" si="7"/>
        <v>20</v>
      </c>
      <c r="H43" s="44" t="str">
        <f ca="1">IF(B43&lt;&gt;"",VLOOKUP(G43,'Players Stats'!$C$88:$D$127,2),"")</f>
        <v>Center</v>
      </c>
      <c r="I43" s="44" t="str">
        <f ca="1">IF(B43&lt;&gt;"",VLOOKUP(G43,'Players Stats'!$C$88:$E$127,3),"")</f>
        <v>Tyson Chandler</v>
      </c>
      <c r="J43" s="87">
        <f t="shared" ca="1" si="8"/>
        <v>0.76727772683203233</v>
      </c>
      <c r="K43" s="87">
        <f ca="1">IF(B43&lt;&gt;"",VLOOKUP('Quarter 2'!G43-5*('Quarter 2'!D43-1),'Players Stats'!$B$136:$J$140,1+E43),"")</f>
        <v>0.14460000000000001</v>
      </c>
      <c r="L43" s="44" t="str">
        <f t="shared" ca="1" si="62"/>
        <v>NO</v>
      </c>
      <c r="M43" s="87">
        <f t="shared" ca="1" si="9"/>
        <v>0.81609578914497627</v>
      </c>
      <c r="N43" s="87">
        <f ca="1">IF(B43&lt;&gt;"",IF(L43="NO",VLOOKUP(G43,'Players Stats'!$C$88:$I$127,7),""),"")</f>
        <v>0</v>
      </c>
      <c r="O43" s="44">
        <f t="shared" ca="1" si="63"/>
        <v>2</v>
      </c>
      <c r="P43" s="87">
        <f t="shared" ca="1" si="10"/>
        <v>0.72816813007913184</v>
      </c>
      <c r="Q43" s="87">
        <f ca="1">IF(L43="NO",VLOOKUP(G43,'Players Stats'!$C$88:$H$127,7-'Quarter 2'!O43),"")</f>
        <v>0.63800000000000001</v>
      </c>
      <c r="R43" s="44">
        <f t="shared" ca="1" si="64"/>
        <v>0</v>
      </c>
      <c r="S43" s="87">
        <f t="shared" ca="1" si="11"/>
        <v>0.64432981697741387</v>
      </c>
      <c r="T43" s="44" t="str">
        <f ca="1">IF(S43="","",IF(S43&lt;=VLOOKUP(G43,'Players Stats'!$C$88:$L$127,10),"YES","NO"))</f>
        <v>NO</v>
      </c>
      <c r="U43" s="87" t="str">
        <f t="shared" ca="1" si="12"/>
        <v/>
      </c>
      <c r="V43" s="44" t="str">
        <f ca="1">IF(T43="YES",IF(U43&lt;=VLOOKUP(G43,'Players Stats'!$C$88:$H$127,6),1,0),"")</f>
        <v/>
      </c>
      <c r="W43" s="87" t="str">
        <f t="shared" ca="1" si="13"/>
        <v/>
      </c>
      <c r="X43" s="44" t="str">
        <f ca="1">IF(AND(T43="YES",W43&lt;&gt;""),IF(W43&lt;=VLOOKUP(G43,'Players Stats'!$C$88:$H$127,6),1,0),"")</f>
        <v/>
      </c>
      <c r="Y43" s="87">
        <f t="shared" ca="1" si="14"/>
        <v>0.79590821761177177</v>
      </c>
      <c r="Z43" s="44" t="str">
        <f ca="1">IF(Y43="","",IF(Y43&lt;=Simulation!$K$7,"YES","NO"))</f>
        <v>NO</v>
      </c>
      <c r="AA43" s="87">
        <f t="shared" ca="1" si="15"/>
        <v>6.0249651093233769E-3</v>
      </c>
      <c r="AB43" s="44">
        <f ca="1">IF(Z43="NO",IF(AA43&lt;=Simulation!$K$9,D43,E43),"")</f>
        <v>4</v>
      </c>
      <c r="AD43" s="44">
        <f t="shared" ca="1" si="16"/>
        <v>13</v>
      </c>
      <c r="AE43" s="6" t="str">
        <f t="shared" ca="1" si="17"/>
        <v>-</v>
      </c>
      <c r="AF43" s="44">
        <f t="shared" ca="1" si="18"/>
        <v>14</v>
      </c>
      <c r="AH43" s="44" t="str">
        <f t="shared" ca="1" si="77"/>
        <v/>
      </c>
      <c r="AI43" s="44" t="str">
        <f t="shared" ca="1" si="77"/>
        <v/>
      </c>
      <c r="AJ43" s="44" t="str">
        <f t="shared" ca="1" si="77"/>
        <v/>
      </c>
      <c r="AL43" s="44">
        <f ca="1">IF(AL42&lt;&gt;"",IF(AND(AL42&lt;60*Simulation!$K$8, AL42+AM43&lt;60*Simulation!$K$8),AL42+AM43,""),"")</f>
        <v>499</v>
      </c>
      <c r="AM43" s="44">
        <f ca="1">IF(AL42&lt;&gt;"",IF(AND(BL42&lt;&gt;"", AN42=BL42),RANDBETWEEN(Simulation!$N$6,Simulation!$P$6),RANDBETWEEN(Simulation!$N$5,Simulation!$P$5)),"")</f>
        <v>23</v>
      </c>
      <c r="AN43" s="44">
        <f t="shared" ca="1" si="65"/>
        <v>4</v>
      </c>
      <c r="AO43" s="44">
        <f t="shared" ca="1" si="19"/>
        <v>3</v>
      </c>
      <c r="AP43" s="27">
        <f t="shared" ca="1" si="20"/>
        <v>0.29758316493977932</v>
      </c>
      <c r="AQ43" s="44">
        <f t="shared" ca="1" si="21"/>
        <v>17</v>
      </c>
      <c r="AR43" s="44" t="str">
        <f ca="1">IF(AL43&lt;&gt;"",VLOOKUP(AQ43,'Players Stats'!$C$88:$D$127,2),"")</f>
        <v>Shooting Guard</v>
      </c>
      <c r="AS43" s="44" t="str">
        <f ca="1">IF(AL43&lt;&gt;"",VLOOKUP(AQ43,'Players Stats'!$C$88:$E$127,3),"")</f>
        <v>Raymond Felton</v>
      </c>
      <c r="AT43" s="27">
        <f t="shared" ca="1" si="22"/>
        <v>4.2811743784022194E-2</v>
      </c>
      <c r="AU43" s="44">
        <f ca="1">IF(AL43&lt;&gt;"",VLOOKUP('Quarter 2'!AQ43-5*('Quarter 2'!AN43-1),'Players Stats'!$B$136:$J$140,1+AO43),"")</f>
        <v>6.9400000000000003E-2</v>
      </c>
      <c r="AV43" s="44" t="str">
        <f t="shared" ca="1" si="66"/>
        <v>YES</v>
      </c>
      <c r="AW43" s="27" t="str">
        <f t="shared" ca="1" si="23"/>
        <v/>
      </c>
      <c r="AX43" s="44" t="str">
        <f ca="1">IF(AL43&lt;&gt;"",IF(AV43="NO",VLOOKUP(AQ43,'Players Stats'!$C$88:$I$127,7),""),"")</f>
        <v/>
      </c>
      <c r="AY43" s="44" t="str">
        <f t="shared" ca="1" si="67"/>
        <v/>
      </c>
      <c r="AZ43" s="27" t="str">
        <f t="shared" ca="1" si="24"/>
        <v/>
      </c>
      <c r="BA43" s="44" t="str">
        <f ca="1">IF(AV43="NO",VLOOKUP(AQ43,'Players Stats'!$C$88:$H$127,7-'Quarter 2'!AY43),"")</f>
        <v/>
      </c>
      <c r="BB43" s="44" t="str">
        <f t="shared" ca="1" si="68"/>
        <v/>
      </c>
      <c r="BC43" s="27" t="str">
        <f t="shared" ca="1" si="25"/>
        <v/>
      </c>
      <c r="BD43" s="44" t="str">
        <f ca="1">IF(BC43="","",IF(BC43&lt;=VLOOKUP(AQ43,'Players Stats'!$C$88:$L$127,10),"YES","NO"))</f>
        <v/>
      </c>
      <c r="BE43" s="27" t="str">
        <f t="shared" ca="1" si="26"/>
        <v/>
      </c>
      <c r="BF43" s="44" t="str">
        <f ca="1">IF(BD43="YES",IF(BE43&lt;=VLOOKUP(AQ43,'Players Stats'!$C$88:$H$127,6),1,0),"")</f>
        <v/>
      </c>
      <c r="BG43" s="27" t="str">
        <f t="shared" ca="1" si="27"/>
        <v/>
      </c>
      <c r="BH43" s="44" t="str">
        <f ca="1">IF(AND(BD43="YES",BG43&lt;&gt;""),IF(BG43&lt;=VLOOKUP(AQ43,'Players Stats'!$C$88:$H$127,6),1,0),"")</f>
        <v/>
      </c>
      <c r="BI43" s="27" t="str">
        <f t="shared" ca="1" si="28"/>
        <v/>
      </c>
      <c r="BJ43" s="44" t="str">
        <f ca="1">IF(BI43="","",IF(BI43&lt;=Simulation!$K$7,"YES","NO"))</f>
        <v/>
      </c>
      <c r="BK43" s="27" t="str">
        <f t="shared" ca="1" si="29"/>
        <v/>
      </c>
      <c r="BL43" s="44" t="str">
        <f ca="1">IF(BJ43="NO",IF(BK43&lt;=Simulation!$K$9,AN43,AO43),"")</f>
        <v/>
      </c>
      <c r="BN43" s="44">
        <f t="shared" ca="1" si="30"/>
        <v>14</v>
      </c>
      <c r="BO43" s="6" t="str">
        <f t="shared" ca="1" si="31"/>
        <v>-</v>
      </c>
      <c r="BP43" s="44">
        <f t="shared" ca="1" si="32"/>
        <v>10</v>
      </c>
      <c r="BR43" s="44" t="str">
        <f t="shared" ca="1" si="2"/>
        <v/>
      </c>
      <c r="BS43" s="44" t="str">
        <f t="shared" ca="1" si="2"/>
        <v/>
      </c>
      <c r="BT43" s="44" t="str">
        <f t="shared" ca="1" si="2"/>
        <v/>
      </c>
      <c r="BU43" s="44"/>
      <c r="BV43" s="44">
        <f ca="1">IF(BV42&lt;&gt;"",IF(AND(BV42&lt;60*Simulation!$K$8, BV42+BW43&lt;60*Simulation!$K$8),BV42+BW43,""),"")</f>
        <v>474</v>
      </c>
      <c r="BW43" s="44">
        <f ca="1">IF(BV42&lt;&gt;"",IF(AND(CV42&lt;&gt;"", BX42=CV42),RANDBETWEEN(Simulation!$N$6,Simulation!$P$6),RANDBETWEEN(Simulation!$N$5,Simulation!$P$5)),"")</f>
        <v>23</v>
      </c>
      <c r="BX43" s="44">
        <f t="shared" ca="1" si="69"/>
        <v>4</v>
      </c>
      <c r="BY43" s="44">
        <f t="shared" ca="1" si="33"/>
        <v>3</v>
      </c>
      <c r="BZ43" s="27">
        <f t="shared" ca="1" si="34"/>
        <v>0.3213440617736032</v>
      </c>
      <c r="CA43" s="44">
        <f t="shared" ca="1" si="35"/>
        <v>17</v>
      </c>
      <c r="CB43" s="44" t="str">
        <f ca="1">IF(BV43&lt;&gt;"",VLOOKUP(CA43,'Players Stats'!$C$88:$D$127,2),"")</f>
        <v>Shooting Guard</v>
      </c>
      <c r="CC43" s="44" t="str">
        <f ca="1">IF(BV43&lt;&gt;"",VLOOKUP(CA43,'Players Stats'!$C$88:$E$127,3),"")</f>
        <v>Raymond Felton</v>
      </c>
      <c r="CD43" s="27">
        <f t="shared" ca="1" si="36"/>
        <v>9.1389422951203225E-2</v>
      </c>
      <c r="CE43" s="44">
        <f ca="1">IF(BV43&lt;&gt;"",VLOOKUP('Quarter 2'!CA43-5*('Quarter 2'!BX43-1),'Players Stats'!$B$136:$J$140,1+BY43),"")</f>
        <v>6.9400000000000003E-2</v>
      </c>
      <c r="CF43" s="44" t="str">
        <f t="shared" ca="1" si="70"/>
        <v>NO</v>
      </c>
      <c r="CG43" s="27">
        <f t="shared" ca="1" si="37"/>
        <v>0.68684479966641288</v>
      </c>
      <c r="CH43" s="44">
        <f ca="1">IF(BV43&lt;&gt;"",IF(CF43="NO",VLOOKUP(CA43,'Players Stats'!$C$88:$I$127,7),""),"")</f>
        <v>0.22619047619047616</v>
      </c>
      <c r="CI43" s="44">
        <f t="shared" ca="1" si="71"/>
        <v>2</v>
      </c>
      <c r="CJ43" s="27">
        <f t="shared" ca="1" si="38"/>
        <v>0.5004847114068538</v>
      </c>
      <c r="CK43" s="44">
        <f ca="1">IF(CF43="NO",VLOOKUP(CA43,'Players Stats'!$C$88:$H$127,7-'Quarter 2'!CI43),"")</f>
        <v>0.42699999999999999</v>
      </c>
      <c r="CL43" s="44">
        <f t="shared" ca="1" si="72"/>
        <v>0</v>
      </c>
      <c r="CM43" s="27">
        <f t="shared" ca="1" si="39"/>
        <v>0.60538728109113038</v>
      </c>
      <c r="CN43" s="44" t="str">
        <f ca="1">IF(CM43="","",IF(CM43&lt;=VLOOKUP(CA43,'Players Stats'!$C$88:$L$127,10),"YES","NO"))</f>
        <v>NO</v>
      </c>
      <c r="CO43" s="27" t="str">
        <f t="shared" ca="1" si="40"/>
        <v/>
      </c>
      <c r="CP43" s="44" t="str">
        <f ca="1">IF(CN43="YES",IF(CO43&lt;=VLOOKUP(CA43,'Players Stats'!$C$88:$H$127,6),1,0),"")</f>
        <v/>
      </c>
      <c r="CQ43" s="27" t="str">
        <f t="shared" ca="1" si="41"/>
        <v/>
      </c>
      <c r="CR43" s="44" t="str">
        <f ca="1">IF(AND(CN43="YES",CQ43&lt;&gt;""),IF(CQ43&lt;=VLOOKUP(CA43,'Players Stats'!$C$88:$H$127,6),1,0),"")</f>
        <v/>
      </c>
      <c r="CS43" s="27">
        <f t="shared" ca="1" si="42"/>
        <v>0.78549039338470761</v>
      </c>
      <c r="CT43" s="44" t="str">
        <f ca="1">IF(CS43="","",IF(CS43&lt;=Simulation!$K$7,"YES","NO"))</f>
        <v>NO</v>
      </c>
      <c r="CU43" s="27">
        <f t="shared" ca="1" si="43"/>
        <v>0.67105950268188064</v>
      </c>
      <c r="CV43" s="44">
        <f ca="1">IF(CT43="NO",IF(CU43&lt;=Simulation!$K$9,BX43,BY43),"")</f>
        <v>3</v>
      </c>
      <c r="CX43" s="44">
        <f t="shared" ca="1" si="44"/>
        <v>16</v>
      </c>
      <c r="CY43" s="6" t="str">
        <f t="shared" ca="1" si="45"/>
        <v>-</v>
      </c>
      <c r="CZ43" s="44">
        <f t="shared" ca="1" si="46"/>
        <v>19</v>
      </c>
      <c r="DB43" s="44" t="str">
        <f t="shared" ca="1" si="3"/>
        <v/>
      </c>
      <c r="DC43" s="44" t="str">
        <f t="shared" ca="1" si="3"/>
        <v/>
      </c>
      <c r="DD43" s="44" t="str">
        <f t="shared" ca="1" si="3"/>
        <v/>
      </c>
      <c r="DE43" s="44"/>
      <c r="DF43" s="44">
        <f ca="1">IF(DF42&lt;&gt;"",IF(AND(DF42&lt;60*Simulation!$K$8, DF42+DG43&lt;60*Simulation!$K$8),DF42+DG43,""),"")</f>
        <v>532</v>
      </c>
      <c r="DG43" s="44">
        <f ca="1">IF(DF42&lt;&gt;"",IF(AND(EF42&lt;&gt;"", DH42=EF42),RANDBETWEEN(Simulation!$N$6,Simulation!$P$6),RANDBETWEEN(Simulation!$N$5,Simulation!$P$5)),"")</f>
        <v>14</v>
      </c>
      <c r="DH43" s="44">
        <f t="shared" ca="1" si="73"/>
        <v>4</v>
      </c>
      <c r="DI43" s="44">
        <f t="shared" ca="1" si="47"/>
        <v>3</v>
      </c>
      <c r="DJ43" s="27">
        <f t="shared" ca="1" si="48"/>
        <v>0.5290747043444668</v>
      </c>
      <c r="DK43" s="44">
        <f t="shared" ca="1" si="49"/>
        <v>18</v>
      </c>
      <c r="DL43" s="44" t="str">
        <f ca="1">IF(DF43&lt;&gt;"",VLOOKUP(DK43,'Players Stats'!$C$88:$D$127,2),"")</f>
        <v>Small Forward</v>
      </c>
      <c r="DM43" s="44" t="str">
        <f ca="1">IF(DF43&lt;&gt;"",VLOOKUP(DK43,'Players Stats'!$C$88:$E$127,3),"")</f>
        <v>Carmelo Anthony</v>
      </c>
      <c r="DN43" s="27">
        <f t="shared" ca="1" si="50"/>
        <v>0.8956363021129633</v>
      </c>
      <c r="DO43" s="44">
        <f ca="1">IF(DF43&lt;&gt;"",VLOOKUP('Quarter 2'!DK43-5*('Quarter 2'!DH43-1),'Players Stats'!$B$136:$J$140,1+DI43),"")</f>
        <v>0.10165000000000002</v>
      </c>
      <c r="DP43" s="44" t="str">
        <f t="shared" ca="1" si="74"/>
        <v>NO</v>
      </c>
      <c r="DQ43" s="27">
        <f t="shared" ca="1" si="51"/>
        <v>0.26484080277205591</v>
      </c>
      <c r="DR43" s="44">
        <f ca="1">IF(DF43&lt;&gt;"",IF(DP43="NO",VLOOKUP(DK43,'Players Stats'!$C$88:$I$127,7),""),"")</f>
        <v>0.21830985915492959</v>
      </c>
      <c r="DS43" s="44">
        <f t="shared" ca="1" si="75"/>
        <v>2</v>
      </c>
      <c r="DT43" s="27">
        <f t="shared" ca="1" si="52"/>
        <v>0.5493351841033689</v>
      </c>
      <c r="DU43" s="44">
        <f ca="1">IF(DP43="NO",VLOOKUP(DK43,'Players Stats'!$C$88:$H$127,7-'Quarter 2'!DS43),"")</f>
        <v>0.44900000000000001</v>
      </c>
      <c r="DV43" s="44">
        <f t="shared" ca="1" si="76"/>
        <v>0</v>
      </c>
      <c r="DW43" s="27">
        <f t="shared" ca="1" si="53"/>
        <v>0.10076152055652676</v>
      </c>
      <c r="DX43" s="44" t="str">
        <f ca="1">IF(DW43="","",IF(DW43&lt;=VLOOKUP(DK43,'Players Stats'!$C$88:$L$127,10),"YES","NO"))</f>
        <v>NO</v>
      </c>
      <c r="DY43" s="27" t="str">
        <f t="shared" ca="1" si="54"/>
        <v/>
      </c>
      <c r="DZ43" s="44" t="str">
        <f ca="1">IF(DX43="YES",IF(DY43&lt;=VLOOKUP(DK43,'Players Stats'!$C$88:$H$127,6),1,0),"")</f>
        <v/>
      </c>
      <c r="EA43" s="27" t="str">
        <f t="shared" ca="1" si="55"/>
        <v/>
      </c>
      <c r="EB43" s="44" t="str">
        <f ca="1">IF(AND(DX43="YES",EA43&lt;&gt;""),IF(EA43&lt;=VLOOKUP(DK43,'Players Stats'!$C$88:$H$127,6),1,0),"")</f>
        <v/>
      </c>
      <c r="EC43" s="27">
        <f t="shared" ca="1" si="56"/>
        <v>0.40964010418408481</v>
      </c>
      <c r="ED43" s="44" t="str">
        <f ca="1">IF(EC43="","",IF(EC43&lt;=Simulation!$K$7,"YES","NO"))</f>
        <v>NO</v>
      </c>
      <c r="EE43" s="27">
        <f t="shared" ca="1" si="57"/>
        <v>0.43745784600556614</v>
      </c>
      <c r="EF43" s="44">
        <f ca="1">IF(ED43="NO",IF(EE43&lt;=Simulation!$K$9,DH43,DI43),"")</f>
        <v>3</v>
      </c>
      <c r="EH43" s="44">
        <f t="shared" ca="1" si="58"/>
        <v>11</v>
      </c>
      <c r="EI43" s="6" t="str">
        <f t="shared" ca="1" si="59"/>
        <v>-</v>
      </c>
      <c r="EJ43" s="44">
        <f t="shared" ca="1" si="60"/>
        <v>18</v>
      </c>
      <c r="EL43" s="44" t="str">
        <f t="shared" ca="1" si="4"/>
        <v/>
      </c>
      <c r="EM43" s="44" t="str">
        <f t="shared" ca="1" si="4"/>
        <v/>
      </c>
      <c r="EN43" s="44" t="str">
        <f t="shared" ca="1" si="4"/>
        <v/>
      </c>
    </row>
    <row r="44" spans="2:144">
      <c r="B44" s="44">
        <f ca="1">IF(B43&lt;&gt;"",IF(AND(B43&lt;60*Simulation!$K$8, B43+C44&lt;60*Simulation!$K$8),B43+C44,""),"")</f>
        <v>487</v>
      </c>
      <c r="C44" s="44">
        <f ca="1">IF(B43&lt;&gt;"",IF(AND(AB43&lt;&gt;"", D43=AB43),RANDBETWEEN(Simulation!$N$6,Simulation!$P$6),RANDBETWEEN(Simulation!$N$5,Simulation!$P$5)),"")</f>
        <v>15</v>
      </c>
      <c r="D44" s="44">
        <f t="shared" ca="1" si="61"/>
        <v>4</v>
      </c>
      <c r="E44" s="44">
        <f t="shared" ca="1" si="5"/>
        <v>3</v>
      </c>
      <c r="F44" s="87">
        <f t="shared" ca="1" si="6"/>
        <v>0.73408311819002547</v>
      </c>
      <c r="G44" s="44">
        <f t="shared" ca="1" si="7"/>
        <v>19</v>
      </c>
      <c r="H44" s="44" t="str">
        <f ca="1">IF(B44&lt;&gt;"",VLOOKUP(G44,'Players Stats'!$C$88:$D$127,2),"")</f>
        <v>Power Forward</v>
      </c>
      <c r="I44" s="44" t="str">
        <f ca="1">IF(B44&lt;&gt;"",VLOOKUP(G44,'Players Stats'!$C$88:$E$127,3),"")</f>
        <v>Amar'e Stoudemire</v>
      </c>
      <c r="J44" s="87">
        <f t="shared" ca="1" si="8"/>
        <v>0.829614869784016</v>
      </c>
      <c r="K44" s="87">
        <f ca="1">IF(B44&lt;&gt;"",VLOOKUP('Quarter 2'!G44-5*('Quarter 2'!D44-1),'Players Stats'!$B$136:$J$140,1+E44),"")</f>
        <v>0.11534999999999999</v>
      </c>
      <c r="L44" s="44" t="str">
        <f t="shared" ca="1" si="62"/>
        <v>NO</v>
      </c>
      <c r="M44" s="87">
        <f t="shared" ca="1" si="9"/>
        <v>0.89261925025777322</v>
      </c>
      <c r="N44" s="87">
        <f ca="1">IF(B44&lt;&gt;"",IF(L44="NO",VLOOKUP(G44,'Players Stats'!$C$88:$I$127,7),""),"")</f>
        <v>0</v>
      </c>
      <c r="O44" s="44">
        <f t="shared" ca="1" si="63"/>
        <v>2</v>
      </c>
      <c r="P44" s="87">
        <f t="shared" ca="1" si="10"/>
        <v>6.2575692801754901E-2</v>
      </c>
      <c r="Q44" s="87">
        <f ca="1">IF(L44="NO",VLOOKUP(G44,'Players Stats'!$C$88:$H$127,7-'Quarter 2'!O44),"")</f>
        <v>0.57699999999999996</v>
      </c>
      <c r="R44" s="44">
        <f t="shared" ca="1" si="64"/>
        <v>2</v>
      </c>
      <c r="S44" s="87">
        <f t="shared" ca="1" si="11"/>
        <v>0.92782325309071212</v>
      </c>
      <c r="T44" s="44" t="str">
        <f ca="1">IF(S44="","",IF(S44&lt;=VLOOKUP(G44,'Players Stats'!$C$88:$L$127,10),"YES","NO"))</f>
        <v>NO</v>
      </c>
      <c r="U44" s="87" t="str">
        <f t="shared" ca="1" si="12"/>
        <v/>
      </c>
      <c r="V44" s="44" t="str">
        <f ca="1">IF(T44="YES",IF(U44&lt;=VLOOKUP(G44,'Players Stats'!$C$88:$H$127,6),1,0),"")</f>
        <v/>
      </c>
      <c r="W44" s="87" t="str">
        <f t="shared" ca="1" si="13"/>
        <v/>
      </c>
      <c r="X44" s="44" t="str">
        <f ca="1">IF(AND(T44="YES",W44&lt;&gt;""),IF(W44&lt;=VLOOKUP(G44,'Players Stats'!$C$88:$H$127,6),1,0),"")</f>
        <v/>
      </c>
      <c r="Y44" s="87" t="str">
        <f t="shared" ca="1" si="14"/>
        <v/>
      </c>
      <c r="Z44" s="44" t="str">
        <f ca="1">IF(Y44="","",IF(Y44&lt;=Simulation!$K$7,"YES","NO"))</f>
        <v/>
      </c>
      <c r="AA44" s="87" t="str">
        <f t="shared" ca="1" si="15"/>
        <v/>
      </c>
      <c r="AB44" s="44" t="str">
        <f ca="1">IF(Z44="NO",IF(AA44&lt;=Simulation!$K$9,D44,E44),"")</f>
        <v/>
      </c>
      <c r="AD44" s="44">
        <f t="shared" ca="1" si="16"/>
        <v>13</v>
      </c>
      <c r="AE44" s="6" t="str">
        <f t="shared" ca="1" si="17"/>
        <v>-</v>
      </c>
      <c r="AF44" s="44">
        <f t="shared" ca="1" si="18"/>
        <v>16</v>
      </c>
      <c r="AH44" s="44" t="str">
        <f t="shared" ca="1" si="77"/>
        <v/>
      </c>
      <c r="AI44" s="44" t="str">
        <f t="shared" ca="1" si="77"/>
        <v/>
      </c>
      <c r="AJ44" s="44" t="str">
        <f t="shared" ca="1" si="77"/>
        <v/>
      </c>
      <c r="AL44" s="44">
        <f ca="1">IF(AL43&lt;&gt;"",IF(AND(AL43&lt;60*Simulation!$K$8, AL43+AM44&lt;60*Simulation!$K$8),AL43+AM44,""),"")</f>
        <v>521</v>
      </c>
      <c r="AM44" s="44">
        <f ca="1">IF(AL43&lt;&gt;"",IF(AND(BL43&lt;&gt;"", AN43=BL43),RANDBETWEEN(Simulation!$N$6,Simulation!$P$6),RANDBETWEEN(Simulation!$N$5,Simulation!$P$5)),"")</f>
        <v>22</v>
      </c>
      <c r="AN44" s="44">
        <f t="shared" ca="1" si="65"/>
        <v>3</v>
      </c>
      <c r="AO44" s="44">
        <f t="shared" ca="1" si="19"/>
        <v>4</v>
      </c>
      <c r="AP44" s="27">
        <f t="shared" ca="1" si="20"/>
        <v>0.76455301665467512</v>
      </c>
      <c r="AQ44" s="44">
        <f t="shared" ca="1" si="21"/>
        <v>14</v>
      </c>
      <c r="AR44" s="44" t="str">
        <f ca="1">IF(AL44&lt;&gt;"",VLOOKUP(AQ44,'Players Stats'!$C$88:$D$127,2),"")</f>
        <v>Power Forward</v>
      </c>
      <c r="AS44" s="44" t="str">
        <f ca="1">IF(AL44&lt;&gt;"",VLOOKUP(AQ44,'Players Stats'!$C$88:$E$127,3),"")</f>
        <v>Paul George</v>
      </c>
      <c r="AT44" s="27">
        <f t="shared" ca="1" si="22"/>
        <v>0.51446834562411126</v>
      </c>
      <c r="AU44" s="44">
        <f ca="1">IF(AL44&lt;&gt;"",VLOOKUP('Quarter 2'!AQ44-5*('Quarter 2'!AN44-1),'Players Stats'!$B$136:$J$140,1+AO44),"")</f>
        <v>4.8800000000000003E-2</v>
      </c>
      <c r="AV44" s="44" t="str">
        <f t="shared" ca="1" si="66"/>
        <v>NO</v>
      </c>
      <c r="AW44" s="27">
        <f t="shared" ca="1" si="23"/>
        <v>9.6120540146708011E-2</v>
      </c>
      <c r="AX44" s="44">
        <f ca="1">IF(AL44&lt;&gt;"",IF(AV44="NO",VLOOKUP(AQ44,'Players Stats'!$C$88:$I$127,7),""),"")</f>
        <v>0.28365384615384615</v>
      </c>
      <c r="AY44" s="44">
        <f t="shared" ca="1" si="67"/>
        <v>3</v>
      </c>
      <c r="AZ44" s="27">
        <f t="shared" ca="1" si="24"/>
        <v>0.91030564809170866</v>
      </c>
      <c r="BA44" s="44">
        <f ca="1">IF(AV44="NO",VLOOKUP(AQ44,'Players Stats'!$C$88:$H$127,7-'Quarter 2'!AY44),"")</f>
        <v>0.36199999999999999</v>
      </c>
      <c r="BB44" s="44">
        <f t="shared" ca="1" si="68"/>
        <v>0</v>
      </c>
      <c r="BC44" s="27" t="str">
        <f t="shared" ca="1" si="25"/>
        <v/>
      </c>
      <c r="BD44" s="44" t="str">
        <f ca="1">IF(BC44="","",IF(BC44&lt;=VLOOKUP(AQ44,'Players Stats'!$C$88:$L$127,10),"YES","NO"))</f>
        <v/>
      </c>
      <c r="BE44" s="27" t="str">
        <f t="shared" ca="1" si="26"/>
        <v/>
      </c>
      <c r="BF44" s="44" t="str">
        <f ca="1">IF(BD44="YES",IF(BE44&lt;=VLOOKUP(AQ44,'Players Stats'!$C$88:$H$127,6),1,0),"")</f>
        <v/>
      </c>
      <c r="BG44" s="27" t="str">
        <f t="shared" ca="1" si="27"/>
        <v/>
      </c>
      <c r="BH44" s="44" t="str">
        <f ca="1">IF(AND(BD44="YES",BG44&lt;&gt;""),IF(BG44&lt;=VLOOKUP(AQ44,'Players Stats'!$C$88:$H$127,6),1,0),"")</f>
        <v/>
      </c>
      <c r="BI44" s="27" t="str">
        <f t="shared" ca="1" si="28"/>
        <v/>
      </c>
      <c r="BJ44" s="44" t="str">
        <f ca="1">IF(BI44="","",IF(BI44&lt;=Simulation!$K$7,"YES","NO"))</f>
        <v/>
      </c>
      <c r="BK44" s="27" t="str">
        <f t="shared" ca="1" si="29"/>
        <v/>
      </c>
      <c r="BL44" s="44" t="str">
        <f ca="1">IF(BJ44="NO",IF(BK44&lt;=Simulation!$K$9,AN44,AO44),"")</f>
        <v/>
      </c>
      <c r="BN44" s="44">
        <f t="shared" ca="1" si="30"/>
        <v>14</v>
      </c>
      <c r="BO44" s="6" t="str">
        <f t="shared" ca="1" si="31"/>
        <v>-</v>
      </c>
      <c r="BP44" s="44">
        <f t="shared" ca="1" si="32"/>
        <v>10</v>
      </c>
      <c r="BR44" s="44" t="str">
        <f t="shared" ca="1" si="2"/>
        <v/>
      </c>
      <c r="BS44" s="44" t="str">
        <f t="shared" ca="1" si="2"/>
        <v/>
      </c>
      <c r="BT44" s="44" t="str">
        <f t="shared" ca="1" si="2"/>
        <v/>
      </c>
      <c r="BU44" s="44"/>
      <c r="BV44" s="44">
        <f ca="1">IF(BV43&lt;&gt;"",IF(AND(BV43&lt;60*Simulation!$K$8, BV43+BW44&lt;60*Simulation!$K$8),BV43+BW44,""),"")</f>
        <v>485</v>
      </c>
      <c r="BW44" s="44">
        <f ca="1">IF(BV43&lt;&gt;"",IF(AND(CV43&lt;&gt;"", BX43=CV43),RANDBETWEEN(Simulation!$N$6,Simulation!$P$6),RANDBETWEEN(Simulation!$N$5,Simulation!$P$5)),"")</f>
        <v>11</v>
      </c>
      <c r="BX44" s="44">
        <f t="shared" ca="1" si="69"/>
        <v>3</v>
      </c>
      <c r="BY44" s="44">
        <f t="shared" ca="1" si="33"/>
        <v>4</v>
      </c>
      <c r="BZ44" s="27">
        <f t="shared" ca="1" si="34"/>
        <v>0.88986765546237245</v>
      </c>
      <c r="CA44" s="44">
        <f t="shared" ca="1" si="35"/>
        <v>15</v>
      </c>
      <c r="CB44" s="44" t="str">
        <f ca="1">IF(BV44&lt;&gt;"",VLOOKUP(CA44,'Players Stats'!$C$88:$D$127,2),"")</f>
        <v>Center</v>
      </c>
      <c r="CC44" s="44" t="str">
        <f ca="1">IF(BV44&lt;&gt;"",VLOOKUP(CA44,'Players Stats'!$C$88:$E$127,3),"")</f>
        <v>Roy Hibbert</v>
      </c>
      <c r="CD44" s="27">
        <f t="shared" ca="1" si="36"/>
        <v>0.33088920640528396</v>
      </c>
      <c r="CE44" s="44">
        <f ca="1">IF(BV44&lt;&gt;"",VLOOKUP('Quarter 2'!CA44-5*('Quarter 2'!BX44-1),'Players Stats'!$B$136:$J$140,1+BY44),"")</f>
        <v>8.4650000000000003E-2</v>
      </c>
      <c r="CF44" s="44" t="str">
        <f t="shared" ca="1" si="70"/>
        <v>NO</v>
      </c>
      <c r="CG44" s="27">
        <f t="shared" ca="1" si="37"/>
        <v>9.5215557299350273E-2</v>
      </c>
      <c r="CH44" s="44">
        <f ca="1">IF(BV44&lt;&gt;"",IF(CF44="NO",VLOOKUP(CA44,'Players Stats'!$C$88:$I$127,7),""),"")</f>
        <v>9.0909090909090922E-3</v>
      </c>
      <c r="CI44" s="44">
        <f t="shared" ca="1" si="71"/>
        <v>2</v>
      </c>
      <c r="CJ44" s="27">
        <f t="shared" ca="1" si="38"/>
        <v>0.41947500052508857</v>
      </c>
      <c r="CK44" s="44">
        <f ca="1">IF(CF44="NO",VLOOKUP(CA44,'Players Stats'!$C$88:$H$127,7-'Quarter 2'!CI44),"")</f>
        <v>0.44800000000000001</v>
      </c>
      <c r="CL44" s="44">
        <f t="shared" ca="1" si="72"/>
        <v>2</v>
      </c>
      <c r="CM44" s="27">
        <f t="shared" ca="1" si="39"/>
        <v>1.1129740937530497E-2</v>
      </c>
      <c r="CN44" s="44" t="str">
        <f ca="1">IF(CM44="","",IF(CM44&lt;=VLOOKUP(CA44,'Players Stats'!$C$88:$L$127,10),"YES","NO"))</f>
        <v>YES</v>
      </c>
      <c r="CO44" s="27">
        <f t="shared" ca="1" si="40"/>
        <v>0.19646516103904788</v>
      </c>
      <c r="CP44" s="44">
        <f ca="1">IF(CN44="YES",IF(CO44&lt;=VLOOKUP(CA44,'Players Stats'!$C$88:$H$127,6),1,0),"")</f>
        <v>1</v>
      </c>
      <c r="CQ44" s="27" t="str">
        <f t="shared" ca="1" si="41"/>
        <v/>
      </c>
      <c r="CR44" s="44" t="str">
        <f ca="1">IF(AND(CN44="YES",CQ44&lt;&gt;""),IF(CQ44&lt;=VLOOKUP(CA44,'Players Stats'!$C$88:$H$127,6),1,0),"")</f>
        <v/>
      </c>
      <c r="CS44" s="27" t="str">
        <f t="shared" ca="1" si="42"/>
        <v/>
      </c>
      <c r="CT44" s="44" t="str">
        <f ca="1">IF(CS44="","",IF(CS44&lt;=Simulation!$K$7,"YES","NO"))</f>
        <v/>
      </c>
      <c r="CU44" s="27" t="str">
        <f t="shared" ca="1" si="43"/>
        <v/>
      </c>
      <c r="CV44" s="44" t="str">
        <f ca="1">IF(CT44="NO",IF(CU44&lt;=Simulation!$K$9,BX44,BY44),"")</f>
        <v/>
      </c>
      <c r="CX44" s="44">
        <f t="shared" ca="1" si="44"/>
        <v>19</v>
      </c>
      <c r="CY44" s="6" t="str">
        <f t="shared" ca="1" si="45"/>
        <v>-</v>
      </c>
      <c r="CZ44" s="44">
        <f t="shared" ca="1" si="46"/>
        <v>19</v>
      </c>
      <c r="DB44" s="44" t="str">
        <f t="shared" ca="1" si="3"/>
        <v/>
      </c>
      <c r="DC44" s="44" t="str">
        <f t="shared" ca="1" si="3"/>
        <v/>
      </c>
      <c r="DD44" s="44" t="str">
        <f t="shared" ca="1" si="3"/>
        <v/>
      </c>
      <c r="DE44" s="44"/>
      <c r="DF44" s="44">
        <f ca="1">IF(DF43&lt;&gt;"",IF(AND(DF43&lt;60*Simulation!$K$8, DF43+DG44&lt;60*Simulation!$K$8),DF43+DG44,""),"")</f>
        <v>555</v>
      </c>
      <c r="DG44" s="44">
        <f ca="1">IF(DF43&lt;&gt;"",IF(AND(EF43&lt;&gt;"", DH43=EF43),RANDBETWEEN(Simulation!$N$6,Simulation!$P$6),RANDBETWEEN(Simulation!$N$5,Simulation!$P$5)),"")</f>
        <v>23</v>
      </c>
      <c r="DH44" s="44">
        <f t="shared" ca="1" si="73"/>
        <v>3</v>
      </c>
      <c r="DI44" s="44">
        <f t="shared" ca="1" si="47"/>
        <v>4</v>
      </c>
      <c r="DJ44" s="27">
        <f t="shared" ca="1" si="48"/>
        <v>0.37390174161519829</v>
      </c>
      <c r="DK44" s="44">
        <f t="shared" ca="1" si="49"/>
        <v>12</v>
      </c>
      <c r="DL44" s="44" t="str">
        <f ca="1">IF(DF44&lt;&gt;"",VLOOKUP(DK44,'Players Stats'!$C$88:$D$127,2),"")</f>
        <v>Shooting Guard</v>
      </c>
      <c r="DM44" s="44" t="str">
        <f ca="1">IF(DF44&lt;&gt;"",VLOOKUP(DK44,'Players Stats'!$C$88:$E$127,3),"")</f>
        <v>George Hill</v>
      </c>
      <c r="DN44" s="27">
        <f t="shared" ca="1" si="50"/>
        <v>0.33079647659609823</v>
      </c>
      <c r="DO44" s="44">
        <f ca="1">IF(DF44&lt;&gt;"",VLOOKUP('Quarter 2'!DK44-5*('Quarter 2'!DH44-1),'Players Stats'!$B$136:$J$140,1+DI44),"")</f>
        <v>6.2399999999999997E-2</v>
      </c>
      <c r="DP44" s="44" t="str">
        <f t="shared" ca="1" si="74"/>
        <v>NO</v>
      </c>
      <c r="DQ44" s="27">
        <f t="shared" ca="1" si="51"/>
        <v>4.6247884553386132E-2</v>
      </c>
      <c r="DR44" s="44">
        <f ca="1">IF(DF44&lt;&gt;"",IF(DP44="NO",VLOOKUP(DK44,'Players Stats'!$C$88:$I$127,7),""),"")</f>
        <v>0.28571428571428564</v>
      </c>
      <c r="DS44" s="44">
        <f t="shared" ca="1" si="75"/>
        <v>3</v>
      </c>
      <c r="DT44" s="27">
        <f t="shared" ca="1" si="52"/>
        <v>0.96276573661088127</v>
      </c>
      <c r="DU44" s="44">
        <f ca="1">IF(DP44="NO",VLOOKUP(DK44,'Players Stats'!$C$88:$H$127,7-'Quarter 2'!DS44),"")</f>
        <v>0.36799999999999999</v>
      </c>
      <c r="DV44" s="44">
        <f t="shared" ca="1" si="76"/>
        <v>0</v>
      </c>
      <c r="DW44" s="27" t="str">
        <f t="shared" ca="1" si="53"/>
        <v/>
      </c>
      <c r="DX44" s="44" t="str">
        <f ca="1">IF(DW44="","",IF(DW44&lt;=VLOOKUP(DK44,'Players Stats'!$C$88:$L$127,10),"YES","NO"))</f>
        <v/>
      </c>
      <c r="DY44" s="27" t="str">
        <f t="shared" ca="1" si="54"/>
        <v/>
      </c>
      <c r="DZ44" s="44" t="str">
        <f ca="1">IF(DX44="YES",IF(DY44&lt;=VLOOKUP(DK44,'Players Stats'!$C$88:$H$127,6),1,0),"")</f>
        <v/>
      </c>
      <c r="EA44" s="27" t="str">
        <f t="shared" ca="1" si="55"/>
        <v/>
      </c>
      <c r="EB44" s="44" t="str">
        <f ca="1">IF(AND(DX44="YES",EA44&lt;&gt;""),IF(EA44&lt;=VLOOKUP(DK44,'Players Stats'!$C$88:$H$127,6),1,0),"")</f>
        <v/>
      </c>
      <c r="EC44" s="27" t="str">
        <f t="shared" ca="1" si="56"/>
        <v/>
      </c>
      <c r="ED44" s="44" t="str">
        <f ca="1">IF(EC44="","",IF(EC44&lt;=Simulation!$K$7,"YES","NO"))</f>
        <v/>
      </c>
      <c r="EE44" s="27" t="str">
        <f t="shared" ca="1" si="57"/>
        <v/>
      </c>
      <c r="EF44" s="44" t="str">
        <f ca="1">IF(ED44="NO",IF(EE44&lt;=Simulation!$K$9,DH44,DI44),"")</f>
        <v/>
      </c>
      <c r="EH44" s="44">
        <f t="shared" ca="1" si="58"/>
        <v>11</v>
      </c>
      <c r="EI44" s="6" t="str">
        <f t="shared" ca="1" si="59"/>
        <v>-</v>
      </c>
      <c r="EJ44" s="44">
        <f t="shared" ca="1" si="60"/>
        <v>18</v>
      </c>
      <c r="EL44" s="44" t="str">
        <f t="shared" ca="1" si="4"/>
        <v/>
      </c>
      <c r="EM44" s="44" t="str">
        <f t="shared" ca="1" si="4"/>
        <v/>
      </c>
      <c r="EN44" s="44" t="str">
        <f t="shared" ca="1" si="4"/>
        <v/>
      </c>
    </row>
    <row r="45" spans="2:144">
      <c r="B45" s="44">
        <f ca="1">IF(B44&lt;&gt;"",IF(AND(B44&lt;60*Simulation!$K$8, B44+C45&lt;60*Simulation!$K$8),B44+C45,""),"")</f>
        <v>505</v>
      </c>
      <c r="C45" s="44">
        <f ca="1">IF(B44&lt;&gt;"",IF(AND(AB44&lt;&gt;"", D44=AB44),RANDBETWEEN(Simulation!$N$6,Simulation!$P$6),RANDBETWEEN(Simulation!$N$5,Simulation!$P$5)),"")</f>
        <v>18</v>
      </c>
      <c r="D45" s="44">
        <f t="shared" ca="1" si="61"/>
        <v>3</v>
      </c>
      <c r="E45" s="44">
        <f t="shared" ca="1" si="5"/>
        <v>4</v>
      </c>
      <c r="F45" s="87">
        <f t="shared" ca="1" si="6"/>
        <v>0.51280214756758435</v>
      </c>
      <c r="G45" s="44">
        <f t="shared" ca="1" si="7"/>
        <v>13</v>
      </c>
      <c r="H45" s="44" t="str">
        <f ca="1">IF(B45&lt;&gt;"",VLOOKUP(G45,'Players Stats'!$C$88:$D$127,2),"")</f>
        <v>Small Forward</v>
      </c>
      <c r="I45" s="44" t="str">
        <f ca="1">IF(B45&lt;&gt;"",VLOOKUP(G45,'Players Stats'!$C$88:$E$127,3),"")</f>
        <v>David West</v>
      </c>
      <c r="J45" s="87">
        <f t="shared" ca="1" si="8"/>
        <v>0.92330618010059762</v>
      </c>
      <c r="K45" s="87">
        <f ca="1">IF(B45&lt;&gt;"",VLOOKUP('Quarter 2'!G45-5*('Quarter 2'!D45-1),'Players Stats'!$B$136:$J$140,1+E45),"")</f>
        <v>6.5350000000000005E-2</v>
      </c>
      <c r="L45" s="44" t="str">
        <f t="shared" ca="1" si="62"/>
        <v>NO</v>
      </c>
      <c r="M45" s="87">
        <f t="shared" ca="1" si="9"/>
        <v>0.41538390811762138</v>
      </c>
      <c r="N45" s="87">
        <f ca="1">IF(B45&lt;&gt;"",IF(L45="NO",VLOOKUP(G45,'Players Stats'!$C$88:$I$127,7),""),"")</f>
        <v>2.1276595744680847E-2</v>
      </c>
      <c r="O45" s="44">
        <f t="shared" ca="1" si="63"/>
        <v>2</v>
      </c>
      <c r="P45" s="87">
        <f t="shared" ca="1" si="10"/>
        <v>0.59605935832318191</v>
      </c>
      <c r="Q45" s="87">
        <f ca="1">IF(L45="NO",VLOOKUP(G45,'Players Stats'!$C$88:$H$127,7-'Quarter 2'!O45),"")</f>
        <v>0.498</v>
      </c>
      <c r="R45" s="44">
        <f t="shared" ca="1" si="64"/>
        <v>0</v>
      </c>
      <c r="S45" s="87">
        <f t="shared" ca="1" si="11"/>
        <v>0.14257672513757214</v>
      </c>
      <c r="T45" s="44" t="str">
        <f ca="1">IF(S45="","",IF(S45&lt;=VLOOKUP(G45,'Players Stats'!$C$88:$L$127,10),"YES","NO"))</f>
        <v>NO</v>
      </c>
      <c r="U45" s="87" t="str">
        <f t="shared" ca="1" si="12"/>
        <v/>
      </c>
      <c r="V45" s="44" t="str">
        <f ca="1">IF(T45="YES",IF(U45&lt;=VLOOKUP(G45,'Players Stats'!$C$88:$H$127,6),1,0),"")</f>
        <v/>
      </c>
      <c r="W45" s="87" t="str">
        <f t="shared" ca="1" si="13"/>
        <v/>
      </c>
      <c r="X45" s="44" t="str">
        <f ca="1">IF(AND(T45="YES",W45&lt;&gt;""),IF(W45&lt;=VLOOKUP(G45,'Players Stats'!$C$88:$H$127,6),1,0),"")</f>
        <v/>
      </c>
      <c r="Y45" s="87">
        <f t="shared" ca="1" si="14"/>
        <v>0.9781190293541554</v>
      </c>
      <c r="Z45" s="44" t="str">
        <f ca="1">IF(Y45="","",IF(Y45&lt;=Simulation!$K$7,"YES","NO"))</f>
        <v>NO</v>
      </c>
      <c r="AA45" s="87">
        <f t="shared" ca="1" si="15"/>
        <v>0.2164907924235584</v>
      </c>
      <c r="AB45" s="44">
        <f ca="1">IF(Z45="NO",IF(AA45&lt;=Simulation!$K$9,D45,E45),"")</f>
        <v>3</v>
      </c>
      <c r="AD45" s="44">
        <f t="shared" ca="1" si="16"/>
        <v>13</v>
      </c>
      <c r="AE45" s="6" t="str">
        <f t="shared" ca="1" si="17"/>
        <v>-</v>
      </c>
      <c r="AF45" s="44">
        <f t="shared" ca="1" si="18"/>
        <v>16</v>
      </c>
      <c r="AH45" s="44" t="str">
        <f t="shared" ca="1" si="77"/>
        <v/>
      </c>
      <c r="AI45" s="44" t="str">
        <f t="shared" ca="1" si="77"/>
        <v/>
      </c>
      <c r="AJ45" s="44" t="str">
        <f t="shared" ca="1" si="77"/>
        <v/>
      </c>
      <c r="AL45" s="44">
        <f ca="1">IF(AL44&lt;&gt;"",IF(AND(AL44&lt;60*Simulation!$K$8, AL44+AM45&lt;60*Simulation!$K$8),AL44+AM45,""),"")</f>
        <v>541</v>
      </c>
      <c r="AM45" s="44">
        <f ca="1">IF(AL44&lt;&gt;"",IF(AND(BL44&lt;&gt;"", AN44=BL44),RANDBETWEEN(Simulation!$N$6,Simulation!$P$6),RANDBETWEEN(Simulation!$N$5,Simulation!$P$5)),"")</f>
        <v>20</v>
      </c>
      <c r="AN45" s="44">
        <f t="shared" ca="1" si="65"/>
        <v>4</v>
      </c>
      <c r="AO45" s="44">
        <f t="shared" ca="1" si="19"/>
        <v>3</v>
      </c>
      <c r="AP45" s="27">
        <f t="shared" ca="1" si="20"/>
        <v>0.32270300131298657</v>
      </c>
      <c r="AQ45" s="44">
        <f t="shared" ca="1" si="21"/>
        <v>17</v>
      </c>
      <c r="AR45" s="44" t="str">
        <f ca="1">IF(AL45&lt;&gt;"",VLOOKUP(AQ45,'Players Stats'!$C$88:$D$127,2),"")</f>
        <v>Shooting Guard</v>
      </c>
      <c r="AS45" s="44" t="str">
        <f ca="1">IF(AL45&lt;&gt;"",VLOOKUP(AQ45,'Players Stats'!$C$88:$E$127,3),"")</f>
        <v>Raymond Felton</v>
      </c>
      <c r="AT45" s="27">
        <f t="shared" ca="1" si="22"/>
        <v>0.34973948683710965</v>
      </c>
      <c r="AU45" s="44">
        <f ca="1">IF(AL45&lt;&gt;"",VLOOKUP('Quarter 2'!AQ45-5*('Quarter 2'!AN45-1),'Players Stats'!$B$136:$J$140,1+AO45),"")</f>
        <v>6.9400000000000003E-2</v>
      </c>
      <c r="AV45" s="44" t="str">
        <f t="shared" ca="1" si="66"/>
        <v>NO</v>
      </c>
      <c r="AW45" s="27">
        <f t="shared" ca="1" si="23"/>
        <v>0.620361215678637</v>
      </c>
      <c r="AX45" s="44">
        <f ca="1">IF(AL45&lt;&gt;"",IF(AV45="NO",VLOOKUP(AQ45,'Players Stats'!$C$88:$I$127,7),""),"")</f>
        <v>0.22619047619047616</v>
      </c>
      <c r="AY45" s="44">
        <f t="shared" ca="1" si="67"/>
        <v>2</v>
      </c>
      <c r="AZ45" s="27">
        <f t="shared" ca="1" si="24"/>
        <v>0.40307313710342174</v>
      </c>
      <c r="BA45" s="44">
        <f ca="1">IF(AV45="NO",VLOOKUP(AQ45,'Players Stats'!$C$88:$H$127,7-'Quarter 2'!AY45),"")</f>
        <v>0.42699999999999999</v>
      </c>
      <c r="BB45" s="44">
        <f t="shared" ca="1" si="68"/>
        <v>2</v>
      </c>
      <c r="BC45" s="27">
        <f t="shared" ca="1" si="25"/>
        <v>0.67600468954765658</v>
      </c>
      <c r="BD45" s="44" t="str">
        <f ca="1">IF(BC45="","",IF(BC45&lt;=VLOOKUP(AQ45,'Players Stats'!$C$88:$L$127,10),"YES","NO"))</f>
        <v>NO</v>
      </c>
      <c r="BE45" s="27" t="str">
        <f t="shared" ca="1" si="26"/>
        <v/>
      </c>
      <c r="BF45" s="44" t="str">
        <f ca="1">IF(BD45="YES",IF(BE45&lt;=VLOOKUP(AQ45,'Players Stats'!$C$88:$H$127,6),1,0),"")</f>
        <v/>
      </c>
      <c r="BG45" s="27" t="str">
        <f t="shared" ca="1" si="27"/>
        <v/>
      </c>
      <c r="BH45" s="44" t="str">
        <f ca="1">IF(AND(BD45="YES",BG45&lt;&gt;""),IF(BG45&lt;=VLOOKUP(AQ45,'Players Stats'!$C$88:$H$127,6),1,0),"")</f>
        <v/>
      </c>
      <c r="BI45" s="27" t="str">
        <f t="shared" ca="1" si="28"/>
        <v/>
      </c>
      <c r="BJ45" s="44" t="str">
        <f ca="1">IF(BI45="","",IF(BI45&lt;=Simulation!$K$7,"YES","NO"))</f>
        <v/>
      </c>
      <c r="BK45" s="27" t="str">
        <f t="shared" ca="1" si="29"/>
        <v/>
      </c>
      <c r="BL45" s="44" t="str">
        <f ca="1">IF(BJ45="NO",IF(BK45&lt;=Simulation!$K$9,AN45,AO45),"")</f>
        <v/>
      </c>
      <c r="BN45" s="44">
        <f t="shared" ca="1" si="30"/>
        <v>14</v>
      </c>
      <c r="BO45" s="6" t="str">
        <f t="shared" ca="1" si="31"/>
        <v>-</v>
      </c>
      <c r="BP45" s="44">
        <f t="shared" ca="1" si="32"/>
        <v>12</v>
      </c>
      <c r="BR45" s="44" t="str">
        <f t="shared" ca="1" si="2"/>
        <v/>
      </c>
      <c r="BS45" s="44" t="str">
        <f t="shared" ca="1" si="2"/>
        <v/>
      </c>
      <c r="BT45" s="44" t="str">
        <f t="shared" ca="1" si="2"/>
        <v/>
      </c>
      <c r="BU45" s="44"/>
      <c r="BV45" s="44">
        <f ca="1">IF(BV44&lt;&gt;"",IF(AND(BV44&lt;60*Simulation!$K$8, BV44+BW45&lt;60*Simulation!$K$8),BV44+BW45,""),"")</f>
        <v>500</v>
      </c>
      <c r="BW45" s="44">
        <f ca="1">IF(BV44&lt;&gt;"",IF(AND(CV44&lt;&gt;"", BX44=CV44),RANDBETWEEN(Simulation!$N$6,Simulation!$P$6),RANDBETWEEN(Simulation!$N$5,Simulation!$P$5)),"")</f>
        <v>15</v>
      </c>
      <c r="BX45" s="44">
        <f t="shared" ca="1" si="69"/>
        <v>4</v>
      </c>
      <c r="BY45" s="44">
        <f t="shared" ca="1" si="33"/>
        <v>3</v>
      </c>
      <c r="BZ45" s="27">
        <f t="shared" ca="1" si="34"/>
        <v>0.87289984754465177</v>
      </c>
      <c r="CA45" s="44">
        <f t="shared" ca="1" si="35"/>
        <v>20</v>
      </c>
      <c r="CB45" s="44" t="str">
        <f ca="1">IF(BV45&lt;&gt;"",VLOOKUP(CA45,'Players Stats'!$C$88:$D$127,2),"")</f>
        <v>Center</v>
      </c>
      <c r="CC45" s="44" t="str">
        <f ca="1">IF(BV45&lt;&gt;"",VLOOKUP(CA45,'Players Stats'!$C$88:$E$127,3),"")</f>
        <v>Tyson Chandler</v>
      </c>
      <c r="CD45" s="27">
        <f t="shared" ca="1" si="36"/>
        <v>0.11070632608860975</v>
      </c>
      <c r="CE45" s="44">
        <f ca="1">IF(BV45&lt;&gt;"",VLOOKUP('Quarter 2'!CA45-5*('Quarter 2'!BX45-1),'Players Stats'!$B$136:$J$140,1+BY45),"")</f>
        <v>0.14460000000000001</v>
      </c>
      <c r="CF45" s="44" t="str">
        <f t="shared" ca="1" si="70"/>
        <v>YES</v>
      </c>
      <c r="CG45" s="27" t="str">
        <f t="shared" ca="1" si="37"/>
        <v/>
      </c>
      <c r="CH45" s="44" t="str">
        <f ca="1">IF(BV45&lt;&gt;"",IF(CF45="NO",VLOOKUP(CA45,'Players Stats'!$C$88:$I$127,7),""),"")</f>
        <v/>
      </c>
      <c r="CI45" s="44" t="str">
        <f t="shared" ca="1" si="71"/>
        <v/>
      </c>
      <c r="CJ45" s="27" t="str">
        <f t="shared" ca="1" si="38"/>
        <v/>
      </c>
      <c r="CK45" s="44" t="str">
        <f ca="1">IF(CF45="NO",VLOOKUP(CA45,'Players Stats'!$C$88:$H$127,7-'Quarter 2'!CI45),"")</f>
        <v/>
      </c>
      <c r="CL45" s="44" t="str">
        <f t="shared" ca="1" si="72"/>
        <v/>
      </c>
      <c r="CM45" s="27" t="str">
        <f t="shared" ca="1" si="39"/>
        <v/>
      </c>
      <c r="CN45" s="44" t="str">
        <f ca="1">IF(CM45="","",IF(CM45&lt;=VLOOKUP(CA45,'Players Stats'!$C$88:$L$127,10),"YES","NO"))</f>
        <v/>
      </c>
      <c r="CO45" s="27" t="str">
        <f t="shared" ca="1" si="40"/>
        <v/>
      </c>
      <c r="CP45" s="44" t="str">
        <f ca="1">IF(CN45="YES",IF(CO45&lt;=VLOOKUP(CA45,'Players Stats'!$C$88:$H$127,6),1,0),"")</f>
        <v/>
      </c>
      <c r="CQ45" s="27" t="str">
        <f t="shared" ca="1" si="41"/>
        <v/>
      </c>
      <c r="CR45" s="44" t="str">
        <f ca="1">IF(AND(CN45="YES",CQ45&lt;&gt;""),IF(CQ45&lt;=VLOOKUP(CA45,'Players Stats'!$C$88:$H$127,6),1,0),"")</f>
        <v/>
      </c>
      <c r="CS45" s="27" t="str">
        <f t="shared" ca="1" si="42"/>
        <v/>
      </c>
      <c r="CT45" s="44" t="str">
        <f ca="1">IF(CS45="","",IF(CS45&lt;=Simulation!$K$7,"YES","NO"))</f>
        <v/>
      </c>
      <c r="CU45" s="27" t="str">
        <f t="shared" ca="1" si="43"/>
        <v/>
      </c>
      <c r="CV45" s="44" t="str">
        <f ca="1">IF(CT45="NO",IF(CU45&lt;=Simulation!$K$9,BX45,BY45),"")</f>
        <v/>
      </c>
      <c r="CX45" s="44">
        <f t="shared" ca="1" si="44"/>
        <v>19</v>
      </c>
      <c r="CY45" s="6" t="str">
        <f t="shared" ca="1" si="45"/>
        <v>-</v>
      </c>
      <c r="CZ45" s="44">
        <f t="shared" ca="1" si="46"/>
        <v>19</v>
      </c>
      <c r="DB45" s="44" t="str">
        <f t="shared" ca="1" si="3"/>
        <v/>
      </c>
      <c r="DC45" s="44" t="str">
        <f t="shared" ca="1" si="3"/>
        <v/>
      </c>
      <c r="DD45" s="44" t="str">
        <f t="shared" ca="1" si="3"/>
        <v/>
      </c>
      <c r="DE45" s="44"/>
      <c r="DF45" s="44">
        <f ca="1">IF(DF44&lt;&gt;"",IF(AND(DF44&lt;60*Simulation!$K$8, DF44+DG45&lt;60*Simulation!$K$8),DF44+DG45,""),"")</f>
        <v>564</v>
      </c>
      <c r="DG45" s="44">
        <f ca="1">IF(DF44&lt;&gt;"",IF(AND(EF44&lt;&gt;"", DH44=EF44),RANDBETWEEN(Simulation!$N$6,Simulation!$P$6),RANDBETWEEN(Simulation!$N$5,Simulation!$P$5)),"")</f>
        <v>9</v>
      </c>
      <c r="DH45" s="44">
        <f t="shared" ca="1" si="73"/>
        <v>4</v>
      </c>
      <c r="DI45" s="44">
        <f t="shared" ca="1" si="47"/>
        <v>3</v>
      </c>
      <c r="DJ45" s="27">
        <f t="shared" ca="1" si="48"/>
        <v>0.9209235471460101</v>
      </c>
      <c r="DK45" s="44">
        <f t="shared" ca="1" si="49"/>
        <v>20</v>
      </c>
      <c r="DL45" s="44" t="str">
        <f ca="1">IF(DF45&lt;&gt;"",VLOOKUP(DK45,'Players Stats'!$C$88:$D$127,2),"")</f>
        <v>Center</v>
      </c>
      <c r="DM45" s="44" t="str">
        <f ca="1">IF(DF45&lt;&gt;"",VLOOKUP(DK45,'Players Stats'!$C$88:$E$127,3),"")</f>
        <v>Tyson Chandler</v>
      </c>
      <c r="DN45" s="27">
        <f t="shared" ca="1" si="50"/>
        <v>0.76986026050164724</v>
      </c>
      <c r="DO45" s="44">
        <f ca="1">IF(DF45&lt;&gt;"",VLOOKUP('Quarter 2'!DK45-5*('Quarter 2'!DH45-1),'Players Stats'!$B$136:$J$140,1+DI45),"")</f>
        <v>0.14460000000000001</v>
      </c>
      <c r="DP45" s="44" t="str">
        <f t="shared" ca="1" si="74"/>
        <v>NO</v>
      </c>
      <c r="DQ45" s="27">
        <f t="shared" ca="1" si="51"/>
        <v>0.88645877181501764</v>
      </c>
      <c r="DR45" s="44">
        <f ca="1">IF(DF45&lt;&gt;"",IF(DP45="NO",VLOOKUP(DK45,'Players Stats'!$C$88:$I$127,7),""),"")</f>
        <v>0</v>
      </c>
      <c r="DS45" s="44">
        <f t="shared" ca="1" si="75"/>
        <v>2</v>
      </c>
      <c r="DT45" s="27">
        <f t="shared" ca="1" si="52"/>
        <v>0.4085448945863438</v>
      </c>
      <c r="DU45" s="44">
        <f ca="1">IF(DP45="NO",VLOOKUP(DK45,'Players Stats'!$C$88:$H$127,7-'Quarter 2'!DS45),"")</f>
        <v>0.63800000000000001</v>
      </c>
      <c r="DV45" s="44">
        <f t="shared" ca="1" si="76"/>
        <v>2</v>
      </c>
      <c r="DW45" s="27">
        <f t="shared" ca="1" si="53"/>
        <v>0.13299188358187297</v>
      </c>
      <c r="DX45" s="44" t="str">
        <f ca="1">IF(DW45="","",IF(DW45&lt;=VLOOKUP(DK45,'Players Stats'!$C$88:$L$127,10),"YES","NO"))</f>
        <v>NO</v>
      </c>
      <c r="DY45" s="27" t="str">
        <f t="shared" ca="1" si="54"/>
        <v/>
      </c>
      <c r="DZ45" s="44" t="str">
        <f ca="1">IF(DX45="YES",IF(DY45&lt;=VLOOKUP(DK45,'Players Stats'!$C$88:$H$127,6),1,0),"")</f>
        <v/>
      </c>
      <c r="EA45" s="27" t="str">
        <f t="shared" ca="1" si="55"/>
        <v/>
      </c>
      <c r="EB45" s="44" t="str">
        <f ca="1">IF(AND(DX45="YES",EA45&lt;&gt;""),IF(EA45&lt;=VLOOKUP(DK45,'Players Stats'!$C$88:$H$127,6),1,0),"")</f>
        <v/>
      </c>
      <c r="EC45" s="27" t="str">
        <f t="shared" ca="1" si="56"/>
        <v/>
      </c>
      <c r="ED45" s="44" t="str">
        <f ca="1">IF(EC45="","",IF(EC45&lt;=Simulation!$K$7,"YES","NO"))</f>
        <v/>
      </c>
      <c r="EE45" s="27" t="str">
        <f t="shared" ca="1" si="57"/>
        <v/>
      </c>
      <c r="EF45" s="44" t="str">
        <f ca="1">IF(ED45="NO",IF(EE45&lt;=Simulation!$K$9,DH45,DI45),"")</f>
        <v/>
      </c>
      <c r="EH45" s="44">
        <f t="shared" ca="1" si="58"/>
        <v>11</v>
      </c>
      <c r="EI45" s="6" t="str">
        <f t="shared" ca="1" si="59"/>
        <v>-</v>
      </c>
      <c r="EJ45" s="44">
        <f t="shared" ca="1" si="60"/>
        <v>20</v>
      </c>
      <c r="EL45" s="44" t="str">
        <f t="shared" ca="1" si="4"/>
        <v/>
      </c>
      <c r="EM45" s="44" t="str">
        <f t="shared" ca="1" si="4"/>
        <v/>
      </c>
      <c r="EN45" s="44" t="str">
        <f t="shared" ca="1" si="4"/>
        <v/>
      </c>
    </row>
    <row r="46" spans="2:144">
      <c r="B46" s="44">
        <f ca="1">IF(B45&lt;&gt;"",IF(AND(B45&lt;60*Simulation!$K$8, B45+C46&lt;60*Simulation!$K$8),B45+C46,""),"")</f>
        <v>508</v>
      </c>
      <c r="C46" s="44">
        <f ca="1">IF(B45&lt;&gt;"",IF(AND(AB45&lt;&gt;"", D45=AB45),RANDBETWEEN(Simulation!$N$6,Simulation!$P$6),RANDBETWEEN(Simulation!$N$5,Simulation!$P$5)),"")</f>
        <v>3</v>
      </c>
      <c r="D46" s="44">
        <f t="shared" ca="1" si="61"/>
        <v>3</v>
      </c>
      <c r="E46" s="44">
        <f t="shared" ca="1" si="5"/>
        <v>4</v>
      </c>
      <c r="F46" s="87">
        <f t="shared" ca="1" si="6"/>
        <v>0.78985912871476593</v>
      </c>
      <c r="G46" s="44">
        <f t="shared" ca="1" si="7"/>
        <v>14</v>
      </c>
      <c r="H46" s="44" t="str">
        <f ca="1">IF(B46&lt;&gt;"",VLOOKUP(G46,'Players Stats'!$C$88:$D$127,2),"")</f>
        <v>Power Forward</v>
      </c>
      <c r="I46" s="44" t="str">
        <f ca="1">IF(B46&lt;&gt;"",VLOOKUP(G46,'Players Stats'!$C$88:$E$127,3),"")</f>
        <v>Paul George</v>
      </c>
      <c r="J46" s="87">
        <f t="shared" ca="1" si="8"/>
        <v>0.71526113505883127</v>
      </c>
      <c r="K46" s="87">
        <f ca="1">IF(B46&lt;&gt;"",VLOOKUP('Quarter 2'!G46-5*('Quarter 2'!D46-1),'Players Stats'!$B$136:$J$140,1+E46),"")</f>
        <v>4.8800000000000003E-2</v>
      </c>
      <c r="L46" s="44" t="str">
        <f t="shared" ca="1" si="62"/>
        <v>NO</v>
      </c>
      <c r="M46" s="87">
        <f t="shared" ca="1" si="9"/>
        <v>0.48065014458607713</v>
      </c>
      <c r="N46" s="87">
        <f ca="1">IF(B46&lt;&gt;"",IF(L46="NO",VLOOKUP(G46,'Players Stats'!$C$88:$I$127,7),""),"")</f>
        <v>0.28365384615384615</v>
      </c>
      <c r="O46" s="44">
        <f t="shared" ca="1" si="63"/>
        <v>2</v>
      </c>
      <c r="P46" s="87">
        <f t="shared" ca="1" si="10"/>
        <v>1.7160039811503269E-2</v>
      </c>
      <c r="Q46" s="87">
        <f ca="1">IF(L46="NO",VLOOKUP(G46,'Players Stats'!$C$88:$H$127,7-'Quarter 2'!O46),"")</f>
        <v>0.41899999999999998</v>
      </c>
      <c r="R46" s="44">
        <f t="shared" ca="1" si="64"/>
        <v>2</v>
      </c>
      <c r="S46" s="87">
        <f t="shared" ca="1" si="11"/>
        <v>0.2064633636698251</v>
      </c>
      <c r="T46" s="44" t="str">
        <f ca="1">IF(S46="","",IF(S46&lt;=VLOOKUP(G46,'Players Stats'!$C$88:$L$127,10),"YES","NO"))</f>
        <v>NO</v>
      </c>
      <c r="U46" s="87" t="str">
        <f t="shared" ca="1" si="12"/>
        <v/>
      </c>
      <c r="V46" s="44" t="str">
        <f ca="1">IF(T46="YES",IF(U46&lt;=VLOOKUP(G46,'Players Stats'!$C$88:$H$127,6),1,0),"")</f>
        <v/>
      </c>
      <c r="W46" s="87" t="str">
        <f t="shared" ca="1" si="13"/>
        <v/>
      </c>
      <c r="X46" s="44" t="str">
        <f ca="1">IF(AND(T46="YES",W46&lt;&gt;""),IF(W46&lt;=VLOOKUP(G46,'Players Stats'!$C$88:$H$127,6),1,0),"")</f>
        <v/>
      </c>
      <c r="Y46" s="87" t="str">
        <f t="shared" ca="1" si="14"/>
        <v/>
      </c>
      <c r="Z46" s="44" t="str">
        <f ca="1">IF(Y46="","",IF(Y46&lt;=Simulation!$K$7,"YES","NO"))</f>
        <v/>
      </c>
      <c r="AA46" s="87" t="str">
        <f t="shared" ca="1" si="15"/>
        <v/>
      </c>
      <c r="AB46" s="44" t="str">
        <f ca="1">IF(Z46="NO",IF(AA46&lt;=Simulation!$K$9,D46,E46),"")</f>
        <v/>
      </c>
      <c r="AD46" s="44">
        <f t="shared" ca="1" si="16"/>
        <v>15</v>
      </c>
      <c r="AE46" s="6" t="str">
        <f t="shared" ca="1" si="17"/>
        <v>-</v>
      </c>
      <c r="AF46" s="44">
        <f t="shared" ca="1" si="18"/>
        <v>16</v>
      </c>
      <c r="AH46" s="44" t="str">
        <f t="shared" ca="1" si="77"/>
        <v/>
      </c>
      <c r="AI46" s="44" t="str">
        <f t="shared" ca="1" si="77"/>
        <v/>
      </c>
      <c r="AJ46" s="44" t="str">
        <f t="shared" ca="1" si="77"/>
        <v/>
      </c>
      <c r="AL46" s="44">
        <f ca="1">IF(AL45&lt;&gt;"",IF(AND(AL45&lt;60*Simulation!$K$8, AL45+AM46&lt;60*Simulation!$K$8),AL45+AM46,""),"")</f>
        <v>560</v>
      </c>
      <c r="AM46" s="44">
        <f ca="1">IF(AL45&lt;&gt;"",IF(AND(BL45&lt;&gt;"", AN45=BL45),RANDBETWEEN(Simulation!$N$6,Simulation!$P$6),RANDBETWEEN(Simulation!$N$5,Simulation!$P$5)),"")</f>
        <v>19</v>
      </c>
      <c r="AN46" s="44">
        <f t="shared" ca="1" si="65"/>
        <v>3</v>
      </c>
      <c r="AO46" s="44">
        <f t="shared" ca="1" si="19"/>
        <v>4</v>
      </c>
      <c r="AP46" s="27">
        <f t="shared" ca="1" si="20"/>
        <v>0.28887528368740445</v>
      </c>
      <c r="AQ46" s="44">
        <f t="shared" ca="1" si="21"/>
        <v>12</v>
      </c>
      <c r="AR46" s="44" t="str">
        <f ca="1">IF(AL46&lt;&gt;"",VLOOKUP(AQ46,'Players Stats'!$C$88:$D$127,2),"")</f>
        <v>Shooting Guard</v>
      </c>
      <c r="AS46" s="44" t="str">
        <f ca="1">IF(AL46&lt;&gt;"",VLOOKUP(AQ46,'Players Stats'!$C$88:$E$127,3),"")</f>
        <v>George Hill</v>
      </c>
      <c r="AT46" s="27">
        <f t="shared" ca="1" si="22"/>
        <v>0.66015833188210504</v>
      </c>
      <c r="AU46" s="44">
        <f ca="1">IF(AL46&lt;&gt;"",VLOOKUP('Quarter 2'!AQ46-5*('Quarter 2'!AN46-1),'Players Stats'!$B$136:$J$140,1+AO46),"")</f>
        <v>6.2399999999999997E-2</v>
      </c>
      <c r="AV46" s="44" t="str">
        <f t="shared" ca="1" si="66"/>
        <v>NO</v>
      </c>
      <c r="AW46" s="27">
        <f t="shared" ca="1" si="23"/>
        <v>0.22803108772778435</v>
      </c>
      <c r="AX46" s="44">
        <f ca="1">IF(AL46&lt;&gt;"",IF(AV46="NO",VLOOKUP(AQ46,'Players Stats'!$C$88:$I$127,7),""),"")</f>
        <v>0.28571428571428564</v>
      </c>
      <c r="AY46" s="44">
        <f t="shared" ca="1" si="67"/>
        <v>3</v>
      </c>
      <c r="AZ46" s="27">
        <f t="shared" ca="1" si="24"/>
        <v>0.72046632945733113</v>
      </c>
      <c r="BA46" s="44">
        <f ca="1">IF(AV46="NO",VLOOKUP(AQ46,'Players Stats'!$C$88:$H$127,7-'Quarter 2'!AY46),"")</f>
        <v>0.36799999999999999</v>
      </c>
      <c r="BB46" s="44">
        <f t="shared" ca="1" si="68"/>
        <v>0</v>
      </c>
      <c r="BC46" s="27" t="str">
        <f t="shared" ca="1" si="25"/>
        <v/>
      </c>
      <c r="BD46" s="44" t="str">
        <f ca="1">IF(BC46="","",IF(BC46&lt;=VLOOKUP(AQ46,'Players Stats'!$C$88:$L$127,10),"YES","NO"))</f>
        <v/>
      </c>
      <c r="BE46" s="27" t="str">
        <f t="shared" ca="1" si="26"/>
        <v/>
      </c>
      <c r="BF46" s="44" t="str">
        <f ca="1">IF(BD46="YES",IF(BE46&lt;=VLOOKUP(AQ46,'Players Stats'!$C$88:$H$127,6),1,0),"")</f>
        <v/>
      </c>
      <c r="BG46" s="27" t="str">
        <f t="shared" ca="1" si="27"/>
        <v/>
      </c>
      <c r="BH46" s="44" t="str">
        <f ca="1">IF(AND(BD46="YES",BG46&lt;&gt;""),IF(BG46&lt;=VLOOKUP(AQ46,'Players Stats'!$C$88:$H$127,6),1,0),"")</f>
        <v/>
      </c>
      <c r="BI46" s="27" t="str">
        <f t="shared" ca="1" si="28"/>
        <v/>
      </c>
      <c r="BJ46" s="44" t="str">
        <f ca="1">IF(BI46="","",IF(BI46&lt;=Simulation!$K$7,"YES","NO"))</f>
        <v/>
      </c>
      <c r="BK46" s="27" t="str">
        <f t="shared" ca="1" si="29"/>
        <v/>
      </c>
      <c r="BL46" s="44" t="str">
        <f ca="1">IF(BJ46="NO",IF(BK46&lt;=Simulation!$K$9,AN46,AO46),"")</f>
        <v/>
      </c>
      <c r="BN46" s="44">
        <f t="shared" ca="1" si="30"/>
        <v>14</v>
      </c>
      <c r="BO46" s="6" t="str">
        <f t="shared" ca="1" si="31"/>
        <v>-</v>
      </c>
      <c r="BP46" s="44">
        <f t="shared" ca="1" si="32"/>
        <v>12</v>
      </c>
      <c r="BR46" s="44" t="str">
        <f t="shared" ca="1" si="2"/>
        <v/>
      </c>
      <c r="BS46" s="44" t="str">
        <f t="shared" ca="1" si="2"/>
        <v/>
      </c>
      <c r="BT46" s="44" t="str">
        <f t="shared" ca="1" si="2"/>
        <v/>
      </c>
      <c r="BU46" s="44"/>
      <c r="BV46" s="44">
        <f ca="1">IF(BV45&lt;&gt;"",IF(AND(BV45&lt;60*Simulation!$K$8, BV45+BW46&lt;60*Simulation!$K$8),BV45+BW46,""),"")</f>
        <v>512</v>
      </c>
      <c r="BW46" s="44">
        <f ca="1">IF(BV45&lt;&gt;"",IF(AND(CV45&lt;&gt;"", BX45=CV45),RANDBETWEEN(Simulation!$N$6,Simulation!$P$6),RANDBETWEEN(Simulation!$N$5,Simulation!$P$5)),"")</f>
        <v>12</v>
      </c>
      <c r="BX46" s="44">
        <f t="shared" ca="1" si="69"/>
        <v>3</v>
      </c>
      <c r="BY46" s="44">
        <f t="shared" ca="1" si="33"/>
        <v>4</v>
      </c>
      <c r="BZ46" s="27">
        <f t="shared" ca="1" si="34"/>
        <v>0.9939351477060433</v>
      </c>
      <c r="CA46" s="44">
        <f t="shared" ca="1" si="35"/>
        <v>15</v>
      </c>
      <c r="CB46" s="44" t="str">
        <f ca="1">IF(BV46&lt;&gt;"",VLOOKUP(CA46,'Players Stats'!$C$88:$D$127,2),"")</f>
        <v>Center</v>
      </c>
      <c r="CC46" s="44" t="str">
        <f ca="1">IF(BV46&lt;&gt;"",VLOOKUP(CA46,'Players Stats'!$C$88:$E$127,3),"")</f>
        <v>Roy Hibbert</v>
      </c>
      <c r="CD46" s="27">
        <f t="shared" ca="1" si="36"/>
        <v>0.42080237997124381</v>
      </c>
      <c r="CE46" s="44">
        <f ca="1">IF(BV46&lt;&gt;"",VLOOKUP('Quarter 2'!CA46-5*('Quarter 2'!BX46-1),'Players Stats'!$B$136:$J$140,1+BY46),"")</f>
        <v>8.4650000000000003E-2</v>
      </c>
      <c r="CF46" s="44" t="str">
        <f t="shared" ca="1" si="70"/>
        <v>NO</v>
      </c>
      <c r="CG46" s="27">
        <f t="shared" ca="1" si="37"/>
        <v>0.79262825094633638</v>
      </c>
      <c r="CH46" s="44">
        <f ca="1">IF(BV46&lt;&gt;"",IF(CF46="NO",VLOOKUP(CA46,'Players Stats'!$C$88:$I$127,7),""),"")</f>
        <v>9.0909090909090922E-3</v>
      </c>
      <c r="CI46" s="44">
        <f t="shared" ca="1" si="71"/>
        <v>2</v>
      </c>
      <c r="CJ46" s="27">
        <f t="shared" ca="1" si="38"/>
        <v>0.57346712623519513</v>
      </c>
      <c r="CK46" s="44">
        <f ca="1">IF(CF46="NO",VLOOKUP(CA46,'Players Stats'!$C$88:$H$127,7-'Quarter 2'!CI46),"")</f>
        <v>0.44800000000000001</v>
      </c>
      <c r="CL46" s="44">
        <f t="shared" ca="1" si="72"/>
        <v>0</v>
      </c>
      <c r="CM46" s="27">
        <f t="shared" ca="1" si="39"/>
        <v>0.77389794332277673</v>
      </c>
      <c r="CN46" s="44" t="str">
        <f ca="1">IF(CM46="","",IF(CM46&lt;=VLOOKUP(CA46,'Players Stats'!$C$88:$L$127,10),"YES","NO"))</f>
        <v>NO</v>
      </c>
      <c r="CO46" s="27" t="str">
        <f t="shared" ca="1" si="40"/>
        <v/>
      </c>
      <c r="CP46" s="44" t="str">
        <f ca="1">IF(CN46="YES",IF(CO46&lt;=VLOOKUP(CA46,'Players Stats'!$C$88:$H$127,6),1,0),"")</f>
        <v/>
      </c>
      <c r="CQ46" s="27" t="str">
        <f t="shared" ca="1" si="41"/>
        <v/>
      </c>
      <c r="CR46" s="44" t="str">
        <f ca="1">IF(AND(CN46="YES",CQ46&lt;&gt;""),IF(CQ46&lt;=VLOOKUP(CA46,'Players Stats'!$C$88:$H$127,6),1,0),"")</f>
        <v/>
      </c>
      <c r="CS46" s="27">
        <f t="shared" ca="1" si="42"/>
        <v>0.57954627941114545</v>
      </c>
      <c r="CT46" s="44" t="str">
        <f ca="1">IF(CS46="","",IF(CS46&lt;=Simulation!$K$7,"YES","NO"))</f>
        <v>NO</v>
      </c>
      <c r="CU46" s="27">
        <f t="shared" ca="1" si="43"/>
        <v>8.3509677094522061E-2</v>
      </c>
      <c r="CV46" s="44">
        <f ca="1">IF(CT46="NO",IF(CU46&lt;=Simulation!$K$9,BX46,BY46),"")</f>
        <v>3</v>
      </c>
      <c r="CX46" s="44">
        <f t="shared" ca="1" si="44"/>
        <v>19</v>
      </c>
      <c r="CY46" s="6" t="str">
        <f t="shared" ca="1" si="45"/>
        <v>-</v>
      </c>
      <c r="CZ46" s="44">
        <f t="shared" ca="1" si="46"/>
        <v>19</v>
      </c>
      <c r="DB46" s="44" t="str">
        <f t="shared" ca="1" si="3"/>
        <v/>
      </c>
      <c r="DC46" s="44" t="str">
        <f t="shared" ca="1" si="3"/>
        <v/>
      </c>
      <c r="DD46" s="44" t="str">
        <f t="shared" ca="1" si="3"/>
        <v/>
      </c>
      <c r="DE46" s="44"/>
      <c r="DF46" s="44">
        <f ca="1">IF(DF45&lt;&gt;"",IF(AND(DF45&lt;60*Simulation!$K$8, DF45+DG46&lt;60*Simulation!$K$8),DF45+DG46,""),"")</f>
        <v>579</v>
      </c>
      <c r="DG46" s="44">
        <f ca="1">IF(DF45&lt;&gt;"",IF(AND(EF45&lt;&gt;"", DH45=EF45),RANDBETWEEN(Simulation!$N$6,Simulation!$P$6),RANDBETWEEN(Simulation!$N$5,Simulation!$P$5)),"")</f>
        <v>15</v>
      </c>
      <c r="DH46" s="44">
        <f t="shared" ca="1" si="73"/>
        <v>3</v>
      </c>
      <c r="DI46" s="44">
        <f t="shared" ca="1" si="47"/>
        <v>4</v>
      </c>
      <c r="DJ46" s="27">
        <f t="shared" ca="1" si="48"/>
        <v>0.70970830290191278</v>
      </c>
      <c r="DK46" s="44">
        <f t="shared" ca="1" si="49"/>
        <v>14</v>
      </c>
      <c r="DL46" s="44" t="str">
        <f ca="1">IF(DF46&lt;&gt;"",VLOOKUP(DK46,'Players Stats'!$C$88:$D$127,2),"")</f>
        <v>Power Forward</v>
      </c>
      <c r="DM46" s="44" t="str">
        <f ca="1">IF(DF46&lt;&gt;"",VLOOKUP(DK46,'Players Stats'!$C$88:$E$127,3),"")</f>
        <v>Paul George</v>
      </c>
      <c r="DN46" s="27">
        <f t="shared" ca="1" si="50"/>
        <v>0.29918551170962393</v>
      </c>
      <c r="DO46" s="44">
        <f ca="1">IF(DF46&lt;&gt;"",VLOOKUP('Quarter 2'!DK46-5*('Quarter 2'!DH46-1),'Players Stats'!$B$136:$J$140,1+DI46),"")</f>
        <v>4.8800000000000003E-2</v>
      </c>
      <c r="DP46" s="44" t="str">
        <f t="shared" ca="1" si="74"/>
        <v>NO</v>
      </c>
      <c r="DQ46" s="27">
        <f t="shared" ca="1" si="51"/>
        <v>0.38953723080203539</v>
      </c>
      <c r="DR46" s="44">
        <f ca="1">IF(DF46&lt;&gt;"",IF(DP46="NO",VLOOKUP(DK46,'Players Stats'!$C$88:$I$127,7),""),"")</f>
        <v>0.28365384615384615</v>
      </c>
      <c r="DS46" s="44">
        <f t="shared" ca="1" si="75"/>
        <v>2</v>
      </c>
      <c r="DT46" s="27">
        <f t="shared" ca="1" si="52"/>
        <v>5.4013059137663411E-2</v>
      </c>
      <c r="DU46" s="44">
        <f ca="1">IF(DP46="NO",VLOOKUP(DK46,'Players Stats'!$C$88:$H$127,7-'Quarter 2'!DS46),"")</f>
        <v>0.41899999999999998</v>
      </c>
      <c r="DV46" s="44">
        <f t="shared" ca="1" si="76"/>
        <v>2</v>
      </c>
      <c r="DW46" s="27">
        <f t="shared" ca="1" si="53"/>
        <v>0.52317797856432879</v>
      </c>
      <c r="DX46" s="44" t="str">
        <f ca="1">IF(DW46="","",IF(DW46&lt;=VLOOKUP(DK46,'Players Stats'!$C$88:$L$127,10),"YES","NO"))</f>
        <v>NO</v>
      </c>
      <c r="DY46" s="27" t="str">
        <f t="shared" ca="1" si="54"/>
        <v/>
      </c>
      <c r="DZ46" s="44" t="str">
        <f ca="1">IF(DX46="YES",IF(DY46&lt;=VLOOKUP(DK46,'Players Stats'!$C$88:$H$127,6),1,0),"")</f>
        <v/>
      </c>
      <c r="EA46" s="27" t="str">
        <f t="shared" ca="1" si="55"/>
        <v/>
      </c>
      <c r="EB46" s="44" t="str">
        <f ca="1">IF(AND(DX46="YES",EA46&lt;&gt;""),IF(EA46&lt;=VLOOKUP(DK46,'Players Stats'!$C$88:$H$127,6),1,0),"")</f>
        <v/>
      </c>
      <c r="EC46" s="27" t="str">
        <f t="shared" ca="1" si="56"/>
        <v/>
      </c>
      <c r="ED46" s="44" t="str">
        <f ca="1">IF(EC46="","",IF(EC46&lt;=Simulation!$K$7,"YES","NO"))</f>
        <v/>
      </c>
      <c r="EE46" s="27" t="str">
        <f t="shared" ca="1" si="57"/>
        <v/>
      </c>
      <c r="EF46" s="44" t="str">
        <f ca="1">IF(ED46="NO",IF(EE46&lt;=Simulation!$K$9,DH46,DI46),"")</f>
        <v/>
      </c>
      <c r="EH46" s="44">
        <f t="shared" ca="1" si="58"/>
        <v>13</v>
      </c>
      <c r="EI46" s="6" t="str">
        <f t="shared" ca="1" si="59"/>
        <v>-</v>
      </c>
      <c r="EJ46" s="44">
        <f t="shared" ca="1" si="60"/>
        <v>20</v>
      </c>
      <c r="EL46" s="44" t="str">
        <f t="shared" ca="1" si="4"/>
        <v/>
      </c>
      <c r="EM46" s="44" t="str">
        <f t="shared" ca="1" si="4"/>
        <v/>
      </c>
      <c r="EN46" s="44" t="str">
        <f t="shared" ca="1" si="4"/>
        <v/>
      </c>
    </row>
    <row r="47" spans="2:144">
      <c r="B47" s="44">
        <f ca="1">IF(B46&lt;&gt;"",IF(AND(B46&lt;60*Simulation!$K$8, B46+C47&lt;60*Simulation!$K$8),B46+C47,""),"")</f>
        <v>529</v>
      </c>
      <c r="C47" s="44">
        <f ca="1">IF(B46&lt;&gt;"",IF(AND(AB46&lt;&gt;"", D46=AB46),RANDBETWEEN(Simulation!$N$6,Simulation!$P$6),RANDBETWEEN(Simulation!$N$5,Simulation!$P$5)),"")</f>
        <v>21</v>
      </c>
      <c r="D47" s="44">
        <f t="shared" ca="1" si="61"/>
        <v>4</v>
      </c>
      <c r="E47" s="44">
        <f t="shared" ca="1" si="5"/>
        <v>3</v>
      </c>
      <c r="F47" s="87">
        <f t="shared" ca="1" si="6"/>
        <v>0.27222351444924697</v>
      </c>
      <c r="G47" s="44">
        <f t="shared" ca="1" si="7"/>
        <v>17</v>
      </c>
      <c r="H47" s="44" t="str">
        <f ca="1">IF(B47&lt;&gt;"",VLOOKUP(G47,'Players Stats'!$C$88:$D$127,2),"")</f>
        <v>Shooting Guard</v>
      </c>
      <c r="I47" s="44" t="str">
        <f ca="1">IF(B47&lt;&gt;"",VLOOKUP(G47,'Players Stats'!$C$88:$E$127,3),"")</f>
        <v>Raymond Felton</v>
      </c>
      <c r="J47" s="87">
        <f t="shared" ca="1" si="8"/>
        <v>0.6748930950492279</v>
      </c>
      <c r="K47" s="87">
        <f ca="1">IF(B47&lt;&gt;"",VLOOKUP('Quarter 2'!G47-5*('Quarter 2'!D47-1),'Players Stats'!$B$136:$J$140,1+E47),"")</f>
        <v>6.9400000000000003E-2</v>
      </c>
      <c r="L47" s="44" t="str">
        <f t="shared" ca="1" si="62"/>
        <v>NO</v>
      </c>
      <c r="M47" s="87">
        <f t="shared" ca="1" si="9"/>
        <v>2.3598853474316561E-2</v>
      </c>
      <c r="N47" s="87">
        <f ca="1">IF(B47&lt;&gt;"",IF(L47="NO",VLOOKUP(G47,'Players Stats'!$C$88:$I$127,7),""),"")</f>
        <v>0.22619047619047616</v>
      </c>
      <c r="O47" s="44">
        <f t="shared" ca="1" si="63"/>
        <v>3</v>
      </c>
      <c r="P47" s="87">
        <f t="shared" ca="1" si="10"/>
        <v>0.42163408101110866</v>
      </c>
      <c r="Q47" s="87">
        <f ca="1">IF(L47="NO",VLOOKUP(G47,'Players Stats'!$C$88:$H$127,7-'Quarter 2'!O47),"")</f>
        <v>0.36</v>
      </c>
      <c r="R47" s="44">
        <f t="shared" ca="1" si="64"/>
        <v>0</v>
      </c>
      <c r="S47" s="87" t="str">
        <f t="shared" ca="1" si="11"/>
        <v/>
      </c>
      <c r="T47" s="44" t="str">
        <f ca="1">IF(S47="","",IF(S47&lt;=VLOOKUP(G47,'Players Stats'!$C$88:$L$127,10),"YES","NO"))</f>
        <v/>
      </c>
      <c r="U47" s="87" t="str">
        <f t="shared" ca="1" si="12"/>
        <v/>
      </c>
      <c r="V47" s="44" t="str">
        <f ca="1">IF(T47="YES",IF(U47&lt;=VLOOKUP(G47,'Players Stats'!$C$88:$H$127,6),1,0),"")</f>
        <v/>
      </c>
      <c r="W47" s="87" t="str">
        <f t="shared" ca="1" si="13"/>
        <v/>
      </c>
      <c r="X47" s="44" t="str">
        <f ca="1">IF(AND(T47="YES",W47&lt;&gt;""),IF(W47&lt;=VLOOKUP(G47,'Players Stats'!$C$88:$H$127,6),1,0),"")</f>
        <v/>
      </c>
      <c r="Y47" s="87" t="str">
        <f t="shared" ca="1" si="14"/>
        <v/>
      </c>
      <c r="Z47" s="44" t="str">
        <f ca="1">IF(Y47="","",IF(Y47&lt;=Simulation!$K$7,"YES","NO"))</f>
        <v/>
      </c>
      <c r="AA47" s="87" t="str">
        <f t="shared" ca="1" si="15"/>
        <v/>
      </c>
      <c r="AB47" s="44" t="str">
        <f ca="1">IF(Z47="NO",IF(AA47&lt;=Simulation!$K$9,D47,E47),"")</f>
        <v/>
      </c>
      <c r="AD47" s="44">
        <f t="shared" ca="1" si="16"/>
        <v>15</v>
      </c>
      <c r="AE47" s="6" t="str">
        <f t="shared" ca="1" si="17"/>
        <v>-</v>
      </c>
      <c r="AF47" s="44">
        <f t="shared" ca="1" si="18"/>
        <v>16</v>
      </c>
      <c r="AH47" s="44" t="str">
        <f t="shared" ca="1" si="77"/>
        <v/>
      </c>
      <c r="AI47" s="44" t="str">
        <f t="shared" ca="1" si="77"/>
        <v/>
      </c>
      <c r="AJ47" s="44" t="str">
        <f t="shared" ca="1" si="77"/>
        <v/>
      </c>
      <c r="AL47" s="44">
        <f ca="1">IF(AL46&lt;&gt;"",IF(AND(AL46&lt;60*Simulation!$K$8, AL46+AM47&lt;60*Simulation!$K$8),AL46+AM47,""),"")</f>
        <v>576</v>
      </c>
      <c r="AM47" s="44">
        <f ca="1">IF(AL46&lt;&gt;"",IF(AND(BL46&lt;&gt;"", AN46=BL46),RANDBETWEEN(Simulation!$N$6,Simulation!$P$6),RANDBETWEEN(Simulation!$N$5,Simulation!$P$5)),"")</f>
        <v>16</v>
      </c>
      <c r="AN47" s="44">
        <f t="shared" ca="1" si="65"/>
        <v>4</v>
      </c>
      <c r="AO47" s="44">
        <f t="shared" ca="1" si="19"/>
        <v>3</v>
      </c>
      <c r="AP47" s="27">
        <f t="shared" ca="1" si="20"/>
        <v>0.80807680069486598</v>
      </c>
      <c r="AQ47" s="44">
        <f t="shared" ca="1" si="21"/>
        <v>20</v>
      </c>
      <c r="AR47" s="44" t="str">
        <f ca="1">IF(AL47&lt;&gt;"",VLOOKUP(AQ47,'Players Stats'!$C$88:$D$127,2),"")</f>
        <v>Center</v>
      </c>
      <c r="AS47" s="44" t="str">
        <f ca="1">IF(AL47&lt;&gt;"",VLOOKUP(AQ47,'Players Stats'!$C$88:$E$127,3),"")</f>
        <v>Tyson Chandler</v>
      </c>
      <c r="AT47" s="27">
        <f t="shared" ca="1" si="22"/>
        <v>9.6592715249515848E-2</v>
      </c>
      <c r="AU47" s="44">
        <f ca="1">IF(AL47&lt;&gt;"",VLOOKUP('Quarter 2'!AQ47-5*('Quarter 2'!AN47-1),'Players Stats'!$B$136:$J$140,1+AO47),"")</f>
        <v>0.14460000000000001</v>
      </c>
      <c r="AV47" s="44" t="str">
        <f t="shared" ca="1" si="66"/>
        <v>YES</v>
      </c>
      <c r="AW47" s="27" t="str">
        <f t="shared" ca="1" si="23"/>
        <v/>
      </c>
      <c r="AX47" s="44" t="str">
        <f ca="1">IF(AL47&lt;&gt;"",IF(AV47="NO",VLOOKUP(AQ47,'Players Stats'!$C$88:$I$127,7),""),"")</f>
        <v/>
      </c>
      <c r="AY47" s="44" t="str">
        <f t="shared" ca="1" si="67"/>
        <v/>
      </c>
      <c r="AZ47" s="27" t="str">
        <f t="shared" ca="1" si="24"/>
        <v/>
      </c>
      <c r="BA47" s="44" t="str">
        <f ca="1">IF(AV47="NO",VLOOKUP(AQ47,'Players Stats'!$C$88:$H$127,7-'Quarter 2'!AY47),"")</f>
        <v/>
      </c>
      <c r="BB47" s="44" t="str">
        <f t="shared" ca="1" si="68"/>
        <v/>
      </c>
      <c r="BC47" s="27" t="str">
        <f t="shared" ca="1" si="25"/>
        <v/>
      </c>
      <c r="BD47" s="44" t="str">
        <f ca="1">IF(BC47="","",IF(BC47&lt;=VLOOKUP(AQ47,'Players Stats'!$C$88:$L$127,10),"YES","NO"))</f>
        <v/>
      </c>
      <c r="BE47" s="27" t="str">
        <f t="shared" ca="1" si="26"/>
        <v/>
      </c>
      <c r="BF47" s="44" t="str">
        <f ca="1">IF(BD47="YES",IF(BE47&lt;=VLOOKUP(AQ47,'Players Stats'!$C$88:$H$127,6),1,0),"")</f>
        <v/>
      </c>
      <c r="BG47" s="27" t="str">
        <f t="shared" ca="1" si="27"/>
        <v/>
      </c>
      <c r="BH47" s="44" t="str">
        <f ca="1">IF(AND(BD47="YES",BG47&lt;&gt;""),IF(BG47&lt;=VLOOKUP(AQ47,'Players Stats'!$C$88:$H$127,6),1,0),"")</f>
        <v/>
      </c>
      <c r="BI47" s="27" t="str">
        <f t="shared" ca="1" si="28"/>
        <v/>
      </c>
      <c r="BJ47" s="44" t="str">
        <f ca="1">IF(BI47="","",IF(BI47&lt;=Simulation!$K$7,"YES","NO"))</f>
        <v/>
      </c>
      <c r="BK47" s="27" t="str">
        <f t="shared" ca="1" si="29"/>
        <v/>
      </c>
      <c r="BL47" s="44" t="str">
        <f ca="1">IF(BJ47="NO",IF(BK47&lt;=Simulation!$K$9,AN47,AO47),"")</f>
        <v/>
      </c>
      <c r="BN47" s="44">
        <f t="shared" ca="1" si="30"/>
        <v>14</v>
      </c>
      <c r="BO47" s="6" t="str">
        <f t="shared" ca="1" si="31"/>
        <v>-</v>
      </c>
      <c r="BP47" s="44">
        <f t="shared" ca="1" si="32"/>
        <v>12</v>
      </c>
      <c r="BR47" s="44" t="str">
        <f t="shared" ca="1" si="2"/>
        <v/>
      </c>
      <c r="BS47" s="44" t="str">
        <f t="shared" ca="1" si="2"/>
        <v/>
      </c>
      <c r="BT47" s="44" t="str">
        <f t="shared" ca="1" si="2"/>
        <v/>
      </c>
      <c r="BU47" s="44"/>
      <c r="BV47" s="44">
        <f ca="1">IF(BV46&lt;&gt;"",IF(AND(BV46&lt;60*Simulation!$K$8, BV46+BW47&lt;60*Simulation!$K$8),BV46+BW47,""),"")</f>
        <v>522</v>
      </c>
      <c r="BW47" s="44">
        <f ca="1">IF(BV46&lt;&gt;"",IF(AND(CV46&lt;&gt;"", BX46=CV46),RANDBETWEEN(Simulation!$N$6,Simulation!$P$6),RANDBETWEEN(Simulation!$N$5,Simulation!$P$5)),"")</f>
        <v>10</v>
      </c>
      <c r="BX47" s="44">
        <f t="shared" ca="1" si="69"/>
        <v>3</v>
      </c>
      <c r="BY47" s="44">
        <f t="shared" ca="1" si="33"/>
        <v>4</v>
      </c>
      <c r="BZ47" s="27">
        <f t="shared" ca="1" si="34"/>
        <v>0.51669032761222033</v>
      </c>
      <c r="CA47" s="44">
        <f t="shared" ca="1" si="35"/>
        <v>13</v>
      </c>
      <c r="CB47" s="44" t="str">
        <f ca="1">IF(BV47&lt;&gt;"",VLOOKUP(CA47,'Players Stats'!$C$88:$D$127,2),"")</f>
        <v>Small Forward</v>
      </c>
      <c r="CC47" s="44" t="str">
        <f ca="1">IF(BV47&lt;&gt;"",VLOOKUP(CA47,'Players Stats'!$C$88:$E$127,3),"")</f>
        <v>David West</v>
      </c>
      <c r="CD47" s="27">
        <f t="shared" ca="1" si="36"/>
        <v>0.6927762857293277</v>
      </c>
      <c r="CE47" s="44">
        <f ca="1">IF(BV47&lt;&gt;"",VLOOKUP('Quarter 2'!CA47-5*('Quarter 2'!BX47-1),'Players Stats'!$B$136:$J$140,1+BY47),"")</f>
        <v>6.5350000000000005E-2</v>
      </c>
      <c r="CF47" s="44" t="str">
        <f t="shared" ca="1" si="70"/>
        <v>NO</v>
      </c>
      <c r="CG47" s="27">
        <f t="shared" ca="1" si="37"/>
        <v>0.56370179064506265</v>
      </c>
      <c r="CH47" s="44">
        <f ca="1">IF(BV47&lt;&gt;"",IF(CF47="NO",VLOOKUP(CA47,'Players Stats'!$C$88:$I$127,7),""),"")</f>
        <v>2.1276595744680847E-2</v>
      </c>
      <c r="CI47" s="44">
        <f t="shared" ca="1" si="71"/>
        <v>2</v>
      </c>
      <c r="CJ47" s="27">
        <f t="shared" ca="1" si="38"/>
        <v>0.49935791144114239</v>
      </c>
      <c r="CK47" s="44">
        <f ca="1">IF(CF47="NO",VLOOKUP(CA47,'Players Stats'!$C$88:$H$127,7-'Quarter 2'!CI47),"")</f>
        <v>0.498</v>
      </c>
      <c r="CL47" s="44">
        <f t="shared" ca="1" si="72"/>
        <v>0</v>
      </c>
      <c r="CM47" s="27">
        <f t="shared" ca="1" si="39"/>
        <v>0.29234057588814211</v>
      </c>
      <c r="CN47" s="44" t="str">
        <f ca="1">IF(CM47="","",IF(CM47&lt;=VLOOKUP(CA47,'Players Stats'!$C$88:$L$127,10),"YES","NO"))</f>
        <v>NO</v>
      </c>
      <c r="CO47" s="27" t="str">
        <f t="shared" ca="1" si="40"/>
        <v/>
      </c>
      <c r="CP47" s="44" t="str">
        <f ca="1">IF(CN47="YES",IF(CO47&lt;=VLOOKUP(CA47,'Players Stats'!$C$88:$H$127,6),1,0),"")</f>
        <v/>
      </c>
      <c r="CQ47" s="27" t="str">
        <f t="shared" ca="1" si="41"/>
        <v/>
      </c>
      <c r="CR47" s="44" t="str">
        <f ca="1">IF(AND(CN47="YES",CQ47&lt;&gt;""),IF(CQ47&lt;=VLOOKUP(CA47,'Players Stats'!$C$88:$H$127,6),1,0),"")</f>
        <v/>
      </c>
      <c r="CS47" s="27">
        <f t="shared" ca="1" si="42"/>
        <v>0.74385699679842077</v>
      </c>
      <c r="CT47" s="44" t="str">
        <f ca="1">IF(CS47="","",IF(CS47&lt;=Simulation!$K$7,"YES","NO"))</f>
        <v>NO</v>
      </c>
      <c r="CU47" s="27">
        <f t="shared" ca="1" si="43"/>
        <v>0.9828428743268891</v>
      </c>
      <c r="CV47" s="44">
        <f ca="1">IF(CT47="NO",IF(CU47&lt;=Simulation!$K$9,BX47,BY47),"")</f>
        <v>4</v>
      </c>
      <c r="CX47" s="44">
        <f t="shared" ca="1" si="44"/>
        <v>19</v>
      </c>
      <c r="CY47" s="6" t="str">
        <f t="shared" ca="1" si="45"/>
        <v>-</v>
      </c>
      <c r="CZ47" s="44">
        <f t="shared" ca="1" si="46"/>
        <v>19</v>
      </c>
      <c r="DB47" s="44" t="str">
        <f t="shared" ca="1" si="3"/>
        <v/>
      </c>
      <c r="DC47" s="44" t="str">
        <f t="shared" ca="1" si="3"/>
        <v/>
      </c>
      <c r="DD47" s="44" t="str">
        <f t="shared" ca="1" si="3"/>
        <v/>
      </c>
      <c r="DE47" s="44"/>
      <c r="DF47" s="44">
        <f ca="1">IF(DF46&lt;&gt;"",IF(AND(DF46&lt;60*Simulation!$K$8, DF46+DG47&lt;60*Simulation!$K$8),DF46+DG47,""),"")</f>
        <v>601</v>
      </c>
      <c r="DG47" s="44">
        <f ca="1">IF(DF46&lt;&gt;"",IF(AND(EF46&lt;&gt;"", DH46=EF46),RANDBETWEEN(Simulation!$N$6,Simulation!$P$6),RANDBETWEEN(Simulation!$N$5,Simulation!$P$5)),"")</f>
        <v>22</v>
      </c>
      <c r="DH47" s="44">
        <f t="shared" ca="1" si="73"/>
        <v>4</v>
      </c>
      <c r="DI47" s="44">
        <f t="shared" ca="1" si="47"/>
        <v>3</v>
      </c>
      <c r="DJ47" s="27">
        <f t="shared" ca="1" si="48"/>
        <v>0.89395408955289091</v>
      </c>
      <c r="DK47" s="44">
        <f t="shared" ca="1" si="49"/>
        <v>20</v>
      </c>
      <c r="DL47" s="44" t="str">
        <f ca="1">IF(DF47&lt;&gt;"",VLOOKUP(DK47,'Players Stats'!$C$88:$D$127,2),"")</f>
        <v>Center</v>
      </c>
      <c r="DM47" s="44" t="str">
        <f ca="1">IF(DF47&lt;&gt;"",VLOOKUP(DK47,'Players Stats'!$C$88:$E$127,3),"")</f>
        <v>Tyson Chandler</v>
      </c>
      <c r="DN47" s="27">
        <f t="shared" ca="1" si="50"/>
        <v>8.9791068997063128E-2</v>
      </c>
      <c r="DO47" s="44">
        <f ca="1">IF(DF47&lt;&gt;"",VLOOKUP('Quarter 2'!DK47-5*('Quarter 2'!DH47-1),'Players Stats'!$B$136:$J$140,1+DI47),"")</f>
        <v>0.14460000000000001</v>
      </c>
      <c r="DP47" s="44" t="str">
        <f t="shared" ca="1" si="74"/>
        <v>YES</v>
      </c>
      <c r="DQ47" s="27" t="str">
        <f t="shared" ca="1" si="51"/>
        <v/>
      </c>
      <c r="DR47" s="44" t="str">
        <f ca="1">IF(DF47&lt;&gt;"",IF(DP47="NO",VLOOKUP(DK47,'Players Stats'!$C$88:$I$127,7),""),"")</f>
        <v/>
      </c>
      <c r="DS47" s="44" t="str">
        <f t="shared" ca="1" si="75"/>
        <v/>
      </c>
      <c r="DT47" s="27" t="str">
        <f t="shared" ca="1" si="52"/>
        <v/>
      </c>
      <c r="DU47" s="44" t="str">
        <f ca="1">IF(DP47="NO",VLOOKUP(DK47,'Players Stats'!$C$88:$H$127,7-'Quarter 2'!DS47),"")</f>
        <v/>
      </c>
      <c r="DV47" s="44" t="str">
        <f t="shared" ca="1" si="76"/>
        <v/>
      </c>
      <c r="DW47" s="27" t="str">
        <f t="shared" ca="1" si="53"/>
        <v/>
      </c>
      <c r="DX47" s="44" t="str">
        <f ca="1">IF(DW47="","",IF(DW47&lt;=VLOOKUP(DK47,'Players Stats'!$C$88:$L$127,10),"YES","NO"))</f>
        <v/>
      </c>
      <c r="DY47" s="27" t="str">
        <f t="shared" ca="1" si="54"/>
        <v/>
      </c>
      <c r="DZ47" s="44" t="str">
        <f ca="1">IF(DX47="YES",IF(DY47&lt;=VLOOKUP(DK47,'Players Stats'!$C$88:$H$127,6),1,0),"")</f>
        <v/>
      </c>
      <c r="EA47" s="27" t="str">
        <f t="shared" ca="1" si="55"/>
        <v/>
      </c>
      <c r="EB47" s="44" t="str">
        <f ca="1">IF(AND(DX47="YES",EA47&lt;&gt;""),IF(EA47&lt;=VLOOKUP(DK47,'Players Stats'!$C$88:$H$127,6),1,0),"")</f>
        <v/>
      </c>
      <c r="EC47" s="27" t="str">
        <f t="shared" ca="1" si="56"/>
        <v/>
      </c>
      <c r="ED47" s="44" t="str">
        <f ca="1">IF(EC47="","",IF(EC47&lt;=Simulation!$K$7,"YES","NO"))</f>
        <v/>
      </c>
      <c r="EE47" s="27" t="str">
        <f t="shared" ca="1" si="57"/>
        <v/>
      </c>
      <c r="EF47" s="44" t="str">
        <f ca="1">IF(ED47="NO",IF(EE47&lt;=Simulation!$K$9,DH47,DI47),"")</f>
        <v/>
      </c>
      <c r="EH47" s="44">
        <f t="shared" ca="1" si="58"/>
        <v>13</v>
      </c>
      <c r="EI47" s="6" t="str">
        <f t="shared" ca="1" si="59"/>
        <v>-</v>
      </c>
      <c r="EJ47" s="44">
        <f t="shared" ca="1" si="60"/>
        <v>20</v>
      </c>
      <c r="EL47" s="44" t="str">
        <f t="shared" ca="1" si="4"/>
        <v/>
      </c>
      <c r="EM47" s="44" t="str">
        <f t="shared" ca="1" si="4"/>
        <v/>
      </c>
      <c r="EN47" s="44" t="str">
        <f t="shared" ca="1" si="4"/>
        <v/>
      </c>
    </row>
    <row r="48" spans="2:144">
      <c r="B48" s="44">
        <f ca="1">IF(B47&lt;&gt;"",IF(AND(B47&lt;60*Simulation!$K$8, B47+C48&lt;60*Simulation!$K$8),B47+C48,""),"")</f>
        <v>540</v>
      </c>
      <c r="C48" s="44">
        <f ca="1">IF(B47&lt;&gt;"",IF(AND(AB47&lt;&gt;"", D47=AB47),RANDBETWEEN(Simulation!$N$6,Simulation!$P$6),RANDBETWEEN(Simulation!$N$5,Simulation!$P$5)),"")</f>
        <v>11</v>
      </c>
      <c r="D48" s="44">
        <f t="shared" ca="1" si="61"/>
        <v>3</v>
      </c>
      <c r="E48" s="44">
        <f t="shared" ca="1" si="5"/>
        <v>4</v>
      </c>
      <c r="F48" s="87">
        <f t="shared" ca="1" si="6"/>
        <v>0.37280467950512497</v>
      </c>
      <c r="G48" s="44">
        <f t="shared" ca="1" si="7"/>
        <v>12</v>
      </c>
      <c r="H48" s="44" t="str">
        <f ca="1">IF(B48&lt;&gt;"",VLOOKUP(G48,'Players Stats'!$C$88:$D$127,2),"")</f>
        <v>Shooting Guard</v>
      </c>
      <c r="I48" s="44" t="str">
        <f ca="1">IF(B48&lt;&gt;"",VLOOKUP(G48,'Players Stats'!$C$88:$E$127,3),"")</f>
        <v>George Hill</v>
      </c>
      <c r="J48" s="87">
        <f t="shared" ca="1" si="8"/>
        <v>0.1267706448101471</v>
      </c>
      <c r="K48" s="87">
        <f ca="1">IF(B48&lt;&gt;"",VLOOKUP('Quarter 2'!G48-5*('Quarter 2'!D48-1),'Players Stats'!$B$136:$J$140,1+E48),"")</f>
        <v>6.2399999999999997E-2</v>
      </c>
      <c r="L48" s="44" t="str">
        <f t="shared" ca="1" si="62"/>
        <v>NO</v>
      </c>
      <c r="M48" s="87">
        <f t="shared" ca="1" si="9"/>
        <v>5.2297825488515026E-2</v>
      </c>
      <c r="N48" s="87">
        <f ca="1">IF(B48&lt;&gt;"",IF(L48="NO",VLOOKUP(G48,'Players Stats'!$C$88:$I$127,7),""),"")</f>
        <v>0.28571428571428564</v>
      </c>
      <c r="O48" s="44">
        <f t="shared" ca="1" si="63"/>
        <v>3</v>
      </c>
      <c r="P48" s="87">
        <f t="shared" ca="1" si="10"/>
        <v>0.73090928976604674</v>
      </c>
      <c r="Q48" s="87">
        <f ca="1">IF(L48="NO",VLOOKUP(G48,'Players Stats'!$C$88:$H$127,7-'Quarter 2'!O48),"")</f>
        <v>0.36799999999999999</v>
      </c>
      <c r="R48" s="44">
        <f t="shared" ca="1" si="64"/>
        <v>0</v>
      </c>
      <c r="S48" s="87" t="str">
        <f t="shared" ca="1" si="11"/>
        <v/>
      </c>
      <c r="T48" s="44" t="str">
        <f ca="1">IF(S48="","",IF(S48&lt;=VLOOKUP(G48,'Players Stats'!$C$88:$L$127,10),"YES","NO"))</f>
        <v/>
      </c>
      <c r="U48" s="87" t="str">
        <f t="shared" ca="1" si="12"/>
        <v/>
      </c>
      <c r="V48" s="44" t="str">
        <f ca="1">IF(T48="YES",IF(U48&lt;=VLOOKUP(G48,'Players Stats'!$C$88:$H$127,6),1,0),"")</f>
        <v/>
      </c>
      <c r="W48" s="87" t="str">
        <f t="shared" ca="1" si="13"/>
        <v/>
      </c>
      <c r="X48" s="44" t="str">
        <f ca="1">IF(AND(T48="YES",W48&lt;&gt;""),IF(W48&lt;=VLOOKUP(G48,'Players Stats'!$C$88:$H$127,6),1,0),"")</f>
        <v/>
      </c>
      <c r="Y48" s="87" t="str">
        <f t="shared" ca="1" si="14"/>
        <v/>
      </c>
      <c r="Z48" s="44" t="str">
        <f ca="1">IF(Y48="","",IF(Y48&lt;=Simulation!$K$7,"YES","NO"))</f>
        <v/>
      </c>
      <c r="AA48" s="87" t="str">
        <f t="shared" ca="1" si="15"/>
        <v/>
      </c>
      <c r="AB48" s="44" t="str">
        <f ca="1">IF(Z48="NO",IF(AA48&lt;=Simulation!$K$9,D48,E48),"")</f>
        <v/>
      </c>
      <c r="AD48" s="44">
        <f t="shared" ca="1" si="16"/>
        <v>15</v>
      </c>
      <c r="AE48" s="6" t="str">
        <f t="shared" ca="1" si="17"/>
        <v>-</v>
      </c>
      <c r="AF48" s="44">
        <f t="shared" ca="1" si="18"/>
        <v>16</v>
      </c>
      <c r="AH48" s="44" t="str">
        <f t="shared" ca="1" si="77"/>
        <v/>
      </c>
      <c r="AI48" s="44" t="str">
        <f t="shared" ca="1" si="77"/>
        <v/>
      </c>
      <c r="AJ48" s="44" t="str">
        <f t="shared" ca="1" si="77"/>
        <v/>
      </c>
      <c r="AL48" s="44">
        <f ca="1">IF(AL47&lt;&gt;"",IF(AND(AL47&lt;60*Simulation!$K$8, AL47+AM48&lt;60*Simulation!$K$8),AL47+AM48,""),"")</f>
        <v>600</v>
      </c>
      <c r="AM48" s="44">
        <f ca="1">IF(AL47&lt;&gt;"",IF(AND(BL47&lt;&gt;"", AN47=BL47),RANDBETWEEN(Simulation!$N$6,Simulation!$P$6),RANDBETWEEN(Simulation!$N$5,Simulation!$P$5)),"")</f>
        <v>24</v>
      </c>
      <c r="AN48" s="44">
        <f t="shared" ca="1" si="65"/>
        <v>3</v>
      </c>
      <c r="AO48" s="44">
        <f t="shared" ca="1" si="19"/>
        <v>4</v>
      </c>
      <c r="AP48" s="27">
        <f t="shared" ca="1" si="20"/>
        <v>0.43671224882813797</v>
      </c>
      <c r="AQ48" s="44">
        <f t="shared" ca="1" si="21"/>
        <v>13</v>
      </c>
      <c r="AR48" s="44" t="str">
        <f ca="1">IF(AL48&lt;&gt;"",VLOOKUP(AQ48,'Players Stats'!$C$88:$D$127,2),"")</f>
        <v>Small Forward</v>
      </c>
      <c r="AS48" s="44" t="str">
        <f ca="1">IF(AL48&lt;&gt;"",VLOOKUP(AQ48,'Players Stats'!$C$88:$E$127,3),"")</f>
        <v>David West</v>
      </c>
      <c r="AT48" s="27">
        <f t="shared" ca="1" si="22"/>
        <v>0.17704274063972114</v>
      </c>
      <c r="AU48" s="44">
        <f ca="1">IF(AL48&lt;&gt;"",VLOOKUP('Quarter 2'!AQ48-5*('Quarter 2'!AN48-1),'Players Stats'!$B$136:$J$140,1+AO48),"")</f>
        <v>6.5350000000000005E-2</v>
      </c>
      <c r="AV48" s="44" t="str">
        <f t="shared" ca="1" si="66"/>
        <v>NO</v>
      </c>
      <c r="AW48" s="27">
        <f t="shared" ca="1" si="23"/>
        <v>0.58868598924711701</v>
      </c>
      <c r="AX48" s="44">
        <f ca="1">IF(AL48&lt;&gt;"",IF(AV48="NO",VLOOKUP(AQ48,'Players Stats'!$C$88:$I$127,7),""),"")</f>
        <v>2.1276595744680847E-2</v>
      </c>
      <c r="AY48" s="44">
        <f t="shared" ca="1" si="67"/>
        <v>2</v>
      </c>
      <c r="AZ48" s="27">
        <f t="shared" ca="1" si="24"/>
        <v>0.27569386089396275</v>
      </c>
      <c r="BA48" s="44">
        <f ca="1">IF(AV48="NO",VLOOKUP(AQ48,'Players Stats'!$C$88:$H$127,7-'Quarter 2'!AY48),"")</f>
        <v>0.498</v>
      </c>
      <c r="BB48" s="44">
        <f t="shared" ca="1" si="68"/>
        <v>2</v>
      </c>
      <c r="BC48" s="27">
        <f t="shared" ca="1" si="25"/>
        <v>0.66280909627208873</v>
      </c>
      <c r="BD48" s="44" t="str">
        <f ca="1">IF(BC48="","",IF(BC48&lt;=VLOOKUP(AQ48,'Players Stats'!$C$88:$L$127,10),"YES","NO"))</f>
        <v>NO</v>
      </c>
      <c r="BE48" s="27" t="str">
        <f t="shared" ca="1" si="26"/>
        <v/>
      </c>
      <c r="BF48" s="44" t="str">
        <f ca="1">IF(BD48="YES",IF(BE48&lt;=VLOOKUP(AQ48,'Players Stats'!$C$88:$H$127,6),1,0),"")</f>
        <v/>
      </c>
      <c r="BG48" s="27" t="str">
        <f t="shared" ca="1" si="27"/>
        <v/>
      </c>
      <c r="BH48" s="44" t="str">
        <f ca="1">IF(AND(BD48="YES",BG48&lt;&gt;""),IF(BG48&lt;=VLOOKUP(AQ48,'Players Stats'!$C$88:$H$127,6),1,0),"")</f>
        <v/>
      </c>
      <c r="BI48" s="27" t="str">
        <f t="shared" ca="1" si="28"/>
        <v/>
      </c>
      <c r="BJ48" s="44" t="str">
        <f ca="1">IF(BI48="","",IF(BI48&lt;=Simulation!$K$7,"YES","NO"))</f>
        <v/>
      </c>
      <c r="BK48" s="27" t="str">
        <f t="shared" ca="1" si="29"/>
        <v/>
      </c>
      <c r="BL48" s="44" t="str">
        <f ca="1">IF(BJ48="NO",IF(BK48&lt;=Simulation!$K$9,AN48,AO48),"")</f>
        <v/>
      </c>
      <c r="BN48" s="44">
        <f t="shared" ca="1" si="30"/>
        <v>16</v>
      </c>
      <c r="BO48" s="6" t="str">
        <f t="shared" ca="1" si="31"/>
        <v>-</v>
      </c>
      <c r="BP48" s="44">
        <f t="shared" ca="1" si="32"/>
        <v>12</v>
      </c>
      <c r="BR48" s="44" t="str">
        <f t="shared" ca="1" si="2"/>
        <v/>
      </c>
      <c r="BS48" s="44" t="str">
        <f t="shared" ca="1" si="2"/>
        <v/>
      </c>
      <c r="BT48" s="44" t="str">
        <f t="shared" ca="1" si="2"/>
        <v/>
      </c>
      <c r="BU48" s="44"/>
      <c r="BV48" s="44">
        <f ca="1">IF(BV47&lt;&gt;"",IF(AND(BV47&lt;60*Simulation!$K$8, BV47+BW48&lt;60*Simulation!$K$8),BV47+BW48,""),"")</f>
        <v>539</v>
      </c>
      <c r="BW48" s="44">
        <f ca="1">IF(BV47&lt;&gt;"",IF(AND(CV47&lt;&gt;"", BX47=CV47),RANDBETWEEN(Simulation!$N$6,Simulation!$P$6),RANDBETWEEN(Simulation!$N$5,Simulation!$P$5)),"")</f>
        <v>17</v>
      </c>
      <c r="BX48" s="44">
        <f t="shared" ca="1" si="69"/>
        <v>4</v>
      </c>
      <c r="BY48" s="44">
        <f t="shared" ca="1" si="33"/>
        <v>3</v>
      </c>
      <c r="BZ48" s="27">
        <f t="shared" ca="1" si="34"/>
        <v>0.79767074358738055</v>
      </c>
      <c r="CA48" s="44">
        <f t="shared" ca="1" si="35"/>
        <v>19</v>
      </c>
      <c r="CB48" s="44" t="str">
        <f ca="1">IF(BV48&lt;&gt;"",VLOOKUP(CA48,'Players Stats'!$C$88:$D$127,2),"")</f>
        <v>Power Forward</v>
      </c>
      <c r="CC48" s="44" t="str">
        <f ca="1">IF(BV48&lt;&gt;"",VLOOKUP(CA48,'Players Stats'!$C$88:$E$127,3),"")</f>
        <v>Amar'e Stoudemire</v>
      </c>
      <c r="CD48" s="27">
        <f t="shared" ca="1" si="36"/>
        <v>0.33145754695964202</v>
      </c>
      <c r="CE48" s="44">
        <f ca="1">IF(BV48&lt;&gt;"",VLOOKUP('Quarter 2'!CA48-5*('Quarter 2'!BX48-1),'Players Stats'!$B$136:$J$140,1+BY48),"")</f>
        <v>0.11534999999999999</v>
      </c>
      <c r="CF48" s="44" t="str">
        <f t="shared" ca="1" si="70"/>
        <v>NO</v>
      </c>
      <c r="CG48" s="27">
        <f t="shared" ca="1" si="37"/>
        <v>0.21290291078191093</v>
      </c>
      <c r="CH48" s="44">
        <f ca="1">IF(BV48&lt;&gt;"",IF(CF48="NO",VLOOKUP(CA48,'Players Stats'!$C$88:$I$127,7),""),"")</f>
        <v>0</v>
      </c>
      <c r="CI48" s="44">
        <f t="shared" ca="1" si="71"/>
        <v>2</v>
      </c>
      <c r="CJ48" s="27">
        <f t="shared" ca="1" si="38"/>
        <v>0.5984234376480142</v>
      </c>
      <c r="CK48" s="44">
        <f ca="1">IF(CF48="NO",VLOOKUP(CA48,'Players Stats'!$C$88:$H$127,7-'Quarter 2'!CI48),"")</f>
        <v>0.57699999999999996</v>
      </c>
      <c r="CL48" s="44">
        <f t="shared" ca="1" si="72"/>
        <v>0</v>
      </c>
      <c r="CM48" s="27">
        <f t="shared" ca="1" si="39"/>
        <v>0.24404188785942382</v>
      </c>
      <c r="CN48" s="44" t="str">
        <f ca="1">IF(CM48="","",IF(CM48&lt;=VLOOKUP(CA48,'Players Stats'!$C$88:$L$127,10),"YES","NO"))</f>
        <v>NO</v>
      </c>
      <c r="CO48" s="27" t="str">
        <f t="shared" ca="1" si="40"/>
        <v/>
      </c>
      <c r="CP48" s="44" t="str">
        <f ca="1">IF(CN48="YES",IF(CO48&lt;=VLOOKUP(CA48,'Players Stats'!$C$88:$H$127,6),1,0),"")</f>
        <v/>
      </c>
      <c r="CQ48" s="27" t="str">
        <f t="shared" ca="1" si="41"/>
        <v/>
      </c>
      <c r="CR48" s="44" t="str">
        <f ca="1">IF(AND(CN48="YES",CQ48&lt;&gt;""),IF(CQ48&lt;=VLOOKUP(CA48,'Players Stats'!$C$88:$H$127,6),1,0),"")</f>
        <v/>
      </c>
      <c r="CS48" s="27">
        <f t="shared" ca="1" si="42"/>
        <v>0.66886945332828418</v>
      </c>
      <c r="CT48" s="44" t="str">
        <f ca="1">IF(CS48="","",IF(CS48&lt;=Simulation!$K$7,"YES","NO"))</f>
        <v>NO</v>
      </c>
      <c r="CU48" s="27">
        <f t="shared" ca="1" si="43"/>
        <v>0.96754968399643904</v>
      </c>
      <c r="CV48" s="44">
        <f ca="1">IF(CT48="NO",IF(CU48&lt;=Simulation!$K$9,BX48,BY48),"")</f>
        <v>3</v>
      </c>
      <c r="CX48" s="44">
        <f t="shared" ca="1" si="44"/>
        <v>19</v>
      </c>
      <c r="CY48" s="6" t="str">
        <f t="shared" ca="1" si="45"/>
        <v>-</v>
      </c>
      <c r="CZ48" s="44">
        <f t="shared" ca="1" si="46"/>
        <v>19</v>
      </c>
      <c r="DB48" s="44" t="str">
        <f t="shared" ca="1" si="3"/>
        <v/>
      </c>
      <c r="DC48" s="44" t="str">
        <f t="shared" ca="1" si="3"/>
        <v/>
      </c>
      <c r="DD48" s="44" t="str">
        <f t="shared" ca="1" si="3"/>
        <v/>
      </c>
      <c r="DE48" s="44"/>
      <c r="DF48" s="44">
        <f ca="1">IF(DF47&lt;&gt;"",IF(AND(DF47&lt;60*Simulation!$K$8, DF47+DG48&lt;60*Simulation!$K$8),DF47+DG48,""),"")</f>
        <v>615</v>
      </c>
      <c r="DG48" s="44">
        <f ca="1">IF(DF47&lt;&gt;"",IF(AND(EF47&lt;&gt;"", DH47=EF47),RANDBETWEEN(Simulation!$N$6,Simulation!$P$6),RANDBETWEEN(Simulation!$N$5,Simulation!$P$5)),"")</f>
        <v>14</v>
      </c>
      <c r="DH48" s="44">
        <f t="shared" ca="1" si="73"/>
        <v>3</v>
      </c>
      <c r="DI48" s="44">
        <f t="shared" ca="1" si="47"/>
        <v>4</v>
      </c>
      <c r="DJ48" s="27">
        <f t="shared" ca="1" si="48"/>
        <v>0.18250318155919676</v>
      </c>
      <c r="DK48" s="44">
        <f t="shared" ca="1" si="49"/>
        <v>11</v>
      </c>
      <c r="DL48" s="44" t="str">
        <f ca="1">IF(DF48&lt;&gt;"",VLOOKUP(DK48,'Players Stats'!$C$88:$D$127,2),"")</f>
        <v>Point Guard</v>
      </c>
      <c r="DM48" s="44" t="str">
        <f ca="1">IF(DF48&lt;&gt;"",VLOOKUP(DK48,'Players Stats'!$C$88:$E$127,3),"")</f>
        <v>Lance Stephenson</v>
      </c>
      <c r="DN48" s="27">
        <f t="shared" ca="1" si="50"/>
        <v>0.69976961753385591</v>
      </c>
      <c r="DO48" s="44">
        <f ca="1">IF(DF48&lt;&gt;"",VLOOKUP('Quarter 2'!DK48-5*('Quarter 2'!DH48-1),'Players Stats'!$B$136:$J$140,1+DI48),"")</f>
        <v>9.8799999999999999E-2</v>
      </c>
      <c r="DP48" s="44" t="str">
        <f t="shared" ca="1" si="74"/>
        <v>NO</v>
      </c>
      <c r="DQ48" s="27">
        <f t="shared" ca="1" si="51"/>
        <v>0.90956542633688742</v>
      </c>
      <c r="DR48" s="44">
        <f ca="1">IF(DF48&lt;&gt;"",IF(DP48="NO",VLOOKUP(DK48,'Players Stats'!$C$88:$I$127,7),""),"")</f>
        <v>0.23762376237623761</v>
      </c>
      <c r="DS48" s="44">
        <f t="shared" ca="1" si="75"/>
        <v>2</v>
      </c>
      <c r="DT48" s="27">
        <f t="shared" ca="1" si="52"/>
        <v>0.30159490057936833</v>
      </c>
      <c r="DU48" s="44">
        <f ca="1">IF(DP48="NO",VLOOKUP(DK48,'Players Stats'!$C$88:$H$127,7-'Quarter 2'!DS48),"")</f>
        <v>0.46</v>
      </c>
      <c r="DV48" s="44">
        <f t="shared" ca="1" si="76"/>
        <v>2</v>
      </c>
      <c r="DW48" s="27">
        <f t="shared" ca="1" si="53"/>
        <v>0.19973777460719466</v>
      </c>
      <c r="DX48" s="44" t="str">
        <f ca="1">IF(DW48="","",IF(DW48&lt;=VLOOKUP(DK48,'Players Stats'!$C$88:$L$127,10),"YES","NO"))</f>
        <v>NO</v>
      </c>
      <c r="DY48" s="27" t="str">
        <f t="shared" ca="1" si="54"/>
        <v/>
      </c>
      <c r="DZ48" s="44" t="str">
        <f ca="1">IF(DX48="YES",IF(DY48&lt;=VLOOKUP(DK48,'Players Stats'!$C$88:$H$127,6),1,0),"")</f>
        <v/>
      </c>
      <c r="EA48" s="27" t="str">
        <f t="shared" ca="1" si="55"/>
        <v/>
      </c>
      <c r="EB48" s="44" t="str">
        <f ca="1">IF(AND(DX48="YES",EA48&lt;&gt;""),IF(EA48&lt;=VLOOKUP(DK48,'Players Stats'!$C$88:$H$127,6),1,0),"")</f>
        <v/>
      </c>
      <c r="EC48" s="27" t="str">
        <f t="shared" ca="1" si="56"/>
        <v/>
      </c>
      <c r="ED48" s="44" t="str">
        <f ca="1">IF(EC48="","",IF(EC48&lt;=Simulation!$K$7,"YES","NO"))</f>
        <v/>
      </c>
      <c r="EE48" s="27" t="str">
        <f t="shared" ca="1" si="57"/>
        <v/>
      </c>
      <c r="EF48" s="44" t="str">
        <f ca="1">IF(ED48="NO",IF(EE48&lt;=Simulation!$K$9,DH48,DI48),"")</f>
        <v/>
      </c>
      <c r="EH48" s="44">
        <f t="shared" ca="1" si="58"/>
        <v>15</v>
      </c>
      <c r="EI48" s="6" t="str">
        <f t="shared" ca="1" si="59"/>
        <v>-</v>
      </c>
      <c r="EJ48" s="44">
        <f t="shared" ca="1" si="60"/>
        <v>20</v>
      </c>
      <c r="EL48" s="44" t="str">
        <f t="shared" ca="1" si="4"/>
        <v/>
      </c>
      <c r="EM48" s="44" t="str">
        <f t="shared" ca="1" si="4"/>
        <v/>
      </c>
      <c r="EN48" s="44" t="str">
        <f t="shared" ca="1" si="4"/>
        <v/>
      </c>
    </row>
    <row r="49" spans="2:144">
      <c r="B49" s="44">
        <f ca="1">IF(B48&lt;&gt;"",IF(AND(B48&lt;60*Simulation!$K$8, B48+C49&lt;60*Simulation!$K$8),B48+C49,""),"")</f>
        <v>552</v>
      </c>
      <c r="C49" s="44">
        <f ca="1">IF(B48&lt;&gt;"",IF(AND(AB48&lt;&gt;"", D48=AB48),RANDBETWEEN(Simulation!$N$6,Simulation!$P$6),RANDBETWEEN(Simulation!$N$5,Simulation!$P$5)),"")</f>
        <v>12</v>
      </c>
      <c r="D49" s="44">
        <f t="shared" ca="1" si="61"/>
        <v>4</v>
      </c>
      <c r="E49" s="44">
        <f t="shared" ca="1" si="5"/>
        <v>3</v>
      </c>
      <c r="F49" s="87">
        <f t="shared" ca="1" si="6"/>
        <v>0.3754660263443429</v>
      </c>
      <c r="G49" s="44">
        <f t="shared" ca="1" si="7"/>
        <v>17</v>
      </c>
      <c r="H49" s="44" t="str">
        <f ca="1">IF(B49&lt;&gt;"",VLOOKUP(G49,'Players Stats'!$C$88:$D$127,2),"")</f>
        <v>Shooting Guard</v>
      </c>
      <c r="I49" s="44" t="str">
        <f ca="1">IF(B49&lt;&gt;"",VLOOKUP(G49,'Players Stats'!$C$88:$E$127,3),"")</f>
        <v>Raymond Felton</v>
      </c>
      <c r="J49" s="87">
        <f t="shared" ca="1" si="8"/>
        <v>0.82303045918791096</v>
      </c>
      <c r="K49" s="87">
        <f ca="1">IF(B49&lt;&gt;"",VLOOKUP('Quarter 2'!G49-5*('Quarter 2'!D49-1),'Players Stats'!$B$136:$J$140,1+E49),"")</f>
        <v>6.9400000000000003E-2</v>
      </c>
      <c r="L49" s="44" t="str">
        <f t="shared" ca="1" si="62"/>
        <v>NO</v>
      </c>
      <c r="M49" s="87">
        <f t="shared" ca="1" si="9"/>
        <v>0.62953060784746273</v>
      </c>
      <c r="N49" s="87">
        <f ca="1">IF(B49&lt;&gt;"",IF(L49="NO",VLOOKUP(G49,'Players Stats'!$C$88:$I$127,7),""),"")</f>
        <v>0.22619047619047616</v>
      </c>
      <c r="O49" s="44">
        <f t="shared" ca="1" si="63"/>
        <v>2</v>
      </c>
      <c r="P49" s="87">
        <f t="shared" ca="1" si="10"/>
        <v>0.84567385969027731</v>
      </c>
      <c r="Q49" s="87">
        <f ca="1">IF(L49="NO",VLOOKUP(G49,'Players Stats'!$C$88:$H$127,7-'Quarter 2'!O49),"")</f>
        <v>0.42699999999999999</v>
      </c>
      <c r="R49" s="44">
        <f t="shared" ca="1" si="64"/>
        <v>0</v>
      </c>
      <c r="S49" s="87">
        <f t="shared" ca="1" si="11"/>
        <v>0.30339074476921268</v>
      </c>
      <c r="T49" s="44" t="str">
        <f ca="1">IF(S49="","",IF(S49&lt;=VLOOKUP(G49,'Players Stats'!$C$88:$L$127,10),"YES","NO"))</f>
        <v>NO</v>
      </c>
      <c r="U49" s="87" t="str">
        <f t="shared" ca="1" si="12"/>
        <v/>
      </c>
      <c r="V49" s="44" t="str">
        <f ca="1">IF(T49="YES",IF(U49&lt;=VLOOKUP(G49,'Players Stats'!$C$88:$H$127,6),1,0),"")</f>
        <v/>
      </c>
      <c r="W49" s="87" t="str">
        <f t="shared" ca="1" si="13"/>
        <v/>
      </c>
      <c r="X49" s="44" t="str">
        <f ca="1">IF(AND(T49="YES",W49&lt;&gt;""),IF(W49&lt;=VLOOKUP(G49,'Players Stats'!$C$88:$H$127,6),1,0),"")</f>
        <v/>
      </c>
      <c r="Y49" s="87">
        <f t="shared" ca="1" si="14"/>
        <v>0.3839469019203603</v>
      </c>
      <c r="Z49" s="44" t="str">
        <f ca="1">IF(Y49="","",IF(Y49&lt;=Simulation!$K$7,"YES","NO"))</f>
        <v>NO</v>
      </c>
      <c r="AA49" s="87">
        <f t="shared" ca="1" si="15"/>
        <v>0.33128879456052307</v>
      </c>
      <c r="AB49" s="44">
        <f ca="1">IF(Z49="NO",IF(AA49&lt;=Simulation!$K$9,D49,E49),"")</f>
        <v>3</v>
      </c>
      <c r="AD49" s="44">
        <f t="shared" ca="1" si="16"/>
        <v>15</v>
      </c>
      <c r="AE49" s="6" t="str">
        <f t="shared" ca="1" si="17"/>
        <v>-</v>
      </c>
      <c r="AF49" s="44">
        <f t="shared" ca="1" si="18"/>
        <v>16</v>
      </c>
      <c r="AH49" s="44" t="str">
        <f t="shared" ca="1" si="77"/>
        <v/>
      </c>
      <c r="AI49" s="44" t="str">
        <f t="shared" ca="1" si="77"/>
        <v/>
      </c>
      <c r="AJ49" s="44" t="str">
        <f t="shared" ca="1" si="77"/>
        <v/>
      </c>
      <c r="AL49" s="44">
        <f ca="1">IF(AL48&lt;&gt;"",IF(AND(AL48&lt;60*Simulation!$K$8, AL48+AM49&lt;60*Simulation!$K$8),AL48+AM49,""),"")</f>
        <v>608</v>
      </c>
      <c r="AM49" s="44">
        <f ca="1">IF(AL48&lt;&gt;"",IF(AND(BL48&lt;&gt;"", AN48=BL48),RANDBETWEEN(Simulation!$N$6,Simulation!$P$6),RANDBETWEEN(Simulation!$N$5,Simulation!$P$5)),"")</f>
        <v>8</v>
      </c>
      <c r="AN49" s="44">
        <f t="shared" ca="1" si="65"/>
        <v>4</v>
      </c>
      <c r="AO49" s="44">
        <f t="shared" ca="1" si="19"/>
        <v>3</v>
      </c>
      <c r="AP49" s="27">
        <f t="shared" ca="1" si="20"/>
        <v>0.52022435503208853</v>
      </c>
      <c r="AQ49" s="44">
        <f t="shared" ca="1" si="21"/>
        <v>18</v>
      </c>
      <c r="AR49" s="44" t="str">
        <f ca="1">IF(AL49&lt;&gt;"",VLOOKUP(AQ49,'Players Stats'!$C$88:$D$127,2),"")</f>
        <v>Small Forward</v>
      </c>
      <c r="AS49" s="44" t="str">
        <f ca="1">IF(AL49&lt;&gt;"",VLOOKUP(AQ49,'Players Stats'!$C$88:$E$127,3),"")</f>
        <v>Carmelo Anthony</v>
      </c>
      <c r="AT49" s="27">
        <f t="shared" ca="1" si="22"/>
        <v>0.15693310052791731</v>
      </c>
      <c r="AU49" s="44">
        <f ca="1">IF(AL49&lt;&gt;"",VLOOKUP('Quarter 2'!AQ49-5*('Quarter 2'!AN49-1),'Players Stats'!$B$136:$J$140,1+AO49),"")</f>
        <v>0.10165000000000002</v>
      </c>
      <c r="AV49" s="44" t="str">
        <f t="shared" ca="1" si="66"/>
        <v>NO</v>
      </c>
      <c r="AW49" s="27">
        <f t="shared" ca="1" si="23"/>
        <v>0.1955992949410239</v>
      </c>
      <c r="AX49" s="44">
        <f ca="1">IF(AL49&lt;&gt;"",IF(AV49="NO",VLOOKUP(AQ49,'Players Stats'!$C$88:$I$127,7),""),"")</f>
        <v>0.21830985915492959</v>
      </c>
      <c r="AY49" s="44">
        <f t="shared" ca="1" si="67"/>
        <v>3</v>
      </c>
      <c r="AZ49" s="27">
        <f t="shared" ca="1" si="24"/>
        <v>0.18045235843559715</v>
      </c>
      <c r="BA49" s="44">
        <f ca="1">IF(AV49="NO",VLOOKUP(AQ49,'Players Stats'!$C$88:$H$127,7-'Quarter 2'!AY49),"")</f>
        <v>0.379</v>
      </c>
      <c r="BB49" s="44">
        <f t="shared" ca="1" si="68"/>
        <v>3</v>
      </c>
      <c r="BC49" s="27" t="str">
        <f t="shared" ca="1" si="25"/>
        <v/>
      </c>
      <c r="BD49" s="44" t="str">
        <f ca="1">IF(BC49="","",IF(BC49&lt;=VLOOKUP(AQ49,'Players Stats'!$C$88:$L$127,10),"YES","NO"))</f>
        <v/>
      </c>
      <c r="BE49" s="27" t="str">
        <f t="shared" ca="1" si="26"/>
        <v/>
      </c>
      <c r="BF49" s="44" t="str">
        <f ca="1">IF(BD49="YES",IF(BE49&lt;=VLOOKUP(AQ49,'Players Stats'!$C$88:$H$127,6),1,0),"")</f>
        <v/>
      </c>
      <c r="BG49" s="27" t="str">
        <f t="shared" ca="1" si="27"/>
        <v/>
      </c>
      <c r="BH49" s="44" t="str">
        <f ca="1">IF(AND(BD49="YES",BG49&lt;&gt;""),IF(BG49&lt;=VLOOKUP(AQ49,'Players Stats'!$C$88:$H$127,6),1,0),"")</f>
        <v/>
      </c>
      <c r="BI49" s="27" t="str">
        <f t="shared" ca="1" si="28"/>
        <v/>
      </c>
      <c r="BJ49" s="44" t="str">
        <f ca="1">IF(BI49="","",IF(BI49&lt;=Simulation!$K$7,"YES","NO"))</f>
        <v/>
      </c>
      <c r="BK49" s="27" t="str">
        <f t="shared" ca="1" si="29"/>
        <v/>
      </c>
      <c r="BL49" s="44" t="str">
        <f ca="1">IF(BJ49="NO",IF(BK49&lt;=Simulation!$K$9,AN49,AO49),"")</f>
        <v/>
      </c>
      <c r="BN49" s="44">
        <f t="shared" ca="1" si="30"/>
        <v>16</v>
      </c>
      <c r="BO49" s="6" t="str">
        <f t="shared" ca="1" si="31"/>
        <v>-</v>
      </c>
      <c r="BP49" s="44">
        <f t="shared" ca="1" si="32"/>
        <v>15</v>
      </c>
      <c r="BR49" s="44" t="str">
        <f t="shared" ca="1" si="2"/>
        <v/>
      </c>
      <c r="BS49" s="44" t="str">
        <f t="shared" ca="1" si="2"/>
        <v/>
      </c>
      <c r="BT49" s="44" t="str">
        <f t="shared" ca="1" si="2"/>
        <v/>
      </c>
      <c r="BU49" s="44"/>
      <c r="BV49" s="44">
        <f ca="1">IF(BV48&lt;&gt;"",IF(AND(BV48&lt;60*Simulation!$K$8, BV48+BW49&lt;60*Simulation!$K$8),BV48+BW49,""),"")</f>
        <v>556</v>
      </c>
      <c r="BW49" s="44">
        <f ca="1">IF(BV48&lt;&gt;"",IF(AND(CV48&lt;&gt;"", BX48=CV48),RANDBETWEEN(Simulation!$N$6,Simulation!$P$6),RANDBETWEEN(Simulation!$N$5,Simulation!$P$5)),"")</f>
        <v>17</v>
      </c>
      <c r="BX49" s="44">
        <f t="shared" ca="1" si="69"/>
        <v>3</v>
      </c>
      <c r="BY49" s="44">
        <f t="shared" ca="1" si="33"/>
        <v>4</v>
      </c>
      <c r="BZ49" s="27">
        <f t="shared" ca="1" si="34"/>
        <v>0.69287050023837837</v>
      </c>
      <c r="CA49" s="44">
        <f t="shared" ca="1" si="35"/>
        <v>14</v>
      </c>
      <c r="CB49" s="44" t="str">
        <f ca="1">IF(BV49&lt;&gt;"",VLOOKUP(CA49,'Players Stats'!$C$88:$D$127,2),"")</f>
        <v>Power Forward</v>
      </c>
      <c r="CC49" s="44" t="str">
        <f ca="1">IF(BV49&lt;&gt;"",VLOOKUP(CA49,'Players Stats'!$C$88:$E$127,3),"")</f>
        <v>Paul George</v>
      </c>
      <c r="CD49" s="27">
        <f t="shared" ca="1" si="36"/>
        <v>0.9120627969350612</v>
      </c>
      <c r="CE49" s="44">
        <f ca="1">IF(BV49&lt;&gt;"",VLOOKUP('Quarter 2'!CA49-5*('Quarter 2'!BX49-1),'Players Stats'!$B$136:$J$140,1+BY49),"")</f>
        <v>4.8800000000000003E-2</v>
      </c>
      <c r="CF49" s="44" t="str">
        <f t="shared" ca="1" si="70"/>
        <v>NO</v>
      </c>
      <c r="CG49" s="27">
        <f t="shared" ca="1" si="37"/>
        <v>0.26819852333801775</v>
      </c>
      <c r="CH49" s="44">
        <f ca="1">IF(BV49&lt;&gt;"",IF(CF49="NO",VLOOKUP(CA49,'Players Stats'!$C$88:$I$127,7),""),"")</f>
        <v>0.28365384615384615</v>
      </c>
      <c r="CI49" s="44">
        <f t="shared" ca="1" si="71"/>
        <v>3</v>
      </c>
      <c r="CJ49" s="27">
        <f t="shared" ca="1" si="38"/>
        <v>0.76037033632958451</v>
      </c>
      <c r="CK49" s="44">
        <f ca="1">IF(CF49="NO",VLOOKUP(CA49,'Players Stats'!$C$88:$H$127,7-'Quarter 2'!CI49),"")</f>
        <v>0.36199999999999999</v>
      </c>
      <c r="CL49" s="44">
        <f t="shared" ca="1" si="72"/>
        <v>0</v>
      </c>
      <c r="CM49" s="27" t="str">
        <f t="shared" ca="1" si="39"/>
        <v/>
      </c>
      <c r="CN49" s="44" t="str">
        <f ca="1">IF(CM49="","",IF(CM49&lt;=VLOOKUP(CA49,'Players Stats'!$C$88:$L$127,10),"YES","NO"))</f>
        <v/>
      </c>
      <c r="CO49" s="27" t="str">
        <f t="shared" ca="1" si="40"/>
        <v/>
      </c>
      <c r="CP49" s="44" t="str">
        <f ca="1">IF(CN49="YES",IF(CO49&lt;=VLOOKUP(CA49,'Players Stats'!$C$88:$H$127,6),1,0),"")</f>
        <v/>
      </c>
      <c r="CQ49" s="27" t="str">
        <f t="shared" ca="1" si="41"/>
        <v/>
      </c>
      <c r="CR49" s="44" t="str">
        <f ca="1">IF(AND(CN49="YES",CQ49&lt;&gt;""),IF(CQ49&lt;=VLOOKUP(CA49,'Players Stats'!$C$88:$H$127,6),1,0),"")</f>
        <v/>
      </c>
      <c r="CS49" s="27" t="str">
        <f t="shared" ca="1" si="42"/>
        <v/>
      </c>
      <c r="CT49" s="44" t="str">
        <f ca="1">IF(CS49="","",IF(CS49&lt;=Simulation!$K$7,"YES","NO"))</f>
        <v/>
      </c>
      <c r="CU49" s="27" t="str">
        <f t="shared" ca="1" si="43"/>
        <v/>
      </c>
      <c r="CV49" s="44" t="str">
        <f ca="1">IF(CT49="NO",IF(CU49&lt;=Simulation!$K$9,BX49,BY49),"")</f>
        <v/>
      </c>
      <c r="CX49" s="44">
        <f t="shared" ca="1" si="44"/>
        <v>19</v>
      </c>
      <c r="CY49" s="6" t="str">
        <f t="shared" ca="1" si="45"/>
        <v>-</v>
      </c>
      <c r="CZ49" s="44">
        <f t="shared" ca="1" si="46"/>
        <v>19</v>
      </c>
      <c r="DB49" s="44" t="str">
        <f t="shared" ca="1" si="3"/>
        <v/>
      </c>
      <c r="DC49" s="44" t="str">
        <f t="shared" ca="1" si="3"/>
        <v/>
      </c>
      <c r="DD49" s="44" t="str">
        <f t="shared" ca="1" si="3"/>
        <v/>
      </c>
      <c r="DE49" s="44"/>
      <c r="DF49" s="44">
        <f ca="1">IF(DF48&lt;&gt;"",IF(AND(DF48&lt;60*Simulation!$K$8, DF48+DG49&lt;60*Simulation!$K$8),DF48+DG49,""),"")</f>
        <v>627</v>
      </c>
      <c r="DG49" s="44">
        <f ca="1">IF(DF48&lt;&gt;"",IF(AND(EF48&lt;&gt;"", DH48=EF48),RANDBETWEEN(Simulation!$N$6,Simulation!$P$6),RANDBETWEEN(Simulation!$N$5,Simulation!$P$5)),"")</f>
        <v>12</v>
      </c>
      <c r="DH49" s="44">
        <f t="shared" ca="1" si="73"/>
        <v>4</v>
      </c>
      <c r="DI49" s="44">
        <f t="shared" ca="1" si="47"/>
        <v>3</v>
      </c>
      <c r="DJ49" s="27">
        <f t="shared" ca="1" si="48"/>
        <v>0.60302069336543007</v>
      </c>
      <c r="DK49" s="44">
        <f t="shared" ca="1" si="49"/>
        <v>19</v>
      </c>
      <c r="DL49" s="44" t="str">
        <f ca="1">IF(DF49&lt;&gt;"",VLOOKUP(DK49,'Players Stats'!$C$88:$D$127,2),"")</f>
        <v>Power Forward</v>
      </c>
      <c r="DM49" s="44" t="str">
        <f ca="1">IF(DF49&lt;&gt;"",VLOOKUP(DK49,'Players Stats'!$C$88:$E$127,3),"")</f>
        <v>Amar'e Stoudemire</v>
      </c>
      <c r="DN49" s="27">
        <f t="shared" ca="1" si="50"/>
        <v>0.7417980969439838</v>
      </c>
      <c r="DO49" s="44">
        <f ca="1">IF(DF49&lt;&gt;"",VLOOKUP('Quarter 2'!DK49-5*('Quarter 2'!DH49-1),'Players Stats'!$B$136:$J$140,1+DI49),"")</f>
        <v>0.11534999999999999</v>
      </c>
      <c r="DP49" s="44" t="str">
        <f t="shared" ca="1" si="74"/>
        <v>NO</v>
      </c>
      <c r="DQ49" s="27">
        <f t="shared" ca="1" si="51"/>
        <v>0.4716144275617431</v>
      </c>
      <c r="DR49" s="44">
        <f ca="1">IF(DF49&lt;&gt;"",IF(DP49="NO",VLOOKUP(DK49,'Players Stats'!$C$88:$I$127,7),""),"")</f>
        <v>0</v>
      </c>
      <c r="DS49" s="44">
        <f t="shared" ca="1" si="75"/>
        <v>2</v>
      </c>
      <c r="DT49" s="27">
        <f t="shared" ca="1" si="52"/>
        <v>0.80492265926599782</v>
      </c>
      <c r="DU49" s="44">
        <f ca="1">IF(DP49="NO",VLOOKUP(DK49,'Players Stats'!$C$88:$H$127,7-'Quarter 2'!DS49),"")</f>
        <v>0.57699999999999996</v>
      </c>
      <c r="DV49" s="44">
        <f t="shared" ca="1" si="76"/>
        <v>0</v>
      </c>
      <c r="DW49" s="27">
        <f t="shared" ca="1" si="53"/>
        <v>0.92557489583535235</v>
      </c>
      <c r="DX49" s="44" t="str">
        <f ca="1">IF(DW49="","",IF(DW49&lt;=VLOOKUP(DK49,'Players Stats'!$C$88:$L$127,10),"YES","NO"))</f>
        <v>NO</v>
      </c>
      <c r="DY49" s="27" t="str">
        <f t="shared" ca="1" si="54"/>
        <v/>
      </c>
      <c r="DZ49" s="44" t="str">
        <f ca="1">IF(DX49="YES",IF(DY49&lt;=VLOOKUP(DK49,'Players Stats'!$C$88:$H$127,6),1,0),"")</f>
        <v/>
      </c>
      <c r="EA49" s="27" t="str">
        <f t="shared" ca="1" si="55"/>
        <v/>
      </c>
      <c r="EB49" s="44" t="str">
        <f ca="1">IF(AND(DX49="YES",EA49&lt;&gt;""),IF(EA49&lt;=VLOOKUP(DK49,'Players Stats'!$C$88:$H$127,6),1,0),"")</f>
        <v/>
      </c>
      <c r="EC49" s="27">
        <f t="shared" ca="1" si="56"/>
        <v>0.84081665277100781</v>
      </c>
      <c r="ED49" s="44" t="str">
        <f ca="1">IF(EC49="","",IF(EC49&lt;=Simulation!$K$7,"YES","NO"))</f>
        <v>NO</v>
      </c>
      <c r="EE49" s="27">
        <f t="shared" ca="1" si="57"/>
        <v>0.89622863687053811</v>
      </c>
      <c r="EF49" s="44">
        <f ca="1">IF(ED49="NO",IF(EE49&lt;=Simulation!$K$9,DH49,DI49),"")</f>
        <v>3</v>
      </c>
      <c r="EH49" s="44">
        <f t="shared" ca="1" si="58"/>
        <v>15</v>
      </c>
      <c r="EI49" s="6" t="str">
        <f t="shared" ca="1" si="59"/>
        <v>-</v>
      </c>
      <c r="EJ49" s="44">
        <f t="shared" ca="1" si="60"/>
        <v>20</v>
      </c>
      <c r="EL49" s="44" t="str">
        <f t="shared" ca="1" si="4"/>
        <v/>
      </c>
      <c r="EM49" s="44" t="str">
        <f t="shared" ca="1" si="4"/>
        <v/>
      </c>
      <c r="EN49" s="44" t="str">
        <f t="shared" ca="1" si="4"/>
        <v/>
      </c>
    </row>
    <row r="50" spans="2:144">
      <c r="B50" s="44">
        <f ca="1">IF(B49&lt;&gt;"",IF(AND(B49&lt;60*Simulation!$K$8, B49+C50&lt;60*Simulation!$K$8),B49+C50,""),"")</f>
        <v>560</v>
      </c>
      <c r="C50" s="44">
        <f ca="1">IF(B49&lt;&gt;"",IF(AND(AB49&lt;&gt;"", D49=AB49),RANDBETWEEN(Simulation!$N$6,Simulation!$P$6),RANDBETWEEN(Simulation!$N$5,Simulation!$P$5)),"")</f>
        <v>8</v>
      </c>
      <c r="D50" s="44">
        <f t="shared" ca="1" si="61"/>
        <v>3</v>
      </c>
      <c r="E50" s="44">
        <f t="shared" ca="1" si="5"/>
        <v>4</v>
      </c>
      <c r="F50" s="87">
        <f t="shared" ca="1" si="6"/>
        <v>0.76501850412457828</v>
      </c>
      <c r="G50" s="44">
        <f t="shared" ca="1" si="7"/>
        <v>14</v>
      </c>
      <c r="H50" s="44" t="str">
        <f ca="1">IF(B50&lt;&gt;"",VLOOKUP(G50,'Players Stats'!$C$88:$D$127,2),"")</f>
        <v>Power Forward</v>
      </c>
      <c r="I50" s="44" t="str">
        <f ca="1">IF(B50&lt;&gt;"",VLOOKUP(G50,'Players Stats'!$C$88:$E$127,3),"")</f>
        <v>Paul George</v>
      </c>
      <c r="J50" s="87">
        <f t="shared" ca="1" si="8"/>
        <v>0.54756244825812295</v>
      </c>
      <c r="K50" s="87">
        <f ca="1">IF(B50&lt;&gt;"",VLOOKUP('Quarter 2'!G50-5*('Quarter 2'!D50-1),'Players Stats'!$B$136:$J$140,1+E50),"")</f>
        <v>4.8800000000000003E-2</v>
      </c>
      <c r="L50" s="44" t="str">
        <f t="shared" ca="1" si="62"/>
        <v>NO</v>
      </c>
      <c r="M50" s="87">
        <f t="shared" ca="1" si="9"/>
        <v>6.2703804085724513E-2</v>
      </c>
      <c r="N50" s="87">
        <f ca="1">IF(B50&lt;&gt;"",IF(L50="NO",VLOOKUP(G50,'Players Stats'!$C$88:$I$127,7),""),"")</f>
        <v>0.28365384615384615</v>
      </c>
      <c r="O50" s="44">
        <f t="shared" ca="1" si="63"/>
        <v>3</v>
      </c>
      <c r="P50" s="87">
        <f t="shared" ca="1" si="10"/>
        <v>0.75498203481573678</v>
      </c>
      <c r="Q50" s="87">
        <f ca="1">IF(L50="NO",VLOOKUP(G50,'Players Stats'!$C$88:$H$127,7-'Quarter 2'!O50),"")</f>
        <v>0.36199999999999999</v>
      </c>
      <c r="R50" s="44">
        <f t="shared" ca="1" si="64"/>
        <v>0</v>
      </c>
      <c r="S50" s="87" t="str">
        <f t="shared" ca="1" si="11"/>
        <v/>
      </c>
      <c r="T50" s="44" t="str">
        <f ca="1">IF(S50="","",IF(S50&lt;=VLOOKUP(G50,'Players Stats'!$C$88:$L$127,10),"YES","NO"))</f>
        <v/>
      </c>
      <c r="U50" s="87" t="str">
        <f t="shared" ca="1" si="12"/>
        <v/>
      </c>
      <c r="V50" s="44" t="str">
        <f ca="1">IF(T50="YES",IF(U50&lt;=VLOOKUP(G50,'Players Stats'!$C$88:$H$127,6),1,0),"")</f>
        <v/>
      </c>
      <c r="W50" s="87" t="str">
        <f t="shared" ca="1" si="13"/>
        <v/>
      </c>
      <c r="X50" s="44" t="str">
        <f ca="1">IF(AND(T50="YES",W50&lt;&gt;""),IF(W50&lt;=VLOOKUP(G50,'Players Stats'!$C$88:$H$127,6),1,0),"")</f>
        <v/>
      </c>
      <c r="Y50" s="87" t="str">
        <f t="shared" ca="1" si="14"/>
        <v/>
      </c>
      <c r="Z50" s="44" t="str">
        <f ca="1">IF(Y50="","",IF(Y50&lt;=Simulation!$K$7,"YES","NO"))</f>
        <v/>
      </c>
      <c r="AA50" s="87" t="str">
        <f t="shared" ca="1" si="15"/>
        <v/>
      </c>
      <c r="AB50" s="44" t="str">
        <f ca="1">IF(Z50="NO",IF(AA50&lt;=Simulation!$K$9,D50,E50),"")</f>
        <v/>
      </c>
      <c r="AD50" s="44">
        <f t="shared" ca="1" si="16"/>
        <v>15</v>
      </c>
      <c r="AE50" s="6" t="str">
        <f t="shared" ca="1" si="17"/>
        <v>-</v>
      </c>
      <c r="AF50" s="44">
        <f t="shared" ca="1" si="18"/>
        <v>16</v>
      </c>
      <c r="AH50" s="44" t="str">
        <f t="shared" ca="1" si="77"/>
        <v/>
      </c>
      <c r="AI50" s="44" t="str">
        <f t="shared" ca="1" si="77"/>
        <v/>
      </c>
      <c r="AJ50" s="44" t="str">
        <f t="shared" ca="1" si="77"/>
        <v/>
      </c>
      <c r="AL50" s="44">
        <f ca="1">IF(AL49&lt;&gt;"",IF(AND(AL49&lt;60*Simulation!$K$8, AL49+AM50&lt;60*Simulation!$K$8),AL49+AM50,""),"")</f>
        <v>627</v>
      </c>
      <c r="AM50" s="44">
        <f ca="1">IF(AL49&lt;&gt;"",IF(AND(BL49&lt;&gt;"", AN49=BL49),RANDBETWEEN(Simulation!$N$6,Simulation!$P$6),RANDBETWEEN(Simulation!$N$5,Simulation!$P$5)),"")</f>
        <v>19</v>
      </c>
      <c r="AN50" s="44">
        <f t="shared" ca="1" si="65"/>
        <v>3</v>
      </c>
      <c r="AO50" s="44">
        <f t="shared" ca="1" si="19"/>
        <v>4</v>
      </c>
      <c r="AP50" s="27">
        <f t="shared" ca="1" si="20"/>
        <v>0.12289351000028348</v>
      </c>
      <c r="AQ50" s="44">
        <f t="shared" ca="1" si="21"/>
        <v>11</v>
      </c>
      <c r="AR50" s="44" t="str">
        <f ca="1">IF(AL50&lt;&gt;"",VLOOKUP(AQ50,'Players Stats'!$C$88:$D$127,2),"")</f>
        <v>Point Guard</v>
      </c>
      <c r="AS50" s="44" t="str">
        <f ca="1">IF(AL50&lt;&gt;"",VLOOKUP(AQ50,'Players Stats'!$C$88:$E$127,3),"")</f>
        <v>Lance Stephenson</v>
      </c>
      <c r="AT50" s="27">
        <f t="shared" ca="1" si="22"/>
        <v>0.79936055626454205</v>
      </c>
      <c r="AU50" s="44">
        <f ca="1">IF(AL50&lt;&gt;"",VLOOKUP('Quarter 2'!AQ50-5*('Quarter 2'!AN50-1),'Players Stats'!$B$136:$J$140,1+AO50),"")</f>
        <v>9.8799999999999999E-2</v>
      </c>
      <c r="AV50" s="44" t="str">
        <f t="shared" ca="1" si="66"/>
        <v>NO</v>
      </c>
      <c r="AW50" s="27">
        <f t="shared" ca="1" si="23"/>
        <v>0.32402797097341896</v>
      </c>
      <c r="AX50" s="44">
        <f ca="1">IF(AL50&lt;&gt;"",IF(AV50="NO",VLOOKUP(AQ50,'Players Stats'!$C$88:$I$127,7),""),"")</f>
        <v>0.23762376237623761</v>
      </c>
      <c r="AY50" s="44">
        <f t="shared" ca="1" si="67"/>
        <v>2</v>
      </c>
      <c r="AZ50" s="27">
        <f t="shared" ca="1" si="24"/>
        <v>0.56943681280981517</v>
      </c>
      <c r="BA50" s="44">
        <f ca="1">IF(AV50="NO",VLOOKUP(AQ50,'Players Stats'!$C$88:$H$127,7-'Quarter 2'!AY50),"")</f>
        <v>0.46</v>
      </c>
      <c r="BB50" s="44">
        <f t="shared" ca="1" si="68"/>
        <v>0</v>
      </c>
      <c r="BC50" s="27">
        <f t="shared" ca="1" si="25"/>
        <v>0.39155813021934904</v>
      </c>
      <c r="BD50" s="44" t="str">
        <f ca="1">IF(BC50="","",IF(BC50&lt;=VLOOKUP(AQ50,'Players Stats'!$C$88:$L$127,10),"YES","NO"))</f>
        <v>NO</v>
      </c>
      <c r="BE50" s="27" t="str">
        <f t="shared" ca="1" si="26"/>
        <v/>
      </c>
      <c r="BF50" s="44" t="str">
        <f ca="1">IF(BD50="YES",IF(BE50&lt;=VLOOKUP(AQ50,'Players Stats'!$C$88:$H$127,6),1,0),"")</f>
        <v/>
      </c>
      <c r="BG50" s="27" t="str">
        <f t="shared" ca="1" si="27"/>
        <v/>
      </c>
      <c r="BH50" s="44" t="str">
        <f ca="1">IF(AND(BD50="YES",BG50&lt;&gt;""),IF(BG50&lt;=VLOOKUP(AQ50,'Players Stats'!$C$88:$H$127,6),1,0),"")</f>
        <v/>
      </c>
      <c r="BI50" s="27">
        <f t="shared" ca="1" si="28"/>
        <v>0.86754027113097487</v>
      </c>
      <c r="BJ50" s="44" t="str">
        <f ca="1">IF(BI50="","",IF(BI50&lt;=Simulation!$K$7,"YES","NO"))</f>
        <v>NO</v>
      </c>
      <c r="BK50" s="27">
        <f t="shared" ca="1" si="29"/>
        <v>0.85409846806774992</v>
      </c>
      <c r="BL50" s="44">
        <f ca="1">IF(BJ50="NO",IF(BK50&lt;=Simulation!$K$9,AN50,AO50),"")</f>
        <v>4</v>
      </c>
      <c r="BN50" s="44">
        <f t="shared" ca="1" si="30"/>
        <v>16</v>
      </c>
      <c r="BO50" s="6" t="str">
        <f t="shared" ca="1" si="31"/>
        <v>-</v>
      </c>
      <c r="BP50" s="44">
        <f t="shared" ca="1" si="32"/>
        <v>15</v>
      </c>
      <c r="BR50" s="44" t="str">
        <f t="shared" ca="1" si="2"/>
        <v/>
      </c>
      <c r="BS50" s="44" t="str">
        <f t="shared" ca="1" si="2"/>
        <v/>
      </c>
      <c r="BT50" s="44" t="str">
        <f t="shared" ca="1" si="2"/>
        <v/>
      </c>
      <c r="BU50" s="44"/>
      <c r="BV50" s="44">
        <f ca="1">IF(BV49&lt;&gt;"",IF(AND(BV49&lt;60*Simulation!$K$8, BV49+BW50&lt;60*Simulation!$K$8),BV49+BW50,""),"")</f>
        <v>566</v>
      </c>
      <c r="BW50" s="44">
        <f ca="1">IF(BV49&lt;&gt;"",IF(AND(CV49&lt;&gt;"", BX49=CV49),RANDBETWEEN(Simulation!$N$6,Simulation!$P$6),RANDBETWEEN(Simulation!$N$5,Simulation!$P$5)),"")</f>
        <v>10</v>
      </c>
      <c r="BX50" s="44">
        <f t="shared" ca="1" si="69"/>
        <v>4</v>
      </c>
      <c r="BY50" s="44">
        <f t="shared" ca="1" si="33"/>
        <v>3</v>
      </c>
      <c r="BZ50" s="27">
        <f t="shared" ca="1" si="34"/>
        <v>0.22678174706209964</v>
      </c>
      <c r="CA50" s="44">
        <f t="shared" ca="1" si="35"/>
        <v>17</v>
      </c>
      <c r="CB50" s="44" t="str">
        <f ca="1">IF(BV50&lt;&gt;"",VLOOKUP(CA50,'Players Stats'!$C$88:$D$127,2),"")</f>
        <v>Shooting Guard</v>
      </c>
      <c r="CC50" s="44" t="str">
        <f ca="1">IF(BV50&lt;&gt;"",VLOOKUP(CA50,'Players Stats'!$C$88:$E$127,3),"")</f>
        <v>Raymond Felton</v>
      </c>
      <c r="CD50" s="27">
        <f t="shared" ca="1" si="36"/>
        <v>0.97776352672033695</v>
      </c>
      <c r="CE50" s="44">
        <f ca="1">IF(BV50&lt;&gt;"",VLOOKUP('Quarter 2'!CA50-5*('Quarter 2'!BX50-1),'Players Stats'!$B$136:$J$140,1+BY50),"")</f>
        <v>6.9400000000000003E-2</v>
      </c>
      <c r="CF50" s="44" t="str">
        <f t="shared" ca="1" si="70"/>
        <v>NO</v>
      </c>
      <c r="CG50" s="27">
        <f t="shared" ca="1" si="37"/>
        <v>0.67851409089374171</v>
      </c>
      <c r="CH50" s="44">
        <f ca="1">IF(BV50&lt;&gt;"",IF(CF50="NO",VLOOKUP(CA50,'Players Stats'!$C$88:$I$127,7),""),"")</f>
        <v>0.22619047619047616</v>
      </c>
      <c r="CI50" s="44">
        <f t="shared" ca="1" si="71"/>
        <v>2</v>
      </c>
      <c r="CJ50" s="27">
        <f t="shared" ca="1" si="38"/>
        <v>0.9511745698968751</v>
      </c>
      <c r="CK50" s="44">
        <f ca="1">IF(CF50="NO",VLOOKUP(CA50,'Players Stats'!$C$88:$H$127,7-'Quarter 2'!CI50),"")</f>
        <v>0.42699999999999999</v>
      </c>
      <c r="CL50" s="44">
        <f t="shared" ca="1" si="72"/>
        <v>0</v>
      </c>
      <c r="CM50" s="27">
        <f t="shared" ca="1" si="39"/>
        <v>0.45110815522663039</v>
      </c>
      <c r="CN50" s="44" t="str">
        <f ca="1">IF(CM50="","",IF(CM50&lt;=VLOOKUP(CA50,'Players Stats'!$C$88:$L$127,10),"YES","NO"))</f>
        <v>NO</v>
      </c>
      <c r="CO50" s="27" t="str">
        <f t="shared" ca="1" si="40"/>
        <v/>
      </c>
      <c r="CP50" s="44" t="str">
        <f ca="1">IF(CN50="YES",IF(CO50&lt;=VLOOKUP(CA50,'Players Stats'!$C$88:$H$127,6),1,0),"")</f>
        <v/>
      </c>
      <c r="CQ50" s="27" t="str">
        <f t="shared" ca="1" si="41"/>
        <v/>
      </c>
      <c r="CR50" s="44" t="str">
        <f ca="1">IF(AND(CN50="YES",CQ50&lt;&gt;""),IF(CQ50&lt;=VLOOKUP(CA50,'Players Stats'!$C$88:$H$127,6),1,0),"")</f>
        <v/>
      </c>
      <c r="CS50" s="27">
        <f t="shared" ca="1" si="42"/>
        <v>0.49216058889356096</v>
      </c>
      <c r="CT50" s="44" t="str">
        <f ca="1">IF(CS50="","",IF(CS50&lt;=Simulation!$K$7,"YES","NO"))</f>
        <v>NO</v>
      </c>
      <c r="CU50" s="27">
        <f t="shared" ca="1" si="43"/>
        <v>0.8000222597206611</v>
      </c>
      <c r="CV50" s="44">
        <f ca="1">IF(CT50="NO",IF(CU50&lt;=Simulation!$K$9,BX50,BY50),"")</f>
        <v>3</v>
      </c>
      <c r="CX50" s="44">
        <f t="shared" ca="1" si="44"/>
        <v>19</v>
      </c>
      <c r="CY50" s="6" t="str">
        <f t="shared" ca="1" si="45"/>
        <v>-</v>
      </c>
      <c r="CZ50" s="44">
        <f t="shared" ca="1" si="46"/>
        <v>19</v>
      </c>
      <c r="DB50" s="44" t="str">
        <f t="shared" ca="1" si="3"/>
        <v/>
      </c>
      <c r="DC50" s="44" t="str">
        <f t="shared" ca="1" si="3"/>
        <v/>
      </c>
      <c r="DD50" s="44" t="str">
        <f t="shared" ca="1" si="3"/>
        <v/>
      </c>
      <c r="DE50" s="44"/>
      <c r="DF50" s="44">
        <f ca="1">IF(DF49&lt;&gt;"",IF(AND(DF49&lt;60*Simulation!$K$8, DF49+DG50&lt;60*Simulation!$K$8),DF49+DG50,""),"")</f>
        <v>644</v>
      </c>
      <c r="DG50" s="44">
        <f ca="1">IF(DF49&lt;&gt;"",IF(AND(EF49&lt;&gt;"", DH49=EF49),RANDBETWEEN(Simulation!$N$6,Simulation!$P$6),RANDBETWEEN(Simulation!$N$5,Simulation!$P$5)),"")</f>
        <v>17</v>
      </c>
      <c r="DH50" s="44">
        <f t="shared" ca="1" si="73"/>
        <v>3</v>
      </c>
      <c r="DI50" s="44">
        <f t="shared" ca="1" si="47"/>
        <v>4</v>
      </c>
      <c r="DJ50" s="27">
        <f t="shared" ca="1" si="48"/>
        <v>0.88205590591085914</v>
      </c>
      <c r="DK50" s="44">
        <f t="shared" ca="1" si="49"/>
        <v>15</v>
      </c>
      <c r="DL50" s="44" t="str">
        <f ca="1">IF(DF50&lt;&gt;"",VLOOKUP(DK50,'Players Stats'!$C$88:$D$127,2),"")</f>
        <v>Center</v>
      </c>
      <c r="DM50" s="44" t="str">
        <f ca="1">IF(DF50&lt;&gt;"",VLOOKUP(DK50,'Players Stats'!$C$88:$E$127,3),"")</f>
        <v>Roy Hibbert</v>
      </c>
      <c r="DN50" s="27">
        <f t="shared" ca="1" si="50"/>
        <v>0.25214252100334178</v>
      </c>
      <c r="DO50" s="44">
        <f ca="1">IF(DF50&lt;&gt;"",VLOOKUP('Quarter 2'!DK50-5*('Quarter 2'!DH50-1),'Players Stats'!$B$136:$J$140,1+DI50),"")</f>
        <v>8.4650000000000003E-2</v>
      </c>
      <c r="DP50" s="44" t="str">
        <f t="shared" ca="1" si="74"/>
        <v>NO</v>
      </c>
      <c r="DQ50" s="27">
        <f t="shared" ca="1" si="51"/>
        <v>3.0107479906031465E-2</v>
      </c>
      <c r="DR50" s="44">
        <f ca="1">IF(DF50&lt;&gt;"",IF(DP50="NO",VLOOKUP(DK50,'Players Stats'!$C$88:$I$127,7),""),"")</f>
        <v>9.0909090909090922E-3</v>
      </c>
      <c r="DS50" s="44">
        <f t="shared" ca="1" si="75"/>
        <v>2</v>
      </c>
      <c r="DT50" s="27">
        <f t="shared" ca="1" si="52"/>
        <v>2.4797941009483626E-2</v>
      </c>
      <c r="DU50" s="44">
        <f ca="1">IF(DP50="NO",VLOOKUP(DK50,'Players Stats'!$C$88:$H$127,7-'Quarter 2'!DS50),"")</f>
        <v>0.44800000000000001</v>
      </c>
      <c r="DV50" s="44">
        <f t="shared" ca="1" si="76"/>
        <v>2</v>
      </c>
      <c r="DW50" s="27">
        <f t="shared" ca="1" si="53"/>
        <v>0.14889086205538615</v>
      </c>
      <c r="DX50" s="44" t="str">
        <f ca="1">IF(DW50="","",IF(DW50&lt;=VLOOKUP(DK50,'Players Stats'!$C$88:$L$127,10),"YES","NO"))</f>
        <v>NO</v>
      </c>
      <c r="DY50" s="27" t="str">
        <f t="shared" ca="1" si="54"/>
        <v/>
      </c>
      <c r="DZ50" s="44" t="str">
        <f ca="1">IF(DX50="YES",IF(DY50&lt;=VLOOKUP(DK50,'Players Stats'!$C$88:$H$127,6),1,0),"")</f>
        <v/>
      </c>
      <c r="EA50" s="27" t="str">
        <f t="shared" ca="1" si="55"/>
        <v/>
      </c>
      <c r="EB50" s="44" t="str">
        <f ca="1">IF(AND(DX50="YES",EA50&lt;&gt;""),IF(EA50&lt;=VLOOKUP(DK50,'Players Stats'!$C$88:$H$127,6),1,0),"")</f>
        <v/>
      </c>
      <c r="EC50" s="27" t="str">
        <f t="shared" ca="1" si="56"/>
        <v/>
      </c>
      <c r="ED50" s="44" t="str">
        <f ca="1">IF(EC50="","",IF(EC50&lt;=Simulation!$K$7,"YES","NO"))</f>
        <v/>
      </c>
      <c r="EE50" s="27" t="str">
        <f t="shared" ca="1" si="57"/>
        <v/>
      </c>
      <c r="EF50" s="44" t="str">
        <f ca="1">IF(ED50="NO",IF(EE50&lt;=Simulation!$K$9,DH50,DI50),"")</f>
        <v/>
      </c>
      <c r="EH50" s="44">
        <f t="shared" ca="1" si="58"/>
        <v>17</v>
      </c>
      <c r="EI50" s="6" t="str">
        <f t="shared" ca="1" si="59"/>
        <v>-</v>
      </c>
      <c r="EJ50" s="44">
        <f t="shared" ca="1" si="60"/>
        <v>20</v>
      </c>
      <c r="EL50" s="44" t="str">
        <f t="shared" ca="1" si="4"/>
        <v/>
      </c>
      <c r="EM50" s="44" t="str">
        <f t="shared" ca="1" si="4"/>
        <v/>
      </c>
      <c r="EN50" s="44" t="str">
        <f t="shared" ca="1" si="4"/>
        <v/>
      </c>
    </row>
    <row r="51" spans="2:144">
      <c r="B51" s="44">
        <f ca="1">IF(B50&lt;&gt;"",IF(AND(B50&lt;60*Simulation!$K$8, B50+C51&lt;60*Simulation!$K$8),B50+C51,""),"")</f>
        <v>573</v>
      </c>
      <c r="C51" s="44">
        <f ca="1">IF(B50&lt;&gt;"",IF(AND(AB50&lt;&gt;"", D50=AB50),RANDBETWEEN(Simulation!$N$6,Simulation!$P$6),RANDBETWEEN(Simulation!$N$5,Simulation!$P$5)),"")</f>
        <v>13</v>
      </c>
      <c r="D51" s="44">
        <f t="shared" ca="1" si="61"/>
        <v>4</v>
      </c>
      <c r="E51" s="44">
        <f t="shared" ca="1" si="5"/>
        <v>3</v>
      </c>
      <c r="F51" s="87">
        <f t="shared" ca="1" si="6"/>
        <v>0.97281861794553803</v>
      </c>
      <c r="G51" s="44">
        <f t="shared" ca="1" si="7"/>
        <v>20</v>
      </c>
      <c r="H51" s="44" t="str">
        <f ca="1">IF(B51&lt;&gt;"",VLOOKUP(G51,'Players Stats'!$C$88:$D$127,2),"")</f>
        <v>Center</v>
      </c>
      <c r="I51" s="44" t="str">
        <f ca="1">IF(B51&lt;&gt;"",VLOOKUP(G51,'Players Stats'!$C$88:$E$127,3),"")</f>
        <v>Tyson Chandler</v>
      </c>
      <c r="J51" s="87">
        <f t="shared" ca="1" si="8"/>
        <v>0.31465332630171561</v>
      </c>
      <c r="K51" s="87">
        <f ca="1">IF(B51&lt;&gt;"",VLOOKUP('Quarter 2'!G51-5*('Quarter 2'!D51-1),'Players Stats'!$B$136:$J$140,1+E51),"")</f>
        <v>0.14460000000000001</v>
      </c>
      <c r="L51" s="44" t="str">
        <f t="shared" ca="1" si="62"/>
        <v>NO</v>
      </c>
      <c r="M51" s="87">
        <f t="shared" ca="1" si="9"/>
        <v>0.72322375937480865</v>
      </c>
      <c r="N51" s="87">
        <f ca="1">IF(B51&lt;&gt;"",IF(L51="NO",VLOOKUP(G51,'Players Stats'!$C$88:$I$127,7),""),"")</f>
        <v>0</v>
      </c>
      <c r="O51" s="44">
        <f t="shared" ca="1" si="63"/>
        <v>2</v>
      </c>
      <c r="P51" s="87">
        <f t="shared" ca="1" si="10"/>
        <v>0.63734694314587215</v>
      </c>
      <c r="Q51" s="87">
        <f ca="1">IF(L51="NO",VLOOKUP(G51,'Players Stats'!$C$88:$H$127,7-'Quarter 2'!O51),"")</f>
        <v>0.63800000000000001</v>
      </c>
      <c r="R51" s="44">
        <f t="shared" ca="1" si="64"/>
        <v>2</v>
      </c>
      <c r="S51" s="87">
        <f t="shared" ca="1" si="11"/>
        <v>0.96016242037050603</v>
      </c>
      <c r="T51" s="44" t="str">
        <f ca="1">IF(S51="","",IF(S51&lt;=VLOOKUP(G51,'Players Stats'!$C$88:$L$127,10),"YES","NO"))</f>
        <v>NO</v>
      </c>
      <c r="U51" s="87" t="str">
        <f t="shared" ca="1" si="12"/>
        <v/>
      </c>
      <c r="V51" s="44" t="str">
        <f ca="1">IF(T51="YES",IF(U51&lt;=VLOOKUP(G51,'Players Stats'!$C$88:$H$127,6),1,0),"")</f>
        <v/>
      </c>
      <c r="W51" s="87" t="str">
        <f t="shared" ca="1" si="13"/>
        <v/>
      </c>
      <c r="X51" s="44" t="str">
        <f ca="1">IF(AND(T51="YES",W51&lt;&gt;""),IF(W51&lt;=VLOOKUP(G51,'Players Stats'!$C$88:$H$127,6),1,0),"")</f>
        <v/>
      </c>
      <c r="Y51" s="87" t="str">
        <f t="shared" ca="1" si="14"/>
        <v/>
      </c>
      <c r="Z51" s="44" t="str">
        <f ca="1">IF(Y51="","",IF(Y51&lt;=Simulation!$K$7,"YES","NO"))</f>
        <v/>
      </c>
      <c r="AA51" s="87" t="str">
        <f t="shared" ca="1" si="15"/>
        <v/>
      </c>
      <c r="AB51" s="44" t="str">
        <f ca="1">IF(Z51="NO",IF(AA51&lt;=Simulation!$K$9,D51,E51),"")</f>
        <v/>
      </c>
      <c r="AD51" s="44">
        <f t="shared" ca="1" si="16"/>
        <v>15</v>
      </c>
      <c r="AE51" s="6" t="str">
        <f t="shared" ca="1" si="17"/>
        <v>-</v>
      </c>
      <c r="AF51" s="44">
        <f t="shared" ca="1" si="18"/>
        <v>18</v>
      </c>
      <c r="AH51" s="44" t="str">
        <f t="shared" ca="1" si="77"/>
        <v/>
      </c>
      <c r="AI51" s="44" t="str">
        <f t="shared" ca="1" si="77"/>
        <v/>
      </c>
      <c r="AJ51" s="44" t="str">
        <f t="shared" ca="1" si="77"/>
        <v/>
      </c>
      <c r="AL51" s="44">
        <f ca="1">IF(AL50&lt;&gt;"",IF(AND(AL50&lt;60*Simulation!$K$8, AL50+AM51&lt;60*Simulation!$K$8),AL50+AM51,""),"")</f>
        <v>636</v>
      </c>
      <c r="AM51" s="44">
        <f ca="1">IF(AL50&lt;&gt;"",IF(AND(BL50&lt;&gt;"", AN50=BL50),RANDBETWEEN(Simulation!$N$6,Simulation!$P$6),RANDBETWEEN(Simulation!$N$5,Simulation!$P$5)),"")</f>
        <v>9</v>
      </c>
      <c r="AN51" s="44">
        <f t="shared" ca="1" si="65"/>
        <v>4</v>
      </c>
      <c r="AO51" s="44">
        <f t="shared" ca="1" si="19"/>
        <v>3</v>
      </c>
      <c r="AP51" s="27">
        <f t="shared" ca="1" si="20"/>
        <v>9.2892966375470842E-2</v>
      </c>
      <c r="AQ51" s="44">
        <f t="shared" ca="1" si="21"/>
        <v>16</v>
      </c>
      <c r="AR51" s="44" t="str">
        <f ca="1">IF(AL51&lt;&gt;"",VLOOKUP(AQ51,'Players Stats'!$C$88:$D$127,2),"")</f>
        <v>Point Guard</v>
      </c>
      <c r="AS51" s="44" t="str">
        <f ca="1">IF(AL51&lt;&gt;"",VLOOKUP(AQ51,'Players Stats'!$C$88:$E$127,3),"")</f>
        <v>J.R. Smith</v>
      </c>
      <c r="AT51" s="27">
        <f t="shared" ca="1" si="22"/>
        <v>0.76829757298430235</v>
      </c>
      <c r="AU51" s="44">
        <f ca="1">IF(AL51&lt;&gt;"",VLOOKUP('Quarter 2'!AQ51-5*('Quarter 2'!AN51-1),'Players Stats'!$B$136:$J$140,1+AO51),"")</f>
        <v>6.9000000000000006E-2</v>
      </c>
      <c r="AV51" s="44" t="str">
        <f t="shared" ca="1" si="66"/>
        <v>NO</v>
      </c>
      <c r="AW51" s="27">
        <f t="shared" ca="1" si="23"/>
        <v>0.90617893788586068</v>
      </c>
      <c r="AX51" s="44">
        <f ca="1">IF(AL51&lt;&gt;"",IF(AV51="NO",VLOOKUP(AQ51,'Players Stats'!$C$88:$I$127,7),""),"")</f>
        <v>0.26066350710900471</v>
      </c>
      <c r="AY51" s="44">
        <f t="shared" ca="1" si="67"/>
        <v>2</v>
      </c>
      <c r="AZ51" s="27">
        <f t="shared" ca="1" si="24"/>
        <v>0.34783891599680372</v>
      </c>
      <c r="BA51" s="44">
        <f ca="1">IF(AV51="NO",VLOOKUP(AQ51,'Players Stats'!$C$88:$H$127,7-'Quarter 2'!AY51),"")</f>
        <v>0.42199999999999999</v>
      </c>
      <c r="BB51" s="44">
        <f t="shared" ca="1" si="68"/>
        <v>2</v>
      </c>
      <c r="BC51" s="27">
        <f t="shared" ca="1" si="25"/>
        <v>0.97042843103165322</v>
      </c>
      <c r="BD51" s="44" t="str">
        <f ca="1">IF(BC51="","",IF(BC51&lt;=VLOOKUP(AQ51,'Players Stats'!$C$88:$L$127,10),"YES","NO"))</f>
        <v>NO</v>
      </c>
      <c r="BE51" s="27" t="str">
        <f t="shared" ca="1" si="26"/>
        <v/>
      </c>
      <c r="BF51" s="44" t="str">
        <f ca="1">IF(BD51="YES",IF(BE51&lt;=VLOOKUP(AQ51,'Players Stats'!$C$88:$H$127,6),1,0),"")</f>
        <v/>
      </c>
      <c r="BG51" s="27" t="str">
        <f t="shared" ca="1" si="27"/>
        <v/>
      </c>
      <c r="BH51" s="44" t="str">
        <f ca="1">IF(AND(BD51="YES",BG51&lt;&gt;""),IF(BG51&lt;=VLOOKUP(AQ51,'Players Stats'!$C$88:$H$127,6),1,0),"")</f>
        <v/>
      </c>
      <c r="BI51" s="27" t="str">
        <f t="shared" ca="1" si="28"/>
        <v/>
      </c>
      <c r="BJ51" s="44" t="str">
        <f ca="1">IF(BI51="","",IF(BI51&lt;=Simulation!$K$7,"YES","NO"))</f>
        <v/>
      </c>
      <c r="BK51" s="27" t="str">
        <f t="shared" ca="1" si="29"/>
        <v/>
      </c>
      <c r="BL51" s="44" t="str">
        <f ca="1">IF(BJ51="NO",IF(BK51&lt;=Simulation!$K$9,AN51,AO51),"")</f>
        <v/>
      </c>
      <c r="BN51" s="44">
        <f t="shared" ca="1" si="30"/>
        <v>16</v>
      </c>
      <c r="BO51" s="6" t="str">
        <f t="shared" ca="1" si="31"/>
        <v>-</v>
      </c>
      <c r="BP51" s="44">
        <f t="shared" ca="1" si="32"/>
        <v>17</v>
      </c>
      <c r="BR51" s="44" t="str">
        <f t="shared" ca="1" si="2"/>
        <v/>
      </c>
      <c r="BS51" s="44" t="str">
        <f t="shared" ca="1" si="2"/>
        <v/>
      </c>
      <c r="BT51" s="44" t="str">
        <f t="shared" ca="1" si="2"/>
        <v/>
      </c>
      <c r="BU51" s="44"/>
      <c r="BV51" s="44">
        <f ca="1">IF(BV50&lt;&gt;"",IF(AND(BV50&lt;60*Simulation!$K$8, BV50+BW51&lt;60*Simulation!$K$8),BV50+BW51,""),"")</f>
        <v>590</v>
      </c>
      <c r="BW51" s="44">
        <f ca="1">IF(BV50&lt;&gt;"",IF(AND(CV50&lt;&gt;"", BX50=CV50),RANDBETWEEN(Simulation!$N$6,Simulation!$P$6),RANDBETWEEN(Simulation!$N$5,Simulation!$P$5)),"")</f>
        <v>24</v>
      </c>
      <c r="BX51" s="44">
        <f t="shared" ca="1" si="69"/>
        <v>3</v>
      </c>
      <c r="BY51" s="44">
        <f t="shared" ca="1" si="33"/>
        <v>4</v>
      </c>
      <c r="BZ51" s="27">
        <f t="shared" ca="1" si="34"/>
        <v>8.43432071550827E-2</v>
      </c>
      <c r="CA51" s="44">
        <f t="shared" ca="1" si="35"/>
        <v>11</v>
      </c>
      <c r="CB51" s="44" t="str">
        <f ca="1">IF(BV51&lt;&gt;"",VLOOKUP(CA51,'Players Stats'!$C$88:$D$127,2),"")</f>
        <v>Point Guard</v>
      </c>
      <c r="CC51" s="44" t="str">
        <f ca="1">IF(BV51&lt;&gt;"",VLOOKUP(CA51,'Players Stats'!$C$88:$E$127,3),"")</f>
        <v>Lance Stephenson</v>
      </c>
      <c r="CD51" s="27">
        <f t="shared" ca="1" si="36"/>
        <v>0.82247594726768158</v>
      </c>
      <c r="CE51" s="44">
        <f ca="1">IF(BV51&lt;&gt;"",VLOOKUP('Quarter 2'!CA51-5*('Quarter 2'!BX51-1),'Players Stats'!$B$136:$J$140,1+BY51),"")</f>
        <v>9.8799999999999999E-2</v>
      </c>
      <c r="CF51" s="44" t="str">
        <f t="shared" ca="1" si="70"/>
        <v>NO</v>
      </c>
      <c r="CG51" s="27">
        <f t="shared" ca="1" si="37"/>
        <v>0.34065132629510342</v>
      </c>
      <c r="CH51" s="44">
        <f ca="1">IF(BV51&lt;&gt;"",IF(CF51="NO",VLOOKUP(CA51,'Players Stats'!$C$88:$I$127,7),""),"")</f>
        <v>0.23762376237623761</v>
      </c>
      <c r="CI51" s="44">
        <f t="shared" ca="1" si="71"/>
        <v>2</v>
      </c>
      <c r="CJ51" s="27">
        <f t="shared" ca="1" si="38"/>
        <v>0.29005878033466659</v>
      </c>
      <c r="CK51" s="44">
        <f ca="1">IF(CF51="NO",VLOOKUP(CA51,'Players Stats'!$C$88:$H$127,7-'Quarter 2'!CI51),"")</f>
        <v>0.46</v>
      </c>
      <c r="CL51" s="44">
        <f t="shared" ca="1" si="72"/>
        <v>2</v>
      </c>
      <c r="CM51" s="27">
        <f t="shared" ca="1" si="39"/>
        <v>8.0898347356151756E-2</v>
      </c>
      <c r="CN51" s="44" t="str">
        <f ca="1">IF(CM51="","",IF(CM51&lt;=VLOOKUP(CA51,'Players Stats'!$C$88:$L$127,10),"YES","NO"))</f>
        <v>NO</v>
      </c>
      <c r="CO51" s="27" t="str">
        <f t="shared" ca="1" si="40"/>
        <v/>
      </c>
      <c r="CP51" s="44" t="str">
        <f ca="1">IF(CN51="YES",IF(CO51&lt;=VLOOKUP(CA51,'Players Stats'!$C$88:$H$127,6),1,0),"")</f>
        <v/>
      </c>
      <c r="CQ51" s="27" t="str">
        <f t="shared" ca="1" si="41"/>
        <v/>
      </c>
      <c r="CR51" s="44" t="str">
        <f ca="1">IF(AND(CN51="YES",CQ51&lt;&gt;""),IF(CQ51&lt;=VLOOKUP(CA51,'Players Stats'!$C$88:$H$127,6),1,0),"")</f>
        <v/>
      </c>
      <c r="CS51" s="27" t="str">
        <f t="shared" ca="1" si="42"/>
        <v/>
      </c>
      <c r="CT51" s="44" t="str">
        <f ca="1">IF(CS51="","",IF(CS51&lt;=Simulation!$K$7,"YES","NO"))</f>
        <v/>
      </c>
      <c r="CU51" s="27" t="str">
        <f t="shared" ca="1" si="43"/>
        <v/>
      </c>
      <c r="CV51" s="44" t="str">
        <f ca="1">IF(CT51="NO",IF(CU51&lt;=Simulation!$K$9,BX51,BY51),"")</f>
        <v/>
      </c>
      <c r="CX51" s="44">
        <f t="shared" ca="1" si="44"/>
        <v>21</v>
      </c>
      <c r="CY51" s="6" t="str">
        <f t="shared" ca="1" si="45"/>
        <v>-</v>
      </c>
      <c r="CZ51" s="44">
        <f t="shared" ca="1" si="46"/>
        <v>19</v>
      </c>
      <c r="DB51" s="44" t="str">
        <f t="shared" ca="1" si="3"/>
        <v/>
      </c>
      <c r="DC51" s="44" t="str">
        <f t="shared" ca="1" si="3"/>
        <v/>
      </c>
      <c r="DD51" s="44" t="str">
        <f t="shared" ca="1" si="3"/>
        <v/>
      </c>
      <c r="DE51" s="44"/>
      <c r="DF51" s="44">
        <f ca="1">IF(DF50&lt;&gt;"",IF(AND(DF50&lt;60*Simulation!$K$8, DF50+DG51&lt;60*Simulation!$K$8),DF50+DG51,""),"")</f>
        <v>652</v>
      </c>
      <c r="DG51" s="44">
        <f ca="1">IF(DF50&lt;&gt;"",IF(AND(EF50&lt;&gt;"", DH50=EF50),RANDBETWEEN(Simulation!$N$6,Simulation!$P$6),RANDBETWEEN(Simulation!$N$5,Simulation!$P$5)),"")</f>
        <v>8</v>
      </c>
      <c r="DH51" s="44">
        <f t="shared" ca="1" si="73"/>
        <v>4</v>
      </c>
      <c r="DI51" s="44">
        <f t="shared" ca="1" si="47"/>
        <v>3</v>
      </c>
      <c r="DJ51" s="27">
        <f t="shared" ca="1" si="48"/>
        <v>0.54898514853393277</v>
      </c>
      <c r="DK51" s="44">
        <f t="shared" ca="1" si="49"/>
        <v>18</v>
      </c>
      <c r="DL51" s="44" t="str">
        <f ca="1">IF(DF51&lt;&gt;"",VLOOKUP(DK51,'Players Stats'!$C$88:$D$127,2),"")</f>
        <v>Small Forward</v>
      </c>
      <c r="DM51" s="44" t="str">
        <f ca="1">IF(DF51&lt;&gt;"",VLOOKUP(DK51,'Players Stats'!$C$88:$E$127,3),"")</f>
        <v>Carmelo Anthony</v>
      </c>
      <c r="DN51" s="27">
        <f t="shared" ca="1" si="50"/>
        <v>0.56279870589252134</v>
      </c>
      <c r="DO51" s="44">
        <f ca="1">IF(DF51&lt;&gt;"",VLOOKUP('Quarter 2'!DK51-5*('Quarter 2'!DH51-1),'Players Stats'!$B$136:$J$140,1+DI51),"")</f>
        <v>0.10165000000000002</v>
      </c>
      <c r="DP51" s="44" t="str">
        <f t="shared" ca="1" si="74"/>
        <v>NO</v>
      </c>
      <c r="DQ51" s="27">
        <f t="shared" ca="1" si="51"/>
        <v>0.18816897424233014</v>
      </c>
      <c r="DR51" s="44">
        <f ca="1">IF(DF51&lt;&gt;"",IF(DP51="NO",VLOOKUP(DK51,'Players Stats'!$C$88:$I$127,7),""),"")</f>
        <v>0.21830985915492959</v>
      </c>
      <c r="DS51" s="44">
        <f t="shared" ca="1" si="75"/>
        <v>3</v>
      </c>
      <c r="DT51" s="27">
        <f t="shared" ca="1" si="52"/>
        <v>0.62798476561529304</v>
      </c>
      <c r="DU51" s="44">
        <f ca="1">IF(DP51="NO",VLOOKUP(DK51,'Players Stats'!$C$88:$H$127,7-'Quarter 2'!DS51),"")</f>
        <v>0.379</v>
      </c>
      <c r="DV51" s="44">
        <f t="shared" ca="1" si="76"/>
        <v>0</v>
      </c>
      <c r="DW51" s="27" t="str">
        <f t="shared" ca="1" si="53"/>
        <v/>
      </c>
      <c r="DX51" s="44" t="str">
        <f ca="1">IF(DW51="","",IF(DW51&lt;=VLOOKUP(DK51,'Players Stats'!$C$88:$L$127,10),"YES","NO"))</f>
        <v/>
      </c>
      <c r="DY51" s="27" t="str">
        <f t="shared" ca="1" si="54"/>
        <v/>
      </c>
      <c r="DZ51" s="44" t="str">
        <f ca="1">IF(DX51="YES",IF(DY51&lt;=VLOOKUP(DK51,'Players Stats'!$C$88:$H$127,6),1,0),"")</f>
        <v/>
      </c>
      <c r="EA51" s="27" t="str">
        <f t="shared" ca="1" si="55"/>
        <v/>
      </c>
      <c r="EB51" s="44" t="str">
        <f ca="1">IF(AND(DX51="YES",EA51&lt;&gt;""),IF(EA51&lt;=VLOOKUP(DK51,'Players Stats'!$C$88:$H$127,6),1,0),"")</f>
        <v/>
      </c>
      <c r="EC51" s="27" t="str">
        <f t="shared" ca="1" si="56"/>
        <v/>
      </c>
      <c r="ED51" s="44" t="str">
        <f ca="1">IF(EC51="","",IF(EC51&lt;=Simulation!$K$7,"YES","NO"))</f>
        <v/>
      </c>
      <c r="EE51" s="27" t="str">
        <f t="shared" ca="1" si="57"/>
        <v/>
      </c>
      <c r="EF51" s="44" t="str">
        <f ca="1">IF(ED51="NO",IF(EE51&lt;=Simulation!$K$9,DH51,DI51),"")</f>
        <v/>
      </c>
      <c r="EH51" s="44">
        <f t="shared" ca="1" si="58"/>
        <v>17</v>
      </c>
      <c r="EI51" s="6" t="str">
        <f t="shared" ca="1" si="59"/>
        <v>-</v>
      </c>
      <c r="EJ51" s="44">
        <f t="shared" ca="1" si="60"/>
        <v>20</v>
      </c>
      <c r="EL51" s="44" t="str">
        <f t="shared" ca="1" si="4"/>
        <v/>
      </c>
      <c r="EM51" s="44" t="str">
        <f t="shared" ca="1" si="4"/>
        <v/>
      </c>
      <c r="EN51" s="44" t="str">
        <f t="shared" ca="1" si="4"/>
        <v/>
      </c>
    </row>
    <row r="52" spans="2:144">
      <c r="B52" s="44">
        <f ca="1">IF(B51&lt;&gt;"",IF(AND(B51&lt;60*Simulation!$K$8, B51+C52&lt;60*Simulation!$K$8),B51+C52,""),"")</f>
        <v>597</v>
      </c>
      <c r="C52" s="44">
        <f ca="1">IF(B51&lt;&gt;"",IF(AND(AB51&lt;&gt;"", D51=AB51),RANDBETWEEN(Simulation!$N$6,Simulation!$P$6),RANDBETWEEN(Simulation!$N$5,Simulation!$P$5)),"")</f>
        <v>24</v>
      </c>
      <c r="D52" s="44">
        <f t="shared" ca="1" si="61"/>
        <v>3</v>
      </c>
      <c r="E52" s="44">
        <f t="shared" ca="1" si="5"/>
        <v>4</v>
      </c>
      <c r="F52" s="87">
        <f t="shared" ca="1" si="6"/>
        <v>0.78614477258859106</v>
      </c>
      <c r="G52" s="44">
        <f t="shared" ca="1" si="7"/>
        <v>14</v>
      </c>
      <c r="H52" s="44" t="str">
        <f ca="1">IF(B52&lt;&gt;"",VLOOKUP(G52,'Players Stats'!$C$88:$D$127,2),"")</f>
        <v>Power Forward</v>
      </c>
      <c r="I52" s="44" t="str">
        <f ca="1">IF(B52&lt;&gt;"",VLOOKUP(G52,'Players Stats'!$C$88:$E$127,3),"")</f>
        <v>Paul George</v>
      </c>
      <c r="J52" s="87">
        <f t="shared" ca="1" si="8"/>
        <v>0.7864314062237272</v>
      </c>
      <c r="K52" s="87">
        <f ca="1">IF(B52&lt;&gt;"",VLOOKUP('Quarter 2'!G52-5*('Quarter 2'!D52-1),'Players Stats'!$B$136:$J$140,1+E52),"")</f>
        <v>4.8800000000000003E-2</v>
      </c>
      <c r="L52" s="44" t="str">
        <f t="shared" ca="1" si="62"/>
        <v>NO</v>
      </c>
      <c r="M52" s="87">
        <f t="shared" ca="1" si="9"/>
        <v>0.68463669180928632</v>
      </c>
      <c r="N52" s="87">
        <f ca="1">IF(B52&lt;&gt;"",IF(L52="NO",VLOOKUP(G52,'Players Stats'!$C$88:$I$127,7),""),"")</f>
        <v>0.28365384615384615</v>
      </c>
      <c r="O52" s="44">
        <f t="shared" ca="1" si="63"/>
        <v>2</v>
      </c>
      <c r="P52" s="87">
        <f t="shared" ca="1" si="10"/>
        <v>0.37997006514609244</v>
      </c>
      <c r="Q52" s="87">
        <f ca="1">IF(L52="NO",VLOOKUP(G52,'Players Stats'!$C$88:$H$127,7-'Quarter 2'!O52),"")</f>
        <v>0.41899999999999998</v>
      </c>
      <c r="R52" s="44">
        <f t="shared" ca="1" si="64"/>
        <v>2</v>
      </c>
      <c r="S52" s="87">
        <f t="shared" ca="1" si="11"/>
        <v>0.42708380143338653</v>
      </c>
      <c r="T52" s="44" t="str">
        <f ca="1">IF(S52="","",IF(S52&lt;=VLOOKUP(G52,'Players Stats'!$C$88:$L$127,10),"YES","NO"))</f>
        <v>NO</v>
      </c>
      <c r="U52" s="87" t="str">
        <f t="shared" ca="1" si="12"/>
        <v/>
      </c>
      <c r="V52" s="44" t="str">
        <f ca="1">IF(T52="YES",IF(U52&lt;=VLOOKUP(G52,'Players Stats'!$C$88:$H$127,6),1,0),"")</f>
        <v/>
      </c>
      <c r="W52" s="87" t="str">
        <f t="shared" ca="1" si="13"/>
        <v/>
      </c>
      <c r="X52" s="44" t="str">
        <f ca="1">IF(AND(T52="YES",W52&lt;&gt;""),IF(W52&lt;=VLOOKUP(G52,'Players Stats'!$C$88:$H$127,6),1,0),"")</f>
        <v/>
      </c>
      <c r="Y52" s="87" t="str">
        <f t="shared" ca="1" si="14"/>
        <v/>
      </c>
      <c r="Z52" s="44" t="str">
        <f ca="1">IF(Y52="","",IF(Y52&lt;=Simulation!$K$7,"YES","NO"))</f>
        <v/>
      </c>
      <c r="AA52" s="87" t="str">
        <f t="shared" ca="1" si="15"/>
        <v/>
      </c>
      <c r="AB52" s="44" t="str">
        <f ca="1">IF(Z52="NO",IF(AA52&lt;=Simulation!$K$9,D52,E52),"")</f>
        <v/>
      </c>
      <c r="AD52" s="44">
        <f t="shared" ca="1" si="16"/>
        <v>17</v>
      </c>
      <c r="AE52" s="6" t="str">
        <f t="shared" ca="1" si="17"/>
        <v>-</v>
      </c>
      <c r="AF52" s="44">
        <f t="shared" ca="1" si="18"/>
        <v>18</v>
      </c>
      <c r="AH52" s="44" t="str">
        <f t="shared" ca="1" si="77"/>
        <v/>
      </c>
      <c r="AI52" s="44" t="str">
        <f t="shared" ca="1" si="77"/>
        <v/>
      </c>
      <c r="AJ52" s="44" t="str">
        <f t="shared" ca="1" si="77"/>
        <v/>
      </c>
      <c r="AL52" s="44">
        <f ca="1">IF(AL51&lt;&gt;"",IF(AND(AL51&lt;60*Simulation!$K$8, AL51+AM52&lt;60*Simulation!$K$8),AL51+AM52,""),"")</f>
        <v>647</v>
      </c>
      <c r="AM52" s="44">
        <f ca="1">IF(AL51&lt;&gt;"",IF(AND(BL51&lt;&gt;"", AN51=BL51),RANDBETWEEN(Simulation!$N$6,Simulation!$P$6),RANDBETWEEN(Simulation!$N$5,Simulation!$P$5)),"")</f>
        <v>11</v>
      </c>
      <c r="AN52" s="44">
        <f t="shared" ca="1" si="65"/>
        <v>3</v>
      </c>
      <c r="AO52" s="44">
        <f t="shared" ca="1" si="19"/>
        <v>4</v>
      </c>
      <c r="AP52" s="27">
        <f t="shared" ca="1" si="20"/>
        <v>0.28099098771935882</v>
      </c>
      <c r="AQ52" s="44">
        <f t="shared" ca="1" si="21"/>
        <v>12</v>
      </c>
      <c r="AR52" s="44" t="str">
        <f ca="1">IF(AL52&lt;&gt;"",VLOOKUP(AQ52,'Players Stats'!$C$88:$D$127,2),"")</f>
        <v>Shooting Guard</v>
      </c>
      <c r="AS52" s="44" t="str">
        <f ca="1">IF(AL52&lt;&gt;"",VLOOKUP(AQ52,'Players Stats'!$C$88:$E$127,3),"")</f>
        <v>George Hill</v>
      </c>
      <c r="AT52" s="27">
        <f t="shared" ca="1" si="22"/>
        <v>0.42524456050970505</v>
      </c>
      <c r="AU52" s="44">
        <f ca="1">IF(AL52&lt;&gt;"",VLOOKUP('Quarter 2'!AQ52-5*('Quarter 2'!AN52-1),'Players Stats'!$B$136:$J$140,1+AO52),"")</f>
        <v>6.2399999999999997E-2</v>
      </c>
      <c r="AV52" s="44" t="str">
        <f t="shared" ca="1" si="66"/>
        <v>NO</v>
      </c>
      <c r="AW52" s="27">
        <f t="shared" ca="1" si="23"/>
        <v>0.20274622992900193</v>
      </c>
      <c r="AX52" s="44">
        <f ca="1">IF(AL52&lt;&gt;"",IF(AV52="NO",VLOOKUP(AQ52,'Players Stats'!$C$88:$I$127,7),""),"")</f>
        <v>0.28571428571428564</v>
      </c>
      <c r="AY52" s="44">
        <f t="shared" ca="1" si="67"/>
        <v>3</v>
      </c>
      <c r="AZ52" s="27">
        <f t="shared" ca="1" si="24"/>
        <v>0.24140077611345812</v>
      </c>
      <c r="BA52" s="44">
        <f ca="1">IF(AV52="NO",VLOOKUP(AQ52,'Players Stats'!$C$88:$H$127,7-'Quarter 2'!AY52),"")</f>
        <v>0.36799999999999999</v>
      </c>
      <c r="BB52" s="44">
        <f t="shared" ca="1" si="68"/>
        <v>3</v>
      </c>
      <c r="BC52" s="27" t="str">
        <f t="shared" ca="1" si="25"/>
        <v/>
      </c>
      <c r="BD52" s="44" t="str">
        <f ca="1">IF(BC52="","",IF(BC52&lt;=VLOOKUP(AQ52,'Players Stats'!$C$88:$L$127,10),"YES","NO"))</f>
        <v/>
      </c>
      <c r="BE52" s="27" t="str">
        <f t="shared" ca="1" si="26"/>
        <v/>
      </c>
      <c r="BF52" s="44" t="str">
        <f ca="1">IF(BD52="YES",IF(BE52&lt;=VLOOKUP(AQ52,'Players Stats'!$C$88:$H$127,6),1,0),"")</f>
        <v/>
      </c>
      <c r="BG52" s="27" t="str">
        <f t="shared" ca="1" si="27"/>
        <v/>
      </c>
      <c r="BH52" s="44" t="str">
        <f ca="1">IF(AND(BD52="YES",BG52&lt;&gt;""),IF(BG52&lt;=VLOOKUP(AQ52,'Players Stats'!$C$88:$H$127,6),1,0),"")</f>
        <v/>
      </c>
      <c r="BI52" s="27" t="str">
        <f t="shared" ca="1" si="28"/>
        <v/>
      </c>
      <c r="BJ52" s="44" t="str">
        <f ca="1">IF(BI52="","",IF(BI52&lt;=Simulation!$K$7,"YES","NO"))</f>
        <v/>
      </c>
      <c r="BK52" s="27" t="str">
        <f t="shared" ca="1" si="29"/>
        <v/>
      </c>
      <c r="BL52" s="44" t="str">
        <f ca="1">IF(BJ52="NO",IF(BK52&lt;=Simulation!$K$9,AN52,AO52),"")</f>
        <v/>
      </c>
      <c r="BN52" s="44">
        <f t="shared" ca="1" si="30"/>
        <v>19</v>
      </c>
      <c r="BO52" s="6" t="str">
        <f t="shared" ca="1" si="31"/>
        <v>-</v>
      </c>
      <c r="BP52" s="44">
        <f t="shared" ca="1" si="32"/>
        <v>17</v>
      </c>
      <c r="BR52" s="44" t="str">
        <f t="shared" ca="1" si="2"/>
        <v/>
      </c>
      <c r="BS52" s="44" t="str">
        <f t="shared" ca="1" si="2"/>
        <v/>
      </c>
      <c r="BT52" s="44" t="str">
        <f t="shared" ca="1" si="2"/>
        <v/>
      </c>
      <c r="BU52" s="44"/>
      <c r="BV52" s="44">
        <f ca="1">IF(BV51&lt;&gt;"",IF(AND(BV51&lt;60*Simulation!$K$8, BV51+BW52&lt;60*Simulation!$K$8),BV51+BW52,""),"")</f>
        <v>599</v>
      </c>
      <c r="BW52" s="44">
        <f ca="1">IF(BV51&lt;&gt;"",IF(AND(CV51&lt;&gt;"", BX51=CV51),RANDBETWEEN(Simulation!$N$6,Simulation!$P$6),RANDBETWEEN(Simulation!$N$5,Simulation!$P$5)),"")</f>
        <v>9</v>
      </c>
      <c r="BX52" s="44">
        <f t="shared" ca="1" si="69"/>
        <v>4</v>
      </c>
      <c r="BY52" s="44">
        <f t="shared" ca="1" si="33"/>
        <v>3</v>
      </c>
      <c r="BZ52" s="27">
        <f t="shared" ca="1" si="34"/>
        <v>0.45255310332955712</v>
      </c>
      <c r="CA52" s="44">
        <f t="shared" ca="1" si="35"/>
        <v>18</v>
      </c>
      <c r="CB52" s="44" t="str">
        <f ca="1">IF(BV52&lt;&gt;"",VLOOKUP(CA52,'Players Stats'!$C$88:$D$127,2),"")</f>
        <v>Small Forward</v>
      </c>
      <c r="CC52" s="44" t="str">
        <f ca="1">IF(BV52&lt;&gt;"",VLOOKUP(CA52,'Players Stats'!$C$88:$E$127,3),"")</f>
        <v>Carmelo Anthony</v>
      </c>
      <c r="CD52" s="27">
        <f t="shared" ca="1" si="36"/>
        <v>0.59699001975923272</v>
      </c>
      <c r="CE52" s="44">
        <f ca="1">IF(BV52&lt;&gt;"",VLOOKUP('Quarter 2'!CA52-5*('Quarter 2'!BX52-1),'Players Stats'!$B$136:$J$140,1+BY52),"")</f>
        <v>0.10165000000000002</v>
      </c>
      <c r="CF52" s="44" t="str">
        <f t="shared" ca="1" si="70"/>
        <v>NO</v>
      </c>
      <c r="CG52" s="27">
        <f t="shared" ca="1" si="37"/>
        <v>0.1712519081370385</v>
      </c>
      <c r="CH52" s="44">
        <f ca="1">IF(BV52&lt;&gt;"",IF(CF52="NO",VLOOKUP(CA52,'Players Stats'!$C$88:$I$127,7),""),"")</f>
        <v>0.21830985915492959</v>
      </c>
      <c r="CI52" s="44">
        <f t="shared" ca="1" si="71"/>
        <v>3</v>
      </c>
      <c r="CJ52" s="27">
        <f t="shared" ca="1" si="38"/>
        <v>0.25174502110212549</v>
      </c>
      <c r="CK52" s="44">
        <f ca="1">IF(CF52="NO",VLOOKUP(CA52,'Players Stats'!$C$88:$H$127,7-'Quarter 2'!CI52),"")</f>
        <v>0.379</v>
      </c>
      <c r="CL52" s="44">
        <f t="shared" ca="1" si="72"/>
        <v>3</v>
      </c>
      <c r="CM52" s="27" t="str">
        <f t="shared" ca="1" si="39"/>
        <v/>
      </c>
      <c r="CN52" s="44" t="str">
        <f ca="1">IF(CM52="","",IF(CM52&lt;=VLOOKUP(CA52,'Players Stats'!$C$88:$L$127,10),"YES","NO"))</f>
        <v/>
      </c>
      <c r="CO52" s="27" t="str">
        <f t="shared" ca="1" si="40"/>
        <v/>
      </c>
      <c r="CP52" s="44" t="str">
        <f ca="1">IF(CN52="YES",IF(CO52&lt;=VLOOKUP(CA52,'Players Stats'!$C$88:$H$127,6),1,0),"")</f>
        <v/>
      </c>
      <c r="CQ52" s="27" t="str">
        <f t="shared" ca="1" si="41"/>
        <v/>
      </c>
      <c r="CR52" s="44" t="str">
        <f ca="1">IF(AND(CN52="YES",CQ52&lt;&gt;""),IF(CQ52&lt;=VLOOKUP(CA52,'Players Stats'!$C$88:$H$127,6),1,0),"")</f>
        <v/>
      </c>
      <c r="CS52" s="27" t="str">
        <f t="shared" ca="1" si="42"/>
        <v/>
      </c>
      <c r="CT52" s="44" t="str">
        <f ca="1">IF(CS52="","",IF(CS52&lt;=Simulation!$K$7,"YES","NO"))</f>
        <v/>
      </c>
      <c r="CU52" s="27" t="str">
        <f t="shared" ca="1" si="43"/>
        <v/>
      </c>
      <c r="CV52" s="44" t="str">
        <f ca="1">IF(CT52="NO",IF(CU52&lt;=Simulation!$K$9,BX52,BY52),"")</f>
        <v/>
      </c>
      <c r="CX52" s="44">
        <f t="shared" ca="1" si="44"/>
        <v>21</v>
      </c>
      <c r="CY52" s="6" t="str">
        <f t="shared" ca="1" si="45"/>
        <v>-</v>
      </c>
      <c r="CZ52" s="44">
        <f t="shared" ca="1" si="46"/>
        <v>22</v>
      </c>
      <c r="DB52" s="44" t="str">
        <f t="shared" ca="1" si="3"/>
        <v/>
      </c>
      <c r="DC52" s="44" t="str">
        <f t="shared" ca="1" si="3"/>
        <v/>
      </c>
      <c r="DD52" s="44" t="str">
        <f t="shared" ca="1" si="3"/>
        <v/>
      </c>
      <c r="DE52" s="44"/>
      <c r="DF52" s="44">
        <f ca="1">IF(DF51&lt;&gt;"",IF(AND(DF51&lt;60*Simulation!$K$8, DF51+DG52&lt;60*Simulation!$K$8),DF51+DG52,""),"")</f>
        <v>671</v>
      </c>
      <c r="DG52" s="44">
        <f ca="1">IF(DF51&lt;&gt;"",IF(AND(EF51&lt;&gt;"", DH51=EF51),RANDBETWEEN(Simulation!$N$6,Simulation!$P$6),RANDBETWEEN(Simulation!$N$5,Simulation!$P$5)),"")</f>
        <v>19</v>
      </c>
      <c r="DH52" s="44">
        <f t="shared" ca="1" si="73"/>
        <v>3</v>
      </c>
      <c r="DI52" s="44">
        <f t="shared" ca="1" si="47"/>
        <v>4</v>
      </c>
      <c r="DJ52" s="27">
        <f t="shared" ca="1" si="48"/>
        <v>0.73020206258500997</v>
      </c>
      <c r="DK52" s="44">
        <f t="shared" ca="1" si="49"/>
        <v>14</v>
      </c>
      <c r="DL52" s="44" t="str">
        <f ca="1">IF(DF52&lt;&gt;"",VLOOKUP(DK52,'Players Stats'!$C$88:$D$127,2),"")</f>
        <v>Power Forward</v>
      </c>
      <c r="DM52" s="44" t="str">
        <f ca="1">IF(DF52&lt;&gt;"",VLOOKUP(DK52,'Players Stats'!$C$88:$E$127,3),"")</f>
        <v>Paul George</v>
      </c>
      <c r="DN52" s="27">
        <f t="shared" ca="1" si="50"/>
        <v>0.98894561568013983</v>
      </c>
      <c r="DO52" s="44">
        <f ca="1">IF(DF52&lt;&gt;"",VLOOKUP('Quarter 2'!DK52-5*('Quarter 2'!DH52-1),'Players Stats'!$B$136:$J$140,1+DI52),"")</f>
        <v>4.8800000000000003E-2</v>
      </c>
      <c r="DP52" s="44" t="str">
        <f t="shared" ca="1" si="74"/>
        <v>NO</v>
      </c>
      <c r="DQ52" s="27">
        <f t="shared" ca="1" si="51"/>
        <v>0.17491742040645841</v>
      </c>
      <c r="DR52" s="44">
        <f ca="1">IF(DF52&lt;&gt;"",IF(DP52="NO",VLOOKUP(DK52,'Players Stats'!$C$88:$I$127,7),""),"")</f>
        <v>0.28365384615384615</v>
      </c>
      <c r="DS52" s="44">
        <f t="shared" ca="1" si="75"/>
        <v>3</v>
      </c>
      <c r="DT52" s="27">
        <f t="shared" ca="1" si="52"/>
        <v>0.7940564739859467</v>
      </c>
      <c r="DU52" s="44">
        <f ca="1">IF(DP52="NO",VLOOKUP(DK52,'Players Stats'!$C$88:$H$127,7-'Quarter 2'!DS52),"")</f>
        <v>0.36199999999999999</v>
      </c>
      <c r="DV52" s="44">
        <f t="shared" ca="1" si="76"/>
        <v>0</v>
      </c>
      <c r="DW52" s="27" t="str">
        <f t="shared" ca="1" si="53"/>
        <v/>
      </c>
      <c r="DX52" s="44" t="str">
        <f ca="1">IF(DW52="","",IF(DW52&lt;=VLOOKUP(DK52,'Players Stats'!$C$88:$L$127,10),"YES","NO"))</f>
        <v/>
      </c>
      <c r="DY52" s="27" t="str">
        <f t="shared" ca="1" si="54"/>
        <v/>
      </c>
      <c r="DZ52" s="44" t="str">
        <f ca="1">IF(DX52="YES",IF(DY52&lt;=VLOOKUP(DK52,'Players Stats'!$C$88:$H$127,6),1,0),"")</f>
        <v/>
      </c>
      <c r="EA52" s="27" t="str">
        <f t="shared" ca="1" si="55"/>
        <v/>
      </c>
      <c r="EB52" s="44" t="str">
        <f ca="1">IF(AND(DX52="YES",EA52&lt;&gt;""),IF(EA52&lt;=VLOOKUP(DK52,'Players Stats'!$C$88:$H$127,6),1,0),"")</f>
        <v/>
      </c>
      <c r="EC52" s="27" t="str">
        <f t="shared" ca="1" si="56"/>
        <v/>
      </c>
      <c r="ED52" s="44" t="str">
        <f ca="1">IF(EC52="","",IF(EC52&lt;=Simulation!$K$7,"YES","NO"))</f>
        <v/>
      </c>
      <c r="EE52" s="27" t="str">
        <f t="shared" ca="1" si="57"/>
        <v/>
      </c>
      <c r="EF52" s="44" t="str">
        <f ca="1">IF(ED52="NO",IF(EE52&lt;=Simulation!$K$9,DH52,DI52),"")</f>
        <v/>
      </c>
      <c r="EH52" s="44">
        <f t="shared" ca="1" si="58"/>
        <v>17</v>
      </c>
      <c r="EI52" s="6" t="str">
        <f t="shared" ca="1" si="59"/>
        <v>-</v>
      </c>
      <c r="EJ52" s="44">
        <f t="shared" ca="1" si="60"/>
        <v>20</v>
      </c>
      <c r="EL52" s="44" t="str">
        <f t="shared" ca="1" si="4"/>
        <v/>
      </c>
      <c r="EM52" s="44" t="str">
        <f t="shared" ca="1" si="4"/>
        <v/>
      </c>
      <c r="EN52" s="44" t="str">
        <f t="shared" ca="1" si="4"/>
        <v/>
      </c>
    </row>
    <row r="53" spans="2:144">
      <c r="B53" s="44">
        <f ca="1">IF(B52&lt;&gt;"",IF(AND(B52&lt;60*Simulation!$K$8, B52+C53&lt;60*Simulation!$K$8),B52+C53,""),"")</f>
        <v>607</v>
      </c>
      <c r="C53" s="44">
        <f ca="1">IF(B52&lt;&gt;"",IF(AND(AB52&lt;&gt;"", D52=AB52),RANDBETWEEN(Simulation!$N$6,Simulation!$P$6),RANDBETWEEN(Simulation!$N$5,Simulation!$P$5)),"")</f>
        <v>10</v>
      </c>
      <c r="D53" s="44">
        <f t="shared" ca="1" si="61"/>
        <v>4</v>
      </c>
      <c r="E53" s="44">
        <f t="shared" ca="1" si="5"/>
        <v>3</v>
      </c>
      <c r="F53" s="87">
        <f t="shared" ca="1" si="6"/>
        <v>0.8309616777570028</v>
      </c>
      <c r="G53" s="44">
        <f t="shared" ca="1" si="7"/>
        <v>20</v>
      </c>
      <c r="H53" s="44" t="str">
        <f ca="1">IF(B53&lt;&gt;"",VLOOKUP(G53,'Players Stats'!$C$88:$D$127,2),"")</f>
        <v>Center</v>
      </c>
      <c r="I53" s="44" t="str">
        <f ca="1">IF(B53&lt;&gt;"",VLOOKUP(G53,'Players Stats'!$C$88:$E$127,3),"")</f>
        <v>Tyson Chandler</v>
      </c>
      <c r="J53" s="87">
        <f t="shared" ca="1" si="8"/>
        <v>0.78270925733340113</v>
      </c>
      <c r="K53" s="87">
        <f ca="1">IF(B53&lt;&gt;"",VLOOKUP('Quarter 2'!G53-5*('Quarter 2'!D53-1),'Players Stats'!$B$136:$J$140,1+E53),"")</f>
        <v>0.14460000000000001</v>
      </c>
      <c r="L53" s="44" t="str">
        <f t="shared" ca="1" si="62"/>
        <v>NO</v>
      </c>
      <c r="M53" s="87">
        <f t="shared" ca="1" si="9"/>
        <v>0.59437153299955758</v>
      </c>
      <c r="N53" s="87">
        <f ca="1">IF(B53&lt;&gt;"",IF(L53="NO",VLOOKUP(G53,'Players Stats'!$C$88:$I$127,7),""),"")</f>
        <v>0</v>
      </c>
      <c r="O53" s="44">
        <f t="shared" ca="1" si="63"/>
        <v>2</v>
      </c>
      <c r="P53" s="87">
        <f t="shared" ca="1" si="10"/>
        <v>8.8626674908679148E-2</v>
      </c>
      <c r="Q53" s="87">
        <f ca="1">IF(L53="NO",VLOOKUP(G53,'Players Stats'!$C$88:$H$127,7-'Quarter 2'!O53),"")</f>
        <v>0.63800000000000001</v>
      </c>
      <c r="R53" s="44">
        <f t="shared" ca="1" si="64"/>
        <v>2</v>
      </c>
      <c r="S53" s="87">
        <f t="shared" ca="1" si="11"/>
        <v>0.9446164963673791</v>
      </c>
      <c r="T53" s="44" t="str">
        <f ca="1">IF(S53="","",IF(S53&lt;=VLOOKUP(G53,'Players Stats'!$C$88:$L$127,10),"YES","NO"))</f>
        <v>NO</v>
      </c>
      <c r="U53" s="87" t="str">
        <f t="shared" ca="1" si="12"/>
        <v/>
      </c>
      <c r="V53" s="44" t="str">
        <f ca="1">IF(T53="YES",IF(U53&lt;=VLOOKUP(G53,'Players Stats'!$C$88:$H$127,6),1,0),"")</f>
        <v/>
      </c>
      <c r="W53" s="87" t="str">
        <f t="shared" ca="1" si="13"/>
        <v/>
      </c>
      <c r="X53" s="44" t="str">
        <f ca="1">IF(AND(T53="YES",W53&lt;&gt;""),IF(W53&lt;=VLOOKUP(G53,'Players Stats'!$C$88:$H$127,6),1,0),"")</f>
        <v/>
      </c>
      <c r="Y53" s="87" t="str">
        <f t="shared" ca="1" si="14"/>
        <v/>
      </c>
      <c r="Z53" s="44" t="str">
        <f ca="1">IF(Y53="","",IF(Y53&lt;=Simulation!$K$7,"YES","NO"))</f>
        <v/>
      </c>
      <c r="AA53" s="87" t="str">
        <f t="shared" ca="1" si="15"/>
        <v/>
      </c>
      <c r="AB53" s="44" t="str">
        <f ca="1">IF(Z53="NO",IF(AA53&lt;=Simulation!$K$9,D53,E53),"")</f>
        <v/>
      </c>
      <c r="AD53" s="44">
        <f t="shared" ca="1" si="16"/>
        <v>17</v>
      </c>
      <c r="AE53" s="6" t="str">
        <f t="shared" ca="1" si="17"/>
        <v>-</v>
      </c>
      <c r="AF53" s="44">
        <f t="shared" ca="1" si="18"/>
        <v>20</v>
      </c>
      <c r="AH53" s="44" t="str">
        <f t="shared" ca="1" si="77"/>
        <v/>
      </c>
      <c r="AI53" s="44" t="str">
        <f t="shared" ca="1" si="77"/>
        <v/>
      </c>
      <c r="AJ53" s="44" t="str">
        <f t="shared" ca="1" si="77"/>
        <v/>
      </c>
      <c r="AL53" s="44">
        <f ca="1">IF(AL52&lt;&gt;"",IF(AND(AL52&lt;60*Simulation!$K$8, AL52+AM53&lt;60*Simulation!$K$8),AL52+AM53,""),"")</f>
        <v>662</v>
      </c>
      <c r="AM53" s="44">
        <f ca="1">IF(AL52&lt;&gt;"",IF(AND(BL52&lt;&gt;"", AN52=BL52),RANDBETWEEN(Simulation!$N$6,Simulation!$P$6),RANDBETWEEN(Simulation!$N$5,Simulation!$P$5)),"")</f>
        <v>15</v>
      </c>
      <c r="AN53" s="44">
        <f t="shared" ca="1" si="65"/>
        <v>4</v>
      </c>
      <c r="AO53" s="44">
        <f t="shared" ca="1" si="19"/>
        <v>3</v>
      </c>
      <c r="AP53" s="27">
        <f t="shared" ca="1" si="20"/>
        <v>0.21298336185042543</v>
      </c>
      <c r="AQ53" s="44">
        <f t="shared" ca="1" si="21"/>
        <v>17</v>
      </c>
      <c r="AR53" s="44" t="str">
        <f ca="1">IF(AL53&lt;&gt;"",VLOOKUP(AQ53,'Players Stats'!$C$88:$D$127,2),"")</f>
        <v>Shooting Guard</v>
      </c>
      <c r="AS53" s="44" t="str">
        <f ca="1">IF(AL53&lt;&gt;"",VLOOKUP(AQ53,'Players Stats'!$C$88:$E$127,3),"")</f>
        <v>Raymond Felton</v>
      </c>
      <c r="AT53" s="27">
        <f t="shared" ca="1" si="22"/>
        <v>0.57749295534992595</v>
      </c>
      <c r="AU53" s="44">
        <f ca="1">IF(AL53&lt;&gt;"",VLOOKUP('Quarter 2'!AQ53-5*('Quarter 2'!AN53-1),'Players Stats'!$B$136:$J$140,1+AO53),"")</f>
        <v>6.9400000000000003E-2</v>
      </c>
      <c r="AV53" s="44" t="str">
        <f t="shared" ca="1" si="66"/>
        <v>NO</v>
      </c>
      <c r="AW53" s="27">
        <f t="shared" ca="1" si="23"/>
        <v>0.89672944952178335</v>
      </c>
      <c r="AX53" s="44">
        <f ca="1">IF(AL53&lt;&gt;"",IF(AV53="NO",VLOOKUP(AQ53,'Players Stats'!$C$88:$I$127,7),""),"")</f>
        <v>0.22619047619047616</v>
      </c>
      <c r="AY53" s="44">
        <f t="shared" ca="1" si="67"/>
        <v>2</v>
      </c>
      <c r="AZ53" s="27">
        <f t="shared" ca="1" si="24"/>
        <v>0.29181573653460657</v>
      </c>
      <c r="BA53" s="44">
        <f ca="1">IF(AV53="NO",VLOOKUP(AQ53,'Players Stats'!$C$88:$H$127,7-'Quarter 2'!AY53),"")</f>
        <v>0.42699999999999999</v>
      </c>
      <c r="BB53" s="44">
        <f t="shared" ca="1" si="68"/>
        <v>2</v>
      </c>
      <c r="BC53" s="27">
        <f t="shared" ca="1" si="25"/>
        <v>0.89827147471421709</v>
      </c>
      <c r="BD53" s="44" t="str">
        <f ca="1">IF(BC53="","",IF(BC53&lt;=VLOOKUP(AQ53,'Players Stats'!$C$88:$L$127,10),"YES","NO"))</f>
        <v>NO</v>
      </c>
      <c r="BE53" s="27" t="str">
        <f t="shared" ca="1" si="26"/>
        <v/>
      </c>
      <c r="BF53" s="44" t="str">
        <f ca="1">IF(BD53="YES",IF(BE53&lt;=VLOOKUP(AQ53,'Players Stats'!$C$88:$H$127,6),1,0),"")</f>
        <v/>
      </c>
      <c r="BG53" s="27" t="str">
        <f t="shared" ca="1" si="27"/>
        <v/>
      </c>
      <c r="BH53" s="44" t="str">
        <f ca="1">IF(AND(BD53="YES",BG53&lt;&gt;""),IF(BG53&lt;=VLOOKUP(AQ53,'Players Stats'!$C$88:$H$127,6),1,0),"")</f>
        <v/>
      </c>
      <c r="BI53" s="27" t="str">
        <f t="shared" ca="1" si="28"/>
        <v/>
      </c>
      <c r="BJ53" s="44" t="str">
        <f ca="1">IF(BI53="","",IF(BI53&lt;=Simulation!$K$7,"YES","NO"))</f>
        <v/>
      </c>
      <c r="BK53" s="27" t="str">
        <f t="shared" ca="1" si="29"/>
        <v/>
      </c>
      <c r="BL53" s="44" t="str">
        <f ca="1">IF(BJ53="NO",IF(BK53&lt;=Simulation!$K$9,AN53,AO53),"")</f>
        <v/>
      </c>
      <c r="BN53" s="44">
        <f t="shared" ca="1" si="30"/>
        <v>19</v>
      </c>
      <c r="BO53" s="6" t="str">
        <f t="shared" ca="1" si="31"/>
        <v>-</v>
      </c>
      <c r="BP53" s="44">
        <f t="shared" ca="1" si="32"/>
        <v>19</v>
      </c>
      <c r="BR53" s="44" t="str">
        <f t="shared" ca="1" si="2"/>
        <v/>
      </c>
      <c r="BS53" s="44" t="str">
        <f t="shared" ca="1" si="2"/>
        <v/>
      </c>
      <c r="BT53" s="44" t="str">
        <f t="shared" ca="1" si="2"/>
        <v/>
      </c>
      <c r="BU53" s="44"/>
      <c r="BV53" s="44">
        <f ca="1">IF(BV52&lt;&gt;"",IF(AND(BV52&lt;60*Simulation!$K$8, BV52+BW53&lt;60*Simulation!$K$8),BV52+BW53,""),"")</f>
        <v>621</v>
      </c>
      <c r="BW53" s="44">
        <f ca="1">IF(BV52&lt;&gt;"",IF(AND(CV52&lt;&gt;"", BX52=CV52),RANDBETWEEN(Simulation!$N$6,Simulation!$P$6),RANDBETWEEN(Simulation!$N$5,Simulation!$P$5)),"")</f>
        <v>22</v>
      </c>
      <c r="BX53" s="44">
        <f t="shared" ca="1" si="69"/>
        <v>3</v>
      </c>
      <c r="BY53" s="44">
        <f t="shared" ca="1" si="33"/>
        <v>4</v>
      </c>
      <c r="BZ53" s="27">
        <f t="shared" ca="1" si="34"/>
        <v>0.86348726989797708</v>
      </c>
      <c r="CA53" s="44">
        <f t="shared" ca="1" si="35"/>
        <v>15</v>
      </c>
      <c r="CB53" s="44" t="str">
        <f ca="1">IF(BV53&lt;&gt;"",VLOOKUP(CA53,'Players Stats'!$C$88:$D$127,2),"")</f>
        <v>Center</v>
      </c>
      <c r="CC53" s="44" t="str">
        <f ca="1">IF(BV53&lt;&gt;"",VLOOKUP(CA53,'Players Stats'!$C$88:$E$127,3),"")</f>
        <v>Roy Hibbert</v>
      </c>
      <c r="CD53" s="27">
        <f t="shared" ca="1" si="36"/>
        <v>0.21730667903359124</v>
      </c>
      <c r="CE53" s="44">
        <f ca="1">IF(BV53&lt;&gt;"",VLOOKUP('Quarter 2'!CA53-5*('Quarter 2'!BX53-1),'Players Stats'!$B$136:$J$140,1+BY53),"")</f>
        <v>8.4650000000000003E-2</v>
      </c>
      <c r="CF53" s="44" t="str">
        <f t="shared" ca="1" si="70"/>
        <v>NO</v>
      </c>
      <c r="CG53" s="27">
        <f t="shared" ca="1" si="37"/>
        <v>0.32627364680784632</v>
      </c>
      <c r="CH53" s="44">
        <f ca="1">IF(BV53&lt;&gt;"",IF(CF53="NO",VLOOKUP(CA53,'Players Stats'!$C$88:$I$127,7),""),"")</f>
        <v>9.0909090909090922E-3</v>
      </c>
      <c r="CI53" s="44">
        <f t="shared" ca="1" si="71"/>
        <v>2</v>
      </c>
      <c r="CJ53" s="27">
        <f t="shared" ca="1" si="38"/>
        <v>0.31581352116218298</v>
      </c>
      <c r="CK53" s="44">
        <f ca="1">IF(CF53="NO",VLOOKUP(CA53,'Players Stats'!$C$88:$H$127,7-'Quarter 2'!CI53),"")</f>
        <v>0.44800000000000001</v>
      </c>
      <c r="CL53" s="44">
        <f t="shared" ca="1" si="72"/>
        <v>2</v>
      </c>
      <c r="CM53" s="27">
        <f t="shared" ca="1" si="39"/>
        <v>0.54226764468774136</v>
      </c>
      <c r="CN53" s="44" t="str">
        <f ca="1">IF(CM53="","",IF(CM53&lt;=VLOOKUP(CA53,'Players Stats'!$C$88:$L$127,10),"YES","NO"))</f>
        <v>NO</v>
      </c>
      <c r="CO53" s="27" t="str">
        <f t="shared" ca="1" si="40"/>
        <v/>
      </c>
      <c r="CP53" s="44" t="str">
        <f ca="1">IF(CN53="YES",IF(CO53&lt;=VLOOKUP(CA53,'Players Stats'!$C$88:$H$127,6),1,0),"")</f>
        <v/>
      </c>
      <c r="CQ53" s="27" t="str">
        <f t="shared" ca="1" si="41"/>
        <v/>
      </c>
      <c r="CR53" s="44" t="str">
        <f ca="1">IF(AND(CN53="YES",CQ53&lt;&gt;""),IF(CQ53&lt;=VLOOKUP(CA53,'Players Stats'!$C$88:$H$127,6),1,0),"")</f>
        <v/>
      </c>
      <c r="CS53" s="27" t="str">
        <f t="shared" ca="1" si="42"/>
        <v/>
      </c>
      <c r="CT53" s="44" t="str">
        <f ca="1">IF(CS53="","",IF(CS53&lt;=Simulation!$K$7,"YES","NO"))</f>
        <v/>
      </c>
      <c r="CU53" s="27" t="str">
        <f t="shared" ca="1" si="43"/>
        <v/>
      </c>
      <c r="CV53" s="44" t="str">
        <f ca="1">IF(CT53="NO",IF(CU53&lt;=Simulation!$K$9,BX53,BY53),"")</f>
        <v/>
      </c>
      <c r="CX53" s="44">
        <f t="shared" ca="1" si="44"/>
        <v>23</v>
      </c>
      <c r="CY53" s="6" t="str">
        <f t="shared" ca="1" si="45"/>
        <v>-</v>
      </c>
      <c r="CZ53" s="44">
        <f t="shared" ca="1" si="46"/>
        <v>22</v>
      </c>
      <c r="DB53" s="44" t="str">
        <f t="shared" ca="1" si="3"/>
        <v/>
      </c>
      <c r="DC53" s="44" t="str">
        <f t="shared" ca="1" si="3"/>
        <v/>
      </c>
      <c r="DD53" s="44" t="str">
        <f t="shared" ca="1" si="3"/>
        <v/>
      </c>
      <c r="DE53" s="44"/>
      <c r="DF53" s="44">
        <f ca="1">IF(DF52&lt;&gt;"",IF(AND(DF52&lt;60*Simulation!$K$8, DF52+DG53&lt;60*Simulation!$K$8),DF52+DG53,""),"")</f>
        <v>688</v>
      </c>
      <c r="DG53" s="44">
        <f ca="1">IF(DF52&lt;&gt;"",IF(AND(EF52&lt;&gt;"", DH52=EF52),RANDBETWEEN(Simulation!$N$6,Simulation!$P$6),RANDBETWEEN(Simulation!$N$5,Simulation!$P$5)),"")</f>
        <v>17</v>
      </c>
      <c r="DH53" s="44">
        <f t="shared" ca="1" si="73"/>
        <v>4</v>
      </c>
      <c r="DI53" s="44">
        <f t="shared" ca="1" si="47"/>
        <v>3</v>
      </c>
      <c r="DJ53" s="27">
        <f t="shared" ca="1" si="48"/>
        <v>0.4642512528005428</v>
      </c>
      <c r="DK53" s="44">
        <f t="shared" ca="1" si="49"/>
        <v>18</v>
      </c>
      <c r="DL53" s="44" t="str">
        <f ca="1">IF(DF53&lt;&gt;"",VLOOKUP(DK53,'Players Stats'!$C$88:$D$127,2),"")</f>
        <v>Small Forward</v>
      </c>
      <c r="DM53" s="44" t="str">
        <f ca="1">IF(DF53&lt;&gt;"",VLOOKUP(DK53,'Players Stats'!$C$88:$E$127,3),"")</f>
        <v>Carmelo Anthony</v>
      </c>
      <c r="DN53" s="27">
        <f t="shared" ca="1" si="50"/>
        <v>0.22814985612745575</v>
      </c>
      <c r="DO53" s="44">
        <f ca="1">IF(DF53&lt;&gt;"",VLOOKUP('Quarter 2'!DK53-5*('Quarter 2'!DH53-1),'Players Stats'!$B$136:$J$140,1+DI53),"")</f>
        <v>0.10165000000000002</v>
      </c>
      <c r="DP53" s="44" t="str">
        <f t="shared" ca="1" si="74"/>
        <v>NO</v>
      </c>
      <c r="DQ53" s="27">
        <f t="shared" ca="1" si="51"/>
        <v>0.6757323590189902</v>
      </c>
      <c r="DR53" s="44">
        <f ca="1">IF(DF53&lt;&gt;"",IF(DP53="NO",VLOOKUP(DK53,'Players Stats'!$C$88:$I$127,7),""),"")</f>
        <v>0.21830985915492959</v>
      </c>
      <c r="DS53" s="44">
        <f t="shared" ca="1" si="75"/>
        <v>2</v>
      </c>
      <c r="DT53" s="27">
        <f t="shared" ca="1" si="52"/>
        <v>0.28411619519000753</v>
      </c>
      <c r="DU53" s="44">
        <f ca="1">IF(DP53="NO",VLOOKUP(DK53,'Players Stats'!$C$88:$H$127,7-'Quarter 2'!DS53),"")</f>
        <v>0.44900000000000001</v>
      </c>
      <c r="DV53" s="44">
        <f t="shared" ca="1" si="76"/>
        <v>2</v>
      </c>
      <c r="DW53" s="27">
        <f t="shared" ca="1" si="53"/>
        <v>0.50466662577892019</v>
      </c>
      <c r="DX53" s="44" t="str">
        <f ca="1">IF(DW53="","",IF(DW53&lt;=VLOOKUP(DK53,'Players Stats'!$C$88:$L$127,10),"YES","NO"))</f>
        <v>NO</v>
      </c>
      <c r="DY53" s="27" t="str">
        <f t="shared" ca="1" si="54"/>
        <v/>
      </c>
      <c r="DZ53" s="44" t="str">
        <f ca="1">IF(DX53="YES",IF(DY53&lt;=VLOOKUP(DK53,'Players Stats'!$C$88:$H$127,6),1,0),"")</f>
        <v/>
      </c>
      <c r="EA53" s="27" t="str">
        <f t="shared" ca="1" si="55"/>
        <v/>
      </c>
      <c r="EB53" s="44" t="str">
        <f ca="1">IF(AND(DX53="YES",EA53&lt;&gt;""),IF(EA53&lt;=VLOOKUP(DK53,'Players Stats'!$C$88:$H$127,6),1,0),"")</f>
        <v/>
      </c>
      <c r="EC53" s="27" t="str">
        <f t="shared" ca="1" si="56"/>
        <v/>
      </c>
      <c r="ED53" s="44" t="str">
        <f ca="1">IF(EC53="","",IF(EC53&lt;=Simulation!$K$7,"YES","NO"))</f>
        <v/>
      </c>
      <c r="EE53" s="27" t="str">
        <f t="shared" ca="1" si="57"/>
        <v/>
      </c>
      <c r="EF53" s="44" t="str">
        <f ca="1">IF(ED53="NO",IF(EE53&lt;=Simulation!$K$9,DH53,DI53),"")</f>
        <v/>
      </c>
      <c r="EH53" s="44">
        <f t="shared" ca="1" si="58"/>
        <v>17</v>
      </c>
      <c r="EI53" s="6" t="str">
        <f t="shared" ca="1" si="59"/>
        <v>-</v>
      </c>
      <c r="EJ53" s="44">
        <f t="shared" ca="1" si="60"/>
        <v>22</v>
      </c>
      <c r="EL53" s="44" t="str">
        <f t="shared" ca="1" si="4"/>
        <v/>
      </c>
      <c r="EM53" s="44" t="str">
        <f t="shared" ca="1" si="4"/>
        <v/>
      </c>
      <c r="EN53" s="44" t="str">
        <f t="shared" ca="1" si="4"/>
        <v/>
      </c>
    </row>
    <row r="54" spans="2:144">
      <c r="B54" s="44">
        <f ca="1">IF(B53&lt;&gt;"",IF(AND(B53&lt;60*Simulation!$K$8, B53+C54&lt;60*Simulation!$K$8),B53+C54,""),"")</f>
        <v>617</v>
      </c>
      <c r="C54" s="44">
        <f ca="1">IF(B53&lt;&gt;"",IF(AND(AB53&lt;&gt;"", D53=AB53),RANDBETWEEN(Simulation!$N$6,Simulation!$P$6),RANDBETWEEN(Simulation!$N$5,Simulation!$P$5)),"")</f>
        <v>10</v>
      </c>
      <c r="D54" s="44">
        <f t="shared" ca="1" si="61"/>
        <v>3</v>
      </c>
      <c r="E54" s="44">
        <f t="shared" ca="1" si="5"/>
        <v>4</v>
      </c>
      <c r="F54" s="87">
        <f t="shared" ca="1" si="6"/>
        <v>0.60976430804194082</v>
      </c>
      <c r="G54" s="44">
        <f t="shared" ca="1" si="7"/>
        <v>14</v>
      </c>
      <c r="H54" s="44" t="str">
        <f ca="1">IF(B54&lt;&gt;"",VLOOKUP(G54,'Players Stats'!$C$88:$D$127,2),"")</f>
        <v>Power Forward</v>
      </c>
      <c r="I54" s="44" t="str">
        <f ca="1">IF(B54&lt;&gt;"",VLOOKUP(G54,'Players Stats'!$C$88:$E$127,3),"")</f>
        <v>Paul George</v>
      </c>
      <c r="J54" s="87">
        <f t="shared" ca="1" si="8"/>
        <v>0.24983017035067101</v>
      </c>
      <c r="K54" s="87">
        <f ca="1">IF(B54&lt;&gt;"",VLOOKUP('Quarter 2'!G54-5*('Quarter 2'!D54-1),'Players Stats'!$B$136:$J$140,1+E54),"")</f>
        <v>4.8800000000000003E-2</v>
      </c>
      <c r="L54" s="44" t="str">
        <f t="shared" ca="1" si="62"/>
        <v>NO</v>
      </c>
      <c r="M54" s="87">
        <f t="shared" ca="1" si="9"/>
        <v>0.41315443342291036</v>
      </c>
      <c r="N54" s="87">
        <f ca="1">IF(B54&lt;&gt;"",IF(L54="NO",VLOOKUP(G54,'Players Stats'!$C$88:$I$127,7),""),"")</f>
        <v>0.28365384615384615</v>
      </c>
      <c r="O54" s="44">
        <f t="shared" ca="1" si="63"/>
        <v>2</v>
      </c>
      <c r="P54" s="87">
        <f t="shared" ca="1" si="10"/>
        <v>0.33164158300154423</v>
      </c>
      <c r="Q54" s="87">
        <f ca="1">IF(L54="NO",VLOOKUP(G54,'Players Stats'!$C$88:$H$127,7-'Quarter 2'!O54),"")</f>
        <v>0.41899999999999998</v>
      </c>
      <c r="R54" s="44">
        <f t="shared" ca="1" si="64"/>
        <v>2</v>
      </c>
      <c r="S54" s="87">
        <f t="shared" ca="1" si="11"/>
        <v>0.51062984372061893</v>
      </c>
      <c r="T54" s="44" t="str">
        <f ca="1">IF(S54="","",IF(S54&lt;=VLOOKUP(G54,'Players Stats'!$C$88:$L$127,10),"YES","NO"))</f>
        <v>NO</v>
      </c>
      <c r="U54" s="87" t="str">
        <f t="shared" ca="1" si="12"/>
        <v/>
      </c>
      <c r="V54" s="44" t="str">
        <f ca="1">IF(T54="YES",IF(U54&lt;=VLOOKUP(G54,'Players Stats'!$C$88:$H$127,6),1,0),"")</f>
        <v/>
      </c>
      <c r="W54" s="87" t="str">
        <f t="shared" ca="1" si="13"/>
        <v/>
      </c>
      <c r="X54" s="44" t="str">
        <f ca="1">IF(AND(T54="YES",W54&lt;&gt;""),IF(W54&lt;=VLOOKUP(G54,'Players Stats'!$C$88:$H$127,6),1,0),"")</f>
        <v/>
      </c>
      <c r="Y54" s="87" t="str">
        <f t="shared" ca="1" si="14"/>
        <v/>
      </c>
      <c r="Z54" s="44" t="str">
        <f ca="1">IF(Y54="","",IF(Y54&lt;=Simulation!$K$7,"YES","NO"))</f>
        <v/>
      </c>
      <c r="AA54" s="87" t="str">
        <f t="shared" ca="1" si="15"/>
        <v/>
      </c>
      <c r="AB54" s="44" t="str">
        <f ca="1">IF(Z54="NO",IF(AA54&lt;=Simulation!$K$9,D54,E54),"")</f>
        <v/>
      </c>
      <c r="AD54" s="44">
        <f t="shared" ca="1" si="16"/>
        <v>19</v>
      </c>
      <c r="AE54" s="6" t="str">
        <f t="shared" ca="1" si="17"/>
        <v>-</v>
      </c>
      <c r="AF54" s="44">
        <f t="shared" ca="1" si="18"/>
        <v>20</v>
      </c>
      <c r="AH54" s="44" t="str">
        <f t="shared" ca="1" si="77"/>
        <v/>
      </c>
      <c r="AI54" s="44" t="str">
        <f t="shared" ca="1" si="77"/>
        <v/>
      </c>
      <c r="AJ54" s="44" t="str">
        <f t="shared" ca="1" si="77"/>
        <v/>
      </c>
      <c r="AL54" s="44">
        <f ca="1">IF(AL53&lt;&gt;"",IF(AND(AL53&lt;60*Simulation!$K$8, AL53+AM54&lt;60*Simulation!$K$8),AL53+AM54,""),"")</f>
        <v>681</v>
      </c>
      <c r="AM54" s="44">
        <f ca="1">IF(AL53&lt;&gt;"",IF(AND(BL53&lt;&gt;"", AN53=BL53),RANDBETWEEN(Simulation!$N$6,Simulation!$P$6),RANDBETWEEN(Simulation!$N$5,Simulation!$P$5)),"")</f>
        <v>19</v>
      </c>
      <c r="AN54" s="44">
        <f t="shared" ca="1" si="65"/>
        <v>3</v>
      </c>
      <c r="AO54" s="44">
        <f t="shared" ca="1" si="19"/>
        <v>4</v>
      </c>
      <c r="AP54" s="27">
        <f t="shared" ca="1" si="20"/>
        <v>0.43821259265377366</v>
      </c>
      <c r="AQ54" s="44">
        <f t="shared" ca="1" si="21"/>
        <v>13</v>
      </c>
      <c r="AR54" s="44" t="str">
        <f ca="1">IF(AL54&lt;&gt;"",VLOOKUP(AQ54,'Players Stats'!$C$88:$D$127,2),"")</f>
        <v>Small Forward</v>
      </c>
      <c r="AS54" s="44" t="str">
        <f ca="1">IF(AL54&lt;&gt;"",VLOOKUP(AQ54,'Players Stats'!$C$88:$E$127,3),"")</f>
        <v>David West</v>
      </c>
      <c r="AT54" s="27">
        <f t="shared" ca="1" si="22"/>
        <v>0.37500457227208206</v>
      </c>
      <c r="AU54" s="44">
        <f ca="1">IF(AL54&lt;&gt;"",VLOOKUP('Quarter 2'!AQ54-5*('Quarter 2'!AN54-1),'Players Stats'!$B$136:$J$140,1+AO54),"")</f>
        <v>6.5350000000000005E-2</v>
      </c>
      <c r="AV54" s="44" t="str">
        <f t="shared" ca="1" si="66"/>
        <v>NO</v>
      </c>
      <c r="AW54" s="27">
        <f t="shared" ca="1" si="23"/>
        <v>0.55108332576543362</v>
      </c>
      <c r="AX54" s="44">
        <f ca="1">IF(AL54&lt;&gt;"",IF(AV54="NO",VLOOKUP(AQ54,'Players Stats'!$C$88:$I$127,7),""),"")</f>
        <v>2.1276595744680847E-2</v>
      </c>
      <c r="AY54" s="44">
        <f t="shared" ca="1" si="67"/>
        <v>2</v>
      </c>
      <c r="AZ54" s="27">
        <f t="shared" ca="1" si="24"/>
        <v>0.46755394731831712</v>
      </c>
      <c r="BA54" s="44">
        <f ca="1">IF(AV54="NO",VLOOKUP(AQ54,'Players Stats'!$C$88:$H$127,7-'Quarter 2'!AY54),"")</f>
        <v>0.498</v>
      </c>
      <c r="BB54" s="44">
        <f t="shared" ca="1" si="68"/>
        <v>2</v>
      </c>
      <c r="BC54" s="27">
        <f t="shared" ca="1" si="25"/>
        <v>0.86563390905887527</v>
      </c>
      <c r="BD54" s="44" t="str">
        <f ca="1">IF(BC54="","",IF(BC54&lt;=VLOOKUP(AQ54,'Players Stats'!$C$88:$L$127,10),"YES","NO"))</f>
        <v>NO</v>
      </c>
      <c r="BE54" s="27" t="str">
        <f t="shared" ca="1" si="26"/>
        <v/>
      </c>
      <c r="BF54" s="44" t="str">
        <f ca="1">IF(BD54="YES",IF(BE54&lt;=VLOOKUP(AQ54,'Players Stats'!$C$88:$H$127,6),1,0),"")</f>
        <v/>
      </c>
      <c r="BG54" s="27" t="str">
        <f t="shared" ca="1" si="27"/>
        <v/>
      </c>
      <c r="BH54" s="44" t="str">
        <f ca="1">IF(AND(BD54="YES",BG54&lt;&gt;""),IF(BG54&lt;=VLOOKUP(AQ54,'Players Stats'!$C$88:$H$127,6),1,0),"")</f>
        <v/>
      </c>
      <c r="BI54" s="27" t="str">
        <f t="shared" ca="1" si="28"/>
        <v/>
      </c>
      <c r="BJ54" s="44" t="str">
        <f ca="1">IF(BI54="","",IF(BI54&lt;=Simulation!$K$7,"YES","NO"))</f>
        <v/>
      </c>
      <c r="BK54" s="27" t="str">
        <f t="shared" ca="1" si="29"/>
        <v/>
      </c>
      <c r="BL54" s="44" t="str">
        <f ca="1">IF(BJ54="NO",IF(BK54&lt;=Simulation!$K$9,AN54,AO54),"")</f>
        <v/>
      </c>
      <c r="BN54" s="44">
        <f t="shared" ca="1" si="30"/>
        <v>21</v>
      </c>
      <c r="BO54" s="6" t="str">
        <f t="shared" ca="1" si="31"/>
        <v>-</v>
      </c>
      <c r="BP54" s="44">
        <f t="shared" ca="1" si="32"/>
        <v>19</v>
      </c>
      <c r="BR54" s="44" t="str">
        <f t="shared" ca="1" si="2"/>
        <v/>
      </c>
      <c r="BS54" s="44" t="str">
        <f t="shared" ca="1" si="2"/>
        <v/>
      </c>
      <c r="BT54" s="44" t="str">
        <f t="shared" ca="1" si="2"/>
        <v/>
      </c>
      <c r="BU54" s="44"/>
      <c r="BV54" s="44">
        <f ca="1">IF(BV53&lt;&gt;"",IF(AND(BV53&lt;60*Simulation!$K$8, BV53+BW54&lt;60*Simulation!$K$8),BV53+BW54,""),"")</f>
        <v>634</v>
      </c>
      <c r="BW54" s="44">
        <f ca="1">IF(BV53&lt;&gt;"",IF(AND(CV53&lt;&gt;"", BX53=CV53),RANDBETWEEN(Simulation!$N$6,Simulation!$P$6),RANDBETWEEN(Simulation!$N$5,Simulation!$P$5)),"")</f>
        <v>13</v>
      </c>
      <c r="BX54" s="44">
        <f t="shared" ca="1" si="69"/>
        <v>4</v>
      </c>
      <c r="BY54" s="44">
        <f t="shared" ca="1" si="33"/>
        <v>3</v>
      </c>
      <c r="BZ54" s="27">
        <f t="shared" ca="1" si="34"/>
        <v>8.5615783604070739E-2</v>
      </c>
      <c r="CA54" s="44">
        <f t="shared" ca="1" si="35"/>
        <v>16</v>
      </c>
      <c r="CB54" s="44" t="str">
        <f ca="1">IF(BV54&lt;&gt;"",VLOOKUP(CA54,'Players Stats'!$C$88:$D$127,2),"")</f>
        <v>Point Guard</v>
      </c>
      <c r="CC54" s="44" t="str">
        <f ca="1">IF(BV54&lt;&gt;"",VLOOKUP(CA54,'Players Stats'!$C$88:$E$127,3),"")</f>
        <v>J.R. Smith</v>
      </c>
      <c r="CD54" s="27">
        <f t="shared" ca="1" si="36"/>
        <v>9.344795654101723E-2</v>
      </c>
      <c r="CE54" s="44">
        <f ca="1">IF(BV54&lt;&gt;"",VLOOKUP('Quarter 2'!CA54-5*('Quarter 2'!BX54-1),'Players Stats'!$B$136:$J$140,1+BY54),"")</f>
        <v>6.9000000000000006E-2</v>
      </c>
      <c r="CF54" s="44" t="str">
        <f t="shared" ca="1" si="70"/>
        <v>NO</v>
      </c>
      <c r="CG54" s="27">
        <f t="shared" ca="1" si="37"/>
        <v>0.83396426444627514</v>
      </c>
      <c r="CH54" s="44">
        <f ca="1">IF(BV54&lt;&gt;"",IF(CF54="NO",VLOOKUP(CA54,'Players Stats'!$C$88:$I$127,7),""),"")</f>
        <v>0.26066350710900471</v>
      </c>
      <c r="CI54" s="44">
        <f t="shared" ca="1" si="71"/>
        <v>2</v>
      </c>
      <c r="CJ54" s="27">
        <f t="shared" ca="1" si="38"/>
        <v>0.54759875474107012</v>
      </c>
      <c r="CK54" s="44">
        <f ca="1">IF(CF54="NO",VLOOKUP(CA54,'Players Stats'!$C$88:$H$127,7-'Quarter 2'!CI54),"")</f>
        <v>0.42199999999999999</v>
      </c>
      <c r="CL54" s="44">
        <f t="shared" ca="1" si="72"/>
        <v>0</v>
      </c>
      <c r="CM54" s="27">
        <f t="shared" ca="1" si="39"/>
        <v>0.13773797679718136</v>
      </c>
      <c r="CN54" s="44" t="str">
        <f ca="1">IF(CM54="","",IF(CM54&lt;=VLOOKUP(CA54,'Players Stats'!$C$88:$L$127,10),"YES","NO"))</f>
        <v>NO</v>
      </c>
      <c r="CO54" s="27" t="str">
        <f t="shared" ca="1" si="40"/>
        <v/>
      </c>
      <c r="CP54" s="44" t="str">
        <f ca="1">IF(CN54="YES",IF(CO54&lt;=VLOOKUP(CA54,'Players Stats'!$C$88:$H$127,6),1,0),"")</f>
        <v/>
      </c>
      <c r="CQ54" s="27" t="str">
        <f t="shared" ca="1" si="41"/>
        <v/>
      </c>
      <c r="CR54" s="44" t="str">
        <f ca="1">IF(AND(CN54="YES",CQ54&lt;&gt;""),IF(CQ54&lt;=VLOOKUP(CA54,'Players Stats'!$C$88:$H$127,6),1,0),"")</f>
        <v/>
      </c>
      <c r="CS54" s="27">
        <f t="shared" ca="1" si="42"/>
        <v>0.20377913509804135</v>
      </c>
      <c r="CT54" s="44" t="str">
        <f ca="1">IF(CS54="","",IF(CS54&lt;=Simulation!$K$7,"YES","NO"))</f>
        <v>NO</v>
      </c>
      <c r="CU54" s="27">
        <f t="shared" ca="1" si="43"/>
        <v>0.40727988421196371</v>
      </c>
      <c r="CV54" s="44">
        <f ca="1">IF(CT54="NO",IF(CU54&lt;=Simulation!$K$9,BX54,BY54),"")</f>
        <v>3</v>
      </c>
      <c r="CX54" s="44">
        <f t="shared" ca="1" si="44"/>
        <v>23</v>
      </c>
      <c r="CY54" s="6" t="str">
        <f t="shared" ca="1" si="45"/>
        <v>-</v>
      </c>
      <c r="CZ54" s="44">
        <f t="shared" ca="1" si="46"/>
        <v>22</v>
      </c>
      <c r="DB54" s="44" t="str">
        <f t="shared" ca="1" si="3"/>
        <v/>
      </c>
      <c r="DC54" s="44" t="str">
        <f t="shared" ca="1" si="3"/>
        <v/>
      </c>
      <c r="DD54" s="44" t="str">
        <f t="shared" ca="1" si="3"/>
        <v/>
      </c>
      <c r="DE54" s="44"/>
      <c r="DF54" s="44">
        <f ca="1">IF(DF53&lt;&gt;"",IF(AND(DF53&lt;60*Simulation!$K$8, DF53+DG54&lt;60*Simulation!$K$8),DF53+DG54,""),"")</f>
        <v>700</v>
      </c>
      <c r="DG54" s="44">
        <f ca="1">IF(DF53&lt;&gt;"",IF(AND(EF53&lt;&gt;"", DH53=EF53),RANDBETWEEN(Simulation!$N$6,Simulation!$P$6),RANDBETWEEN(Simulation!$N$5,Simulation!$P$5)),"")</f>
        <v>12</v>
      </c>
      <c r="DH54" s="44">
        <f t="shared" ca="1" si="73"/>
        <v>3</v>
      </c>
      <c r="DI54" s="44">
        <f t="shared" ca="1" si="47"/>
        <v>4</v>
      </c>
      <c r="DJ54" s="27">
        <f t="shared" ca="1" si="48"/>
        <v>0.57849421985175997</v>
      </c>
      <c r="DK54" s="44">
        <f t="shared" ca="1" si="49"/>
        <v>13</v>
      </c>
      <c r="DL54" s="44" t="str">
        <f ca="1">IF(DF54&lt;&gt;"",VLOOKUP(DK54,'Players Stats'!$C$88:$D$127,2),"")</f>
        <v>Small Forward</v>
      </c>
      <c r="DM54" s="44" t="str">
        <f ca="1">IF(DF54&lt;&gt;"",VLOOKUP(DK54,'Players Stats'!$C$88:$E$127,3),"")</f>
        <v>David West</v>
      </c>
      <c r="DN54" s="27">
        <f t="shared" ca="1" si="50"/>
        <v>0.96936216590608137</v>
      </c>
      <c r="DO54" s="44">
        <f ca="1">IF(DF54&lt;&gt;"",VLOOKUP('Quarter 2'!DK54-5*('Quarter 2'!DH54-1),'Players Stats'!$B$136:$J$140,1+DI54),"")</f>
        <v>6.5350000000000005E-2</v>
      </c>
      <c r="DP54" s="44" t="str">
        <f t="shared" ca="1" si="74"/>
        <v>NO</v>
      </c>
      <c r="DQ54" s="27">
        <f t="shared" ca="1" si="51"/>
        <v>0.50532457937315578</v>
      </c>
      <c r="DR54" s="44">
        <f ca="1">IF(DF54&lt;&gt;"",IF(DP54="NO",VLOOKUP(DK54,'Players Stats'!$C$88:$I$127,7),""),"")</f>
        <v>2.1276595744680847E-2</v>
      </c>
      <c r="DS54" s="44">
        <f t="shared" ca="1" si="75"/>
        <v>2</v>
      </c>
      <c r="DT54" s="27">
        <f t="shared" ca="1" si="52"/>
        <v>0.41501401730060961</v>
      </c>
      <c r="DU54" s="44">
        <f ca="1">IF(DP54="NO",VLOOKUP(DK54,'Players Stats'!$C$88:$H$127,7-'Quarter 2'!DS54),"")</f>
        <v>0.498</v>
      </c>
      <c r="DV54" s="44">
        <f t="shared" ca="1" si="76"/>
        <v>2</v>
      </c>
      <c r="DW54" s="27">
        <f t="shared" ca="1" si="53"/>
        <v>0.19315204158550658</v>
      </c>
      <c r="DX54" s="44" t="str">
        <f ca="1">IF(DW54="","",IF(DW54&lt;=VLOOKUP(DK54,'Players Stats'!$C$88:$L$127,10),"YES","NO"))</f>
        <v>NO</v>
      </c>
      <c r="DY54" s="27" t="str">
        <f t="shared" ca="1" si="54"/>
        <v/>
      </c>
      <c r="DZ54" s="44" t="str">
        <f ca="1">IF(DX54="YES",IF(DY54&lt;=VLOOKUP(DK54,'Players Stats'!$C$88:$H$127,6),1,0),"")</f>
        <v/>
      </c>
      <c r="EA54" s="27" t="str">
        <f t="shared" ca="1" si="55"/>
        <v/>
      </c>
      <c r="EB54" s="44" t="str">
        <f ca="1">IF(AND(DX54="YES",EA54&lt;&gt;""),IF(EA54&lt;=VLOOKUP(DK54,'Players Stats'!$C$88:$H$127,6),1,0),"")</f>
        <v/>
      </c>
      <c r="EC54" s="27" t="str">
        <f t="shared" ca="1" si="56"/>
        <v/>
      </c>
      <c r="ED54" s="44" t="str">
        <f ca="1">IF(EC54="","",IF(EC54&lt;=Simulation!$K$7,"YES","NO"))</f>
        <v/>
      </c>
      <c r="EE54" s="27" t="str">
        <f t="shared" ca="1" si="57"/>
        <v/>
      </c>
      <c r="EF54" s="44" t="str">
        <f ca="1">IF(ED54="NO",IF(EE54&lt;=Simulation!$K$9,DH54,DI54),"")</f>
        <v/>
      </c>
      <c r="EH54" s="44">
        <f t="shared" ca="1" si="58"/>
        <v>19</v>
      </c>
      <c r="EI54" s="6" t="str">
        <f t="shared" ca="1" si="59"/>
        <v>-</v>
      </c>
      <c r="EJ54" s="44">
        <f t="shared" ca="1" si="60"/>
        <v>22</v>
      </c>
      <c r="EL54" s="44" t="str">
        <f t="shared" ca="1" si="4"/>
        <v/>
      </c>
      <c r="EM54" s="44" t="str">
        <f t="shared" ca="1" si="4"/>
        <v/>
      </c>
      <c r="EN54" s="44" t="str">
        <f t="shared" ca="1" si="4"/>
        <v/>
      </c>
    </row>
    <row r="55" spans="2:144">
      <c r="B55" s="44">
        <f ca="1">IF(B54&lt;&gt;"",IF(AND(B54&lt;60*Simulation!$K$8, B54+C55&lt;60*Simulation!$K$8),B54+C55,""),"")</f>
        <v>636</v>
      </c>
      <c r="C55" s="44">
        <f ca="1">IF(B54&lt;&gt;"",IF(AND(AB54&lt;&gt;"", D54=AB54),RANDBETWEEN(Simulation!$N$6,Simulation!$P$6),RANDBETWEEN(Simulation!$N$5,Simulation!$P$5)),"")</f>
        <v>19</v>
      </c>
      <c r="D55" s="44">
        <f t="shared" ca="1" si="61"/>
        <v>4</v>
      </c>
      <c r="E55" s="44">
        <f t="shared" ca="1" si="5"/>
        <v>3</v>
      </c>
      <c r="F55" s="87">
        <f t="shared" ca="1" si="6"/>
        <v>0.16793423856791034</v>
      </c>
      <c r="G55" s="44">
        <f t="shared" ca="1" si="7"/>
        <v>16</v>
      </c>
      <c r="H55" s="44" t="str">
        <f ca="1">IF(B55&lt;&gt;"",VLOOKUP(G55,'Players Stats'!$C$88:$D$127,2),"")</f>
        <v>Point Guard</v>
      </c>
      <c r="I55" s="44" t="str">
        <f ca="1">IF(B55&lt;&gt;"",VLOOKUP(G55,'Players Stats'!$C$88:$E$127,3),"")</f>
        <v>J.R. Smith</v>
      </c>
      <c r="J55" s="87">
        <f t="shared" ca="1" si="8"/>
        <v>0.6695256911094265</v>
      </c>
      <c r="K55" s="87">
        <f ca="1">IF(B55&lt;&gt;"",VLOOKUP('Quarter 2'!G55-5*('Quarter 2'!D55-1),'Players Stats'!$B$136:$J$140,1+E55),"")</f>
        <v>6.9000000000000006E-2</v>
      </c>
      <c r="L55" s="44" t="str">
        <f t="shared" ca="1" si="62"/>
        <v>NO</v>
      </c>
      <c r="M55" s="87">
        <f t="shared" ca="1" si="9"/>
        <v>0.58743692841323558</v>
      </c>
      <c r="N55" s="87">
        <f ca="1">IF(B55&lt;&gt;"",IF(L55="NO",VLOOKUP(G55,'Players Stats'!$C$88:$I$127,7),""),"")</f>
        <v>0.26066350710900471</v>
      </c>
      <c r="O55" s="44">
        <f t="shared" ca="1" si="63"/>
        <v>2</v>
      </c>
      <c r="P55" s="87">
        <f t="shared" ca="1" si="10"/>
        <v>0.54122442891687683</v>
      </c>
      <c r="Q55" s="87">
        <f ca="1">IF(L55="NO",VLOOKUP(G55,'Players Stats'!$C$88:$H$127,7-'Quarter 2'!O55),"")</f>
        <v>0.42199999999999999</v>
      </c>
      <c r="R55" s="44">
        <f t="shared" ca="1" si="64"/>
        <v>0</v>
      </c>
      <c r="S55" s="87">
        <f t="shared" ca="1" si="11"/>
        <v>0.71832746795034186</v>
      </c>
      <c r="T55" s="44" t="str">
        <f ca="1">IF(S55="","",IF(S55&lt;=VLOOKUP(G55,'Players Stats'!$C$88:$L$127,10),"YES","NO"))</f>
        <v>NO</v>
      </c>
      <c r="U55" s="87" t="str">
        <f t="shared" ca="1" si="12"/>
        <v/>
      </c>
      <c r="V55" s="44" t="str">
        <f ca="1">IF(T55="YES",IF(U55&lt;=VLOOKUP(G55,'Players Stats'!$C$88:$H$127,6),1,0),"")</f>
        <v/>
      </c>
      <c r="W55" s="87" t="str">
        <f t="shared" ca="1" si="13"/>
        <v/>
      </c>
      <c r="X55" s="44" t="str">
        <f ca="1">IF(AND(T55="YES",W55&lt;&gt;""),IF(W55&lt;=VLOOKUP(G55,'Players Stats'!$C$88:$H$127,6),1,0),"")</f>
        <v/>
      </c>
      <c r="Y55" s="87">
        <f t="shared" ca="1" si="14"/>
        <v>0.50351792429321607</v>
      </c>
      <c r="Z55" s="44" t="str">
        <f ca="1">IF(Y55="","",IF(Y55&lt;=Simulation!$K$7,"YES","NO"))</f>
        <v>NO</v>
      </c>
      <c r="AA55" s="87">
        <f t="shared" ca="1" si="15"/>
        <v>6.3053319981219214E-2</v>
      </c>
      <c r="AB55" s="44">
        <f ca="1">IF(Z55="NO",IF(AA55&lt;=Simulation!$K$9,D55,E55),"")</f>
        <v>4</v>
      </c>
      <c r="AD55" s="44">
        <f t="shared" ca="1" si="16"/>
        <v>19</v>
      </c>
      <c r="AE55" s="6" t="str">
        <f t="shared" ca="1" si="17"/>
        <v>-</v>
      </c>
      <c r="AF55" s="44">
        <f t="shared" ca="1" si="18"/>
        <v>20</v>
      </c>
      <c r="AH55" s="44" t="str">
        <f t="shared" ca="1" si="77"/>
        <v/>
      </c>
      <c r="AI55" s="44" t="str">
        <f t="shared" ca="1" si="77"/>
        <v/>
      </c>
      <c r="AJ55" s="44" t="str">
        <f t="shared" ca="1" si="77"/>
        <v/>
      </c>
      <c r="AL55" s="44">
        <f ca="1">IF(AL54&lt;&gt;"",IF(AND(AL54&lt;60*Simulation!$K$8, AL54+AM55&lt;60*Simulation!$K$8),AL54+AM55,""),"")</f>
        <v>703</v>
      </c>
      <c r="AM55" s="44">
        <f ca="1">IF(AL54&lt;&gt;"",IF(AND(BL54&lt;&gt;"", AN54=BL54),RANDBETWEEN(Simulation!$N$6,Simulation!$P$6),RANDBETWEEN(Simulation!$N$5,Simulation!$P$5)),"")</f>
        <v>22</v>
      </c>
      <c r="AN55" s="44">
        <f t="shared" ca="1" si="65"/>
        <v>4</v>
      </c>
      <c r="AO55" s="44">
        <f t="shared" ca="1" si="19"/>
        <v>3</v>
      </c>
      <c r="AP55" s="27">
        <f t="shared" ca="1" si="20"/>
        <v>0.14534191839672161</v>
      </c>
      <c r="AQ55" s="44">
        <f t="shared" ca="1" si="21"/>
        <v>16</v>
      </c>
      <c r="AR55" s="44" t="str">
        <f ca="1">IF(AL55&lt;&gt;"",VLOOKUP(AQ55,'Players Stats'!$C$88:$D$127,2),"")</f>
        <v>Point Guard</v>
      </c>
      <c r="AS55" s="44" t="str">
        <f ca="1">IF(AL55&lt;&gt;"",VLOOKUP(AQ55,'Players Stats'!$C$88:$E$127,3),"")</f>
        <v>J.R. Smith</v>
      </c>
      <c r="AT55" s="27">
        <f t="shared" ca="1" si="22"/>
        <v>4.2139599144760176E-2</v>
      </c>
      <c r="AU55" s="44">
        <f ca="1">IF(AL55&lt;&gt;"",VLOOKUP('Quarter 2'!AQ55-5*('Quarter 2'!AN55-1),'Players Stats'!$B$136:$J$140,1+AO55),"")</f>
        <v>6.9000000000000006E-2</v>
      </c>
      <c r="AV55" s="44" t="str">
        <f t="shared" ca="1" si="66"/>
        <v>YES</v>
      </c>
      <c r="AW55" s="27" t="str">
        <f t="shared" ca="1" si="23"/>
        <v/>
      </c>
      <c r="AX55" s="44" t="str">
        <f ca="1">IF(AL55&lt;&gt;"",IF(AV55="NO",VLOOKUP(AQ55,'Players Stats'!$C$88:$I$127,7),""),"")</f>
        <v/>
      </c>
      <c r="AY55" s="44" t="str">
        <f t="shared" ca="1" si="67"/>
        <v/>
      </c>
      <c r="AZ55" s="27" t="str">
        <f t="shared" ca="1" si="24"/>
        <v/>
      </c>
      <c r="BA55" s="44" t="str">
        <f ca="1">IF(AV55="NO",VLOOKUP(AQ55,'Players Stats'!$C$88:$H$127,7-'Quarter 2'!AY55),"")</f>
        <v/>
      </c>
      <c r="BB55" s="44" t="str">
        <f t="shared" ca="1" si="68"/>
        <v/>
      </c>
      <c r="BC55" s="27" t="str">
        <f t="shared" ca="1" si="25"/>
        <v/>
      </c>
      <c r="BD55" s="44" t="str">
        <f ca="1">IF(BC55="","",IF(BC55&lt;=VLOOKUP(AQ55,'Players Stats'!$C$88:$L$127,10),"YES","NO"))</f>
        <v/>
      </c>
      <c r="BE55" s="27" t="str">
        <f t="shared" ca="1" si="26"/>
        <v/>
      </c>
      <c r="BF55" s="44" t="str">
        <f ca="1">IF(BD55="YES",IF(BE55&lt;=VLOOKUP(AQ55,'Players Stats'!$C$88:$H$127,6),1,0),"")</f>
        <v/>
      </c>
      <c r="BG55" s="27" t="str">
        <f t="shared" ca="1" si="27"/>
        <v/>
      </c>
      <c r="BH55" s="44" t="str">
        <f ca="1">IF(AND(BD55="YES",BG55&lt;&gt;""),IF(BG55&lt;=VLOOKUP(AQ55,'Players Stats'!$C$88:$H$127,6),1,0),"")</f>
        <v/>
      </c>
      <c r="BI55" s="27" t="str">
        <f t="shared" ca="1" si="28"/>
        <v/>
      </c>
      <c r="BJ55" s="44" t="str">
        <f ca="1">IF(BI55="","",IF(BI55&lt;=Simulation!$K$7,"YES","NO"))</f>
        <v/>
      </c>
      <c r="BK55" s="27" t="str">
        <f t="shared" ca="1" si="29"/>
        <v/>
      </c>
      <c r="BL55" s="44" t="str">
        <f ca="1">IF(BJ55="NO",IF(BK55&lt;=Simulation!$K$9,AN55,AO55),"")</f>
        <v/>
      </c>
      <c r="BN55" s="44">
        <f t="shared" ca="1" si="30"/>
        <v>21</v>
      </c>
      <c r="BO55" s="6" t="str">
        <f t="shared" ca="1" si="31"/>
        <v>-</v>
      </c>
      <c r="BP55" s="44">
        <f t="shared" ca="1" si="32"/>
        <v>19</v>
      </c>
      <c r="BR55" s="44" t="str">
        <f t="shared" ca="1" si="2"/>
        <v/>
      </c>
      <c r="BS55" s="44" t="str">
        <f t="shared" ca="1" si="2"/>
        <v/>
      </c>
      <c r="BT55" s="44" t="str">
        <f t="shared" ca="1" si="2"/>
        <v/>
      </c>
      <c r="BU55" s="44"/>
      <c r="BV55" s="44">
        <f ca="1">IF(BV54&lt;&gt;"",IF(AND(BV54&lt;60*Simulation!$K$8, BV54+BW55&lt;60*Simulation!$K$8),BV54+BW55,""),"")</f>
        <v>657</v>
      </c>
      <c r="BW55" s="44">
        <f ca="1">IF(BV54&lt;&gt;"",IF(AND(CV54&lt;&gt;"", BX54=CV54),RANDBETWEEN(Simulation!$N$6,Simulation!$P$6),RANDBETWEEN(Simulation!$N$5,Simulation!$P$5)),"")</f>
        <v>23</v>
      </c>
      <c r="BX55" s="44">
        <f t="shared" ca="1" si="69"/>
        <v>3</v>
      </c>
      <c r="BY55" s="44">
        <f t="shared" ca="1" si="33"/>
        <v>4</v>
      </c>
      <c r="BZ55" s="27">
        <f t="shared" ca="1" si="34"/>
        <v>0.42744364170565807</v>
      </c>
      <c r="CA55" s="44">
        <f t="shared" ca="1" si="35"/>
        <v>13</v>
      </c>
      <c r="CB55" s="44" t="str">
        <f ca="1">IF(BV55&lt;&gt;"",VLOOKUP(CA55,'Players Stats'!$C$88:$D$127,2),"")</f>
        <v>Small Forward</v>
      </c>
      <c r="CC55" s="44" t="str">
        <f ca="1">IF(BV55&lt;&gt;"",VLOOKUP(CA55,'Players Stats'!$C$88:$E$127,3),"")</f>
        <v>David West</v>
      </c>
      <c r="CD55" s="27">
        <f t="shared" ca="1" si="36"/>
        <v>0.24167216116138424</v>
      </c>
      <c r="CE55" s="44">
        <f ca="1">IF(BV55&lt;&gt;"",VLOOKUP('Quarter 2'!CA55-5*('Quarter 2'!BX55-1),'Players Stats'!$B$136:$J$140,1+BY55),"")</f>
        <v>6.5350000000000005E-2</v>
      </c>
      <c r="CF55" s="44" t="str">
        <f t="shared" ca="1" si="70"/>
        <v>NO</v>
      </c>
      <c r="CG55" s="27">
        <f t="shared" ca="1" si="37"/>
        <v>7.2201477679434412E-3</v>
      </c>
      <c r="CH55" s="44">
        <f ca="1">IF(BV55&lt;&gt;"",IF(CF55="NO",VLOOKUP(CA55,'Players Stats'!$C$88:$I$127,7),""),"")</f>
        <v>2.1276595744680847E-2</v>
      </c>
      <c r="CI55" s="44">
        <f t="shared" ca="1" si="71"/>
        <v>3</v>
      </c>
      <c r="CJ55" s="27">
        <f t="shared" ca="1" si="38"/>
        <v>3.4205178243338241E-2</v>
      </c>
      <c r="CK55" s="44">
        <f ca="1">IF(CF55="NO",VLOOKUP(CA55,'Players Stats'!$C$88:$H$127,7-'Quarter 2'!CI55),"")</f>
        <v>0.21099999999999999</v>
      </c>
      <c r="CL55" s="44">
        <f t="shared" ca="1" si="72"/>
        <v>3</v>
      </c>
      <c r="CM55" s="27" t="str">
        <f t="shared" ca="1" si="39"/>
        <v/>
      </c>
      <c r="CN55" s="44" t="str">
        <f ca="1">IF(CM55="","",IF(CM55&lt;=VLOOKUP(CA55,'Players Stats'!$C$88:$L$127,10),"YES","NO"))</f>
        <v/>
      </c>
      <c r="CO55" s="27" t="str">
        <f t="shared" ca="1" si="40"/>
        <v/>
      </c>
      <c r="CP55" s="44" t="str">
        <f ca="1">IF(CN55="YES",IF(CO55&lt;=VLOOKUP(CA55,'Players Stats'!$C$88:$H$127,6),1,0),"")</f>
        <v/>
      </c>
      <c r="CQ55" s="27" t="str">
        <f t="shared" ca="1" si="41"/>
        <v/>
      </c>
      <c r="CR55" s="44" t="str">
        <f ca="1">IF(AND(CN55="YES",CQ55&lt;&gt;""),IF(CQ55&lt;=VLOOKUP(CA55,'Players Stats'!$C$88:$H$127,6),1,0),"")</f>
        <v/>
      </c>
      <c r="CS55" s="27" t="str">
        <f t="shared" ca="1" si="42"/>
        <v/>
      </c>
      <c r="CT55" s="44" t="str">
        <f ca="1">IF(CS55="","",IF(CS55&lt;=Simulation!$K$7,"YES","NO"))</f>
        <v/>
      </c>
      <c r="CU55" s="27" t="str">
        <f t="shared" ca="1" si="43"/>
        <v/>
      </c>
      <c r="CV55" s="44" t="str">
        <f ca="1">IF(CT55="NO",IF(CU55&lt;=Simulation!$K$9,BX55,BY55),"")</f>
        <v/>
      </c>
      <c r="CX55" s="44">
        <f t="shared" ca="1" si="44"/>
        <v>26</v>
      </c>
      <c r="CY55" s="6" t="str">
        <f t="shared" ca="1" si="45"/>
        <v>-</v>
      </c>
      <c r="CZ55" s="44">
        <f t="shared" ca="1" si="46"/>
        <v>22</v>
      </c>
      <c r="DB55" s="44" t="str">
        <f t="shared" ca="1" si="3"/>
        <v/>
      </c>
      <c r="DC55" s="44" t="str">
        <f t="shared" ca="1" si="3"/>
        <v/>
      </c>
      <c r="DD55" s="44" t="str">
        <f t="shared" ca="1" si="3"/>
        <v/>
      </c>
      <c r="DE55" s="44"/>
      <c r="DF55" s="44">
        <f ca="1">IF(DF54&lt;&gt;"",IF(AND(DF54&lt;60*Simulation!$K$8, DF54+DG55&lt;60*Simulation!$K$8),DF54+DG55,""),"")</f>
        <v>717</v>
      </c>
      <c r="DG55" s="44">
        <f ca="1">IF(DF54&lt;&gt;"",IF(AND(EF54&lt;&gt;"", DH54=EF54),RANDBETWEEN(Simulation!$N$6,Simulation!$P$6),RANDBETWEEN(Simulation!$N$5,Simulation!$P$5)),"")</f>
        <v>17</v>
      </c>
      <c r="DH55" s="44">
        <f t="shared" ca="1" si="73"/>
        <v>4</v>
      </c>
      <c r="DI55" s="44">
        <f t="shared" ca="1" si="47"/>
        <v>3</v>
      </c>
      <c r="DJ55" s="27">
        <f t="shared" ca="1" si="48"/>
        <v>0.59021425496699242</v>
      </c>
      <c r="DK55" s="44">
        <f t="shared" ca="1" si="49"/>
        <v>18</v>
      </c>
      <c r="DL55" s="44" t="str">
        <f ca="1">IF(DF55&lt;&gt;"",VLOOKUP(DK55,'Players Stats'!$C$88:$D$127,2),"")</f>
        <v>Small Forward</v>
      </c>
      <c r="DM55" s="44" t="str">
        <f ca="1">IF(DF55&lt;&gt;"",VLOOKUP(DK55,'Players Stats'!$C$88:$E$127,3),"")</f>
        <v>Carmelo Anthony</v>
      </c>
      <c r="DN55" s="27">
        <f t="shared" ca="1" si="50"/>
        <v>0.64749722152887579</v>
      </c>
      <c r="DO55" s="44">
        <f ca="1">IF(DF55&lt;&gt;"",VLOOKUP('Quarter 2'!DK55-5*('Quarter 2'!DH55-1),'Players Stats'!$B$136:$J$140,1+DI55),"")</f>
        <v>0.10165000000000002</v>
      </c>
      <c r="DP55" s="44" t="str">
        <f t="shared" ca="1" si="74"/>
        <v>NO</v>
      </c>
      <c r="DQ55" s="27">
        <f t="shared" ca="1" si="51"/>
        <v>0.58352979169087016</v>
      </c>
      <c r="DR55" s="44">
        <f ca="1">IF(DF55&lt;&gt;"",IF(DP55="NO",VLOOKUP(DK55,'Players Stats'!$C$88:$I$127,7),""),"")</f>
        <v>0.21830985915492959</v>
      </c>
      <c r="DS55" s="44">
        <f t="shared" ca="1" si="75"/>
        <v>2</v>
      </c>
      <c r="DT55" s="27">
        <f t="shared" ca="1" si="52"/>
        <v>0.59009085604609324</v>
      </c>
      <c r="DU55" s="44">
        <f ca="1">IF(DP55="NO",VLOOKUP(DK55,'Players Stats'!$C$88:$H$127,7-'Quarter 2'!DS55),"")</f>
        <v>0.44900000000000001</v>
      </c>
      <c r="DV55" s="44">
        <f t="shared" ca="1" si="76"/>
        <v>0</v>
      </c>
      <c r="DW55" s="27">
        <f t="shared" ca="1" si="53"/>
        <v>0.60192657069665656</v>
      </c>
      <c r="DX55" s="44" t="str">
        <f ca="1">IF(DW55="","",IF(DW55&lt;=VLOOKUP(DK55,'Players Stats'!$C$88:$L$127,10),"YES","NO"))</f>
        <v>NO</v>
      </c>
      <c r="DY55" s="27" t="str">
        <f t="shared" ca="1" si="54"/>
        <v/>
      </c>
      <c r="DZ55" s="44" t="str">
        <f ca="1">IF(DX55="YES",IF(DY55&lt;=VLOOKUP(DK55,'Players Stats'!$C$88:$H$127,6),1,0),"")</f>
        <v/>
      </c>
      <c r="EA55" s="27" t="str">
        <f t="shared" ca="1" si="55"/>
        <v/>
      </c>
      <c r="EB55" s="44" t="str">
        <f ca="1">IF(AND(DX55="YES",EA55&lt;&gt;""),IF(EA55&lt;=VLOOKUP(DK55,'Players Stats'!$C$88:$H$127,6),1,0),"")</f>
        <v/>
      </c>
      <c r="EC55" s="27">
        <f t="shared" ca="1" si="56"/>
        <v>0.45718241421810413</v>
      </c>
      <c r="ED55" s="44" t="str">
        <f ca="1">IF(EC55="","",IF(EC55&lt;=Simulation!$K$7,"YES","NO"))</f>
        <v>NO</v>
      </c>
      <c r="EE55" s="27">
        <f t="shared" ca="1" si="57"/>
        <v>0.48780067022642137</v>
      </c>
      <c r="EF55" s="44">
        <f ca="1">IF(ED55="NO",IF(EE55&lt;=Simulation!$K$9,DH55,DI55),"")</f>
        <v>3</v>
      </c>
      <c r="EH55" s="44">
        <f t="shared" ca="1" si="58"/>
        <v>19</v>
      </c>
      <c r="EI55" s="6" t="str">
        <f t="shared" ca="1" si="59"/>
        <v>-</v>
      </c>
      <c r="EJ55" s="44">
        <f t="shared" ca="1" si="60"/>
        <v>22</v>
      </c>
      <c r="EL55" s="44" t="str">
        <f t="shared" ca="1" si="4"/>
        <v/>
      </c>
      <c r="EM55" s="44" t="str">
        <f t="shared" ca="1" si="4"/>
        <v/>
      </c>
      <c r="EN55" s="44" t="str">
        <f t="shared" ca="1" si="4"/>
        <v/>
      </c>
    </row>
    <row r="56" spans="2:144">
      <c r="B56" s="44">
        <f ca="1">IF(B55&lt;&gt;"",IF(AND(B55&lt;60*Simulation!$K$8, B55+C56&lt;60*Simulation!$K$8),B55+C56,""),"")</f>
        <v>637</v>
      </c>
      <c r="C56" s="44">
        <f ca="1">IF(B55&lt;&gt;"",IF(AND(AB55&lt;&gt;"", D55=AB55),RANDBETWEEN(Simulation!$N$6,Simulation!$P$6),RANDBETWEEN(Simulation!$N$5,Simulation!$P$5)),"")</f>
        <v>1</v>
      </c>
      <c r="D56" s="44">
        <f t="shared" ca="1" si="61"/>
        <v>4</v>
      </c>
      <c r="E56" s="44">
        <f t="shared" ca="1" si="5"/>
        <v>3</v>
      </c>
      <c r="F56" s="87">
        <f t="shared" ca="1" si="6"/>
        <v>0.5380833208488417</v>
      </c>
      <c r="G56" s="44">
        <f t="shared" ca="1" si="7"/>
        <v>18</v>
      </c>
      <c r="H56" s="44" t="str">
        <f ca="1">IF(B56&lt;&gt;"",VLOOKUP(G56,'Players Stats'!$C$88:$D$127,2),"")</f>
        <v>Small Forward</v>
      </c>
      <c r="I56" s="44" t="str">
        <f ca="1">IF(B56&lt;&gt;"",VLOOKUP(G56,'Players Stats'!$C$88:$E$127,3),"")</f>
        <v>Carmelo Anthony</v>
      </c>
      <c r="J56" s="87">
        <f t="shared" ca="1" si="8"/>
        <v>0.69292919902356331</v>
      </c>
      <c r="K56" s="87">
        <f ca="1">IF(B56&lt;&gt;"",VLOOKUP('Quarter 2'!G56-5*('Quarter 2'!D56-1),'Players Stats'!$B$136:$J$140,1+E56),"")</f>
        <v>0.10165000000000002</v>
      </c>
      <c r="L56" s="44" t="str">
        <f t="shared" ca="1" si="62"/>
        <v>NO</v>
      </c>
      <c r="M56" s="87">
        <f t="shared" ca="1" si="9"/>
        <v>0.84822603954951215</v>
      </c>
      <c r="N56" s="87">
        <f ca="1">IF(B56&lt;&gt;"",IF(L56="NO",VLOOKUP(G56,'Players Stats'!$C$88:$I$127,7),""),"")</f>
        <v>0.21830985915492959</v>
      </c>
      <c r="O56" s="44">
        <f t="shared" ca="1" si="63"/>
        <v>2</v>
      </c>
      <c r="P56" s="87">
        <f t="shared" ca="1" si="10"/>
        <v>0.18488972818709226</v>
      </c>
      <c r="Q56" s="87">
        <f ca="1">IF(L56="NO",VLOOKUP(G56,'Players Stats'!$C$88:$H$127,7-'Quarter 2'!O56),"")</f>
        <v>0.44900000000000001</v>
      </c>
      <c r="R56" s="44">
        <f t="shared" ca="1" si="64"/>
        <v>2</v>
      </c>
      <c r="S56" s="87">
        <f t="shared" ca="1" si="11"/>
        <v>0.92099097453481527</v>
      </c>
      <c r="T56" s="44" t="str">
        <f ca="1">IF(S56="","",IF(S56&lt;=VLOOKUP(G56,'Players Stats'!$C$88:$L$127,10),"YES","NO"))</f>
        <v>NO</v>
      </c>
      <c r="U56" s="87" t="str">
        <f t="shared" ca="1" si="12"/>
        <v/>
      </c>
      <c r="V56" s="44" t="str">
        <f ca="1">IF(T56="YES",IF(U56&lt;=VLOOKUP(G56,'Players Stats'!$C$88:$H$127,6),1,0),"")</f>
        <v/>
      </c>
      <c r="W56" s="87" t="str">
        <f t="shared" ca="1" si="13"/>
        <v/>
      </c>
      <c r="X56" s="44" t="str">
        <f ca="1">IF(AND(T56="YES",W56&lt;&gt;""),IF(W56&lt;=VLOOKUP(G56,'Players Stats'!$C$88:$H$127,6),1,0),"")</f>
        <v/>
      </c>
      <c r="Y56" s="87" t="str">
        <f t="shared" ca="1" si="14"/>
        <v/>
      </c>
      <c r="Z56" s="44" t="str">
        <f ca="1">IF(Y56="","",IF(Y56&lt;=Simulation!$K$7,"YES","NO"))</f>
        <v/>
      </c>
      <c r="AA56" s="87" t="str">
        <f t="shared" ca="1" si="15"/>
        <v/>
      </c>
      <c r="AB56" s="44" t="str">
        <f ca="1">IF(Z56="NO",IF(AA56&lt;=Simulation!$K$9,D56,E56),"")</f>
        <v/>
      </c>
      <c r="AD56" s="44">
        <f t="shared" ca="1" si="16"/>
        <v>19</v>
      </c>
      <c r="AE56" s="6" t="str">
        <f t="shared" ca="1" si="17"/>
        <v>-</v>
      </c>
      <c r="AF56" s="44">
        <f t="shared" ca="1" si="18"/>
        <v>22</v>
      </c>
      <c r="AH56" s="44" t="str">
        <f t="shared" ca="1" si="77"/>
        <v/>
      </c>
      <c r="AI56" s="44" t="str">
        <f t="shared" ca="1" si="77"/>
        <v/>
      </c>
      <c r="AJ56" s="44" t="str">
        <f t="shared" ca="1" si="77"/>
        <v/>
      </c>
      <c r="AL56" s="44">
        <f ca="1">IF(AL55&lt;&gt;"",IF(AND(AL55&lt;60*Simulation!$K$8, AL55+AM56&lt;60*Simulation!$K$8),AL55+AM56,""),"")</f>
        <v>722</v>
      </c>
      <c r="AM56" s="44">
        <f ca="1">IF(AL55&lt;&gt;"",IF(AND(BL55&lt;&gt;"", AN55=BL55),RANDBETWEEN(Simulation!$N$6,Simulation!$P$6),RANDBETWEEN(Simulation!$N$5,Simulation!$P$5)),"")</f>
        <v>19</v>
      </c>
      <c r="AN56" s="44">
        <f t="shared" ca="1" si="65"/>
        <v>3</v>
      </c>
      <c r="AO56" s="44">
        <f t="shared" ca="1" si="19"/>
        <v>4</v>
      </c>
      <c r="AP56" s="27">
        <f t="shared" ca="1" si="20"/>
        <v>0.67469589046856204</v>
      </c>
      <c r="AQ56" s="44">
        <f t="shared" ca="1" si="21"/>
        <v>14</v>
      </c>
      <c r="AR56" s="44" t="str">
        <f ca="1">IF(AL56&lt;&gt;"",VLOOKUP(AQ56,'Players Stats'!$C$88:$D$127,2),"")</f>
        <v>Power Forward</v>
      </c>
      <c r="AS56" s="44" t="str">
        <f ca="1">IF(AL56&lt;&gt;"",VLOOKUP(AQ56,'Players Stats'!$C$88:$E$127,3),"")</f>
        <v>Paul George</v>
      </c>
      <c r="AT56" s="27">
        <f t="shared" ca="1" si="22"/>
        <v>0.68577826970576417</v>
      </c>
      <c r="AU56" s="44">
        <f ca="1">IF(AL56&lt;&gt;"",VLOOKUP('Quarter 2'!AQ56-5*('Quarter 2'!AN56-1),'Players Stats'!$B$136:$J$140,1+AO56),"")</f>
        <v>4.8800000000000003E-2</v>
      </c>
      <c r="AV56" s="44" t="str">
        <f t="shared" ca="1" si="66"/>
        <v>NO</v>
      </c>
      <c r="AW56" s="27">
        <f t="shared" ca="1" si="23"/>
        <v>0.63001258781443237</v>
      </c>
      <c r="AX56" s="44">
        <f ca="1">IF(AL56&lt;&gt;"",IF(AV56="NO",VLOOKUP(AQ56,'Players Stats'!$C$88:$I$127,7),""),"")</f>
        <v>0.28365384615384615</v>
      </c>
      <c r="AY56" s="44">
        <f t="shared" ca="1" si="67"/>
        <v>2</v>
      </c>
      <c r="AZ56" s="27">
        <f t="shared" ca="1" si="24"/>
        <v>8.3541156760546631E-2</v>
      </c>
      <c r="BA56" s="44">
        <f ca="1">IF(AV56="NO",VLOOKUP(AQ56,'Players Stats'!$C$88:$H$127,7-'Quarter 2'!AY56),"")</f>
        <v>0.41899999999999998</v>
      </c>
      <c r="BB56" s="44">
        <f t="shared" ca="1" si="68"/>
        <v>2</v>
      </c>
      <c r="BC56" s="27">
        <f t="shared" ca="1" si="25"/>
        <v>0.10411236160040416</v>
      </c>
      <c r="BD56" s="44" t="str">
        <f ca="1">IF(BC56="","",IF(BC56&lt;=VLOOKUP(AQ56,'Players Stats'!$C$88:$L$127,10),"YES","NO"))</f>
        <v>NO</v>
      </c>
      <c r="BE56" s="27" t="str">
        <f t="shared" ca="1" si="26"/>
        <v/>
      </c>
      <c r="BF56" s="44" t="str">
        <f ca="1">IF(BD56="YES",IF(BE56&lt;=VLOOKUP(AQ56,'Players Stats'!$C$88:$H$127,6),1,0),"")</f>
        <v/>
      </c>
      <c r="BG56" s="27" t="str">
        <f t="shared" ca="1" si="27"/>
        <v/>
      </c>
      <c r="BH56" s="44" t="str">
        <f ca="1">IF(AND(BD56="YES",BG56&lt;&gt;""),IF(BG56&lt;=VLOOKUP(AQ56,'Players Stats'!$C$88:$H$127,6),1,0),"")</f>
        <v/>
      </c>
      <c r="BI56" s="27" t="str">
        <f t="shared" ca="1" si="28"/>
        <v/>
      </c>
      <c r="BJ56" s="44" t="str">
        <f ca="1">IF(BI56="","",IF(BI56&lt;=Simulation!$K$7,"YES","NO"))</f>
        <v/>
      </c>
      <c r="BK56" s="27" t="str">
        <f t="shared" ca="1" si="29"/>
        <v/>
      </c>
      <c r="BL56" s="44" t="str">
        <f ca="1">IF(BJ56="NO",IF(BK56&lt;=Simulation!$K$9,AN56,AO56),"")</f>
        <v/>
      </c>
      <c r="BN56" s="44">
        <f t="shared" ca="1" si="30"/>
        <v>23</v>
      </c>
      <c r="BO56" s="6" t="str">
        <f t="shared" ca="1" si="31"/>
        <v>-</v>
      </c>
      <c r="BP56" s="44">
        <f t="shared" ca="1" si="32"/>
        <v>19</v>
      </c>
      <c r="BR56" s="44" t="str">
        <f t="shared" ca="1" si="2"/>
        <v/>
      </c>
      <c r="BS56" s="44" t="str">
        <f t="shared" ca="1" si="2"/>
        <v/>
      </c>
      <c r="BT56" s="44" t="str">
        <f t="shared" ca="1" si="2"/>
        <v/>
      </c>
      <c r="BU56" s="44"/>
      <c r="BV56" s="44">
        <f ca="1">IF(BV55&lt;&gt;"",IF(AND(BV55&lt;60*Simulation!$K$8, BV55+BW56&lt;60*Simulation!$K$8),BV55+BW56,""),"")</f>
        <v>679</v>
      </c>
      <c r="BW56" s="44">
        <f ca="1">IF(BV55&lt;&gt;"",IF(AND(CV55&lt;&gt;"", BX55=CV55),RANDBETWEEN(Simulation!$N$6,Simulation!$P$6),RANDBETWEEN(Simulation!$N$5,Simulation!$P$5)),"")</f>
        <v>22</v>
      </c>
      <c r="BX56" s="44">
        <f t="shared" ca="1" si="69"/>
        <v>4</v>
      </c>
      <c r="BY56" s="44">
        <f t="shared" ca="1" si="33"/>
        <v>3</v>
      </c>
      <c r="BZ56" s="27">
        <f t="shared" ca="1" si="34"/>
        <v>0.3978205094822036</v>
      </c>
      <c r="CA56" s="44">
        <f t="shared" ca="1" si="35"/>
        <v>17</v>
      </c>
      <c r="CB56" s="44" t="str">
        <f ca="1">IF(BV56&lt;&gt;"",VLOOKUP(CA56,'Players Stats'!$C$88:$D$127,2),"")</f>
        <v>Shooting Guard</v>
      </c>
      <c r="CC56" s="44" t="str">
        <f ca="1">IF(BV56&lt;&gt;"",VLOOKUP(CA56,'Players Stats'!$C$88:$E$127,3),"")</f>
        <v>Raymond Felton</v>
      </c>
      <c r="CD56" s="27">
        <f t="shared" ca="1" si="36"/>
        <v>0.73266362492061643</v>
      </c>
      <c r="CE56" s="44">
        <f ca="1">IF(BV56&lt;&gt;"",VLOOKUP('Quarter 2'!CA56-5*('Quarter 2'!BX56-1),'Players Stats'!$B$136:$J$140,1+BY56),"")</f>
        <v>6.9400000000000003E-2</v>
      </c>
      <c r="CF56" s="44" t="str">
        <f t="shared" ca="1" si="70"/>
        <v>NO</v>
      </c>
      <c r="CG56" s="27">
        <f t="shared" ca="1" si="37"/>
        <v>0.78224967467764706</v>
      </c>
      <c r="CH56" s="44">
        <f ca="1">IF(BV56&lt;&gt;"",IF(CF56="NO",VLOOKUP(CA56,'Players Stats'!$C$88:$I$127,7),""),"")</f>
        <v>0.22619047619047616</v>
      </c>
      <c r="CI56" s="44">
        <f t="shared" ca="1" si="71"/>
        <v>2</v>
      </c>
      <c r="CJ56" s="27">
        <f t="shared" ca="1" si="38"/>
        <v>0.12461730004495142</v>
      </c>
      <c r="CK56" s="44">
        <f ca="1">IF(CF56="NO",VLOOKUP(CA56,'Players Stats'!$C$88:$H$127,7-'Quarter 2'!CI56),"")</f>
        <v>0.42699999999999999</v>
      </c>
      <c r="CL56" s="44">
        <f t="shared" ca="1" si="72"/>
        <v>2</v>
      </c>
      <c r="CM56" s="27">
        <f t="shared" ca="1" si="39"/>
        <v>5.1289405610858818E-2</v>
      </c>
      <c r="CN56" s="44" t="str">
        <f ca="1">IF(CM56="","",IF(CM56&lt;=VLOOKUP(CA56,'Players Stats'!$C$88:$L$127,10),"YES","NO"))</f>
        <v>NO</v>
      </c>
      <c r="CO56" s="27" t="str">
        <f t="shared" ca="1" si="40"/>
        <v/>
      </c>
      <c r="CP56" s="44" t="str">
        <f ca="1">IF(CN56="YES",IF(CO56&lt;=VLOOKUP(CA56,'Players Stats'!$C$88:$H$127,6),1,0),"")</f>
        <v/>
      </c>
      <c r="CQ56" s="27" t="str">
        <f t="shared" ca="1" si="41"/>
        <v/>
      </c>
      <c r="CR56" s="44" t="str">
        <f ca="1">IF(AND(CN56="YES",CQ56&lt;&gt;""),IF(CQ56&lt;=VLOOKUP(CA56,'Players Stats'!$C$88:$H$127,6),1,0),"")</f>
        <v/>
      </c>
      <c r="CS56" s="27" t="str">
        <f t="shared" ca="1" si="42"/>
        <v/>
      </c>
      <c r="CT56" s="44" t="str">
        <f ca="1">IF(CS56="","",IF(CS56&lt;=Simulation!$K$7,"YES","NO"))</f>
        <v/>
      </c>
      <c r="CU56" s="27" t="str">
        <f t="shared" ca="1" si="43"/>
        <v/>
      </c>
      <c r="CV56" s="44" t="str">
        <f ca="1">IF(CT56="NO",IF(CU56&lt;=Simulation!$K$9,BX56,BY56),"")</f>
        <v/>
      </c>
      <c r="CX56" s="44">
        <f t="shared" ca="1" si="44"/>
        <v>26</v>
      </c>
      <c r="CY56" s="6" t="str">
        <f t="shared" ca="1" si="45"/>
        <v>-</v>
      </c>
      <c r="CZ56" s="44">
        <f t="shared" ca="1" si="46"/>
        <v>24</v>
      </c>
      <c r="DB56" s="44" t="str">
        <f t="shared" ca="1" si="3"/>
        <v/>
      </c>
      <c r="DC56" s="44" t="str">
        <f t="shared" ca="1" si="3"/>
        <v/>
      </c>
      <c r="DD56" s="44" t="str">
        <f t="shared" ca="1" si="3"/>
        <v/>
      </c>
      <c r="DE56" s="44"/>
      <c r="DF56" s="44">
        <f ca="1">IF(DF55&lt;&gt;"",IF(AND(DF55&lt;60*Simulation!$K$8, DF55+DG56&lt;60*Simulation!$K$8),DF55+DG56,""),"")</f>
        <v>732</v>
      </c>
      <c r="DG56" s="44">
        <f ca="1">IF(DF55&lt;&gt;"",IF(AND(EF55&lt;&gt;"", DH55=EF55),RANDBETWEEN(Simulation!$N$6,Simulation!$P$6),RANDBETWEEN(Simulation!$N$5,Simulation!$P$5)),"")</f>
        <v>15</v>
      </c>
      <c r="DH56" s="44">
        <f t="shared" ca="1" si="73"/>
        <v>3</v>
      </c>
      <c r="DI56" s="44">
        <f t="shared" ca="1" si="47"/>
        <v>4</v>
      </c>
      <c r="DJ56" s="27">
        <f t="shared" ca="1" si="48"/>
        <v>0.39972981464287083</v>
      </c>
      <c r="DK56" s="44">
        <f t="shared" ca="1" si="49"/>
        <v>12</v>
      </c>
      <c r="DL56" s="44" t="str">
        <f ca="1">IF(DF56&lt;&gt;"",VLOOKUP(DK56,'Players Stats'!$C$88:$D$127,2),"")</f>
        <v>Shooting Guard</v>
      </c>
      <c r="DM56" s="44" t="str">
        <f ca="1">IF(DF56&lt;&gt;"",VLOOKUP(DK56,'Players Stats'!$C$88:$E$127,3),"")</f>
        <v>George Hill</v>
      </c>
      <c r="DN56" s="27">
        <f t="shared" ca="1" si="50"/>
        <v>0.88984650334436421</v>
      </c>
      <c r="DO56" s="44">
        <f ca="1">IF(DF56&lt;&gt;"",VLOOKUP('Quarter 2'!DK56-5*('Quarter 2'!DH56-1),'Players Stats'!$B$136:$J$140,1+DI56),"")</f>
        <v>6.2399999999999997E-2</v>
      </c>
      <c r="DP56" s="44" t="str">
        <f t="shared" ca="1" si="74"/>
        <v>NO</v>
      </c>
      <c r="DQ56" s="27">
        <f t="shared" ca="1" si="51"/>
        <v>0.19713560319472778</v>
      </c>
      <c r="DR56" s="44">
        <f ca="1">IF(DF56&lt;&gt;"",IF(DP56="NO",VLOOKUP(DK56,'Players Stats'!$C$88:$I$127,7),""),"")</f>
        <v>0.28571428571428564</v>
      </c>
      <c r="DS56" s="44">
        <f t="shared" ca="1" si="75"/>
        <v>3</v>
      </c>
      <c r="DT56" s="27">
        <f t="shared" ca="1" si="52"/>
        <v>0.13651427448699993</v>
      </c>
      <c r="DU56" s="44">
        <f ca="1">IF(DP56="NO",VLOOKUP(DK56,'Players Stats'!$C$88:$H$127,7-'Quarter 2'!DS56),"")</f>
        <v>0.36799999999999999</v>
      </c>
      <c r="DV56" s="44">
        <f t="shared" ca="1" si="76"/>
        <v>3</v>
      </c>
      <c r="DW56" s="27" t="str">
        <f t="shared" ca="1" si="53"/>
        <v/>
      </c>
      <c r="DX56" s="44" t="str">
        <f ca="1">IF(DW56="","",IF(DW56&lt;=VLOOKUP(DK56,'Players Stats'!$C$88:$L$127,10),"YES","NO"))</f>
        <v/>
      </c>
      <c r="DY56" s="27" t="str">
        <f t="shared" ca="1" si="54"/>
        <v/>
      </c>
      <c r="DZ56" s="44" t="str">
        <f ca="1">IF(DX56="YES",IF(DY56&lt;=VLOOKUP(DK56,'Players Stats'!$C$88:$H$127,6),1,0),"")</f>
        <v/>
      </c>
      <c r="EA56" s="27" t="str">
        <f t="shared" ca="1" si="55"/>
        <v/>
      </c>
      <c r="EB56" s="44" t="str">
        <f ca="1">IF(AND(DX56="YES",EA56&lt;&gt;""),IF(EA56&lt;=VLOOKUP(DK56,'Players Stats'!$C$88:$H$127,6),1,0),"")</f>
        <v/>
      </c>
      <c r="EC56" s="27" t="str">
        <f t="shared" ca="1" si="56"/>
        <v/>
      </c>
      <c r="ED56" s="44" t="str">
        <f ca="1">IF(EC56="","",IF(EC56&lt;=Simulation!$K$7,"YES","NO"))</f>
        <v/>
      </c>
      <c r="EE56" s="27" t="str">
        <f t="shared" ca="1" si="57"/>
        <v/>
      </c>
      <c r="EF56" s="44" t="str">
        <f ca="1">IF(ED56="NO",IF(EE56&lt;=Simulation!$K$9,DH56,DI56),"")</f>
        <v/>
      </c>
      <c r="EH56" s="44">
        <f t="shared" ca="1" si="58"/>
        <v>22</v>
      </c>
      <c r="EI56" s="6" t="str">
        <f t="shared" ca="1" si="59"/>
        <v>-</v>
      </c>
      <c r="EJ56" s="44">
        <f t="shared" ca="1" si="60"/>
        <v>22</v>
      </c>
      <c r="EL56" s="44" t="str">
        <f t="shared" ca="1" si="4"/>
        <v/>
      </c>
      <c r="EM56" s="44" t="str">
        <f t="shared" ca="1" si="4"/>
        <v/>
      </c>
      <c r="EN56" s="44" t="str">
        <f t="shared" ca="1" si="4"/>
        <v/>
      </c>
    </row>
    <row r="57" spans="2:144">
      <c r="B57" s="44">
        <f ca="1">IF(B56&lt;&gt;"",IF(AND(B56&lt;60*Simulation!$K$8, B56+C57&lt;60*Simulation!$K$8),B56+C57,""),"")</f>
        <v>659</v>
      </c>
      <c r="C57" s="44">
        <f ca="1">IF(B56&lt;&gt;"",IF(AND(AB56&lt;&gt;"", D56=AB56),RANDBETWEEN(Simulation!$N$6,Simulation!$P$6),RANDBETWEEN(Simulation!$N$5,Simulation!$P$5)),"")</f>
        <v>22</v>
      </c>
      <c r="D57" s="44">
        <f t="shared" ca="1" si="61"/>
        <v>3</v>
      </c>
      <c r="E57" s="44">
        <f t="shared" ca="1" si="5"/>
        <v>4</v>
      </c>
      <c r="F57" s="87">
        <f t="shared" ca="1" si="6"/>
        <v>0.1714694668098049</v>
      </c>
      <c r="G57" s="44">
        <f t="shared" ca="1" si="7"/>
        <v>11</v>
      </c>
      <c r="H57" s="44" t="str">
        <f ca="1">IF(B57&lt;&gt;"",VLOOKUP(G57,'Players Stats'!$C$88:$D$127,2),"")</f>
        <v>Point Guard</v>
      </c>
      <c r="I57" s="44" t="str">
        <f ca="1">IF(B57&lt;&gt;"",VLOOKUP(G57,'Players Stats'!$C$88:$E$127,3),"")</f>
        <v>Lance Stephenson</v>
      </c>
      <c r="J57" s="87">
        <f t="shared" ca="1" si="8"/>
        <v>0.14901401831238137</v>
      </c>
      <c r="K57" s="87">
        <f ca="1">IF(B57&lt;&gt;"",VLOOKUP('Quarter 2'!G57-5*('Quarter 2'!D57-1),'Players Stats'!$B$136:$J$140,1+E57),"")</f>
        <v>9.8799999999999999E-2</v>
      </c>
      <c r="L57" s="44" t="str">
        <f t="shared" ca="1" si="62"/>
        <v>NO</v>
      </c>
      <c r="M57" s="87">
        <f t="shared" ca="1" si="9"/>
        <v>0.49999072716723436</v>
      </c>
      <c r="N57" s="87">
        <f ca="1">IF(B57&lt;&gt;"",IF(L57="NO",VLOOKUP(G57,'Players Stats'!$C$88:$I$127,7),""),"")</f>
        <v>0.23762376237623761</v>
      </c>
      <c r="O57" s="44">
        <f t="shared" ca="1" si="63"/>
        <v>2</v>
      </c>
      <c r="P57" s="87">
        <f t="shared" ca="1" si="10"/>
        <v>0.77595544374022396</v>
      </c>
      <c r="Q57" s="87">
        <f ca="1">IF(L57="NO",VLOOKUP(G57,'Players Stats'!$C$88:$H$127,7-'Quarter 2'!O57),"")</f>
        <v>0.46</v>
      </c>
      <c r="R57" s="44">
        <f t="shared" ca="1" si="64"/>
        <v>0</v>
      </c>
      <c r="S57" s="87">
        <f t="shared" ca="1" si="11"/>
        <v>0.1869204487106928</v>
      </c>
      <c r="T57" s="44" t="str">
        <f ca="1">IF(S57="","",IF(S57&lt;=VLOOKUP(G57,'Players Stats'!$C$88:$L$127,10),"YES","NO"))</f>
        <v>NO</v>
      </c>
      <c r="U57" s="87" t="str">
        <f t="shared" ca="1" si="12"/>
        <v/>
      </c>
      <c r="V57" s="44" t="str">
        <f ca="1">IF(T57="YES",IF(U57&lt;=VLOOKUP(G57,'Players Stats'!$C$88:$H$127,6),1,0),"")</f>
        <v/>
      </c>
      <c r="W57" s="87" t="str">
        <f t="shared" ca="1" si="13"/>
        <v/>
      </c>
      <c r="X57" s="44" t="str">
        <f ca="1">IF(AND(T57="YES",W57&lt;&gt;""),IF(W57&lt;=VLOOKUP(G57,'Players Stats'!$C$88:$H$127,6),1,0),"")</f>
        <v/>
      </c>
      <c r="Y57" s="87">
        <f t="shared" ca="1" si="14"/>
        <v>0.98355154866120753</v>
      </c>
      <c r="Z57" s="44" t="str">
        <f ca="1">IF(Y57="","",IF(Y57&lt;=Simulation!$K$7,"YES","NO"))</f>
        <v>NO</v>
      </c>
      <c r="AA57" s="87">
        <f t="shared" ca="1" si="15"/>
        <v>0.30686966182377973</v>
      </c>
      <c r="AB57" s="44">
        <f ca="1">IF(Z57="NO",IF(AA57&lt;=Simulation!$K$9,D57,E57),"")</f>
        <v>4</v>
      </c>
      <c r="AD57" s="44">
        <f t="shared" ca="1" si="16"/>
        <v>19</v>
      </c>
      <c r="AE57" s="6" t="str">
        <f t="shared" ca="1" si="17"/>
        <v>-</v>
      </c>
      <c r="AF57" s="44">
        <f t="shared" ca="1" si="18"/>
        <v>22</v>
      </c>
      <c r="AH57" s="44" t="str">
        <f t="shared" ca="1" si="77"/>
        <v/>
      </c>
      <c r="AI57" s="44" t="str">
        <f t="shared" ca="1" si="77"/>
        <v/>
      </c>
      <c r="AJ57" s="44" t="str">
        <f t="shared" ca="1" si="77"/>
        <v/>
      </c>
      <c r="AL57" s="44">
        <f ca="1">IF(AL56&lt;&gt;"",IF(AND(AL56&lt;60*Simulation!$K$8, AL56+AM57&lt;60*Simulation!$K$8),AL56+AM57,""),"")</f>
        <v>736</v>
      </c>
      <c r="AM57" s="44">
        <f ca="1">IF(AL56&lt;&gt;"",IF(AND(BL56&lt;&gt;"", AN56=BL56),RANDBETWEEN(Simulation!$N$6,Simulation!$P$6),RANDBETWEEN(Simulation!$N$5,Simulation!$P$5)),"")</f>
        <v>14</v>
      </c>
      <c r="AN57" s="44">
        <f t="shared" ca="1" si="65"/>
        <v>4</v>
      </c>
      <c r="AO57" s="44">
        <f t="shared" ca="1" si="19"/>
        <v>3</v>
      </c>
      <c r="AP57" s="27">
        <f t="shared" ca="1" si="20"/>
        <v>0.74506503262011625</v>
      </c>
      <c r="AQ57" s="44">
        <f t="shared" ca="1" si="21"/>
        <v>19</v>
      </c>
      <c r="AR57" s="44" t="str">
        <f ca="1">IF(AL57&lt;&gt;"",VLOOKUP(AQ57,'Players Stats'!$C$88:$D$127,2),"")</f>
        <v>Power Forward</v>
      </c>
      <c r="AS57" s="44" t="str">
        <f ca="1">IF(AL57&lt;&gt;"",VLOOKUP(AQ57,'Players Stats'!$C$88:$E$127,3),"")</f>
        <v>Amar'e Stoudemire</v>
      </c>
      <c r="AT57" s="27">
        <f t="shared" ca="1" si="22"/>
        <v>3.8696349087793402E-3</v>
      </c>
      <c r="AU57" s="44">
        <f ca="1">IF(AL57&lt;&gt;"",VLOOKUP('Quarter 2'!AQ57-5*('Quarter 2'!AN57-1),'Players Stats'!$B$136:$J$140,1+AO57),"")</f>
        <v>0.11534999999999999</v>
      </c>
      <c r="AV57" s="44" t="str">
        <f t="shared" ca="1" si="66"/>
        <v>YES</v>
      </c>
      <c r="AW57" s="27" t="str">
        <f t="shared" ca="1" si="23"/>
        <v/>
      </c>
      <c r="AX57" s="44" t="str">
        <f ca="1">IF(AL57&lt;&gt;"",IF(AV57="NO",VLOOKUP(AQ57,'Players Stats'!$C$88:$I$127,7),""),"")</f>
        <v/>
      </c>
      <c r="AY57" s="44" t="str">
        <f t="shared" ca="1" si="67"/>
        <v/>
      </c>
      <c r="AZ57" s="27" t="str">
        <f t="shared" ca="1" si="24"/>
        <v/>
      </c>
      <c r="BA57" s="44" t="str">
        <f ca="1">IF(AV57="NO",VLOOKUP(AQ57,'Players Stats'!$C$88:$H$127,7-'Quarter 2'!AY57),"")</f>
        <v/>
      </c>
      <c r="BB57" s="44" t="str">
        <f t="shared" ca="1" si="68"/>
        <v/>
      </c>
      <c r="BC57" s="27" t="str">
        <f t="shared" ca="1" si="25"/>
        <v/>
      </c>
      <c r="BD57" s="44" t="str">
        <f ca="1">IF(BC57="","",IF(BC57&lt;=VLOOKUP(AQ57,'Players Stats'!$C$88:$L$127,10),"YES","NO"))</f>
        <v/>
      </c>
      <c r="BE57" s="27" t="str">
        <f t="shared" ca="1" si="26"/>
        <v/>
      </c>
      <c r="BF57" s="44" t="str">
        <f ca="1">IF(BD57="YES",IF(BE57&lt;=VLOOKUP(AQ57,'Players Stats'!$C$88:$H$127,6),1,0),"")</f>
        <v/>
      </c>
      <c r="BG57" s="27" t="str">
        <f t="shared" ca="1" si="27"/>
        <v/>
      </c>
      <c r="BH57" s="44" t="str">
        <f ca="1">IF(AND(BD57="YES",BG57&lt;&gt;""),IF(BG57&lt;=VLOOKUP(AQ57,'Players Stats'!$C$88:$H$127,6),1,0),"")</f>
        <v/>
      </c>
      <c r="BI57" s="27" t="str">
        <f t="shared" ca="1" si="28"/>
        <v/>
      </c>
      <c r="BJ57" s="44" t="str">
        <f ca="1">IF(BI57="","",IF(BI57&lt;=Simulation!$K$7,"YES","NO"))</f>
        <v/>
      </c>
      <c r="BK57" s="27" t="str">
        <f t="shared" ca="1" si="29"/>
        <v/>
      </c>
      <c r="BL57" s="44" t="str">
        <f ca="1">IF(BJ57="NO",IF(BK57&lt;=Simulation!$K$9,AN57,AO57),"")</f>
        <v/>
      </c>
      <c r="BN57" s="44">
        <f t="shared" ca="1" si="30"/>
        <v>23</v>
      </c>
      <c r="BO57" s="6" t="str">
        <f t="shared" ca="1" si="31"/>
        <v>-</v>
      </c>
      <c r="BP57" s="44">
        <f t="shared" ca="1" si="32"/>
        <v>19</v>
      </c>
      <c r="BR57" s="44" t="str">
        <f t="shared" ca="1" si="2"/>
        <v/>
      </c>
      <c r="BS57" s="44" t="str">
        <f t="shared" ca="1" si="2"/>
        <v/>
      </c>
      <c r="BT57" s="44" t="str">
        <f t="shared" ca="1" si="2"/>
        <v/>
      </c>
      <c r="BU57" s="44"/>
      <c r="BV57" s="44">
        <f ca="1">IF(BV56&lt;&gt;"",IF(AND(BV56&lt;60*Simulation!$K$8, BV56+BW57&lt;60*Simulation!$K$8),BV56+BW57,""),"")</f>
        <v>689</v>
      </c>
      <c r="BW57" s="44">
        <f ca="1">IF(BV56&lt;&gt;"",IF(AND(CV56&lt;&gt;"", BX56=CV56),RANDBETWEEN(Simulation!$N$6,Simulation!$P$6),RANDBETWEEN(Simulation!$N$5,Simulation!$P$5)),"")</f>
        <v>10</v>
      </c>
      <c r="BX57" s="44">
        <f t="shared" ca="1" si="69"/>
        <v>3</v>
      </c>
      <c r="BY57" s="44">
        <f t="shared" ca="1" si="33"/>
        <v>4</v>
      </c>
      <c r="BZ57" s="27">
        <f t="shared" ca="1" si="34"/>
        <v>0.75446196919417396</v>
      </c>
      <c r="CA57" s="44">
        <f t="shared" ca="1" si="35"/>
        <v>14</v>
      </c>
      <c r="CB57" s="44" t="str">
        <f ca="1">IF(BV57&lt;&gt;"",VLOOKUP(CA57,'Players Stats'!$C$88:$D$127,2),"")</f>
        <v>Power Forward</v>
      </c>
      <c r="CC57" s="44" t="str">
        <f ca="1">IF(BV57&lt;&gt;"",VLOOKUP(CA57,'Players Stats'!$C$88:$E$127,3),"")</f>
        <v>Paul George</v>
      </c>
      <c r="CD57" s="27">
        <f t="shared" ca="1" si="36"/>
        <v>0.75373311464487391</v>
      </c>
      <c r="CE57" s="44">
        <f ca="1">IF(BV57&lt;&gt;"",VLOOKUP('Quarter 2'!CA57-5*('Quarter 2'!BX57-1),'Players Stats'!$B$136:$J$140,1+BY57),"")</f>
        <v>4.8800000000000003E-2</v>
      </c>
      <c r="CF57" s="44" t="str">
        <f t="shared" ca="1" si="70"/>
        <v>NO</v>
      </c>
      <c r="CG57" s="27">
        <f t="shared" ca="1" si="37"/>
        <v>0.34207800239169817</v>
      </c>
      <c r="CH57" s="44">
        <f ca="1">IF(BV57&lt;&gt;"",IF(CF57="NO",VLOOKUP(CA57,'Players Stats'!$C$88:$I$127,7),""),"")</f>
        <v>0.28365384615384615</v>
      </c>
      <c r="CI57" s="44">
        <f t="shared" ca="1" si="71"/>
        <v>2</v>
      </c>
      <c r="CJ57" s="27">
        <f t="shared" ca="1" si="38"/>
        <v>0.1850939784139588</v>
      </c>
      <c r="CK57" s="44">
        <f ca="1">IF(CF57="NO",VLOOKUP(CA57,'Players Stats'!$C$88:$H$127,7-'Quarter 2'!CI57),"")</f>
        <v>0.41899999999999998</v>
      </c>
      <c r="CL57" s="44">
        <f t="shared" ca="1" si="72"/>
        <v>2</v>
      </c>
      <c r="CM57" s="27">
        <f t="shared" ca="1" si="39"/>
        <v>0.46864661038186872</v>
      </c>
      <c r="CN57" s="44" t="str">
        <f ca="1">IF(CM57="","",IF(CM57&lt;=VLOOKUP(CA57,'Players Stats'!$C$88:$L$127,10),"YES","NO"))</f>
        <v>NO</v>
      </c>
      <c r="CO57" s="27" t="str">
        <f t="shared" ca="1" si="40"/>
        <v/>
      </c>
      <c r="CP57" s="44" t="str">
        <f ca="1">IF(CN57="YES",IF(CO57&lt;=VLOOKUP(CA57,'Players Stats'!$C$88:$H$127,6),1,0),"")</f>
        <v/>
      </c>
      <c r="CQ57" s="27" t="str">
        <f t="shared" ca="1" si="41"/>
        <v/>
      </c>
      <c r="CR57" s="44" t="str">
        <f ca="1">IF(AND(CN57="YES",CQ57&lt;&gt;""),IF(CQ57&lt;=VLOOKUP(CA57,'Players Stats'!$C$88:$H$127,6),1,0),"")</f>
        <v/>
      </c>
      <c r="CS57" s="27" t="str">
        <f t="shared" ca="1" si="42"/>
        <v/>
      </c>
      <c r="CT57" s="44" t="str">
        <f ca="1">IF(CS57="","",IF(CS57&lt;=Simulation!$K$7,"YES","NO"))</f>
        <v/>
      </c>
      <c r="CU57" s="27" t="str">
        <f t="shared" ca="1" si="43"/>
        <v/>
      </c>
      <c r="CV57" s="44" t="str">
        <f ca="1">IF(CT57="NO",IF(CU57&lt;=Simulation!$K$9,BX57,BY57),"")</f>
        <v/>
      </c>
      <c r="CX57" s="44">
        <f t="shared" ca="1" si="44"/>
        <v>28</v>
      </c>
      <c r="CY57" s="6" t="str">
        <f t="shared" ca="1" si="45"/>
        <v>-</v>
      </c>
      <c r="CZ57" s="44">
        <f t="shared" ca="1" si="46"/>
        <v>24</v>
      </c>
      <c r="DB57" s="44" t="str">
        <f t="shared" ca="1" si="3"/>
        <v/>
      </c>
      <c r="DC57" s="44" t="str">
        <f t="shared" ca="1" si="3"/>
        <v/>
      </c>
      <c r="DD57" s="44" t="str">
        <f t="shared" ca="1" si="3"/>
        <v/>
      </c>
      <c r="DE57" s="44"/>
      <c r="DF57" s="44">
        <f ca="1">IF(DF56&lt;&gt;"",IF(AND(DF56&lt;60*Simulation!$K$8, DF56+DG57&lt;60*Simulation!$K$8),DF56+DG57,""),"")</f>
        <v>754</v>
      </c>
      <c r="DG57" s="44">
        <f ca="1">IF(DF56&lt;&gt;"",IF(AND(EF56&lt;&gt;"", DH56=EF56),RANDBETWEEN(Simulation!$N$6,Simulation!$P$6),RANDBETWEEN(Simulation!$N$5,Simulation!$P$5)),"")</f>
        <v>22</v>
      </c>
      <c r="DH57" s="44">
        <f t="shared" ca="1" si="73"/>
        <v>4</v>
      </c>
      <c r="DI57" s="44">
        <f t="shared" ca="1" si="47"/>
        <v>3</v>
      </c>
      <c r="DJ57" s="27">
        <f t="shared" ca="1" si="48"/>
        <v>9.202577729512651E-2</v>
      </c>
      <c r="DK57" s="44">
        <f t="shared" ca="1" si="49"/>
        <v>16</v>
      </c>
      <c r="DL57" s="44" t="str">
        <f ca="1">IF(DF57&lt;&gt;"",VLOOKUP(DK57,'Players Stats'!$C$88:$D$127,2),"")</f>
        <v>Point Guard</v>
      </c>
      <c r="DM57" s="44" t="str">
        <f ca="1">IF(DF57&lt;&gt;"",VLOOKUP(DK57,'Players Stats'!$C$88:$E$127,3),"")</f>
        <v>J.R. Smith</v>
      </c>
      <c r="DN57" s="27">
        <f t="shared" ca="1" si="50"/>
        <v>0.62070683316651287</v>
      </c>
      <c r="DO57" s="44">
        <f ca="1">IF(DF57&lt;&gt;"",VLOOKUP('Quarter 2'!DK57-5*('Quarter 2'!DH57-1),'Players Stats'!$B$136:$J$140,1+DI57),"")</f>
        <v>6.9000000000000006E-2</v>
      </c>
      <c r="DP57" s="44" t="str">
        <f t="shared" ca="1" si="74"/>
        <v>NO</v>
      </c>
      <c r="DQ57" s="27">
        <f t="shared" ca="1" si="51"/>
        <v>0.29675541191660826</v>
      </c>
      <c r="DR57" s="44">
        <f ca="1">IF(DF57&lt;&gt;"",IF(DP57="NO",VLOOKUP(DK57,'Players Stats'!$C$88:$I$127,7),""),"")</f>
        <v>0.26066350710900471</v>
      </c>
      <c r="DS57" s="44">
        <f t="shared" ca="1" si="75"/>
        <v>2</v>
      </c>
      <c r="DT57" s="27">
        <f t="shared" ca="1" si="52"/>
        <v>0.71387257422522077</v>
      </c>
      <c r="DU57" s="44">
        <f ca="1">IF(DP57="NO",VLOOKUP(DK57,'Players Stats'!$C$88:$H$127,7-'Quarter 2'!DS57),"")</f>
        <v>0.42199999999999999</v>
      </c>
      <c r="DV57" s="44">
        <f t="shared" ca="1" si="76"/>
        <v>0</v>
      </c>
      <c r="DW57" s="27">
        <f t="shared" ca="1" si="53"/>
        <v>0.97646244976701158</v>
      </c>
      <c r="DX57" s="44" t="str">
        <f ca="1">IF(DW57="","",IF(DW57&lt;=VLOOKUP(DK57,'Players Stats'!$C$88:$L$127,10),"YES","NO"))</f>
        <v>NO</v>
      </c>
      <c r="DY57" s="27" t="str">
        <f t="shared" ca="1" si="54"/>
        <v/>
      </c>
      <c r="DZ57" s="44" t="str">
        <f ca="1">IF(DX57="YES",IF(DY57&lt;=VLOOKUP(DK57,'Players Stats'!$C$88:$H$127,6),1,0),"")</f>
        <v/>
      </c>
      <c r="EA57" s="27" t="str">
        <f t="shared" ca="1" si="55"/>
        <v/>
      </c>
      <c r="EB57" s="44" t="str">
        <f ca="1">IF(AND(DX57="YES",EA57&lt;&gt;""),IF(EA57&lt;=VLOOKUP(DK57,'Players Stats'!$C$88:$H$127,6),1,0),"")</f>
        <v/>
      </c>
      <c r="EC57" s="27">
        <f t="shared" ca="1" si="56"/>
        <v>0.61666874834997787</v>
      </c>
      <c r="ED57" s="44" t="str">
        <f ca="1">IF(EC57="","",IF(EC57&lt;=Simulation!$K$7,"YES","NO"))</f>
        <v>NO</v>
      </c>
      <c r="EE57" s="27">
        <f t="shared" ca="1" si="57"/>
        <v>0.75750330275279343</v>
      </c>
      <c r="EF57" s="44">
        <f ca="1">IF(ED57="NO",IF(EE57&lt;=Simulation!$K$9,DH57,DI57),"")</f>
        <v>3</v>
      </c>
      <c r="EH57" s="44">
        <f t="shared" ca="1" si="58"/>
        <v>22</v>
      </c>
      <c r="EI57" s="6" t="str">
        <f t="shared" ca="1" si="59"/>
        <v>-</v>
      </c>
      <c r="EJ57" s="44">
        <f t="shared" ca="1" si="60"/>
        <v>22</v>
      </c>
      <c r="EL57" s="44" t="str">
        <f t="shared" ca="1" si="4"/>
        <v/>
      </c>
      <c r="EM57" s="44" t="str">
        <f t="shared" ca="1" si="4"/>
        <v/>
      </c>
      <c r="EN57" s="44" t="str">
        <f t="shared" ca="1" si="4"/>
        <v/>
      </c>
    </row>
    <row r="58" spans="2:144">
      <c r="B58" s="44">
        <f ca="1">IF(B57&lt;&gt;"",IF(AND(B57&lt;60*Simulation!$K$8, B57+C58&lt;60*Simulation!$K$8),B57+C58,""),"")</f>
        <v>683</v>
      </c>
      <c r="C58" s="44">
        <f ca="1">IF(B57&lt;&gt;"",IF(AND(AB57&lt;&gt;"", D57=AB57),RANDBETWEEN(Simulation!$N$6,Simulation!$P$6),RANDBETWEEN(Simulation!$N$5,Simulation!$P$5)),"")</f>
        <v>24</v>
      </c>
      <c r="D58" s="44">
        <f t="shared" ca="1" si="61"/>
        <v>4</v>
      </c>
      <c r="E58" s="44">
        <f t="shared" ca="1" si="5"/>
        <v>3</v>
      </c>
      <c r="F58" s="87">
        <f t="shared" ca="1" si="6"/>
        <v>0.77207295604960957</v>
      </c>
      <c r="G58" s="44">
        <f t="shared" ca="1" si="7"/>
        <v>19</v>
      </c>
      <c r="H58" s="44" t="str">
        <f ca="1">IF(B58&lt;&gt;"",VLOOKUP(G58,'Players Stats'!$C$88:$D$127,2),"")</f>
        <v>Power Forward</v>
      </c>
      <c r="I58" s="44" t="str">
        <f ca="1">IF(B58&lt;&gt;"",VLOOKUP(G58,'Players Stats'!$C$88:$E$127,3),"")</f>
        <v>Amar'e Stoudemire</v>
      </c>
      <c r="J58" s="87">
        <f t="shared" ca="1" si="8"/>
        <v>0.53317216761200725</v>
      </c>
      <c r="K58" s="87">
        <f ca="1">IF(B58&lt;&gt;"",VLOOKUP('Quarter 2'!G58-5*('Quarter 2'!D58-1),'Players Stats'!$B$136:$J$140,1+E58),"")</f>
        <v>0.11534999999999999</v>
      </c>
      <c r="L58" s="44" t="str">
        <f t="shared" ca="1" si="62"/>
        <v>NO</v>
      </c>
      <c r="M58" s="87">
        <f t="shared" ca="1" si="9"/>
        <v>0.12094762240357493</v>
      </c>
      <c r="N58" s="87">
        <f ca="1">IF(B58&lt;&gt;"",IF(L58="NO",VLOOKUP(G58,'Players Stats'!$C$88:$I$127,7),""),"")</f>
        <v>0</v>
      </c>
      <c r="O58" s="44">
        <f t="shared" ca="1" si="63"/>
        <v>2</v>
      </c>
      <c r="P58" s="87">
        <f t="shared" ca="1" si="10"/>
        <v>0.15301883151645512</v>
      </c>
      <c r="Q58" s="87">
        <f ca="1">IF(L58="NO",VLOOKUP(G58,'Players Stats'!$C$88:$H$127,7-'Quarter 2'!O58),"")</f>
        <v>0.57699999999999996</v>
      </c>
      <c r="R58" s="44">
        <f t="shared" ca="1" si="64"/>
        <v>2</v>
      </c>
      <c r="S58" s="87">
        <f t="shared" ca="1" si="11"/>
        <v>0.9398271975596042</v>
      </c>
      <c r="T58" s="44" t="str">
        <f ca="1">IF(S58="","",IF(S58&lt;=VLOOKUP(G58,'Players Stats'!$C$88:$L$127,10),"YES","NO"))</f>
        <v>NO</v>
      </c>
      <c r="U58" s="87" t="str">
        <f t="shared" ca="1" si="12"/>
        <v/>
      </c>
      <c r="V58" s="44" t="str">
        <f ca="1">IF(T58="YES",IF(U58&lt;=VLOOKUP(G58,'Players Stats'!$C$88:$H$127,6),1,0),"")</f>
        <v/>
      </c>
      <c r="W58" s="87" t="str">
        <f t="shared" ca="1" si="13"/>
        <v/>
      </c>
      <c r="X58" s="44" t="str">
        <f ca="1">IF(AND(T58="YES",W58&lt;&gt;""),IF(W58&lt;=VLOOKUP(G58,'Players Stats'!$C$88:$H$127,6),1,0),"")</f>
        <v/>
      </c>
      <c r="Y58" s="87" t="str">
        <f t="shared" ca="1" si="14"/>
        <v/>
      </c>
      <c r="Z58" s="44" t="str">
        <f ca="1">IF(Y58="","",IF(Y58&lt;=Simulation!$K$7,"YES","NO"))</f>
        <v/>
      </c>
      <c r="AA58" s="87" t="str">
        <f t="shared" ca="1" si="15"/>
        <v/>
      </c>
      <c r="AB58" s="44" t="str">
        <f ca="1">IF(Z58="NO",IF(AA58&lt;=Simulation!$K$9,D58,E58),"")</f>
        <v/>
      </c>
      <c r="AD58" s="44">
        <f t="shared" ca="1" si="16"/>
        <v>19</v>
      </c>
      <c r="AE58" s="6" t="str">
        <f t="shared" ca="1" si="17"/>
        <v>-</v>
      </c>
      <c r="AF58" s="44">
        <f t="shared" ca="1" si="18"/>
        <v>24</v>
      </c>
      <c r="AH58" s="44" t="str">
        <f t="shared" ca="1" si="77"/>
        <v/>
      </c>
      <c r="AI58" s="44" t="str">
        <f t="shared" ca="1" si="77"/>
        <v/>
      </c>
      <c r="AJ58" s="44" t="str">
        <f t="shared" ca="1" si="77"/>
        <v/>
      </c>
      <c r="AL58" s="44">
        <f ca="1">IF(AL57&lt;&gt;"",IF(AND(AL57&lt;60*Simulation!$K$8, AL57+AM58&lt;60*Simulation!$K$8),AL57+AM58,""),"")</f>
        <v>747</v>
      </c>
      <c r="AM58" s="44">
        <f ca="1">IF(AL57&lt;&gt;"",IF(AND(BL57&lt;&gt;"", AN57=BL57),RANDBETWEEN(Simulation!$N$6,Simulation!$P$6),RANDBETWEEN(Simulation!$N$5,Simulation!$P$5)),"")</f>
        <v>11</v>
      </c>
      <c r="AN58" s="44">
        <f t="shared" ca="1" si="65"/>
        <v>3</v>
      </c>
      <c r="AO58" s="44">
        <f t="shared" ca="1" si="19"/>
        <v>4</v>
      </c>
      <c r="AP58" s="27">
        <f t="shared" ca="1" si="20"/>
        <v>0.96036442799473931</v>
      </c>
      <c r="AQ58" s="44">
        <f t="shared" ca="1" si="21"/>
        <v>15</v>
      </c>
      <c r="AR58" s="44" t="str">
        <f ca="1">IF(AL58&lt;&gt;"",VLOOKUP(AQ58,'Players Stats'!$C$88:$D$127,2),"")</f>
        <v>Center</v>
      </c>
      <c r="AS58" s="44" t="str">
        <f ca="1">IF(AL58&lt;&gt;"",VLOOKUP(AQ58,'Players Stats'!$C$88:$E$127,3),"")</f>
        <v>Roy Hibbert</v>
      </c>
      <c r="AT58" s="27">
        <f t="shared" ca="1" si="22"/>
        <v>0.83282709570119917</v>
      </c>
      <c r="AU58" s="44">
        <f ca="1">IF(AL58&lt;&gt;"",VLOOKUP('Quarter 2'!AQ58-5*('Quarter 2'!AN58-1),'Players Stats'!$B$136:$J$140,1+AO58),"")</f>
        <v>8.4650000000000003E-2</v>
      </c>
      <c r="AV58" s="44" t="str">
        <f t="shared" ca="1" si="66"/>
        <v>NO</v>
      </c>
      <c r="AW58" s="27">
        <f t="shared" ca="1" si="23"/>
        <v>0.54849255773120031</v>
      </c>
      <c r="AX58" s="44">
        <f ca="1">IF(AL58&lt;&gt;"",IF(AV58="NO",VLOOKUP(AQ58,'Players Stats'!$C$88:$I$127,7),""),"")</f>
        <v>9.0909090909090922E-3</v>
      </c>
      <c r="AY58" s="44">
        <f t="shared" ca="1" si="67"/>
        <v>2</v>
      </c>
      <c r="AZ58" s="27">
        <f t="shared" ca="1" si="24"/>
        <v>0.17771504057665788</v>
      </c>
      <c r="BA58" s="44">
        <f ca="1">IF(AV58="NO",VLOOKUP(AQ58,'Players Stats'!$C$88:$H$127,7-'Quarter 2'!AY58),"")</f>
        <v>0.44800000000000001</v>
      </c>
      <c r="BB58" s="44">
        <f t="shared" ca="1" si="68"/>
        <v>2</v>
      </c>
      <c r="BC58" s="27">
        <f t="shared" ca="1" si="25"/>
        <v>0.84177476228331971</v>
      </c>
      <c r="BD58" s="44" t="str">
        <f ca="1">IF(BC58="","",IF(BC58&lt;=VLOOKUP(AQ58,'Players Stats'!$C$88:$L$127,10),"YES","NO"))</f>
        <v>NO</v>
      </c>
      <c r="BE58" s="27" t="str">
        <f t="shared" ca="1" si="26"/>
        <v/>
      </c>
      <c r="BF58" s="44" t="str">
        <f ca="1">IF(BD58="YES",IF(BE58&lt;=VLOOKUP(AQ58,'Players Stats'!$C$88:$H$127,6),1,0),"")</f>
        <v/>
      </c>
      <c r="BG58" s="27" t="str">
        <f t="shared" ca="1" si="27"/>
        <v/>
      </c>
      <c r="BH58" s="44" t="str">
        <f ca="1">IF(AND(BD58="YES",BG58&lt;&gt;""),IF(BG58&lt;=VLOOKUP(AQ58,'Players Stats'!$C$88:$H$127,6),1,0),"")</f>
        <v/>
      </c>
      <c r="BI58" s="27" t="str">
        <f t="shared" ca="1" si="28"/>
        <v/>
      </c>
      <c r="BJ58" s="44" t="str">
        <f ca="1">IF(BI58="","",IF(BI58&lt;=Simulation!$K$7,"YES","NO"))</f>
        <v/>
      </c>
      <c r="BK58" s="27" t="str">
        <f t="shared" ca="1" si="29"/>
        <v/>
      </c>
      <c r="BL58" s="44" t="str">
        <f ca="1">IF(BJ58="NO",IF(BK58&lt;=Simulation!$K$9,AN58,AO58),"")</f>
        <v/>
      </c>
      <c r="BN58" s="44">
        <f t="shared" ca="1" si="30"/>
        <v>25</v>
      </c>
      <c r="BO58" s="6" t="str">
        <f t="shared" ca="1" si="31"/>
        <v>-</v>
      </c>
      <c r="BP58" s="44">
        <f t="shared" ca="1" si="32"/>
        <v>19</v>
      </c>
      <c r="BR58" s="44" t="str">
        <f t="shared" ca="1" si="2"/>
        <v/>
      </c>
      <c r="BS58" s="44" t="str">
        <f t="shared" ca="1" si="2"/>
        <v/>
      </c>
      <c r="BT58" s="44" t="str">
        <f t="shared" ca="1" si="2"/>
        <v/>
      </c>
      <c r="BU58" s="44"/>
      <c r="BV58" s="44">
        <f ca="1">IF(BV57&lt;&gt;"",IF(AND(BV57&lt;60*Simulation!$K$8, BV57+BW58&lt;60*Simulation!$K$8),BV57+BW58,""),"")</f>
        <v>712</v>
      </c>
      <c r="BW58" s="44">
        <f ca="1">IF(BV57&lt;&gt;"",IF(AND(CV57&lt;&gt;"", BX57=CV57),RANDBETWEEN(Simulation!$N$6,Simulation!$P$6),RANDBETWEEN(Simulation!$N$5,Simulation!$P$5)),"")</f>
        <v>23</v>
      </c>
      <c r="BX58" s="44">
        <f t="shared" ca="1" si="69"/>
        <v>4</v>
      </c>
      <c r="BY58" s="44">
        <f t="shared" ca="1" si="33"/>
        <v>3</v>
      </c>
      <c r="BZ58" s="27">
        <f t="shared" ca="1" si="34"/>
        <v>0.22767160187942082</v>
      </c>
      <c r="CA58" s="44">
        <f t="shared" ca="1" si="35"/>
        <v>17</v>
      </c>
      <c r="CB58" s="44" t="str">
        <f ca="1">IF(BV58&lt;&gt;"",VLOOKUP(CA58,'Players Stats'!$C$88:$D$127,2),"")</f>
        <v>Shooting Guard</v>
      </c>
      <c r="CC58" s="44" t="str">
        <f ca="1">IF(BV58&lt;&gt;"",VLOOKUP(CA58,'Players Stats'!$C$88:$E$127,3),"")</f>
        <v>Raymond Felton</v>
      </c>
      <c r="CD58" s="27">
        <f t="shared" ca="1" si="36"/>
        <v>0.49228156775271592</v>
      </c>
      <c r="CE58" s="44">
        <f ca="1">IF(BV58&lt;&gt;"",VLOOKUP('Quarter 2'!CA58-5*('Quarter 2'!BX58-1),'Players Stats'!$B$136:$J$140,1+BY58),"")</f>
        <v>6.9400000000000003E-2</v>
      </c>
      <c r="CF58" s="44" t="str">
        <f t="shared" ca="1" si="70"/>
        <v>NO</v>
      </c>
      <c r="CG58" s="27">
        <f t="shared" ca="1" si="37"/>
        <v>0.97942014802425259</v>
      </c>
      <c r="CH58" s="44">
        <f ca="1">IF(BV58&lt;&gt;"",IF(CF58="NO",VLOOKUP(CA58,'Players Stats'!$C$88:$I$127,7),""),"")</f>
        <v>0.22619047619047616</v>
      </c>
      <c r="CI58" s="44">
        <f t="shared" ca="1" si="71"/>
        <v>2</v>
      </c>
      <c r="CJ58" s="27">
        <f t="shared" ca="1" si="38"/>
        <v>0.65683961736098095</v>
      </c>
      <c r="CK58" s="44">
        <f ca="1">IF(CF58="NO",VLOOKUP(CA58,'Players Stats'!$C$88:$H$127,7-'Quarter 2'!CI58),"")</f>
        <v>0.42699999999999999</v>
      </c>
      <c r="CL58" s="44">
        <f t="shared" ca="1" si="72"/>
        <v>0</v>
      </c>
      <c r="CM58" s="27">
        <f t="shared" ca="1" si="39"/>
        <v>0.92923804573084123</v>
      </c>
      <c r="CN58" s="44" t="str">
        <f ca="1">IF(CM58="","",IF(CM58&lt;=VLOOKUP(CA58,'Players Stats'!$C$88:$L$127,10),"YES","NO"))</f>
        <v>NO</v>
      </c>
      <c r="CO58" s="27" t="str">
        <f t="shared" ca="1" si="40"/>
        <v/>
      </c>
      <c r="CP58" s="44" t="str">
        <f ca="1">IF(CN58="YES",IF(CO58&lt;=VLOOKUP(CA58,'Players Stats'!$C$88:$H$127,6),1,0),"")</f>
        <v/>
      </c>
      <c r="CQ58" s="27" t="str">
        <f t="shared" ca="1" si="41"/>
        <v/>
      </c>
      <c r="CR58" s="44" t="str">
        <f ca="1">IF(AND(CN58="YES",CQ58&lt;&gt;""),IF(CQ58&lt;=VLOOKUP(CA58,'Players Stats'!$C$88:$H$127,6),1,0),"")</f>
        <v/>
      </c>
      <c r="CS58" s="27">
        <f t="shared" ca="1" si="42"/>
        <v>0.34890393234269079</v>
      </c>
      <c r="CT58" s="44" t="str">
        <f ca="1">IF(CS58="","",IF(CS58&lt;=Simulation!$K$7,"YES","NO"))</f>
        <v>NO</v>
      </c>
      <c r="CU58" s="27">
        <f t="shared" ca="1" si="43"/>
        <v>0.54000383346060976</v>
      </c>
      <c r="CV58" s="44">
        <f ca="1">IF(CT58="NO",IF(CU58&lt;=Simulation!$K$9,BX58,BY58),"")</f>
        <v>3</v>
      </c>
      <c r="CX58" s="44">
        <f t="shared" ca="1" si="44"/>
        <v>28</v>
      </c>
      <c r="CY58" s="6" t="str">
        <f t="shared" ca="1" si="45"/>
        <v>-</v>
      </c>
      <c r="CZ58" s="44">
        <f t="shared" ca="1" si="46"/>
        <v>24</v>
      </c>
      <c r="DB58" s="44" t="str">
        <f t="shared" ca="1" si="3"/>
        <v/>
      </c>
      <c r="DC58" s="44" t="str">
        <f t="shared" ca="1" si="3"/>
        <v/>
      </c>
      <c r="DD58" s="44" t="str">
        <f t="shared" ca="1" si="3"/>
        <v/>
      </c>
      <c r="DE58" s="44"/>
      <c r="DF58" s="44">
        <f ca="1">IF(DF57&lt;&gt;"",IF(AND(DF57&lt;60*Simulation!$K$8, DF57+DG58&lt;60*Simulation!$K$8),DF57+DG58,""),"")</f>
        <v>764</v>
      </c>
      <c r="DG58" s="44">
        <f ca="1">IF(DF57&lt;&gt;"",IF(AND(EF57&lt;&gt;"", DH57=EF57),RANDBETWEEN(Simulation!$N$6,Simulation!$P$6),RANDBETWEEN(Simulation!$N$5,Simulation!$P$5)),"")</f>
        <v>10</v>
      </c>
      <c r="DH58" s="44">
        <f t="shared" ca="1" si="73"/>
        <v>3</v>
      </c>
      <c r="DI58" s="44">
        <f t="shared" ca="1" si="47"/>
        <v>4</v>
      </c>
      <c r="DJ58" s="27">
        <f t="shared" ca="1" si="48"/>
        <v>0.94261979971596854</v>
      </c>
      <c r="DK58" s="44">
        <f t="shared" ca="1" si="49"/>
        <v>15</v>
      </c>
      <c r="DL58" s="44" t="str">
        <f ca="1">IF(DF58&lt;&gt;"",VLOOKUP(DK58,'Players Stats'!$C$88:$D$127,2),"")</f>
        <v>Center</v>
      </c>
      <c r="DM58" s="44" t="str">
        <f ca="1">IF(DF58&lt;&gt;"",VLOOKUP(DK58,'Players Stats'!$C$88:$E$127,3),"")</f>
        <v>Roy Hibbert</v>
      </c>
      <c r="DN58" s="27">
        <f t="shared" ca="1" si="50"/>
        <v>7.7368533688287222E-2</v>
      </c>
      <c r="DO58" s="44">
        <f ca="1">IF(DF58&lt;&gt;"",VLOOKUP('Quarter 2'!DK58-5*('Quarter 2'!DH58-1),'Players Stats'!$B$136:$J$140,1+DI58),"")</f>
        <v>8.4650000000000003E-2</v>
      </c>
      <c r="DP58" s="44" t="str">
        <f t="shared" ca="1" si="74"/>
        <v>YES</v>
      </c>
      <c r="DQ58" s="27" t="str">
        <f t="shared" ca="1" si="51"/>
        <v/>
      </c>
      <c r="DR58" s="44" t="str">
        <f ca="1">IF(DF58&lt;&gt;"",IF(DP58="NO",VLOOKUP(DK58,'Players Stats'!$C$88:$I$127,7),""),"")</f>
        <v/>
      </c>
      <c r="DS58" s="44" t="str">
        <f t="shared" ca="1" si="75"/>
        <v/>
      </c>
      <c r="DT58" s="27" t="str">
        <f t="shared" ca="1" si="52"/>
        <v/>
      </c>
      <c r="DU58" s="44" t="str">
        <f ca="1">IF(DP58="NO",VLOOKUP(DK58,'Players Stats'!$C$88:$H$127,7-'Quarter 2'!DS58),"")</f>
        <v/>
      </c>
      <c r="DV58" s="44" t="str">
        <f t="shared" ca="1" si="76"/>
        <v/>
      </c>
      <c r="DW58" s="27" t="str">
        <f t="shared" ca="1" si="53"/>
        <v/>
      </c>
      <c r="DX58" s="44" t="str">
        <f ca="1">IF(DW58="","",IF(DW58&lt;=VLOOKUP(DK58,'Players Stats'!$C$88:$L$127,10),"YES","NO"))</f>
        <v/>
      </c>
      <c r="DY58" s="27" t="str">
        <f t="shared" ca="1" si="54"/>
        <v/>
      </c>
      <c r="DZ58" s="44" t="str">
        <f ca="1">IF(DX58="YES",IF(DY58&lt;=VLOOKUP(DK58,'Players Stats'!$C$88:$H$127,6),1,0),"")</f>
        <v/>
      </c>
      <c r="EA58" s="27" t="str">
        <f t="shared" ca="1" si="55"/>
        <v/>
      </c>
      <c r="EB58" s="44" t="str">
        <f ca="1">IF(AND(DX58="YES",EA58&lt;&gt;""),IF(EA58&lt;=VLOOKUP(DK58,'Players Stats'!$C$88:$H$127,6),1,0),"")</f>
        <v/>
      </c>
      <c r="EC58" s="27" t="str">
        <f t="shared" ca="1" si="56"/>
        <v/>
      </c>
      <c r="ED58" s="44" t="str">
        <f ca="1">IF(EC58="","",IF(EC58&lt;=Simulation!$K$7,"YES","NO"))</f>
        <v/>
      </c>
      <c r="EE58" s="27" t="str">
        <f t="shared" ca="1" si="57"/>
        <v/>
      </c>
      <c r="EF58" s="44" t="str">
        <f ca="1">IF(ED58="NO",IF(EE58&lt;=Simulation!$K$9,DH58,DI58),"")</f>
        <v/>
      </c>
      <c r="EH58" s="44">
        <f t="shared" ca="1" si="58"/>
        <v>22</v>
      </c>
      <c r="EI58" s="6" t="str">
        <f t="shared" ca="1" si="59"/>
        <v>-</v>
      </c>
      <c r="EJ58" s="44">
        <f t="shared" ca="1" si="60"/>
        <v>22</v>
      </c>
      <c r="EL58" s="44" t="str">
        <f t="shared" ca="1" si="4"/>
        <v/>
      </c>
      <c r="EM58" s="44" t="str">
        <f t="shared" ca="1" si="4"/>
        <v/>
      </c>
      <c r="EN58" s="44" t="str">
        <f t="shared" ca="1" si="4"/>
        <v/>
      </c>
    </row>
    <row r="59" spans="2:144">
      <c r="B59" s="44">
        <f ca="1">IF(B58&lt;&gt;"",IF(AND(B58&lt;60*Simulation!$K$8, B58+C59&lt;60*Simulation!$K$8),B58+C59,""),"")</f>
        <v>691</v>
      </c>
      <c r="C59" s="44">
        <f ca="1">IF(B58&lt;&gt;"",IF(AND(AB58&lt;&gt;"", D58=AB58),RANDBETWEEN(Simulation!$N$6,Simulation!$P$6),RANDBETWEEN(Simulation!$N$5,Simulation!$P$5)),"")</f>
        <v>8</v>
      </c>
      <c r="D59" s="44">
        <f t="shared" ca="1" si="61"/>
        <v>3</v>
      </c>
      <c r="E59" s="44">
        <f t="shared" ca="1" si="5"/>
        <v>4</v>
      </c>
      <c r="F59" s="87">
        <f t="shared" ca="1" si="6"/>
        <v>8.8230670445551995E-2</v>
      </c>
      <c r="G59" s="44">
        <f t="shared" ca="1" si="7"/>
        <v>11</v>
      </c>
      <c r="H59" s="44" t="str">
        <f ca="1">IF(B59&lt;&gt;"",VLOOKUP(G59,'Players Stats'!$C$88:$D$127,2),"")</f>
        <v>Point Guard</v>
      </c>
      <c r="I59" s="44" t="str">
        <f ca="1">IF(B59&lt;&gt;"",VLOOKUP(G59,'Players Stats'!$C$88:$E$127,3),"")</f>
        <v>Lance Stephenson</v>
      </c>
      <c r="J59" s="87">
        <f t="shared" ca="1" si="8"/>
        <v>0.68818028530639208</v>
      </c>
      <c r="K59" s="87">
        <f ca="1">IF(B59&lt;&gt;"",VLOOKUP('Quarter 2'!G59-5*('Quarter 2'!D59-1),'Players Stats'!$B$136:$J$140,1+E59),"")</f>
        <v>9.8799999999999999E-2</v>
      </c>
      <c r="L59" s="44" t="str">
        <f t="shared" ca="1" si="62"/>
        <v>NO</v>
      </c>
      <c r="M59" s="87">
        <f t="shared" ca="1" si="9"/>
        <v>0.24315499820228781</v>
      </c>
      <c r="N59" s="87">
        <f ca="1">IF(B59&lt;&gt;"",IF(L59="NO",VLOOKUP(G59,'Players Stats'!$C$88:$I$127,7),""),"")</f>
        <v>0.23762376237623761</v>
      </c>
      <c r="O59" s="44">
        <f t="shared" ca="1" si="63"/>
        <v>2</v>
      </c>
      <c r="P59" s="87">
        <f t="shared" ca="1" si="10"/>
        <v>0.77097139545884363</v>
      </c>
      <c r="Q59" s="87">
        <f ca="1">IF(L59="NO",VLOOKUP(G59,'Players Stats'!$C$88:$H$127,7-'Quarter 2'!O59),"")</f>
        <v>0.46</v>
      </c>
      <c r="R59" s="44">
        <f t="shared" ca="1" si="64"/>
        <v>0</v>
      </c>
      <c r="S59" s="87">
        <f t="shared" ca="1" si="11"/>
        <v>0.5453628136192088</v>
      </c>
      <c r="T59" s="44" t="str">
        <f ca="1">IF(S59="","",IF(S59&lt;=VLOOKUP(G59,'Players Stats'!$C$88:$L$127,10),"YES","NO"))</f>
        <v>NO</v>
      </c>
      <c r="U59" s="87" t="str">
        <f t="shared" ca="1" si="12"/>
        <v/>
      </c>
      <c r="V59" s="44" t="str">
        <f ca="1">IF(T59="YES",IF(U59&lt;=VLOOKUP(G59,'Players Stats'!$C$88:$H$127,6),1,0),"")</f>
        <v/>
      </c>
      <c r="W59" s="87" t="str">
        <f t="shared" ca="1" si="13"/>
        <v/>
      </c>
      <c r="X59" s="44" t="str">
        <f ca="1">IF(AND(T59="YES",W59&lt;&gt;""),IF(W59&lt;=VLOOKUP(G59,'Players Stats'!$C$88:$H$127,6),1,0),"")</f>
        <v/>
      </c>
      <c r="Y59" s="87">
        <f t="shared" ca="1" si="14"/>
        <v>0.16728286341116239</v>
      </c>
      <c r="Z59" s="44" t="str">
        <f ca="1">IF(Y59="","",IF(Y59&lt;=Simulation!$K$7,"YES","NO"))</f>
        <v>NO</v>
      </c>
      <c r="AA59" s="87">
        <f t="shared" ca="1" si="15"/>
        <v>0.83833287484778329</v>
      </c>
      <c r="AB59" s="44">
        <f ca="1">IF(Z59="NO",IF(AA59&lt;=Simulation!$K$9,D59,E59),"")</f>
        <v>4</v>
      </c>
      <c r="AD59" s="44">
        <f t="shared" ca="1" si="16"/>
        <v>19</v>
      </c>
      <c r="AE59" s="6" t="str">
        <f t="shared" ca="1" si="17"/>
        <v>-</v>
      </c>
      <c r="AF59" s="44">
        <f t="shared" ca="1" si="18"/>
        <v>24</v>
      </c>
      <c r="AH59" s="44" t="str">
        <f t="shared" ca="1" si="77"/>
        <v/>
      </c>
      <c r="AI59" s="44" t="str">
        <f t="shared" ca="1" si="77"/>
        <v/>
      </c>
      <c r="AJ59" s="44" t="str">
        <f t="shared" ca="1" si="77"/>
        <v/>
      </c>
      <c r="AL59" s="44">
        <f ca="1">IF(AL58&lt;&gt;"",IF(AND(AL58&lt;60*Simulation!$K$8, AL58+AM59&lt;60*Simulation!$K$8),AL58+AM59,""),"")</f>
        <v>771</v>
      </c>
      <c r="AM59" s="44">
        <f ca="1">IF(AL58&lt;&gt;"",IF(AND(BL58&lt;&gt;"", AN58=BL58),RANDBETWEEN(Simulation!$N$6,Simulation!$P$6),RANDBETWEEN(Simulation!$N$5,Simulation!$P$5)),"")</f>
        <v>24</v>
      </c>
      <c r="AN59" s="44">
        <f t="shared" ca="1" si="65"/>
        <v>4</v>
      </c>
      <c r="AO59" s="44">
        <f t="shared" ca="1" si="19"/>
        <v>3</v>
      </c>
      <c r="AP59" s="27">
        <f t="shared" ca="1" si="20"/>
        <v>0.20543364476938453</v>
      </c>
      <c r="AQ59" s="44">
        <f t="shared" ca="1" si="21"/>
        <v>17</v>
      </c>
      <c r="AR59" s="44" t="str">
        <f ca="1">IF(AL59&lt;&gt;"",VLOOKUP(AQ59,'Players Stats'!$C$88:$D$127,2),"")</f>
        <v>Shooting Guard</v>
      </c>
      <c r="AS59" s="44" t="str">
        <f ca="1">IF(AL59&lt;&gt;"",VLOOKUP(AQ59,'Players Stats'!$C$88:$E$127,3),"")</f>
        <v>Raymond Felton</v>
      </c>
      <c r="AT59" s="27">
        <f t="shared" ca="1" si="22"/>
        <v>0.37015190598037839</v>
      </c>
      <c r="AU59" s="44">
        <f ca="1">IF(AL59&lt;&gt;"",VLOOKUP('Quarter 2'!AQ59-5*('Quarter 2'!AN59-1),'Players Stats'!$B$136:$J$140,1+AO59),"")</f>
        <v>6.9400000000000003E-2</v>
      </c>
      <c r="AV59" s="44" t="str">
        <f t="shared" ca="1" si="66"/>
        <v>NO</v>
      </c>
      <c r="AW59" s="27">
        <f t="shared" ca="1" si="23"/>
        <v>0.67997535104081208</v>
      </c>
      <c r="AX59" s="44">
        <f ca="1">IF(AL59&lt;&gt;"",IF(AV59="NO",VLOOKUP(AQ59,'Players Stats'!$C$88:$I$127,7),""),"")</f>
        <v>0.22619047619047616</v>
      </c>
      <c r="AY59" s="44">
        <f t="shared" ca="1" si="67"/>
        <v>2</v>
      </c>
      <c r="AZ59" s="27">
        <f t="shared" ca="1" si="24"/>
        <v>0.51819393015634463</v>
      </c>
      <c r="BA59" s="44">
        <f ca="1">IF(AV59="NO",VLOOKUP(AQ59,'Players Stats'!$C$88:$H$127,7-'Quarter 2'!AY59),"")</f>
        <v>0.42699999999999999</v>
      </c>
      <c r="BB59" s="44">
        <f t="shared" ca="1" si="68"/>
        <v>0</v>
      </c>
      <c r="BC59" s="27">
        <f t="shared" ca="1" si="25"/>
        <v>0.55726224273668234</v>
      </c>
      <c r="BD59" s="44" t="str">
        <f ca="1">IF(BC59="","",IF(BC59&lt;=VLOOKUP(AQ59,'Players Stats'!$C$88:$L$127,10),"YES","NO"))</f>
        <v>NO</v>
      </c>
      <c r="BE59" s="27" t="str">
        <f t="shared" ca="1" si="26"/>
        <v/>
      </c>
      <c r="BF59" s="44" t="str">
        <f ca="1">IF(BD59="YES",IF(BE59&lt;=VLOOKUP(AQ59,'Players Stats'!$C$88:$H$127,6),1,0),"")</f>
        <v/>
      </c>
      <c r="BG59" s="27" t="str">
        <f t="shared" ca="1" si="27"/>
        <v/>
      </c>
      <c r="BH59" s="44" t="str">
        <f ca="1">IF(AND(BD59="YES",BG59&lt;&gt;""),IF(BG59&lt;=VLOOKUP(AQ59,'Players Stats'!$C$88:$H$127,6),1,0),"")</f>
        <v/>
      </c>
      <c r="BI59" s="27">
        <f t="shared" ca="1" si="28"/>
        <v>1.4997610105552783E-2</v>
      </c>
      <c r="BJ59" s="44" t="str">
        <f ca="1">IF(BI59="","",IF(BI59&lt;=Simulation!$K$7,"YES","NO"))</f>
        <v>YES</v>
      </c>
      <c r="BK59" s="27" t="str">
        <f t="shared" ca="1" si="29"/>
        <v/>
      </c>
      <c r="BL59" s="44" t="str">
        <f ca="1">IF(BJ59="NO",IF(BK59&lt;=Simulation!$K$9,AN59,AO59),"")</f>
        <v/>
      </c>
      <c r="BN59" s="44">
        <f t="shared" ca="1" si="30"/>
        <v>25</v>
      </c>
      <c r="BO59" s="6" t="str">
        <f t="shared" ca="1" si="31"/>
        <v>-</v>
      </c>
      <c r="BP59" s="44">
        <f t="shared" ca="1" si="32"/>
        <v>19</v>
      </c>
      <c r="BR59" s="44" t="str">
        <f t="shared" ca="1" si="2"/>
        <v/>
      </c>
      <c r="BS59" s="44" t="str">
        <f t="shared" ca="1" si="2"/>
        <v/>
      </c>
      <c r="BT59" s="44" t="str">
        <f t="shared" ca="1" si="2"/>
        <v/>
      </c>
      <c r="BU59" s="44"/>
      <c r="BV59" s="44">
        <f ca="1">IF(BV58&lt;&gt;"",IF(AND(BV58&lt;60*Simulation!$K$8, BV58+BW59&lt;60*Simulation!$K$8),BV58+BW59,""),"")</f>
        <v>735</v>
      </c>
      <c r="BW59" s="44">
        <f ca="1">IF(BV58&lt;&gt;"",IF(AND(CV58&lt;&gt;"", BX58=CV58),RANDBETWEEN(Simulation!$N$6,Simulation!$P$6),RANDBETWEEN(Simulation!$N$5,Simulation!$P$5)),"")</f>
        <v>23</v>
      </c>
      <c r="BX59" s="44">
        <f t="shared" ca="1" si="69"/>
        <v>3</v>
      </c>
      <c r="BY59" s="44">
        <f t="shared" ca="1" si="33"/>
        <v>4</v>
      </c>
      <c r="BZ59" s="27">
        <f t="shared" ca="1" si="34"/>
        <v>0.11271170561408195</v>
      </c>
      <c r="CA59" s="44">
        <f t="shared" ca="1" si="35"/>
        <v>11</v>
      </c>
      <c r="CB59" s="44" t="str">
        <f ca="1">IF(BV59&lt;&gt;"",VLOOKUP(CA59,'Players Stats'!$C$88:$D$127,2),"")</f>
        <v>Point Guard</v>
      </c>
      <c r="CC59" s="44" t="str">
        <f ca="1">IF(BV59&lt;&gt;"",VLOOKUP(CA59,'Players Stats'!$C$88:$E$127,3),"")</f>
        <v>Lance Stephenson</v>
      </c>
      <c r="CD59" s="27">
        <f t="shared" ca="1" si="36"/>
        <v>8.6798006504197334E-3</v>
      </c>
      <c r="CE59" s="44">
        <f ca="1">IF(BV59&lt;&gt;"",VLOOKUP('Quarter 2'!CA59-5*('Quarter 2'!BX59-1),'Players Stats'!$B$136:$J$140,1+BY59),"")</f>
        <v>9.8799999999999999E-2</v>
      </c>
      <c r="CF59" s="44" t="str">
        <f t="shared" ca="1" si="70"/>
        <v>YES</v>
      </c>
      <c r="CG59" s="27" t="str">
        <f t="shared" ca="1" si="37"/>
        <v/>
      </c>
      <c r="CH59" s="44" t="str">
        <f ca="1">IF(BV59&lt;&gt;"",IF(CF59="NO",VLOOKUP(CA59,'Players Stats'!$C$88:$I$127,7),""),"")</f>
        <v/>
      </c>
      <c r="CI59" s="44" t="str">
        <f t="shared" ca="1" si="71"/>
        <v/>
      </c>
      <c r="CJ59" s="27" t="str">
        <f t="shared" ca="1" si="38"/>
        <v/>
      </c>
      <c r="CK59" s="44" t="str">
        <f ca="1">IF(CF59="NO",VLOOKUP(CA59,'Players Stats'!$C$88:$H$127,7-'Quarter 2'!CI59),"")</f>
        <v/>
      </c>
      <c r="CL59" s="44" t="str">
        <f t="shared" ca="1" si="72"/>
        <v/>
      </c>
      <c r="CM59" s="27" t="str">
        <f t="shared" ca="1" si="39"/>
        <v/>
      </c>
      <c r="CN59" s="44" t="str">
        <f ca="1">IF(CM59="","",IF(CM59&lt;=VLOOKUP(CA59,'Players Stats'!$C$88:$L$127,10),"YES","NO"))</f>
        <v/>
      </c>
      <c r="CO59" s="27" t="str">
        <f t="shared" ca="1" si="40"/>
        <v/>
      </c>
      <c r="CP59" s="44" t="str">
        <f ca="1">IF(CN59="YES",IF(CO59&lt;=VLOOKUP(CA59,'Players Stats'!$C$88:$H$127,6),1,0),"")</f>
        <v/>
      </c>
      <c r="CQ59" s="27" t="str">
        <f t="shared" ca="1" si="41"/>
        <v/>
      </c>
      <c r="CR59" s="44" t="str">
        <f ca="1">IF(AND(CN59="YES",CQ59&lt;&gt;""),IF(CQ59&lt;=VLOOKUP(CA59,'Players Stats'!$C$88:$H$127,6),1,0),"")</f>
        <v/>
      </c>
      <c r="CS59" s="27" t="str">
        <f t="shared" ca="1" si="42"/>
        <v/>
      </c>
      <c r="CT59" s="44" t="str">
        <f ca="1">IF(CS59="","",IF(CS59&lt;=Simulation!$K$7,"YES","NO"))</f>
        <v/>
      </c>
      <c r="CU59" s="27" t="str">
        <f t="shared" ca="1" si="43"/>
        <v/>
      </c>
      <c r="CV59" s="44" t="str">
        <f ca="1">IF(CT59="NO",IF(CU59&lt;=Simulation!$K$9,BX59,BY59),"")</f>
        <v/>
      </c>
      <c r="CX59" s="44">
        <f t="shared" ca="1" si="44"/>
        <v>28</v>
      </c>
      <c r="CY59" s="6" t="str">
        <f t="shared" ca="1" si="45"/>
        <v>-</v>
      </c>
      <c r="CZ59" s="44">
        <f t="shared" ca="1" si="46"/>
        <v>24</v>
      </c>
      <c r="DB59" s="44" t="str">
        <f t="shared" ca="1" si="3"/>
        <v/>
      </c>
      <c r="DC59" s="44" t="str">
        <f t="shared" ca="1" si="3"/>
        <v/>
      </c>
      <c r="DD59" s="44" t="str">
        <f t="shared" ca="1" si="3"/>
        <v/>
      </c>
      <c r="DE59" s="44"/>
      <c r="DF59" s="44">
        <f ca="1">IF(DF58&lt;&gt;"",IF(AND(DF58&lt;60*Simulation!$K$8, DF58+DG59&lt;60*Simulation!$K$8),DF58+DG59,""),"")</f>
        <v>776</v>
      </c>
      <c r="DG59" s="44">
        <f ca="1">IF(DF58&lt;&gt;"",IF(AND(EF58&lt;&gt;"", DH58=EF58),RANDBETWEEN(Simulation!$N$6,Simulation!$P$6),RANDBETWEEN(Simulation!$N$5,Simulation!$P$5)),"")</f>
        <v>12</v>
      </c>
      <c r="DH59" s="44">
        <f t="shared" ca="1" si="73"/>
        <v>4</v>
      </c>
      <c r="DI59" s="44">
        <f t="shared" ca="1" si="47"/>
        <v>3</v>
      </c>
      <c r="DJ59" s="27">
        <f t="shared" ca="1" si="48"/>
        <v>0.59942513210100756</v>
      </c>
      <c r="DK59" s="44">
        <f t="shared" ca="1" si="49"/>
        <v>18</v>
      </c>
      <c r="DL59" s="44" t="str">
        <f ca="1">IF(DF59&lt;&gt;"",VLOOKUP(DK59,'Players Stats'!$C$88:$D$127,2),"")</f>
        <v>Small Forward</v>
      </c>
      <c r="DM59" s="44" t="str">
        <f ca="1">IF(DF59&lt;&gt;"",VLOOKUP(DK59,'Players Stats'!$C$88:$E$127,3),"")</f>
        <v>Carmelo Anthony</v>
      </c>
      <c r="DN59" s="27">
        <f t="shared" ca="1" si="50"/>
        <v>0.86499655295283107</v>
      </c>
      <c r="DO59" s="44">
        <f ca="1">IF(DF59&lt;&gt;"",VLOOKUP('Quarter 2'!DK59-5*('Quarter 2'!DH59-1),'Players Stats'!$B$136:$J$140,1+DI59),"")</f>
        <v>0.10165000000000002</v>
      </c>
      <c r="DP59" s="44" t="str">
        <f t="shared" ca="1" si="74"/>
        <v>NO</v>
      </c>
      <c r="DQ59" s="27">
        <f t="shared" ca="1" si="51"/>
        <v>0.91430989974351573</v>
      </c>
      <c r="DR59" s="44">
        <f ca="1">IF(DF59&lt;&gt;"",IF(DP59="NO",VLOOKUP(DK59,'Players Stats'!$C$88:$I$127,7),""),"")</f>
        <v>0.21830985915492959</v>
      </c>
      <c r="DS59" s="44">
        <f t="shared" ca="1" si="75"/>
        <v>2</v>
      </c>
      <c r="DT59" s="27">
        <f t="shared" ca="1" si="52"/>
        <v>0.94830300210376128</v>
      </c>
      <c r="DU59" s="44">
        <f ca="1">IF(DP59="NO",VLOOKUP(DK59,'Players Stats'!$C$88:$H$127,7-'Quarter 2'!DS59),"")</f>
        <v>0.44900000000000001</v>
      </c>
      <c r="DV59" s="44">
        <f t="shared" ca="1" si="76"/>
        <v>0</v>
      </c>
      <c r="DW59" s="27">
        <f t="shared" ca="1" si="53"/>
        <v>0.28137250990014673</v>
      </c>
      <c r="DX59" s="44" t="str">
        <f ca="1">IF(DW59="","",IF(DW59&lt;=VLOOKUP(DK59,'Players Stats'!$C$88:$L$127,10),"YES","NO"))</f>
        <v>NO</v>
      </c>
      <c r="DY59" s="27" t="str">
        <f t="shared" ca="1" si="54"/>
        <v/>
      </c>
      <c r="DZ59" s="44" t="str">
        <f ca="1">IF(DX59="YES",IF(DY59&lt;=VLOOKUP(DK59,'Players Stats'!$C$88:$H$127,6),1,0),"")</f>
        <v/>
      </c>
      <c r="EA59" s="27" t="str">
        <f t="shared" ca="1" si="55"/>
        <v/>
      </c>
      <c r="EB59" s="44" t="str">
        <f ca="1">IF(AND(DX59="YES",EA59&lt;&gt;""),IF(EA59&lt;=VLOOKUP(DK59,'Players Stats'!$C$88:$H$127,6),1,0),"")</f>
        <v/>
      </c>
      <c r="EC59" s="27">
        <f t="shared" ca="1" si="56"/>
        <v>0.97977871405512773</v>
      </c>
      <c r="ED59" s="44" t="str">
        <f ca="1">IF(EC59="","",IF(EC59&lt;=Simulation!$K$7,"YES","NO"))</f>
        <v>NO</v>
      </c>
      <c r="EE59" s="27">
        <f t="shared" ca="1" si="57"/>
        <v>6.166813844935215E-2</v>
      </c>
      <c r="EF59" s="44">
        <f ca="1">IF(ED59="NO",IF(EE59&lt;=Simulation!$K$9,DH59,DI59),"")</f>
        <v>4</v>
      </c>
      <c r="EH59" s="44">
        <f t="shared" ca="1" si="58"/>
        <v>22</v>
      </c>
      <c r="EI59" s="6" t="str">
        <f t="shared" ca="1" si="59"/>
        <v>-</v>
      </c>
      <c r="EJ59" s="44">
        <f t="shared" ca="1" si="60"/>
        <v>22</v>
      </c>
      <c r="EL59" s="44" t="str">
        <f t="shared" ca="1" si="4"/>
        <v/>
      </c>
      <c r="EM59" s="44" t="str">
        <f t="shared" ca="1" si="4"/>
        <v/>
      </c>
      <c r="EN59" s="44" t="str">
        <f t="shared" ca="1" si="4"/>
        <v/>
      </c>
    </row>
    <row r="60" spans="2:144">
      <c r="B60" s="44">
        <f ca="1">IF(B59&lt;&gt;"",IF(AND(B59&lt;60*Simulation!$K$8, B59+C60&lt;60*Simulation!$K$8),B59+C60,""),"")</f>
        <v>699</v>
      </c>
      <c r="C60" s="44">
        <f ca="1">IF(B59&lt;&gt;"",IF(AND(AB59&lt;&gt;"", D59=AB59),RANDBETWEEN(Simulation!$N$6,Simulation!$P$6),RANDBETWEEN(Simulation!$N$5,Simulation!$P$5)),"")</f>
        <v>8</v>
      </c>
      <c r="D60" s="44">
        <f t="shared" ca="1" si="61"/>
        <v>4</v>
      </c>
      <c r="E60" s="44">
        <f t="shared" ca="1" si="5"/>
        <v>3</v>
      </c>
      <c r="F60" s="87">
        <f t="shared" ca="1" si="6"/>
        <v>0.98164854137616619</v>
      </c>
      <c r="G60" s="44">
        <f t="shared" ca="1" si="7"/>
        <v>20</v>
      </c>
      <c r="H60" s="44" t="str">
        <f ca="1">IF(B60&lt;&gt;"",VLOOKUP(G60,'Players Stats'!$C$88:$D$127,2),"")</f>
        <v>Center</v>
      </c>
      <c r="I60" s="44" t="str">
        <f ca="1">IF(B60&lt;&gt;"",VLOOKUP(G60,'Players Stats'!$C$88:$E$127,3),"")</f>
        <v>Tyson Chandler</v>
      </c>
      <c r="J60" s="87">
        <f t="shared" ca="1" si="8"/>
        <v>0.82309956104841797</v>
      </c>
      <c r="K60" s="87">
        <f ca="1">IF(B60&lt;&gt;"",VLOOKUP('Quarter 2'!G60-5*('Quarter 2'!D60-1),'Players Stats'!$B$136:$J$140,1+E60),"")</f>
        <v>0.14460000000000001</v>
      </c>
      <c r="L60" s="44" t="str">
        <f t="shared" ca="1" si="62"/>
        <v>NO</v>
      </c>
      <c r="M60" s="87">
        <f t="shared" ca="1" si="9"/>
        <v>0.56581765813474572</v>
      </c>
      <c r="N60" s="87">
        <f ca="1">IF(B60&lt;&gt;"",IF(L60="NO",VLOOKUP(G60,'Players Stats'!$C$88:$I$127,7),""),"")</f>
        <v>0</v>
      </c>
      <c r="O60" s="44">
        <f t="shared" ca="1" si="63"/>
        <v>2</v>
      </c>
      <c r="P60" s="87">
        <f t="shared" ca="1" si="10"/>
        <v>0.33430698369016587</v>
      </c>
      <c r="Q60" s="87">
        <f ca="1">IF(L60="NO",VLOOKUP(G60,'Players Stats'!$C$88:$H$127,7-'Quarter 2'!O60),"")</f>
        <v>0.63800000000000001</v>
      </c>
      <c r="R60" s="44">
        <f t="shared" ca="1" si="64"/>
        <v>2</v>
      </c>
      <c r="S60" s="87">
        <f t="shared" ca="1" si="11"/>
        <v>0.17998812357269867</v>
      </c>
      <c r="T60" s="44" t="str">
        <f ca="1">IF(S60="","",IF(S60&lt;=VLOOKUP(G60,'Players Stats'!$C$88:$L$127,10),"YES","NO"))</f>
        <v>NO</v>
      </c>
      <c r="U60" s="87" t="str">
        <f t="shared" ca="1" si="12"/>
        <v/>
      </c>
      <c r="V60" s="44" t="str">
        <f ca="1">IF(T60="YES",IF(U60&lt;=VLOOKUP(G60,'Players Stats'!$C$88:$H$127,6),1,0),"")</f>
        <v/>
      </c>
      <c r="W60" s="87" t="str">
        <f t="shared" ca="1" si="13"/>
        <v/>
      </c>
      <c r="X60" s="44" t="str">
        <f ca="1">IF(AND(T60="YES",W60&lt;&gt;""),IF(W60&lt;=VLOOKUP(G60,'Players Stats'!$C$88:$H$127,6),1,0),"")</f>
        <v/>
      </c>
      <c r="Y60" s="87" t="str">
        <f t="shared" ca="1" si="14"/>
        <v/>
      </c>
      <c r="Z60" s="44" t="str">
        <f ca="1">IF(Y60="","",IF(Y60&lt;=Simulation!$K$7,"YES","NO"))</f>
        <v/>
      </c>
      <c r="AA60" s="87" t="str">
        <f t="shared" ca="1" si="15"/>
        <v/>
      </c>
      <c r="AB60" s="44" t="str">
        <f ca="1">IF(Z60="NO",IF(AA60&lt;=Simulation!$K$9,D60,E60),"")</f>
        <v/>
      </c>
      <c r="AD60" s="44">
        <f t="shared" ca="1" si="16"/>
        <v>19</v>
      </c>
      <c r="AE60" s="6" t="str">
        <f t="shared" ca="1" si="17"/>
        <v>-</v>
      </c>
      <c r="AF60" s="44">
        <f t="shared" ca="1" si="18"/>
        <v>26</v>
      </c>
      <c r="AH60" s="44" t="str">
        <f t="shared" ca="1" si="77"/>
        <v/>
      </c>
      <c r="AI60" s="44" t="str">
        <f t="shared" ca="1" si="77"/>
        <v/>
      </c>
      <c r="AJ60" s="44" t="str">
        <f t="shared" ca="1" si="77"/>
        <v/>
      </c>
      <c r="AL60" s="44">
        <f ca="1">IF(AL59&lt;&gt;"",IF(AND(AL59&lt;60*Simulation!$K$8, AL59+AM60&lt;60*Simulation!$K$8),AL59+AM60,""),"")</f>
        <v>789</v>
      </c>
      <c r="AM60" s="44">
        <f ca="1">IF(AL59&lt;&gt;"",IF(AND(BL59&lt;&gt;"", AN59=BL59),RANDBETWEEN(Simulation!$N$6,Simulation!$P$6),RANDBETWEEN(Simulation!$N$5,Simulation!$P$5)),"")</f>
        <v>18</v>
      </c>
      <c r="AN60" s="44">
        <f t="shared" ca="1" si="65"/>
        <v>3</v>
      </c>
      <c r="AO60" s="44">
        <f t="shared" ca="1" si="19"/>
        <v>4</v>
      </c>
      <c r="AP60" s="27">
        <f t="shared" ca="1" si="20"/>
        <v>0.69519464334685432</v>
      </c>
      <c r="AQ60" s="44">
        <f t="shared" ca="1" si="21"/>
        <v>14</v>
      </c>
      <c r="AR60" s="44" t="str">
        <f ca="1">IF(AL60&lt;&gt;"",VLOOKUP(AQ60,'Players Stats'!$C$88:$D$127,2),"")</f>
        <v>Power Forward</v>
      </c>
      <c r="AS60" s="44" t="str">
        <f ca="1">IF(AL60&lt;&gt;"",VLOOKUP(AQ60,'Players Stats'!$C$88:$E$127,3),"")</f>
        <v>Paul George</v>
      </c>
      <c r="AT60" s="27">
        <f t="shared" ca="1" si="22"/>
        <v>0.42788111005515661</v>
      </c>
      <c r="AU60" s="44">
        <f ca="1">IF(AL60&lt;&gt;"",VLOOKUP('Quarter 2'!AQ60-5*('Quarter 2'!AN60-1),'Players Stats'!$B$136:$J$140,1+AO60),"")</f>
        <v>4.8800000000000003E-2</v>
      </c>
      <c r="AV60" s="44" t="str">
        <f t="shared" ca="1" si="66"/>
        <v>NO</v>
      </c>
      <c r="AW60" s="27">
        <f t="shared" ca="1" si="23"/>
        <v>8.326813891952034E-2</v>
      </c>
      <c r="AX60" s="44">
        <f ca="1">IF(AL60&lt;&gt;"",IF(AV60="NO",VLOOKUP(AQ60,'Players Stats'!$C$88:$I$127,7),""),"")</f>
        <v>0.28365384615384615</v>
      </c>
      <c r="AY60" s="44">
        <f t="shared" ca="1" si="67"/>
        <v>3</v>
      </c>
      <c r="AZ60" s="27">
        <f t="shared" ca="1" si="24"/>
        <v>0.28294657513701371</v>
      </c>
      <c r="BA60" s="44">
        <f ca="1">IF(AV60="NO",VLOOKUP(AQ60,'Players Stats'!$C$88:$H$127,7-'Quarter 2'!AY60),"")</f>
        <v>0.36199999999999999</v>
      </c>
      <c r="BB60" s="44">
        <f t="shared" ca="1" si="68"/>
        <v>3</v>
      </c>
      <c r="BC60" s="27" t="str">
        <f t="shared" ca="1" si="25"/>
        <v/>
      </c>
      <c r="BD60" s="44" t="str">
        <f ca="1">IF(BC60="","",IF(BC60&lt;=VLOOKUP(AQ60,'Players Stats'!$C$88:$L$127,10),"YES","NO"))</f>
        <v/>
      </c>
      <c r="BE60" s="27" t="str">
        <f t="shared" ca="1" si="26"/>
        <v/>
      </c>
      <c r="BF60" s="44" t="str">
        <f ca="1">IF(BD60="YES",IF(BE60&lt;=VLOOKUP(AQ60,'Players Stats'!$C$88:$H$127,6),1,0),"")</f>
        <v/>
      </c>
      <c r="BG60" s="27" t="str">
        <f t="shared" ca="1" si="27"/>
        <v/>
      </c>
      <c r="BH60" s="44" t="str">
        <f ca="1">IF(AND(BD60="YES",BG60&lt;&gt;""),IF(BG60&lt;=VLOOKUP(AQ60,'Players Stats'!$C$88:$H$127,6),1,0),"")</f>
        <v/>
      </c>
      <c r="BI60" s="27" t="str">
        <f t="shared" ca="1" si="28"/>
        <v/>
      </c>
      <c r="BJ60" s="44" t="str">
        <f ca="1">IF(BI60="","",IF(BI60&lt;=Simulation!$K$7,"YES","NO"))</f>
        <v/>
      </c>
      <c r="BK60" s="27" t="str">
        <f t="shared" ca="1" si="29"/>
        <v/>
      </c>
      <c r="BL60" s="44" t="str">
        <f ca="1">IF(BJ60="NO",IF(BK60&lt;=Simulation!$K$9,AN60,AO60),"")</f>
        <v/>
      </c>
      <c r="BN60" s="44">
        <f t="shared" ca="1" si="30"/>
        <v>28</v>
      </c>
      <c r="BO60" s="6" t="str">
        <f t="shared" ca="1" si="31"/>
        <v>-</v>
      </c>
      <c r="BP60" s="44">
        <f t="shared" ca="1" si="32"/>
        <v>19</v>
      </c>
      <c r="BR60" s="44" t="str">
        <f t="shared" ca="1" si="2"/>
        <v/>
      </c>
      <c r="BS60" s="44" t="str">
        <f t="shared" ca="1" si="2"/>
        <v/>
      </c>
      <c r="BT60" s="44" t="str">
        <f t="shared" ca="1" si="2"/>
        <v/>
      </c>
      <c r="BU60" s="44"/>
      <c r="BV60" s="44">
        <f ca="1">IF(BV59&lt;&gt;"",IF(AND(BV59&lt;60*Simulation!$K$8, BV59+BW60&lt;60*Simulation!$K$8),BV59+BW60,""),"")</f>
        <v>750</v>
      </c>
      <c r="BW60" s="44">
        <f ca="1">IF(BV59&lt;&gt;"",IF(AND(CV59&lt;&gt;"", BX59=CV59),RANDBETWEEN(Simulation!$N$6,Simulation!$P$6),RANDBETWEEN(Simulation!$N$5,Simulation!$P$5)),"")</f>
        <v>15</v>
      </c>
      <c r="BX60" s="44">
        <f t="shared" ca="1" si="69"/>
        <v>4</v>
      </c>
      <c r="BY60" s="44">
        <f t="shared" ca="1" si="33"/>
        <v>3</v>
      </c>
      <c r="BZ60" s="27">
        <f t="shared" ca="1" si="34"/>
        <v>0.94833671628876071</v>
      </c>
      <c r="CA60" s="44">
        <f t="shared" ca="1" si="35"/>
        <v>20</v>
      </c>
      <c r="CB60" s="44" t="str">
        <f ca="1">IF(BV60&lt;&gt;"",VLOOKUP(CA60,'Players Stats'!$C$88:$D$127,2),"")</f>
        <v>Center</v>
      </c>
      <c r="CC60" s="44" t="str">
        <f ca="1">IF(BV60&lt;&gt;"",VLOOKUP(CA60,'Players Stats'!$C$88:$E$127,3),"")</f>
        <v>Tyson Chandler</v>
      </c>
      <c r="CD60" s="27">
        <f t="shared" ca="1" si="36"/>
        <v>0.96251945239889547</v>
      </c>
      <c r="CE60" s="44">
        <f ca="1">IF(BV60&lt;&gt;"",VLOOKUP('Quarter 2'!CA60-5*('Quarter 2'!BX60-1),'Players Stats'!$B$136:$J$140,1+BY60),"")</f>
        <v>0.14460000000000001</v>
      </c>
      <c r="CF60" s="44" t="str">
        <f t="shared" ca="1" si="70"/>
        <v>NO</v>
      </c>
      <c r="CG60" s="27">
        <f t="shared" ca="1" si="37"/>
        <v>0.85851667747160532</v>
      </c>
      <c r="CH60" s="44">
        <f ca="1">IF(BV60&lt;&gt;"",IF(CF60="NO",VLOOKUP(CA60,'Players Stats'!$C$88:$I$127,7),""),"")</f>
        <v>0</v>
      </c>
      <c r="CI60" s="44">
        <f t="shared" ca="1" si="71"/>
        <v>2</v>
      </c>
      <c r="CJ60" s="27">
        <f t="shared" ca="1" si="38"/>
        <v>0.7704907945615258</v>
      </c>
      <c r="CK60" s="44">
        <f ca="1">IF(CF60="NO",VLOOKUP(CA60,'Players Stats'!$C$88:$H$127,7-'Quarter 2'!CI60),"")</f>
        <v>0.63800000000000001</v>
      </c>
      <c r="CL60" s="44">
        <f t="shared" ca="1" si="72"/>
        <v>0</v>
      </c>
      <c r="CM60" s="27">
        <f t="shared" ca="1" si="39"/>
        <v>0.62168809957090754</v>
      </c>
      <c r="CN60" s="44" t="str">
        <f ca="1">IF(CM60="","",IF(CM60&lt;=VLOOKUP(CA60,'Players Stats'!$C$88:$L$127,10),"YES","NO"))</f>
        <v>NO</v>
      </c>
      <c r="CO60" s="27" t="str">
        <f t="shared" ca="1" si="40"/>
        <v/>
      </c>
      <c r="CP60" s="44" t="str">
        <f ca="1">IF(CN60="YES",IF(CO60&lt;=VLOOKUP(CA60,'Players Stats'!$C$88:$H$127,6),1,0),"")</f>
        <v/>
      </c>
      <c r="CQ60" s="27" t="str">
        <f t="shared" ca="1" si="41"/>
        <v/>
      </c>
      <c r="CR60" s="44" t="str">
        <f ca="1">IF(AND(CN60="YES",CQ60&lt;&gt;""),IF(CQ60&lt;=VLOOKUP(CA60,'Players Stats'!$C$88:$H$127,6),1,0),"")</f>
        <v/>
      </c>
      <c r="CS60" s="27">
        <f t="shared" ca="1" si="42"/>
        <v>0.39255038992299751</v>
      </c>
      <c r="CT60" s="44" t="str">
        <f ca="1">IF(CS60="","",IF(CS60&lt;=Simulation!$K$7,"YES","NO"))</f>
        <v>NO</v>
      </c>
      <c r="CU60" s="27">
        <f t="shared" ca="1" si="43"/>
        <v>0.20014031724236314</v>
      </c>
      <c r="CV60" s="44">
        <f ca="1">IF(CT60="NO",IF(CU60&lt;=Simulation!$K$9,BX60,BY60),"")</f>
        <v>4</v>
      </c>
      <c r="CX60" s="44">
        <f t="shared" ca="1" si="44"/>
        <v>28</v>
      </c>
      <c r="CY60" s="6" t="str">
        <f t="shared" ca="1" si="45"/>
        <v>-</v>
      </c>
      <c r="CZ60" s="44">
        <f t="shared" ca="1" si="46"/>
        <v>24</v>
      </c>
      <c r="DB60" s="44" t="str">
        <f t="shared" ca="1" si="3"/>
        <v/>
      </c>
      <c r="DC60" s="44" t="str">
        <f t="shared" ca="1" si="3"/>
        <v/>
      </c>
      <c r="DD60" s="44" t="str">
        <f t="shared" ca="1" si="3"/>
        <v/>
      </c>
      <c r="DE60" s="44"/>
      <c r="DF60" s="44">
        <f ca="1">IF(DF59&lt;&gt;"",IF(AND(DF59&lt;60*Simulation!$K$8, DF59+DG60&lt;60*Simulation!$K$8),DF59+DG60,""),"")</f>
        <v>788</v>
      </c>
      <c r="DG60" s="44">
        <f ca="1">IF(DF59&lt;&gt;"",IF(AND(EF59&lt;&gt;"", DH59=EF59),RANDBETWEEN(Simulation!$N$6,Simulation!$P$6),RANDBETWEEN(Simulation!$N$5,Simulation!$P$5)),"")</f>
        <v>12</v>
      </c>
      <c r="DH60" s="44">
        <f t="shared" ca="1" si="73"/>
        <v>4</v>
      </c>
      <c r="DI60" s="44">
        <f t="shared" ca="1" si="47"/>
        <v>3</v>
      </c>
      <c r="DJ60" s="27">
        <f t="shared" ca="1" si="48"/>
        <v>0.59608539110016268</v>
      </c>
      <c r="DK60" s="44">
        <f t="shared" ca="1" si="49"/>
        <v>18</v>
      </c>
      <c r="DL60" s="44" t="str">
        <f ca="1">IF(DF60&lt;&gt;"",VLOOKUP(DK60,'Players Stats'!$C$88:$D$127,2),"")</f>
        <v>Small Forward</v>
      </c>
      <c r="DM60" s="44" t="str">
        <f ca="1">IF(DF60&lt;&gt;"",VLOOKUP(DK60,'Players Stats'!$C$88:$E$127,3),"")</f>
        <v>Carmelo Anthony</v>
      </c>
      <c r="DN60" s="27">
        <f t="shared" ca="1" si="50"/>
        <v>0.3804965700834414</v>
      </c>
      <c r="DO60" s="44">
        <f ca="1">IF(DF60&lt;&gt;"",VLOOKUP('Quarter 2'!DK60-5*('Quarter 2'!DH60-1),'Players Stats'!$B$136:$J$140,1+DI60),"")</f>
        <v>0.10165000000000002</v>
      </c>
      <c r="DP60" s="44" t="str">
        <f t="shared" ca="1" si="74"/>
        <v>NO</v>
      </c>
      <c r="DQ60" s="27">
        <f t="shared" ca="1" si="51"/>
        <v>0.1628339540403021</v>
      </c>
      <c r="DR60" s="44">
        <f ca="1">IF(DF60&lt;&gt;"",IF(DP60="NO",VLOOKUP(DK60,'Players Stats'!$C$88:$I$127,7),""),"")</f>
        <v>0.21830985915492959</v>
      </c>
      <c r="DS60" s="44">
        <f t="shared" ca="1" si="75"/>
        <v>3</v>
      </c>
      <c r="DT60" s="27">
        <f t="shared" ca="1" si="52"/>
        <v>0.87683138103246971</v>
      </c>
      <c r="DU60" s="44">
        <f ca="1">IF(DP60="NO",VLOOKUP(DK60,'Players Stats'!$C$88:$H$127,7-'Quarter 2'!DS60),"")</f>
        <v>0.379</v>
      </c>
      <c r="DV60" s="44">
        <f t="shared" ca="1" si="76"/>
        <v>0</v>
      </c>
      <c r="DW60" s="27" t="str">
        <f t="shared" ca="1" si="53"/>
        <v/>
      </c>
      <c r="DX60" s="44" t="str">
        <f ca="1">IF(DW60="","",IF(DW60&lt;=VLOOKUP(DK60,'Players Stats'!$C$88:$L$127,10),"YES","NO"))</f>
        <v/>
      </c>
      <c r="DY60" s="27" t="str">
        <f t="shared" ca="1" si="54"/>
        <v/>
      </c>
      <c r="DZ60" s="44" t="str">
        <f ca="1">IF(DX60="YES",IF(DY60&lt;=VLOOKUP(DK60,'Players Stats'!$C$88:$H$127,6),1,0),"")</f>
        <v/>
      </c>
      <c r="EA60" s="27" t="str">
        <f t="shared" ca="1" si="55"/>
        <v/>
      </c>
      <c r="EB60" s="44" t="str">
        <f ca="1">IF(AND(DX60="YES",EA60&lt;&gt;""),IF(EA60&lt;=VLOOKUP(DK60,'Players Stats'!$C$88:$H$127,6),1,0),"")</f>
        <v/>
      </c>
      <c r="EC60" s="27" t="str">
        <f t="shared" ca="1" si="56"/>
        <v/>
      </c>
      <c r="ED60" s="44" t="str">
        <f ca="1">IF(EC60="","",IF(EC60&lt;=Simulation!$K$7,"YES","NO"))</f>
        <v/>
      </c>
      <c r="EE60" s="27" t="str">
        <f t="shared" ca="1" si="57"/>
        <v/>
      </c>
      <c r="EF60" s="44" t="str">
        <f ca="1">IF(ED60="NO",IF(EE60&lt;=Simulation!$K$9,DH60,DI60),"")</f>
        <v/>
      </c>
      <c r="EH60" s="44">
        <f t="shared" ca="1" si="58"/>
        <v>22</v>
      </c>
      <c r="EI60" s="6" t="str">
        <f t="shared" ca="1" si="59"/>
        <v>-</v>
      </c>
      <c r="EJ60" s="44">
        <f t="shared" ca="1" si="60"/>
        <v>22</v>
      </c>
      <c r="EL60" s="44" t="str">
        <f t="shared" ca="1" si="4"/>
        <v/>
      </c>
      <c r="EM60" s="44" t="str">
        <f t="shared" ca="1" si="4"/>
        <v/>
      </c>
      <c r="EN60" s="44" t="str">
        <f t="shared" ca="1" si="4"/>
        <v/>
      </c>
    </row>
    <row r="61" spans="2:144">
      <c r="B61" s="44">
        <f ca="1">IF(B60&lt;&gt;"",IF(AND(B60&lt;60*Simulation!$K$8, B60+C61&lt;60*Simulation!$K$8),B60+C61,""),"")</f>
        <v>719</v>
      </c>
      <c r="C61" s="44">
        <f ca="1">IF(B60&lt;&gt;"",IF(AND(AB60&lt;&gt;"", D60=AB60),RANDBETWEEN(Simulation!$N$6,Simulation!$P$6),RANDBETWEEN(Simulation!$N$5,Simulation!$P$5)),"")</f>
        <v>20</v>
      </c>
      <c r="D61" s="44">
        <f t="shared" ca="1" si="61"/>
        <v>3</v>
      </c>
      <c r="E61" s="44">
        <f t="shared" ca="1" si="5"/>
        <v>4</v>
      </c>
      <c r="F61" s="87">
        <f t="shared" ca="1" si="6"/>
        <v>0.27833522959549484</v>
      </c>
      <c r="G61" s="44">
        <f t="shared" ca="1" si="7"/>
        <v>12</v>
      </c>
      <c r="H61" s="44" t="str">
        <f ca="1">IF(B61&lt;&gt;"",VLOOKUP(G61,'Players Stats'!$C$88:$D$127,2),"")</f>
        <v>Shooting Guard</v>
      </c>
      <c r="I61" s="44" t="str">
        <f ca="1">IF(B61&lt;&gt;"",VLOOKUP(G61,'Players Stats'!$C$88:$E$127,3),"")</f>
        <v>George Hill</v>
      </c>
      <c r="J61" s="87">
        <f t="shared" ca="1" si="8"/>
        <v>0.28126847194854576</v>
      </c>
      <c r="K61" s="87">
        <f ca="1">IF(B61&lt;&gt;"",VLOOKUP('Quarter 2'!G61-5*('Quarter 2'!D61-1),'Players Stats'!$B$136:$J$140,1+E61),"")</f>
        <v>6.2399999999999997E-2</v>
      </c>
      <c r="L61" s="44" t="str">
        <f t="shared" ca="1" si="62"/>
        <v>NO</v>
      </c>
      <c r="M61" s="87">
        <f t="shared" ca="1" si="9"/>
        <v>0.94975753208932256</v>
      </c>
      <c r="N61" s="87">
        <f ca="1">IF(B61&lt;&gt;"",IF(L61="NO",VLOOKUP(G61,'Players Stats'!$C$88:$I$127,7),""),"")</f>
        <v>0.28571428571428564</v>
      </c>
      <c r="O61" s="44">
        <f t="shared" ca="1" si="63"/>
        <v>2</v>
      </c>
      <c r="P61" s="87">
        <f t="shared" ca="1" si="10"/>
        <v>0.12394121843563677</v>
      </c>
      <c r="Q61" s="87">
        <f ca="1">IF(L61="NO",VLOOKUP(G61,'Players Stats'!$C$88:$H$127,7-'Quarter 2'!O61),"")</f>
        <v>0.443</v>
      </c>
      <c r="R61" s="44">
        <f t="shared" ca="1" si="64"/>
        <v>2</v>
      </c>
      <c r="S61" s="87">
        <f t="shared" ca="1" si="11"/>
        <v>0.85584698408521187</v>
      </c>
      <c r="T61" s="44" t="str">
        <f ca="1">IF(S61="","",IF(S61&lt;=VLOOKUP(G61,'Players Stats'!$C$88:$L$127,10),"YES","NO"))</f>
        <v>NO</v>
      </c>
      <c r="U61" s="87" t="str">
        <f t="shared" ca="1" si="12"/>
        <v/>
      </c>
      <c r="V61" s="44" t="str">
        <f ca="1">IF(T61="YES",IF(U61&lt;=VLOOKUP(G61,'Players Stats'!$C$88:$H$127,6),1,0),"")</f>
        <v/>
      </c>
      <c r="W61" s="87" t="str">
        <f t="shared" ca="1" si="13"/>
        <v/>
      </c>
      <c r="X61" s="44" t="str">
        <f ca="1">IF(AND(T61="YES",W61&lt;&gt;""),IF(W61&lt;=VLOOKUP(G61,'Players Stats'!$C$88:$H$127,6),1,0),"")</f>
        <v/>
      </c>
      <c r="Y61" s="87" t="str">
        <f t="shared" ca="1" si="14"/>
        <v/>
      </c>
      <c r="Z61" s="44" t="str">
        <f ca="1">IF(Y61="","",IF(Y61&lt;=Simulation!$K$7,"YES","NO"))</f>
        <v/>
      </c>
      <c r="AA61" s="87" t="str">
        <f t="shared" ca="1" si="15"/>
        <v/>
      </c>
      <c r="AB61" s="44" t="str">
        <f ca="1">IF(Z61="NO",IF(AA61&lt;=Simulation!$K$9,D61,E61),"")</f>
        <v/>
      </c>
      <c r="AD61" s="44">
        <f t="shared" ca="1" si="16"/>
        <v>21</v>
      </c>
      <c r="AE61" s="6" t="str">
        <f t="shared" ca="1" si="17"/>
        <v>-</v>
      </c>
      <c r="AF61" s="44">
        <f t="shared" ca="1" si="18"/>
        <v>26</v>
      </c>
      <c r="AH61" s="44" t="str">
        <f t="shared" ca="1" si="77"/>
        <v/>
      </c>
      <c r="AI61" s="44" t="str">
        <f t="shared" ca="1" si="77"/>
        <v/>
      </c>
      <c r="AJ61" s="44" t="str">
        <f t="shared" ca="1" si="77"/>
        <v/>
      </c>
      <c r="AL61" s="44">
        <f ca="1">IF(AL60&lt;&gt;"",IF(AND(AL60&lt;60*Simulation!$K$8, AL60+AM61&lt;60*Simulation!$K$8),AL60+AM61,""),"")</f>
        <v>808</v>
      </c>
      <c r="AM61" s="44">
        <f ca="1">IF(AL60&lt;&gt;"",IF(AND(BL60&lt;&gt;"", AN60=BL60),RANDBETWEEN(Simulation!$N$6,Simulation!$P$6),RANDBETWEEN(Simulation!$N$5,Simulation!$P$5)),"")</f>
        <v>19</v>
      </c>
      <c r="AN61" s="44">
        <f t="shared" ca="1" si="65"/>
        <v>4</v>
      </c>
      <c r="AO61" s="44">
        <f t="shared" ca="1" si="19"/>
        <v>3</v>
      </c>
      <c r="AP61" s="27">
        <f t="shared" ca="1" si="20"/>
        <v>0.10528729745216714</v>
      </c>
      <c r="AQ61" s="44">
        <f t="shared" ca="1" si="21"/>
        <v>16</v>
      </c>
      <c r="AR61" s="44" t="str">
        <f ca="1">IF(AL61&lt;&gt;"",VLOOKUP(AQ61,'Players Stats'!$C$88:$D$127,2),"")</f>
        <v>Point Guard</v>
      </c>
      <c r="AS61" s="44" t="str">
        <f ca="1">IF(AL61&lt;&gt;"",VLOOKUP(AQ61,'Players Stats'!$C$88:$E$127,3),"")</f>
        <v>J.R. Smith</v>
      </c>
      <c r="AT61" s="27">
        <f t="shared" ca="1" si="22"/>
        <v>0.78459448480208227</v>
      </c>
      <c r="AU61" s="44">
        <f ca="1">IF(AL61&lt;&gt;"",VLOOKUP('Quarter 2'!AQ61-5*('Quarter 2'!AN61-1),'Players Stats'!$B$136:$J$140,1+AO61),"")</f>
        <v>6.9000000000000006E-2</v>
      </c>
      <c r="AV61" s="44" t="str">
        <f t="shared" ca="1" si="66"/>
        <v>NO</v>
      </c>
      <c r="AW61" s="27">
        <f t="shared" ca="1" si="23"/>
        <v>0.50957343631947205</v>
      </c>
      <c r="AX61" s="44">
        <f ca="1">IF(AL61&lt;&gt;"",IF(AV61="NO",VLOOKUP(AQ61,'Players Stats'!$C$88:$I$127,7),""),"")</f>
        <v>0.26066350710900471</v>
      </c>
      <c r="AY61" s="44">
        <f t="shared" ca="1" si="67"/>
        <v>2</v>
      </c>
      <c r="AZ61" s="27">
        <f t="shared" ca="1" si="24"/>
        <v>0.95610855811730389</v>
      </c>
      <c r="BA61" s="44">
        <f ca="1">IF(AV61="NO",VLOOKUP(AQ61,'Players Stats'!$C$88:$H$127,7-'Quarter 2'!AY61),"")</f>
        <v>0.42199999999999999</v>
      </c>
      <c r="BB61" s="44">
        <f t="shared" ca="1" si="68"/>
        <v>0</v>
      </c>
      <c r="BC61" s="27">
        <f t="shared" ca="1" si="25"/>
        <v>0.8928462203056694</v>
      </c>
      <c r="BD61" s="44" t="str">
        <f ca="1">IF(BC61="","",IF(BC61&lt;=VLOOKUP(AQ61,'Players Stats'!$C$88:$L$127,10),"YES","NO"))</f>
        <v>NO</v>
      </c>
      <c r="BE61" s="27" t="str">
        <f t="shared" ca="1" si="26"/>
        <v/>
      </c>
      <c r="BF61" s="44" t="str">
        <f ca="1">IF(BD61="YES",IF(BE61&lt;=VLOOKUP(AQ61,'Players Stats'!$C$88:$H$127,6),1,0),"")</f>
        <v/>
      </c>
      <c r="BG61" s="27" t="str">
        <f t="shared" ca="1" si="27"/>
        <v/>
      </c>
      <c r="BH61" s="44" t="str">
        <f ca="1">IF(AND(BD61="YES",BG61&lt;&gt;""),IF(BG61&lt;=VLOOKUP(AQ61,'Players Stats'!$C$88:$H$127,6),1,0),"")</f>
        <v/>
      </c>
      <c r="BI61" s="27">
        <f t="shared" ca="1" si="28"/>
        <v>0.56056163690132477</v>
      </c>
      <c r="BJ61" s="44" t="str">
        <f ca="1">IF(BI61="","",IF(BI61&lt;=Simulation!$K$7,"YES","NO"))</f>
        <v>NO</v>
      </c>
      <c r="BK61" s="27">
        <f t="shared" ca="1" si="29"/>
        <v>0.91442013620379825</v>
      </c>
      <c r="BL61" s="44">
        <f ca="1">IF(BJ61="NO",IF(BK61&lt;=Simulation!$K$9,AN61,AO61),"")</f>
        <v>3</v>
      </c>
      <c r="BN61" s="44">
        <f t="shared" ca="1" si="30"/>
        <v>28</v>
      </c>
      <c r="BO61" s="6" t="str">
        <f t="shared" ca="1" si="31"/>
        <v>-</v>
      </c>
      <c r="BP61" s="44">
        <f t="shared" ca="1" si="32"/>
        <v>19</v>
      </c>
      <c r="BR61" s="44" t="str">
        <f t="shared" ca="1" si="2"/>
        <v/>
      </c>
      <c r="BS61" s="44" t="str">
        <f t="shared" ca="1" si="2"/>
        <v/>
      </c>
      <c r="BT61" s="44" t="str">
        <f t="shared" ca="1" si="2"/>
        <v/>
      </c>
      <c r="BU61" s="44"/>
      <c r="BV61" s="44">
        <f ca="1">IF(BV60&lt;&gt;"",IF(AND(BV60&lt;60*Simulation!$K$8, BV60+BW61&lt;60*Simulation!$K$8),BV60+BW61,""),"")</f>
        <v>769</v>
      </c>
      <c r="BW61" s="44">
        <f ca="1">IF(BV60&lt;&gt;"",IF(AND(CV60&lt;&gt;"", BX60=CV60),RANDBETWEEN(Simulation!$N$6,Simulation!$P$6),RANDBETWEEN(Simulation!$N$5,Simulation!$P$5)),"")</f>
        <v>19</v>
      </c>
      <c r="BX61" s="44">
        <f t="shared" ca="1" si="69"/>
        <v>4</v>
      </c>
      <c r="BY61" s="44">
        <f t="shared" ca="1" si="33"/>
        <v>3</v>
      </c>
      <c r="BZ61" s="27">
        <f t="shared" ca="1" si="34"/>
        <v>0.44841157056795344</v>
      </c>
      <c r="CA61" s="44">
        <f t="shared" ca="1" si="35"/>
        <v>18</v>
      </c>
      <c r="CB61" s="44" t="str">
        <f ca="1">IF(BV61&lt;&gt;"",VLOOKUP(CA61,'Players Stats'!$C$88:$D$127,2),"")</f>
        <v>Small Forward</v>
      </c>
      <c r="CC61" s="44" t="str">
        <f ca="1">IF(BV61&lt;&gt;"",VLOOKUP(CA61,'Players Stats'!$C$88:$E$127,3),"")</f>
        <v>Carmelo Anthony</v>
      </c>
      <c r="CD61" s="27">
        <f t="shared" ca="1" si="36"/>
        <v>0.20338842858225004</v>
      </c>
      <c r="CE61" s="44">
        <f ca="1">IF(BV61&lt;&gt;"",VLOOKUP('Quarter 2'!CA61-5*('Quarter 2'!BX61-1),'Players Stats'!$B$136:$J$140,1+BY61),"")</f>
        <v>0.10165000000000002</v>
      </c>
      <c r="CF61" s="44" t="str">
        <f t="shared" ca="1" si="70"/>
        <v>NO</v>
      </c>
      <c r="CG61" s="27">
        <f t="shared" ca="1" si="37"/>
        <v>0.45695568510959572</v>
      </c>
      <c r="CH61" s="44">
        <f ca="1">IF(BV61&lt;&gt;"",IF(CF61="NO",VLOOKUP(CA61,'Players Stats'!$C$88:$I$127,7),""),"")</f>
        <v>0.21830985915492959</v>
      </c>
      <c r="CI61" s="44">
        <f t="shared" ca="1" si="71"/>
        <v>2</v>
      </c>
      <c r="CJ61" s="27">
        <f t="shared" ca="1" si="38"/>
        <v>0.68132744510712795</v>
      </c>
      <c r="CK61" s="44">
        <f ca="1">IF(CF61="NO",VLOOKUP(CA61,'Players Stats'!$C$88:$H$127,7-'Quarter 2'!CI61),"")</f>
        <v>0.44900000000000001</v>
      </c>
      <c r="CL61" s="44">
        <f t="shared" ca="1" si="72"/>
        <v>0</v>
      </c>
      <c r="CM61" s="27">
        <f t="shared" ca="1" si="39"/>
        <v>2.1904892897374295E-2</v>
      </c>
      <c r="CN61" s="44" t="str">
        <f ca="1">IF(CM61="","",IF(CM61&lt;=VLOOKUP(CA61,'Players Stats'!$C$88:$L$127,10),"YES","NO"))</f>
        <v>YES</v>
      </c>
      <c r="CO61" s="27">
        <f t="shared" ca="1" si="40"/>
        <v>0.74616305626316526</v>
      </c>
      <c r="CP61" s="44">
        <f ca="1">IF(CN61="YES",IF(CO61&lt;=VLOOKUP(CA61,'Players Stats'!$C$88:$H$127,6),1,0),"")</f>
        <v>1</v>
      </c>
      <c r="CQ61" s="27">
        <f t="shared" ca="1" si="41"/>
        <v>0.71376243144248763</v>
      </c>
      <c r="CR61" s="44">
        <f ca="1">IF(AND(CN61="YES",CQ61&lt;&gt;""),IF(CQ61&lt;=VLOOKUP(CA61,'Players Stats'!$C$88:$H$127,6),1,0),"")</f>
        <v>1</v>
      </c>
      <c r="CS61" s="27" t="str">
        <f t="shared" ca="1" si="42"/>
        <v/>
      </c>
      <c r="CT61" s="44" t="str">
        <f ca="1">IF(CS61="","",IF(CS61&lt;=Simulation!$K$7,"YES","NO"))</f>
        <v/>
      </c>
      <c r="CU61" s="27" t="str">
        <f t="shared" ca="1" si="43"/>
        <v/>
      </c>
      <c r="CV61" s="44" t="str">
        <f ca="1">IF(CT61="NO",IF(CU61&lt;=Simulation!$K$9,BX61,BY61),"")</f>
        <v/>
      </c>
      <c r="CX61" s="44">
        <f t="shared" ca="1" si="44"/>
        <v>28</v>
      </c>
      <c r="CY61" s="6" t="str">
        <f t="shared" ca="1" si="45"/>
        <v>-</v>
      </c>
      <c r="CZ61" s="44">
        <f t="shared" ca="1" si="46"/>
        <v>26</v>
      </c>
      <c r="DB61" s="44" t="str">
        <f t="shared" ca="1" si="3"/>
        <v/>
      </c>
      <c r="DC61" s="44" t="str">
        <f t="shared" ca="1" si="3"/>
        <v/>
      </c>
      <c r="DD61" s="44" t="str">
        <f t="shared" ca="1" si="3"/>
        <v/>
      </c>
      <c r="DE61" s="44"/>
      <c r="DF61" s="44">
        <f ca="1">IF(DF60&lt;&gt;"",IF(AND(DF60&lt;60*Simulation!$K$8, DF60+DG61&lt;60*Simulation!$K$8),DF60+DG61,""),"")</f>
        <v>797</v>
      </c>
      <c r="DG61" s="44">
        <f ca="1">IF(DF60&lt;&gt;"",IF(AND(EF60&lt;&gt;"", DH60=EF60),RANDBETWEEN(Simulation!$N$6,Simulation!$P$6),RANDBETWEEN(Simulation!$N$5,Simulation!$P$5)),"")</f>
        <v>9</v>
      </c>
      <c r="DH61" s="44">
        <f t="shared" ca="1" si="73"/>
        <v>3</v>
      </c>
      <c r="DI61" s="44">
        <f t="shared" ca="1" si="47"/>
        <v>4</v>
      </c>
      <c r="DJ61" s="27">
        <f t="shared" ca="1" si="48"/>
        <v>0.4125601166388273</v>
      </c>
      <c r="DK61" s="44">
        <f t="shared" ca="1" si="49"/>
        <v>13</v>
      </c>
      <c r="DL61" s="44" t="str">
        <f ca="1">IF(DF61&lt;&gt;"",VLOOKUP(DK61,'Players Stats'!$C$88:$D$127,2),"")</f>
        <v>Small Forward</v>
      </c>
      <c r="DM61" s="44" t="str">
        <f ca="1">IF(DF61&lt;&gt;"",VLOOKUP(DK61,'Players Stats'!$C$88:$E$127,3),"")</f>
        <v>David West</v>
      </c>
      <c r="DN61" s="27">
        <f t="shared" ca="1" si="50"/>
        <v>0.66474775905711558</v>
      </c>
      <c r="DO61" s="44">
        <f ca="1">IF(DF61&lt;&gt;"",VLOOKUP('Quarter 2'!DK61-5*('Quarter 2'!DH61-1),'Players Stats'!$B$136:$J$140,1+DI61),"")</f>
        <v>6.5350000000000005E-2</v>
      </c>
      <c r="DP61" s="44" t="str">
        <f t="shared" ca="1" si="74"/>
        <v>NO</v>
      </c>
      <c r="DQ61" s="27">
        <f t="shared" ca="1" si="51"/>
        <v>0.17578440282939767</v>
      </c>
      <c r="DR61" s="44">
        <f ca="1">IF(DF61&lt;&gt;"",IF(DP61="NO",VLOOKUP(DK61,'Players Stats'!$C$88:$I$127,7),""),"")</f>
        <v>2.1276595744680847E-2</v>
      </c>
      <c r="DS61" s="44">
        <f t="shared" ca="1" si="75"/>
        <v>2</v>
      </c>
      <c r="DT61" s="27">
        <f t="shared" ca="1" si="52"/>
        <v>0.5606793427062734</v>
      </c>
      <c r="DU61" s="44">
        <f ca="1">IF(DP61="NO",VLOOKUP(DK61,'Players Stats'!$C$88:$H$127,7-'Quarter 2'!DS61),"")</f>
        <v>0.498</v>
      </c>
      <c r="DV61" s="44">
        <f t="shared" ca="1" si="76"/>
        <v>0</v>
      </c>
      <c r="DW61" s="27">
        <f t="shared" ca="1" si="53"/>
        <v>0.70974837460139306</v>
      </c>
      <c r="DX61" s="44" t="str">
        <f ca="1">IF(DW61="","",IF(DW61&lt;=VLOOKUP(DK61,'Players Stats'!$C$88:$L$127,10),"YES","NO"))</f>
        <v>NO</v>
      </c>
      <c r="DY61" s="27" t="str">
        <f t="shared" ca="1" si="54"/>
        <v/>
      </c>
      <c r="DZ61" s="44" t="str">
        <f ca="1">IF(DX61="YES",IF(DY61&lt;=VLOOKUP(DK61,'Players Stats'!$C$88:$H$127,6),1,0),"")</f>
        <v/>
      </c>
      <c r="EA61" s="27" t="str">
        <f t="shared" ca="1" si="55"/>
        <v/>
      </c>
      <c r="EB61" s="44" t="str">
        <f ca="1">IF(AND(DX61="YES",EA61&lt;&gt;""),IF(EA61&lt;=VLOOKUP(DK61,'Players Stats'!$C$88:$H$127,6),1,0),"")</f>
        <v/>
      </c>
      <c r="EC61" s="27">
        <f t="shared" ca="1" si="56"/>
        <v>0.8166927025927524</v>
      </c>
      <c r="ED61" s="44" t="str">
        <f ca="1">IF(EC61="","",IF(EC61&lt;=Simulation!$K$7,"YES","NO"))</f>
        <v>NO</v>
      </c>
      <c r="EE61" s="27">
        <f t="shared" ca="1" si="57"/>
        <v>0.97094966209836564</v>
      </c>
      <c r="EF61" s="44">
        <f ca="1">IF(ED61="NO",IF(EE61&lt;=Simulation!$K$9,DH61,DI61),"")</f>
        <v>4</v>
      </c>
      <c r="EH61" s="44">
        <f t="shared" ca="1" si="58"/>
        <v>22</v>
      </c>
      <c r="EI61" s="6" t="str">
        <f t="shared" ca="1" si="59"/>
        <v>-</v>
      </c>
      <c r="EJ61" s="44">
        <f t="shared" ca="1" si="60"/>
        <v>22</v>
      </c>
      <c r="EL61" s="44" t="str">
        <f t="shared" ca="1" si="4"/>
        <v/>
      </c>
      <c r="EM61" s="44" t="str">
        <f t="shared" ca="1" si="4"/>
        <v/>
      </c>
      <c r="EN61" s="44" t="str">
        <f t="shared" ca="1" si="4"/>
        <v/>
      </c>
    </row>
    <row r="62" spans="2:144">
      <c r="B62" s="44">
        <f ca="1">IF(B61&lt;&gt;"",IF(AND(B61&lt;60*Simulation!$K$8, B61+C62&lt;60*Simulation!$K$8),B61+C62,""),"")</f>
        <v>733</v>
      </c>
      <c r="C62" s="44">
        <f ca="1">IF(B61&lt;&gt;"",IF(AND(AB61&lt;&gt;"", D61=AB61),RANDBETWEEN(Simulation!$N$6,Simulation!$P$6),RANDBETWEEN(Simulation!$N$5,Simulation!$P$5)),"")</f>
        <v>14</v>
      </c>
      <c r="D62" s="44">
        <f t="shared" ca="1" si="61"/>
        <v>4</v>
      </c>
      <c r="E62" s="44">
        <f t="shared" ca="1" si="5"/>
        <v>3</v>
      </c>
      <c r="F62" s="87">
        <f t="shared" ca="1" si="6"/>
        <v>0.79596349804359268</v>
      </c>
      <c r="G62" s="44">
        <f t="shared" ca="1" si="7"/>
        <v>19</v>
      </c>
      <c r="H62" s="44" t="str">
        <f ca="1">IF(B62&lt;&gt;"",VLOOKUP(G62,'Players Stats'!$C$88:$D$127,2),"")</f>
        <v>Power Forward</v>
      </c>
      <c r="I62" s="44" t="str">
        <f ca="1">IF(B62&lt;&gt;"",VLOOKUP(G62,'Players Stats'!$C$88:$E$127,3),"")</f>
        <v>Amar'e Stoudemire</v>
      </c>
      <c r="J62" s="87">
        <f t="shared" ca="1" si="8"/>
        <v>0.10156402369872108</v>
      </c>
      <c r="K62" s="87">
        <f ca="1">IF(B62&lt;&gt;"",VLOOKUP('Quarter 2'!G62-5*('Quarter 2'!D62-1),'Players Stats'!$B$136:$J$140,1+E62),"")</f>
        <v>0.11534999999999999</v>
      </c>
      <c r="L62" s="44" t="str">
        <f t="shared" ca="1" si="62"/>
        <v>YES</v>
      </c>
      <c r="M62" s="87" t="str">
        <f t="shared" ca="1" si="9"/>
        <v/>
      </c>
      <c r="N62" s="87" t="str">
        <f ca="1">IF(B62&lt;&gt;"",IF(L62="NO",VLOOKUP(G62,'Players Stats'!$C$88:$I$127,7),""),"")</f>
        <v/>
      </c>
      <c r="O62" s="44" t="str">
        <f t="shared" ca="1" si="63"/>
        <v/>
      </c>
      <c r="P62" s="87" t="str">
        <f t="shared" ca="1" si="10"/>
        <v/>
      </c>
      <c r="Q62" s="87" t="str">
        <f ca="1">IF(L62="NO",VLOOKUP(G62,'Players Stats'!$C$88:$H$127,7-'Quarter 2'!O62),"")</f>
        <v/>
      </c>
      <c r="R62" s="44" t="str">
        <f t="shared" ca="1" si="64"/>
        <v/>
      </c>
      <c r="S62" s="87" t="str">
        <f t="shared" ca="1" si="11"/>
        <v/>
      </c>
      <c r="T62" s="44" t="str">
        <f ca="1">IF(S62="","",IF(S62&lt;=VLOOKUP(G62,'Players Stats'!$C$88:$L$127,10),"YES","NO"))</f>
        <v/>
      </c>
      <c r="U62" s="87" t="str">
        <f t="shared" ca="1" si="12"/>
        <v/>
      </c>
      <c r="V62" s="44" t="str">
        <f ca="1">IF(T62="YES",IF(U62&lt;=VLOOKUP(G62,'Players Stats'!$C$88:$H$127,6),1,0),"")</f>
        <v/>
      </c>
      <c r="W62" s="87" t="str">
        <f t="shared" ca="1" si="13"/>
        <v/>
      </c>
      <c r="X62" s="44" t="str">
        <f ca="1">IF(AND(T62="YES",W62&lt;&gt;""),IF(W62&lt;=VLOOKUP(G62,'Players Stats'!$C$88:$H$127,6),1,0),"")</f>
        <v/>
      </c>
      <c r="Y62" s="87" t="str">
        <f t="shared" ca="1" si="14"/>
        <v/>
      </c>
      <c r="Z62" s="44" t="str">
        <f ca="1">IF(Y62="","",IF(Y62&lt;=Simulation!$K$7,"YES","NO"))</f>
        <v/>
      </c>
      <c r="AA62" s="87" t="str">
        <f t="shared" ca="1" si="15"/>
        <v/>
      </c>
      <c r="AB62" s="44" t="str">
        <f ca="1">IF(Z62="NO",IF(AA62&lt;=Simulation!$K$9,D62,E62),"")</f>
        <v/>
      </c>
      <c r="AD62" s="44">
        <f t="shared" ca="1" si="16"/>
        <v>21</v>
      </c>
      <c r="AE62" s="6" t="str">
        <f t="shared" ca="1" si="17"/>
        <v>-</v>
      </c>
      <c r="AF62" s="44">
        <f t="shared" ca="1" si="18"/>
        <v>26</v>
      </c>
      <c r="AH62" s="44" t="str">
        <f t="shared" ca="1" si="77"/>
        <v/>
      </c>
      <c r="AI62" s="44" t="str">
        <f t="shared" ca="1" si="77"/>
        <v/>
      </c>
      <c r="AJ62" s="44" t="str">
        <f t="shared" ca="1" si="77"/>
        <v/>
      </c>
      <c r="AL62" s="44">
        <f ca="1">IF(AL61&lt;&gt;"",IF(AND(AL61&lt;60*Simulation!$K$8, AL61+AM62&lt;60*Simulation!$K$8),AL61+AM62,""),"")</f>
        <v>831</v>
      </c>
      <c r="AM62" s="44">
        <f ca="1">IF(AL61&lt;&gt;"",IF(AND(BL61&lt;&gt;"", AN61=BL61),RANDBETWEEN(Simulation!$N$6,Simulation!$P$6),RANDBETWEEN(Simulation!$N$5,Simulation!$P$5)),"")</f>
        <v>23</v>
      </c>
      <c r="AN62" s="44">
        <f t="shared" ca="1" si="65"/>
        <v>3</v>
      </c>
      <c r="AO62" s="44">
        <f t="shared" ca="1" si="19"/>
        <v>4</v>
      </c>
      <c r="AP62" s="27">
        <f t="shared" ca="1" si="20"/>
        <v>0.40059840455644058</v>
      </c>
      <c r="AQ62" s="44">
        <f t="shared" ca="1" si="21"/>
        <v>13</v>
      </c>
      <c r="AR62" s="44" t="str">
        <f ca="1">IF(AL62&lt;&gt;"",VLOOKUP(AQ62,'Players Stats'!$C$88:$D$127,2),"")</f>
        <v>Small Forward</v>
      </c>
      <c r="AS62" s="44" t="str">
        <f ca="1">IF(AL62&lt;&gt;"",VLOOKUP(AQ62,'Players Stats'!$C$88:$E$127,3),"")</f>
        <v>David West</v>
      </c>
      <c r="AT62" s="27">
        <f t="shared" ca="1" si="22"/>
        <v>0.89003389393702337</v>
      </c>
      <c r="AU62" s="44">
        <f ca="1">IF(AL62&lt;&gt;"",VLOOKUP('Quarter 2'!AQ62-5*('Quarter 2'!AN62-1),'Players Stats'!$B$136:$J$140,1+AO62),"")</f>
        <v>6.5350000000000005E-2</v>
      </c>
      <c r="AV62" s="44" t="str">
        <f t="shared" ca="1" si="66"/>
        <v>NO</v>
      </c>
      <c r="AW62" s="27">
        <f t="shared" ca="1" si="23"/>
        <v>0.20763633657196023</v>
      </c>
      <c r="AX62" s="44">
        <f ca="1">IF(AL62&lt;&gt;"",IF(AV62="NO",VLOOKUP(AQ62,'Players Stats'!$C$88:$I$127,7),""),"")</f>
        <v>2.1276595744680847E-2</v>
      </c>
      <c r="AY62" s="44">
        <f t="shared" ca="1" si="67"/>
        <v>2</v>
      </c>
      <c r="AZ62" s="27">
        <f t="shared" ca="1" si="24"/>
        <v>0.89577877579520282</v>
      </c>
      <c r="BA62" s="44">
        <f ca="1">IF(AV62="NO",VLOOKUP(AQ62,'Players Stats'!$C$88:$H$127,7-'Quarter 2'!AY62),"")</f>
        <v>0.498</v>
      </c>
      <c r="BB62" s="44">
        <f t="shared" ca="1" si="68"/>
        <v>0</v>
      </c>
      <c r="BC62" s="27">
        <f t="shared" ca="1" si="25"/>
        <v>0.34484670615432356</v>
      </c>
      <c r="BD62" s="44" t="str">
        <f ca="1">IF(BC62="","",IF(BC62&lt;=VLOOKUP(AQ62,'Players Stats'!$C$88:$L$127,10),"YES","NO"))</f>
        <v>NO</v>
      </c>
      <c r="BE62" s="27" t="str">
        <f t="shared" ca="1" si="26"/>
        <v/>
      </c>
      <c r="BF62" s="44" t="str">
        <f ca="1">IF(BD62="YES",IF(BE62&lt;=VLOOKUP(AQ62,'Players Stats'!$C$88:$H$127,6),1,0),"")</f>
        <v/>
      </c>
      <c r="BG62" s="27" t="str">
        <f t="shared" ca="1" si="27"/>
        <v/>
      </c>
      <c r="BH62" s="44" t="str">
        <f ca="1">IF(AND(BD62="YES",BG62&lt;&gt;""),IF(BG62&lt;=VLOOKUP(AQ62,'Players Stats'!$C$88:$H$127,6),1,0),"")</f>
        <v/>
      </c>
      <c r="BI62" s="27">
        <f t="shared" ca="1" si="28"/>
        <v>0.911618778990822</v>
      </c>
      <c r="BJ62" s="44" t="str">
        <f ca="1">IF(BI62="","",IF(BI62&lt;=Simulation!$K$7,"YES","NO"))</f>
        <v>NO</v>
      </c>
      <c r="BK62" s="27">
        <f t="shared" ca="1" si="29"/>
        <v>0.7392947345499632</v>
      </c>
      <c r="BL62" s="44">
        <f ca="1">IF(BJ62="NO",IF(BK62&lt;=Simulation!$K$9,AN62,AO62),"")</f>
        <v>4</v>
      </c>
      <c r="BN62" s="44">
        <f t="shared" ca="1" si="30"/>
        <v>28</v>
      </c>
      <c r="BO62" s="6" t="str">
        <f t="shared" ca="1" si="31"/>
        <v>-</v>
      </c>
      <c r="BP62" s="44">
        <f t="shared" ca="1" si="32"/>
        <v>19</v>
      </c>
      <c r="BR62" s="44" t="str">
        <f t="shared" ca="1" si="2"/>
        <v/>
      </c>
      <c r="BS62" s="44" t="str">
        <f t="shared" ca="1" si="2"/>
        <v/>
      </c>
      <c r="BT62" s="44" t="str">
        <f t="shared" ca="1" si="2"/>
        <v/>
      </c>
      <c r="BU62" s="44"/>
      <c r="BV62" s="44">
        <f ca="1">IF(BV61&lt;&gt;"",IF(AND(BV61&lt;60*Simulation!$K$8, BV61+BW62&lt;60*Simulation!$K$8),BV61+BW62,""),"")</f>
        <v>777</v>
      </c>
      <c r="BW62" s="44">
        <f ca="1">IF(BV61&lt;&gt;"",IF(AND(CV61&lt;&gt;"", BX61=CV61),RANDBETWEEN(Simulation!$N$6,Simulation!$P$6),RANDBETWEEN(Simulation!$N$5,Simulation!$P$5)),"")</f>
        <v>8</v>
      </c>
      <c r="BX62" s="44">
        <f t="shared" ca="1" si="69"/>
        <v>3</v>
      </c>
      <c r="BY62" s="44">
        <f t="shared" ca="1" si="33"/>
        <v>4</v>
      </c>
      <c r="BZ62" s="27">
        <f t="shared" ca="1" si="34"/>
        <v>0.54643035517886207</v>
      </c>
      <c r="CA62" s="44">
        <f t="shared" ca="1" si="35"/>
        <v>13</v>
      </c>
      <c r="CB62" s="44" t="str">
        <f ca="1">IF(BV62&lt;&gt;"",VLOOKUP(CA62,'Players Stats'!$C$88:$D$127,2),"")</f>
        <v>Small Forward</v>
      </c>
      <c r="CC62" s="44" t="str">
        <f ca="1">IF(BV62&lt;&gt;"",VLOOKUP(CA62,'Players Stats'!$C$88:$E$127,3),"")</f>
        <v>David West</v>
      </c>
      <c r="CD62" s="27">
        <f t="shared" ca="1" si="36"/>
        <v>0.10419723231414235</v>
      </c>
      <c r="CE62" s="44">
        <f ca="1">IF(BV62&lt;&gt;"",VLOOKUP('Quarter 2'!CA62-5*('Quarter 2'!BX62-1),'Players Stats'!$B$136:$J$140,1+BY62),"")</f>
        <v>6.5350000000000005E-2</v>
      </c>
      <c r="CF62" s="44" t="str">
        <f t="shared" ca="1" si="70"/>
        <v>NO</v>
      </c>
      <c r="CG62" s="27">
        <f t="shared" ca="1" si="37"/>
        <v>0.21320285404351236</v>
      </c>
      <c r="CH62" s="44">
        <f ca="1">IF(BV62&lt;&gt;"",IF(CF62="NO",VLOOKUP(CA62,'Players Stats'!$C$88:$I$127,7),""),"")</f>
        <v>2.1276595744680847E-2</v>
      </c>
      <c r="CI62" s="44">
        <f t="shared" ca="1" si="71"/>
        <v>2</v>
      </c>
      <c r="CJ62" s="27">
        <f t="shared" ca="1" si="38"/>
        <v>0.43244785493071902</v>
      </c>
      <c r="CK62" s="44">
        <f ca="1">IF(CF62="NO",VLOOKUP(CA62,'Players Stats'!$C$88:$H$127,7-'Quarter 2'!CI62),"")</f>
        <v>0.498</v>
      </c>
      <c r="CL62" s="44">
        <f t="shared" ca="1" si="72"/>
        <v>2</v>
      </c>
      <c r="CM62" s="27">
        <f t="shared" ca="1" si="39"/>
        <v>0.20858850586228461</v>
      </c>
      <c r="CN62" s="44" t="str">
        <f ca="1">IF(CM62="","",IF(CM62&lt;=VLOOKUP(CA62,'Players Stats'!$C$88:$L$127,10),"YES","NO"))</f>
        <v>NO</v>
      </c>
      <c r="CO62" s="27" t="str">
        <f t="shared" ca="1" si="40"/>
        <v/>
      </c>
      <c r="CP62" s="44" t="str">
        <f ca="1">IF(CN62="YES",IF(CO62&lt;=VLOOKUP(CA62,'Players Stats'!$C$88:$H$127,6),1,0),"")</f>
        <v/>
      </c>
      <c r="CQ62" s="27" t="str">
        <f t="shared" ca="1" si="41"/>
        <v/>
      </c>
      <c r="CR62" s="44" t="str">
        <f ca="1">IF(AND(CN62="YES",CQ62&lt;&gt;""),IF(CQ62&lt;=VLOOKUP(CA62,'Players Stats'!$C$88:$H$127,6),1,0),"")</f>
        <v/>
      </c>
      <c r="CS62" s="27" t="str">
        <f t="shared" ca="1" si="42"/>
        <v/>
      </c>
      <c r="CT62" s="44" t="str">
        <f ca="1">IF(CS62="","",IF(CS62&lt;=Simulation!$K$7,"YES","NO"))</f>
        <v/>
      </c>
      <c r="CU62" s="27" t="str">
        <f t="shared" ca="1" si="43"/>
        <v/>
      </c>
      <c r="CV62" s="44" t="str">
        <f ca="1">IF(CT62="NO",IF(CU62&lt;=Simulation!$K$9,BX62,BY62),"")</f>
        <v/>
      </c>
      <c r="CX62" s="44">
        <f t="shared" ca="1" si="44"/>
        <v>30</v>
      </c>
      <c r="CY62" s="6" t="str">
        <f t="shared" ca="1" si="45"/>
        <v>-</v>
      </c>
      <c r="CZ62" s="44">
        <f t="shared" ca="1" si="46"/>
        <v>26</v>
      </c>
      <c r="DB62" s="44" t="str">
        <f t="shared" ca="1" si="3"/>
        <v/>
      </c>
      <c r="DC62" s="44" t="str">
        <f t="shared" ca="1" si="3"/>
        <v/>
      </c>
      <c r="DD62" s="44" t="str">
        <f t="shared" ca="1" si="3"/>
        <v/>
      </c>
      <c r="DE62" s="44"/>
      <c r="DF62" s="44">
        <f ca="1">IF(DF61&lt;&gt;"",IF(AND(DF61&lt;60*Simulation!$K$8, DF61+DG62&lt;60*Simulation!$K$8),DF61+DG62,""),"")</f>
        <v>812</v>
      </c>
      <c r="DG62" s="44">
        <f ca="1">IF(DF61&lt;&gt;"",IF(AND(EF61&lt;&gt;"", DH61=EF61),RANDBETWEEN(Simulation!$N$6,Simulation!$P$6),RANDBETWEEN(Simulation!$N$5,Simulation!$P$5)),"")</f>
        <v>15</v>
      </c>
      <c r="DH62" s="44">
        <f t="shared" ca="1" si="73"/>
        <v>4</v>
      </c>
      <c r="DI62" s="44">
        <f t="shared" ca="1" si="47"/>
        <v>3</v>
      </c>
      <c r="DJ62" s="27">
        <f t="shared" ca="1" si="48"/>
        <v>5.8513817018715386E-2</v>
      </c>
      <c r="DK62" s="44">
        <f t="shared" ca="1" si="49"/>
        <v>16</v>
      </c>
      <c r="DL62" s="44" t="str">
        <f ca="1">IF(DF62&lt;&gt;"",VLOOKUP(DK62,'Players Stats'!$C$88:$D$127,2),"")</f>
        <v>Point Guard</v>
      </c>
      <c r="DM62" s="44" t="str">
        <f ca="1">IF(DF62&lt;&gt;"",VLOOKUP(DK62,'Players Stats'!$C$88:$E$127,3),"")</f>
        <v>J.R. Smith</v>
      </c>
      <c r="DN62" s="27">
        <f t="shared" ca="1" si="50"/>
        <v>0.15943611976331029</v>
      </c>
      <c r="DO62" s="44">
        <f ca="1">IF(DF62&lt;&gt;"",VLOOKUP('Quarter 2'!DK62-5*('Quarter 2'!DH62-1),'Players Stats'!$B$136:$J$140,1+DI62),"")</f>
        <v>6.9000000000000006E-2</v>
      </c>
      <c r="DP62" s="44" t="str">
        <f t="shared" ca="1" si="74"/>
        <v>NO</v>
      </c>
      <c r="DQ62" s="27">
        <f t="shared" ca="1" si="51"/>
        <v>0.73706503971295134</v>
      </c>
      <c r="DR62" s="44">
        <f ca="1">IF(DF62&lt;&gt;"",IF(DP62="NO",VLOOKUP(DK62,'Players Stats'!$C$88:$I$127,7),""),"")</f>
        <v>0.26066350710900471</v>
      </c>
      <c r="DS62" s="44">
        <f t="shared" ca="1" si="75"/>
        <v>2</v>
      </c>
      <c r="DT62" s="27">
        <f t="shared" ca="1" si="52"/>
        <v>0.86136008257723695</v>
      </c>
      <c r="DU62" s="44">
        <f ca="1">IF(DP62="NO",VLOOKUP(DK62,'Players Stats'!$C$88:$H$127,7-'Quarter 2'!DS62),"")</f>
        <v>0.42199999999999999</v>
      </c>
      <c r="DV62" s="44">
        <f t="shared" ca="1" si="76"/>
        <v>0</v>
      </c>
      <c r="DW62" s="27">
        <f t="shared" ca="1" si="53"/>
        <v>0.63993837523708463</v>
      </c>
      <c r="DX62" s="44" t="str">
        <f ca="1">IF(DW62="","",IF(DW62&lt;=VLOOKUP(DK62,'Players Stats'!$C$88:$L$127,10),"YES","NO"))</f>
        <v>NO</v>
      </c>
      <c r="DY62" s="27" t="str">
        <f t="shared" ca="1" si="54"/>
        <v/>
      </c>
      <c r="DZ62" s="44" t="str">
        <f ca="1">IF(DX62="YES",IF(DY62&lt;=VLOOKUP(DK62,'Players Stats'!$C$88:$H$127,6),1,0),"")</f>
        <v/>
      </c>
      <c r="EA62" s="27" t="str">
        <f t="shared" ca="1" si="55"/>
        <v/>
      </c>
      <c r="EB62" s="44" t="str">
        <f ca="1">IF(AND(DX62="YES",EA62&lt;&gt;""),IF(EA62&lt;=VLOOKUP(DK62,'Players Stats'!$C$88:$H$127,6),1,0),"")</f>
        <v/>
      </c>
      <c r="EC62" s="27">
        <f t="shared" ca="1" si="56"/>
        <v>0.82060486773361896</v>
      </c>
      <c r="ED62" s="44" t="str">
        <f ca="1">IF(EC62="","",IF(EC62&lt;=Simulation!$K$7,"YES","NO"))</f>
        <v>NO</v>
      </c>
      <c r="EE62" s="27">
        <f t="shared" ca="1" si="57"/>
        <v>0.979009812811512</v>
      </c>
      <c r="EF62" s="44">
        <f ca="1">IF(ED62="NO",IF(EE62&lt;=Simulation!$K$9,DH62,DI62),"")</f>
        <v>3</v>
      </c>
      <c r="EH62" s="44">
        <f t="shared" ca="1" si="58"/>
        <v>22</v>
      </c>
      <c r="EI62" s="6" t="str">
        <f t="shared" ca="1" si="59"/>
        <v>-</v>
      </c>
      <c r="EJ62" s="44">
        <f t="shared" ca="1" si="60"/>
        <v>22</v>
      </c>
      <c r="EL62" s="44" t="str">
        <f t="shared" ca="1" si="4"/>
        <v/>
      </c>
      <c r="EM62" s="44" t="str">
        <f t="shared" ca="1" si="4"/>
        <v/>
      </c>
      <c r="EN62" s="44" t="str">
        <f t="shared" ca="1" si="4"/>
        <v/>
      </c>
    </row>
    <row r="63" spans="2:144">
      <c r="B63" s="44">
        <f ca="1">IF(B62&lt;&gt;"",IF(AND(B62&lt;60*Simulation!$K$8, B62+C63&lt;60*Simulation!$K$8),B62+C63,""),"")</f>
        <v>741</v>
      </c>
      <c r="C63" s="44">
        <f ca="1">IF(B62&lt;&gt;"",IF(AND(AB62&lt;&gt;"", D62=AB62),RANDBETWEEN(Simulation!$N$6,Simulation!$P$6),RANDBETWEEN(Simulation!$N$5,Simulation!$P$5)),"")</f>
        <v>8</v>
      </c>
      <c r="D63" s="44">
        <f t="shared" ca="1" si="61"/>
        <v>3</v>
      </c>
      <c r="E63" s="44">
        <f t="shared" ca="1" si="5"/>
        <v>4</v>
      </c>
      <c r="F63" s="87">
        <f t="shared" ca="1" si="6"/>
        <v>0.25520882957988489</v>
      </c>
      <c r="G63" s="44">
        <f t="shared" ca="1" si="7"/>
        <v>12</v>
      </c>
      <c r="H63" s="44" t="str">
        <f ca="1">IF(B63&lt;&gt;"",VLOOKUP(G63,'Players Stats'!$C$88:$D$127,2),"")</f>
        <v>Shooting Guard</v>
      </c>
      <c r="I63" s="44" t="str">
        <f ca="1">IF(B63&lt;&gt;"",VLOOKUP(G63,'Players Stats'!$C$88:$E$127,3),"")</f>
        <v>George Hill</v>
      </c>
      <c r="J63" s="87">
        <f t="shared" ca="1" si="8"/>
        <v>0.2545798335503382</v>
      </c>
      <c r="K63" s="87">
        <f ca="1">IF(B63&lt;&gt;"",VLOOKUP('Quarter 2'!G63-5*('Quarter 2'!D63-1),'Players Stats'!$B$136:$J$140,1+E63),"")</f>
        <v>6.2399999999999997E-2</v>
      </c>
      <c r="L63" s="44" t="str">
        <f t="shared" ca="1" si="62"/>
        <v>NO</v>
      </c>
      <c r="M63" s="87">
        <f t="shared" ca="1" si="9"/>
        <v>0.75998738286164746</v>
      </c>
      <c r="N63" s="87">
        <f ca="1">IF(B63&lt;&gt;"",IF(L63="NO",VLOOKUP(G63,'Players Stats'!$C$88:$I$127,7),""),"")</f>
        <v>0.28571428571428564</v>
      </c>
      <c r="O63" s="44">
        <f t="shared" ca="1" si="63"/>
        <v>2</v>
      </c>
      <c r="P63" s="87">
        <f t="shared" ca="1" si="10"/>
        <v>0.90769266128293435</v>
      </c>
      <c r="Q63" s="87">
        <f ca="1">IF(L63="NO",VLOOKUP(G63,'Players Stats'!$C$88:$H$127,7-'Quarter 2'!O63),"")</f>
        <v>0.443</v>
      </c>
      <c r="R63" s="44">
        <f t="shared" ca="1" si="64"/>
        <v>0</v>
      </c>
      <c r="S63" s="87">
        <f t="shared" ca="1" si="11"/>
        <v>0.60268943750413284</v>
      </c>
      <c r="T63" s="44" t="str">
        <f ca="1">IF(S63="","",IF(S63&lt;=VLOOKUP(G63,'Players Stats'!$C$88:$L$127,10),"YES","NO"))</f>
        <v>NO</v>
      </c>
      <c r="U63" s="87" t="str">
        <f t="shared" ca="1" si="12"/>
        <v/>
      </c>
      <c r="V63" s="44" t="str">
        <f ca="1">IF(T63="YES",IF(U63&lt;=VLOOKUP(G63,'Players Stats'!$C$88:$H$127,6),1,0),"")</f>
        <v/>
      </c>
      <c r="W63" s="87" t="str">
        <f t="shared" ca="1" si="13"/>
        <v/>
      </c>
      <c r="X63" s="44" t="str">
        <f ca="1">IF(AND(T63="YES",W63&lt;&gt;""),IF(W63&lt;=VLOOKUP(G63,'Players Stats'!$C$88:$H$127,6),1,0),"")</f>
        <v/>
      </c>
      <c r="Y63" s="87">
        <f t="shared" ca="1" si="14"/>
        <v>0.47304528239671562</v>
      </c>
      <c r="Z63" s="44" t="str">
        <f ca="1">IF(Y63="","",IF(Y63&lt;=Simulation!$K$7,"YES","NO"))</f>
        <v>NO</v>
      </c>
      <c r="AA63" s="87">
        <f t="shared" ca="1" si="15"/>
        <v>0.54587724225995027</v>
      </c>
      <c r="AB63" s="44">
        <f ca="1">IF(Z63="NO",IF(AA63&lt;=Simulation!$K$9,D63,E63),"")</f>
        <v>4</v>
      </c>
      <c r="AD63" s="44">
        <f t="shared" ca="1" si="16"/>
        <v>21</v>
      </c>
      <c r="AE63" s="6" t="str">
        <f t="shared" ca="1" si="17"/>
        <v>-</v>
      </c>
      <c r="AF63" s="44">
        <f t="shared" ca="1" si="18"/>
        <v>26</v>
      </c>
      <c r="AH63" s="44" t="str">
        <f t="shared" ca="1" si="77"/>
        <v/>
      </c>
      <c r="AI63" s="44" t="str">
        <f t="shared" ca="1" si="77"/>
        <v/>
      </c>
      <c r="AJ63" s="44" t="str">
        <f t="shared" ca="1" si="77"/>
        <v/>
      </c>
      <c r="AL63" s="44">
        <f ca="1">IF(AL62&lt;&gt;"",IF(AND(AL62&lt;60*Simulation!$K$8, AL62+AM63&lt;60*Simulation!$K$8),AL62+AM63,""),"")</f>
        <v>851</v>
      </c>
      <c r="AM63" s="44">
        <f ca="1">IF(AL62&lt;&gt;"",IF(AND(BL62&lt;&gt;"", AN62=BL62),RANDBETWEEN(Simulation!$N$6,Simulation!$P$6),RANDBETWEEN(Simulation!$N$5,Simulation!$P$5)),"")</f>
        <v>20</v>
      </c>
      <c r="AN63" s="44">
        <f t="shared" ca="1" si="65"/>
        <v>4</v>
      </c>
      <c r="AO63" s="44">
        <f t="shared" ca="1" si="19"/>
        <v>3</v>
      </c>
      <c r="AP63" s="27">
        <f t="shared" ca="1" si="20"/>
        <v>0.81137261060554289</v>
      </c>
      <c r="AQ63" s="44">
        <f t="shared" ca="1" si="21"/>
        <v>20</v>
      </c>
      <c r="AR63" s="44" t="str">
        <f ca="1">IF(AL63&lt;&gt;"",VLOOKUP(AQ63,'Players Stats'!$C$88:$D$127,2),"")</f>
        <v>Center</v>
      </c>
      <c r="AS63" s="44" t="str">
        <f ca="1">IF(AL63&lt;&gt;"",VLOOKUP(AQ63,'Players Stats'!$C$88:$E$127,3),"")</f>
        <v>Tyson Chandler</v>
      </c>
      <c r="AT63" s="27">
        <f t="shared" ca="1" si="22"/>
        <v>0.61236678574998293</v>
      </c>
      <c r="AU63" s="44">
        <f ca="1">IF(AL63&lt;&gt;"",VLOOKUP('Quarter 2'!AQ63-5*('Quarter 2'!AN63-1),'Players Stats'!$B$136:$J$140,1+AO63),"")</f>
        <v>0.14460000000000001</v>
      </c>
      <c r="AV63" s="44" t="str">
        <f t="shared" ca="1" si="66"/>
        <v>NO</v>
      </c>
      <c r="AW63" s="27">
        <f t="shared" ca="1" si="23"/>
        <v>0.40652656879469129</v>
      </c>
      <c r="AX63" s="44">
        <f ca="1">IF(AL63&lt;&gt;"",IF(AV63="NO",VLOOKUP(AQ63,'Players Stats'!$C$88:$I$127,7),""),"")</f>
        <v>0</v>
      </c>
      <c r="AY63" s="44">
        <f t="shared" ca="1" si="67"/>
        <v>2</v>
      </c>
      <c r="AZ63" s="27">
        <f t="shared" ca="1" si="24"/>
        <v>5.890925247741241E-2</v>
      </c>
      <c r="BA63" s="44">
        <f ca="1">IF(AV63="NO",VLOOKUP(AQ63,'Players Stats'!$C$88:$H$127,7-'Quarter 2'!AY63),"")</f>
        <v>0.63800000000000001</v>
      </c>
      <c r="BB63" s="44">
        <f t="shared" ca="1" si="68"/>
        <v>2</v>
      </c>
      <c r="BC63" s="27">
        <f t="shared" ca="1" si="25"/>
        <v>6.4056524382259505E-2</v>
      </c>
      <c r="BD63" s="44" t="str">
        <f ca="1">IF(BC63="","",IF(BC63&lt;=VLOOKUP(AQ63,'Players Stats'!$C$88:$L$127,10),"YES","NO"))</f>
        <v>NO</v>
      </c>
      <c r="BE63" s="27" t="str">
        <f t="shared" ca="1" si="26"/>
        <v/>
      </c>
      <c r="BF63" s="44" t="str">
        <f ca="1">IF(BD63="YES",IF(BE63&lt;=VLOOKUP(AQ63,'Players Stats'!$C$88:$H$127,6),1,0),"")</f>
        <v/>
      </c>
      <c r="BG63" s="27" t="str">
        <f t="shared" ca="1" si="27"/>
        <v/>
      </c>
      <c r="BH63" s="44" t="str">
        <f ca="1">IF(AND(BD63="YES",BG63&lt;&gt;""),IF(BG63&lt;=VLOOKUP(AQ63,'Players Stats'!$C$88:$H$127,6),1,0),"")</f>
        <v/>
      </c>
      <c r="BI63" s="27" t="str">
        <f t="shared" ca="1" si="28"/>
        <v/>
      </c>
      <c r="BJ63" s="44" t="str">
        <f ca="1">IF(BI63="","",IF(BI63&lt;=Simulation!$K$7,"YES","NO"))</f>
        <v/>
      </c>
      <c r="BK63" s="27" t="str">
        <f t="shared" ca="1" si="29"/>
        <v/>
      </c>
      <c r="BL63" s="44" t="str">
        <f ca="1">IF(BJ63="NO",IF(BK63&lt;=Simulation!$K$9,AN63,AO63),"")</f>
        <v/>
      </c>
      <c r="BN63" s="44">
        <f t="shared" ca="1" si="30"/>
        <v>28</v>
      </c>
      <c r="BO63" s="6" t="str">
        <f t="shared" ca="1" si="31"/>
        <v>-</v>
      </c>
      <c r="BP63" s="44">
        <f t="shared" ca="1" si="32"/>
        <v>21</v>
      </c>
      <c r="BR63" s="44" t="str">
        <f t="shared" ca="1" si="2"/>
        <v/>
      </c>
      <c r="BS63" s="44" t="str">
        <f t="shared" ca="1" si="2"/>
        <v/>
      </c>
      <c r="BT63" s="44" t="str">
        <f t="shared" ca="1" si="2"/>
        <v/>
      </c>
      <c r="BU63" s="44"/>
      <c r="BV63" s="44">
        <f ca="1">IF(BV62&lt;&gt;"",IF(AND(BV62&lt;60*Simulation!$K$8, BV62+BW63&lt;60*Simulation!$K$8),BV62+BW63,""),"")</f>
        <v>792</v>
      </c>
      <c r="BW63" s="44">
        <f ca="1">IF(BV62&lt;&gt;"",IF(AND(CV62&lt;&gt;"", BX62=CV62),RANDBETWEEN(Simulation!$N$6,Simulation!$P$6),RANDBETWEEN(Simulation!$N$5,Simulation!$P$5)),"")</f>
        <v>15</v>
      </c>
      <c r="BX63" s="44">
        <f t="shared" ca="1" si="69"/>
        <v>4</v>
      </c>
      <c r="BY63" s="44">
        <f t="shared" ca="1" si="33"/>
        <v>3</v>
      </c>
      <c r="BZ63" s="27">
        <f t="shared" ca="1" si="34"/>
        <v>0.66700453711034868</v>
      </c>
      <c r="CA63" s="44">
        <f t="shared" ca="1" si="35"/>
        <v>19</v>
      </c>
      <c r="CB63" s="44" t="str">
        <f ca="1">IF(BV63&lt;&gt;"",VLOOKUP(CA63,'Players Stats'!$C$88:$D$127,2),"")</f>
        <v>Power Forward</v>
      </c>
      <c r="CC63" s="44" t="str">
        <f ca="1">IF(BV63&lt;&gt;"",VLOOKUP(CA63,'Players Stats'!$C$88:$E$127,3),"")</f>
        <v>Amar'e Stoudemire</v>
      </c>
      <c r="CD63" s="27">
        <f t="shared" ca="1" si="36"/>
        <v>0.63576065859991038</v>
      </c>
      <c r="CE63" s="44">
        <f ca="1">IF(BV63&lt;&gt;"",VLOOKUP('Quarter 2'!CA63-5*('Quarter 2'!BX63-1),'Players Stats'!$B$136:$J$140,1+BY63),"")</f>
        <v>0.11534999999999999</v>
      </c>
      <c r="CF63" s="44" t="str">
        <f t="shared" ca="1" si="70"/>
        <v>NO</v>
      </c>
      <c r="CG63" s="27">
        <f t="shared" ca="1" si="37"/>
        <v>0.49325154353608636</v>
      </c>
      <c r="CH63" s="44">
        <f ca="1">IF(BV63&lt;&gt;"",IF(CF63="NO",VLOOKUP(CA63,'Players Stats'!$C$88:$I$127,7),""),"")</f>
        <v>0</v>
      </c>
      <c r="CI63" s="44">
        <f t="shared" ca="1" si="71"/>
        <v>2</v>
      </c>
      <c r="CJ63" s="27">
        <f t="shared" ca="1" si="38"/>
        <v>0.3859239293412936</v>
      </c>
      <c r="CK63" s="44">
        <f ca="1">IF(CF63="NO",VLOOKUP(CA63,'Players Stats'!$C$88:$H$127,7-'Quarter 2'!CI63),"")</f>
        <v>0.57699999999999996</v>
      </c>
      <c r="CL63" s="44">
        <f t="shared" ca="1" si="72"/>
        <v>2</v>
      </c>
      <c r="CM63" s="27">
        <f t="shared" ca="1" si="39"/>
        <v>0.20580144040829818</v>
      </c>
      <c r="CN63" s="44" t="str">
        <f ca="1">IF(CM63="","",IF(CM63&lt;=VLOOKUP(CA63,'Players Stats'!$C$88:$L$127,10),"YES","NO"))</f>
        <v>NO</v>
      </c>
      <c r="CO63" s="27" t="str">
        <f t="shared" ca="1" si="40"/>
        <v/>
      </c>
      <c r="CP63" s="44" t="str">
        <f ca="1">IF(CN63="YES",IF(CO63&lt;=VLOOKUP(CA63,'Players Stats'!$C$88:$H$127,6),1,0),"")</f>
        <v/>
      </c>
      <c r="CQ63" s="27" t="str">
        <f t="shared" ca="1" si="41"/>
        <v/>
      </c>
      <c r="CR63" s="44" t="str">
        <f ca="1">IF(AND(CN63="YES",CQ63&lt;&gt;""),IF(CQ63&lt;=VLOOKUP(CA63,'Players Stats'!$C$88:$H$127,6),1,0),"")</f>
        <v/>
      </c>
      <c r="CS63" s="27" t="str">
        <f t="shared" ca="1" si="42"/>
        <v/>
      </c>
      <c r="CT63" s="44" t="str">
        <f ca="1">IF(CS63="","",IF(CS63&lt;=Simulation!$K$7,"YES","NO"))</f>
        <v/>
      </c>
      <c r="CU63" s="27" t="str">
        <f t="shared" ca="1" si="43"/>
        <v/>
      </c>
      <c r="CV63" s="44" t="str">
        <f ca="1">IF(CT63="NO",IF(CU63&lt;=Simulation!$K$9,BX63,BY63),"")</f>
        <v/>
      </c>
      <c r="CX63" s="44">
        <f t="shared" ca="1" si="44"/>
        <v>30</v>
      </c>
      <c r="CY63" s="6" t="str">
        <f t="shared" ca="1" si="45"/>
        <v>-</v>
      </c>
      <c r="CZ63" s="44">
        <f t="shared" ca="1" si="46"/>
        <v>28</v>
      </c>
      <c r="DB63" s="44" t="str">
        <f t="shared" ca="1" si="3"/>
        <v/>
      </c>
      <c r="DC63" s="44" t="str">
        <f t="shared" ca="1" si="3"/>
        <v/>
      </c>
      <c r="DD63" s="44" t="str">
        <f t="shared" ca="1" si="3"/>
        <v/>
      </c>
      <c r="DE63" s="44"/>
      <c r="DF63" s="44">
        <f ca="1">IF(DF62&lt;&gt;"",IF(AND(DF62&lt;60*Simulation!$K$8, DF62+DG63&lt;60*Simulation!$K$8),DF62+DG63,""),"")</f>
        <v>825</v>
      </c>
      <c r="DG63" s="44">
        <f ca="1">IF(DF62&lt;&gt;"",IF(AND(EF62&lt;&gt;"", DH62=EF62),RANDBETWEEN(Simulation!$N$6,Simulation!$P$6),RANDBETWEEN(Simulation!$N$5,Simulation!$P$5)),"")</f>
        <v>13</v>
      </c>
      <c r="DH63" s="44">
        <f t="shared" ca="1" si="73"/>
        <v>3</v>
      </c>
      <c r="DI63" s="44">
        <f t="shared" ca="1" si="47"/>
        <v>4</v>
      </c>
      <c r="DJ63" s="27">
        <f t="shared" ca="1" si="48"/>
        <v>0.96433706569294442</v>
      </c>
      <c r="DK63" s="44">
        <f t="shared" ca="1" si="49"/>
        <v>15</v>
      </c>
      <c r="DL63" s="44" t="str">
        <f ca="1">IF(DF63&lt;&gt;"",VLOOKUP(DK63,'Players Stats'!$C$88:$D$127,2),"")</f>
        <v>Center</v>
      </c>
      <c r="DM63" s="44" t="str">
        <f ca="1">IF(DF63&lt;&gt;"",VLOOKUP(DK63,'Players Stats'!$C$88:$E$127,3),"")</f>
        <v>Roy Hibbert</v>
      </c>
      <c r="DN63" s="27">
        <f t="shared" ca="1" si="50"/>
        <v>0.22772489779896776</v>
      </c>
      <c r="DO63" s="44">
        <f ca="1">IF(DF63&lt;&gt;"",VLOOKUP('Quarter 2'!DK63-5*('Quarter 2'!DH63-1),'Players Stats'!$B$136:$J$140,1+DI63),"")</f>
        <v>8.4650000000000003E-2</v>
      </c>
      <c r="DP63" s="44" t="str">
        <f t="shared" ca="1" si="74"/>
        <v>NO</v>
      </c>
      <c r="DQ63" s="27">
        <f t="shared" ca="1" si="51"/>
        <v>0.99731322803687006</v>
      </c>
      <c r="DR63" s="44">
        <f ca="1">IF(DF63&lt;&gt;"",IF(DP63="NO",VLOOKUP(DK63,'Players Stats'!$C$88:$I$127,7),""),"")</f>
        <v>9.0909090909090922E-3</v>
      </c>
      <c r="DS63" s="44">
        <f t="shared" ca="1" si="75"/>
        <v>2</v>
      </c>
      <c r="DT63" s="27">
        <f t="shared" ca="1" si="52"/>
        <v>0.91562279500132304</v>
      </c>
      <c r="DU63" s="44">
        <f ca="1">IF(DP63="NO",VLOOKUP(DK63,'Players Stats'!$C$88:$H$127,7-'Quarter 2'!DS63),"")</f>
        <v>0.44800000000000001</v>
      </c>
      <c r="DV63" s="44">
        <f t="shared" ca="1" si="76"/>
        <v>0</v>
      </c>
      <c r="DW63" s="27">
        <f t="shared" ca="1" si="53"/>
        <v>0.30628476283288697</v>
      </c>
      <c r="DX63" s="44" t="str">
        <f ca="1">IF(DW63="","",IF(DW63&lt;=VLOOKUP(DK63,'Players Stats'!$C$88:$L$127,10),"YES","NO"))</f>
        <v>NO</v>
      </c>
      <c r="DY63" s="27" t="str">
        <f t="shared" ca="1" si="54"/>
        <v/>
      </c>
      <c r="DZ63" s="44" t="str">
        <f ca="1">IF(DX63="YES",IF(DY63&lt;=VLOOKUP(DK63,'Players Stats'!$C$88:$H$127,6),1,0),"")</f>
        <v/>
      </c>
      <c r="EA63" s="27" t="str">
        <f t="shared" ca="1" si="55"/>
        <v/>
      </c>
      <c r="EB63" s="44" t="str">
        <f ca="1">IF(AND(DX63="YES",EA63&lt;&gt;""),IF(EA63&lt;=VLOOKUP(DK63,'Players Stats'!$C$88:$H$127,6),1,0),"")</f>
        <v/>
      </c>
      <c r="EC63" s="27">
        <f t="shared" ca="1" si="56"/>
        <v>0.18125953324756483</v>
      </c>
      <c r="ED63" s="44" t="str">
        <f ca="1">IF(EC63="","",IF(EC63&lt;=Simulation!$K$7,"YES","NO"))</f>
        <v>NO</v>
      </c>
      <c r="EE63" s="27">
        <f t="shared" ca="1" si="57"/>
        <v>0.77385248969914444</v>
      </c>
      <c r="EF63" s="44">
        <f ca="1">IF(ED63="NO",IF(EE63&lt;=Simulation!$K$9,DH63,DI63),"")</f>
        <v>4</v>
      </c>
      <c r="EH63" s="44">
        <f t="shared" ca="1" si="58"/>
        <v>22</v>
      </c>
      <c r="EI63" s="6" t="str">
        <f t="shared" ca="1" si="59"/>
        <v>-</v>
      </c>
      <c r="EJ63" s="44">
        <f t="shared" ca="1" si="60"/>
        <v>22</v>
      </c>
      <c r="EL63" s="44" t="str">
        <f t="shared" ca="1" si="4"/>
        <v/>
      </c>
      <c r="EM63" s="44" t="str">
        <f t="shared" ca="1" si="4"/>
        <v/>
      </c>
      <c r="EN63" s="44" t="str">
        <f t="shared" ca="1" si="4"/>
        <v/>
      </c>
    </row>
    <row r="64" spans="2:144">
      <c r="B64" s="44">
        <f ca="1">IF(B63&lt;&gt;"",IF(AND(B63&lt;60*Simulation!$K$8, B63+C64&lt;60*Simulation!$K$8),B63+C64,""),"")</f>
        <v>750</v>
      </c>
      <c r="C64" s="44">
        <f ca="1">IF(B63&lt;&gt;"",IF(AND(AB63&lt;&gt;"", D63=AB63),RANDBETWEEN(Simulation!$N$6,Simulation!$P$6),RANDBETWEEN(Simulation!$N$5,Simulation!$P$5)),"")</f>
        <v>9</v>
      </c>
      <c r="D64" s="44">
        <f t="shared" ca="1" si="61"/>
        <v>4</v>
      </c>
      <c r="E64" s="44">
        <f t="shared" ca="1" si="5"/>
        <v>3</v>
      </c>
      <c r="F64" s="87">
        <f t="shared" ca="1" si="6"/>
        <v>0.32319263168515511</v>
      </c>
      <c r="G64" s="44">
        <f t="shared" ca="1" si="7"/>
        <v>17</v>
      </c>
      <c r="H64" s="44" t="str">
        <f ca="1">IF(B64&lt;&gt;"",VLOOKUP(G64,'Players Stats'!$C$88:$D$127,2),"")</f>
        <v>Shooting Guard</v>
      </c>
      <c r="I64" s="44" t="str">
        <f ca="1">IF(B64&lt;&gt;"",VLOOKUP(G64,'Players Stats'!$C$88:$E$127,3),"")</f>
        <v>Raymond Felton</v>
      </c>
      <c r="J64" s="87">
        <f t="shared" ca="1" si="8"/>
        <v>0.19363727325904689</v>
      </c>
      <c r="K64" s="87">
        <f ca="1">IF(B64&lt;&gt;"",VLOOKUP('Quarter 2'!G64-5*('Quarter 2'!D64-1),'Players Stats'!$B$136:$J$140,1+E64),"")</f>
        <v>6.9400000000000003E-2</v>
      </c>
      <c r="L64" s="44" t="str">
        <f t="shared" ca="1" si="62"/>
        <v>NO</v>
      </c>
      <c r="M64" s="87">
        <f t="shared" ca="1" si="9"/>
        <v>0.67164919136083834</v>
      </c>
      <c r="N64" s="87">
        <f ca="1">IF(B64&lt;&gt;"",IF(L64="NO",VLOOKUP(G64,'Players Stats'!$C$88:$I$127,7),""),"")</f>
        <v>0.22619047619047616</v>
      </c>
      <c r="O64" s="44">
        <f t="shared" ca="1" si="63"/>
        <v>2</v>
      </c>
      <c r="P64" s="87">
        <f t="shared" ca="1" si="10"/>
        <v>0.7476546459541149</v>
      </c>
      <c r="Q64" s="87">
        <f ca="1">IF(L64="NO",VLOOKUP(G64,'Players Stats'!$C$88:$H$127,7-'Quarter 2'!O64),"")</f>
        <v>0.42699999999999999</v>
      </c>
      <c r="R64" s="44">
        <f t="shared" ca="1" si="64"/>
        <v>0</v>
      </c>
      <c r="S64" s="87">
        <f t="shared" ca="1" si="11"/>
        <v>0.19601872404271925</v>
      </c>
      <c r="T64" s="44" t="str">
        <f ca="1">IF(S64="","",IF(S64&lt;=VLOOKUP(G64,'Players Stats'!$C$88:$L$127,10),"YES","NO"))</f>
        <v>NO</v>
      </c>
      <c r="U64" s="87" t="str">
        <f t="shared" ca="1" si="12"/>
        <v/>
      </c>
      <c r="V64" s="44" t="str">
        <f ca="1">IF(T64="YES",IF(U64&lt;=VLOOKUP(G64,'Players Stats'!$C$88:$H$127,6),1,0),"")</f>
        <v/>
      </c>
      <c r="W64" s="87" t="str">
        <f t="shared" ca="1" si="13"/>
        <v/>
      </c>
      <c r="X64" s="44" t="str">
        <f ca="1">IF(AND(T64="YES",W64&lt;&gt;""),IF(W64&lt;=VLOOKUP(G64,'Players Stats'!$C$88:$H$127,6),1,0),"")</f>
        <v/>
      </c>
      <c r="Y64" s="87">
        <f t="shared" ca="1" si="14"/>
        <v>0.58251352261449496</v>
      </c>
      <c r="Z64" s="44" t="str">
        <f ca="1">IF(Y64="","",IF(Y64&lt;=Simulation!$K$7,"YES","NO"))</f>
        <v>NO</v>
      </c>
      <c r="AA64" s="87">
        <f t="shared" ca="1" si="15"/>
        <v>0.69126654648090879</v>
      </c>
      <c r="AB64" s="44">
        <f ca="1">IF(Z64="NO",IF(AA64&lt;=Simulation!$K$9,D64,E64),"")</f>
        <v>3</v>
      </c>
      <c r="AD64" s="44">
        <f t="shared" ca="1" si="16"/>
        <v>21</v>
      </c>
      <c r="AE64" s="6" t="str">
        <f t="shared" ca="1" si="17"/>
        <v>-</v>
      </c>
      <c r="AF64" s="44">
        <f t="shared" ca="1" si="18"/>
        <v>26</v>
      </c>
      <c r="AH64" s="44" t="str">
        <f t="shared" ca="1" si="77"/>
        <v/>
      </c>
      <c r="AI64" s="44" t="str">
        <f t="shared" ca="1" si="77"/>
        <v/>
      </c>
      <c r="AJ64" s="44" t="str">
        <f t="shared" ca="1" si="77"/>
        <v/>
      </c>
      <c r="AL64" s="44">
        <f ca="1">IF(AL63&lt;&gt;"",IF(AND(AL63&lt;60*Simulation!$K$8, AL63+AM64&lt;60*Simulation!$K$8),AL63+AM64,""),"")</f>
        <v>872</v>
      </c>
      <c r="AM64" s="44">
        <f ca="1">IF(AL63&lt;&gt;"",IF(AND(BL63&lt;&gt;"", AN63=BL63),RANDBETWEEN(Simulation!$N$6,Simulation!$P$6),RANDBETWEEN(Simulation!$N$5,Simulation!$P$5)),"")</f>
        <v>21</v>
      </c>
      <c r="AN64" s="44">
        <f t="shared" ca="1" si="65"/>
        <v>3</v>
      </c>
      <c r="AO64" s="44">
        <f t="shared" ca="1" si="19"/>
        <v>4</v>
      </c>
      <c r="AP64" s="27">
        <f t="shared" ca="1" si="20"/>
        <v>0.47766855318904944</v>
      </c>
      <c r="AQ64" s="44">
        <f t="shared" ca="1" si="21"/>
        <v>13</v>
      </c>
      <c r="AR64" s="44" t="str">
        <f ca="1">IF(AL64&lt;&gt;"",VLOOKUP(AQ64,'Players Stats'!$C$88:$D$127,2),"")</f>
        <v>Small Forward</v>
      </c>
      <c r="AS64" s="44" t="str">
        <f ca="1">IF(AL64&lt;&gt;"",VLOOKUP(AQ64,'Players Stats'!$C$88:$E$127,3),"")</f>
        <v>David West</v>
      </c>
      <c r="AT64" s="27">
        <f t="shared" ca="1" si="22"/>
        <v>0.67104422023938815</v>
      </c>
      <c r="AU64" s="44">
        <f ca="1">IF(AL64&lt;&gt;"",VLOOKUP('Quarter 2'!AQ64-5*('Quarter 2'!AN64-1),'Players Stats'!$B$136:$J$140,1+AO64),"")</f>
        <v>6.5350000000000005E-2</v>
      </c>
      <c r="AV64" s="44" t="str">
        <f t="shared" ca="1" si="66"/>
        <v>NO</v>
      </c>
      <c r="AW64" s="27">
        <f t="shared" ca="1" si="23"/>
        <v>0.76565569696130731</v>
      </c>
      <c r="AX64" s="44">
        <f ca="1">IF(AL64&lt;&gt;"",IF(AV64="NO",VLOOKUP(AQ64,'Players Stats'!$C$88:$I$127,7),""),"")</f>
        <v>2.1276595744680847E-2</v>
      </c>
      <c r="AY64" s="44">
        <f t="shared" ca="1" si="67"/>
        <v>2</v>
      </c>
      <c r="AZ64" s="27">
        <f t="shared" ca="1" si="24"/>
        <v>0.66319167149574143</v>
      </c>
      <c r="BA64" s="44">
        <f ca="1">IF(AV64="NO",VLOOKUP(AQ64,'Players Stats'!$C$88:$H$127,7-'Quarter 2'!AY64),"")</f>
        <v>0.498</v>
      </c>
      <c r="BB64" s="44">
        <f t="shared" ca="1" si="68"/>
        <v>0</v>
      </c>
      <c r="BC64" s="27">
        <f t="shared" ca="1" si="25"/>
        <v>0.3500648904043534</v>
      </c>
      <c r="BD64" s="44" t="str">
        <f ca="1">IF(BC64="","",IF(BC64&lt;=VLOOKUP(AQ64,'Players Stats'!$C$88:$L$127,10),"YES","NO"))</f>
        <v>NO</v>
      </c>
      <c r="BE64" s="27" t="str">
        <f t="shared" ca="1" si="26"/>
        <v/>
      </c>
      <c r="BF64" s="44" t="str">
        <f ca="1">IF(BD64="YES",IF(BE64&lt;=VLOOKUP(AQ64,'Players Stats'!$C$88:$H$127,6),1,0),"")</f>
        <v/>
      </c>
      <c r="BG64" s="27" t="str">
        <f t="shared" ca="1" si="27"/>
        <v/>
      </c>
      <c r="BH64" s="44" t="str">
        <f ca="1">IF(AND(BD64="YES",BG64&lt;&gt;""),IF(BG64&lt;=VLOOKUP(AQ64,'Players Stats'!$C$88:$H$127,6),1,0),"")</f>
        <v/>
      </c>
      <c r="BI64" s="27">
        <f t="shared" ca="1" si="28"/>
        <v>0.63235458061309902</v>
      </c>
      <c r="BJ64" s="44" t="str">
        <f ca="1">IF(BI64="","",IF(BI64&lt;=Simulation!$K$7,"YES","NO"))</f>
        <v>NO</v>
      </c>
      <c r="BK64" s="27">
        <f t="shared" ca="1" si="29"/>
        <v>0.42203569508329908</v>
      </c>
      <c r="BL64" s="44">
        <f ca="1">IF(BJ64="NO",IF(BK64&lt;=Simulation!$K$9,AN64,AO64),"")</f>
        <v>4</v>
      </c>
      <c r="BN64" s="44">
        <f t="shared" ca="1" si="30"/>
        <v>28</v>
      </c>
      <c r="BO64" s="6" t="str">
        <f t="shared" ca="1" si="31"/>
        <v>-</v>
      </c>
      <c r="BP64" s="44">
        <f t="shared" ca="1" si="32"/>
        <v>21</v>
      </c>
      <c r="BR64" s="44" t="str">
        <f t="shared" ca="1" si="2"/>
        <v/>
      </c>
      <c r="BS64" s="44" t="str">
        <f t="shared" ca="1" si="2"/>
        <v/>
      </c>
      <c r="BT64" s="44" t="str">
        <f t="shared" ca="1" si="2"/>
        <v/>
      </c>
      <c r="BU64" s="44"/>
      <c r="BV64" s="44">
        <f ca="1">IF(BV63&lt;&gt;"",IF(AND(BV63&lt;60*Simulation!$K$8, BV63+BW64&lt;60*Simulation!$K$8),BV63+BW64,""),"")</f>
        <v>813</v>
      </c>
      <c r="BW64" s="44">
        <f ca="1">IF(BV63&lt;&gt;"",IF(AND(CV63&lt;&gt;"", BX63=CV63),RANDBETWEEN(Simulation!$N$6,Simulation!$P$6),RANDBETWEEN(Simulation!$N$5,Simulation!$P$5)),"")</f>
        <v>21</v>
      </c>
      <c r="BX64" s="44">
        <f t="shared" ca="1" si="69"/>
        <v>3</v>
      </c>
      <c r="BY64" s="44">
        <f t="shared" ca="1" si="33"/>
        <v>4</v>
      </c>
      <c r="BZ64" s="27">
        <f t="shared" ca="1" si="34"/>
        <v>0.80849158965912415</v>
      </c>
      <c r="CA64" s="44">
        <f t="shared" ca="1" si="35"/>
        <v>15</v>
      </c>
      <c r="CB64" s="44" t="str">
        <f ca="1">IF(BV64&lt;&gt;"",VLOOKUP(CA64,'Players Stats'!$C$88:$D$127,2),"")</f>
        <v>Center</v>
      </c>
      <c r="CC64" s="44" t="str">
        <f ca="1">IF(BV64&lt;&gt;"",VLOOKUP(CA64,'Players Stats'!$C$88:$E$127,3),"")</f>
        <v>Roy Hibbert</v>
      </c>
      <c r="CD64" s="27">
        <f t="shared" ca="1" si="36"/>
        <v>6.4095330092912461E-2</v>
      </c>
      <c r="CE64" s="44">
        <f ca="1">IF(BV64&lt;&gt;"",VLOOKUP('Quarter 2'!CA64-5*('Quarter 2'!BX64-1),'Players Stats'!$B$136:$J$140,1+BY64),"")</f>
        <v>8.4650000000000003E-2</v>
      </c>
      <c r="CF64" s="44" t="str">
        <f t="shared" ca="1" si="70"/>
        <v>YES</v>
      </c>
      <c r="CG64" s="27" t="str">
        <f t="shared" ca="1" si="37"/>
        <v/>
      </c>
      <c r="CH64" s="44" t="str">
        <f ca="1">IF(BV64&lt;&gt;"",IF(CF64="NO",VLOOKUP(CA64,'Players Stats'!$C$88:$I$127,7),""),"")</f>
        <v/>
      </c>
      <c r="CI64" s="44" t="str">
        <f t="shared" ca="1" si="71"/>
        <v/>
      </c>
      <c r="CJ64" s="27" t="str">
        <f t="shared" ca="1" si="38"/>
        <v/>
      </c>
      <c r="CK64" s="44" t="str">
        <f ca="1">IF(CF64="NO",VLOOKUP(CA64,'Players Stats'!$C$88:$H$127,7-'Quarter 2'!CI64),"")</f>
        <v/>
      </c>
      <c r="CL64" s="44" t="str">
        <f t="shared" ca="1" si="72"/>
        <v/>
      </c>
      <c r="CM64" s="27" t="str">
        <f t="shared" ca="1" si="39"/>
        <v/>
      </c>
      <c r="CN64" s="44" t="str">
        <f ca="1">IF(CM64="","",IF(CM64&lt;=VLOOKUP(CA64,'Players Stats'!$C$88:$L$127,10),"YES","NO"))</f>
        <v/>
      </c>
      <c r="CO64" s="27" t="str">
        <f t="shared" ca="1" si="40"/>
        <v/>
      </c>
      <c r="CP64" s="44" t="str">
        <f ca="1">IF(CN64="YES",IF(CO64&lt;=VLOOKUP(CA64,'Players Stats'!$C$88:$H$127,6),1,0),"")</f>
        <v/>
      </c>
      <c r="CQ64" s="27" t="str">
        <f t="shared" ca="1" si="41"/>
        <v/>
      </c>
      <c r="CR64" s="44" t="str">
        <f ca="1">IF(AND(CN64="YES",CQ64&lt;&gt;""),IF(CQ64&lt;=VLOOKUP(CA64,'Players Stats'!$C$88:$H$127,6),1,0),"")</f>
        <v/>
      </c>
      <c r="CS64" s="27" t="str">
        <f t="shared" ca="1" si="42"/>
        <v/>
      </c>
      <c r="CT64" s="44" t="str">
        <f ca="1">IF(CS64="","",IF(CS64&lt;=Simulation!$K$7,"YES","NO"))</f>
        <v/>
      </c>
      <c r="CU64" s="27" t="str">
        <f t="shared" ca="1" si="43"/>
        <v/>
      </c>
      <c r="CV64" s="44" t="str">
        <f ca="1">IF(CT64="NO",IF(CU64&lt;=Simulation!$K$9,BX64,BY64),"")</f>
        <v/>
      </c>
      <c r="CX64" s="44">
        <f t="shared" ca="1" si="44"/>
        <v>30</v>
      </c>
      <c r="CY64" s="6" t="str">
        <f t="shared" ca="1" si="45"/>
        <v>-</v>
      </c>
      <c r="CZ64" s="44">
        <f t="shared" ca="1" si="46"/>
        <v>28</v>
      </c>
      <c r="DB64" s="44" t="str">
        <f t="shared" ca="1" si="3"/>
        <v/>
      </c>
      <c r="DC64" s="44" t="str">
        <f t="shared" ca="1" si="3"/>
        <v/>
      </c>
      <c r="DD64" s="44" t="str">
        <f t="shared" ca="1" si="3"/>
        <v/>
      </c>
      <c r="DE64" s="44"/>
      <c r="DF64" s="44">
        <f ca="1">IF(DF63&lt;&gt;"",IF(AND(DF63&lt;60*Simulation!$K$8, DF63+DG64&lt;60*Simulation!$K$8),DF63+DG64,""),"")</f>
        <v>846</v>
      </c>
      <c r="DG64" s="44">
        <f ca="1">IF(DF63&lt;&gt;"",IF(AND(EF63&lt;&gt;"", DH63=EF63),RANDBETWEEN(Simulation!$N$6,Simulation!$P$6),RANDBETWEEN(Simulation!$N$5,Simulation!$P$5)),"")</f>
        <v>21</v>
      </c>
      <c r="DH64" s="44">
        <f t="shared" ca="1" si="73"/>
        <v>4</v>
      </c>
      <c r="DI64" s="44">
        <f t="shared" ca="1" si="47"/>
        <v>3</v>
      </c>
      <c r="DJ64" s="27">
        <f t="shared" ca="1" si="48"/>
        <v>0.96500639543759847</v>
      </c>
      <c r="DK64" s="44">
        <f t="shared" ca="1" si="49"/>
        <v>20</v>
      </c>
      <c r="DL64" s="44" t="str">
        <f ca="1">IF(DF64&lt;&gt;"",VLOOKUP(DK64,'Players Stats'!$C$88:$D$127,2),"")</f>
        <v>Center</v>
      </c>
      <c r="DM64" s="44" t="str">
        <f ca="1">IF(DF64&lt;&gt;"",VLOOKUP(DK64,'Players Stats'!$C$88:$E$127,3),"")</f>
        <v>Tyson Chandler</v>
      </c>
      <c r="DN64" s="27">
        <f t="shared" ca="1" si="50"/>
        <v>0.92116493032636437</v>
      </c>
      <c r="DO64" s="44">
        <f ca="1">IF(DF64&lt;&gt;"",VLOOKUP('Quarter 2'!DK64-5*('Quarter 2'!DH64-1),'Players Stats'!$B$136:$J$140,1+DI64),"")</f>
        <v>0.14460000000000001</v>
      </c>
      <c r="DP64" s="44" t="str">
        <f t="shared" ca="1" si="74"/>
        <v>NO</v>
      </c>
      <c r="DQ64" s="27">
        <f t="shared" ca="1" si="51"/>
        <v>0.16026132761665779</v>
      </c>
      <c r="DR64" s="44">
        <f ca="1">IF(DF64&lt;&gt;"",IF(DP64="NO",VLOOKUP(DK64,'Players Stats'!$C$88:$I$127,7),""),"")</f>
        <v>0</v>
      </c>
      <c r="DS64" s="44">
        <f t="shared" ca="1" si="75"/>
        <v>2</v>
      </c>
      <c r="DT64" s="27">
        <f t="shared" ca="1" si="52"/>
        <v>0.85820738397671248</v>
      </c>
      <c r="DU64" s="44">
        <f ca="1">IF(DP64="NO",VLOOKUP(DK64,'Players Stats'!$C$88:$H$127,7-'Quarter 2'!DS64),"")</f>
        <v>0.63800000000000001</v>
      </c>
      <c r="DV64" s="44">
        <f t="shared" ca="1" si="76"/>
        <v>0</v>
      </c>
      <c r="DW64" s="27">
        <f t="shared" ca="1" si="53"/>
        <v>4.3581139132285007E-2</v>
      </c>
      <c r="DX64" s="44" t="str">
        <f ca="1">IF(DW64="","",IF(DW64&lt;=VLOOKUP(DK64,'Players Stats'!$C$88:$L$127,10),"YES","NO"))</f>
        <v>NO</v>
      </c>
      <c r="DY64" s="27" t="str">
        <f t="shared" ca="1" si="54"/>
        <v/>
      </c>
      <c r="DZ64" s="44" t="str">
        <f ca="1">IF(DX64="YES",IF(DY64&lt;=VLOOKUP(DK64,'Players Stats'!$C$88:$H$127,6),1,0),"")</f>
        <v/>
      </c>
      <c r="EA64" s="27" t="str">
        <f t="shared" ca="1" si="55"/>
        <v/>
      </c>
      <c r="EB64" s="44" t="str">
        <f ca="1">IF(AND(DX64="YES",EA64&lt;&gt;""),IF(EA64&lt;=VLOOKUP(DK64,'Players Stats'!$C$88:$H$127,6),1,0),"")</f>
        <v/>
      </c>
      <c r="EC64" s="27">
        <f t="shared" ca="1" si="56"/>
        <v>4.1614838936899212E-2</v>
      </c>
      <c r="ED64" s="44" t="str">
        <f ca="1">IF(EC64="","",IF(EC64&lt;=Simulation!$K$7,"YES","NO"))</f>
        <v>YES</v>
      </c>
      <c r="EE64" s="27" t="str">
        <f t="shared" ca="1" si="57"/>
        <v/>
      </c>
      <c r="EF64" s="44" t="str">
        <f ca="1">IF(ED64="NO",IF(EE64&lt;=Simulation!$K$9,DH64,DI64),"")</f>
        <v/>
      </c>
      <c r="EH64" s="44">
        <f t="shared" ca="1" si="58"/>
        <v>22</v>
      </c>
      <c r="EI64" s="6" t="str">
        <f t="shared" ca="1" si="59"/>
        <v>-</v>
      </c>
      <c r="EJ64" s="44">
        <f t="shared" ca="1" si="60"/>
        <v>22</v>
      </c>
      <c r="EL64" s="44" t="str">
        <f t="shared" ca="1" si="4"/>
        <v/>
      </c>
      <c r="EM64" s="44" t="str">
        <f t="shared" ca="1" si="4"/>
        <v/>
      </c>
      <c r="EN64" s="44" t="str">
        <f t="shared" ca="1" si="4"/>
        <v/>
      </c>
    </row>
    <row r="65" spans="2:144">
      <c r="B65" s="44">
        <f ca="1">IF(B64&lt;&gt;"",IF(AND(B64&lt;60*Simulation!$K$8, B64+C65&lt;60*Simulation!$K$8),B64+C65,""),"")</f>
        <v>773</v>
      </c>
      <c r="C65" s="44">
        <f ca="1">IF(B64&lt;&gt;"",IF(AND(AB64&lt;&gt;"", D64=AB64),RANDBETWEEN(Simulation!$N$6,Simulation!$P$6),RANDBETWEEN(Simulation!$N$5,Simulation!$P$5)),"")</f>
        <v>23</v>
      </c>
      <c r="D65" s="44">
        <f t="shared" ca="1" si="61"/>
        <v>3</v>
      </c>
      <c r="E65" s="44">
        <f t="shared" ca="1" si="5"/>
        <v>4</v>
      </c>
      <c r="F65" s="87">
        <f t="shared" ca="1" si="6"/>
        <v>6.8495428226835631E-2</v>
      </c>
      <c r="G65" s="44">
        <f t="shared" ca="1" si="7"/>
        <v>11</v>
      </c>
      <c r="H65" s="44" t="str">
        <f ca="1">IF(B65&lt;&gt;"",VLOOKUP(G65,'Players Stats'!$C$88:$D$127,2),"")</f>
        <v>Point Guard</v>
      </c>
      <c r="I65" s="44" t="str">
        <f ca="1">IF(B65&lt;&gt;"",VLOOKUP(G65,'Players Stats'!$C$88:$E$127,3),"")</f>
        <v>Lance Stephenson</v>
      </c>
      <c r="J65" s="87">
        <f t="shared" ca="1" si="8"/>
        <v>0.2789678135929714</v>
      </c>
      <c r="K65" s="87">
        <f ca="1">IF(B65&lt;&gt;"",VLOOKUP('Quarter 2'!G65-5*('Quarter 2'!D65-1),'Players Stats'!$B$136:$J$140,1+E65),"")</f>
        <v>9.8799999999999999E-2</v>
      </c>
      <c r="L65" s="44" t="str">
        <f t="shared" ca="1" si="62"/>
        <v>NO</v>
      </c>
      <c r="M65" s="87">
        <f t="shared" ca="1" si="9"/>
        <v>0.15658807001860697</v>
      </c>
      <c r="N65" s="87">
        <f ca="1">IF(B65&lt;&gt;"",IF(L65="NO",VLOOKUP(G65,'Players Stats'!$C$88:$I$127,7),""),"")</f>
        <v>0.23762376237623761</v>
      </c>
      <c r="O65" s="44">
        <f t="shared" ca="1" si="63"/>
        <v>3</v>
      </c>
      <c r="P65" s="87">
        <f t="shared" ca="1" si="10"/>
        <v>0.9163439585380222</v>
      </c>
      <c r="Q65" s="87">
        <f ca="1">IF(L65="NO",VLOOKUP(G65,'Players Stats'!$C$88:$H$127,7-'Quarter 2'!O65),"")</f>
        <v>0.33</v>
      </c>
      <c r="R65" s="44">
        <f t="shared" ca="1" si="64"/>
        <v>0</v>
      </c>
      <c r="S65" s="87" t="str">
        <f t="shared" ca="1" si="11"/>
        <v/>
      </c>
      <c r="T65" s="44" t="str">
        <f ca="1">IF(S65="","",IF(S65&lt;=VLOOKUP(G65,'Players Stats'!$C$88:$L$127,10),"YES","NO"))</f>
        <v/>
      </c>
      <c r="U65" s="87" t="str">
        <f t="shared" ca="1" si="12"/>
        <v/>
      </c>
      <c r="V65" s="44" t="str">
        <f ca="1">IF(T65="YES",IF(U65&lt;=VLOOKUP(G65,'Players Stats'!$C$88:$H$127,6),1,0),"")</f>
        <v/>
      </c>
      <c r="W65" s="87" t="str">
        <f t="shared" ca="1" si="13"/>
        <v/>
      </c>
      <c r="X65" s="44" t="str">
        <f ca="1">IF(AND(T65="YES",W65&lt;&gt;""),IF(W65&lt;=VLOOKUP(G65,'Players Stats'!$C$88:$H$127,6),1,0),"")</f>
        <v/>
      </c>
      <c r="Y65" s="87" t="str">
        <f t="shared" ca="1" si="14"/>
        <v/>
      </c>
      <c r="Z65" s="44" t="str">
        <f ca="1">IF(Y65="","",IF(Y65&lt;=Simulation!$K$7,"YES","NO"))</f>
        <v/>
      </c>
      <c r="AA65" s="87" t="str">
        <f t="shared" ca="1" si="15"/>
        <v/>
      </c>
      <c r="AB65" s="44" t="str">
        <f ca="1">IF(Z65="NO",IF(AA65&lt;=Simulation!$K$9,D65,E65),"")</f>
        <v/>
      </c>
      <c r="AD65" s="44">
        <f t="shared" ca="1" si="16"/>
        <v>21</v>
      </c>
      <c r="AE65" s="6" t="str">
        <f t="shared" ca="1" si="17"/>
        <v>-</v>
      </c>
      <c r="AF65" s="44">
        <f t="shared" ca="1" si="18"/>
        <v>26</v>
      </c>
      <c r="AH65" s="44" t="str">
        <f t="shared" ca="1" si="77"/>
        <v/>
      </c>
      <c r="AI65" s="44" t="str">
        <f t="shared" ca="1" si="77"/>
        <v/>
      </c>
      <c r="AJ65" s="44" t="str">
        <f t="shared" ca="1" si="77"/>
        <v/>
      </c>
      <c r="AL65" s="44">
        <f ca="1">IF(AL64&lt;&gt;"",IF(AND(AL64&lt;60*Simulation!$K$8, AL64+AM65&lt;60*Simulation!$K$8),AL64+AM65,""),"")</f>
        <v>889</v>
      </c>
      <c r="AM65" s="44">
        <f ca="1">IF(AL64&lt;&gt;"",IF(AND(BL64&lt;&gt;"", AN64=BL64),RANDBETWEEN(Simulation!$N$6,Simulation!$P$6),RANDBETWEEN(Simulation!$N$5,Simulation!$P$5)),"")</f>
        <v>17</v>
      </c>
      <c r="AN65" s="44">
        <f t="shared" ca="1" si="65"/>
        <v>4</v>
      </c>
      <c r="AO65" s="44">
        <f t="shared" ca="1" si="19"/>
        <v>3</v>
      </c>
      <c r="AP65" s="27">
        <f t="shared" ca="1" si="20"/>
        <v>0.76714758923640525</v>
      </c>
      <c r="AQ65" s="44">
        <f t="shared" ca="1" si="21"/>
        <v>19</v>
      </c>
      <c r="AR65" s="44" t="str">
        <f ca="1">IF(AL65&lt;&gt;"",VLOOKUP(AQ65,'Players Stats'!$C$88:$D$127,2),"")</f>
        <v>Power Forward</v>
      </c>
      <c r="AS65" s="44" t="str">
        <f ca="1">IF(AL65&lt;&gt;"",VLOOKUP(AQ65,'Players Stats'!$C$88:$E$127,3),"")</f>
        <v>Amar'e Stoudemire</v>
      </c>
      <c r="AT65" s="27">
        <f t="shared" ca="1" si="22"/>
        <v>0.76731028557876668</v>
      </c>
      <c r="AU65" s="44">
        <f ca="1">IF(AL65&lt;&gt;"",VLOOKUP('Quarter 2'!AQ65-5*('Quarter 2'!AN65-1),'Players Stats'!$B$136:$J$140,1+AO65),"")</f>
        <v>0.11534999999999999</v>
      </c>
      <c r="AV65" s="44" t="str">
        <f t="shared" ca="1" si="66"/>
        <v>NO</v>
      </c>
      <c r="AW65" s="27">
        <f t="shared" ca="1" si="23"/>
        <v>0.88291033354593329</v>
      </c>
      <c r="AX65" s="44">
        <f ca="1">IF(AL65&lt;&gt;"",IF(AV65="NO",VLOOKUP(AQ65,'Players Stats'!$C$88:$I$127,7),""),"")</f>
        <v>0</v>
      </c>
      <c r="AY65" s="44">
        <f t="shared" ca="1" si="67"/>
        <v>2</v>
      </c>
      <c r="AZ65" s="27">
        <f t="shared" ca="1" si="24"/>
        <v>3.2858916521361192E-2</v>
      </c>
      <c r="BA65" s="44">
        <f ca="1">IF(AV65="NO",VLOOKUP(AQ65,'Players Stats'!$C$88:$H$127,7-'Quarter 2'!AY65),"")</f>
        <v>0.57699999999999996</v>
      </c>
      <c r="BB65" s="44">
        <f t="shared" ca="1" si="68"/>
        <v>2</v>
      </c>
      <c r="BC65" s="27">
        <f t="shared" ca="1" si="25"/>
        <v>0.95911373925627952</v>
      </c>
      <c r="BD65" s="44" t="str">
        <f ca="1">IF(BC65="","",IF(BC65&lt;=VLOOKUP(AQ65,'Players Stats'!$C$88:$L$127,10),"YES","NO"))</f>
        <v>NO</v>
      </c>
      <c r="BE65" s="27" t="str">
        <f t="shared" ca="1" si="26"/>
        <v/>
      </c>
      <c r="BF65" s="44" t="str">
        <f ca="1">IF(BD65="YES",IF(BE65&lt;=VLOOKUP(AQ65,'Players Stats'!$C$88:$H$127,6),1,0),"")</f>
        <v/>
      </c>
      <c r="BG65" s="27" t="str">
        <f t="shared" ca="1" si="27"/>
        <v/>
      </c>
      <c r="BH65" s="44" t="str">
        <f ca="1">IF(AND(BD65="YES",BG65&lt;&gt;""),IF(BG65&lt;=VLOOKUP(AQ65,'Players Stats'!$C$88:$H$127,6),1,0),"")</f>
        <v/>
      </c>
      <c r="BI65" s="27" t="str">
        <f t="shared" ca="1" si="28"/>
        <v/>
      </c>
      <c r="BJ65" s="44" t="str">
        <f ca="1">IF(BI65="","",IF(BI65&lt;=Simulation!$K$7,"YES","NO"))</f>
        <v/>
      </c>
      <c r="BK65" s="27" t="str">
        <f t="shared" ca="1" si="29"/>
        <v/>
      </c>
      <c r="BL65" s="44" t="str">
        <f ca="1">IF(BJ65="NO",IF(BK65&lt;=Simulation!$K$9,AN65,AO65),"")</f>
        <v/>
      </c>
      <c r="BN65" s="44">
        <f t="shared" ca="1" si="30"/>
        <v>28</v>
      </c>
      <c r="BO65" s="6" t="str">
        <f t="shared" ca="1" si="31"/>
        <v>-</v>
      </c>
      <c r="BP65" s="44">
        <f t="shared" ca="1" si="32"/>
        <v>23</v>
      </c>
      <c r="BR65" s="44">
        <f t="shared" ca="1" si="2"/>
        <v>28</v>
      </c>
      <c r="BS65" s="44" t="str">
        <f t="shared" ca="1" si="2"/>
        <v>-</v>
      </c>
      <c r="BT65" s="44">
        <f t="shared" ca="1" si="2"/>
        <v>23</v>
      </c>
      <c r="BU65" s="44"/>
      <c r="BV65" s="44">
        <f ca="1">IF(BV64&lt;&gt;"",IF(AND(BV64&lt;60*Simulation!$K$8, BV64+BW65&lt;60*Simulation!$K$8),BV64+BW65,""),"")</f>
        <v>821</v>
      </c>
      <c r="BW65" s="44">
        <f ca="1">IF(BV64&lt;&gt;"",IF(AND(CV64&lt;&gt;"", BX64=CV64),RANDBETWEEN(Simulation!$N$6,Simulation!$P$6),RANDBETWEEN(Simulation!$N$5,Simulation!$P$5)),"")</f>
        <v>8</v>
      </c>
      <c r="BX65" s="44">
        <f t="shared" ca="1" si="69"/>
        <v>4</v>
      </c>
      <c r="BY65" s="44">
        <f t="shared" ca="1" si="33"/>
        <v>3</v>
      </c>
      <c r="BZ65" s="27">
        <f t="shared" ca="1" si="34"/>
        <v>0.36062760427345542</v>
      </c>
      <c r="CA65" s="44">
        <f t="shared" ca="1" si="35"/>
        <v>17</v>
      </c>
      <c r="CB65" s="44" t="str">
        <f ca="1">IF(BV65&lt;&gt;"",VLOOKUP(CA65,'Players Stats'!$C$88:$D$127,2),"")</f>
        <v>Shooting Guard</v>
      </c>
      <c r="CC65" s="44" t="str">
        <f ca="1">IF(BV65&lt;&gt;"",VLOOKUP(CA65,'Players Stats'!$C$88:$E$127,3),"")</f>
        <v>Raymond Felton</v>
      </c>
      <c r="CD65" s="27">
        <f t="shared" ca="1" si="36"/>
        <v>0.25391117818442643</v>
      </c>
      <c r="CE65" s="44">
        <f ca="1">IF(BV65&lt;&gt;"",VLOOKUP('Quarter 2'!CA65-5*('Quarter 2'!BX65-1),'Players Stats'!$B$136:$J$140,1+BY65),"")</f>
        <v>6.9400000000000003E-2</v>
      </c>
      <c r="CF65" s="44" t="str">
        <f t="shared" ca="1" si="70"/>
        <v>NO</v>
      </c>
      <c r="CG65" s="27">
        <f t="shared" ca="1" si="37"/>
        <v>3.857150960107858E-2</v>
      </c>
      <c r="CH65" s="44">
        <f ca="1">IF(BV65&lt;&gt;"",IF(CF65="NO",VLOOKUP(CA65,'Players Stats'!$C$88:$I$127,7),""),"")</f>
        <v>0.22619047619047616</v>
      </c>
      <c r="CI65" s="44">
        <f t="shared" ca="1" si="71"/>
        <v>3</v>
      </c>
      <c r="CJ65" s="27">
        <f t="shared" ca="1" si="38"/>
        <v>0.81932720098840683</v>
      </c>
      <c r="CK65" s="44">
        <f ca="1">IF(CF65="NO",VLOOKUP(CA65,'Players Stats'!$C$88:$H$127,7-'Quarter 2'!CI65),"")</f>
        <v>0.36</v>
      </c>
      <c r="CL65" s="44">
        <f t="shared" ca="1" si="72"/>
        <v>0</v>
      </c>
      <c r="CM65" s="27" t="str">
        <f t="shared" ca="1" si="39"/>
        <v/>
      </c>
      <c r="CN65" s="44" t="str">
        <f ca="1">IF(CM65="","",IF(CM65&lt;=VLOOKUP(CA65,'Players Stats'!$C$88:$L$127,10),"YES","NO"))</f>
        <v/>
      </c>
      <c r="CO65" s="27" t="str">
        <f t="shared" ca="1" si="40"/>
        <v/>
      </c>
      <c r="CP65" s="44" t="str">
        <f ca="1">IF(CN65="YES",IF(CO65&lt;=VLOOKUP(CA65,'Players Stats'!$C$88:$H$127,6),1,0),"")</f>
        <v/>
      </c>
      <c r="CQ65" s="27" t="str">
        <f t="shared" ca="1" si="41"/>
        <v/>
      </c>
      <c r="CR65" s="44" t="str">
        <f ca="1">IF(AND(CN65="YES",CQ65&lt;&gt;""),IF(CQ65&lt;=VLOOKUP(CA65,'Players Stats'!$C$88:$H$127,6),1,0),"")</f>
        <v/>
      </c>
      <c r="CS65" s="27" t="str">
        <f t="shared" ca="1" si="42"/>
        <v/>
      </c>
      <c r="CT65" s="44" t="str">
        <f ca="1">IF(CS65="","",IF(CS65&lt;=Simulation!$K$7,"YES","NO"))</f>
        <v/>
      </c>
      <c r="CU65" s="27" t="str">
        <f t="shared" ca="1" si="43"/>
        <v/>
      </c>
      <c r="CV65" s="44" t="str">
        <f ca="1">IF(CT65="NO",IF(CU65&lt;=Simulation!$K$9,BX65,BY65),"")</f>
        <v/>
      </c>
      <c r="CX65" s="44">
        <f t="shared" ca="1" si="44"/>
        <v>30</v>
      </c>
      <c r="CY65" s="6" t="str">
        <f t="shared" ca="1" si="45"/>
        <v>-</v>
      </c>
      <c r="CZ65" s="44">
        <f t="shared" ca="1" si="46"/>
        <v>28</v>
      </c>
      <c r="DB65" s="44" t="str">
        <f t="shared" ca="1" si="3"/>
        <v/>
      </c>
      <c r="DC65" s="44" t="str">
        <f t="shared" ca="1" si="3"/>
        <v/>
      </c>
      <c r="DD65" s="44" t="str">
        <f t="shared" ca="1" si="3"/>
        <v/>
      </c>
      <c r="DE65" s="44"/>
      <c r="DF65" s="44">
        <f ca="1">IF(DF64&lt;&gt;"",IF(AND(DF64&lt;60*Simulation!$K$8, DF64+DG65&lt;60*Simulation!$K$8),DF64+DG65,""),"")</f>
        <v>868</v>
      </c>
      <c r="DG65" s="44">
        <f ca="1">IF(DF64&lt;&gt;"",IF(AND(EF64&lt;&gt;"", DH64=EF64),RANDBETWEEN(Simulation!$N$6,Simulation!$P$6),RANDBETWEEN(Simulation!$N$5,Simulation!$P$5)),"")</f>
        <v>22</v>
      </c>
      <c r="DH65" s="44">
        <f t="shared" ca="1" si="73"/>
        <v>3</v>
      </c>
      <c r="DI65" s="44">
        <f t="shared" ca="1" si="47"/>
        <v>4</v>
      </c>
      <c r="DJ65" s="27">
        <f t="shared" ca="1" si="48"/>
        <v>0.6858345933419473</v>
      </c>
      <c r="DK65" s="44">
        <f t="shared" ca="1" si="49"/>
        <v>14</v>
      </c>
      <c r="DL65" s="44" t="str">
        <f ca="1">IF(DF65&lt;&gt;"",VLOOKUP(DK65,'Players Stats'!$C$88:$D$127,2),"")</f>
        <v>Power Forward</v>
      </c>
      <c r="DM65" s="44" t="str">
        <f ca="1">IF(DF65&lt;&gt;"",VLOOKUP(DK65,'Players Stats'!$C$88:$E$127,3),"")</f>
        <v>Paul George</v>
      </c>
      <c r="DN65" s="27">
        <f t="shared" ca="1" si="50"/>
        <v>0.57272618874881764</v>
      </c>
      <c r="DO65" s="44">
        <f ca="1">IF(DF65&lt;&gt;"",VLOOKUP('Quarter 2'!DK65-5*('Quarter 2'!DH65-1),'Players Stats'!$B$136:$J$140,1+DI65),"")</f>
        <v>4.8800000000000003E-2</v>
      </c>
      <c r="DP65" s="44" t="str">
        <f t="shared" ca="1" si="74"/>
        <v>NO</v>
      </c>
      <c r="DQ65" s="27">
        <f t="shared" ca="1" si="51"/>
        <v>0.35301926021070429</v>
      </c>
      <c r="DR65" s="44">
        <f ca="1">IF(DF65&lt;&gt;"",IF(DP65="NO",VLOOKUP(DK65,'Players Stats'!$C$88:$I$127,7),""),"")</f>
        <v>0.28365384615384615</v>
      </c>
      <c r="DS65" s="44">
        <f t="shared" ca="1" si="75"/>
        <v>2</v>
      </c>
      <c r="DT65" s="27">
        <f t="shared" ca="1" si="52"/>
        <v>0.26662376687112965</v>
      </c>
      <c r="DU65" s="44">
        <f ca="1">IF(DP65="NO",VLOOKUP(DK65,'Players Stats'!$C$88:$H$127,7-'Quarter 2'!DS65),"")</f>
        <v>0.41899999999999998</v>
      </c>
      <c r="DV65" s="44">
        <f t="shared" ca="1" si="76"/>
        <v>2</v>
      </c>
      <c r="DW65" s="27">
        <f t="shared" ca="1" si="53"/>
        <v>3.3832857129128424E-2</v>
      </c>
      <c r="DX65" s="44" t="str">
        <f ca="1">IF(DW65="","",IF(DW65&lt;=VLOOKUP(DK65,'Players Stats'!$C$88:$L$127,10),"YES","NO"))</f>
        <v>NO</v>
      </c>
      <c r="DY65" s="27" t="str">
        <f t="shared" ca="1" si="54"/>
        <v/>
      </c>
      <c r="DZ65" s="44" t="str">
        <f ca="1">IF(DX65="YES",IF(DY65&lt;=VLOOKUP(DK65,'Players Stats'!$C$88:$H$127,6),1,0),"")</f>
        <v/>
      </c>
      <c r="EA65" s="27" t="str">
        <f t="shared" ca="1" si="55"/>
        <v/>
      </c>
      <c r="EB65" s="44" t="str">
        <f ca="1">IF(AND(DX65="YES",EA65&lt;&gt;""),IF(EA65&lt;=VLOOKUP(DK65,'Players Stats'!$C$88:$H$127,6),1,0),"")</f>
        <v/>
      </c>
      <c r="EC65" s="27" t="str">
        <f t="shared" ca="1" si="56"/>
        <v/>
      </c>
      <c r="ED65" s="44" t="str">
        <f ca="1">IF(EC65="","",IF(EC65&lt;=Simulation!$K$7,"YES","NO"))</f>
        <v/>
      </c>
      <c r="EE65" s="27" t="str">
        <f t="shared" ca="1" si="57"/>
        <v/>
      </c>
      <c r="EF65" s="44" t="str">
        <f ca="1">IF(ED65="NO",IF(EE65&lt;=Simulation!$K$9,DH65,DI65),"")</f>
        <v/>
      </c>
      <c r="EH65" s="44">
        <f t="shared" ca="1" si="58"/>
        <v>24</v>
      </c>
      <c r="EI65" s="6" t="str">
        <f t="shared" ca="1" si="59"/>
        <v>-</v>
      </c>
      <c r="EJ65" s="44">
        <f t="shared" ca="1" si="60"/>
        <v>22</v>
      </c>
      <c r="EL65" s="44" t="str">
        <f t="shared" ca="1" si="4"/>
        <v/>
      </c>
      <c r="EM65" s="44" t="str">
        <f t="shared" ca="1" si="4"/>
        <v/>
      </c>
      <c r="EN65" s="44" t="str">
        <f t="shared" ca="1" si="4"/>
        <v/>
      </c>
    </row>
    <row r="66" spans="2:144">
      <c r="B66" s="44">
        <f ca="1">IF(B65&lt;&gt;"",IF(AND(B65&lt;60*Simulation!$K$8, B65+C66&lt;60*Simulation!$K$8),B65+C66,""),"")</f>
        <v>785</v>
      </c>
      <c r="C66" s="44">
        <f ca="1">IF(B65&lt;&gt;"",IF(AND(AB65&lt;&gt;"", D65=AB65),RANDBETWEEN(Simulation!$N$6,Simulation!$P$6),RANDBETWEEN(Simulation!$N$5,Simulation!$P$5)),"")</f>
        <v>12</v>
      </c>
      <c r="D66" s="44">
        <f t="shared" ca="1" si="61"/>
        <v>4</v>
      </c>
      <c r="E66" s="44">
        <f t="shared" ca="1" si="5"/>
        <v>3</v>
      </c>
      <c r="F66" s="87">
        <f t="shared" ca="1" si="6"/>
        <v>0.61707624327546196</v>
      </c>
      <c r="G66" s="44">
        <f t="shared" ca="1" si="7"/>
        <v>19</v>
      </c>
      <c r="H66" s="44" t="str">
        <f ca="1">IF(B66&lt;&gt;"",VLOOKUP(G66,'Players Stats'!$C$88:$D$127,2),"")</f>
        <v>Power Forward</v>
      </c>
      <c r="I66" s="44" t="str">
        <f ca="1">IF(B66&lt;&gt;"",VLOOKUP(G66,'Players Stats'!$C$88:$E$127,3),"")</f>
        <v>Amar'e Stoudemire</v>
      </c>
      <c r="J66" s="87">
        <f t="shared" ca="1" si="8"/>
        <v>0.49459412821411075</v>
      </c>
      <c r="K66" s="87">
        <f ca="1">IF(B66&lt;&gt;"",VLOOKUP('Quarter 2'!G66-5*('Quarter 2'!D66-1),'Players Stats'!$B$136:$J$140,1+E66),"")</f>
        <v>0.11534999999999999</v>
      </c>
      <c r="L66" s="44" t="str">
        <f t="shared" ca="1" si="62"/>
        <v>NO</v>
      </c>
      <c r="M66" s="87">
        <f t="shared" ca="1" si="9"/>
        <v>0.11534518103748381</v>
      </c>
      <c r="N66" s="87">
        <f ca="1">IF(B66&lt;&gt;"",IF(L66="NO",VLOOKUP(G66,'Players Stats'!$C$88:$I$127,7),""),"")</f>
        <v>0</v>
      </c>
      <c r="O66" s="44">
        <f t="shared" ca="1" si="63"/>
        <v>2</v>
      </c>
      <c r="P66" s="87">
        <f t="shared" ca="1" si="10"/>
        <v>0.26645188786467755</v>
      </c>
      <c r="Q66" s="87">
        <f ca="1">IF(L66="NO",VLOOKUP(G66,'Players Stats'!$C$88:$H$127,7-'Quarter 2'!O66),"")</f>
        <v>0.57699999999999996</v>
      </c>
      <c r="R66" s="44">
        <f t="shared" ca="1" si="64"/>
        <v>2</v>
      </c>
      <c r="S66" s="87">
        <f t="shared" ca="1" si="11"/>
        <v>0.69303578506756802</v>
      </c>
      <c r="T66" s="44" t="str">
        <f ca="1">IF(S66="","",IF(S66&lt;=VLOOKUP(G66,'Players Stats'!$C$88:$L$127,10),"YES","NO"))</f>
        <v>NO</v>
      </c>
      <c r="U66" s="87" t="str">
        <f t="shared" ca="1" si="12"/>
        <v/>
      </c>
      <c r="V66" s="44" t="str">
        <f ca="1">IF(T66="YES",IF(U66&lt;=VLOOKUP(G66,'Players Stats'!$C$88:$H$127,6),1,0),"")</f>
        <v/>
      </c>
      <c r="W66" s="87" t="str">
        <f t="shared" ca="1" si="13"/>
        <v/>
      </c>
      <c r="X66" s="44" t="str">
        <f ca="1">IF(AND(T66="YES",W66&lt;&gt;""),IF(W66&lt;=VLOOKUP(G66,'Players Stats'!$C$88:$H$127,6),1,0),"")</f>
        <v/>
      </c>
      <c r="Y66" s="87" t="str">
        <f t="shared" ca="1" si="14"/>
        <v/>
      </c>
      <c r="Z66" s="44" t="str">
        <f ca="1">IF(Y66="","",IF(Y66&lt;=Simulation!$K$7,"YES","NO"))</f>
        <v/>
      </c>
      <c r="AA66" s="87" t="str">
        <f t="shared" ca="1" si="15"/>
        <v/>
      </c>
      <c r="AB66" s="44" t="str">
        <f ca="1">IF(Z66="NO",IF(AA66&lt;=Simulation!$K$9,D66,E66),"")</f>
        <v/>
      </c>
      <c r="AD66" s="44">
        <f t="shared" ca="1" si="16"/>
        <v>21</v>
      </c>
      <c r="AE66" s="6" t="str">
        <f t="shared" ca="1" si="17"/>
        <v>-</v>
      </c>
      <c r="AF66" s="44">
        <f t="shared" ca="1" si="18"/>
        <v>28</v>
      </c>
      <c r="AH66" s="44" t="str">
        <f t="shared" ca="1" si="77"/>
        <v/>
      </c>
      <c r="AI66" s="44" t="str">
        <f t="shared" ca="1" si="77"/>
        <v/>
      </c>
      <c r="AJ66" s="44" t="str">
        <f t="shared" ca="1" si="77"/>
        <v/>
      </c>
      <c r="AL66" s="44" t="str">
        <f ca="1">IF(AL65&lt;&gt;"",IF(AND(AL65&lt;60*Simulation!$K$8, AL65+AM66&lt;60*Simulation!$K$8),AL65+AM66,""),"")</f>
        <v/>
      </c>
      <c r="AM66" s="44">
        <f ca="1">IF(AL65&lt;&gt;"",IF(AND(BL65&lt;&gt;"", AN65=BL65),RANDBETWEEN(Simulation!$N$6,Simulation!$P$6),RANDBETWEEN(Simulation!$N$5,Simulation!$P$5)),"")</f>
        <v>12</v>
      </c>
      <c r="AN66" s="44" t="str">
        <f t="shared" ca="1" si="65"/>
        <v/>
      </c>
      <c r="AO66" s="44" t="str">
        <f t="shared" ca="1" si="19"/>
        <v/>
      </c>
      <c r="AP66" s="27" t="str">
        <f t="shared" ca="1" si="20"/>
        <v/>
      </c>
      <c r="AQ66" s="44" t="str">
        <f t="shared" ca="1" si="21"/>
        <v/>
      </c>
      <c r="AR66" s="44" t="str">
        <f ca="1">IF(AL66&lt;&gt;"",VLOOKUP(AQ66,'Players Stats'!$C$88:$D$127,2),"")</f>
        <v/>
      </c>
      <c r="AS66" s="44" t="str">
        <f ca="1">IF(AL66&lt;&gt;"",VLOOKUP(AQ66,'Players Stats'!$C$88:$E$127,3),"")</f>
        <v/>
      </c>
      <c r="AT66" s="27" t="str">
        <f t="shared" ca="1" si="22"/>
        <v/>
      </c>
      <c r="AU66" s="44" t="str">
        <f ca="1">IF(AL66&lt;&gt;"",VLOOKUP('Quarter 2'!AQ66-5*('Quarter 2'!AN66-1),'Players Stats'!$B$136:$J$140,1+AO66),"")</f>
        <v/>
      </c>
      <c r="AV66" s="44" t="str">
        <f t="shared" ca="1" si="66"/>
        <v/>
      </c>
      <c r="AW66" s="27" t="str">
        <f t="shared" ca="1" si="23"/>
        <v/>
      </c>
      <c r="AX66" s="44" t="str">
        <f ca="1">IF(AL66&lt;&gt;"",IF(AV66="NO",VLOOKUP(AQ66,'Players Stats'!$C$88:$I$127,7),""),"")</f>
        <v/>
      </c>
      <c r="AY66" s="44" t="str">
        <f t="shared" ca="1" si="67"/>
        <v/>
      </c>
      <c r="AZ66" s="27" t="str">
        <f t="shared" ca="1" si="24"/>
        <v/>
      </c>
      <c r="BA66" s="44" t="str">
        <f ca="1">IF(AV66="NO",VLOOKUP(AQ66,'Players Stats'!$C$88:$H$127,7-'Quarter 2'!AY66),"")</f>
        <v/>
      </c>
      <c r="BB66" s="44" t="str">
        <f t="shared" ca="1" si="68"/>
        <v/>
      </c>
      <c r="BC66" s="27" t="str">
        <f t="shared" ca="1" si="25"/>
        <v/>
      </c>
      <c r="BD66" s="44" t="str">
        <f ca="1">IF(BC66="","",IF(BC66&lt;=VLOOKUP(AQ66,'Players Stats'!$C$88:$L$127,10),"YES","NO"))</f>
        <v/>
      </c>
      <c r="BE66" s="27" t="str">
        <f t="shared" ca="1" si="26"/>
        <v/>
      </c>
      <c r="BF66" s="44" t="str">
        <f ca="1">IF(BD66="YES",IF(BE66&lt;=VLOOKUP(AQ66,'Players Stats'!$C$88:$H$127,6),1,0),"")</f>
        <v/>
      </c>
      <c r="BG66" s="27" t="str">
        <f t="shared" ca="1" si="27"/>
        <v/>
      </c>
      <c r="BH66" s="44" t="str">
        <f ca="1">IF(AND(BD66="YES",BG66&lt;&gt;""),IF(BG66&lt;=VLOOKUP(AQ66,'Players Stats'!$C$88:$H$127,6),1,0),"")</f>
        <v/>
      </c>
      <c r="BI66" s="27" t="str">
        <f t="shared" ca="1" si="28"/>
        <v/>
      </c>
      <c r="BJ66" s="44" t="str">
        <f ca="1">IF(BI66="","",IF(BI66&lt;=Simulation!$K$7,"YES","NO"))</f>
        <v/>
      </c>
      <c r="BK66" s="27" t="str">
        <f t="shared" ca="1" si="29"/>
        <v/>
      </c>
      <c r="BL66" s="44" t="str">
        <f ca="1">IF(BJ66="NO",IF(BK66&lt;=Simulation!$K$9,AN66,AO66),"")</f>
        <v/>
      </c>
      <c r="BN66" s="44" t="str">
        <f t="shared" ca="1" si="30"/>
        <v/>
      </c>
      <c r="BO66" s="6" t="str">
        <f t="shared" ca="1" si="31"/>
        <v/>
      </c>
      <c r="BP66" s="44" t="str">
        <f t="shared" ca="1" si="32"/>
        <v/>
      </c>
      <c r="BR66" s="44" t="str">
        <f t="shared" ca="1" si="2"/>
        <v/>
      </c>
      <c r="BS66" s="44" t="str">
        <f t="shared" ca="1" si="2"/>
        <v/>
      </c>
      <c r="BT66" s="44" t="str">
        <f t="shared" ca="1" si="2"/>
        <v/>
      </c>
      <c r="BU66" s="44"/>
      <c r="BV66" s="44">
        <f ca="1">IF(BV65&lt;&gt;"",IF(AND(BV65&lt;60*Simulation!$K$8, BV65+BW66&lt;60*Simulation!$K$8),BV65+BW66,""),"")</f>
        <v>845</v>
      </c>
      <c r="BW66" s="44">
        <f ca="1">IF(BV65&lt;&gt;"",IF(AND(CV65&lt;&gt;"", BX65=CV65),RANDBETWEEN(Simulation!$N$6,Simulation!$P$6),RANDBETWEEN(Simulation!$N$5,Simulation!$P$5)),"")</f>
        <v>24</v>
      </c>
      <c r="BX66" s="44">
        <f t="shared" ca="1" si="69"/>
        <v>3</v>
      </c>
      <c r="BY66" s="44">
        <f t="shared" ca="1" si="33"/>
        <v>4</v>
      </c>
      <c r="BZ66" s="27">
        <f t="shared" ca="1" si="34"/>
        <v>0.4316787212819444</v>
      </c>
      <c r="CA66" s="44">
        <f t="shared" ca="1" si="35"/>
        <v>13</v>
      </c>
      <c r="CB66" s="44" t="str">
        <f ca="1">IF(BV66&lt;&gt;"",VLOOKUP(CA66,'Players Stats'!$C$88:$D$127,2),"")</f>
        <v>Small Forward</v>
      </c>
      <c r="CC66" s="44" t="str">
        <f ca="1">IF(BV66&lt;&gt;"",VLOOKUP(CA66,'Players Stats'!$C$88:$E$127,3),"")</f>
        <v>David West</v>
      </c>
      <c r="CD66" s="27">
        <f t="shared" ca="1" si="36"/>
        <v>0.22062127038706703</v>
      </c>
      <c r="CE66" s="44">
        <f ca="1">IF(BV66&lt;&gt;"",VLOOKUP('Quarter 2'!CA66-5*('Quarter 2'!BX66-1),'Players Stats'!$B$136:$J$140,1+BY66),"")</f>
        <v>6.5350000000000005E-2</v>
      </c>
      <c r="CF66" s="44" t="str">
        <f t="shared" ca="1" si="70"/>
        <v>NO</v>
      </c>
      <c r="CG66" s="27">
        <f t="shared" ca="1" si="37"/>
        <v>0.36203268360447649</v>
      </c>
      <c r="CH66" s="44">
        <f ca="1">IF(BV66&lt;&gt;"",IF(CF66="NO",VLOOKUP(CA66,'Players Stats'!$C$88:$I$127,7),""),"")</f>
        <v>2.1276595744680847E-2</v>
      </c>
      <c r="CI66" s="44">
        <f t="shared" ca="1" si="71"/>
        <v>2</v>
      </c>
      <c r="CJ66" s="27">
        <f t="shared" ca="1" si="38"/>
        <v>0.51978361678041252</v>
      </c>
      <c r="CK66" s="44">
        <f ca="1">IF(CF66="NO",VLOOKUP(CA66,'Players Stats'!$C$88:$H$127,7-'Quarter 2'!CI66),"")</f>
        <v>0.498</v>
      </c>
      <c r="CL66" s="44">
        <f t="shared" ca="1" si="72"/>
        <v>0</v>
      </c>
      <c r="CM66" s="27">
        <f t="shared" ca="1" si="39"/>
        <v>4.2646502658814756E-2</v>
      </c>
      <c r="CN66" s="44" t="str">
        <f ca="1">IF(CM66="","",IF(CM66&lt;=VLOOKUP(CA66,'Players Stats'!$C$88:$L$127,10),"YES","NO"))</f>
        <v>NO</v>
      </c>
      <c r="CO66" s="27" t="str">
        <f t="shared" ca="1" si="40"/>
        <v/>
      </c>
      <c r="CP66" s="44" t="str">
        <f ca="1">IF(CN66="YES",IF(CO66&lt;=VLOOKUP(CA66,'Players Stats'!$C$88:$H$127,6),1,0),"")</f>
        <v/>
      </c>
      <c r="CQ66" s="27" t="str">
        <f t="shared" ca="1" si="41"/>
        <v/>
      </c>
      <c r="CR66" s="44" t="str">
        <f ca="1">IF(AND(CN66="YES",CQ66&lt;&gt;""),IF(CQ66&lt;=VLOOKUP(CA66,'Players Stats'!$C$88:$H$127,6),1,0),"")</f>
        <v/>
      </c>
      <c r="CS66" s="27">
        <f t="shared" ca="1" si="42"/>
        <v>0.16860102928672027</v>
      </c>
      <c r="CT66" s="44" t="str">
        <f ca="1">IF(CS66="","",IF(CS66&lt;=Simulation!$K$7,"YES","NO"))</f>
        <v>NO</v>
      </c>
      <c r="CU66" s="27">
        <f t="shared" ca="1" si="43"/>
        <v>7.5999466385303971E-2</v>
      </c>
      <c r="CV66" s="44">
        <f ca="1">IF(CT66="NO",IF(CU66&lt;=Simulation!$K$9,BX66,BY66),"")</f>
        <v>3</v>
      </c>
      <c r="CX66" s="44">
        <f t="shared" ca="1" si="44"/>
        <v>30</v>
      </c>
      <c r="CY66" s="6" t="str">
        <f t="shared" ca="1" si="45"/>
        <v>-</v>
      </c>
      <c r="CZ66" s="44">
        <f t="shared" ca="1" si="46"/>
        <v>28</v>
      </c>
      <c r="DB66" s="44" t="str">
        <f t="shared" ca="1" si="3"/>
        <v/>
      </c>
      <c r="DC66" s="44" t="str">
        <f t="shared" ca="1" si="3"/>
        <v/>
      </c>
      <c r="DD66" s="44" t="str">
        <f t="shared" ca="1" si="3"/>
        <v/>
      </c>
      <c r="DE66" s="44"/>
      <c r="DF66" s="44">
        <f ca="1">IF(DF65&lt;&gt;"",IF(AND(DF65&lt;60*Simulation!$K$8, DF65+DG66&lt;60*Simulation!$K$8),DF65+DG66,""),"")</f>
        <v>892</v>
      </c>
      <c r="DG66" s="44">
        <f ca="1">IF(DF65&lt;&gt;"",IF(AND(EF65&lt;&gt;"", DH65=EF65),RANDBETWEEN(Simulation!$N$6,Simulation!$P$6),RANDBETWEEN(Simulation!$N$5,Simulation!$P$5)),"")</f>
        <v>24</v>
      </c>
      <c r="DH66" s="44">
        <f t="shared" ca="1" si="73"/>
        <v>4</v>
      </c>
      <c r="DI66" s="44">
        <f t="shared" ca="1" si="47"/>
        <v>3</v>
      </c>
      <c r="DJ66" s="27">
        <f t="shared" ca="1" si="48"/>
        <v>0.50180310401500872</v>
      </c>
      <c r="DK66" s="44">
        <f t="shared" ca="1" si="49"/>
        <v>18</v>
      </c>
      <c r="DL66" s="44" t="str">
        <f ca="1">IF(DF66&lt;&gt;"",VLOOKUP(DK66,'Players Stats'!$C$88:$D$127,2),"")</f>
        <v>Small Forward</v>
      </c>
      <c r="DM66" s="44" t="str">
        <f ca="1">IF(DF66&lt;&gt;"",VLOOKUP(DK66,'Players Stats'!$C$88:$E$127,3),"")</f>
        <v>Carmelo Anthony</v>
      </c>
      <c r="DN66" s="27">
        <f t="shared" ca="1" si="50"/>
        <v>0.35755835859146257</v>
      </c>
      <c r="DO66" s="44">
        <f ca="1">IF(DF66&lt;&gt;"",VLOOKUP('Quarter 2'!DK66-5*('Quarter 2'!DH66-1),'Players Stats'!$B$136:$J$140,1+DI66),"")</f>
        <v>0.10165000000000002</v>
      </c>
      <c r="DP66" s="44" t="str">
        <f t="shared" ca="1" si="74"/>
        <v>NO</v>
      </c>
      <c r="DQ66" s="27">
        <f t="shared" ca="1" si="51"/>
        <v>0.92562136492519564</v>
      </c>
      <c r="DR66" s="44">
        <f ca="1">IF(DF66&lt;&gt;"",IF(DP66="NO",VLOOKUP(DK66,'Players Stats'!$C$88:$I$127,7),""),"")</f>
        <v>0.21830985915492959</v>
      </c>
      <c r="DS66" s="44">
        <f t="shared" ca="1" si="75"/>
        <v>2</v>
      </c>
      <c r="DT66" s="27">
        <f t="shared" ca="1" si="52"/>
        <v>0.98783809806950673</v>
      </c>
      <c r="DU66" s="44">
        <f ca="1">IF(DP66="NO",VLOOKUP(DK66,'Players Stats'!$C$88:$H$127,7-'Quarter 2'!DS66),"")</f>
        <v>0.44900000000000001</v>
      </c>
      <c r="DV66" s="44">
        <f t="shared" ca="1" si="76"/>
        <v>0</v>
      </c>
      <c r="DW66" s="27">
        <f t="shared" ca="1" si="53"/>
        <v>0.82214818503562548</v>
      </c>
      <c r="DX66" s="44" t="str">
        <f ca="1">IF(DW66="","",IF(DW66&lt;=VLOOKUP(DK66,'Players Stats'!$C$88:$L$127,10),"YES","NO"))</f>
        <v>NO</v>
      </c>
      <c r="DY66" s="27" t="str">
        <f t="shared" ca="1" si="54"/>
        <v/>
      </c>
      <c r="DZ66" s="44" t="str">
        <f ca="1">IF(DX66="YES",IF(DY66&lt;=VLOOKUP(DK66,'Players Stats'!$C$88:$H$127,6),1,0),"")</f>
        <v/>
      </c>
      <c r="EA66" s="27" t="str">
        <f t="shared" ca="1" si="55"/>
        <v/>
      </c>
      <c r="EB66" s="44" t="str">
        <f ca="1">IF(AND(DX66="YES",EA66&lt;&gt;""),IF(EA66&lt;=VLOOKUP(DK66,'Players Stats'!$C$88:$H$127,6),1,0),"")</f>
        <v/>
      </c>
      <c r="EC66" s="27">
        <f t="shared" ca="1" si="56"/>
        <v>0.79316831030805313</v>
      </c>
      <c r="ED66" s="44" t="str">
        <f ca="1">IF(EC66="","",IF(EC66&lt;=Simulation!$K$7,"YES","NO"))</f>
        <v>NO</v>
      </c>
      <c r="EE66" s="27">
        <f t="shared" ca="1" si="57"/>
        <v>4.1897494741026553E-2</v>
      </c>
      <c r="EF66" s="44">
        <f ca="1">IF(ED66="NO",IF(EE66&lt;=Simulation!$K$9,DH66,DI66),"")</f>
        <v>4</v>
      </c>
      <c r="EH66" s="44">
        <f t="shared" ca="1" si="58"/>
        <v>24</v>
      </c>
      <c r="EI66" s="6" t="str">
        <f t="shared" ca="1" si="59"/>
        <v>-</v>
      </c>
      <c r="EJ66" s="44">
        <f t="shared" ca="1" si="60"/>
        <v>22</v>
      </c>
      <c r="EL66" s="44">
        <f t="shared" ca="1" si="4"/>
        <v>24</v>
      </c>
      <c r="EM66" s="44" t="str">
        <f t="shared" ca="1" si="4"/>
        <v>-</v>
      </c>
      <c r="EN66" s="44">
        <f t="shared" ca="1" si="4"/>
        <v>22</v>
      </c>
    </row>
    <row r="67" spans="2:144">
      <c r="B67" s="44">
        <f ca="1">IF(B66&lt;&gt;"",IF(AND(B66&lt;60*Simulation!$K$8, B66+C67&lt;60*Simulation!$K$8),B66+C67,""),"")</f>
        <v>799</v>
      </c>
      <c r="C67" s="44">
        <f ca="1">IF(B66&lt;&gt;"",IF(AND(AB66&lt;&gt;"", D66=AB66),RANDBETWEEN(Simulation!$N$6,Simulation!$P$6),RANDBETWEEN(Simulation!$N$5,Simulation!$P$5)),"")</f>
        <v>14</v>
      </c>
      <c r="D67" s="44">
        <f t="shared" ca="1" si="61"/>
        <v>3</v>
      </c>
      <c r="E67" s="44">
        <f t="shared" ca="1" si="5"/>
        <v>4</v>
      </c>
      <c r="F67" s="87">
        <f t="shared" ca="1" si="6"/>
        <v>0.22881311008675098</v>
      </c>
      <c r="G67" s="44">
        <f t="shared" ca="1" si="7"/>
        <v>12</v>
      </c>
      <c r="H67" s="44" t="str">
        <f ca="1">IF(B67&lt;&gt;"",VLOOKUP(G67,'Players Stats'!$C$88:$D$127,2),"")</f>
        <v>Shooting Guard</v>
      </c>
      <c r="I67" s="44" t="str">
        <f ca="1">IF(B67&lt;&gt;"",VLOOKUP(G67,'Players Stats'!$C$88:$E$127,3),"")</f>
        <v>George Hill</v>
      </c>
      <c r="J67" s="87">
        <f t="shared" ca="1" si="8"/>
        <v>2.0183137204753843E-2</v>
      </c>
      <c r="K67" s="87">
        <f ca="1">IF(B67&lt;&gt;"",VLOOKUP('Quarter 2'!G67-5*('Quarter 2'!D67-1),'Players Stats'!$B$136:$J$140,1+E67),"")</f>
        <v>6.2399999999999997E-2</v>
      </c>
      <c r="L67" s="44" t="str">
        <f t="shared" ca="1" si="62"/>
        <v>YES</v>
      </c>
      <c r="M67" s="87" t="str">
        <f t="shared" ca="1" si="9"/>
        <v/>
      </c>
      <c r="N67" s="87" t="str">
        <f ca="1">IF(B67&lt;&gt;"",IF(L67="NO",VLOOKUP(G67,'Players Stats'!$C$88:$I$127,7),""),"")</f>
        <v/>
      </c>
      <c r="O67" s="44" t="str">
        <f t="shared" ca="1" si="63"/>
        <v/>
      </c>
      <c r="P67" s="87" t="str">
        <f t="shared" ca="1" si="10"/>
        <v/>
      </c>
      <c r="Q67" s="87" t="str">
        <f ca="1">IF(L67="NO",VLOOKUP(G67,'Players Stats'!$C$88:$H$127,7-'Quarter 2'!O67),"")</f>
        <v/>
      </c>
      <c r="R67" s="44" t="str">
        <f t="shared" ca="1" si="64"/>
        <v/>
      </c>
      <c r="S67" s="87" t="str">
        <f t="shared" ca="1" si="11"/>
        <v/>
      </c>
      <c r="T67" s="44" t="str">
        <f ca="1">IF(S67="","",IF(S67&lt;=VLOOKUP(G67,'Players Stats'!$C$88:$L$127,10),"YES","NO"))</f>
        <v/>
      </c>
      <c r="U67" s="87" t="str">
        <f t="shared" ca="1" si="12"/>
        <v/>
      </c>
      <c r="V67" s="44" t="str">
        <f ca="1">IF(T67="YES",IF(U67&lt;=VLOOKUP(G67,'Players Stats'!$C$88:$H$127,6),1,0),"")</f>
        <v/>
      </c>
      <c r="W67" s="87" t="str">
        <f t="shared" ca="1" si="13"/>
        <v/>
      </c>
      <c r="X67" s="44" t="str">
        <f ca="1">IF(AND(T67="YES",W67&lt;&gt;""),IF(W67&lt;=VLOOKUP(G67,'Players Stats'!$C$88:$H$127,6),1,0),"")</f>
        <v/>
      </c>
      <c r="Y67" s="87" t="str">
        <f t="shared" ca="1" si="14"/>
        <v/>
      </c>
      <c r="Z67" s="44" t="str">
        <f ca="1">IF(Y67="","",IF(Y67&lt;=Simulation!$K$7,"YES","NO"))</f>
        <v/>
      </c>
      <c r="AA67" s="87" t="str">
        <f t="shared" ca="1" si="15"/>
        <v/>
      </c>
      <c r="AB67" s="44" t="str">
        <f ca="1">IF(Z67="NO",IF(AA67&lt;=Simulation!$K$9,D67,E67),"")</f>
        <v/>
      </c>
      <c r="AD67" s="44">
        <f t="shared" ca="1" si="16"/>
        <v>21</v>
      </c>
      <c r="AE67" s="6" t="str">
        <f t="shared" ca="1" si="17"/>
        <v>-</v>
      </c>
      <c r="AF67" s="44">
        <f t="shared" ca="1" si="18"/>
        <v>28</v>
      </c>
      <c r="AH67" s="44" t="str">
        <f t="shared" ca="1" si="77"/>
        <v/>
      </c>
      <c r="AI67" s="44" t="str">
        <f t="shared" ca="1" si="77"/>
        <v/>
      </c>
      <c r="AJ67" s="44" t="str">
        <f t="shared" ca="1" si="77"/>
        <v/>
      </c>
      <c r="AL67" s="44" t="str">
        <f ca="1">IF(AL66&lt;&gt;"",IF(AND(AL66&lt;60*Simulation!$K$8, AL66+AM67&lt;60*Simulation!$K$8),AL66+AM67,""),"")</f>
        <v/>
      </c>
      <c r="AM67" s="44" t="str">
        <f ca="1">IF(AL66&lt;&gt;"",IF(AND(BL66&lt;&gt;"", AN66=BL66),RANDBETWEEN(Simulation!$N$6,Simulation!$P$6),RANDBETWEEN(Simulation!$N$5,Simulation!$P$5)),"")</f>
        <v/>
      </c>
      <c r="AN67" s="44" t="str">
        <f t="shared" ca="1" si="65"/>
        <v/>
      </c>
      <c r="AO67" s="44" t="str">
        <f t="shared" ca="1" si="19"/>
        <v/>
      </c>
      <c r="AP67" s="27" t="str">
        <f t="shared" ca="1" si="20"/>
        <v/>
      </c>
      <c r="AQ67" s="44" t="str">
        <f t="shared" ca="1" si="21"/>
        <v/>
      </c>
      <c r="AR67" s="44" t="str">
        <f ca="1">IF(AL67&lt;&gt;"",VLOOKUP(AQ67,'Players Stats'!$C$88:$D$127,2),"")</f>
        <v/>
      </c>
      <c r="AS67" s="44" t="str">
        <f ca="1">IF(AL67&lt;&gt;"",VLOOKUP(AQ67,'Players Stats'!$C$88:$E$127,3),"")</f>
        <v/>
      </c>
      <c r="AT67" s="27" t="str">
        <f t="shared" ca="1" si="22"/>
        <v/>
      </c>
      <c r="AU67" s="44" t="str">
        <f ca="1">IF(AL67&lt;&gt;"",VLOOKUP('Quarter 2'!AQ67-5*('Quarter 2'!AN67-1),'Players Stats'!$B$136:$J$140,1+AO67),"")</f>
        <v/>
      </c>
      <c r="AV67" s="44" t="str">
        <f t="shared" ca="1" si="66"/>
        <v/>
      </c>
      <c r="AW67" s="27" t="str">
        <f t="shared" ca="1" si="23"/>
        <v/>
      </c>
      <c r="AX67" s="44" t="str">
        <f ca="1">IF(AL67&lt;&gt;"",IF(AV67="NO",VLOOKUP(AQ67,'Players Stats'!$C$88:$I$127,7),""),"")</f>
        <v/>
      </c>
      <c r="AY67" s="44" t="str">
        <f t="shared" ca="1" si="67"/>
        <v/>
      </c>
      <c r="AZ67" s="27" t="str">
        <f t="shared" ca="1" si="24"/>
        <v/>
      </c>
      <c r="BA67" s="44" t="str">
        <f ca="1">IF(AV67="NO",VLOOKUP(AQ67,'Players Stats'!$C$88:$H$127,7-'Quarter 2'!AY67),"")</f>
        <v/>
      </c>
      <c r="BB67" s="44" t="str">
        <f t="shared" ca="1" si="68"/>
        <v/>
      </c>
      <c r="BC67" s="27" t="str">
        <f t="shared" ca="1" si="25"/>
        <v/>
      </c>
      <c r="BD67" s="44" t="str">
        <f ca="1">IF(BC67="","",IF(BC67&lt;=VLOOKUP(AQ67,'Players Stats'!$C$88:$L$127,10),"YES","NO"))</f>
        <v/>
      </c>
      <c r="BE67" s="27" t="str">
        <f t="shared" ca="1" si="26"/>
        <v/>
      </c>
      <c r="BF67" s="44" t="str">
        <f ca="1">IF(BD67="YES",IF(BE67&lt;=VLOOKUP(AQ67,'Players Stats'!$C$88:$H$127,6),1,0),"")</f>
        <v/>
      </c>
      <c r="BG67" s="27" t="str">
        <f t="shared" ca="1" si="27"/>
        <v/>
      </c>
      <c r="BH67" s="44" t="str">
        <f ca="1">IF(AND(BD67="YES",BG67&lt;&gt;""),IF(BG67&lt;=VLOOKUP(AQ67,'Players Stats'!$C$88:$H$127,6),1,0),"")</f>
        <v/>
      </c>
      <c r="BI67" s="27" t="str">
        <f t="shared" ca="1" si="28"/>
        <v/>
      </c>
      <c r="BJ67" s="44" t="str">
        <f ca="1">IF(BI67="","",IF(BI67&lt;=Simulation!$K$7,"YES","NO"))</f>
        <v/>
      </c>
      <c r="BK67" s="27" t="str">
        <f t="shared" ca="1" si="29"/>
        <v/>
      </c>
      <c r="BL67" s="44" t="str">
        <f ca="1">IF(BJ67="NO",IF(BK67&lt;=Simulation!$K$9,AN67,AO67),"")</f>
        <v/>
      </c>
      <c r="BN67" s="44" t="str">
        <f t="shared" ca="1" si="30"/>
        <v/>
      </c>
      <c r="BO67" s="6" t="str">
        <f t="shared" ca="1" si="31"/>
        <v/>
      </c>
      <c r="BP67" s="44" t="str">
        <f t="shared" ca="1" si="32"/>
        <v/>
      </c>
      <c r="BR67" s="44" t="str">
        <f t="shared" ca="1" si="2"/>
        <v/>
      </c>
      <c r="BS67" s="44" t="str">
        <f t="shared" ca="1" si="2"/>
        <v/>
      </c>
      <c r="BT67" s="44" t="str">
        <f t="shared" ca="1" si="2"/>
        <v/>
      </c>
      <c r="BU67" s="44"/>
      <c r="BV67" s="44">
        <f ca="1">IF(BV66&lt;&gt;"",IF(AND(BV66&lt;60*Simulation!$K$8, BV66+BW67&lt;60*Simulation!$K$8),BV66+BW67,""),"")</f>
        <v>850</v>
      </c>
      <c r="BW67" s="44">
        <f ca="1">IF(BV66&lt;&gt;"",IF(AND(CV66&lt;&gt;"", BX66=CV66),RANDBETWEEN(Simulation!$N$6,Simulation!$P$6),RANDBETWEEN(Simulation!$N$5,Simulation!$P$5)),"")</f>
        <v>5</v>
      </c>
      <c r="BX67" s="44">
        <f t="shared" ca="1" si="69"/>
        <v>3</v>
      </c>
      <c r="BY67" s="44">
        <f t="shared" ca="1" si="33"/>
        <v>4</v>
      </c>
      <c r="BZ67" s="27">
        <f t="shared" ca="1" si="34"/>
        <v>0.56345922496886602</v>
      </c>
      <c r="CA67" s="44">
        <f t="shared" ca="1" si="35"/>
        <v>13</v>
      </c>
      <c r="CB67" s="44" t="str">
        <f ca="1">IF(BV67&lt;&gt;"",VLOOKUP(CA67,'Players Stats'!$C$88:$D$127,2),"")</f>
        <v>Small Forward</v>
      </c>
      <c r="CC67" s="44" t="str">
        <f ca="1">IF(BV67&lt;&gt;"",VLOOKUP(CA67,'Players Stats'!$C$88:$E$127,3),"")</f>
        <v>David West</v>
      </c>
      <c r="CD67" s="27">
        <f t="shared" ca="1" si="36"/>
        <v>0.59012592341938475</v>
      </c>
      <c r="CE67" s="44">
        <f ca="1">IF(BV67&lt;&gt;"",VLOOKUP('Quarter 2'!CA67-5*('Quarter 2'!BX67-1),'Players Stats'!$B$136:$J$140,1+BY67),"")</f>
        <v>6.5350000000000005E-2</v>
      </c>
      <c r="CF67" s="44" t="str">
        <f t="shared" ca="1" si="70"/>
        <v>NO</v>
      </c>
      <c r="CG67" s="27">
        <f t="shared" ca="1" si="37"/>
        <v>8.3793004605436705E-2</v>
      </c>
      <c r="CH67" s="44">
        <f ca="1">IF(BV67&lt;&gt;"",IF(CF67="NO",VLOOKUP(CA67,'Players Stats'!$C$88:$I$127,7),""),"")</f>
        <v>2.1276595744680847E-2</v>
      </c>
      <c r="CI67" s="44">
        <f t="shared" ca="1" si="71"/>
        <v>2</v>
      </c>
      <c r="CJ67" s="27">
        <f t="shared" ca="1" si="38"/>
        <v>0.80506142813943171</v>
      </c>
      <c r="CK67" s="44">
        <f ca="1">IF(CF67="NO",VLOOKUP(CA67,'Players Stats'!$C$88:$H$127,7-'Quarter 2'!CI67),"")</f>
        <v>0.498</v>
      </c>
      <c r="CL67" s="44">
        <f t="shared" ca="1" si="72"/>
        <v>0</v>
      </c>
      <c r="CM67" s="27">
        <f t="shared" ca="1" si="39"/>
        <v>0.63970704638288212</v>
      </c>
      <c r="CN67" s="44" t="str">
        <f ca="1">IF(CM67="","",IF(CM67&lt;=VLOOKUP(CA67,'Players Stats'!$C$88:$L$127,10),"YES","NO"))</f>
        <v>NO</v>
      </c>
      <c r="CO67" s="27" t="str">
        <f t="shared" ca="1" si="40"/>
        <v/>
      </c>
      <c r="CP67" s="44" t="str">
        <f ca="1">IF(CN67="YES",IF(CO67&lt;=VLOOKUP(CA67,'Players Stats'!$C$88:$H$127,6),1,0),"")</f>
        <v/>
      </c>
      <c r="CQ67" s="27" t="str">
        <f t="shared" ca="1" si="41"/>
        <v/>
      </c>
      <c r="CR67" s="44" t="str">
        <f ca="1">IF(AND(CN67="YES",CQ67&lt;&gt;""),IF(CQ67&lt;=VLOOKUP(CA67,'Players Stats'!$C$88:$H$127,6),1,0),"")</f>
        <v/>
      </c>
      <c r="CS67" s="27">
        <f t="shared" ca="1" si="42"/>
        <v>0.49700702577601918</v>
      </c>
      <c r="CT67" s="44" t="str">
        <f ca="1">IF(CS67="","",IF(CS67&lt;=Simulation!$K$7,"YES","NO"))</f>
        <v>NO</v>
      </c>
      <c r="CU67" s="27">
        <f t="shared" ca="1" si="43"/>
        <v>0.31490905549280113</v>
      </c>
      <c r="CV67" s="44">
        <f ca="1">IF(CT67="NO",IF(CU67&lt;=Simulation!$K$9,BX67,BY67),"")</f>
        <v>4</v>
      </c>
      <c r="CX67" s="44">
        <f t="shared" ca="1" si="44"/>
        <v>30</v>
      </c>
      <c r="CY67" s="6" t="str">
        <f t="shared" ca="1" si="45"/>
        <v>-</v>
      </c>
      <c r="CZ67" s="44">
        <f t="shared" ca="1" si="46"/>
        <v>28</v>
      </c>
      <c r="DB67" s="44" t="str">
        <f t="shared" ca="1" si="3"/>
        <v/>
      </c>
      <c r="DC67" s="44" t="str">
        <f t="shared" ca="1" si="3"/>
        <v/>
      </c>
      <c r="DD67" s="44" t="str">
        <f t="shared" ca="1" si="3"/>
        <v/>
      </c>
      <c r="DE67" s="44"/>
      <c r="DF67" s="44" t="str">
        <f ca="1">IF(DF66&lt;&gt;"",IF(AND(DF66&lt;60*Simulation!$K$8, DF66+DG67&lt;60*Simulation!$K$8),DF66+DG67,""),"")</f>
        <v/>
      </c>
      <c r="DG67" s="44">
        <f ca="1">IF(DF66&lt;&gt;"",IF(AND(EF66&lt;&gt;"", DH66=EF66),RANDBETWEEN(Simulation!$N$6,Simulation!$P$6),RANDBETWEEN(Simulation!$N$5,Simulation!$P$5)),"")</f>
        <v>22</v>
      </c>
      <c r="DH67" s="44" t="str">
        <f t="shared" ca="1" si="73"/>
        <v/>
      </c>
      <c r="DI67" s="44" t="str">
        <f t="shared" ca="1" si="47"/>
        <v/>
      </c>
      <c r="DJ67" s="27" t="str">
        <f t="shared" ca="1" si="48"/>
        <v/>
      </c>
      <c r="DK67" s="44" t="str">
        <f t="shared" ca="1" si="49"/>
        <v/>
      </c>
      <c r="DL67" s="44" t="str">
        <f ca="1">IF(DF67&lt;&gt;"",VLOOKUP(DK67,'Players Stats'!$C$88:$D$127,2),"")</f>
        <v/>
      </c>
      <c r="DM67" s="44" t="str">
        <f ca="1">IF(DF67&lt;&gt;"",VLOOKUP(DK67,'Players Stats'!$C$88:$E$127,3),"")</f>
        <v/>
      </c>
      <c r="DN67" s="27" t="str">
        <f t="shared" ca="1" si="50"/>
        <v/>
      </c>
      <c r="DO67" s="44" t="str">
        <f ca="1">IF(DF67&lt;&gt;"",VLOOKUP('Quarter 2'!DK67-5*('Quarter 2'!DH67-1),'Players Stats'!$B$136:$J$140,1+DI67),"")</f>
        <v/>
      </c>
      <c r="DP67" s="44" t="str">
        <f t="shared" ca="1" si="74"/>
        <v/>
      </c>
      <c r="DQ67" s="27" t="str">
        <f t="shared" ca="1" si="51"/>
        <v/>
      </c>
      <c r="DR67" s="44" t="str">
        <f ca="1">IF(DF67&lt;&gt;"",IF(DP67="NO",VLOOKUP(DK67,'Players Stats'!$C$88:$I$127,7),""),"")</f>
        <v/>
      </c>
      <c r="DS67" s="44" t="str">
        <f t="shared" ca="1" si="75"/>
        <v/>
      </c>
      <c r="DT67" s="27" t="str">
        <f t="shared" ca="1" si="52"/>
        <v/>
      </c>
      <c r="DU67" s="44" t="str">
        <f ca="1">IF(DP67="NO",VLOOKUP(DK67,'Players Stats'!$C$88:$H$127,7-'Quarter 2'!DS67),"")</f>
        <v/>
      </c>
      <c r="DV67" s="44" t="str">
        <f t="shared" ca="1" si="76"/>
        <v/>
      </c>
      <c r="DW67" s="27" t="str">
        <f t="shared" ca="1" si="53"/>
        <v/>
      </c>
      <c r="DX67" s="44" t="str">
        <f ca="1">IF(DW67="","",IF(DW67&lt;=VLOOKUP(DK67,'Players Stats'!$C$88:$L$127,10),"YES","NO"))</f>
        <v/>
      </c>
      <c r="DY67" s="27" t="str">
        <f t="shared" ca="1" si="54"/>
        <v/>
      </c>
      <c r="DZ67" s="44" t="str">
        <f ca="1">IF(DX67="YES",IF(DY67&lt;=VLOOKUP(DK67,'Players Stats'!$C$88:$H$127,6),1,0),"")</f>
        <v/>
      </c>
      <c r="EA67" s="27" t="str">
        <f t="shared" ca="1" si="55"/>
        <v/>
      </c>
      <c r="EB67" s="44" t="str">
        <f ca="1">IF(AND(DX67="YES",EA67&lt;&gt;""),IF(EA67&lt;=VLOOKUP(DK67,'Players Stats'!$C$88:$H$127,6),1,0),"")</f>
        <v/>
      </c>
      <c r="EC67" s="27" t="str">
        <f t="shared" ca="1" si="56"/>
        <v/>
      </c>
      <c r="ED67" s="44" t="str">
        <f ca="1">IF(EC67="","",IF(EC67&lt;=Simulation!$K$7,"YES","NO"))</f>
        <v/>
      </c>
      <c r="EE67" s="27" t="str">
        <f t="shared" ca="1" si="57"/>
        <v/>
      </c>
      <c r="EF67" s="44" t="str">
        <f ca="1">IF(ED67="NO",IF(EE67&lt;=Simulation!$K$9,DH67,DI67),"")</f>
        <v/>
      </c>
      <c r="EH67" s="44" t="str">
        <f t="shared" ca="1" si="58"/>
        <v/>
      </c>
      <c r="EI67" s="6" t="str">
        <f t="shared" ca="1" si="59"/>
        <v/>
      </c>
      <c r="EJ67" s="44" t="str">
        <f t="shared" ca="1" si="60"/>
        <v/>
      </c>
      <c r="EL67" s="44" t="str">
        <f t="shared" ca="1" si="4"/>
        <v/>
      </c>
      <c r="EM67" s="44" t="str">
        <f t="shared" ca="1" si="4"/>
        <v/>
      </c>
      <c r="EN67" s="44" t="str">
        <f t="shared" ca="1" si="4"/>
        <v/>
      </c>
    </row>
    <row r="68" spans="2:144">
      <c r="B68" s="44">
        <f ca="1">IF(B67&lt;&gt;"",IF(AND(B67&lt;60*Simulation!$K$8, B67+C68&lt;60*Simulation!$K$8),B67+C68,""),"")</f>
        <v>810</v>
      </c>
      <c r="C68" s="44">
        <f ca="1">IF(B67&lt;&gt;"",IF(AND(AB67&lt;&gt;"", D67=AB67),RANDBETWEEN(Simulation!$N$6,Simulation!$P$6),RANDBETWEEN(Simulation!$N$5,Simulation!$P$5)),"")</f>
        <v>11</v>
      </c>
      <c r="D68" s="44">
        <f t="shared" ca="1" si="61"/>
        <v>4</v>
      </c>
      <c r="E68" s="44">
        <f t="shared" ca="1" si="5"/>
        <v>3</v>
      </c>
      <c r="F68" s="87">
        <f t="shared" ca="1" si="6"/>
        <v>0.71835928097686419</v>
      </c>
      <c r="G68" s="44">
        <f t="shared" ca="1" si="7"/>
        <v>19</v>
      </c>
      <c r="H68" s="44" t="str">
        <f ca="1">IF(B68&lt;&gt;"",VLOOKUP(G68,'Players Stats'!$C$88:$D$127,2),"")</f>
        <v>Power Forward</v>
      </c>
      <c r="I68" s="44" t="str">
        <f ca="1">IF(B68&lt;&gt;"",VLOOKUP(G68,'Players Stats'!$C$88:$E$127,3),"")</f>
        <v>Amar'e Stoudemire</v>
      </c>
      <c r="J68" s="87">
        <f t="shared" ca="1" si="8"/>
        <v>0.43683548176279319</v>
      </c>
      <c r="K68" s="87">
        <f ca="1">IF(B68&lt;&gt;"",VLOOKUP('Quarter 2'!G68-5*('Quarter 2'!D68-1),'Players Stats'!$B$136:$J$140,1+E68),"")</f>
        <v>0.11534999999999999</v>
      </c>
      <c r="L68" s="44" t="str">
        <f t="shared" ca="1" si="62"/>
        <v>NO</v>
      </c>
      <c r="M68" s="87">
        <f t="shared" ca="1" si="9"/>
        <v>0.49710060324001692</v>
      </c>
      <c r="N68" s="87">
        <f ca="1">IF(B68&lt;&gt;"",IF(L68="NO",VLOOKUP(G68,'Players Stats'!$C$88:$I$127,7),""),"")</f>
        <v>0</v>
      </c>
      <c r="O68" s="44">
        <f t="shared" ca="1" si="63"/>
        <v>2</v>
      </c>
      <c r="P68" s="87">
        <f t="shared" ca="1" si="10"/>
        <v>0.93497943970908448</v>
      </c>
      <c r="Q68" s="87">
        <f ca="1">IF(L68="NO",VLOOKUP(G68,'Players Stats'!$C$88:$H$127,7-'Quarter 2'!O68),"")</f>
        <v>0.57699999999999996</v>
      </c>
      <c r="R68" s="44">
        <f t="shared" ca="1" si="64"/>
        <v>0</v>
      </c>
      <c r="S68" s="87">
        <f t="shared" ca="1" si="11"/>
        <v>9.9626999290650886E-2</v>
      </c>
      <c r="T68" s="44" t="str">
        <f ca="1">IF(S68="","",IF(S68&lt;=VLOOKUP(G68,'Players Stats'!$C$88:$L$127,10),"YES","NO"))</f>
        <v>NO</v>
      </c>
      <c r="U68" s="87" t="str">
        <f t="shared" ca="1" si="12"/>
        <v/>
      </c>
      <c r="V68" s="44" t="str">
        <f ca="1">IF(T68="YES",IF(U68&lt;=VLOOKUP(G68,'Players Stats'!$C$88:$H$127,6),1,0),"")</f>
        <v/>
      </c>
      <c r="W68" s="87" t="str">
        <f t="shared" ca="1" si="13"/>
        <v/>
      </c>
      <c r="X68" s="44" t="str">
        <f ca="1">IF(AND(T68="YES",W68&lt;&gt;""),IF(W68&lt;=VLOOKUP(G68,'Players Stats'!$C$88:$H$127,6),1,0),"")</f>
        <v/>
      </c>
      <c r="Y68" s="87">
        <f t="shared" ca="1" si="14"/>
        <v>0.40487354865084235</v>
      </c>
      <c r="Z68" s="44" t="str">
        <f ca="1">IF(Y68="","",IF(Y68&lt;=Simulation!$K$7,"YES","NO"))</f>
        <v>NO</v>
      </c>
      <c r="AA68" s="87">
        <f t="shared" ca="1" si="15"/>
        <v>0.31745503561799948</v>
      </c>
      <c r="AB68" s="44">
        <f ca="1">IF(Z68="NO",IF(AA68&lt;=Simulation!$K$9,D68,E68),"")</f>
        <v>3</v>
      </c>
      <c r="AD68" s="44">
        <f t="shared" ca="1" si="16"/>
        <v>21</v>
      </c>
      <c r="AE68" s="6" t="str">
        <f t="shared" ca="1" si="17"/>
        <v>-</v>
      </c>
      <c r="AF68" s="44">
        <f t="shared" ca="1" si="18"/>
        <v>28</v>
      </c>
      <c r="AH68" s="44" t="str">
        <f t="shared" ca="1" si="77"/>
        <v/>
      </c>
      <c r="AI68" s="44" t="str">
        <f t="shared" ca="1" si="77"/>
        <v/>
      </c>
      <c r="AJ68" s="44" t="str">
        <f t="shared" ca="1" si="77"/>
        <v/>
      </c>
      <c r="AL68" s="44" t="str">
        <f ca="1">IF(AL67&lt;&gt;"",IF(AND(AL67&lt;60*Simulation!$K$8, AL67+AM68&lt;60*Simulation!$K$8),AL67+AM68,""),"")</f>
        <v/>
      </c>
      <c r="AM68" s="44" t="str">
        <f ca="1">IF(AL67&lt;&gt;"",IF(AND(BL67&lt;&gt;"", AN67=BL67),RANDBETWEEN(Simulation!$N$6,Simulation!$P$6),RANDBETWEEN(Simulation!$N$5,Simulation!$P$5)),"")</f>
        <v/>
      </c>
      <c r="AN68" s="44" t="str">
        <f t="shared" ca="1" si="65"/>
        <v/>
      </c>
      <c r="AO68" s="44" t="str">
        <f t="shared" ca="1" si="19"/>
        <v/>
      </c>
      <c r="AP68" s="27" t="str">
        <f t="shared" ca="1" si="20"/>
        <v/>
      </c>
      <c r="AQ68" s="44" t="str">
        <f t="shared" ca="1" si="21"/>
        <v/>
      </c>
      <c r="AR68" s="44" t="str">
        <f ca="1">IF(AL68&lt;&gt;"",VLOOKUP(AQ68,'Players Stats'!$C$88:$D$127,2),"")</f>
        <v/>
      </c>
      <c r="AS68" s="44" t="str">
        <f ca="1">IF(AL68&lt;&gt;"",VLOOKUP(AQ68,'Players Stats'!$C$88:$E$127,3),"")</f>
        <v/>
      </c>
      <c r="AT68" s="27" t="str">
        <f t="shared" ca="1" si="22"/>
        <v/>
      </c>
      <c r="AU68" s="44" t="str">
        <f ca="1">IF(AL68&lt;&gt;"",VLOOKUP('Quarter 2'!AQ68-5*('Quarter 2'!AN68-1),'Players Stats'!$B$136:$J$140,1+AO68),"")</f>
        <v/>
      </c>
      <c r="AV68" s="44" t="str">
        <f t="shared" ca="1" si="66"/>
        <v/>
      </c>
      <c r="AW68" s="27" t="str">
        <f t="shared" ca="1" si="23"/>
        <v/>
      </c>
      <c r="AX68" s="44" t="str">
        <f ca="1">IF(AL68&lt;&gt;"",IF(AV68="NO",VLOOKUP(AQ68,'Players Stats'!$C$88:$I$127,7),""),"")</f>
        <v/>
      </c>
      <c r="AY68" s="44" t="str">
        <f t="shared" ca="1" si="67"/>
        <v/>
      </c>
      <c r="AZ68" s="27" t="str">
        <f t="shared" ca="1" si="24"/>
        <v/>
      </c>
      <c r="BA68" s="44" t="str">
        <f ca="1">IF(AV68="NO",VLOOKUP(AQ68,'Players Stats'!$C$88:$H$127,7-'Quarter 2'!AY68),"")</f>
        <v/>
      </c>
      <c r="BB68" s="44" t="str">
        <f t="shared" ca="1" si="68"/>
        <v/>
      </c>
      <c r="BC68" s="27" t="str">
        <f t="shared" ca="1" si="25"/>
        <v/>
      </c>
      <c r="BD68" s="44" t="str">
        <f ca="1">IF(BC68="","",IF(BC68&lt;=VLOOKUP(AQ68,'Players Stats'!$C$88:$L$127,10),"YES","NO"))</f>
        <v/>
      </c>
      <c r="BE68" s="27" t="str">
        <f t="shared" ca="1" si="26"/>
        <v/>
      </c>
      <c r="BF68" s="44" t="str">
        <f ca="1">IF(BD68="YES",IF(BE68&lt;=VLOOKUP(AQ68,'Players Stats'!$C$88:$H$127,6),1,0),"")</f>
        <v/>
      </c>
      <c r="BG68" s="27" t="str">
        <f t="shared" ca="1" si="27"/>
        <v/>
      </c>
      <c r="BH68" s="44" t="str">
        <f ca="1">IF(AND(BD68="YES",BG68&lt;&gt;""),IF(BG68&lt;=VLOOKUP(AQ68,'Players Stats'!$C$88:$H$127,6),1,0),"")</f>
        <v/>
      </c>
      <c r="BI68" s="27" t="str">
        <f t="shared" ca="1" si="28"/>
        <v/>
      </c>
      <c r="BJ68" s="44" t="str">
        <f ca="1">IF(BI68="","",IF(BI68&lt;=Simulation!$K$7,"YES","NO"))</f>
        <v/>
      </c>
      <c r="BK68" s="27" t="str">
        <f t="shared" ca="1" si="29"/>
        <v/>
      </c>
      <c r="BL68" s="44" t="str">
        <f ca="1">IF(BJ68="NO",IF(BK68&lt;=Simulation!$K$9,AN68,AO68),"")</f>
        <v/>
      </c>
      <c r="BN68" s="44" t="str">
        <f t="shared" ca="1" si="30"/>
        <v/>
      </c>
      <c r="BO68" s="6" t="str">
        <f t="shared" ca="1" si="31"/>
        <v/>
      </c>
      <c r="BP68" s="44" t="str">
        <f t="shared" ca="1" si="32"/>
        <v/>
      </c>
      <c r="BR68" s="44" t="str">
        <f t="shared" ca="1" si="2"/>
        <v/>
      </c>
      <c r="BS68" s="44" t="str">
        <f t="shared" ca="1" si="2"/>
        <v/>
      </c>
      <c r="BT68" s="44" t="str">
        <f t="shared" ca="1" si="2"/>
        <v/>
      </c>
      <c r="BU68" s="44"/>
      <c r="BV68" s="44">
        <f ca="1">IF(BV67&lt;&gt;"",IF(AND(BV67&lt;60*Simulation!$K$8, BV67+BW68&lt;60*Simulation!$K$8),BV67+BW68,""),"")</f>
        <v>859</v>
      </c>
      <c r="BW68" s="44">
        <f ca="1">IF(BV67&lt;&gt;"",IF(AND(CV67&lt;&gt;"", BX67=CV67),RANDBETWEEN(Simulation!$N$6,Simulation!$P$6),RANDBETWEEN(Simulation!$N$5,Simulation!$P$5)),"")</f>
        <v>9</v>
      </c>
      <c r="BX68" s="44">
        <f t="shared" ca="1" si="69"/>
        <v>4</v>
      </c>
      <c r="BY68" s="44">
        <f t="shared" ca="1" si="33"/>
        <v>3</v>
      </c>
      <c r="BZ68" s="27">
        <f t="shared" ca="1" si="34"/>
        <v>0.75778862042004547</v>
      </c>
      <c r="CA68" s="44">
        <f t="shared" ca="1" si="35"/>
        <v>19</v>
      </c>
      <c r="CB68" s="44" t="str">
        <f ca="1">IF(BV68&lt;&gt;"",VLOOKUP(CA68,'Players Stats'!$C$88:$D$127,2),"")</f>
        <v>Power Forward</v>
      </c>
      <c r="CC68" s="44" t="str">
        <f ca="1">IF(BV68&lt;&gt;"",VLOOKUP(CA68,'Players Stats'!$C$88:$E$127,3),"")</f>
        <v>Amar'e Stoudemire</v>
      </c>
      <c r="CD68" s="27">
        <f t="shared" ca="1" si="36"/>
        <v>0.39133727306305344</v>
      </c>
      <c r="CE68" s="44">
        <f ca="1">IF(BV68&lt;&gt;"",VLOOKUP('Quarter 2'!CA68-5*('Quarter 2'!BX68-1),'Players Stats'!$B$136:$J$140,1+BY68),"")</f>
        <v>0.11534999999999999</v>
      </c>
      <c r="CF68" s="44" t="str">
        <f t="shared" ca="1" si="70"/>
        <v>NO</v>
      </c>
      <c r="CG68" s="27">
        <f t="shared" ca="1" si="37"/>
        <v>0.66586277570018215</v>
      </c>
      <c r="CH68" s="44">
        <f ca="1">IF(BV68&lt;&gt;"",IF(CF68="NO",VLOOKUP(CA68,'Players Stats'!$C$88:$I$127,7),""),"")</f>
        <v>0</v>
      </c>
      <c r="CI68" s="44">
        <f t="shared" ca="1" si="71"/>
        <v>2</v>
      </c>
      <c r="CJ68" s="27">
        <f t="shared" ca="1" si="38"/>
        <v>0.81481305707458718</v>
      </c>
      <c r="CK68" s="44">
        <f ca="1">IF(CF68="NO",VLOOKUP(CA68,'Players Stats'!$C$88:$H$127,7-'Quarter 2'!CI68),"")</f>
        <v>0.57699999999999996</v>
      </c>
      <c r="CL68" s="44">
        <f t="shared" ca="1" si="72"/>
        <v>0</v>
      </c>
      <c r="CM68" s="27">
        <f t="shared" ca="1" si="39"/>
        <v>0.52669828520976036</v>
      </c>
      <c r="CN68" s="44" t="str">
        <f ca="1">IF(CM68="","",IF(CM68&lt;=VLOOKUP(CA68,'Players Stats'!$C$88:$L$127,10),"YES","NO"))</f>
        <v>NO</v>
      </c>
      <c r="CO68" s="27" t="str">
        <f t="shared" ca="1" si="40"/>
        <v/>
      </c>
      <c r="CP68" s="44" t="str">
        <f ca="1">IF(CN68="YES",IF(CO68&lt;=VLOOKUP(CA68,'Players Stats'!$C$88:$H$127,6),1,0),"")</f>
        <v/>
      </c>
      <c r="CQ68" s="27" t="str">
        <f t="shared" ca="1" si="41"/>
        <v/>
      </c>
      <c r="CR68" s="44" t="str">
        <f ca="1">IF(AND(CN68="YES",CQ68&lt;&gt;""),IF(CQ68&lt;=VLOOKUP(CA68,'Players Stats'!$C$88:$H$127,6),1,0),"")</f>
        <v/>
      </c>
      <c r="CS68" s="27">
        <f t="shared" ca="1" si="42"/>
        <v>0.15501466170127154</v>
      </c>
      <c r="CT68" s="44" t="str">
        <f ca="1">IF(CS68="","",IF(CS68&lt;=Simulation!$K$7,"YES","NO"))</f>
        <v>NO</v>
      </c>
      <c r="CU68" s="27">
        <f t="shared" ca="1" si="43"/>
        <v>0.83986292343744384</v>
      </c>
      <c r="CV68" s="44">
        <f ca="1">IF(CT68="NO",IF(CU68&lt;=Simulation!$K$9,BX68,BY68),"")</f>
        <v>3</v>
      </c>
      <c r="CX68" s="44">
        <f t="shared" ca="1" si="44"/>
        <v>30</v>
      </c>
      <c r="CY68" s="6" t="str">
        <f t="shared" ca="1" si="45"/>
        <v>-</v>
      </c>
      <c r="CZ68" s="44">
        <f t="shared" ca="1" si="46"/>
        <v>28</v>
      </c>
      <c r="DB68" s="44" t="str">
        <f t="shared" ca="1" si="3"/>
        <v/>
      </c>
      <c r="DC68" s="44" t="str">
        <f t="shared" ca="1" si="3"/>
        <v/>
      </c>
      <c r="DD68" s="44" t="str">
        <f t="shared" ca="1" si="3"/>
        <v/>
      </c>
      <c r="DE68" s="44"/>
      <c r="DF68" s="44" t="str">
        <f ca="1">IF(DF67&lt;&gt;"",IF(AND(DF67&lt;60*Simulation!$K$8, DF67+DG68&lt;60*Simulation!$K$8),DF67+DG68,""),"")</f>
        <v/>
      </c>
      <c r="DG68" s="44" t="str">
        <f ca="1">IF(DF67&lt;&gt;"",IF(AND(EF67&lt;&gt;"", DH67=EF67),RANDBETWEEN(Simulation!$N$6,Simulation!$P$6),RANDBETWEEN(Simulation!$N$5,Simulation!$P$5)),"")</f>
        <v/>
      </c>
      <c r="DH68" s="44" t="str">
        <f t="shared" ca="1" si="73"/>
        <v/>
      </c>
      <c r="DI68" s="44" t="str">
        <f t="shared" ca="1" si="47"/>
        <v/>
      </c>
      <c r="DJ68" s="27" t="str">
        <f t="shared" ca="1" si="48"/>
        <v/>
      </c>
      <c r="DK68" s="44" t="str">
        <f t="shared" ca="1" si="49"/>
        <v/>
      </c>
      <c r="DL68" s="44" t="str">
        <f ca="1">IF(DF68&lt;&gt;"",VLOOKUP(DK68,'Players Stats'!$C$88:$D$127,2),"")</f>
        <v/>
      </c>
      <c r="DM68" s="44" t="str">
        <f ca="1">IF(DF68&lt;&gt;"",VLOOKUP(DK68,'Players Stats'!$C$88:$E$127,3),"")</f>
        <v/>
      </c>
      <c r="DN68" s="27" t="str">
        <f t="shared" ca="1" si="50"/>
        <v/>
      </c>
      <c r="DO68" s="44" t="str">
        <f ca="1">IF(DF68&lt;&gt;"",VLOOKUP('Quarter 2'!DK68-5*('Quarter 2'!DH68-1),'Players Stats'!$B$136:$J$140,1+DI68),"")</f>
        <v/>
      </c>
      <c r="DP68" s="44" t="str">
        <f t="shared" ca="1" si="74"/>
        <v/>
      </c>
      <c r="DQ68" s="27" t="str">
        <f t="shared" ca="1" si="51"/>
        <v/>
      </c>
      <c r="DR68" s="44" t="str">
        <f ca="1">IF(DF68&lt;&gt;"",IF(DP68="NO",VLOOKUP(DK68,'Players Stats'!$C$88:$I$127,7),""),"")</f>
        <v/>
      </c>
      <c r="DS68" s="44" t="str">
        <f t="shared" ca="1" si="75"/>
        <v/>
      </c>
      <c r="DT68" s="27" t="str">
        <f t="shared" ca="1" si="52"/>
        <v/>
      </c>
      <c r="DU68" s="44" t="str">
        <f ca="1">IF(DP68="NO",VLOOKUP(DK68,'Players Stats'!$C$88:$H$127,7-'Quarter 2'!DS68),"")</f>
        <v/>
      </c>
      <c r="DV68" s="44" t="str">
        <f t="shared" ca="1" si="76"/>
        <v/>
      </c>
      <c r="DW68" s="27" t="str">
        <f t="shared" ca="1" si="53"/>
        <v/>
      </c>
      <c r="DX68" s="44" t="str">
        <f ca="1">IF(DW68="","",IF(DW68&lt;=VLOOKUP(DK68,'Players Stats'!$C$88:$L$127,10),"YES","NO"))</f>
        <v/>
      </c>
      <c r="DY68" s="27" t="str">
        <f t="shared" ca="1" si="54"/>
        <v/>
      </c>
      <c r="DZ68" s="44" t="str">
        <f ca="1">IF(DX68="YES",IF(DY68&lt;=VLOOKUP(DK68,'Players Stats'!$C$88:$H$127,6),1,0),"")</f>
        <v/>
      </c>
      <c r="EA68" s="27" t="str">
        <f t="shared" ca="1" si="55"/>
        <v/>
      </c>
      <c r="EB68" s="44" t="str">
        <f ca="1">IF(AND(DX68="YES",EA68&lt;&gt;""),IF(EA68&lt;=VLOOKUP(DK68,'Players Stats'!$C$88:$H$127,6),1,0),"")</f>
        <v/>
      </c>
      <c r="EC68" s="27" t="str">
        <f t="shared" ca="1" si="56"/>
        <v/>
      </c>
      <c r="ED68" s="44" t="str">
        <f ca="1">IF(EC68="","",IF(EC68&lt;=Simulation!$K$7,"YES","NO"))</f>
        <v/>
      </c>
      <c r="EE68" s="27" t="str">
        <f t="shared" ca="1" si="57"/>
        <v/>
      </c>
      <c r="EF68" s="44" t="str">
        <f ca="1">IF(ED68="NO",IF(EE68&lt;=Simulation!$K$9,DH68,DI68),"")</f>
        <v/>
      </c>
      <c r="EH68" s="44" t="str">
        <f t="shared" ca="1" si="58"/>
        <v/>
      </c>
      <c r="EI68" s="6" t="str">
        <f t="shared" ca="1" si="59"/>
        <v/>
      </c>
      <c r="EJ68" s="44" t="str">
        <f t="shared" ca="1" si="60"/>
        <v/>
      </c>
      <c r="EL68" s="44" t="str">
        <f t="shared" ca="1" si="4"/>
        <v/>
      </c>
      <c r="EM68" s="44" t="str">
        <f t="shared" ca="1" si="4"/>
        <v/>
      </c>
      <c r="EN68" s="44" t="str">
        <f t="shared" ca="1" si="4"/>
        <v/>
      </c>
    </row>
    <row r="69" spans="2:144">
      <c r="B69" s="44">
        <f ca="1">IF(B68&lt;&gt;"",IF(AND(B68&lt;60*Simulation!$K$8, B68+C69&lt;60*Simulation!$K$8),B68+C69,""),"")</f>
        <v>830</v>
      </c>
      <c r="C69" s="44">
        <f ca="1">IF(B68&lt;&gt;"",IF(AND(AB68&lt;&gt;"", D68=AB68),RANDBETWEEN(Simulation!$N$6,Simulation!$P$6),RANDBETWEEN(Simulation!$N$5,Simulation!$P$5)),"")</f>
        <v>20</v>
      </c>
      <c r="D69" s="44">
        <f t="shared" ca="1" si="61"/>
        <v>3</v>
      </c>
      <c r="E69" s="44">
        <f t="shared" ca="1" si="5"/>
        <v>4</v>
      </c>
      <c r="F69" s="87"/>
      <c r="G69" s="44">
        <f t="shared" ca="1" si="7"/>
        <v>11</v>
      </c>
      <c r="H69" s="44" t="str">
        <f ca="1">IF(B69&lt;&gt;"",VLOOKUP(G69,'Players Stats'!$C$88:$D$127,2),"")</f>
        <v>Point Guard</v>
      </c>
      <c r="I69" s="44" t="str">
        <f ca="1">IF(B69&lt;&gt;"",VLOOKUP(G69,'Players Stats'!$C$88:$E$127,3),"")</f>
        <v>Lance Stephenson</v>
      </c>
      <c r="J69" s="87">
        <f t="shared" ca="1" si="8"/>
        <v>0.91915546384987767</v>
      </c>
      <c r="K69" s="87">
        <f ca="1">IF(B69&lt;&gt;"",VLOOKUP('Quarter 2'!G69-5*('Quarter 2'!D69-1),'Players Stats'!$B$136:$J$140,1+E69),"")</f>
        <v>9.8799999999999999E-2</v>
      </c>
      <c r="L69" s="44" t="str">
        <f t="shared" ca="1" si="62"/>
        <v>NO</v>
      </c>
      <c r="M69" s="87">
        <f t="shared" ca="1" si="9"/>
        <v>0.55991746087707617</v>
      </c>
      <c r="N69" s="87">
        <f ca="1">IF(B69&lt;&gt;"",IF(L69="NO",VLOOKUP(G69,'Players Stats'!$C$88:$I$127,7),""),"")</f>
        <v>0.23762376237623761</v>
      </c>
      <c r="O69" s="44">
        <f t="shared" ca="1" si="63"/>
        <v>2</v>
      </c>
      <c r="P69" s="87">
        <f t="shared" ca="1" si="10"/>
        <v>0.17205654657480263</v>
      </c>
      <c r="Q69" s="87">
        <f ca="1">IF(L69="NO",VLOOKUP(G69,'Players Stats'!$C$88:$H$127,7-'Quarter 2'!O69),"")</f>
        <v>0.46</v>
      </c>
      <c r="R69" s="44">
        <f t="shared" ca="1" si="64"/>
        <v>2</v>
      </c>
      <c r="S69" s="87">
        <f t="shared" ca="1" si="11"/>
        <v>0.27338211889588704</v>
      </c>
      <c r="T69" s="44" t="str">
        <f ca="1">IF(S69="","",IF(S69&lt;=VLOOKUP(G69,'Players Stats'!$C$88:$L$127,10),"YES","NO"))</f>
        <v>NO</v>
      </c>
      <c r="U69" s="87" t="str">
        <f t="shared" ca="1" si="12"/>
        <v/>
      </c>
      <c r="V69" s="44" t="str">
        <f ca="1">IF(T69="YES",IF(U69&lt;=VLOOKUP(G69,'Players Stats'!$C$88:$H$127,6),1,0),"")</f>
        <v/>
      </c>
      <c r="W69" s="87" t="str">
        <f t="shared" ca="1" si="13"/>
        <v/>
      </c>
      <c r="X69" s="44" t="str">
        <f ca="1">IF(AND(T69="YES",W69&lt;&gt;""),IF(W69&lt;=VLOOKUP(G69,'Players Stats'!$C$88:$H$127,6),1,0),"")</f>
        <v/>
      </c>
      <c r="Y69" s="87" t="str">
        <f t="shared" ca="1" si="14"/>
        <v/>
      </c>
      <c r="Z69" s="44" t="str">
        <f ca="1">IF(Y69="","",IF(Y69&lt;=Simulation!$K$7,"YES","NO"))</f>
        <v/>
      </c>
      <c r="AA69" s="87" t="str">
        <f t="shared" ca="1" si="15"/>
        <v/>
      </c>
      <c r="AB69" s="44" t="str">
        <f ca="1">IF(Z69="NO",IF(AA69&lt;=Simulation!$K$9,D69,E69),"")</f>
        <v/>
      </c>
      <c r="AD69" s="44">
        <f t="shared" ca="1" si="16"/>
        <v>23</v>
      </c>
      <c r="AE69" s="6" t="str">
        <f t="shared" ca="1" si="17"/>
        <v>-</v>
      </c>
      <c r="AF69" s="44">
        <f t="shared" ca="1" si="18"/>
        <v>28</v>
      </c>
      <c r="AH69" s="44" t="str">
        <f t="shared" ca="1" si="77"/>
        <v/>
      </c>
      <c r="AI69" s="44" t="str">
        <f t="shared" ca="1" si="77"/>
        <v/>
      </c>
      <c r="AJ69" s="44" t="str">
        <f t="shared" ca="1" si="77"/>
        <v/>
      </c>
      <c r="AL69" s="44" t="str">
        <f ca="1">IF(AL68&lt;&gt;"",IF(AND(AL68&lt;60*Simulation!$K$8, AL68+AM69&lt;60*Simulation!$K$8),AL68+AM69,""),"")</f>
        <v/>
      </c>
      <c r="AM69" s="44" t="str">
        <f ca="1">IF(AL68&lt;&gt;"",IF(AND(BL68&lt;&gt;"", AN68=BL68),RANDBETWEEN(Simulation!$N$6,Simulation!$P$6),RANDBETWEEN(Simulation!$N$5,Simulation!$P$5)),"")</f>
        <v/>
      </c>
      <c r="AN69" s="44" t="str">
        <f t="shared" ca="1" si="65"/>
        <v/>
      </c>
      <c r="AO69" s="44" t="str">
        <f t="shared" ca="1" si="19"/>
        <v/>
      </c>
      <c r="AP69" s="27"/>
      <c r="AQ69" s="44" t="str">
        <f t="shared" ca="1" si="21"/>
        <v/>
      </c>
      <c r="AR69" s="44" t="str">
        <f ca="1">IF(AL69&lt;&gt;"",VLOOKUP(AQ69,'Players Stats'!$C$88:$D$127,2),"")</f>
        <v/>
      </c>
      <c r="AS69" s="44" t="str">
        <f ca="1">IF(AL69&lt;&gt;"",VLOOKUP(AQ69,'Players Stats'!$C$88:$E$127,3),"")</f>
        <v/>
      </c>
      <c r="AT69" s="27" t="str">
        <f t="shared" ca="1" si="22"/>
        <v/>
      </c>
      <c r="AU69" s="44" t="str">
        <f ca="1">IF(AL69&lt;&gt;"",VLOOKUP('Quarter 2'!AQ69-5*('Quarter 2'!AN69-1),'Players Stats'!$B$136:$J$140,1+AO69),"")</f>
        <v/>
      </c>
      <c r="AV69" s="44" t="str">
        <f t="shared" ca="1" si="66"/>
        <v/>
      </c>
      <c r="AW69" s="27" t="str">
        <f t="shared" ca="1" si="23"/>
        <v/>
      </c>
      <c r="AX69" s="44" t="str">
        <f ca="1">IF(AL69&lt;&gt;"",IF(AV69="NO",VLOOKUP(AQ69,'Players Stats'!$C$88:$I$127,7),""),"")</f>
        <v/>
      </c>
      <c r="AY69" s="44" t="str">
        <f t="shared" ca="1" si="67"/>
        <v/>
      </c>
      <c r="AZ69" s="27" t="str">
        <f t="shared" ca="1" si="24"/>
        <v/>
      </c>
      <c r="BA69" s="44" t="str">
        <f ca="1">IF(AV69="NO",VLOOKUP(AQ69,'Players Stats'!$C$88:$H$127,7-'Quarter 2'!AY69),"")</f>
        <v/>
      </c>
      <c r="BB69" s="44" t="str">
        <f t="shared" ca="1" si="68"/>
        <v/>
      </c>
      <c r="BC69" s="27" t="str">
        <f t="shared" ca="1" si="25"/>
        <v/>
      </c>
      <c r="BD69" s="44" t="str">
        <f ca="1">IF(BC69="","",IF(BC69&lt;=VLOOKUP(AQ69,'Players Stats'!$C$88:$L$127,10),"YES","NO"))</f>
        <v/>
      </c>
      <c r="BE69" s="27" t="str">
        <f t="shared" ca="1" si="26"/>
        <v/>
      </c>
      <c r="BF69" s="44" t="str">
        <f ca="1">IF(BD69="YES",IF(BE69&lt;=VLOOKUP(AQ69,'Players Stats'!$C$88:$H$127,6),1,0),"")</f>
        <v/>
      </c>
      <c r="BG69" s="27" t="str">
        <f t="shared" ca="1" si="27"/>
        <v/>
      </c>
      <c r="BH69" s="44" t="str">
        <f ca="1">IF(AND(BD69="YES",BG69&lt;&gt;""),IF(BG69&lt;=VLOOKUP(AQ69,'Players Stats'!$C$88:$H$127,6),1,0),"")</f>
        <v/>
      </c>
      <c r="BI69" s="27" t="str">
        <f t="shared" ca="1" si="28"/>
        <v/>
      </c>
      <c r="BJ69" s="44" t="str">
        <f ca="1">IF(BI69="","",IF(BI69&lt;=Simulation!$K$7,"YES","NO"))</f>
        <v/>
      </c>
      <c r="BK69" s="27" t="str">
        <f t="shared" ca="1" si="29"/>
        <v/>
      </c>
      <c r="BL69" s="44" t="str">
        <f ca="1">IF(BJ69="NO",IF(BK69&lt;=Simulation!$K$9,AN69,AO69),"")</f>
        <v/>
      </c>
      <c r="BN69" s="44" t="str">
        <f t="shared" ca="1" si="30"/>
        <v/>
      </c>
      <c r="BO69" s="6" t="str">
        <f t="shared" ca="1" si="31"/>
        <v/>
      </c>
      <c r="BP69" s="44" t="str">
        <f t="shared" ca="1" si="32"/>
        <v/>
      </c>
      <c r="BR69" s="44" t="str">
        <f t="shared" ca="1" si="2"/>
        <v/>
      </c>
      <c r="BS69" s="44" t="str">
        <f t="shared" ca="1" si="2"/>
        <v/>
      </c>
      <c r="BT69" s="44" t="str">
        <f t="shared" ca="1" si="2"/>
        <v/>
      </c>
      <c r="BU69" s="44"/>
      <c r="BV69" s="44">
        <f ca="1">IF(BV68&lt;&gt;"",IF(AND(BV68&lt;60*Simulation!$K$8, BV68+BW69&lt;60*Simulation!$K$8),BV68+BW69,""),"")</f>
        <v>875</v>
      </c>
      <c r="BW69" s="44">
        <f ca="1">IF(BV68&lt;&gt;"",IF(AND(CV68&lt;&gt;"", BX68=CV68),RANDBETWEEN(Simulation!$N$6,Simulation!$P$6),RANDBETWEEN(Simulation!$N$5,Simulation!$P$5)),"")</f>
        <v>16</v>
      </c>
      <c r="BX69" s="44">
        <f t="shared" ca="1" si="69"/>
        <v>3</v>
      </c>
      <c r="BY69" s="44">
        <f t="shared" ca="1" si="33"/>
        <v>4</v>
      </c>
      <c r="BZ69" s="27"/>
      <c r="CA69" s="44">
        <f t="shared" ca="1" si="35"/>
        <v>11</v>
      </c>
      <c r="CB69" s="44" t="str">
        <f ca="1">IF(BV69&lt;&gt;"",VLOOKUP(CA69,'Players Stats'!$C$88:$D$127,2),"")</f>
        <v>Point Guard</v>
      </c>
      <c r="CC69" s="44" t="str">
        <f ca="1">IF(BV69&lt;&gt;"",VLOOKUP(CA69,'Players Stats'!$C$88:$E$127,3),"")</f>
        <v>Lance Stephenson</v>
      </c>
      <c r="CD69" s="27">
        <f t="shared" ca="1" si="36"/>
        <v>0.86446639854176088</v>
      </c>
      <c r="CE69" s="44">
        <f ca="1">IF(BV69&lt;&gt;"",VLOOKUP('Quarter 2'!CA69-5*('Quarter 2'!BX69-1),'Players Stats'!$B$136:$J$140,1+BY69),"")</f>
        <v>9.8799999999999999E-2</v>
      </c>
      <c r="CF69" s="44" t="str">
        <f t="shared" ca="1" si="70"/>
        <v>NO</v>
      </c>
      <c r="CG69" s="27">
        <f t="shared" ca="1" si="37"/>
        <v>0.27858083681468226</v>
      </c>
      <c r="CH69" s="44">
        <f ca="1">IF(BV69&lt;&gt;"",IF(CF69="NO",VLOOKUP(CA69,'Players Stats'!$C$88:$I$127,7),""),"")</f>
        <v>0.23762376237623761</v>
      </c>
      <c r="CI69" s="44">
        <f t="shared" ca="1" si="71"/>
        <v>2</v>
      </c>
      <c r="CJ69" s="27">
        <f t="shared" ca="1" si="38"/>
        <v>0.48712633982179709</v>
      </c>
      <c r="CK69" s="44">
        <f ca="1">IF(CF69="NO",VLOOKUP(CA69,'Players Stats'!$C$88:$H$127,7-'Quarter 2'!CI69),"")</f>
        <v>0.46</v>
      </c>
      <c r="CL69" s="44">
        <f t="shared" ca="1" si="72"/>
        <v>0</v>
      </c>
      <c r="CM69" s="27">
        <f t="shared" ca="1" si="39"/>
        <v>8.7845412456166727E-4</v>
      </c>
      <c r="CN69" s="44" t="str">
        <f ca="1">IF(CM69="","",IF(CM69&lt;=VLOOKUP(CA69,'Players Stats'!$C$88:$L$127,10),"YES","NO"))</f>
        <v>YES</v>
      </c>
      <c r="CO69" s="27">
        <f t="shared" ca="1" si="40"/>
        <v>0.42977144302879178</v>
      </c>
      <c r="CP69" s="44">
        <f ca="1">IF(CN69="YES",IF(CO69&lt;=VLOOKUP(CA69,'Players Stats'!$C$88:$H$127,6),1,0),"")</f>
        <v>1</v>
      </c>
      <c r="CQ69" s="27">
        <f t="shared" ca="1" si="41"/>
        <v>0.36036453448833727</v>
      </c>
      <c r="CR69" s="44">
        <f ca="1">IF(AND(CN69="YES",CQ69&lt;&gt;""),IF(CQ69&lt;=VLOOKUP(CA69,'Players Stats'!$C$88:$H$127,6),1,0),"")</f>
        <v>1</v>
      </c>
      <c r="CS69" s="27" t="str">
        <f t="shared" ca="1" si="42"/>
        <v/>
      </c>
      <c r="CT69" s="44" t="str">
        <f ca="1">IF(CS69="","",IF(CS69&lt;=Simulation!$K$7,"YES","NO"))</f>
        <v/>
      </c>
      <c r="CU69" s="27" t="str">
        <f t="shared" ca="1" si="43"/>
        <v/>
      </c>
      <c r="CV69" s="44" t="str">
        <f ca="1">IF(CT69="NO",IF(CU69&lt;=Simulation!$K$9,BX69,BY69),"")</f>
        <v/>
      </c>
      <c r="CX69" s="44">
        <f t="shared" ca="1" si="44"/>
        <v>32</v>
      </c>
      <c r="CY69" s="6" t="str">
        <f t="shared" ca="1" si="45"/>
        <v>-</v>
      </c>
      <c r="CZ69" s="44">
        <f t="shared" ca="1" si="46"/>
        <v>28</v>
      </c>
      <c r="DB69" s="44" t="str">
        <f t="shared" ca="1" si="3"/>
        <v/>
      </c>
      <c r="DC69" s="44" t="str">
        <f t="shared" ca="1" si="3"/>
        <v/>
      </c>
      <c r="DD69" s="44" t="str">
        <f t="shared" ca="1" si="3"/>
        <v/>
      </c>
      <c r="DE69" s="44"/>
      <c r="DF69" s="44" t="str">
        <f ca="1">IF(DF68&lt;&gt;"",IF(AND(DF68&lt;60*Simulation!$K$8, DF68+DG69&lt;60*Simulation!$K$8),DF68+DG69,""),"")</f>
        <v/>
      </c>
      <c r="DG69" s="44" t="str">
        <f ca="1">IF(DF68&lt;&gt;"",IF(AND(EF68&lt;&gt;"", DH68=EF68),RANDBETWEEN(Simulation!$N$6,Simulation!$P$6),RANDBETWEEN(Simulation!$N$5,Simulation!$P$5)),"")</f>
        <v/>
      </c>
      <c r="DH69" s="44" t="str">
        <f t="shared" ca="1" si="73"/>
        <v/>
      </c>
      <c r="DI69" s="44" t="str">
        <f t="shared" ca="1" si="47"/>
        <v/>
      </c>
      <c r="DJ69" s="27"/>
      <c r="DK69" s="44" t="str">
        <f t="shared" ca="1" si="49"/>
        <v/>
      </c>
      <c r="DL69" s="44" t="str">
        <f ca="1">IF(DF69&lt;&gt;"",VLOOKUP(DK69,'Players Stats'!$C$88:$D$127,2),"")</f>
        <v/>
      </c>
      <c r="DM69" s="44" t="str">
        <f ca="1">IF(DF69&lt;&gt;"",VLOOKUP(DK69,'Players Stats'!$C$88:$E$127,3),"")</f>
        <v/>
      </c>
      <c r="DN69" s="27" t="str">
        <f t="shared" ca="1" si="50"/>
        <v/>
      </c>
      <c r="DO69" s="44" t="str">
        <f ca="1">IF(DF69&lt;&gt;"",VLOOKUP('Quarter 2'!DK69-5*('Quarter 2'!DH69-1),'Players Stats'!$B$136:$J$140,1+DI69),"")</f>
        <v/>
      </c>
      <c r="DP69" s="44" t="str">
        <f t="shared" ca="1" si="74"/>
        <v/>
      </c>
      <c r="DQ69" s="27" t="str">
        <f t="shared" ca="1" si="51"/>
        <v/>
      </c>
      <c r="DR69" s="44" t="str">
        <f ca="1">IF(DF69&lt;&gt;"",IF(DP69="NO",VLOOKUP(DK69,'Players Stats'!$C$88:$I$127,7),""),"")</f>
        <v/>
      </c>
      <c r="DS69" s="44" t="str">
        <f t="shared" ca="1" si="75"/>
        <v/>
      </c>
      <c r="DT69" s="27" t="str">
        <f t="shared" ca="1" si="52"/>
        <v/>
      </c>
      <c r="DU69" s="44" t="str">
        <f ca="1">IF(DP69="NO",VLOOKUP(DK69,'Players Stats'!$C$88:$H$127,7-'Quarter 2'!DS69),"")</f>
        <v/>
      </c>
      <c r="DV69" s="44" t="str">
        <f t="shared" ca="1" si="76"/>
        <v/>
      </c>
      <c r="DW69" s="27" t="str">
        <f t="shared" ca="1" si="53"/>
        <v/>
      </c>
      <c r="DX69" s="44" t="str">
        <f ca="1">IF(DW69="","",IF(DW69&lt;=VLOOKUP(DK69,'Players Stats'!$C$88:$L$127,10),"YES","NO"))</f>
        <v/>
      </c>
      <c r="DY69" s="27" t="str">
        <f t="shared" ca="1" si="54"/>
        <v/>
      </c>
      <c r="DZ69" s="44" t="str">
        <f ca="1">IF(DX69="YES",IF(DY69&lt;=VLOOKUP(DK69,'Players Stats'!$C$88:$H$127,6),1,0),"")</f>
        <v/>
      </c>
      <c r="EA69" s="27" t="str">
        <f t="shared" ca="1" si="55"/>
        <v/>
      </c>
      <c r="EB69" s="44" t="str">
        <f ca="1">IF(AND(DX69="YES",EA69&lt;&gt;""),IF(EA69&lt;=VLOOKUP(DK69,'Players Stats'!$C$88:$H$127,6),1,0),"")</f>
        <v/>
      </c>
      <c r="EC69" s="27" t="str">
        <f t="shared" ca="1" si="56"/>
        <v/>
      </c>
      <c r="ED69" s="44" t="str">
        <f ca="1">IF(EC69="","",IF(EC69&lt;=Simulation!$K$7,"YES","NO"))</f>
        <v/>
      </c>
      <c r="EE69" s="27" t="str">
        <f t="shared" ca="1" si="57"/>
        <v/>
      </c>
      <c r="EF69" s="44" t="str">
        <f ca="1">IF(ED69="NO",IF(EE69&lt;=Simulation!$K$9,DH69,DI69),"")</f>
        <v/>
      </c>
      <c r="EH69" s="44" t="str">
        <f t="shared" ca="1" si="58"/>
        <v/>
      </c>
      <c r="EI69" s="6" t="str">
        <f t="shared" ca="1" si="59"/>
        <v/>
      </c>
      <c r="EJ69" s="44" t="str">
        <f t="shared" ca="1" si="60"/>
        <v/>
      </c>
      <c r="EL69" s="44" t="str">
        <f t="shared" ca="1" si="4"/>
        <v/>
      </c>
      <c r="EM69" s="44" t="str">
        <f t="shared" ca="1" si="4"/>
        <v/>
      </c>
      <c r="EN69" s="44" t="str">
        <f t="shared" ca="1" si="4"/>
        <v/>
      </c>
    </row>
    <row r="70" spans="2:144">
      <c r="B70" s="44">
        <f ca="1">IF(B69&lt;&gt;"",IF(AND(B69&lt;60*Simulation!$K$8, B69+C70&lt;60*Simulation!$K$8),B69+C70,""),"")</f>
        <v>852</v>
      </c>
      <c r="C70" s="44">
        <f ca="1">IF(B69&lt;&gt;"",IF(AND(AB69&lt;&gt;"", D69=AB69),RANDBETWEEN(Simulation!$N$6,Simulation!$P$6),RANDBETWEEN(Simulation!$N$5,Simulation!$P$5)),"")</f>
        <v>22</v>
      </c>
      <c r="D70" s="44">
        <f t="shared" ca="1" si="61"/>
        <v>4</v>
      </c>
      <c r="E70" s="44">
        <f t="shared" ca="1" si="5"/>
        <v>3</v>
      </c>
      <c r="F70" s="87">
        <f t="shared" ca="1" si="6"/>
        <v>0.57445328180700772</v>
      </c>
      <c r="G70" s="44">
        <f t="shared" ca="1" si="7"/>
        <v>18</v>
      </c>
      <c r="H70" s="44" t="str">
        <f ca="1">IF(B70&lt;&gt;"",VLOOKUP(G70,'Players Stats'!$C$88:$D$127,2),"")</f>
        <v>Small Forward</v>
      </c>
      <c r="I70" s="44" t="str">
        <f ca="1">IF(B70&lt;&gt;"",VLOOKUP(G70,'Players Stats'!$C$88:$E$127,3),"")</f>
        <v>Carmelo Anthony</v>
      </c>
      <c r="J70" s="87">
        <f t="shared" ca="1" si="8"/>
        <v>0.61108797825678807</v>
      </c>
      <c r="K70" s="87">
        <f ca="1">IF(B70&lt;&gt;"",VLOOKUP('Quarter 2'!G70-5*('Quarter 2'!D70-1),'Players Stats'!$B$136:$J$140,1+E70),"")</f>
        <v>0.10165000000000002</v>
      </c>
      <c r="L70" s="44" t="str">
        <f t="shared" ca="1" si="62"/>
        <v>NO</v>
      </c>
      <c r="M70" s="87">
        <f t="shared" ca="1" si="9"/>
        <v>0.53175943901933009</v>
      </c>
      <c r="N70" s="87">
        <f ca="1">IF(B70&lt;&gt;"",IF(L70="NO",VLOOKUP(G70,'Players Stats'!$C$88:$I$127,7),""),"")</f>
        <v>0.21830985915492959</v>
      </c>
      <c r="O70" s="44">
        <f t="shared" ca="1" si="63"/>
        <v>2</v>
      </c>
      <c r="P70" s="87">
        <f t="shared" ca="1" si="10"/>
        <v>5.637492560109203E-2</v>
      </c>
      <c r="Q70" s="87">
        <f ca="1">IF(L70="NO",VLOOKUP(G70,'Players Stats'!$C$88:$H$127,7-'Quarter 2'!O70),"")</f>
        <v>0.44900000000000001</v>
      </c>
      <c r="R70" s="44">
        <f t="shared" ca="1" si="64"/>
        <v>2</v>
      </c>
      <c r="S70" s="87">
        <f t="shared" ca="1" si="11"/>
        <v>0.1193186339734118</v>
      </c>
      <c r="T70" s="44" t="str">
        <f ca="1">IF(S70="","",IF(S70&lt;=VLOOKUP(G70,'Players Stats'!$C$88:$L$127,10),"YES","NO"))</f>
        <v>NO</v>
      </c>
      <c r="U70" s="87" t="str">
        <f t="shared" ca="1" si="12"/>
        <v/>
      </c>
      <c r="V70" s="44" t="str">
        <f ca="1">IF(T70="YES",IF(U70&lt;=VLOOKUP(G70,'Players Stats'!$C$88:$H$127,6),1,0),"")</f>
        <v/>
      </c>
      <c r="W70" s="87" t="str">
        <f t="shared" ca="1" si="13"/>
        <v/>
      </c>
      <c r="X70" s="44" t="str">
        <f ca="1">IF(AND(T70="YES",W70&lt;&gt;""),IF(W70&lt;=VLOOKUP(G70,'Players Stats'!$C$88:$H$127,6),1,0),"")</f>
        <v/>
      </c>
      <c r="Y70" s="87" t="str">
        <f t="shared" ca="1" si="14"/>
        <v/>
      </c>
      <c r="Z70" s="44" t="str">
        <f ca="1">IF(Y70="","",IF(Y70&lt;=Simulation!$K$7,"YES","NO"))</f>
        <v/>
      </c>
      <c r="AA70" s="87" t="str">
        <f t="shared" ca="1" si="15"/>
        <v/>
      </c>
      <c r="AB70" s="44" t="str">
        <f ca="1">IF(Z70="NO",IF(AA70&lt;=Simulation!$K$9,D70,E70),"")</f>
        <v/>
      </c>
      <c r="AD70" s="44">
        <f t="shared" ca="1" si="16"/>
        <v>23</v>
      </c>
      <c r="AE70" s="6" t="str">
        <f t="shared" ca="1" si="17"/>
        <v>-</v>
      </c>
      <c r="AF70" s="44">
        <f t="shared" ca="1" si="18"/>
        <v>30</v>
      </c>
      <c r="AH70" s="44" t="str">
        <f t="shared" ca="1" si="77"/>
        <v/>
      </c>
      <c r="AI70" s="44" t="str">
        <f t="shared" ca="1" si="77"/>
        <v/>
      </c>
      <c r="AJ70" s="44" t="str">
        <f t="shared" ca="1" si="77"/>
        <v/>
      </c>
      <c r="AL70" s="44" t="str">
        <f ca="1">IF(AL69&lt;&gt;"",IF(AND(AL69&lt;60*Simulation!$K$8, AL69+AM70&lt;60*Simulation!$K$8),AL69+AM70,""),"")</f>
        <v/>
      </c>
      <c r="AM70" s="44" t="str">
        <f ca="1">IF(AL69&lt;&gt;"",IF(AND(BL69&lt;&gt;"", AN69=BL69),RANDBETWEEN(Simulation!$N$6,Simulation!$P$6),RANDBETWEEN(Simulation!$N$5,Simulation!$P$5)),"")</f>
        <v/>
      </c>
      <c r="AN70" s="44" t="str">
        <f t="shared" ca="1" si="65"/>
        <v/>
      </c>
      <c r="AO70" s="44" t="str">
        <f t="shared" ca="1" si="19"/>
        <v/>
      </c>
      <c r="AP70" s="27" t="str">
        <f t="shared" ref="AP70:AP90" ca="1" si="78">IF(AL70&lt;&gt;"",RAND(),"")</f>
        <v/>
      </c>
      <c r="AQ70" s="44" t="str">
        <f t="shared" ca="1" si="21"/>
        <v/>
      </c>
      <c r="AR70" s="44" t="str">
        <f ca="1">IF(AL70&lt;&gt;"",VLOOKUP(AQ70,'Players Stats'!$C$88:$D$127,2),"")</f>
        <v/>
      </c>
      <c r="AS70" s="44" t="str">
        <f ca="1">IF(AL70&lt;&gt;"",VLOOKUP(AQ70,'Players Stats'!$C$88:$E$127,3),"")</f>
        <v/>
      </c>
      <c r="AT70" s="27" t="str">
        <f t="shared" ca="1" si="22"/>
        <v/>
      </c>
      <c r="AU70" s="44" t="str">
        <f ca="1">IF(AL70&lt;&gt;"",VLOOKUP('Quarter 2'!AQ70-5*('Quarter 2'!AN70-1),'Players Stats'!$B$136:$J$140,1+AO70),"")</f>
        <v/>
      </c>
      <c r="AV70" s="44" t="str">
        <f t="shared" ca="1" si="66"/>
        <v/>
      </c>
      <c r="AW70" s="27" t="str">
        <f t="shared" ca="1" si="23"/>
        <v/>
      </c>
      <c r="AX70" s="44" t="str">
        <f ca="1">IF(AL70&lt;&gt;"",IF(AV70="NO",VLOOKUP(AQ70,'Players Stats'!$C$88:$I$127,7),""),"")</f>
        <v/>
      </c>
      <c r="AY70" s="44" t="str">
        <f t="shared" ca="1" si="67"/>
        <v/>
      </c>
      <c r="AZ70" s="27" t="str">
        <f t="shared" ca="1" si="24"/>
        <v/>
      </c>
      <c r="BA70" s="44" t="str">
        <f ca="1">IF(AV70="NO",VLOOKUP(AQ70,'Players Stats'!$C$88:$H$127,7-'Quarter 2'!AY70),"")</f>
        <v/>
      </c>
      <c r="BB70" s="44" t="str">
        <f t="shared" ca="1" si="68"/>
        <v/>
      </c>
      <c r="BC70" s="27" t="str">
        <f t="shared" ca="1" si="25"/>
        <v/>
      </c>
      <c r="BD70" s="44" t="str">
        <f ca="1">IF(BC70="","",IF(BC70&lt;=VLOOKUP(AQ70,'Players Stats'!$C$88:$L$127,10),"YES","NO"))</f>
        <v/>
      </c>
      <c r="BE70" s="27" t="str">
        <f t="shared" ca="1" si="26"/>
        <v/>
      </c>
      <c r="BF70" s="44" t="str">
        <f ca="1">IF(BD70="YES",IF(BE70&lt;=VLOOKUP(AQ70,'Players Stats'!$C$88:$H$127,6),1,0),"")</f>
        <v/>
      </c>
      <c r="BG70" s="27" t="str">
        <f t="shared" ca="1" si="27"/>
        <v/>
      </c>
      <c r="BH70" s="44" t="str">
        <f ca="1">IF(AND(BD70="YES",BG70&lt;&gt;""),IF(BG70&lt;=VLOOKUP(AQ70,'Players Stats'!$C$88:$H$127,6),1,0),"")</f>
        <v/>
      </c>
      <c r="BI70" s="27" t="str">
        <f t="shared" ca="1" si="28"/>
        <v/>
      </c>
      <c r="BJ70" s="44" t="str">
        <f ca="1">IF(BI70="","",IF(BI70&lt;=Simulation!$K$7,"YES","NO"))</f>
        <v/>
      </c>
      <c r="BK70" s="27" t="str">
        <f t="shared" ca="1" si="29"/>
        <v/>
      </c>
      <c r="BL70" s="44" t="str">
        <f ca="1">IF(BJ70="NO",IF(BK70&lt;=Simulation!$K$9,AN70,AO70),"")</f>
        <v/>
      </c>
      <c r="BN70" s="44" t="str">
        <f t="shared" ca="1" si="30"/>
        <v/>
      </c>
      <c r="BO70" s="6" t="str">
        <f t="shared" ca="1" si="31"/>
        <v/>
      </c>
      <c r="BP70" s="44" t="str">
        <f t="shared" ca="1" si="32"/>
        <v/>
      </c>
      <c r="BR70" s="44" t="str">
        <f t="shared" ca="1" si="2"/>
        <v/>
      </c>
      <c r="BS70" s="44" t="str">
        <f t="shared" ca="1" si="2"/>
        <v/>
      </c>
      <c r="BT70" s="44" t="str">
        <f t="shared" ca="1" si="2"/>
        <v/>
      </c>
      <c r="BU70" s="44"/>
      <c r="BV70" s="44">
        <f ca="1">IF(BV69&lt;&gt;"",IF(AND(BV69&lt;60*Simulation!$K$8, BV69+BW70&lt;60*Simulation!$K$8),BV69+BW70,""),"")</f>
        <v>883</v>
      </c>
      <c r="BW70" s="44">
        <f ca="1">IF(BV69&lt;&gt;"",IF(AND(CV69&lt;&gt;"", BX69=CV69),RANDBETWEEN(Simulation!$N$6,Simulation!$P$6),RANDBETWEEN(Simulation!$N$5,Simulation!$P$5)),"")</f>
        <v>8</v>
      </c>
      <c r="BX70" s="44">
        <f t="shared" ca="1" si="69"/>
        <v>4</v>
      </c>
      <c r="BY70" s="44">
        <f t="shared" ca="1" si="33"/>
        <v>3</v>
      </c>
      <c r="BZ70" s="27">
        <f t="shared" ref="BZ70:BZ90" ca="1" si="79">IF(BV70&lt;&gt;"",RAND(),"")</f>
        <v>0.21459828798610159</v>
      </c>
      <c r="CA70" s="44">
        <f t="shared" ca="1" si="35"/>
        <v>17</v>
      </c>
      <c r="CB70" s="44" t="str">
        <f ca="1">IF(BV70&lt;&gt;"",VLOOKUP(CA70,'Players Stats'!$C$88:$D$127,2),"")</f>
        <v>Shooting Guard</v>
      </c>
      <c r="CC70" s="44" t="str">
        <f ca="1">IF(BV70&lt;&gt;"",VLOOKUP(CA70,'Players Stats'!$C$88:$E$127,3),"")</f>
        <v>Raymond Felton</v>
      </c>
      <c r="CD70" s="27">
        <f t="shared" ca="1" si="36"/>
        <v>0.48329657035724793</v>
      </c>
      <c r="CE70" s="44">
        <f ca="1">IF(BV70&lt;&gt;"",VLOOKUP('Quarter 2'!CA70-5*('Quarter 2'!BX70-1),'Players Stats'!$B$136:$J$140,1+BY70),"")</f>
        <v>6.9400000000000003E-2</v>
      </c>
      <c r="CF70" s="44" t="str">
        <f t="shared" ca="1" si="70"/>
        <v>NO</v>
      </c>
      <c r="CG70" s="27">
        <f t="shared" ca="1" si="37"/>
        <v>0.50989425226140117</v>
      </c>
      <c r="CH70" s="44">
        <f ca="1">IF(BV70&lt;&gt;"",IF(CF70="NO",VLOOKUP(CA70,'Players Stats'!$C$88:$I$127,7),""),"")</f>
        <v>0.22619047619047616</v>
      </c>
      <c r="CI70" s="44">
        <f t="shared" ca="1" si="71"/>
        <v>2</v>
      </c>
      <c r="CJ70" s="27">
        <f t="shared" ca="1" si="38"/>
        <v>0.83134472455781294</v>
      </c>
      <c r="CK70" s="44">
        <f ca="1">IF(CF70="NO",VLOOKUP(CA70,'Players Stats'!$C$88:$H$127,7-'Quarter 2'!CI70),"")</f>
        <v>0.42699999999999999</v>
      </c>
      <c r="CL70" s="44">
        <f t="shared" ca="1" si="72"/>
        <v>0</v>
      </c>
      <c r="CM70" s="27">
        <f t="shared" ca="1" si="39"/>
        <v>0.39619992187962605</v>
      </c>
      <c r="CN70" s="44" t="str">
        <f ca="1">IF(CM70="","",IF(CM70&lt;=VLOOKUP(CA70,'Players Stats'!$C$88:$L$127,10),"YES","NO"))</f>
        <v>NO</v>
      </c>
      <c r="CO70" s="27" t="str">
        <f t="shared" ca="1" si="40"/>
        <v/>
      </c>
      <c r="CP70" s="44" t="str">
        <f ca="1">IF(CN70="YES",IF(CO70&lt;=VLOOKUP(CA70,'Players Stats'!$C$88:$H$127,6),1,0),"")</f>
        <v/>
      </c>
      <c r="CQ70" s="27" t="str">
        <f t="shared" ca="1" si="41"/>
        <v/>
      </c>
      <c r="CR70" s="44" t="str">
        <f ca="1">IF(AND(CN70="YES",CQ70&lt;&gt;""),IF(CQ70&lt;=VLOOKUP(CA70,'Players Stats'!$C$88:$H$127,6),1,0),"")</f>
        <v/>
      </c>
      <c r="CS70" s="27">
        <f t="shared" ca="1" si="42"/>
        <v>0.52498042521676969</v>
      </c>
      <c r="CT70" s="44" t="str">
        <f ca="1">IF(CS70="","",IF(CS70&lt;=Simulation!$K$7,"YES","NO"))</f>
        <v>NO</v>
      </c>
      <c r="CU70" s="27">
        <f t="shared" ca="1" si="43"/>
        <v>0.33657186013076523</v>
      </c>
      <c r="CV70" s="44">
        <f ca="1">IF(CT70="NO",IF(CU70&lt;=Simulation!$K$9,BX70,BY70),"")</f>
        <v>3</v>
      </c>
      <c r="CX70" s="44">
        <f t="shared" ca="1" si="44"/>
        <v>32</v>
      </c>
      <c r="CY70" s="6" t="str">
        <f t="shared" ca="1" si="45"/>
        <v>-</v>
      </c>
      <c r="CZ70" s="44">
        <f t="shared" ca="1" si="46"/>
        <v>28</v>
      </c>
      <c r="DB70" s="44">
        <f t="shared" ca="1" si="3"/>
        <v>32</v>
      </c>
      <c r="DC70" s="44" t="str">
        <f t="shared" ca="1" si="3"/>
        <v>-</v>
      </c>
      <c r="DD70" s="44">
        <f t="shared" ca="1" si="3"/>
        <v>28</v>
      </c>
      <c r="DE70" s="44"/>
      <c r="DF70" s="44" t="str">
        <f ca="1">IF(DF69&lt;&gt;"",IF(AND(DF69&lt;60*Simulation!$K$8, DF69+DG70&lt;60*Simulation!$K$8),DF69+DG70,""),"")</f>
        <v/>
      </c>
      <c r="DG70" s="44" t="str">
        <f ca="1">IF(DF69&lt;&gt;"",IF(AND(EF69&lt;&gt;"", DH69=EF69),RANDBETWEEN(Simulation!$N$6,Simulation!$P$6),RANDBETWEEN(Simulation!$N$5,Simulation!$P$5)),"")</f>
        <v/>
      </c>
      <c r="DH70" s="44" t="str">
        <f t="shared" ca="1" si="73"/>
        <v/>
      </c>
      <c r="DI70" s="44" t="str">
        <f t="shared" ca="1" si="47"/>
        <v/>
      </c>
      <c r="DJ70" s="27" t="str">
        <f t="shared" ref="DJ70:DJ90" ca="1" si="80">IF(DF70&lt;&gt;"",RAND(),"")</f>
        <v/>
      </c>
      <c r="DK70" s="44" t="str">
        <f t="shared" ca="1" si="49"/>
        <v/>
      </c>
      <c r="DL70" s="44" t="str">
        <f ca="1">IF(DF70&lt;&gt;"",VLOOKUP(DK70,'Players Stats'!$C$88:$D$127,2),"")</f>
        <v/>
      </c>
      <c r="DM70" s="44" t="str">
        <f ca="1">IF(DF70&lt;&gt;"",VLOOKUP(DK70,'Players Stats'!$C$88:$E$127,3),"")</f>
        <v/>
      </c>
      <c r="DN70" s="27" t="str">
        <f t="shared" ca="1" si="50"/>
        <v/>
      </c>
      <c r="DO70" s="44" t="str">
        <f ca="1">IF(DF70&lt;&gt;"",VLOOKUP('Quarter 2'!DK70-5*('Quarter 2'!DH70-1),'Players Stats'!$B$136:$J$140,1+DI70),"")</f>
        <v/>
      </c>
      <c r="DP70" s="44" t="str">
        <f t="shared" ca="1" si="74"/>
        <v/>
      </c>
      <c r="DQ70" s="27" t="str">
        <f t="shared" ca="1" si="51"/>
        <v/>
      </c>
      <c r="DR70" s="44" t="str">
        <f ca="1">IF(DF70&lt;&gt;"",IF(DP70="NO",VLOOKUP(DK70,'Players Stats'!$C$88:$I$127,7),""),"")</f>
        <v/>
      </c>
      <c r="DS70" s="44" t="str">
        <f t="shared" ca="1" si="75"/>
        <v/>
      </c>
      <c r="DT70" s="27" t="str">
        <f t="shared" ca="1" si="52"/>
        <v/>
      </c>
      <c r="DU70" s="44" t="str">
        <f ca="1">IF(DP70="NO",VLOOKUP(DK70,'Players Stats'!$C$88:$H$127,7-'Quarter 2'!DS70),"")</f>
        <v/>
      </c>
      <c r="DV70" s="44" t="str">
        <f t="shared" ca="1" si="76"/>
        <v/>
      </c>
      <c r="DW70" s="27" t="str">
        <f t="shared" ca="1" si="53"/>
        <v/>
      </c>
      <c r="DX70" s="44" t="str">
        <f ca="1">IF(DW70="","",IF(DW70&lt;=VLOOKUP(DK70,'Players Stats'!$C$88:$L$127,10),"YES","NO"))</f>
        <v/>
      </c>
      <c r="DY70" s="27" t="str">
        <f t="shared" ca="1" si="54"/>
        <v/>
      </c>
      <c r="DZ70" s="44" t="str">
        <f ca="1">IF(DX70="YES",IF(DY70&lt;=VLOOKUP(DK70,'Players Stats'!$C$88:$H$127,6),1,0),"")</f>
        <v/>
      </c>
      <c r="EA70" s="27" t="str">
        <f t="shared" ca="1" si="55"/>
        <v/>
      </c>
      <c r="EB70" s="44" t="str">
        <f ca="1">IF(AND(DX70="YES",EA70&lt;&gt;""),IF(EA70&lt;=VLOOKUP(DK70,'Players Stats'!$C$88:$H$127,6),1,0),"")</f>
        <v/>
      </c>
      <c r="EC70" s="27" t="str">
        <f t="shared" ca="1" si="56"/>
        <v/>
      </c>
      <c r="ED70" s="44" t="str">
        <f ca="1">IF(EC70="","",IF(EC70&lt;=Simulation!$K$7,"YES","NO"))</f>
        <v/>
      </c>
      <c r="EE70" s="27" t="str">
        <f t="shared" ca="1" si="57"/>
        <v/>
      </c>
      <c r="EF70" s="44" t="str">
        <f ca="1">IF(ED70="NO",IF(EE70&lt;=Simulation!$K$9,DH70,DI70),"")</f>
        <v/>
      </c>
      <c r="EH70" s="44" t="str">
        <f t="shared" ca="1" si="58"/>
        <v/>
      </c>
      <c r="EI70" s="6" t="str">
        <f t="shared" ca="1" si="59"/>
        <v/>
      </c>
      <c r="EJ70" s="44" t="str">
        <f t="shared" ca="1" si="60"/>
        <v/>
      </c>
      <c r="EL70" s="44" t="str">
        <f t="shared" ca="1" si="4"/>
        <v/>
      </c>
      <c r="EM70" s="44" t="str">
        <f t="shared" ca="1" si="4"/>
        <v/>
      </c>
      <c r="EN70" s="44" t="str">
        <f t="shared" ca="1" si="4"/>
        <v/>
      </c>
    </row>
    <row r="71" spans="2:144">
      <c r="B71" s="44">
        <f ca="1">IF(B70&lt;&gt;"",IF(AND(B70&lt;60*Simulation!$K$8, B70+C71&lt;60*Simulation!$K$8),B70+C71,""),"")</f>
        <v>874</v>
      </c>
      <c r="C71" s="44">
        <f ca="1">IF(B70&lt;&gt;"",IF(AND(AB70&lt;&gt;"", D70=AB70),RANDBETWEEN(Simulation!$N$6,Simulation!$P$6),RANDBETWEEN(Simulation!$N$5,Simulation!$P$5)),"")</f>
        <v>22</v>
      </c>
      <c r="D71" s="44">
        <f t="shared" ca="1" si="61"/>
        <v>3</v>
      </c>
      <c r="E71" s="44">
        <f t="shared" ca="1" si="5"/>
        <v>4</v>
      </c>
      <c r="F71" s="87">
        <f t="shared" ca="1" si="6"/>
        <v>0.56069911043112175</v>
      </c>
      <c r="G71" s="44">
        <f t="shared" ca="1" si="7"/>
        <v>13</v>
      </c>
      <c r="H71" s="44" t="str">
        <f ca="1">IF(B71&lt;&gt;"",VLOOKUP(G71,'Players Stats'!$C$88:$D$127,2),"")</f>
        <v>Small Forward</v>
      </c>
      <c r="I71" s="44" t="str">
        <f ca="1">IF(B71&lt;&gt;"",VLOOKUP(G71,'Players Stats'!$C$88:$E$127,3),"")</f>
        <v>David West</v>
      </c>
      <c r="J71" s="87">
        <f t="shared" ca="1" si="8"/>
        <v>0.83791761630482442</v>
      </c>
      <c r="K71" s="87">
        <f ca="1">IF(B71&lt;&gt;"",VLOOKUP('Quarter 2'!G71-5*('Quarter 2'!D71-1),'Players Stats'!$B$136:$J$140,1+E71),"")</f>
        <v>6.5350000000000005E-2</v>
      </c>
      <c r="L71" s="44" t="str">
        <f t="shared" ca="1" si="62"/>
        <v>NO</v>
      </c>
      <c r="M71" s="87">
        <f t="shared" ca="1" si="9"/>
        <v>0.93108132988534964</v>
      </c>
      <c r="N71" s="87">
        <f ca="1">IF(B71&lt;&gt;"",IF(L71="NO",VLOOKUP(G71,'Players Stats'!$C$88:$I$127,7),""),"")</f>
        <v>2.1276595744680847E-2</v>
      </c>
      <c r="O71" s="44">
        <f t="shared" ca="1" si="63"/>
        <v>2</v>
      </c>
      <c r="P71" s="87">
        <f t="shared" ca="1" si="10"/>
        <v>0.43632968032461583</v>
      </c>
      <c r="Q71" s="87">
        <f ca="1">IF(L71="NO",VLOOKUP(G71,'Players Stats'!$C$88:$H$127,7-'Quarter 2'!O71),"")</f>
        <v>0.498</v>
      </c>
      <c r="R71" s="44">
        <f t="shared" ca="1" si="64"/>
        <v>2</v>
      </c>
      <c r="S71" s="87">
        <f t="shared" ca="1" si="11"/>
        <v>0.47688062648908258</v>
      </c>
      <c r="T71" s="44" t="str">
        <f ca="1">IF(S71="","",IF(S71&lt;=VLOOKUP(G71,'Players Stats'!$C$88:$L$127,10),"YES","NO"))</f>
        <v>NO</v>
      </c>
      <c r="U71" s="87" t="str">
        <f t="shared" ca="1" si="12"/>
        <v/>
      </c>
      <c r="V71" s="44" t="str">
        <f ca="1">IF(T71="YES",IF(U71&lt;=VLOOKUP(G71,'Players Stats'!$C$88:$H$127,6),1,0),"")</f>
        <v/>
      </c>
      <c r="W71" s="87" t="str">
        <f t="shared" ca="1" si="13"/>
        <v/>
      </c>
      <c r="X71" s="44" t="str">
        <f ca="1">IF(AND(T71="YES",W71&lt;&gt;""),IF(W71&lt;=VLOOKUP(G71,'Players Stats'!$C$88:$H$127,6),1,0),"")</f>
        <v/>
      </c>
      <c r="Y71" s="87" t="str">
        <f t="shared" ca="1" si="14"/>
        <v/>
      </c>
      <c r="Z71" s="44" t="str">
        <f ca="1">IF(Y71="","",IF(Y71&lt;=Simulation!$K$7,"YES","NO"))</f>
        <v/>
      </c>
      <c r="AA71" s="87" t="str">
        <f t="shared" ca="1" si="15"/>
        <v/>
      </c>
      <c r="AB71" s="44" t="str">
        <f ca="1">IF(Z71="NO",IF(AA71&lt;=Simulation!$K$9,D71,E71),"")</f>
        <v/>
      </c>
      <c r="AD71" s="44">
        <f t="shared" ca="1" si="16"/>
        <v>25</v>
      </c>
      <c r="AE71" s="6" t="str">
        <f t="shared" ca="1" si="17"/>
        <v>-</v>
      </c>
      <c r="AF71" s="44">
        <f t="shared" ca="1" si="18"/>
        <v>30</v>
      </c>
      <c r="AH71" s="44" t="str">
        <f t="shared" ca="1" si="77"/>
        <v/>
      </c>
      <c r="AI71" s="44" t="str">
        <f t="shared" ca="1" si="77"/>
        <v/>
      </c>
      <c r="AJ71" s="44" t="str">
        <f t="shared" ca="1" si="77"/>
        <v/>
      </c>
      <c r="AL71" s="44" t="str">
        <f ca="1">IF(AL70&lt;&gt;"",IF(AND(AL70&lt;60*Simulation!$K$8, AL70+AM71&lt;60*Simulation!$K$8),AL70+AM71,""),"")</f>
        <v/>
      </c>
      <c r="AM71" s="44" t="str">
        <f ca="1">IF(AL70&lt;&gt;"",IF(AND(BL70&lt;&gt;"", AN70=BL70),RANDBETWEEN(Simulation!$N$6,Simulation!$P$6),RANDBETWEEN(Simulation!$N$5,Simulation!$P$5)),"")</f>
        <v/>
      </c>
      <c r="AN71" s="44" t="str">
        <f t="shared" ca="1" si="65"/>
        <v/>
      </c>
      <c r="AO71" s="44" t="str">
        <f t="shared" ca="1" si="19"/>
        <v/>
      </c>
      <c r="AP71" s="27" t="str">
        <f t="shared" ca="1" si="78"/>
        <v/>
      </c>
      <c r="AQ71" s="44" t="str">
        <f t="shared" ca="1" si="21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22"/>
        <v/>
      </c>
      <c r="AU71" s="44" t="str">
        <f ca="1">IF(AL71&lt;&gt;"",VLOOKUP('Quarter 2'!AQ71-5*('Quarter 2'!AN71-1),'Players Stats'!$B$136:$J$140,1+AO71),"")</f>
        <v/>
      </c>
      <c r="AV71" s="44" t="str">
        <f t="shared" ca="1" si="66"/>
        <v/>
      </c>
      <c r="AW71" s="27" t="str">
        <f t="shared" ca="1" si="23"/>
        <v/>
      </c>
      <c r="AX71" s="44" t="str">
        <f ca="1">IF(AL71&lt;&gt;"",IF(AV71="NO",VLOOKUP(AQ71,'Players Stats'!$C$88:$I$127,7),""),"")</f>
        <v/>
      </c>
      <c r="AY71" s="44" t="str">
        <f t="shared" ca="1" si="67"/>
        <v/>
      </c>
      <c r="AZ71" s="27" t="str">
        <f t="shared" ca="1" si="24"/>
        <v/>
      </c>
      <c r="BA71" s="44" t="str">
        <f ca="1">IF(AV71="NO",VLOOKUP(AQ71,'Players Stats'!$C$88:$H$127,7-'Quarter 2'!AY71),"")</f>
        <v/>
      </c>
      <c r="BB71" s="44" t="str">
        <f t="shared" ca="1" si="68"/>
        <v/>
      </c>
      <c r="BC71" s="27" t="str">
        <f t="shared" ca="1" si="25"/>
        <v/>
      </c>
      <c r="BD71" s="44" t="str">
        <f ca="1">IF(BC71="","",IF(BC71&lt;=VLOOKUP(AQ71,'Players Stats'!$C$88:$L$127,10),"YES","NO"))</f>
        <v/>
      </c>
      <c r="BE71" s="27" t="str">
        <f t="shared" ca="1" si="26"/>
        <v/>
      </c>
      <c r="BF71" s="44" t="str">
        <f ca="1">IF(BD71="YES",IF(BE71&lt;=VLOOKUP(AQ71,'Players Stats'!$C$88:$H$127,6),1,0),"")</f>
        <v/>
      </c>
      <c r="BG71" s="27" t="str">
        <f t="shared" ca="1" si="27"/>
        <v/>
      </c>
      <c r="BH71" s="44" t="str">
        <f ca="1">IF(AND(BD71="YES",BG71&lt;&gt;""),IF(BG71&lt;=VLOOKUP(AQ71,'Players Stats'!$C$88:$H$127,6),1,0),"")</f>
        <v/>
      </c>
      <c r="BI71" s="27" t="str">
        <f t="shared" ca="1" si="28"/>
        <v/>
      </c>
      <c r="BJ71" s="44" t="str">
        <f ca="1">IF(BI71="","",IF(BI71&lt;=Simulation!$K$7,"YES","NO"))</f>
        <v/>
      </c>
      <c r="BK71" s="27" t="str">
        <f t="shared" ca="1" si="29"/>
        <v/>
      </c>
      <c r="BL71" s="44" t="str">
        <f ca="1">IF(BJ71="NO",IF(BK71&lt;=Simulation!$K$9,AN71,AO71),"")</f>
        <v/>
      </c>
      <c r="BN71" s="44" t="str">
        <f t="shared" ca="1" si="30"/>
        <v/>
      </c>
      <c r="BO71" s="6" t="str">
        <f t="shared" ca="1" si="31"/>
        <v/>
      </c>
      <c r="BP71" s="44" t="str">
        <f t="shared" ca="1" si="32"/>
        <v/>
      </c>
      <c r="BR71" s="44" t="str">
        <f t="shared" ca="1" si="2"/>
        <v/>
      </c>
      <c r="BS71" s="44" t="str">
        <f t="shared" ca="1" si="2"/>
        <v/>
      </c>
      <c r="BT71" s="44" t="str">
        <f t="shared" ca="1" si="2"/>
        <v/>
      </c>
      <c r="BU71" s="44"/>
      <c r="BV71" s="44" t="str">
        <f ca="1">IF(BV70&lt;&gt;"",IF(AND(BV70&lt;60*Simulation!$K$8, BV70+BW71&lt;60*Simulation!$K$8),BV70+BW71,""),"")</f>
        <v/>
      </c>
      <c r="BW71" s="44">
        <f ca="1">IF(BV70&lt;&gt;"",IF(AND(CV70&lt;&gt;"", BX70=CV70),RANDBETWEEN(Simulation!$N$6,Simulation!$P$6),RANDBETWEEN(Simulation!$N$5,Simulation!$P$5)),"")</f>
        <v>22</v>
      </c>
      <c r="BX71" s="44" t="str">
        <f t="shared" ca="1" si="69"/>
        <v/>
      </c>
      <c r="BY71" s="44" t="str">
        <f t="shared" ca="1" si="33"/>
        <v/>
      </c>
      <c r="BZ71" s="27" t="str">
        <f t="shared" ca="1" si="79"/>
        <v/>
      </c>
      <c r="CA71" s="44" t="str">
        <f t="shared" ca="1" si="35"/>
        <v/>
      </c>
      <c r="CB71" s="44" t="str">
        <f ca="1">IF(BV71&lt;&gt;"",VLOOKUP(CA71,'Players Stats'!$C$88:$D$127,2),"")</f>
        <v/>
      </c>
      <c r="CC71" s="44" t="str">
        <f ca="1">IF(BV71&lt;&gt;"",VLOOKUP(CA71,'Players Stats'!$C$88:$E$127,3),"")</f>
        <v/>
      </c>
      <c r="CD71" s="27" t="str">
        <f t="shared" ca="1" si="36"/>
        <v/>
      </c>
      <c r="CE71" s="44" t="str">
        <f ca="1">IF(BV71&lt;&gt;"",VLOOKUP('Quarter 2'!CA71-5*('Quarter 2'!BX71-1),'Players Stats'!$B$136:$J$140,1+BY71),"")</f>
        <v/>
      </c>
      <c r="CF71" s="44" t="str">
        <f t="shared" ca="1" si="70"/>
        <v/>
      </c>
      <c r="CG71" s="27" t="str">
        <f t="shared" ca="1" si="37"/>
        <v/>
      </c>
      <c r="CH71" s="44" t="str">
        <f ca="1">IF(BV71&lt;&gt;"",IF(CF71="NO",VLOOKUP(CA71,'Players Stats'!$C$88:$I$127,7),""),"")</f>
        <v/>
      </c>
      <c r="CI71" s="44" t="str">
        <f t="shared" ca="1" si="71"/>
        <v/>
      </c>
      <c r="CJ71" s="27" t="str">
        <f t="shared" ca="1" si="38"/>
        <v/>
      </c>
      <c r="CK71" s="44" t="str">
        <f ca="1">IF(CF71="NO",VLOOKUP(CA71,'Players Stats'!$C$88:$H$127,7-'Quarter 2'!CI71),"")</f>
        <v/>
      </c>
      <c r="CL71" s="44" t="str">
        <f t="shared" ca="1" si="72"/>
        <v/>
      </c>
      <c r="CM71" s="27" t="str">
        <f t="shared" ca="1" si="39"/>
        <v/>
      </c>
      <c r="CN71" s="44" t="str">
        <f ca="1">IF(CM71="","",IF(CM71&lt;=VLOOKUP(CA71,'Players Stats'!$C$88:$L$127,10),"YES","NO"))</f>
        <v/>
      </c>
      <c r="CO71" s="27" t="str">
        <f t="shared" ca="1" si="40"/>
        <v/>
      </c>
      <c r="CP71" s="44" t="str">
        <f ca="1">IF(CN71="YES",IF(CO71&lt;=VLOOKUP(CA71,'Players Stats'!$C$88:$H$127,6),1,0),"")</f>
        <v/>
      </c>
      <c r="CQ71" s="27" t="str">
        <f t="shared" ca="1" si="41"/>
        <v/>
      </c>
      <c r="CR71" s="44" t="str">
        <f ca="1">IF(AND(CN71="YES",CQ71&lt;&gt;""),IF(CQ71&lt;=VLOOKUP(CA71,'Players Stats'!$C$88:$H$127,6),1,0),"")</f>
        <v/>
      </c>
      <c r="CS71" s="27" t="str">
        <f t="shared" ca="1" si="42"/>
        <v/>
      </c>
      <c r="CT71" s="44" t="str">
        <f ca="1">IF(CS71="","",IF(CS71&lt;=Simulation!$K$7,"YES","NO"))</f>
        <v/>
      </c>
      <c r="CU71" s="27" t="str">
        <f t="shared" ca="1" si="43"/>
        <v/>
      </c>
      <c r="CV71" s="44" t="str">
        <f ca="1">IF(CT71="NO",IF(CU71&lt;=Simulation!$K$9,BX71,BY71),"")</f>
        <v/>
      </c>
      <c r="CX71" s="44" t="str">
        <f t="shared" ca="1" si="44"/>
        <v/>
      </c>
      <c r="CY71" s="6" t="str">
        <f t="shared" ca="1" si="45"/>
        <v/>
      </c>
      <c r="CZ71" s="44" t="str">
        <f t="shared" ca="1" si="46"/>
        <v/>
      </c>
      <c r="DB71" s="44" t="str">
        <f t="shared" ca="1" si="3"/>
        <v/>
      </c>
      <c r="DC71" s="44" t="str">
        <f t="shared" ca="1" si="3"/>
        <v/>
      </c>
      <c r="DD71" s="44" t="str">
        <f t="shared" ca="1" si="3"/>
        <v/>
      </c>
      <c r="DE71" s="44"/>
      <c r="DF71" s="44" t="str">
        <f ca="1">IF(DF70&lt;&gt;"",IF(AND(DF70&lt;60*Simulation!$K$8, DF70+DG71&lt;60*Simulation!$K$8),DF70+DG71,""),"")</f>
        <v/>
      </c>
      <c r="DG71" s="44" t="str">
        <f ca="1">IF(DF70&lt;&gt;"",IF(AND(EF70&lt;&gt;"", DH70=EF70),RANDBETWEEN(Simulation!$N$6,Simulation!$P$6),RANDBETWEEN(Simulation!$N$5,Simulation!$P$5)),"")</f>
        <v/>
      </c>
      <c r="DH71" s="44" t="str">
        <f t="shared" ca="1" si="73"/>
        <v/>
      </c>
      <c r="DI71" s="44" t="str">
        <f t="shared" ca="1" si="47"/>
        <v/>
      </c>
      <c r="DJ71" s="27" t="str">
        <f t="shared" ca="1" si="80"/>
        <v/>
      </c>
      <c r="DK71" s="44" t="str">
        <f t="shared" ca="1" si="49"/>
        <v/>
      </c>
      <c r="DL71" s="44" t="str">
        <f ca="1">IF(DF71&lt;&gt;"",VLOOKUP(DK71,'Players Stats'!$C$88:$D$127,2),"")</f>
        <v/>
      </c>
      <c r="DM71" s="44" t="str">
        <f ca="1">IF(DF71&lt;&gt;"",VLOOKUP(DK71,'Players Stats'!$C$88:$E$127,3),"")</f>
        <v/>
      </c>
      <c r="DN71" s="27" t="str">
        <f t="shared" ca="1" si="50"/>
        <v/>
      </c>
      <c r="DO71" s="44" t="str">
        <f ca="1">IF(DF71&lt;&gt;"",VLOOKUP('Quarter 2'!DK71-5*('Quarter 2'!DH71-1),'Players Stats'!$B$136:$J$140,1+DI71),"")</f>
        <v/>
      </c>
      <c r="DP71" s="44" t="str">
        <f t="shared" ca="1" si="74"/>
        <v/>
      </c>
      <c r="DQ71" s="27" t="str">
        <f t="shared" ca="1" si="51"/>
        <v/>
      </c>
      <c r="DR71" s="44" t="str">
        <f ca="1">IF(DF71&lt;&gt;"",IF(DP71="NO",VLOOKUP(DK71,'Players Stats'!$C$88:$I$127,7),""),"")</f>
        <v/>
      </c>
      <c r="DS71" s="44" t="str">
        <f t="shared" ca="1" si="75"/>
        <v/>
      </c>
      <c r="DT71" s="27" t="str">
        <f t="shared" ca="1" si="52"/>
        <v/>
      </c>
      <c r="DU71" s="44" t="str">
        <f ca="1">IF(DP71="NO",VLOOKUP(DK71,'Players Stats'!$C$88:$H$127,7-'Quarter 2'!DS71),"")</f>
        <v/>
      </c>
      <c r="DV71" s="44" t="str">
        <f t="shared" ca="1" si="76"/>
        <v/>
      </c>
      <c r="DW71" s="27" t="str">
        <f t="shared" ca="1" si="53"/>
        <v/>
      </c>
      <c r="DX71" s="44" t="str">
        <f ca="1">IF(DW71="","",IF(DW71&lt;=VLOOKUP(DK71,'Players Stats'!$C$88:$L$127,10),"YES","NO"))</f>
        <v/>
      </c>
      <c r="DY71" s="27" t="str">
        <f t="shared" ca="1" si="54"/>
        <v/>
      </c>
      <c r="DZ71" s="44" t="str">
        <f ca="1">IF(DX71="YES",IF(DY71&lt;=VLOOKUP(DK71,'Players Stats'!$C$88:$H$127,6),1,0),"")</f>
        <v/>
      </c>
      <c r="EA71" s="27" t="str">
        <f t="shared" ca="1" si="55"/>
        <v/>
      </c>
      <c r="EB71" s="44" t="str">
        <f ca="1">IF(AND(DX71="YES",EA71&lt;&gt;""),IF(EA71&lt;=VLOOKUP(DK71,'Players Stats'!$C$88:$H$127,6),1,0),"")</f>
        <v/>
      </c>
      <c r="EC71" s="27" t="str">
        <f t="shared" ca="1" si="56"/>
        <v/>
      </c>
      <c r="ED71" s="44" t="str">
        <f ca="1">IF(EC71="","",IF(EC71&lt;=Simulation!$K$7,"YES","NO"))</f>
        <v/>
      </c>
      <c r="EE71" s="27" t="str">
        <f t="shared" ca="1" si="57"/>
        <v/>
      </c>
      <c r="EF71" s="44" t="str">
        <f ca="1">IF(ED71="NO",IF(EE71&lt;=Simulation!$K$9,DH71,DI71),"")</f>
        <v/>
      </c>
      <c r="EH71" s="44" t="str">
        <f t="shared" ca="1" si="58"/>
        <v/>
      </c>
      <c r="EI71" s="6" t="str">
        <f t="shared" ca="1" si="59"/>
        <v/>
      </c>
      <c r="EJ71" s="44" t="str">
        <f t="shared" ca="1" si="60"/>
        <v/>
      </c>
      <c r="EL71" s="44" t="str">
        <f t="shared" ca="1" si="4"/>
        <v/>
      </c>
      <c r="EM71" s="44" t="str">
        <f t="shared" ca="1" si="4"/>
        <v/>
      </c>
      <c r="EN71" s="44" t="str">
        <f t="shared" ca="1" si="4"/>
        <v/>
      </c>
    </row>
    <row r="72" spans="2:144">
      <c r="B72" s="44">
        <f ca="1">IF(B71&lt;&gt;"",IF(AND(B71&lt;60*Simulation!$K$8, B71+C72&lt;60*Simulation!$K$8),B71+C72,""),"")</f>
        <v>892</v>
      </c>
      <c r="C72" s="44">
        <f ca="1">IF(B71&lt;&gt;"",IF(AND(AB71&lt;&gt;"", D71=AB71),RANDBETWEEN(Simulation!$N$6,Simulation!$P$6),RANDBETWEEN(Simulation!$N$5,Simulation!$P$5)),"")</f>
        <v>18</v>
      </c>
      <c r="D72" s="44">
        <f t="shared" ca="1" si="61"/>
        <v>4</v>
      </c>
      <c r="E72" s="44">
        <f t="shared" ca="1" si="5"/>
        <v>3</v>
      </c>
      <c r="F72" s="87">
        <f t="shared" ca="1" si="6"/>
        <v>0.2240568013926294</v>
      </c>
      <c r="G72" s="44">
        <f t="shared" ca="1" si="7"/>
        <v>17</v>
      </c>
      <c r="H72" s="44" t="str">
        <f ca="1">IF(B72&lt;&gt;"",VLOOKUP(G72,'Players Stats'!$C$88:$D$127,2),"")</f>
        <v>Shooting Guard</v>
      </c>
      <c r="I72" s="44" t="str">
        <f ca="1">IF(B72&lt;&gt;"",VLOOKUP(G72,'Players Stats'!$C$88:$E$127,3),"")</f>
        <v>Raymond Felton</v>
      </c>
      <c r="J72" s="87">
        <f t="shared" ca="1" si="8"/>
        <v>3.6530966598041226E-2</v>
      </c>
      <c r="K72" s="87">
        <f ca="1">IF(B72&lt;&gt;"",VLOOKUP('Quarter 2'!G72-5*('Quarter 2'!D72-1),'Players Stats'!$B$136:$J$140,1+E72),"")</f>
        <v>6.9400000000000003E-2</v>
      </c>
      <c r="L72" s="44" t="str">
        <f t="shared" ca="1" si="62"/>
        <v>YES</v>
      </c>
      <c r="M72" s="87" t="str">
        <f t="shared" ca="1" si="9"/>
        <v/>
      </c>
      <c r="N72" s="87" t="str">
        <f ca="1">IF(B72&lt;&gt;"",IF(L72="NO",VLOOKUP(G72,'Players Stats'!$C$88:$I$127,7),""),"")</f>
        <v/>
      </c>
      <c r="O72" s="44" t="str">
        <f t="shared" ca="1" si="63"/>
        <v/>
      </c>
      <c r="P72" s="87" t="str">
        <f t="shared" ca="1" si="10"/>
        <v/>
      </c>
      <c r="Q72" s="87" t="str">
        <f ca="1">IF(L72="NO",VLOOKUP(G72,'Players Stats'!$C$88:$H$127,7-'Quarter 2'!O72),"")</f>
        <v/>
      </c>
      <c r="R72" s="44" t="str">
        <f t="shared" ca="1" si="64"/>
        <v/>
      </c>
      <c r="S72" s="87" t="str">
        <f t="shared" ca="1" si="11"/>
        <v/>
      </c>
      <c r="T72" s="44" t="str">
        <f ca="1">IF(S72="","",IF(S72&lt;=VLOOKUP(G72,'Players Stats'!$C$88:$L$127,10),"YES","NO"))</f>
        <v/>
      </c>
      <c r="U72" s="87" t="str">
        <f t="shared" ca="1" si="12"/>
        <v/>
      </c>
      <c r="V72" s="44" t="str">
        <f ca="1">IF(T72="YES",IF(U72&lt;=VLOOKUP(G72,'Players Stats'!$C$88:$H$127,6),1,0),"")</f>
        <v/>
      </c>
      <c r="W72" s="87" t="str">
        <f t="shared" ca="1" si="13"/>
        <v/>
      </c>
      <c r="X72" s="44" t="str">
        <f ca="1">IF(AND(T72="YES",W72&lt;&gt;""),IF(W72&lt;=VLOOKUP(G72,'Players Stats'!$C$88:$H$127,6),1,0),"")</f>
        <v/>
      </c>
      <c r="Y72" s="87" t="str">
        <f t="shared" ca="1" si="14"/>
        <v/>
      </c>
      <c r="Z72" s="44" t="str">
        <f ca="1">IF(Y72="","",IF(Y72&lt;=Simulation!$K$7,"YES","NO"))</f>
        <v/>
      </c>
      <c r="AA72" s="87" t="str">
        <f t="shared" ca="1" si="15"/>
        <v/>
      </c>
      <c r="AB72" s="44" t="str">
        <f ca="1">IF(Z72="NO",IF(AA72&lt;=Simulation!$K$9,D72,E72),"")</f>
        <v/>
      </c>
      <c r="AD72" s="44">
        <f t="shared" ca="1" si="16"/>
        <v>25</v>
      </c>
      <c r="AE72" s="6" t="str">
        <f t="shared" ca="1" si="17"/>
        <v>-</v>
      </c>
      <c r="AF72" s="44">
        <f t="shared" ca="1" si="18"/>
        <v>30</v>
      </c>
      <c r="AH72" s="44">
        <f t="shared" ca="1" si="77"/>
        <v>25</v>
      </c>
      <c r="AI72" s="44" t="str">
        <f t="shared" ca="1" si="77"/>
        <v>-</v>
      </c>
      <c r="AJ72" s="44">
        <f t="shared" ca="1" si="77"/>
        <v>30</v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65"/>
        <v/>
      </c>
      <c r="AO72" s="44" t="str">
        <f t="shared" ca="1" si="19"/>
        <v/>
      </c>
      <c r="AP72" s="27" t="str">
        <f t="shared" ca="1" si="78"/>
        <v/>
      </c>
      <c r="AQ72" s="44" t="str">
        <f t="shared" ca="1" si="21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22"/>
        <v/>
      </c>
      <c r="AU72" s="44" t="str">
        <f ca="1">IF(AL72&lt;&gt;"",VLOOKUP('Quarter 2'!AQ72-5*('Quarter 2'!AN72-1),'Players Stats'!$B$136:$J$140,1+AO72),"")</f>
        <v/>
      </c>
      <c r="AV72" s="44" t="str">
        <f t="shared" ca="1" si="66"/>
        <v/>
      </c>
      <c r="AW72" s="27" t="str">
        <f t="shared" ca="1" si="23"/>
        <v/>
      </c>
      <c r="AX72" s="44" t="str">
        <f ca="1">IF(AL72&lt;&gt;"",IF(AV72="NO",VLOOKUP(AQ72,'Players Stats'!$C$88:$I$127,7),""),"")</f>
        <v/>
      </c>
      <c r="AY72" s="44" t="str">
        <f t="shared" ca="1" si="67"/>
        <v/>
      </c>
      <c r="AZ72" s="27" t="str">
        <f t="shared" ca="1" si="24"/>
        <v/>
      </c>
      <c r="BA72" s="44" t="str">
        <f ca="1">IF(AV72="NO",VLOOKUP(AQ72,'Players Stats'!$C$88:$H$127,7-'Quarter 2'!AY72),"")</f>
        <v/>
      </c>
      <c r="BB72" s="44" t="str">
        <f t="shared" ca="1" si="68"/>
        <v/>
      </c>
      <c r="BC72" s="27" t="str">
        <f t="shared" ca="1" si="25"/>
        <v/>
      </c>
      <c r="BD72" s="44" t="str">
        <f ca="1">IF(BC72="","",IF(BC72&lt;=VLOOKUP(AQ72,'Players Stats'!$C$88:$L$127,10),"YES","NO"))</f>
        <v/>
      </c>
      <c r="BE72" s="27" t="str">
        <f t="shared" ca="1" si="26"/>
        <v/>
      </c>
      <c r="BF72" s="44" t="str">
        <f ca="1">IF(BD72="YES",IF(BE72&lt;=VLOOKUP(AQ72,'Players Stats'!$C$88:$H$127,6),1,0),"")</f>
        <v/>
      </c>
      <c r="BG72" s="27" t="str">
        <f t="shared" ca="1" si="27"/>
        <v/>
      </c>
      <c r="BH72" s="44" t="str">
        <f ca="1">IF(AND(BD72="YES",BG72&lt;&gt;""),IF(BG72&lt;=VLOOKUP(AQ72,'Players Stats'!$C$88:$H$127,6),1,0),"")</f>
        <v/>
      </c>
      <c r="BI72" s="27" t="str">
        <f t="shared" ca="1" si="28"/>
        <v/>
      </c>
      <c r="BJ72" s="44" t="str">
        <f ca="1">IF(BI72="","",IF(BI72&lt;=Simulation!$K$7,"YES","NO"))</f>
        <v/>
      </c>
      <c r="BK72" s="27" t="str">
        <f t="shared" ca="1" si="29"/>
        <v/>
      </c>
      <c r="BL72" s="44" t="str">
        <f ca="1">IF(BJ72="NO",IF(BK72&lt;=Simulation!$K$9,AN72,AO72),"")</f>
        <v/>
      </c>
      <c r="BN72" s="44" t="str">
        <f t="shared" ca="1" si="30"/>
        <v/>
      </c>
      <c r="BO72" s="6" t="str">
        <f t="shared" ca="1" si="31"/>
        <v/>
      </c>
      <c r="BP72" s="44" t="str">
        <f t="shared" ca="1" si="32"/>
        <v/>
      </c>
      <c r="BR72" s="44" t="str">
        <f t="shared" ca="1" si="2"/>
        <v/>
      </c>
      <c r="BS72" s="44" t="str">
        <f t="shared" ca="1" si="2"/>
        <v/>
      </c>
      <c r="BT72" s="44" t="str">
        <f t="shared" ca="1" si="2"/>
        <v/>
      </c>
      <c r="BU72" s="44"/>
      <c r="BV72" s="44" t="str">
        <f ca="1">IF(BV71&lt;&gt;"",IF(AND(BV71&lt;60*Simulation!$K$8, BV71+BW72&lt;60*Simulation!$K$8),BV71+BW72,""),"")</f>
        <v/>
      </c>
      <c r="BW72" s="44" t="str">
        <f ca="1">IF(BV71&lt;&gt;"",IF(AND(CV71&lt;&gt;"", BX71=CV71),RANDBETWEEN(Simulation!$N$6,Simulation!$P$6),RANDBETWEEN(Simulation!$N$5,Simulation!$P$5)),"")</f>
        <v/>
      </c>
      <c r="BX72" s="44" t="str">
        <f t="shared" ca="1" si="69"/>
        <v/>
      </c>
      <c r="BY72" s="44" t="str">
        <f t="shared" ca="1" si="33"/>
        <v/>
      </c>
      <c r="BZ72" s="27" t="str">
        <f t="shared" ca="1" si="79"/>
        <v/>
      </c>
      <c r="CA72" s="44" t="str">
        <f t="shared" ca="1" si="35"/>
        <v/>
      </c>
      <c r="CB72" s="44" t="str">
        <f ca="1">IF(BV72&lt;&gt;"",VLOOKUP(CA72,'Players Stats'!$C$88:$D$127,2),"")</f>
        <v/>
      </c>
      <c r="CC72" s="44" t="str">
        <f ca="1">IF(BV72&lt;&gt;"",VLOOKUP(CA72,'Players Stats'!$C$88:$E$127,3),"")</f>
        <v/>
      </c>
      <c r="CD72" s="27" t="str">
        <f t="shared" ca="1" si="36"/>
        <v/>
      </c>
      <c r="CE72" s="44" t="str">
        <f ca="1">IF(BV72&lt;&gt;"",VLOOKUP('Quarter 2'!CA72-5*('Quarter 2'!BX72-1),'Players Stats'!$B$136:$J$140,1+BY72),"")</f>
        <v/>
      </c>
      <c r="CF72" s="44" t="str">
        <f t="shared" ca="1" si="70"/>
        <v/>
      </c>
      <c r="CG72" s="27" t="str">
        <f t="shared" ca="1" si="37"/>
        <v/>
      </c>
      <c r="CH72" s="44" t="str">
        <f ca="1">IF(BV72&lt;&gt;"",IF(CF72="NO",VLOOKUP(CA72,'Players Stats'!$C$88:$I$127,7),""),"")</f>
        <v/>
      </c>
      <c r="CI72" s="44" t="str">
        <f t="shared" ca="1" si="71"/>
        <v/>
      </c>
      <c r="CJ72" s="27" t="str">
        <f t="shared" ca="1" si="38"/>
        <v/>
      </c>
      <c r="CK72" s="44" t="str">
        <f ca="1">IF(CF72="NO",VLOOKUP(CA72,'Players Stats'!$C$88:$H$127,7-'Quarter 2'!CI72),"")</f>
        <v/>
      </c>
      <c r="CL72" s="44" t="str">
        <f t="shared" ca="1" si="72"/>
        <v/>
      </c>
      <c r="CM72" s="27" t="str">
        <f t="shared" ca="1" si="39"/>
        <v/>
      </c>
      <c r="CN72" s="44" t="str">
        <f ca="1">IF(CM72="","",IF(CM72&lt;=VLOOKUP(CA72,'Players Stats'!$C$88:$L$127,10),"YES","NO"))</f>
        <v/>
      </c>
      <c r="CO72" s="27" t="str">
        <f t="shared" ca="1" si="40"/>
        <v/>
      </c>
      <c r="CP72" s="44" t="str">
        <f ca="1">IF(CN72="YES",IF(CO72&lt;=VLOOKUP(CA72,'Players Stats'!$C$88:$H$127,6),1,0),"")</f>
        <v/>
      </c>
      <c r="CQ72" s="27" t="str">
        <f t="shared" ca="1" si="41"/>
        <v/>
      </c>
      <c r="CR72" s="44" t="str">
        <f ca="1">IF(AND(CN72="YES",CQ72&lt;&gt;""),IF(CQ72&lt;=VLOOKUP(CA72,'Players Stats'!$C$88:$H$127,6),1,0),"")</f>
        <v/>
      </c>
      <c r="CS72" s="27" t="str">
        <f t="shared" ca="1" si="42"/>
        <v/>
      </c>
      <c r="CT72" s="44" t="str">
        <f ca="1">IF(CS72="","",IF(CS72&lt;=Simulation!$K$7,"YES","NO"))</f>
        <v/>
      </c>
      <c r="CU72" s="27" t="str">
        <f t="shared" ca="1" si="43"/>
        <v/>
      </c>
      <c r="CV72" s="44" t="str">
        <f ca="1">IF(CT72="NO",IF(CU72&lt;=Simulation!$K$9,BX72,BY72),"")</f>
        <v/>
      </c>
      <c r="CX72" s="44" t="str">
        <f t="shared" ca="1" si="44"/>
        <v/>
      </c>
      <c r="CY72" s="6" t="str">
        <f t="shared" ca="1" si="45"/>
        <v/>
      </c>
      <c r="CZ72" s="44" t="str">
        <f t="shared" ca="1" si="46"/>
        <v/>
      </c>
      <c r="DB72" s="44" t="str">
        <f t="shared" ca="1" si="3"/>
        <v/>
      </c>
      <c r="DC72" s="44" t="str">
        <f t="shared" ca="1" si="3"/>
        <v/>
      </c>
      <c r="DD72" s="44" t="str">
        <f t="shared" ca="1" si="3"/>
        <v/>
      </c>
      <c r="DE72" s="44"/>
      <c r="DF72" s="44" t="str">
        <f ca="1">IF(DF71&lt;&gt;"",IF(AND(DF71&lt;60*Simulation!$K$8, DF71+DG72&lt;60*Simulation!$K$8),DF71+DG72,""),"")</f>
        <v/>
      </c>
      <c r="DG72" s="44" t="str">
        <f ca="1">IF(DF71&lt;&gt;"",IF(AND(EF71&lt;&gt;"", DH71=EF71),RANDBETWEEN(Simulation!$N$6,Simulation!$P$6),RANDBETWEEN(Simulation!$N$5,Simulation!$P$5)),"")</f>
        <v/>
      </c>
      <c r="DH72" s="44" t="str">
        <f t="shared" ca="1" si="73"/>
        <v/>
      </c>
      <c r="DI72" s="44" t="str">
        <f t="shared" ca="1" si="47"/>
        <v/>
      </c>
      <c r="DJ72" s="27" t="str">
        <f t="shared" ca="1" si="80"/>
        <v/>
      </c>
      <c r="DK72" s="44" t="str">
        <f t="shared" ca="1" si="49"/>
        <v/>
      </c>
      <c r="DL72" s="44" t="str">
        <f ca="1">IF(DF72&lt;&gt;"",VLOOKUP(DK72,'Players Stats'!$C$88:$D$127,2),"")</f>
        <v/>
      </c>
      <c r="DM72" s="44" t="str">
        <f ca="1">IF(DF72&lt;&gt;"",VLOOKUP(DK72,'Players Stats'!$C$88:$E$127,3),"")</f>
        <v/>
      </c>
      <c r="DN72" s="27" t="str">
        <f t="shared" ca="1" si="50"/>
        <v/>
      </c>
      <c r="DO72" s="44" t="str">
        <f ca="1">IF(DF72&lt;&gt;"",VLOOKUP('Quarter 2'!DK72-5*('Quarter 2'!DH72-1),'Players Stats'!$B$136:$J$140,1+DI72),"")</f>
        <v/>
      </c>
      <c r="DP72" s="44" t="str">
        <f t="shared" ca="1" si="74"/>
        <v/>
      </c>
      <c r="DQ72" s="27" t="str">
        <f t="shared" ca="1" si="51"/>
        <v/>
      </c>
      <c r="DR72" s="44" t="str">
        <f ca="1">IF(DF72&lt;&gt;"",IF(DP72="NO",VLOOKUP(DK72,'Players Stats'!$C$88:$I$127,7),""),"")</f>
        <v/>
      </c>
      <c r="DS72" s="44" t="str">
        <f t="shared" ca="1" si="75"/>
        <v/>
      </c>
      <c r="DT72" s="27" t="str">
        <f t="shared" ca="1" si="52"/>
        <v/>
      </c>
      <c r="DU72" s="44" t="str">
        <f ca="1">IF(DP72="NO",VLOOKUP(DK72,'Players Stats'!$C$88:$H$127,7-'Quarter 2'!DS72),"")</f>
        <v/>
      </c>
      <c r="DV72" s="44" t="str">
        <f t="shared" ca="1" si="76"/>
        <v/>
      </c>
      <c r="DW72" s="27" t="str">
        <f t="shared" ca="1" si="53"/>
        <v/>
      </c>
      <c r="DX72" s="44" t="str">
        <f ca="1">IF(DW72="","",IF(DW72&lt;=VLOOKUP(DK72,'Players Stats'!$C$88:$L$127,10),"YES","NO"))</f>
        <v/>
      </c>
      <c r="DY72" s="27" t="str">
        <f t="shared" ca="1" si="54"/>
        <v/>
      </c>
      <c r="DZ72" s="44" t="str">
        <f ca="1">IF(DX72="YES",IF(DY72&lt;=VLOOKUP(DK72,'Players Stats'!$C$88:$H$127,6),1,0),"")</f>
        <v/>
      </c>
      <c r="EA72" s="27" t="str">
        <f t="shared" ca="1" si="55"/>
        <v/>
      </c>
      <c r="EB72" s="44" t="str">
        <f ca="1">IF(AND(DX72="YES",EA72&lt;&gt;""),IF(EA72&lt;=VLOOKUP(DK72,'Players Stats'!$C$88:$H$127,6),1,0),"")</f>
        <v/>
      </c>
      <c r="EC72" s="27" t="str">
        <f t="shared" ca="1" si="56"/>
        <v/>
      </c>
      <c r="ED72" s="44" t="str">
        <f ca="1">IF(EC72="","",IF(EC72&lt;=Simulation!$K$7,"YES","NO"))</f>
        <v/>
      </c>
      <c r="EE72" s="27" t="str">
        <f t="shared" ca="1" si="57"/>
        <v/>
      </c>
      <c r="EF72" s="44" t="str">
        <f ca="1">IF(ED72="NO",IF(EE72&lt;=Simulation!$K$9,DH72,DI72),"")</f>
        <v/>
      </c>
      <c r="EH72" s="44" t="str">
        <f t="shared" ca="1" si="58"/>
        <v/>
      </c>
      <c r="EI72" s="6" t="str">
        <f t="shared" ca="1" si="59"/>
        <v/>
      </c>
      <c r="EJ72" s="44" t="str">
        <f t="shared" ca="1" si="60"/>
        <v/>
      </c>
      <c r="EL72" s="44" t="str">
        <f t="shared" ca="1" si="4"/>
        <v/>
      </c>
      <c r="EM72" s="44" t="str">
        <f t="shared" ca="1" si="4"/>
        <v/>
      </c>
      <c r="EN72" s="44" t="str">
        <f t="shared" ca="1" si="4"/>
        <v/>
      </c>
    </row>
    <row r="73" spans="2:144">
      <c r="B73" s="44" t="str">
        <f ca="1">IF(B72&lt;&gt;"",IF(AND(B72&lt;60*Simulation!$K$8, B72+C73&lt;60*Simulation!$K$8),B72+C73,""),"")</f>
        <v/>
      </c>
      <c r="C73" s="44">
        <f ca="1">IF(B72&lt;&gt;"",IF(AND(AB72&lt;&gt;"", D72=AB72),RANDBETWEEN(Simulation!$N$6,Simulation!$P$6),RANDBETWEEN(Simulation!$N$5,Simulation!$P$5)),"")</f>
        <v>8</v>
      </c>
      <c r="D73" s="44" t="str">
        <f t="shared" ca="1" si="61"/>
        <v/>
      </c>
      <c r="E73" s="44" t="str">
        <f t="shared" ca="1" si="5"/>
        <v/>
      </c>
      <c r="F73" s="87" t="str">
        <f t="shared" ca="1" si="6"/>
        <v/>
      </c>
      <c r="G73" s="44" t="str">
        <f t="shared" ca="1" si="7"/>
        <v/>
      </c>
      <c r="H73" s="44" t="str">
        <f ca="1">IF(B73&lt;&gt;"",VLOOKUP(G73,'Players Stats'!$C$88:$D$127,2),"")</f>
        <v/>
      </c>
      <c r="I73" s="44" t="str">
        <f ca="1">IF(B73&lt;&gt;"",VLOOKUP(G73,'Players Stats'!$C$88:$E$127,3),"")</f>
        <v/>
      </c>
      <c r="J73" s="87" t="str">
        <f t="shared" ca="1" si="8"/>
        <v/>
      </c>
      <c r="K73" s="87" t="str">
        <f ca="1">IF(B73&lt;&gt;"",VLOOKUP('Quarter 2'!G73-5*('Quarter 2'!D73-1),'Players Stats'!$B$136:$J$140,1+E73),"")</f>
        <v/>
      </c>
      <c r="L73" s="44" t="str">
        <f t="shared" ca="1" si="62"/>
        <v/>
      </c>
      <c r="M73" s="87" t="str">
        <f t="shared" ca="1" si="9"/>
        <v/>
      </c>
      <c r="N73" s="87" t="str">
        <f ca="1">IF(B73&lt;&gt;"",IF(L73="NO",VLOOKUP(G73,'Players Stats'!$C$88:$I$127,7),""),"")</f>
        <v/>
      </c>
      <c r="O73" s="44" t="str">
        <f t="shared" ca="1" si="63"/>
        <v/>
      </c>
      <c r="P73" s="87" t="str">
        <f t="shared" ca="1" si="10"/>
        <v/>
      </c>
      <c r="Q73" s="87" t="str">
        <f ca="1">IF(L73="NO",VLOOKUP(G73,'Players Stats'!$C$88:$H$127,7-'Quarter 2'!O73),"")</f>
        <v/>
      </c>
      <c r="R73" s="44" t="str">
        <f t="shared" ca="1" si="64"/>
        <v/>
      </c>
      <c r="S73" s="87" t="str">
        <f t="shared" ca="1" si="11"/>
        <v/>
      </c>
      <c r="T73" s="44" t="str">
        <f ca="1">IF(S73="","",IF(S73&lt;=VLOOKUP(G73,'Players Stats'!$C$88:$L$127,10),"YES","NO"))</f>
        <v/>
      </c>
      <c r="U73" s="87" t="str">
        <f t="shared" ca="1" si="12"/>
        <v/>
      </c>
      <c r="V73" s="44" t="str">
        <f ca="1">IF(T73="YES",IF(U73&lt;=VLOOKUP(G73,'Players Stats'!$C$88:$H$127,6),1,0),"")</f>
        <v/>
      </c>
      <c r="W73" s="87" t="str">
        <f t="shared" ca="1" si="13"/>
        <v/>
      </c>
      <c r="X73" s="44" t="str">
        <f ca="1">IF(AND(T73="YES",W73&lt;&gt;""),IF(W73&lt;=VLOOKUP(G73,'Players Stats'!$C$88:$H$127,6),1,0),"")</f>
        <v/>
      </c>
      <c r="Y73" s="87" t="str">
        <f t="shared" ca="1" si="14"/>
        <v/>
      </c>
      <c r="Z73" s="44" t="str">
        <f ca="1">IF(Y73="","",IF(Y73&lt;=Simulation!$K$7,"YES","NO"))</f>
        <v/>
      </c>
      <c r="AA73" s="87" t="str">
        <f t="shared" ca="1" si="15"/>
        <v/>
      </c>
      <c r="AB73" s="44" t="str">
        <f ca="1">IF(Z73="NO",IF(AA73&lt;=Simulation!$K$9,D73,E73),"")</f>
        <v/>
      </c>
      <c r="AD73" s="44" t="str">
        <f t="shared" ca="1" si="16"/>
        <v/>
      </c>
      <c r="AE73" s="6" t="str">
        <f t="shared" ca="1" si="17"/>
        <v/>
      </c>
      <c r="AF73" s="44" t="str">
        <f t="shared" ca="1" si="18"/>
        <v/>
      </c>
      <c r="AH73" s="44" t="str">
        <f t="shared" ca="1" si="77"/>
        <v/>
      </c>
      <c r="AI73" s="44" t="str">
        <f t="shared" ca="1" si="77"/>
        <v/>
      </c>
      <c r="AJ73" s="44" t="str">
        <f t="shared" ca="1" si="77"/>
        <v/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65"/>
        <v/>
      </c>
      <c r="AO73" s="44" t="str">
        <f t="shared" ca="1" si="19"/>
        <v/>
      </c>
      <c r="AP73" s="27" t="str">
        <f t="shared" ca="1" si="78"/>
        <v/>
      </c>
      <c r="AQ73" s="44" t="str">
        <f t="shared" ca="1" si="21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22"/>
        <v/>
      </c>
      <c r="AU73" s="44" t="str">
        <f ca="1">IF(AL73&lt;&gt;"",VLOOKUP('Quarter 2'!AQ73-5*('Quarter 2'!AN73-1),'Players Stats'!$B$136:$J$140,1+AO73),"")</f>
        <v/>
      </c>
      <c r="AV73" s="44" t="str">
        <f t="shared" ca="1" si="66"/>
        <v/>
      </c>
      <c r="AW73" s="27" t="str">
        <f t="shared" ca="1" si="23"/>
        <v/>
      </c>
      <c r="AX73" s="44" t="str">
        <f ca="1">IF(AL73&lt;&gt;"",IF(AV73="NO",VLOOKUP(AQ73,'Players Stats'!$C$88:$I$127,7),""),"")</f>
        <v/>
      </c>
      <c r="AY73" s="44" t="str">
        <f t="shared" ca="1" si="67"/>
        <v/>
      </c>
      <c r="AZ73" s="27" t="str">
        <f t="shared" ca="1" si="24"/>
        <v/>
      </c>
      <c r="BA73" s="44" t="str">
        <f ca="1">IF(AV73="NO",VLOOKUP(AQ73,'Players Stats'!$C$88:$H$127,7-'Quarter 2'!AY73),"")</f>
        <v/>
      </c>
      <c r="BB73" s="44" t="str">
        <f t="shared" ca="1" si="68"/>
        <v/>
      </c>
      <c r="BC73" s="27" t="str">
        <f t="shared" ca="1" si="25"/>
        <v/>
      </c>
      <c r="BD73" s="44" t="str">
        <f ca="1">IF(BC73="","",IF(BC73&lt;=VLOOKUP(AQ73,'Players Stats'!$C$88:$L$127,10),"YES","NO"))</f>
        <v/>
      </c>
      <c r="BE73" s="27" t="str">
        <f t="shared" ca="1" si="26"/>
        <v/>
      </c>
      <c r="BF73" s="44" t="str">
        <f ca="1">IF(BD73="YES",IF(BE73&lt;=VLOOKUP(AQ73,'Players Stats'!$C$88:$H$127,6),1,0),"")</f>
        <v/>
      </c>
      <c r="BG73" s="27" t="str">
        <f t="shared" ca="1" si="27"/>
        <v/>
      </c>
      <c r="BH73" s="44" t="str">
        <f ca="1">IF(AND(BD73="YES",BG73&lt;&gt;""),IF(BG73&lt;=VLOOKUP(AQ73,'Players Stats'!$C$88:$H$127,6),1,0),"")</f>
        <v/>
      </c>
      <c r="BI73" s="27" t="str">
        <f t="shared" ca="1" si="28"/>
        <v/>
      </c>
      <c r="BJ73" s="44" t="str">
        <f ca="1">IF(BI73="","",IF(BI73&lt;=Simulation!$K$7,"YES","NO"))</f>
        <v/>
      </c>
      <c r="BK73" s="27" t="str">
        <f t="shared" ca="1" si="29"/>
        <v/>
      </c>
      <c r="BL73" s="44" t="str">
        <f ca="1">IF(BJ73="NO",IF(BK73&lt;=Simulation!$K$9,AN73,AO73),"")</f>
        <v/>
      </c>
      <c r="BN73" s="44" t="str">
        <f t="shared" ca="1" si="30"/>
        <v/>
      </c>
      <c r="BO73" s="6" t="str">
        <f t="shared" ca="1" si="31"/>
        <v/>
      </c>
      <c r="BP73" s="44" t="str">
        <f t="shared" ca="1" si="32"/>
        <v/>
      </c>
      <c r="BR73" s="44" t="str">
        <f t="shared" ca="1" si="2"/>
        <v/>
      </c>
      <c r="BS73" s="44" t="str">
        <f t="shared" ca="1" si="2"/>
        <v/>
      </c>
      <c r="BT73" s="44" t="str">
        <f t="shared" ca="1" si="2"/>
        <v/>
      </c>
      <c r="BU73" s="44"/>
      <c r="BV73" s="44" t="str">
        <f ca="1">IF(BV72&lt;&gt;"",IF(AND(BV72&lt;60*Simulation!$K$8, BV72+BW73&lt;60*Simulation!$K$8),BV72+BW73,""),"")</f>
        <v/>
      </c>
      <c r="BW73" s="44" t="str">
        <f ca="1">IF(BV72&lt;&gt;"",IF(AND(CV72&lt;&gt;"", BX72=CV72),RANDBETWEEN(Simulation!$N$6,Simulation!$P$6),RANDBETWEEN(Simulation!$N$5,Simulation!$P$5)),"")</f>
        <v/>
      </c>
      <c r="BX73" s="44" t="str">
        <f t="shared" ca="1" si="69"/>
        <v/>
      </c>
      <c r="BY73" s="44" t="str">
        <f t="shared" ca="1" si="33"/>
        <v/>
      </c>
      <c r="BZ73" s="27" t="str">
        <f t="shared" ca="1" si="79"/>
        <v/>
      </c>
      <c r="CA73" s="44" t="str">
        <f t="shared" ca="1" si="35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36"/>
        <v/>
      </c>
      <c r="CE73" s="44" t="str">
        <f ca="1">IF(BV73&lt;&gt;"",VLOOKUP('Quarter 2'!CA73-5*('Quarter 2'!BX73-1),'Players Stats'!$B$136:$J$140,1+BY73),"")</f>
        <v/>
      </c>
      <c r="CF73" s="44" t="str">
        <f t="shared" ca="1" si="70"/>
        <v/>
      </c>
      <c r="CG73" s="27" t="str">
        <f t="shared" ca="1" si="37"/>
        <v/>
      </c>
      <c r="CH73" s="44" t="str">
        <f ca="1">IF(BV73&lt;&gt;"",IF(CF73="NO",VLOOKUP(CA73,'Players Stats'!$C$88:$I$127,7),""),"")</f>
        <v/>
      </c>
      <c r="CI73" s="44" t="str">
        <f t="shared" ca="1" si="71"/>
        <v/>
      </c>
      <c r="CJ73" s="27" t="str">
        <f t="shared" ca="1" si="38"/>
        <v/>
      </c>
      <c r="CK73" s="44" t="str">
        <f ca="1">IF(CF73="NO",VLOOKUP(CA73,'Players Stats'!$C$88:$H$127,7-'Quarter 2'!CI73),"")</f>
        <v/>
      </c>
      <c r="CL73" s="44" t="str">
        <f t="shared" ca="1" si="72"/>
        <v/>
      </c>
      <c r="CM73" s="27" t="str">
        <f t="shared" ca="1" si="39"/>
        <v/>
      </c>
      <c r="CN73" s="44" t="str">
        <f ca="1">IF(CM73="","",IF(CM73&lt;=VLOOKUP(CA73,'Players Stats'!$C$88:$L$127,10),"YES","NO"))</f>
        <v/>
      </c>
      <c r="CO73" s="27" t="str">
        <f t="shared" ca="1" si="40"/>
        <v/>
      </c>
      <c r="CP73" s="44" t="str">
        <f ca="1">IF(CN73="YES",IF(CO73&lt;=VLOOKUP(CA73,'Players Stats'!$C$88:$H$127,6),1,0),"")</f>
        <v/>
      </c>
      <c r="CQ73" s="27" t="str">
        <f t="shared" ca="1" si="41"/>
        <v/>
      </c>
      <c r="CR73" s="44" t="str">
        <f ca="1">IF(AND(CN73="YES",CQ73&lt;&gt;""),IF(CQ73&lt;=VLOOKUP(CA73,'Players Stats'!$C$88:$H$127,6),1,0),"")</f>
        <v/>
      </c>
      <c r="CS73" s="27" t="str">
        <f t="shared" ca="1" si="42"/>
        <v/>
      </c>
      <c r="CT73" s="44" t="str">
        <f ca="1">IF(CS73="","",IF(CS73&lt;=Simulation!$K$7,"YES","NO"))</f>
        <v/>
      </c>
      <c r="CU73" s="27" t="str">
        <f t="shared" ca="1" si="43"/>
        <v/>
      </c>
      <c r="CV73" s="44" t="str">
        <f ca="1">IF(CT73="NO",IF(CU73&lt;=Simulation!$K$9,BX73,BY73),"")</f>
        <v/>
      </c>
      <c r="CX73" s="44" t="str">
        <f t="shared" ca="1" si="44"/>
        <v/>
      </c>
      <c r="CY73" s="6" t="str">
        <f t="shared" ca="1" si="45"/>
        <v/>
      </c>
      <c r="CZ73" s="44" t="str">
        <f t="shared" ca="1" si="46"/>
        <v/>
      </c>
      <c r="DB73" s="44" t="str">
        <f t="shared" ca="1" si="3"/>
        <v/>
      </c>
      <c r="DC73" s="44" t="str">
        <f t="shared" ca="1" si="3"/>
        <v/>
      </c>
      <c r="DD73" s="44" t="str">
        <f t="shared" ca="1" si="3"/>
        <v/>
      </c>
      <c r="DE73" s="44"/>
      <c r="DF73" s="44" t="str">
        <f ca="1">IF(DF72&lt;&gt;"",IF(AND(DF72&lt;60*Simulation!$K$8, DF72+DG73&lt;60*Simulation!$K$8),DF72+DG73,""),"")</f>
        <v/>
      </c>
      <c r="DG73" s="44" t="str">
        <f ca="1">IF(DF72&lt;&gt;"",IF(AND(EF72&lt;&gt;"", DH72=EF72),RANDBETWEEN(Simulation!$N$6,Simulation!$P$6),RANDBETWEEN(Simulation!$N$5,Simulation!$P$5)),"")</f>
        <v/>
      </c>
      <c r="DH73" s="44" t="str">
        <f t="shared" ca="1" si="73"/>
        <v/>
      </c>
      <c r="DI73" s="44" t="str">
        <f t="shared" ca="1" si="47"/>
        <v/>
      </c>
      <c r="DJ73" s="27" t="str">
        <f t="shared" ca="1" si="80"/>
        <v/>
      </c>
      <c r="DK73" s="44" t="str">
        <f t="shared" ca="1" si="49"/>
        <v/>
      </c>
      <c r="DL73" s="44" t="str">
        <f ca="1">IF(DF73&lt;&gt;"",VLOOKUP(DK73,'Players Stats'!$C$88:$D$127,2),"")</f>
        <v/>
      </c>
      <c r="DM73" s="44" t="str">
        <f ca="1">IF(DF73&lt;&gt;"",VLOOKUP(DK73,'Players Stats'!$C$88:$E$127,3),"")</f>
        <v/>
      </c>
      <c r="DN73" s="27" t="str">
        <f t="shared" ca="1" si="50"/>
        <v/>
      </c>
      <c r="DO73" s="44" t="str">
        <f ca="1">IF(DF73&lt;&gt;"",VLOOKUP('Quarter 2'!DK73-5*('Quarter 2'!DH73-1),'Players Stats'!$B$136:$J$140,1+DI73),"")</f>
        <v/>
      </c>
      <c r="DP73" s="44" t="str">
        <f t="shared" ca="1" si="74"/>
        <v/>
      </c>
      <c r="DQ73" s="27" t="str">
        <f t="shared" ca="1" si="51"/>
        <v/>
      </c>
      <c r="DR73" s="44" t="str">
        <f ca="1">IF(DF73&lt;&gt;"",IF(DP73="NO",VLOOKUP(DK73,'Players Stats'!$C$88:$I$127,7),""),"")</f>
        <v/>
      </c>
      <c r="DS73" s="44" t="str">
        <f t="shared" ca="1" si="75"/>
        <v/>
      </c>
      <c r="DT73" s="27" t="str">
        <f t="shared" ca="1" si="52"/>
        <v/>
      </c>
      <c r="DU73" s="44" t="str">
        <f ca="1">IF(DP73="NO",VLOOKUP(DK73,'Players Stats'!$C$88:$H$127,7-'Quarter 2'!DS73),"")</f>
        <v/>
      </c>
      <c r="DV73" s="44" t="str">
        <f t="shared" ca="1" si="76"/>
        <v/>
      </c>
      <c r="DW73" s="27" t="str">
        <f t="shared" ca="1" si="53"/>
        <v/>
      </c>
      <c r="DX73" s="44" t="str">
        <f ca="1">IF(DW73="","",IF(DW73&lt;=VLOOKUP(DK73,'Players Stats'!$C$88:$L$127,10),"YES","NO"))</f>
        <v/>
      </c>
      <c r="DY73" s="27" t="str">
        <f t="shared" ca="1" si="54"/>
        <v/>
      </c>
      <c r="DZ73" s="44" t="str">
        <f ca="1">IF(DX73="YES",IF(DY73&lt;=VLOOKUP(DK73,'Players Stats'!$C$88:$H$127,6),1,0),"")</f>
        <v/>
      </c>
      <c r="EA73" s="27" t="str">
        <f t="shared" ca="1" si="55"/>
        <v/>
      </c>
      <c r="EB73" s="44" t="str">
        <f ca="1">IF(AND(DX73="YES",EA73&lt;&gt;""),IF(EA73&lt;=VLOOKUP(DK73,'Players Stats'!$C$88:$H$127,6),1,0),"")</f>
        <v/>
      </c>
      <c r="EC73" s="27" t="str">
        <f t="shared" ca="1" si="56"/>
        <v/>
      </c>
      <c r="ED73" s="44" t="str">
        <f ca="1">IF(EC73="","",IF(EC73&lt;=Simulation!$K$7,"YES","NO"))</f>
        <v/>
      </c>
      <c r="EE73" s="27" t="str">
        <f t="shared" ca="1" si="57"/>
        <v/>
      </c>
      <c r="EF73" s="44" t="str">
        <f ca="1">IF(ED73="NO",IF(EE73&lt;=Simulation!$K$9,DH73,DI73),"")</f>
        <v/>
      </c>
      <c r="EH73" s="44" t="str">
        <f t="shared" ca="1" si="58"/>
        <v/>
      </c>
      <c r="EI73" s="6" t="str">
        <f t="shared" ca="1" si="59"/>
        <v/>
      </c>
      <c r="EJ73" s="44" t="str">
        <f t="shared" ca="1" si="60"/>
        <v/>
      </c>
      <c r="EL73" s="44" t="str">
        <f t="shared" ca="1" si="4"/>
        <v/>
      </c>
      <c r="EM73" s="44" t="str">
        <f t="shared" ca="1" si="4"/>
        <v/>
      </c>
      <c r="EN73" s="44" t="str">
        <f t="shared" ca="1" si="4"/>
        <v/>
      </c>
    </row>
    <row r="74" spans="2:144">
      <c r="B74" s="44" t="str">
        <f ca="1">IF(B73&lt;&gt;"",IF(AND(B73&lt;60*Simulation!$K$8, B73+C74&lt;60*Simulation!$K$8),B73+C74,""),"")</f>
        <v/>
      </c>
      <c r="C74" s="44" t="str">
        <f ca="1">IF(B73&lt;&gt;"",IF(AND(AB73&lt;&gt;"", D73=AB73),RANDBETWEEN(Simulation!$N$6,Simulation!$P$6),RANDBETWEEN(Simulation!$N$5,Simulation!$P$5)),"")</f>
        <v/>
      </c>
      <c r="D74" s="44" t="str">
        <f t="shared" ca="1" si="61"/>
        <v/>
      </c>
      <c r="E74" s="44" t="str">
        <f t="shared" ca="1" si="5"/>
        <v/>
      </c>
      <c r="F74" s="87" t="str">
        <f t="shared" ca="1" si="6"/>
        <v/>
      </c>
      <c r="G74" s="44" t="str">
        <f t="shared" ca="1" si="7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87" t="str">
        <f t="shared" ca="1" si="8"/>
        <v/>
      </c>
      <c r="K74" s="87" t="str">
        <f ca="1">IF(B74&lt;&gt;"",VLOOKUP('Quarter 2'!G74-5*('Quarter 2'!D74-1),'Players Stats'!$B$136:$J$140,1+E74),"")</f>
        <v/>
      </c>
      <c r="L74" s="44" t="str">
        <f t="shared" ca="1" si="62"/>
        <v/>
      </c>
      <c r="M74" s="87" t="str">
        <f t="shared" ca="1" si="9"/>
        <v/>
      </c>
      <c r="N74" s="87" t="str">
        <f ca="1">IF(B74&lt;&gt;"",IF(L74="NO",VLOOKUP(G74,'Players Stats'!$C$88:$I$127,7),""),"")</f>
        <v/>
      </c>
      <c r="O74" s="44" t="str">
        <f t="shared" ca="1" si="63"/>
        <v/>
      </c>
      <c r="P74" s="87" t="str">
        <f t="shared" ca="1" si="10"/>
        <v/>
      </c>
      <c r="Q74" s="87" t="str">
        <f ca="1">IF(L74="NO",VLOOKUP(G74,'Players Stats'!$C$88:$H$127,7-'Quarter 2'!O74),"")</f>
        <v/>
      </c>
      <c r="R74" s="44" t="str">
        <f t="shared" ca="1" si="64"/>
        <v/>
      </c>
      <c r="S74" s="87" t="str">
        <f t="shared" ca="1" si="11"/>
        <v/>
      </c>
      <c r="T74" s="44" t="str">
        <f ca="1">IF(S74="","",IF(S74&lt;=VLOOKUP(G74,'Players Stats'!$C$88:$L$127,10),"YES","NO"))</f>
        <v/>
      </c>
      <c r="U74" s="87" t="str">
        <f t="shared" ca="1" si="12"/>
        <v/>
      </c>
      <c r="V74" s="44" t="str">
        <f ca="1">IF(T74="YES",IF(U74&lt;=VLOOKUP(G74,'Players Stats'!$C$88:$H$127,6),1,0),"")</f>
        <v/>
      </c>
      <c r="W74" s="87" t="str">
        <f t="shared" ca="1" si="13"/>
        <v/>
      </c>
      <c r="X74" s="44" t="str">
        <f ca="1">IF(AND(T74="YES",W74&lt;&gt;""),IF(W74&lt;=VLOOKUP(G74,'Players Stats'!$C$88:$H$127,6),1,0),"")</f>
        <v/>
      </c>
      <c r="Y74" s="87" t="str">
        <f t="shared" ca="1" si="14"/>
        <v/>
      </c>
      <c r="Z74" s="44" t="str">
        <f ca="1">IF(Y74="","",IF(Y74&lt;=Simulation!$K$7,"YES","NO"))</f>
        <v/>
      </c>
      <c r="AA74" s="87" t="str">
        <f t="shared" ca="1" si="15"/>
        <v/>
      </c>
      <c r="AB74" s="44" t="str">
        <f ca="1">IF(Z74="NO",IF(AA74&lt;=Simulation!$K$9,D74,E74),"")</f>
        <v/>
      </c>
      <c r="AD74" s="44" t="str">
        <f t="shared" ca="1" si="16"/>
        <v/>
      </c>
      <c r="AE74" s="6" t="str">
        <f t="shared" ca="1" si="17"/>
        <v/>
      </c>
      <c r="AF74" s="44" t="str">
        <f t="shared" ca="1" si="18"/>
        <v/>
      </c>
      <c r="AH74" s="44" t="str">
        <f t="shared" ca="1" si="77"/>
        <v/>
      </c>
      <c r="AI74" s="44" t="str">
        <f t="shared" ca="1" si="77"/>
        <v/>
      </c>
      <c r="AJ74" s="44" t="str">
        <f t="shared" ca="1" si="77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65"/>
        <v/>
      </c>
      <c r="AO74" s="44" t="str">
        <f t="shared" ca="1" si="19"/>
        <v/>
      </c>
      <c r="AP74" s="27" t="str">
        <f t="shared" ca="1" si="78"/>
        <v/>
      </c>
      <c r="AQ74" s="44" t="str">
        <f t="shared" ca="1" si="21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22"/>
        <v/>
      </c>
      <c r="AU74" s="44" t="str">
        <f ca="1">IF(AL74&lt;&gt;"",VLOOKUP('Quarter 2'!AQ74-5*('Quarter 2'!AN74-1),'Players Stats'!$B$136:$J$140,1+AO74),"")</f>
        <v/>
      </c>
      <c r="AV74" s="44" t="str">
        <f t="shared" ca="1" si="66"/>
        <v/>
      </c>
      <c r="AW74" s="27" t="str">
        <f t="shared" ca="1" si="23"/>
        <v/>
      </c>
      <c r="AX74" s="44" t="str">
        <f ca="1">IF(AL74&lt;&gt;"",IF(AV74="NO",VLOOKUP(AQ74,'Players Stats'!$C$88:$I$127,7),""),"")</f>
        <v/>
      </c>
      <c r="AY74" s="44" t="str">
        <f t="shared" ca="1" si="67"/>
        <v/>
      </c>
      <c r="AZ74" s="27" t="str">
        <f t="shared" ca="1" si="24"/>
        <v/>
      </c>
      <c r="BA74" s="44" t="str">
        <f ca="1">IF(AV74="NO",VLOOKUP(AQ74,'Players Stats'!$C$88:$H$127,7-'Quarter 2'!AY74),"")</f>
        <v/>
      </c>
      <c r="BB74" s="44" t="str">
        <f t="shared" ca="1" si="68"/>
        <v/>
      </c>
      <c r="BC74" s="27" t="str">
        <f t="shared" ca="1" si="25"/>
        <v/>
      </c>
      <c r="BD74" s="44" t="str">
        <f ca="1">IF(BC74="","",IF(BC74&lt;=VLOOKUP(AQ74,'Players Stats'!$C$88:$L$127,10),"YES","NO"))</f>
        <v/>
      </c>
      <c r="BE74" s="27" t="str">
        <f t="shared" ca="1" si="26"/>
        <v/>
      </c>
      <c r="BF74" s="44" t="str">
        <f ca="1">IF(BD74="YES",IF(BE74&lt;=VLOOKUP(AQ74,'Players Stats'!$C$88:$H$127,6),1,0),"")</f>
        <v/>
      </c>
      <c r="BG74" s="27" t="str">
        <f t="shared" ca="1" si="27"/>
        <v/>
      </c>
      <c r="BH74" s="44" t="str">
        <f ca="1">IF(AND(BD74="YES",BG74&lt;&gt;""),IF(BG74&lt;=VLOOKUP(AQ74,'Players Stats'!$C$88:$H$127,6),1,0),"")</f>
        <v/>
      </c>
      <c r="BI74" s="27" t="str">
        <f t="shared" ca="1" si="28"/>
        <v/>
      </c>
      <c r="BJ74" s="44" t="str">
        <f ca="1">IF(BI74="","",IF(BI74&lt;=Simulation!$K$7,"YES","NO"))</f>
        <v/>
      </c>
      <c r="BK74" s="27" t="str">
        <f t="shared" ca="1" si="29"/>
        <v/>
      </c>
      <c r="BL74" s="44" t="str">
        <f ca="1">IF(BJ74="NO",IF(BK74&lt;=Simulation!$K$9,AN74,AO74),"")</f>
        <v/>
      </c>
      <c r="BN74" s="44" t="str">
        <f t="shared" ca="1" si="30"/>
        <v/>
      </c>
      <c r="BO74" s="6" t="str">
        <f t="shared" ca="1" si="31"/>
        <v/>
      </c>
      <c r="BP74" s="44" t="str">
        <f t="shared" ca="1" si="32"/>
        <v/>
      </c>
      <c r="BR74" s="44" t="str">
        <f t="shared" ca="1" si="2"/>
        <v/>
      </c>
      <c r="BS74" s="44" t="str">
        <f t="shared" ca="1" si="2"/>
        <v/>
      </c>
      <c r="BT74" s="44" t="str">
        <f t="shared" ca="1" si="2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69"/>
        <v/>
      </c>
      <c r="BY74" s="44" t="str">
        <f t="shared" ca="1" si="33"/>
        <v/>
      </c>
      <c r="BZ74" s="27" t="str">
        <f t="shared" ca="1" si="79"/>
        <v/>
      </c>
      <c r="CA74" s="44" t="str">
        <f t="shared" ca="1" si="35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36"/>
        <v/>
      </c>
      <c r="CE74" s="44" t="str">
        <f ca="1">IF(BV74&lt;&gt;"",VLOOKUP('Quarter 2'!CA74-5*('Quarter 2'!BX74-1),'Players Stats'!$B$136:$J$140,1+BY74),"")</f>
        <v/>
      </c>
      <c r="CF74" s="44" t="str">
        <f t="shared" ca="1" si="70"/>
        <v/>
      </c>
      <c r="CG74" s="27" t="str">
        <f t="shared" ca="1" si="37"/>
        <v/>
      </c>
      <c r="CH74" s="44" t="str">
        <f ca="1">IF(BV74&lt;&gt;"",IF(CF74="NO",VLOOKUP(CA74,'Players Stats'!$C$88:$I$127,7),""),"")</f>
        <v/>
      </c>
      <c r="CI74" s="44" t="str">
        <f t="shared" ca="1" si="71"/>
        <v/>
      </c>
      <c r="CJ74" s="27" t="str">
        <f t="shared" ca="1" si="38"/>
        <v/>
      </c>
      <c r="CK74" s="44" t="str">
        <f ca="1">IF(CF74="NO",VLOOKUP(CA74,'Players Stats'!$C$88:$H$127,7-'Quarter 2'!CI74),"")</f>
        <v/>
      </c>
      <c r="CL74" s="44" t="str">
        <f t="shared" ca="1" si="72"/>
        <v/>
      </c>
      <c r="CM74" s="27" t="str">
        <f t="shared" ca="1" si="39"/>
        <v/>
      </c>
      <c r="CN74" s="44" t="str">
        <f ca="1">IF(CM74="","",IF(CM74&lt;=VLOOKUP(CA74,'Players Stats'!$C$88:$L$127,10),"YES","NO"))</f>
        <v/>
      </c>
      <c r="CO74" s="27" t="str">
        <f t="shared" ca="1" si="40"/>
        <v/>
      </c>
      <c r="CP74" s="44" t="str">
        <f ca="1">IF(CN74="YES",IF(CO74&lt;=VLOOKUP(CA74,'Players Stats'!$C$88:$H$127,6),1,0),"")</f>
        <v/>
      </c>
      <c r="CQ74" s="27" t="str">
        <f t="shared" ca="1" si="41"/>
        <v/>
      </c>
      <c r="CR74" s="44" t="str">
        <f ca="1">IF(AND(CN74="YES",CQ74&lt;&gt;""),IF(CQ74&lt;=VLOOKUP(CA74,'Players Stats'!$C$88:$H$127,6),1,0),"")</f>
        <v/>
      </c>
      <c r="CS74" s="27" t="str">
        <f t="shared" ca="1" si="42"/>
        <v/>
      </c>
      <c r="CT74" s="44" t="str">
        <f ca="1">IF(CS74="","",IF(CS74&lt;=Simulation!$K$7,"YES","NO"))</f>
        <v/>
      </c>
      <c r="CU74" s="27" t="str">
        <f t="shared" ca="1" si="43"/>
        <v/>
      </c>
      <c r="CV74" s="44" t="str">
        <f ca="1">IF(CT74="NO",IF(CU74&lt;=Simulation!$K$9,BX74,BY74),"")</f>
        <v/>
      </c>
      <c r="CX74" s="44" t="str">
        <f t="shared" ca="1" si="44"/>
        <v/>
      </c>
      <c r="CY74" s="6" t="str">
        <f t="shared" ca="1" si="45"/>
        <v/>
      </c>
      <c r="CZ74" s="44" t="str">
        <f t="shared" ca="1" si="46"/>
        <v/>
      </c>
      <c r="DB74" s="44" t="str">
        <f t="shared" ca="1" si="3"/>
        <v/>
      </c>
      <c r="DC74" s="44" t="str">
        <f t="shared" ca="1" si="3"/>
        <v/>
      </c>
      <c r="DD74" s="44" t="str">
        <f t="shared" ca="1" si="3"/>
        <v/>
      </c>
      <c r="DE74" s="44"/>
      <c r="DF74" s="44" t="str">
        <f ca="1">IF(DF73&lt;&gt;"",IF(AND(DF73&lt;60*Simulation!$K$8, DF73+DG74&lt;60*Simulation!$K$8),DF73+DG74,""),"")</f>
        <v/>
      </c>
      <c r="DG74" s="44" t="str">
        <f ca="1">IF(DF73&lt;&gt;"",IF(AND(EF73&lt;&gt;"", DH73=EF73),RANDBETWEEN(Simulation!$N$6,Simulation!$P$6),RANDBETWEEN(Simulation!$N$5,Simulation!$P$5)),"")</f>
        <v/>
      </c>
      <c r="DH74" s="44" t="str">
        <f t="shared" ca="1" si="73"/>
        <v/>
      </c>
      <c r="DI74" s="44" t="str">
        <f t="shared" ca="1" si="47"/>
        <v/>
      </c>
      <c r="DJ74" s="27" t="str">
        <f t="shared" ca="1" si="80"/>
        <v/>
      </c>
      <c r="DK74" s="44" t="str">
        <f t="shared" ca="1" si="49"/>
        <v/>
      </c>
      <c r="DL74" s="44" t="str">
        <f ca="1">IF(DF74&lt;&gt;"",VLOOKUP(DK74,'Players Stats'!$C$88:$D$127,2),"")</f>
        <v/>
      </c>
      <c r="DM74" s="44" t="str">
        <f ca="1">IF(DF74&lt;&gt;"",VLOOKUP(DK74,'Players Stats'!$C$88:$E$127,3),"")</f>
        <v/>
      </c>
      <c r="DN74" s="27" t="str">
        <f t="shared" ca="1" si="50"/>
        <v/>
      </c>
      <c r="DO74" s="44" t="str">
        <f ca="1">IF(DF74&lt;&gt;"",VLOOKUP('Quarter 2'!DK74-5*('Quarter 2'!DH74-1),'Players Stats'!$B$136:$J$140,1+DI74),"")</f>
        <v/>
      </c>
      <c r="DP74" s="44" t="str">
        <f t="shared" ca="1" si="74"/>
        <v/>
      </c>
      <c r="DQ74" s="27" t="str">
        <f t="shared" ca="1" si="51"/>
        <v/>
      </c>
      <c r="DR74" s="44" t="str">
        <f ca="1">IF(DF74&lt;&gt;"",IF(DP74="NO",VLOOKUP(DK74,'Players Stats'!$C$88:$I$127,7),""),"")</f>
        <v/>
      </c>
      <c r="DS74" s="44" t="str">
        <f t="shared" ca="1" si="75"/>
        <v/>
      </c>
      <c r="DT74" s="27" t="str">
        <f t="shared" ca="1" si="52"/>
        <v/>
      </c>
      <c r="DU74" s="44" t="str">
        <f ca="1">IF(DP74="NO",VLOOKUP(DK74,'Players Stats'!$C$88:$H$127,7-'Quarter 2'!DS74),"")</f>
        <v/>
      </c>
      <c r="DV74" s="44" t="str">
        <f t="shared" ca="1" si="76"/>
        <v/>
      </c>
      <c r="DW74" s="27" t="str">
        <f t="shared" ca="1" si="53"/>
        <v/>
      </c>
      <c r="DX74" s="44" t="str">
        <f ca="1">IF(DW74="","",IF(DW74&lt;=VLOOKUP(DK74,'Players Stats'!$C$88:$L$127,10),"YES","NO"))</f>
        <v/>
      </c>
      <c r="DY74" s="27" t="str">
        <f t="shared" ca="1" si="54"/>
        <v/>
      </c>
      <c r="DZ74" s="44" t="str">
        <f ca="1">IF(DX74="YES",IF(DY74&lt;=VLOOKUP(DK74,'Players Stats'!$C$88:$H$127,6),1,0),"")</f>
        <v/>
      </c>
      <c r="EA74" s="27" t="str">
        <f t="shared" ca="1" si="55"/>
        <v/>
      </c>
      <c r="EB74" s="44" t="str">
        <f ca="1">IF(AND(DX74="YES",EA74&lt;&gt;""),IF(EA74&lt;=VLOOKUP(DK74,'Players Stats'!$C$88:$H$127,6),1,0),"")</f>
        <v/>
      </c>
      <c r="EC74" s="27" t="str">
        <f t="shared" ca="1" si="56"/>
        <v/>
      </c>
      <c r="ED74" s="44" t="str">
        <f ca="1">IF(EC74="","",IF(EC74&lt;=Simulation!$K$7,"YES","NO"))</f>
        <v/>
      </c>
      <c r="EE74" s="27" t="str">
        <f t="shared" ca="1" si="57"/>
        <v/>
      </c>
      <c r="EF74" s="44" t="str">
        <f ca="1">IF(ED74="NO",IF(EE74&lt;=Simulation!$K$9,DH74,DI74),"")</f>
        <v/>
      </c>
      <c r="EH74" s="44" t="str">
        <f t="shared" ca="1" si="58"/>
        <v/>
      </c>
      <c r="EI74" s="6" t="str">
        <f t="shared" ca="1" si="59"/>
        <v/>
      </c>
      <c r="EJ74" s="44" t="str">
        <f t="shared" ca="1" si="60"/>
        <v/>
      </c>
      <c r="EL74" s="44" t="str">
        <f t="shared" ca="1" si="4"/>
        <v/>
      </c>
      <c r="EM74" s="44" t="str">
        <f t="shared" ca="1" si="4"/>
        <v/>
      </c>
      <c r="EN74" s="44" t="str">
        <f t="shared" ca="1" si="4"/>
        <v/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1"/>
        <v/>
      </c>
      <c r="E75" s="44" t="str">
        <f t="shared" ca="1" si="5"/>
        <v/>
      </c>
      <c r="F75" s="87" t="str">
        <f t="shared" ca="1" si="6"/>
        <v/>
      </c>
      <c r="G75" s="44" t="str">
        <f t="shared" ca="1" si="7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87" t="str">
        <f t="shared" ca="1" si="8"/>
        <v/>
      </c>
      <c r="K75" s="87" t="str">
        <f ca="1">IF(B75&lt;&gt;"",VLOOKUP('Quarter 2'!G75-5*('Quarter 2'!D75-1),'Players Stats'!$B$136:$J$140,1+E75),"")</f>
        <v/>
      </c>
      <c r="L75" s="44" t="str">
        <f t="shared" ca="1" si="62"/>
        <v/>
      </c>
      <c r="M75" s="87" t="str">
        <f t="shared" ca="1" si="9"/>
        <v/>
      </c>
      <c r="N75" s="87" t="str">
        <f ca="1">IF(B75&lt;&gt;"",IF(L75="NO",VLOOKUP(G75,'Players Stats'!$C$88:$I$127,7),""),"")</f>
        <v/>
      </c>
      <c r="O75" s="44" t="str">
        <f t="shared" ca="1" si="63"/>
        <v/>
      </c>
      <c r="P75" s="87" t="str">
        <f t="shared" ca="1" si="10"/>
        <v/>
      </c>
      <c r="Q75" s="87" t="str">
        <f ca="1">IF(L75="NO",VLOOKUP(G75,'Players Stats'!$C$88:$H$127,7-'Quarter 2'!O75),"")</f>
        <v/>
      </c>
      <c r="R75" s="44" t="str">
        <f t="shared" ca="1" si="64"/>
        <v/>
      </c>
      <c r="S75" s="87" t="str">
        <f t="shared" ca="1" si="11"/>
        <v/>
      </c>
      <c r="T75" s="44" t="str">
        <f ca="1">IF(S75="","",IF(S75&lt;=VLOOKUP(G75,'Players Stats'!$C$88:$L$127,10),"YES","NO"))</f>
        <v/>
      </c>
      <c r="U75" s="87" t="str">
        <f t="shared" ca="1" si="12"/>
        <v/>
      </c>
      <c r="V75" s="44" t="str">
        <f ca="1">IF(T75="YES",IF(U75&lt;=VLOOKUP(G75,'Players Stats'!$C$88:$H$127,6),1,0),"")</f>
        <v/>
      </c>
      <c r="W75" s="87" t="str">
        <f t="shared" ca="1" si="13"/>
        <v/>
      </c>
      <c r="X75" s="44" t="str">
        <f ca="1">IF(AND(T75="YES",W75&lt;&gt;""),IF(W75&lt;=VLOOKUP(G75,'Players Stats'!$C$88:$H$127,6),1,0),"")</f>
        <v/>
      </c>
      <c r="Y75" s="87" t="str">
        <f t="shared" ca="1" si="14"/>
        <v/>
      </c>
      <c r="Z75" s="44" t="str">
        <f ca="1">IF(Y75="","",IF(Y75&lt;=Simulation!$K$7,"YES","NO"))</f>
        <v/>
      </c>
      <c r="AA75" s="87" t="str">
        <f t="shared" ca="1" si="15"/>
        <v/>
      </c>
      <c r="AB75" s="44" t="str">
        <f ca="1">IF(Z75="NO",IF(AA75&lt;=Simulation!$K$9,D75,E75),"")</f>
        <v/>
      </c>
      <c r="AD75" s="44" t="str">
        <f t="shared" ca="1" si="16"/>
        <v/>
      </c>
      <c r="AE75" s="6" t="str">
        <f t="shared" ca="1" si="17"/>
        <v/>
      </c>
      <c r="AF75" s="44" t="str">
        <f t="shared" ca="1" si="18"/>
        <v/>
      </c>
      <c r="AH75" s="44" t="str">
        <f t="shared" ca="1" si="77"/>
        <v/>
      </c>
      <c r="AI75" s="44" t="str">
        <f t="shared" ca="1" si="77"/>
        <v/>
      </c>
      <c r="AJ75" s="44" t="str">
        <f t="shared" ca="1" si="77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65"/>
        <v/>
      </c>
      <c r="AO75" s="44" t="str">
        <f t="shared" ca="1" si="19"/>
        <v/>
      </c>
      <c r="AP75" s="27" t="str">
        <f t="shared" ca="1" si="78"/>
        <v/>
      </c>
      <c r="AQ75" s="44" t="str">
        <f t="shared" ca="1" si="21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22"/>
        <v/>
      </c>
      <c r="AU75" s="44" t="str">
        <f ca="1">IF(AL75&lt;&gt;"",VLOOKUP('Quarter 2'!AQ75-5*('Quarter 2'!AN75-1),'Players Stats'!$B$136:$J$140,1+AO75),"")</f>
        <v/>
      </c>
      <c r="AV75" s="44" t="str">
        <f t="shared" ca="1" si="66"/>
        <v/>
      </c>
      <c r="AW75" s="27" t="str">
        <f t="shared" ca="1" si="23"/>
        <v/>
      </c>
      <c r="AX75" s="44" t="str">
        <f ca="1">IF(AL75&lt;&gt;"",IF(AV75="NO",VLOOKUP(AQ75,'Players Stats'!$C$88:$I$127,7),""),"")</f>
        <v/>
      </c>
      <c r="AY75" s="44" t="str">
        <f t="shared" ca="1" si="67"/>
        <v/>
      </c>
      <c r="AZ75" s="27" t="str">
        <f t="shared" ca="1" si="24"/>
        <v/>
      </c>
      <c r="BA75" s="44" t="str">
        <f ca="1">IF(AV75="NO",VLOOKUP(AQ75,'Players Stats'!$C$88:$H$127,7-'Quarter 2'!AY75),"")</f>
        <v/>
      </c>
      <c r="BB75" s="44" t="str">
        <f t="shared" ca="1" si="68"/>
        <v/>
      </c>
      <c r="BC75" s="27" t="str">
        <f t="shared" ca="1" si="25"/>
        <v/>
      </c>
      <c r="BD75" s="44" t="str">
        <f ca="1">IF(BC75="","",IF(BC75&lt;=VLOOKUP(AQ75,'Players Stats'!$C$88:$L$127,10),"YES","NO"))</f>
        <v/>
      </c>
      <c r="BE75" s="27" t="str">
        <f t="shared" ca="1" si="26"/>
        <v/>
      </c>
      <c r="BF75" s="44" t="str">
        <f ca="1">IF(BD75="YES",IF(BE75&lt;=VLOOKUP(AQ75,'Players Stats'!$C$88:$H$127,6),1,0),"")</f>
        <v/>
      </c>
      <c r="BG75" s="27" t="str">
        <f t="shared" ca="1" si="27"/>
        <v/>
      </c>
      <c r="BH75" s="44" t="str">
        <f ca="1">IF(AND(BD75="YES",BG75&lt;&gt;""),IF(BG75&lt;=VLOOKUP(AQ75,'Players Stats'!$C$88:$H$127,6),1,0),"")</f>
        <v/>
      </c>
      <c r="BI75" s="27" t="str">
        <f t="shared" ca="1" si="28"/>
        <v/>
      </c>
      <c r="BJ75" s="44" t="str">
        <f ca="1">IF(BI75="","",IF(BI75&lt;=Simulation!$K$7,"YES","NO"))</f>
        <v/>
      </c>
      <c r="BK75" s="27" t="str">
        <f t="shared" ca="1" si="29"/>
        <v/>
      </c>
      <c r="BL75" s="44" t="str">
        <f ca="1">IF(BJ75="NO",IF(BK75&lt;=Simulation!$K$9,AN75,AO75),"")</f>
        <v/>
      </c>
      <c r="BN75" s="44" t="str">
        <f t="shared" ca="1" si="30"/>
        <v/>
      </c>
      <c r="BO75" s="6" t="str">
        <f t="shared" ca="1" si="31"/>
        <v/>
      </c>
      <c r="BP75" s="44" t="str">
        <f t="shared" ca="1" si="32"/>
        <v/>
      </c>
      <c r="BR75" s="44" t="str">
        <f t="shared" ref="BR75:BT90" ca="1" si="81">IF(AND(BN75&lt;&gt;"",BN76=""),BN75,"")</f>
        <v/>
      </c>
      <c r="BS75" s="44" t="str">
        <f t="shared" ca="1" si="81"/>
        <v/>
      </c>
      <c r="BT75" s="44" t="str">
        <f t="shared" ca="1" si="81"/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69"/>
        <v/>
      </c>
      <c r="BY75" s="44" t="str">
        <f t="shared" ca="1" si="33"/>
        <v/>
      </c>
      <c r="BZ75" s="27" t="str">
        <f t="shared" ca="1" si="79"/>
        <v/>
      </c>
      <c r="CA75" s="44" t="str">
        <f t="shared" ca="1" si="35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36"/>
        <v/>
      </c>
      <c r="CE75" s="44" t="str">
        <f ca="1">IF(BV75&lt;&gt;"",VLOOKUP('Quarter 2'!CA75-5*('Quarter 2'!BX75-1),'Players Stats'!$B$136:$J$140,1+BY75),"")</f>
        <v/>
      </c>
      <c r="CF75" s="44" t="str">
        <f t="shared" ca="1" si="70"/>
        <v/>
      </c>
      <c r="CG75" s="27" t="str">
        <f t="shared" ca="1" si="37"/>
        <v/>
      </c>
      <c r="CH75" s="44" t="str">
        <f ca="1">IF(BV75&lt;&gt;"",IF(CF75="NO",VLOOKUP(CA75,'Players Stats'!$C$88:$I$127,7),""),"")</f>
        <v/>
      </c>
      <c r="CI75" s="44" t="str">
        <f t="shared" ca="1" si="71"/>
        <v/>
      </c>
      <c r="CJ75" s="27" t="str">
        <f t="shared" ca="1" si="38"/>
        <v/>
      </c>
      <c r="CK75" s="44" t="str">
        <f ca="1">IF(CF75="NO",VLOOKUP(CA75,'Players Stats'!$C$88:$H$127,7-'Quarter 2'!CI75),"")</f>
        <v/>
      </c>
      <c r="CL75" s="44" t="str">
        <f t="shared" ca="1" si="72"/>
        <v/>
      </c>
      <c r="CM75" s="27" t="str">
        <f t="shared" ca="1" si="39"/>
        <v/>
      </c>
      <c r="CN75" s="44" t="str">
        <f ca="1">IF(CM75="","",IF(CM75&lt;=VLOOKUP(CA75,'Players Stats'!$C$88:$L$127,10),"YES","NO"))</f>
        <v/>
      </c>
      <c r="CO75" s="27" t="str">
        <f t="shared" ca="1" si="40"/>
        <v/>
      </c>
      <c r="CP75" s="44" t="str">
        <f ca="1">IF(CN75="YES",IF(CO75&lt;=VLOOKUP(CA75,'Players Stats'!$C$88:$H$127,6),1,0),"")</f>
        <v/>
      </c>
      <c r="CQ75" s="27" t="str">
        <f t="shared" ca="1" si="41"/>
        <v/>
      </c>
      <c r="CR75" s="44" t="str">
        <f ca="1">IF(AND(CN75="YES",CQ75&lt;&gt;""),IF(CQ75&lt;=VLOOKUP(CA75,'Players Stats'!$C$88:$H$127,6),1,0),"")</f>
        <v/>
      </c>
      <c r="CS75" s="27" t="str">
        <f t="shared" ca="1" si="42"/>
        <v/>
      </c>
      <c r="CT75" s="44" t="str">
        <f ca="1">IF(CS75="","",IF(CS75&lt;=Simulation!$K$7,"YES","NO"))</f>
        <v/>
      </c>
      <c r="CU75" s="27" t="str">
        <f t="shared" ca="1" si="43"/>
        <v/>
      </c>
      <c r="CV75" s="44" t="str">
        <f ca="1">IF(CT75="NO",IF(CU75&lt;=Simulation!$K$9,BX75,BY75),"")</f>
        <v/>
      </c>
      <c r="CX75" s="44" t="str">
        <f t="shared" ca="1" si="44"/>
        <v/>
      </c>
      <c r="CY75" s="6" t="str">
        <f t="shared" ca="1" si="45"/>
        <v/>
      </c>
      <c r="CZ75" s="44" t="str">
        <f t="shared" ca="1" si="46"/>
        <v/>
      </c>
      <c r="DB75" s="44" t="str">
        <f t="shared" ref="DB75:DD90" ca="1" si="82">IF(AND(CX75&lt;&gt;"",CX76=""),CX75,"")</f>
        <v/>
      </c>
      <c r="DC75" s="44" t="str">
        <f t="shared" ca="1" si="82"/>
        <v/>
      </c>
      <c r="DD75" s="44" t="str">
        <f t="shared" ca="1" si="82"/>
        <v/>
      </c>
      <c r="DE75" s="44"/>
      <c r="DF75" s="44" t="str">
        <f ca="1">IF(DF74&lt;&gt;"",IF(AND(DF74&lt;60*Simulation!$K$8, DF74+DG75&lt;60*Simulation!$K$8),DF74+DG75,""),"")</f>
        <v/>
      </c>
      <c r="DG75" s="44" t="str">
        <f ca="1">IF(DF74&lt;&gt;"",IF(AND(EF74&lt;&gt;"", DH74=EF74),RANDBETWEEN(Simulation!$N$6,Simulation!$P$6),RANDBETWEEN(Simulation!$N$5,Simulation!$P$5)),"")</f>
        <v/>
      </c>
      <c r="DH75" s="44" t="str">
        <f t="shared" ca="1" si="73"/>
        <v/>
      </c>
      <c r="DI75" s="44" t="str">
        <f t="shared" ca="1" si="47"/>
        <v/>
      </c>
      <c r="DJ75" s="27" t="str">
        <f t="shared" ca="1" si="80"/>
        <v/>
      </c>
      <c r="DK75" s="44" t="str">
        <f t="shared" ca="1" si="49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0"/>
        <v/>
      </c>
      <c r="DO75" s="44" t="str">
        <f ca="1">IF(DF75&lt;&gt;"",VLOOKUP('Quarter 2'!DK75-5*('Quarter 2'!DH75-1),'Players Stats'!$B$136:$J$140,1+DI75),"")</f>
        <v/>
      </c>
      <c r="DP75" s="44" t="str">
        <f t="shared" ca="1" si="74"/>
        <v/>
      </c>
      <c r="DQ75" s="27" t="str">
        <f t="shared" ca="1" si="51"/>
        <v/>
      </c>
      <c r="DR75" s="44" t="str">
        <f ca="1">IF(DF75&lt;&gt;"",IF(DP75="NO",VLOOKUP(DK75,'Players Stats'!$C$88:$I$127,7),""),"")</f>
        <v/>
      </c>
      <c r="DS75" s="44" t="str">
        <f t="shared" ca="1" si="75"/>
        <v/>
      </c>
      <c r="DT75" s="27" t="str">
        <f t="shared" ca="1" si="52"/>
        <v/>
      </c>
      <c r="DU75" s="44" t="str">
        <f ca="1">IF(DP75="NO",VLOOKUP(DK75,'Players Stats'!$C$88:$H$127,7-'Quarter 2'!DS75),"")</f>
        <v/>
      </c>
      <c r="DV75" s="44" t="str">
        <f t="shared" ca="1" si="76"/>
        <v/>
      </c>
      <c r="DW75" s="27" t="str">
        <f t="shared" ca="1" si="53"/>
        <v/>
      </c>
      <c r="DX75" s="44" t="str">
        <f ca="1">IF(DW75="","",IF(DW75&lt;=VLOOKUP(DK75,'Players Stats'!$C$88:$L$127,10),"YES","NO"))</f>
        <v/>
      </c>
      <c r="DY75" s="27" t="str">
        <f t="shared" ca="1" si="54"/>
        <v/>
      </c>
      <c r="DZ75" s="44" t="str">
        <f ca="1">IF(DX75="YES",IF(DY75&lt;=VLOOKUP(DK75,'Players Stats'!$C$88:$H$127,6),1,0),"")</f>
        <v/>
      </c>
      <c r="EA75" s="27" t="str">
        <f t="shared" ca="1" si="55"/>
        <v/>
      </c>
      <c r="EB75" s="44" t="str">
        <f ca="1">IF(AND(DX75="YES",EA75&lt;&gt;""),IF(EA75&lt;=VLOOKUP(DK75,'Players Stats'!$C$88:$H$127,6),1,0),"")</f>
        <v/>
      </c>
      <c r="EC75" s="27" t="str">
        <f t="shared" ca="1" si="56"/>
        <v/>
      </c>
      <c r="ED75" s="44" t="str">
        <f ca="1">IF(EC75="","",IF(EC75&lt;=Simulation!$K$7,"YES","NO"))</f>
        <v/>
      </c>
      <c r="EE75" s="27" t="str">
        <f t="shared" ca="1" si="57"/>
        <v/>
      </c>
      <c r="EF75" s="44" t="str">
        <f ca="1">IF(ED75="NO",IF(EE75&lt;=Simulation!$K$9,DH75,DI75),"")</f>
        <v/>
      </c>
      <c r="EH75" s="44" t="str">
        <f t="shared" ca="1" si="58"/>
        <v/>
      </c>
      <c r="EI75" s="6" t="str">
        <f t="shared" ca="1" si="59"/>
        <v/>
      </c>
      <c r="EJ75" s="44" t="str">
        <f t="shared" ca="1" si="60"/>
        <v/>
      </c>
      <c r="EL75" s="44" t="str">
        <f t="shared" ref="EL75:EN90" ca="1" si="83">IF(AND(EH75&lt;&gt;"",EH76=""),EH75,"")</f>
        <v/>
      </c>
      <c r="EM75" s="44" t="str">
        <f t="shared" ca="1" si="83"/>
        <v/>
      </c>
      <c r="EN75" s="44" t="str">
        <f t="shared" ca="1" si="83"/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1"/>
        <v/>
      </c>
      <c r="E76" s="44" t="str">
        <f t="shared" ca="1" si="5"/>
        <v/>
      </c>
      <c r="F76" s="87" t="str">
        <f t="shared" ca="1" si="6"/>
        <v/>
      </c>
      <c r="G76" s="44" t="str">
        <f t="shared" ca="1" si="7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87" t="str">
        <f t="shared" ca="1" si="8"/>
        <v/>
      </c>
      <c r="K76" s="87" t="str">
        <f ca="1">IF(B76&lt;&gt;"",VLOOKUP('Quarter 2'!G76-5*('Quarter 2'!D76-1),'Players Stats'!$B$136:$J$140,1+E76),"")</f>
        <v/>
      </c>
      <c r="L76" s="44" t="str">
        <f t="shared" ca="1" si="62"/>
        <v/>
      </c>
      <c r="M76" s="87" t="str">
        <f t="shared" ca="1" si="9"/>
        <v/>
      </c>
      <c r="N76" s="87" t="str">
        <f ca="1">IF(B76&lt;&gt;"",IF(L76="NO",VLOOKUP(G76,'Players Stats'!$C$88:$I$127,7),""),"")</f>
        <v/>
      </c>
      <c r="O76" s="44" t="str">
        <f t="shared" ca="1" si="63"/>
        <v/>
      </c>
      <c r="P76" s="87" t="str">
        <f t="shared" ca="1" si="10"/>
        <v/>
      </c>
      <c r="Q76" s="87" t="str">
        <f ca="1">IF(L76="NO",VLOOKUP(G76,'Players Stats'!$C$88:$H$127,7-'Quarter 2'!O76),"")</f>
        <v/>
      </c>
      <c r="R76" s="44" t="str">
        <f t="shared" ca="1" si="64"/>
        <v/>
      </c>
      <c r="S76" s="87" t="str">
        <f t="shared" ca="1" si="11"/>
        <v/>
      </c>
      <c r="T76" s="44" t="str">
        <f ca="1">IF(S76="","",IF(S76&lt;=VLOOKUP(G76,'Players Stats'!$C$88:$L$127,10),"YES","NO"))</f>
        <v/>
      </c>
      <c r="U76" s="87" t="str">
        <f t="shared" ca="1" si="12"/>
        <v/>
      </c>
      <c r="V76" s="44" t="str">
        <f ca="1">IF(T76="YES",IF(U76&lt;=VLOOKUP(G76,'Players Stats'!$C$88:$H$127,6),1,0),"")</f>
        <v/>
      </c>
      <c r="W76" s="87" t="str">
        <f t="shared" ca="1" si="13"/>
        <v/>
      </c>
      <c r="X76" s="44" t="str">
        <f ca="1">IF(AND(T76="YES",W76&lt;&gt;""),IF(W76&lt;=VLOOKUP(G76,'Players Stats'!$C$88:$H$127,6),1,0),"")</f>
        <v/>
      </c>
      <c r="Y76" s="87" t="str">
        <f t="shared" ca="1" si="14"/>
        <v/>
      </c>
      <c r="Z76" s="44" t="str">
        <f ca="1">IF(Y76="","",IF(Y76&lt;=Simulation!$K$7,"YES","NO"))</f>
        <v/>
      </c>
      <c r="AA76" s="87" t="str">
        <f t="shared" ca="1" si="15"/>
        <v/>
      </c>
      <c r="AB76" s="44" t="str">
        <f ca="1">IF(Z76="NO",IF(AA76&lt;=Simulation!$K$9,D76,E76),"")</f>
        <v/>
      </c>
      <c r="AD76" s="44" t="str">
        <f t="shared" ca="1" si="16"/>
        <v/>
      </c>
      <c r="AE76" s="6" t="str">
        <f t="shared" ca="1" si="17"/>
        <v/>
      </c>
      <c r="AF76" s="44" t="str">
        <f t="shared" ca="1" si="18"/>
        <v/>
      </c>
      <c r="AH76" s="44" t="str">
        <f t="shared" ca="1" si="77"/>
        <v/>
      </c>
      <c r="AI76" s="44" t="str">
        <f t="shared" ca="1" si="77"/>
        <v/>
      </c>
      <c r="AJ76" s="44" t="str">
        <f t="shared" ca="1" si="77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65"/>
        <v/>
      </c>
      <c r="AO76" s="44" t="str">
        <f t="shared" ca="1" si="19"/>
        <v/>
      </c>
      <c r="AP76" s="27" t="str">
        <f t="shared" ca="1" si="78"/>
        <v/>
      </c>
      <c r="AQ76" s="44" t="str">
        <f t="shared" ca="1" si="21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22"/>
        <v/>
      </c>
      <c r="AU76" s="44" t="str">
        <f ca="1">IF(AL76&lt;&gt;"",VLOOKUP('Quarter 2'!AQ76-5*('Quarter 2'!AN76-1),'Players Stats'!$B$136:$J$140,1+AO76),"")</f>
        <v/>
      </c>
      <c r="AV76" s="44" t="str">
        <f t="shared" ca="1" si="66"/>
        <v/>
      </c>
      <c r="AW76" s="27" t="str">
        <f t="shared" ca="1" si="23"/>
        <v/>
      </c>
      <c r="AX76" s="44" t="str">
        <f ca="1">IF(AL76&lt;&gt;"",IF(AV76="NO",VLOOKUP(AQ76,'Players Stats'!$C$88:$I$127,7),""),"")</f>
        <v/>
      </c>
      <c r="AY76" s="44" t="str">
        <f t="shared" ca="1" si="67"/>
        <v/>
      </c>
      <c r="AZ76" s="27" t="str">
        <f t="shared" ca="1" si="24"/>
        <v/>
      </c>
      <c r="BA76" s="44" t="str">
        <f ca="1">IF(AV76="NO",VLOOKUP(AQ76,'Players Stats'!$C$88:$H$127,7-'Quarter 2'!AY76),"")</f>
        <v/>
      </c>
      <c r="BB76" s="44" t="str">
        <f t="shared" ca="1" si="68"/>
        <v/>
      </c>
      <c r="BC76" s="27" t="str">
        <f t="shared" ca="1" si="25"/>
        <v/>
      </c>
      <c r="BD76" s="44" t="str">
        <f ca="1">IF(BC76="","",IF(BC76&lt;=VLOOKUP(AQ76,'Players Stats'!$C$88:$L$127,10),"YES","NO"))</f>
        <v/>
      </c>
      <c r="BE76" s="27" t="str">
        <f t="shared" ca="1" si="26"/>
        <v/>
      </c>
      <c r="BF76" s="44" t="str">
        <f ca="1">IF(BD76="YES",IF(BE76&lt;=VLOOKUP(AQ76,'Players Stats'!$C$88:$H$127,6),1,0),"")</f>
        <v/>
      </c>
      <c r="BG76" s="27" t="str">
        <f t="shared" ca="1" si="27"/>
        <v/>
      </c>
      <c r="BH76" s="44" t="str">
        <f ca="1">IF(AND(BD76="YES",BG76&lt;&gt;""),IF(BG76&lt;=VLOOKUP(AQ76,'Players Stats'!$C$88:$H$127,6),1,0),"")</f>
        <v/>
      </c>
      <c r="BI76" s="27" t="str">
        <f t="shared" ca="1" si="28"/>
        <v/>
      </c>
      <c r="BJ76" s="44" t="str">
        <f ca="1">IF(BI76="","",IF(BI76&lt;=Simulation!$K$7,"YES","NO"))</f>
        <v/>
      </c>
      <c r="BK76" s="27" t="str">
        <f t="shared" ca="1" si="29"/>
        <v/>
      </c>
      <c r="BL76" s="44" t="str">
        <f ca="1">IF(BJ76="NO",IF(BK76&lt;=Simulation!$K$9,AN76,AO76),"")</f>
        <v/>
      </c>
      <c r="BN76" s="44" t="str">
        <f t="shared" ca="1" si="30"/>
        <v/>
      </c>
      <c r="BO76" s="6" t="str">
        <f t="shared" ca="1" si="31"/>
        <v/>
      </c>
      <c r="BP76" s="44" t="str">
        <f t="shared" ca="1" si="32"/>
        <v/>
      </c>
      <c r="BR76" s="44" t="str">
        <f t="shared" ca="1" si="81"/>
        <v/>
      </c>
      <c r="BS76" s="44" t="str">
        <f t="shared" ca="1" si="81"/>
        <v/>
      </c>
      <c r="BT76" s="44" t="str">
        <f t="shared" ca="1" si="81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69"/>
        <v/>
      </c>
      <c r="BY76" s="44" t="str">
        <f t="shared" ca="1" si="33"/>
        <v/>
      </c>
      <c r="BZ76" s="27" t="str">
        <f t="shared" ca="1" si="79"/>
        <v/>
      </c>
      <c r="CA76" s="44" t="str">
        <f t="shared" ca="1" si="35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36"/>
        <v/>
      </c>
      <c r="CE76" s="44" t="str">
        <f ca="1">IF(BV76&lt;&gt;"",VLOOKUP('Quarter 2'!CA76-5*('Quarter 2'!BX76-1),'Players Stats'!$B$136:$J$140,1+BY76),"")</f>
        <v/>
      </c>
      <c r="CF76" s="44" t="str">
        <f t="shared" ca="1" si="70"/>
        <v/>
      </c>
      <c r="CG76" s="27" t="str">
        <f t="shared" ca="1" si="37"/>
        <v/>
      </c>
      <c r="CH76" s="44" t="str">
        <f ca="1">IF(BV76&lt;&gt;"",IF(CF76="NO",VLOOKUP(CA76,'Players Stats'!$C$88:$I$127,7),""),"")</f>
        <v/>
      </c>
      <c r="CI76" s="44" t="str">
        <f t="shared" ca="1" si="71"/>
        <v/>
      </c>
      <c r="CJ76" s="27" t="str">
        <f t="shared" ca="1" si="38"/>
        <v/>
      </c>
      <c r="CK76" s="44" t="str">
        <f ca="1">IF(CF76="NO",VLOOKUP(CA76,'Players Stats'!$C$88:$H$127,7-'Quarter 2'!CI76),"")</f>
        <v/>
      </c>
      <c r="CL76" s="44" t="str">
        <f t="shared" ca="1" si="72"/>
        <v/>
      </c>
      <c r="CM76" s="27" t="str">
        <f t="shared" ca="1" si="39"/>
        <v/>
      </c>
      <c r="CN76" s="44" t="str">
        <f ca="1">IF(CM76="","",IF(CM76&lt;=VLOOKUP(CA76,'Players Stats'!$C$88:$L$127,10),"YES","NO"))</f>
        <v/>
      </c>
      <c r="CO76" s="27" t="str">
        <f t="shared" ca="1" si="40"/>
        <v/>
      </c>
      <c r="CP76" s="44" t="str">
        <f ca="1">IF(CN76="YES",IF(CO76&lt;=VLOOKUP(CA76,'Players Stats'!$C$88:$H$127,6),1,0),"")</f>
        <v/>
      </c>
      <c r="CQ76" s="27" t="str">
        <f t="shared" ca="1" si="41"/>
        <v/>
      </c>
      <c r="CR76" s="44" t="str">
        <f ca="1">IF(AND(CN76="YES",CQ76&lt;&gt;""),IF(CQ76&lt;=VLOOKUP(CA76,'Players Stats'!$C$88:$H$127,6),1,0),"")</f>
        <v/>
      </c>
      <c r="CS76" s="27" t="str">
        <f t="shared" ca="1" si="42"/>
        <v/>
      </c>
      <c r="CT76" s="44" t="str">
        <f ca="1">IF(CS76="","",IF(CS76&lt;=Simulation!$K$7,"YES","NO"))</f>
        <v/>
      </c>
      <c r="CU76" s="27" t="str">
        <f t="shared" ca="1" si="43"/>
        <v/>
      </c>
      <c r="CV76" s="44" t="str">
        <f ca="1">IF(CT76="NO",IF(CU76&lt;=Simulation!$K$9,BX76,BY76),"")</f>
        <v/>
      </c>
      <c r="CX76" s="44" t="str">
        <f t="shared" ca="1" si="44"/>
        <v/>
      </c>
      <c r="CY76" s="6" t="str">
        <f t="shared" ca="1" si="45"/>
        <v/>
      </c>
      <c r="CZ76" s="44" t="str">
        <f t="shared" ca="1" si="46"/>
        <v/>
      </c>
      <c r="DB76" s="44" t="str">
        <f t="shared" ca="1" si="82"/>
        <v/>
      </c>
      <c r="DC76" s="44" t="str">
        <f t="shared" ca="1" si="82"/>
        <v/>
      </c>
      <c r="DD76" s="44" t="str">
        <f t="shared" ca="1" si="82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3"/>
        <v/>
      </c>
      <c r="DI76" s="44" t="str">
        <f t="shared" ca="1" si="47"/>
        <v/>
      </c>
      <c r="DJ76" s="27" t="str">
        <f t="shared" ca="1" si="80"/>
        <v/>
      </c>
      <c r="DK76" s="44" t="str">
        <f t="shared" ca="1" si="49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0"/>
        <v/>
      </c>
      <c r="DO76" s="44" t="str">
        <f ca="1">IF(DF76&lt;&gt;"",VLOOKUP('Quarter 2'!DK76-5*('Quarter 2'!DH76-1),'Players Stats'!$B$136:$J$140,1+DI76),"")</f>
        <v/>
      </c>
      <c r="DP76" s="44" t="str">
        <f t="shared" ca="1" si="74"/>
        <v/>
      </c>
      <c r="DQ76" s="27" t="str">
        <f t="shared" ca="1" si="51"/>
        <v/>
      </c>
      <c r="DR76" s="44" t="str">
        <f ca="1">IF(DF76&lt;&gt;"",IF(DP76="NO",VLOOKUP(DK76,'Players Stats'!$C$88:$I$127,7),""),"")</f>
        <v/>
      </c>
      <c r="DS76" s="44" t="str">
        <f t="shared" ca="1" si="75"/>
        <v/>
      </c>
      <c r="DT76" s="27" t="str">
        <f t="shared" ca="1" si="52"/>
        <v/>
      </c>
      <c r="DU76" s="44" t="str">
        <f ca="1">IF(DP76="NO",VLOOKUP(DK76,'Players Stats'!$C$88:$H$127,7-'Quarter 2'!DS76),"")</f>
        <v/>
      </c>
      <c r="DV76" s="44" t="str">
        <f t="shared" ca="1" si="76"/>
        <v/>
      </c>
      <c r="DW76" s="27" t="str">
        <f t="shared" ca="1" si="53"/>
        <v/>
      </c>
      <c r="DX76" s="44" t="str">
        <f ca="1">IF(DW76="","",IF(DW76&lt;=VLOOKUP(DK76,'Players Stats'!$C$88:$L$127,10),"YES","NO"))</f>
        <v/>
      </c>
      <c r="DY76" s="27" t="str">
        <f t="shared" ca="1" si="54"/>
        <v/>
      </c>
      <c r="DZ76" s="44" t="str">
        <f ca="1">IF(DX76="YES",IF(DY76&lt;=VLOOKUP(DK76,'Players Stats'!$C$88:$H$127,6),1,0),"")</f>
        <v/>
      </c>
      <c r="EA76" s="27" t="str">
        <f t="shared" ca="1" si="55"/>
        <v/>
      </c>
      <c r="EB76" s="44" t="str">
        <f ca="1">IF(AND(DX76="YES",EA76&lt;&gt;""),IF(EA76&lt;=VLOOKUP(DK76,'Players Stats'!$C$88:$H$127,6),1,0),"")</f>
        <v/>
      </c>
      <c r="EC76" s="27" t="str">
        <f t="shared" ca="1" si="56"/>
        <v/>
      </c>
      <c r="ED76" s="44" t="str">
        <f ca="1">IF(EC76="","",IF(EC76&lt;=Simulation!$K$7,"YES","NO"))</f>
        <v/>
      </c>
      <c r="EE76" s="27" t="str">
        <f t="shared" ca="1" si="57"/>
        <v/>
      </c>
      <c r="EF76" s="44" t="str">
        <f ca="1">IF(ED76="NO",IF(EE76&lt;=Simulation!$K$9,DH76,DI76),"")</f>
        <v/>
      </c>
      <c r="EH76" s="44" t="str">
        <f t="shared" ca="1" si="58"/>
        <v/>
      </c>
      <c r="EI76" s="6" t="str">
        <f t="shared" ca="1" si="59"/>
        <v/>
      </c>
      <c r="EJ76" s="44" t="str">
        <f t="shared" ca="1" si="60"/>
        <v/>
      </c>
      <c r="EL76" s="44" t="str">
        <f t="shared" ca="1" si="83"/>
        <v/>
      </c>
      <c r="EM76" s="44" t="str">
        <f t="shared" ca="1" si="83"/>
        <v/>
      </c>
      <c r="EN76" s="44" t="str">
        <f t="shared" ca="1" si="83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1"/>
        <v/>
      </c>
      <c r="E77" s="44" t="str">
        <f t="shared" ref="E77:E90" ca="1" si="84">IF(B77&lt;&gt;"",IF(D77=C$4,C$5,C$4),"")</f>
        <v/>
      </c>
      <c r="F77" s="87" t="str">
        <f t="shared" ref="F77:F90" ca="1" si="85">IF(B77&lt;&gt;"",RAND(),"")</f>
        <v/>
      </c>
      <c r="G77" s="44" t="str">
        <f t="shared" ref="G77:G90" ca="1" si="86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87" t="str">
        <f t="shared" ref="J77:J90" ca="1" si="87">IF(B77&lt;&gt;"",RAND(),"")</f>
        <v/>
      </c>
      <c r="K77" s="87" t="str">
        <f ca="1">IF(B77&lt;&gt;"",VLOOKUP('Quarter 2'!G77-5*('Quarter 2'!D77-1),'Players Stats'!$B$136:$J$140,1+E77),"")</f>
        <v/>
      </c>
      <c r="L77" s="44" t="str">
        <f t="shared" ca="1" si="62"/>
        <v/>
      </c>
      <c r="M77" s="87" t="str">
        <f t="shared" ref="M77:M90" ca="1" si="88">IF(B77&lt;&gt;"",IF(L77="NO",RAND(),""),"")</f>
        <v/>
      </c>
      <c r="N77" s="87" t="str">
        <f ca="1">IF(B77&lt;&gt;"",IF(L77="NO",VLOOKUP(G77,'Players Stats'!$C$88:$I$127,7),""),"")</f>
        <v/>
      </c>
      <c r="O77" s="44" t="str">
        <f t="shared" ca="1" si="63"/>
        <v/>
      </c>
      <c r="P77" s="87" t="str">
        <f t="shared" ref="P77:P90" ca="1" si="89">IF(B77&lt;&gt;"",IF(L77="NO",RAND(),""),"")</f>
        <v/>
      </c>
      <c r="Q77" s="87" t="str">
        <f ca="1">IF(L77="NO",VLOOKUP(G77,'Players Stats'!$C$88:$H$127,7-'Quarter 2'!O77),"")</f>
        <v/>
      </c>
      <c r="R77" s="44" t="str">
        <f t="shared" ca="1" si="64"/>
        <v/>
      </c>
      <c r="S77" s="87" t="str">
        <f t="shared" ref="S77:S90" ca="1" si="90">IF(R77="","",IF(O77=3,"",RAND()))</f>
        <v/>
      </c>
      <c r="T77" s="44" t="str">
        <f ca="1">IF(S77="","",IF(S77&lt;=VLOOKUP(G77,'Players Stats'!$C$88:$L$127,10),"YES","NO"))</f>
        <v/>
      </c>
      <c r="U77" s="87" t="str">
        <f t="shared" ref="U77:U90" ca="1" si="91">IF(T77="YES",RAND(),"")</f>
        <v/>
      </c>
      <c r="V77" s="44" t="str">
        <f ca="1">IF(T77="YES",IF(U77&lt;=VLOOKUP(G77,'Players Stats'!$C$88:$H$127,6),1,0),"")</f>
        <v/>
      </c>
      <c r="W77" s="87" t="str">
        <f t="shared" ref="W77:W90" ca="1" si="92">IF(AND(T77="YES",R77=0),RAND(),"")</f>
        <v/>
      </c>
      <c r="X77" s="44" t="str">
        <f ca="1">IF(AND(T77="YES",W77&lt;&gt;""),IF(W77&lt;=VLOOKUP(G77,'Players Stats'!$C$88:$H$127,6),1,0),"")</f>
        <v/>
      </c>
      <c r="Y77" s="87" t="str">
        <f t="shared" ref="Y77:Y90" ca="1" si="93">IF(AND(R77=0,T77="NO"),RAND(),"")</f>
        <v/>
      </c>
      <c r="Z77" s="44" t="str">
        <f ca="1">IF(Y77="","",IF(Y77&lt;=Simulation!$K$7,"YES","NO"))</f>
        <v/>
      </c>
      <c r="AA77" s="87" t="str">
        <f t="shared" ref="AA77:AA90" ca="1" si="94">IF(Z77="NO",RAND(),"")</f>
        <v/>
      </c>
      <c r="AB77" s="44" t="str">
        <f ca="1">IF(Z77="NO",IF(AA77&lt;=Simulation!$K$9,D77,E77),"")</f>
        <v/>
      </c>
      <c r="AD77" s="44" t="str">
        <f t="shared" ref="AD77:AD90" ca="1" si="95">IF(B77&lt;&gt;"",IF(D77=$C$4,IF(L77="YES",AD76,IF(T77="YES",IF(R77=0,AD76+R77+V77+X77,AD76+R77+V77),AD76+R77)),AD76),"")</f>
        <v/>
      </c>
      <c r="AE77" s="6" t="str">
        <f t="shared" ref="AE77:AE90" ca="1" si="96">IF(B77&lt;&gt;"","-","")</f>
        <v/>
      </c>
      <c r="AF77" s="44" t="str">
        <f t="shared" ref="AF77:AF90" ca="1" si="97">IF(B77&lt;&gt;"",IF(D77=$C$5,IF(L77="YES",AF76,IF(T77="YES",IF(R77=0,AF76+R77+V77+X77,AF76+R77+V77),AF76+R77)),AF76),"")</f>
        <v/>
      </c>
      <c r="AH77" s="44" t="str">
        <f t="shared" ca="1" si="77"/>
        <v/>
      </c>
      <c r="AI77" s="44" t="str">
        <f t="shared" ca="1" si="77"/>
        <v/>
      </c>
      <c r="AJ77" s="44" t="str">
        <f t="shared" ca="1" si="77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65"/>
        <v/>
      </c>
      <c r="AO77" s="44" t="str">
        <f t="shared" ref="AO77:AO90" ca="1" si="98">IF(AL77&lt;&gt;"",IF(AN77=C$4,C$5,C$4),"")</f>
        <v/>
      </c>
      <c r="AP77" s="27" t="str">
        <f t="shared" ca="1" si="78"/>
        <v/>
      </c>
      <c r="AQ77" s="44" t="str">
        <f t="shared" ref="AQ77:AQ90" ca="1" si="99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ref="AT77:AT90" ca="1" si="100">IF(AL77&lt;&gt;"",RAND(),"")</f>
        <v/>
      </c>
      <c r="AU77" s="44" t="str">
        <f ca="1">IF(AL77&lt;&gt;"",VLOOKUP('Quarter 2'!AQ77-5*('Quarter 2'!AN77-1),'Players Stats'!$B$136:$J$140,1+AO77),"")</f>
        <v/>
      </c>
      <c r="AV77" s="44" t="str">
        <f t="shared" ca="1" si="66"/>
        <v/>
      </c>
      <c r="AW77" s="27" t="str">
        <f t="shared" ref="AW77:AW90" ca="1" si="101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67"/>
        <v/>
      </c>
      <c r="AZ77" s="27" t="str">
        <f t="shared" ref="AZ77:AZ90" ca="1" si="102">IF(AL77&lt;&gt;"",IF(AV77="NO",RAND(),""),"")</f>
        <v/>
      </c>
      <c r="BA77" s="44" t="str">
        <f ca="1">IF(AV77="NO",VLOOKUP(AQ77,'Players Stats'!$C$88:$H$127,7-'Quarter 2'!AY77),"")</f>
        <v/>
      </c>
      <c r="BB77" s="44" t="str">
        <f t="shared" ca="1" si="68"/>
        <v/>
      </c>
      <c r="BC77" s="27" t="str">
        <f t="shared" ref="BC77:BC90" ca="1" si="103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04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05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06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07">IF(BJ77="NO",RAND(),"")</f>
        <v/>
      </c>
      <c r="BL77" s="44" t="str">
        <f ca="1">IF(BJ77="NO",IF(BK77&lt;=Simulation!$K$9,AN77,AO77),"")</f>
        <v/>
      </c>
      <c r="BN77" s="44" t="str">
        <f t="shared" ref="BN77:BN90" ca="1" si="108">IF(AL77&lt;&gt;"",IF(AN77=$C$4,IF(AV77="YES",BN76,IF(BD77="YES",IF(BB77=0,BN76+BB77+BF77+BH77,BN76+BB77+BF77),BN76+BB77)),BN76),"")</f>
        <v/>
      </c>
      <c r="BO77" s="6" t="str">
        <f t="shared" ref="BO77:BO90" ca="1" si="109">IF(AL77&lt;&gt;"","-","")</f>
        <v/>
      </c>
      <c r="BP77" s="44" t="str">
        <f t="shared" ref="BP77:BP90" ca="1" si="110">IF(AL77&lt;&gt;"",IF(AN77=$C$5,IF(AV77="YES",BP76,IF(BD77="YES",IF(BB77=0,BP76+BB77+BF77+BH77,BP76+BB77+BF77),BP76+BB77)),BP76),"")</f>
        <v/>
      </c>
      <c r="BR77" s="44" t="str">
        <f t="shared" ca="1" si="81"/>
        <v/>
      </c>
      <c r="BS77" s="44" t="str">
        <f t="shared" ca="1" si="81"/>
        <v/>
      </c>
      <c r="BT77" s="44" t="str">
        <f t="shared" ca="1" si="81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69"/>
        <v/>
      </c>
      <c r="BY77" s="44" t="str">
        <f t="shared" ref="BY77:BY90" ca="1" si="111">IF(BV77&lt;&gt;"",IF(BX77=C$4,C$5,C$4),"")</f>
        <v/>
      </c>
      <c r="BZ77" s="27" t="str">
        <f t="shared" ca="1" si="79"/>
        <v/>
      </c>
      <c r="CA77" s="44" t="str">
        <f t="shared" ref="CA77:CA90" ca="1" si="112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13">IF(BV77&lt;&gt;"",RAND(),"")</f>
        <v/>
      </c>
      <c r="CE77" s="44" t="str">
        <f ca="1">IF(BV77&lt;&gt;"",VLOOKUP('Quarter 2'!CA77-5*('Quarter 2'!BX77-1),'Players Stats'!$B$136:$J$140,1+BY77),"")</f>
        <v/>
      </c>
      <c r="CF77" s="44" t="str">
        <f t="shared" ca="1" si="70"/>
        <v/>
      </c>
      <c r="CG77" s="27" t="str">
        <f t="shared" ref="CG77:CG90" ca="1" si="114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1"/>
        <v/>
      </c>
      <c r="CJ77" s="27" t="str">
        <f t="shared" ref="CJ77:CJ90" ca="1" si="115">IF(BV77&lt;&gt;"",IF(CF77="NO",RAND(),""),"")</f>
        <v/>
      </c>
      <c r="CK77" s="44" t="str">
        <f ca="1">IF(CF77="NO",VLOOKUP(CA77,'Players Stats'!$C$88:$H$127,7-'Quarter 2'!CI77),"")</f>
        <v/>
      </c>
      <c r="CL77" s="44" t="str">
        <f t="shared" ca="1" si="72"/>
        <v/>
      </c>
      <c r="CM77" s="27" t="str">
        <f t="shared" ref="CM77:CM90" ca="1" si="116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17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18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19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20">IF(CT77="NO",RAND(),"")</f>
        <v/>
      </c>
      <c r="CV77" s="44" t="str">
        <f ca="1">IF(CT77="NO",IF(CU77&lt;=Simulation!$K$9,BX77,BY77),"")</f>
        <v/>
      </c>
      <c r="CX77" s="44" t="str">
        <f t="shared" ref="CX77:CX90" ca="1" si="121">IF(BV77&lt;&gt;"",IF(BX77=$C$4,IF(CF77="YES",CX76,IF(CN77="YES",IF(CL77=0,CX76+CL77+CP77+CR77,CX76+CL77+CP77),CX76+CL77)),CX76),"")</f>
        <v/>
      </c>
      <c r="CY77" s="6" t="str">
        <f t="shared" ref="CY77:CY90" ca="1" si="122">IF(BV77&lt;&gt;"","-","")</f>
        <v/>
      </c>
      <c r="CZ77" s="44" t="str">
        <f t="shared" ref="CZ77:CZ90" ca="1" si="123">IF(BV77&lt;&gt;"",IF(BX77=$C$5,IF(CF77="YES",CZ76,IF(CN77="YES",IF(CL77=0,CZ76+CL77+CP77+CR77,CZ76+CL77+CP77),CZ76+CL77)),CZ76),"")</f>
        <v/>
      </c>
      <c r="DB77" s="44" t="str">
        <f t="shared" ca="1" si="82"/>
        <v/>
      </c>
      <c r="DC77" s="44" t="str">
        <f t="shared" ca="1" si="82"/>
        <v/>
      </c>
      <c r="DD77" s="44" t="str">
        <f t="shared" ca="1" si="82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3"/>
        <v/>
      </c>
      <c r="DI77" s="44" t="str">
        <f t="shared" ref="DI77:DI90" ca="1" si="124">IF(DF77&lt;&gt;"",IF(DH77=C$4,C$5,C$4),"")</f>
        <v/>
      </c>
      <c r="DJ77" s="27" t="str">
        <f t="shared" ca="1" si="80"/>
        <v/>
      </c>
      <c r="DK77" s="44" t="str">
        <f t="shared" ref="DK77:DK90" ca="1" si="125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26">IF(DF77&lt;&gt;"",RAND(),"")</f>
        <v/>
      </c>
      <c r="DO77" s="44" t="str">
        <f ca="1">IF(DF77&lt;&gt;"",VLOOKUP('Quarter 2'!DK77-5*('Quarter 2'!DH77-1),'Players Stats'!$B$136:$J$140,1+DI77),"")</f>
        <v/>
      </c>
      <c r="DP77" s="44" t="str">
        <f t="shared" ca="1" si="74"/>
        <v/>
      </c>
      <c r="DQ77" s="27" t="str">
        <f t="shared" ref="DQ77:DQ90" ca="1" si="127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75"/>
        <v/>
      </c>
      <c r="DT77" s="27" t="str">
        <f t="shared" ref="DT77:DT90" ca="1" si="128">IF(DF77&lt;&gt;"",IF(DP77="NO",RAND(),""),"")</f>
        <v/>
      </c>
      <c r="DU77" s="44" t="str">
        <f ca="1">IF(DP77="NO",VLOOKUP(DK77,'Players Stats'!$C$88:$H$127,7-'Quarter 2'!DS77),"")</f>
        <v/>
      </c>
      <c r="DV77" s="44" t="str">
        <f t="shared" ca="1" si="76"/>
        <v/>
      </c>
      <c r="DW77" s="27" t="str">
        <f t="shared" ref="DW77:DW90" ca="1" si="129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30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31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32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33">IF(ED77="NO",RAND(),"")</f>
        <v/>
      </c>
      <c r="EF77" s="44" t="str">
        <f ca="1">IF(ED77="NO",IF(EE77&lt;=Simulation!$K$9,DH77,DI77),"")</f>
        <v/>
      </c>
      <c r="EH77" s="44" t="str">
        <f t="shared" ref="EH77:EH90" ca="1" si="134">IF(DF77&lt;&gt;"",IF(DH77=$C$4,IF(DP77="YES",EH76,IF(DX77="YES",IF(DV77=0,EH76+DV77+DZ77+EB77,EH76+DV77+DZ77),EH76+DV77)),EH76),"")</f>
        <v/>
      </c>
      <c r="EI77" s="6" t="str">
        <f t="shared" ref="EI77:EI90" ca="1" si="135">IF(DF77&lt;&gt;"","-","")</f>
        <v/>
      </c>
      <c r="EJ77" s="44" t="str">
        <f t="shared" ref="EJ77:EJ90" ca="1" si="136">IF(DF77&lt;&gt;"",IF(DH77=$C$5,IF(DP77="YES",EJ76,IF(DX77="YES",IF(DV77=0,EJ76+DV77+DZ77+EB77,EJ76+DV77+DZ77),EJ76+DV77)),EJ76),"")</f>
        <v/>
      </c>
      <c r="EL77" s="44" t="str">
        <f t="shared" ca="1" si="83"/>
        <v/>
      </c>
      <c r="EM77" s="44" t="str">
        <f t="shared" ca="1" si="83"/>
        <v/>
      </c>
      <c r="EN77" s="44" t="str">
        <f t="shared" ca="1" si="83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37">IF(B78&lt;&gt;"",IF(AB77="",E77,AB77),"")</f>
        <v/>
      </c>
      <c r="E78" s="44" t="str">
        <f t="shared" ca="1" si="84"/>
        <v/>
      </c>
      <c r="F78" s="87" t="str">
        <f t="shared" ca="1" si="85"/>
        <v/>
      </c>
      <c r="G78" s="44" t="str">
        <f t="shared" ca="1" si="86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87" t="str">
        <f t="shared" ca="1" si="87"/>
        <v/>
      </c>
      <c r="K78" s="87" t="str">
        <f ca="1">IF(B78&lt;&gt;"",VLOOKUP('Quarter 2'!G78-5*('Quarter 2'!D78-1),'Players Stats'!$B$136:$J$140,1+E78),"")</f>
        <v/>
      </c>
      <c r="L78" s="44" t="str">
        <f t="shared" ref="L78:L90" ca="1" si="138">IF(B78&lt;&gt;"",IF(J78&lt;=K78, "YES", "NO"),"")</f>
        <v/>
      </c>
      <c r="M78" s="87" t="str">
        <f t="shared" ca="1" si="88"/>
        <v/>
      </c>
      <c r="N78" s="87" t="str">
        <f ca="1">IF(B78&lt;&gt;"",IF(L78="NO",VLOOKUP(G78,'Players Stats'!$C$88:$I$127,7),""),"")</f>
        <v/>
      </c>
      <c r="O78" s="44" t="str">
        <f t="shared" ref="O78:O90" ca="1" si="139">IF(B78&lt;&gt;"",IF(L78="NO",IF(M78&lt;=N78,3,2),""),"")</f>
        <v/>
      </c>
      <c r="P78" s="87" t="str">
        <f t="shared" ca="1" si="89"/>
        <v/>
      </c>
      <c r="Q78" s="87" t="str">
        <f ca="1">IF(L78="NO",VLOOKUP(G78,'Players Stats'!$C$88:$H$127,7-'Quarter 2'!O78),"")</f>
        <v/>
      </c>
      <c r="R78" s="44" t="str">
        <f t="shared" ref="R78:R90" ca="1" si="140">IF(B78&lt;&gt;"",IF(L78="NO",IF(P78&lt;=Q78,O78,0),""),"")</f>
        <v/>
      </c>
      <c r="S78" s="87" t="str">
        <f t="shared" ca="1" si="90"/>
        <v/>
      </c>
      <c r="T78" s="44" t="str">
        <f ca="1">IF(S78="","",IF(S78&lt;=VLOOKUP(G78,'Players Stats'!$C$88:$L$127,10),"YES","NO"))</f>
        <v/>
      </c>
      <c r="U78" s="87" t="str">
        <f t="shared" ca="1" si="91"/>
        <v/>
      </c>
      <c r="V78" s="44" t="str">
        <f ca="1">IF(T78="YES",IF(U78&lt;=VLOOKUP(G78,'Players Stats'!$C$88:$H$127,6),1,0),"")</f>
        <v/>
      </c>
      <c r="W78" s="87" t="str">
        <f t="shared" ca="1" si="92"/>
        <v/>
      </c>
      <c r="X78" s="44" t="str">
        <f ca="1">IF(AND(T78="YES",W78&lt;&gt;""),IF(W78&lt;=VLOOKUP(G78,'Players Stats'!$C$88:$H$127,6),1,0),"")</f>
        <v/>
      </c>
      <c r="Y78" s="87" t="str">
        <f t="shared" ca="1" si="93"/>
        <v/>
      </c>
      <c r="Z78" s="44" t="str">
        <f ca="1">IF(Y78="","",IF(Y78&lt;=Simulation!$K$7,"YES","NO"))</f>
        <v/>
      </c>
      <c r="AA78" s="87" t="str">
        <f t="shared" ca="1" si="94"/>
        <v/>
      </c>
      <c r="AB78" s="44" t="str">
        <f ca="1">IF(Z78="NO",IF(AA78&lt;=Simulation!$K$9,D78,E78),"")</f>
        <v/>
      </c>
      <c r="AD78" s="44" t="str">
        <f t="shared" ca="1" si="95"/>
        <v/>
      </c>
      <c r="AE78" s="6" t="str">
        <f t="shared" ca="1" si="96"/>
        <v/>
      </c>
      <c r="AF78" s="44" t="str">
        <f t="shared" ca="1" si="97"/>
        <v/>
      </c>
      <c r="AH78" s="44" t="str">
        <f t="shared" ca="1" si="77"/>
        <v/>
      </c>
      <c r="AI78" s="44" t="str">
        <f t="shared" ca="1" si="77"/>
        <v/>
      </c>
      <c r="AJ78" s="44" t="str">
        <f t="shared" ca="1" si="77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41">IF(AL78&lt;&gt;"",IF(BL77="",AO77,BL77),"")</f>
        <v/>
      </c>
      <c r="AO78" s="44" t="str">
        <f t="shared" ca="1" si="98"/>
        <v/>
      </c>
      <c r="AP78" s="27" t="str">
        <f t="shared" ca="1" si="78"/>
        <v/>
      </c>
      <c r="AQ78" s="44" t="str">
        <f t="shared" ca="1" si="99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100"/>
        <v/>
      </c>
      <c r="AU78" s="44" t="str">
        <f ca="1">IF(AL78&lt;&gt;"",VLOOKUP('Quarter 2'!AQ78-5*('Quarter 2'!AN78-1),'Players Stats'!$B$136:$J$140,1+AO78),"")</f>
        <v/>
      </c>
      <c r="AV78" s="44" t="str">
        <f t="shared" ref="AV78:AV90" ca="1" si="142">IF(AL78&lt;&gt;"",IF(AT78&lt;=AU78, "YES", "NO"),"")</f>
        <v/>
      </c>
      <c r="AW78" s="27" t="str">
        <f t="shared" ca="1" si="101"/>
        <v/>
      </c>
      <c r="AX78" s="44" t="str">
        <f ca="1">IF(AL78&lt;&gt;"",IF(AV78="NO",VLOOKUP(AQ78,'Players Stats'!$C$88:$I$127,7),""),"")</f>
        <v/>
      </c>
      <c r="AY78" s="44" t="str">
        <f t="shared" ref="AY78:AY90" ca="1" si="143">IF(AL78&lt;&gt;"",IF(AV78="NO",IF(AW78&lt;=AX78,3,2),""),"")</f>
        <v/>
      </c>
      <c r="AZ78" s="27" t="str">
        <f t="shared" ca="1" si="102"/>
        <v/>
      </c>
      <c r="BA78" s="44" t="str">
        <f ca="1">IF(AV78="NO",VLOOKUP(AQ78,'Players Stats'!$C$88:$H$127,7-'Quarter 2'!AY78),"")</f>
        <v/>
      </c>
      <c r="BB78" s="44" t="str">
        <f t="shared" ref="BB78:BB90" ca="1" si="144">IF(AL78&lt;&gt;"",IF(AV78="NO",IF(AZ78&lt;=BA78,AY78,0),""),"")</f>
        <v/>
      </c>
      <c r="BC78" s="27" t="str">
        <f t="shared" ca="1" si="103"/>
        <v/>
      </c>
      <c r="BD78" s="44" t="str">
        <f ca="1">IF(BC78="","",IF(BC78&lt;=VLOOKUP(AQ78,'Players Stats'!$C$88:$L$127,10),"YES","NO"))</f>
        <v/>
      </c>
      <c r="BE78" s="27" t="str">
        <f t="shared" ca="1" si="104"/>
        <v/>
      </c>
      <c r="BF78" s="44" t="str">
        <f ca="1">IF(BD78="YES",IF(BE78&lt;=VLOOKUP(AQ78,'Players Stats'!$C$88:$H$127,6),1,0),"")</f>
        <v/>
      </c>
      <c r="BG78" s="27" t="str">
        <f t="shared" ca="1" si="105"/>
        <v/>
      </c>
      <c r="BH78" s="44" t="str">
        <f ca="1">IF(AND(BD78="YES",BG78&lt;&gt;""),IF(BG78&lt;=VLOOKUP(AQ78,'Players Stats'!$C$88:$H$127,6),1,0),"")</f>
        <v/>
      </c>
      <c r="BI78" s="27" t="str">
        <f t="shared" ca="1" si="106"/>
        <v/>
      </c>
      <c r="BJ78" s="44" t="str">
        <f ca="1">IF(BI78="","",IF(BI78&lt;=Simulation!$K$7,"YES","NO"))</f>
        <v/>
      </c>
      <c r="BK78" s="27" t="str">
        <f t="shared" ca="1" si="107"/>
        <v/>
      </c>
      <c r="BL78" s="44" t="str">
        <f ca="1">IF(BJ78="NO",IF(BK78&lt;=Simulation!$K$9,AN78,AO78),"")</f>
        <v/>
      </c>
      <c r="BN78" s="44" t="str">
        <f t="shared" ca="1" si="108"/>
        <v/>
      </c>
      <c r="BO78" s="6" t="str">
        <f t="shared" ca="1" si="109"/>
        <v/>
      </c>
      <c r="BP78" s="44" t="str">
        <f t="shared" ca="1" si="110"/>
        <v/>
      </c>
      <c r="BR78" s="44" t="str">
        <f t="shared" ca="1" si="81"/>
        <v/>
      </c>
      <c r="BS78" s="44" t="str">
        <f t="shared" ca="1" si="81"/>
        <v/>
      </c>
      <c r="BT78" s="44" t="str">
        <f t="shared" ca="1" si="81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45">IF(BV78&lt;&gt;"",IF(CV77="",BY77,CV77),"")</f>
        <v/>
      </c>
      <c r="BY78" s="44" t="str">
        <f t="shared" ca="1" si="111"/>
        <v/>
      </c>
      <c r="BZ78" s="27" t="str">
        <f t="shared" ca="1" si="79"/>
        <v/>
      </c>
      <c r="CA78" s="44" t="str">
        <f t="shared" ca="1" si="112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13"/>
        <v/>
      </c>
      <c r="CE78" s="44" t="str">
        <f ca="1">IF(BV78&lt;&gt;"",VLOOKUP('Quarter 2'!CA78-5*('Quarter 2'!BX78-1),'Players Stats'!$B$136:$J$140,1+BY78),"")</f>
        <v/>
      </c>
      <c r="CF78" s="44" t="str">
        <f t="shared" ref="CF78:CF90" ca="1" si="146">IF(BV78&lt;&gt;"",IF(CD78&lt;=CE78, "YES", "NO"),"")</f>
        <v/>
      </c>
      <c r="CG78" s="27" t="str">
        <f t="shared" ca="1" si="114"/>
        <v/>
      </c>
      <c r="CH78" s="44" t="str">
        <f ca="1">IF(BV78&lt;&gt;"",IF(CF78="NO",VLOOKUP(CA78,'Players Stats'!$C$88:$I$127,7),""),"")</f>
        <v/>
      </c>
      <c r="CI78" s="44" t="str">
        <f t="shared" ref="CI78:CI90" ca="1" si="147">IF(BV78&lt;&gt;"",IF(CF78="NO",IF(CG78&lt;=CH78,3,2),""),"")</f>
        <v/>
      </c>
      <c r="CJ78" s="27" t="str">
        <f t="shared" ca="1" si="115"/>
        <v/>
      </c>
      <c r="CK78" s="44" t="str">
        <f ca="1">IF(CF78="NO",VLOOKUP(CA78,'Players Stats'!$C$88:$H$127,7-'Quarter 2'!CI78),"")</f>
        <v/>
      </c>
      <c r="CL78" s="44" t="str">
        <f t="shared" ref="CL78:CL90" ca="1" si="148">IF(BV78&lt;&gt;"",IF(CF78="NO",IF(CJ78&lt;=CK78,CI78,0),""),"")</f>
        <v/>
      </c>
      <c r="CM78" s="27" t="str">
        <f t="shared" ca="1" si="116"/>
        <v/>
      </c>
      <c r="CN78" s="44" t="str">
        <f ca="1">IF(CM78="","",IF(CM78&lt;=VLOOKUP(CA78,'Players Stats'!$C$88:$L$127,10),"YES","NO"))</f>
        <v/>
      </c>
      <c r="CO78" s="27" t="str">
        <f t="shared" ca="1" si="117"/>
        <v/>
      </c>
      <c r="CP78" s="44" t="str">
        <f ca="1">IF(CN78="YES",IF(CO78&lt;=VLOOKUP(CA78,'Players Stats'!$C$88:$H$127,6),1,0),"")</f>
        <v/>
      </c>
      <c r="CQ78" s="27" t="str">
        <f t="shared" ca="1" si="118"/>
        <v/>
      </c>
      <c r="CR78" s="44" t="str">
        <f ca="1">IF(AND(CN78="YES",CQ78&lt;&gt;""),IF(CQ78&lt;=VLOOKUP(CA78,'Players Stats'!$C$88:$H$127,6),1,0),"")</f>
        <v/>
      </c>
      <c r="CS78" s="27" t="str">
        <f t="shared" ca="1" si="119"/>
        <v/>
      </c>
      <c r="CT78" s="44" t="str">
        <f ca="1">IF(CS78="","",IF(CS78&lt;=Simulation!$K$7,"YES","NO"))</f>
        <v/>
      </c>
      <c r="CU78" s="27" t="str">
        <f t="shared" ca="1" si="120"/>
        <v/>
      </c>
      <c r="CV78" s="44" t="str">
        <f ca="1">IF(CT78="NO",IF(CU78&lt;=Simulation!$K$9,BX78,BY78),"")</f>
        <v/>
      </c>
      <c r="CX78" s="44" t="str">
        <f t="shared" ca="1" si="121"/>
        <v/>
      </c>
      <c r="CY78" s="6" t="str">
        <f t="shared" ca="1" si="122"/>
        <v/>
      </c>
      <c r="CZ78" s="44" t="str">
        <f t="shared" ca="1" si="123"/>
        <v/>
      </c>
      <c r="DB78" s="44" t="str">
        <f t="shared" ca="1" si="82"/>
        <v/>
      </c>
      <c r="DC78" s="44" t="str">
        <f t="shared" ca="1" si="82"/>
        <v/>
      </c>
      <c r="DD78" s="44" t="str">
        <f t="shared" ca="1" si="82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49">IF(DF78&lt;&gt;"",IF(EF77="",DI77,EF77),"")</f>
        <v/>
      </c>
      <c r="DI78" s="44" t="str">
        <f t="shared" ca="1" si="124"/>
        <v/>
      </c>
      <c r="DJ78" s="27" t="str">
        <f t="shared" ca="1" si="80"/>
        <v/>
      </c>
      <c r="DK78" s="44" t="str">
        <f t="shared" ca="1" si="125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26"/>
        <v/>
      </c>
      <c r="DO78" s="44" t="str">
        <f ca="1">IF(DF78&lt;&gt;"",VLOOKUP('Quarter 2'!DK78-5*('Quarter 2'!DH78-1),'Players Stats'!$B$136:$J$140,1+DI78),"")</f>
        <v/>
      </c>
      <c r="DP78" s="44" t="str">
        <f t="shared" ref="DP78:DP90" ca="1" si="150">IF(DF78&lt;&gt;"",IF(DN78&lt;=DO78, "YES", "NO"),"")</f>
        <v/>
      </c>
      <c r="DQ78" s="27" t="str">
        <f t="shared" ca="1" si="127"/>
        <v/>
      </c>
      <c r="DR78" s="44" t="str">
        <f ca="1">IF(DF78&lt;&gt;"",IF(DP78="NO",VLOOKUP(DK78,'Players Stats'!$C$88:$I$127,7),""),"")</f>
        <v/>
      </c>
      <c r="DS78" s="44" t="str">
        <f t="shared" ref="DS78:DS90" ca="1" si="151">IF(DF78&lt;&gt;"",IF(DP78="NO",IF(DQ78&lt;=DR78,3,2),""),"")</f>
        <v/>
      </c>
      <c r="DT78" s="27" t="str">
        <f t="shared" ca="1" si="128"/>
        <v/>
      </c>
      <c r="DU78" s="44" t="str">
        <f ca="1">IF(DP78="NO",VLOOKUP(DK78,'Players Stats'!$C$88:$H$127,7-'Quarter 2'!DS78),"")</f>
        <v/>
      </c>
      <c r="DV78" s="44" t="str">
        <f t="shared" ref="DV78:DV90" ca="1" si="152">IF(DF78&lt;&gt;"",IF(DP78="NO",IF(DT78&lt;=DU78,DS78,0),""),"")</f>
        <v/>
      </c>
      <c r="DW78" s="27" t="str">
        <f t="shared" ca="1" si="129"/>
        <v/>
      </c>
      <c r="DX78" s="44" t="str">
        <f ca="1">IF(DW78="","",IF(DW78&lt;=VLOOKUP(DK78,'Players Stats'!$C$88:$L$127,10),"YES","NO"))</f>
        <v/>
      </c>
      <c r="DY78" s="27" t="str">
        <f t="shared" ca="1" si="130"/>
        <v/>
      </c>
      <c r="DZ78" s="44" t="str">
        <f ca="1">IF(DX78="YES",IF(DY78&lt;=VLOOKUP(DK78,'Players Stats'!$C$88:$H$127,6),1,0),"")</f>
        <v/>
      </c>
      <c r="EA78" s="27" t="str">
        <f t="shared" ca="1" si="131"/>
        <v/>
      </c>
      <c r="EB78" s="44" t="str">
        <f ca="1">IF(AND(DX78="YES",EA78&lt;&gt;""),IF(EA78&lt;=VLOOKUP(DK78,'Players Stats'!$C$88:$H$127,6),1,0),"")</f>
        <v/>
      </c>
      <c r="EC78" s="27" t="str">
        <f t="shared" ca="1" si="132"/>
        <v/>
      </c>
      <c r="ED78" s="44" t="str">
        <f ca="1">IF(EC78="","",IF(EC78&lt;=Simulation!$K$7,"YES","NO"))</f>
        <v/>
      </c>
      <c r="EE78" s="27" t="str">
        <f t="shared" ca="1" si="133"/>
        <v/>
      </c>
      <c r="EF78" s="44" t="str">
        <f ca="1">IF(ED78="NO",IF(EE78&lt;=Simulation!$K$9,DH78,DI78),"")</f>
        <v/>
      </c>
      <c r="EH78" s="44" t="str">
        <f t="shared" ca="1" si="134"/>
        <v/>
      </c>
      <c r="EI78" s="6" t="str">
        <f t="shared" ca="1" si="135"/>
        <v/>
      </c>
      <c r="EJ78" s="44" t="str">
        <f t="shared" ca="1" si="136"/>
        <v/>
      </c>
      <c r="EL78" s="44" t="str">
        <f t="shared" ca="1" si="83"/>
        <v/>
      </c>
      <c r="EM78" s="44" t="str">
        <f t="shared" ca="1" si="83"/>
        <v/>
      </c>
      <c r="EN78" s="44" t="str">
        <f t="shared" ca="1" si="83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37"/>
        <v/>
      </c>
      <c r="E79" s="44" t="str">
        <f t="shared" ca="1" si="84"/>
        <v/>
      </c>
      <c r="F79" s="87" t="str">
        <f t="shared" ca="1" si="85"/>
        <v/>
      </c>
      <c r="G79" s="44" t="str">
        <f t="shared" ca="1" si="86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87" t="str">
        <f t="shared" ca="1" si="87"/>
        <v/>
      </c>
      <c r="K79" s="87" t="str">
        <f ca="1">IF(B79&lt;&gt;"",VLOOKUP('Quarter 2'!G79-5*('Quarter 2'!D79-1),'Players Stats'!$B$136:$J$140,1+E79),"")</f>
        <v/>
      </c>
      <c r="L79" s="44" t="str">
        <f t="shared" ca="1" si="138"/>
        <v/>
      </c>
      <c r="M79" s="87" t="str">
        <f t="shared" ca="1" si="88"/>
        <v/>
      </c>
      <c r="N79" s="87" t="str">
        <f ca="1">IF(B79&lt;&gt;"",IF(L79="NO",VLOOKUP(G79,'Players Stats'!$C$88:$I$127,7),""),"")</f>
        <v/>
      </c>
      <c r="O79" s="44" t="str">
        <f t="shared" ca="1" si="139"/>
        <v/>
      </c>
      <c r="P79" s="87" t="str">
        <f t="shared" ca="1" si="89"/>
        <v/>
      </c>
      <c r="Q79" s="87" t="str">
        <f ca="1">IF(L79="NO",VLOOKUP(G79,'Players Stats'!$C$88:$H$127,7-'Quarter 2'!O79),"")</f>
        <v/>
      </c>
      <c r="R79" s="44" t="str">
        <f t="shared" ca="1" si="140"/>
        <v/>
      </c>
      <c r="S79" s="87" t="str">
        <f t="shared" ca="1" si="90"/>
        <v/>
      </c>
      <c r="T79" s="44" t="str">
        <f ca="1">IF(S79="","",IF(S79&lt;=VLOOKUP(G79,'Players Stats'!$C$88:$L$127,10),"YES","NO"))</f>
        <v/>
      </c>
      <c r="U79" s="87" t="str">
        <f t="shared" ca="1" si="91"/>
        <v/>
      </c>
      <c r="V79" s="44" t="str">
        <f ca="1">IF(T79="YES",IF(U79&lt;=VLOOKUP(G79,'Players Stats'!$C$88:$H$127,6),1,0),"")</f>
        <v/>
      </c>
      <c r="W79" s="87" t="str">
        <f t="shared" ca="1" si="92"/>
        <v/>
      </c>
      <c r="X79" s="44" t="str">
        <f ca="1">IF(AND(T79="YES",W79&lt;&gt;""),IF(W79&lt;=VLOOKUP(G79,'Players Stats'!$C$88:$H$127,6),1,0),"")</f>
        <v/>
      </c>
      <c r="Y79" s="87" t="str">
        <f t="shared" ca="1" si="93"/>
        <v/>
      </c>
      <c r="Z79" s="44" t="str">
        <f ca="1">IF(Y79="","",IF(Y79&lt;=Simulation!$K$7,"YES","NO"))</f>
        <v/>
      </c>
      <c r="AA79" s="87" t="str">
        <f t="shared" ca="1" si="94"/>
        <v/>
      </c>
      <c r="AB79" s="44" t="str">
        <f ca="1">IF(Z79="NO",IF(AA79&lt;=Simulation!$K$9,D79,E79),"")</f>
        <v/>
      </c>
      <c r="AD79" s="44" t="str">
        <f t="shared" ca="1" si="95"/>
        <v/>
      </c>
      <c r="AE79" s="6" t="str">
        <f t="shared" ca="1" si="96"/>
        <v/>
      </c>
      <c r="AF79" s="44" t="str">
        <f t="shared" ca="1" si="97"/>
        <v/>
      </c>
      <c r="AH79" s="44" t="str">
        <f t="shared" ca="1" si="77"/>
        <v/>
      </c>
      <c r="AI79" s="44" t="str">
        <f t="shared" ca="1" si="77"/>
        <v/>
      </c>
      <c r="AJ79" s="44" t="str">
        <f t="shared" ca="1" si="77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41"/>
        <v/>
      </c>
      <c r="AO79" s="44" t="str">
        <f t="shared" ca="1" si="98"/>
        <v/>
      </c>
      <c r="AP79" s="27" t="str">
        <f t="shared" ca="1" si="78"/>
        <v/>
      </c>
      <c r="AQ79" s="44" t="str">
        <f t="shared" ca="1" si="99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ca="1" si="100"/>
        <v/>
      </c>
      <c r="AU79" s="44" t="str">
        <f ca="1">IF(AL79&lt;&gt;"",VLOOKUP('Quarter 2'!AQ79-5*('Quarter 2'!AN79-1),'Players Stats'!$B$136:$J$140,1+AO79),"")</f>
        <v/>
      </c>
      <c r="AV79" s="44" t="str">
        <f t="shared" ca="1" si="142"/>
        <v/>
      </c>
      <c r="AW79" s="27" t="str">
        <f t="shared" ca="1" si="101"/>
        <v/>
      </c>
      <c r="AX79" s="44" t="str">
        <f ca="1">IF(AL79&lt;&gt;"",IF(AV79="NO",VLOOKUP(AQ79,'Players Stats'!$C$88:$I$127,7),""),"")</f>
        <v/>
      </c>
      <c r="AY79" s="44" t="str">
        <f t="shared" ca="1" si="143"/>
        <v/>
      </c>
      <c r="AZ79" s="27" t="str">
        <f t="shared" ca="1" si="102"/>
        <v/>
      </c>
      <c r="BA79" s="44" t="str">
        <f ca="1">IF(AV79="NO",VLOOKUP(AQ79,'Players Stats'!$C$88:$H$127,7-'Quarter 2'!AY79),"")</f>
        <v/>
      </c>
      <c r="BB79" s="44" t="str">
        <f t="shared" ca="1" si="144"/>
        <v/>
      </c>
      <c r="BC79" s="27" t="str">
        <f t="shared" ca="1" si="103"/>
        <v/>
      </c>
      <c r="BD79" s="44" t="str">
        <f ca="1">IF(BC79="","",IF(BC79&lt;=VLOOKUP(AQ79,'Players Stats'!$C$88:$L$127,10),"YES","NO"))</f>
        <v/>
      </c>
      <c r="BE79" s="27" t="str">
        <f t="shared" ca="1" si="104"/>
        <v/>
      </c>
      <c r="BF79" s="44" t="str">
        <f ca="1">IF(BD79="YES",IF(BE79&lt;=VLOOKUP(AQ79,'Players Stats'!$C$88:$H$127,6),1,0),"")</f>
        <v/>
      </c>
      <c r="BG79" s="27" t="str">
        <f t="shared" ca="1" si="105"/>
        <v/>
      </c>
      <c r="BH79" s="44" t="str">
        <f ca="1">IF(AND(BD79="YES",BG79&lt;&gt;""),IF(BG79&lt;=VLOOKUP(AQ79,'Players Stats'!$C$88:$H$127,6),1,0),"")</f>
        <v/>
      </c>
      <c r="BI79" s="27" t="str">
        <f t="shared" ca="1" si="106"/>
        <v/>
      </c>
      <c r="BJ79" s="44" t="str">
        <f ca="1">IF(BI79="","",IF(BI79&lt;=Simulation!$K$7,"YES","NO"))</f>
        <v/>
      </c>
      <c r="BK79" s="27" t="str">
        <f t="shared" ca="1" si="107"/>
        <v/>
      </c>
      <c r="BL79" s="44" t="str">
        <f ca="1">IF(BJ79="NO",IF(BK79&lt;=Simulation!$K$9,AN79,AO79),"")</f>
        <v/>
      </c>
      <c r="BN79" s="44" t="str">
        <f t="shared" ca="1" si="108"/>
        <v/>
      </c>
      <c r="BO79" s="6" t="str">
        <f t="shared" ca="1" si="109"/>
        <v/>
      </c>
      <c r="BP79" s="44" t="str">
        <f t="shared" ca="1" si="110"/>
        <v/>
      </c>
      <c r="BR79" s="44" t="str">
        <f t="shared" ca="1" si="81"/>
        <v/>
      </c>
      <c r="BS79" s="44" t="str">
        <f t="shared" ca="1" si="81"/>
        <v/>
      </c>
      <c r="BT79" s="44" t="str">
        <f t="shared" ca="1" si="81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45"/>
        <v/>
      </c>
      <c r="BY79" s="44" t="str">
        <f t="shared" ca="1" si="111"/>
        <v/>
      </c>
      <c r="BZ79" s="27" t="str">
        <f t="shared" ca="1" si="79"/>
        <v/>
      </c>
      <c r="CA79" s="44" t="str">
        <f t="shared" ca="1" si="112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13"/>
        <v/>
      </c>
      <c r="CE79" s="44" t="str">
        <f ca="1">IF(BV79&lt;&gt;"",VLOOKUP('Quarter 2'!CA79-5*('Quarter 2'!BX79-1),'Players Stats'!$B$136:$J$140,1+BY79),"")</f>
        <v/>
      </c>
      <c r="CF79" s="44" t="str">
        <f t="shared" ca="1" si="146"/>
        <v/>
      </c>
      <c r="CG79" s="27" t="str">
        <f t="shared" ca="1" si="114"/>
        <v/>
      </c>
      <c r="CH79" s="44" t="str">
        <f ca="1">IF(BV79&lt;&gt;"",IF(CF79="NO",VLOOKUP(CA79,'Players Stats'!$C$88:$I$127,7),""),"")</f>
        <v/>
      </c>
      <c r="CI79" s="44" t="str">
        <f t="shared" ca="1" si="147"/>
        <v/>
      </c>
      <c r="CJ79" s="27" t="str">
        <f t="shared" ca="1" si="115"/>
        <v/>
      </c>
      <c r="CK79" s="44" t="str">
        <f ca="1">IF(CF79="NO",VLOOKUP(CA79,'Players Stats'!$C$88:$H$127,7-'Quarter 2'!CI79),"")</f>
        <v/>
      </c>
      <c r="CL79" s="44" t="str">
        <f t="shared" ca="1" si="148"/>
        <v/>
      </c>
      <c r="CM79" s="27" t="str">
        <f t="shared" ca="1" si="116"/>
        <v/>
      </c>
      <c r="CN79" s="44" t="str">
        <f ca="1">IF(CM79="","",IF(CM79&lt;=VLOOKUP(CA79,'Players Stats'!$C$88:$L$127,10),"YES","NO"))</f>
        <v/>
      </c>
      <c r="CO79" s="27" t="str">
        <f t="shared" ca="1" si="117"/>
        <v/>
      </c>
      <c r="CP79" s="44" t="str">
        <f ca="1">IF(CN79="YES",IF(CO79&lt;=VLOOKUP(CA79,'Players Stats'!$C$88:$H$127,6),1,0),"")</f>
        <v/>
      </c>
      <c r="CQ79" s="27" t="str">
        <f t="shared" ca="1" si="118"/>
        <v/>
      </c>
      <c r="CR79" s="44" t="str">
        <f ca="1">IF(AND(CN79="YES",CQ79&lt;&gt;""),IF(CQ79&lt;=VLOOKUP(CA79,'Players Stats'!$C$88:$H$127,6),1,0),"")</f>
        <v/>
      </c>
      <c r="CS79" s="27" t="str">
        <f t="shared" ca="1" si="119"/>
        <v/>
      </c>
      <c r="CT79" s="44" t="str">
        <f ca="1">IF(CS79="","",IF(CS79&lt;=Simulation!$K$7,"YES","NO"))</f>
        <v/>
      </c>
      <c r="CU79" s="27" t="str">
        <f t="shared" ca="1" si="120"/>
        <v/>
      </c>
      <c r="CV79" s="44" t="str">
        <f ca="1">IF(CT79="NO",IF(CU79&lt;=Simulation!$K$9,BX79,BY79),"")</f>
        <v/>
      </c>
      <c r="CX79" s="44" t="str">
        <f t="shared" ca="1" si="121"/>
        <v/>
      </c>
      <c r="CY79" s="6" t="str">
        <f t="shared" ca="1" si="122"/>
        <v/>
      </c>
      <c r="CZ79" s="44" t="str">
        <f t="shared" ca="1" si="123"/>
        <v/>
      </c>
      <c r="DB79" s="44" t="str">
        <f t="shared" ca="1" si="82"/>
        <v/>
      </c>
      <c r="DC79" s="44" t="str">
        <f t="shared" ca="1" si="82"/>
        <v/>
      </c>
      <c r="DD79" s="44" t="str">
        <f t="shared" ca="1" si="82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49"/>
        <v/>
      </c>
      <c r="DI79" s="44" t="str">
        <f t="shared" ca="1" si="124"/>
        <v/>
      </c>
      <c r="DJ79" s="27" t="str">
        <f t="shared" ca="1" si="80"/>
        <v/>
      </c>
      <c r="DK79" s="44" t="str">
        <f t="shared" ca="1" si="125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26"/>
        <v/>
      </c>
      <c r="DO79" s="44" t="str">
        <f ca="1">IF(DF79&lt;&gt;"",VLOOKUP('Quarter 2'!DK79-5*('Quarter 2'!DH79-1),'Players Stats'!$B$136:$J$140,1+DI79),"")</f>
        <v/>
      </c>
      <c r="DP79" s="44" t="str">
        <f t="shared" ca="1" si="150"/>
        <v/>
      </c>
      <c r="DQ79" s="27" t="str">
        <f t="shared" ca="1" si="127"/>
        <v/>
      </c>
      <c r="DR79" s="44" t="str">
        <f ca="1">IF(DF79&lt;&gt;"",IF(DP79="NO",VLOOKUP(DK79,'Players Stats'!$C$88:$I$127,7),""),"")</f>
        <v/>
      </c>
      <c r="DS79" s="44" t="str">
        <f t="shared" ca="1" si="151"/>
        <v/>
      </c>
      <c r="DT79" s="27" t="str">
        <f t="shared" ca="1" si="128"/>
        <v/>
      </c>
      <c r="DU79" s="44" t="str">
        <f ca="1">IF(DP79="NO",VLOOKUP(DK79,'Players Stats'!$C$88:$H$127,7-'Quarter 2'!DS79),"")</f>
        <v/>
      </c>
      <c r="DV79" s="44" t="str">
        <f t="shared" ca="1" si="152"/>
        <v/>
      </c>
      <c r="DW79" s="27" t="str">
        <f t="shared" ca="1" si="129"/>
        <v/>
      </c>
      <c r="DX79" s="44" t="str">
        <f ca="1">IF(DW79="","",IF(DW79&lt;=VLOOKUP(DK79,'Players Stats'!$C$88:$L$127,10),"YES","NO"))</f>
        <v/>
      </c>
      <c r="DY79" s="27" t="str">
        <f t="shared" ca="1" si="130"/>
        <v/>
      </c>
      <c r="DZ79" s="44" t="str">
        <f ca="1">IF(DX79="YES",IF(DY79&lt;=VLOOKUP(DK79,'Players Stats'!$C$88:$H$127,6),1,0),"")</f>
        <v/>
      </c>
      <c r="EA79" s="27" t="str">
        <f t="shared" ca="1" si="131"/>
        <v/>
      </c>
      <c r="EB79" s="44" t="str">
        <f ca="1">IF(AND(DX79="YES",EA79&lt;&gt;""),IF(EA79&lt;=VLOOKUP(DK79,'Players Stats'!$C$88:$H$127,6),1,0),"")</f>
        <v/>
      </c>
      <c r="EC79" s="27" t="str">
        <f t="shared" ca="1" si="132"/>
        <v/>
      </c>
      <c r="ED79" s="44" t="str">
        <f ca="1">IF(EC79="","",IF(EC79&lt;=Simulation!$K$7,"YES","NO"))</f>
        <v/>
      </c>
      <c r="EE79" s="27" t="str">
        <f t="shared" ca="1" si="133"/>
        <v/>
      </c>
      <c r="EF79" s="44" t="str">
        <f ca="1">IF(ED79="NO",IF(EE79&lt;=Simulation!$K$9,DH79,DI79),"")</f>
        <v/>
      </c>
      <c r="EH79" s="44" t="str">
        <f t="shared" ca="1" si="134"/>
        <v/>
      </c>
      <c r="EI79" s="6" t="str">
        <f t="shared" ca="1" si="135"/>
        <v/>
      </c>
      <c r="EJ79" s="44" t="str">
        <f t="shared" ca="1" si="136"/>
        <v/>
      </c>
      <c r="EL79" s="44" t="str">
        <f t="shared" ca="1" si="83"/>
        <v/>
      </c>
      <c r="EM79" s="44" t="str">
        <f t="shared" ca="1" si="83"/>
        <v/>
      </c>
      <c r="EN79" s="44" t="str">
        <f t="shared" ca="1" si="83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37"/>
        <v/>
      </c>
      <c r="E80" s="44" t="str">
        <f t="shared" ca="1" si="84"/>
        <v/>
      </c>
      <c r="F80" s="87" t="str">
        <f t="shared" ca="1" si="85"/>
        <v/>
      </c>
      <c r="G80" s="44" t="str">
        <f t="shared" ca="1" si="86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87" t="str">
        <f t="shared" ca="1" si="87"/>
        <v/>
      </c>
      <c r="K80" s="87" t="str">
        <f ca="1">IF(B80&lt;&gt;"",VLOOKUP('Quarter 2'!G80-5*('Quarter 2'!D80-1),'Players Stats'!$B$136:$J$140,1+E80),"")</f>
        <v/>
      </c>
      <c r="L80" s="44" t="str">
        <f t="shared" ca="1" si="138"/>
        <v/>
      </c>
      <c r="M80" s="87" t="str">
        <f t="shared" ca="1" si="88"/>
        <v/>
      </c>
      <c r="N80" s="87" t="str">
        <f ca="1">IF(B80&lt;&gt;"",IF(L80="NO",VLOOKUP(G80,'Players Stats'!$C$88:$I$127,7),""),"")</f>
        <v/>
      </c>
      <c r="O80" s="44" t="str">
        <f t="shared" ca="1" si="139"/>
        <v/>
      </c>
      <c r="P80" s="87" t="str">
        <f t="shared" ca="1" si="89"/>
        <v/>
      </c>
      <c r="Q80" s="87" t="str">
        <f ca="1">IF(L80="NO",VLOOKUP(G80,'Players Stats'!$C$88:$H$127,7-'Quarter 2'!O80),"")</f>
        <v/>
      </c>
      <c r="R80" s="44" t="str">
        <f t="shared" ca="1" si="140"/>
        <v/>
      </c>
      <c r="S80" s="87" t="str">
        <f t="shared" ca="1" si="90"/>
        <v/>
      </c>
      <c r="T80" s="44" t="str">
        <f ca="1">IF(S80="","",IF(S80&lt;=VLOOKUP(G80,'Players Stats'!$C$88:$L$127,10),"YES","NO"))</f>
        <v/>
      </c>
      <c r="U80" s="87" t="str">
        <f t="shared" ca="1" si="91"/>
        <v/>
      </c>
      <c r="V80" s="44" t="str">
        <f ca="1">IF(T80="YES",IF(U80&lt;=VLOOKUP(G80,'Players Stats'!$C$88:$H$127,6),1,0),"")</f>
        <v/>
      </c>
      <c r="W80" s="87" t="str">
        <f t="shared" ca="1" si="92"/>
        <v/>
      </c>
      <c r="X80" s="44" t="str">
        <f ca="1">IF(AND(T80="YES",W80&lt;&gt;""),IF(W80&lt;=VLOOKUP(G80,'Players Stats'!$C$88:$H$127,6),1,0),"")</f>
        <v/>
      </c>
      <c r="Y80" s="87" t="str">
        <f t="shared" ca="1" si="93"/>
        <v/>
      </c>
      <c r="Z80" s="44" t="str">
        <f ca="1">IF(Y80="","",IF(Y80&lt;=Simulation!$K$7,"YES","NO"))</f>
        <v/>
      </c>
      <c r="AA80" s="87" t="str">
        <f t="shared" ca="1" si="94"/>
        <v/>
      </c>
      <c r="AB80" s="44" t="str">
        <f ca="1">IF(Z80="NO",IF(AA80&lt;=Simulation!$K$9,D80,E80),"")</f>
        <v/>
      </c>
      <c r="AD80" s="44" t="str">
        <f t="shared" ca="1" si="95"/>
        <v/>
      </c>
      <c r="AE80" s="6" t="str">
        <f t="shared" ca="1" si="96"/>
        <v/>
      </c>
      <c r="AF80" s="44" t="str">
        <f t="shared" ca="1" si="97"/>
        <v/>
      </c>
      <c r="AH80" s="44" t="str">
        <f t="shared" ca="1" si="77"/>
        <v/>
      </c>
      <c r="AI80" s="44" t="str">
        <f t="shared" ca="1" si="77"/>
        <v/>
      </c>
      <c r="AJ80" s="44" t="str">
        <f t="shared" ca="1" si="77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41"/>
        <v/>
      </c>
      <c r="AO80" s="44" t="str">
        <f t="shared" ca="1" si="98"/>
        <v/>
      </c>
      <c r="AP80" s="27" t="str">
        <f t="shared" ca="1" si="78"/>
        <v/>
      </c>
      <c r="AQ80" s="44" t="str">
        <f t="shared" ca="1" si="99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00"/>
        <v/>
      </c>
      <c r="AU80" s="44" t="str">
        <f ca="1">IF(AL80&lt;&gt;"",VLOOKUP('Quarter 2'!AQ80-5*('Quarter 2'!AN80-1),'Players Stats'!$B$136:$J$140,1+AO80),"")</f>
        <v/>
      </c>
      <c r="AV80" s="44" t="str">
        <f t="shared" ca="1" si="142"/>
        <v/>
      </c>
      <c r="AW80" s="27" t="str">
        <f t="shared" ca="1" si="101"/>
        <v/>
      </c>
      <c r="AX80" s="44" t="str">
        <f ca="1">IF(AL80&lt;&gt;"",IF(AV80="NO",VLOOKUP(AQ80,'Players Stats'!$C$88:$I$127,7),""),"")</f>
        <v/>
      </c>
      <c r="AY80" s="44" t="str">
        <f t="shared" ca="1" si="143"/>
        <v/>
      </c>
      <c r="AZ80" s="27" t="str">
        <f t="shared" ca="1" si="102"/>
        <v/>
      </c>
      <c r="BA80" s="44" t="str">
        <f ca="1">IF(AV80="NO",VLOOKUP(AQ80,'Players Stats'!$C$88:$H$127,7-'Quarter 2'!AY80),"")</f>
        <v/>
      </c>
      <c r="BB80" s="44" t="str">
        <f t="shared" ca="1" si="144"/>
        <v/>
      </c>
      <c r="BC80" s="27" t="str">
        <f t="shared" ca="1" si="103"/>
        <v/>
      </c>
      <c r="BD80" s="44" t="str">
        <f ca="1">IF(BC80="","",IF(BC80&lt;=VLOOKUP(AQ80,'Players Stats'!$C$88:$L$127,10),"YES","NO"))</f>
        <v/>
      </c>
      <c r="BE80" s="27" t="str">
        <f t="shared" ca="1" si="104"/>
        <v/>
      </c>
      <c r="BF80" s="44" t="str">
        <f ca="1">IF(BD80="YES",IF(BE80&lt;=VLOOKUP(AQ80,'Players Stats'!$C$88:$H$127,6),1,0),"")</f>
        <v/>
      </c>
      <c r="BG80" s="27" t="str">
        <f t="shared" ca="1" si="105"/>
        <v/>
      </c>
      <c r="BH80" s="44" t="str">
        <f ca="1">IF(AND(BD80="YES",BG80&lt;&gt;""),IF(BG80&lt;=VLOOKUP(AQ80,'Players Stats'!$C$88:$H$127,6),1,0),"")</f>
        <v/>
      </c>
      <c r="BI80" s="27" t="str">
        <f t="shared" ca="1" si="106"/>
        <v/>
      </c>
      <c r="BJ80" s="44" t="str">
        <f ca="1">IF(BI80="","",IF(BI80&lt;=Simulation!$K$7,"YES","NO"))</f>
        <v/>
      </c>
      <c r="BK80" s="27" t="str">
        <f t="shared" ca="1" si="107"/>
        <v/>
      </c>
      <c r="BL80" s="44" t="str">
        <f ca="1">IF(BJ80="NO",IF(BK80&lt;=Simulation!$K$9,AN80,AO80),"")</f>
        <v/>
      </c>
      <c r="BN80" s="44" t="str">
        <f t="shared" ca="1" si="108"/>
        <v/>
      </c>
      <c r="BO80" s="6" t="str">
        <f t="shared" ca="1" si="109"/>
        <v/>
      </c>
      <c r="BP80" s="44" t="str">
        <f t="shared" ca="1" si="110"/>
        <v/>
      </c>
      <c r="BR80" s="44" t="str">
        <f t="shared" ca="1" si="81"/>
        <v/>
      </c>
      <c r="BS80" s="44" t="str">
        <f t="shared" ca="1" si="81"/>
        <v/>
      </c>
      <c r="BT80" s="44" t="str">
        <f t="shared" ca="1" si="81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45"/>
        <v/>
      </c>
      <c r="BY80" s="44" t="str">
        <f t="shared" ca="1" si="111"/>
        <v/>
      </c>
      <c r="BZ80" s="27" t="str">
        <f t="shared" ca="1" si="79"/>
        <v/>
      </c>
      <c r="CA80" s="44" t="str">
        <f t="shared" ca="1" si="112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13"/>
        <v/>
      </c>
      <c r="CE80" s="44" t="str">
        <f ca="1">IF(BV80&lt;&gt;"",VLOOKUP('Quarter 2'!CA80-5*('Quarter 2'!BX80-1),'Players Stats'!$B$136:$J$140,1+BY80),"")</f>
        <v/>
      </c>
      <c r="CF80" s="44" t="str">
        <f t="shared" ca="1" si="146"/>
        <v/>
      </c>
      <c r="CG80" s="27" t="str">
        <f t="shared" ca="1" si="114"/>
        <v/>
      </c>
      <c r="CH80" s="44" t="str">
        <f ca="1">IF(BV80&lt;&gt;"",IF(CF80="NO",VLOOKUP(CA80,'Players Stats'!$C$88:$I$127,7),""),"")</f>
        <v/>
      </c>
      <c r="CI80" s="44" t="str">
        <f t="shared" ca="1" si="147"/>
        <v/>
      </c>
      <c r="CJ80" s="27" t="str">
        <f t="shared" ca="1" si="115"/>
        <v/>
      </c>
      <c r="CK80" s="44" t="str">
        <f ca="1">IF(CF80="NO",VLOOKUP(CA80,'Players Stats'!$C$88:$H$127,7-'Quarter 2'!CI80),"")</f>
        <v/>
      </c>
      <c r="CL80" s="44" t="str">
        <f t="shared" ca="1" si="148"/>
        <v/>
      </c>
      <c r="CM80" s="27" t="str">
        <f t="shared" ca="1" si="116"/>
        <v/>
      </c>
      <c r="CN80" s="44" t="str">
        <f ca="1">IF(CM80="","",IF(CM80&lt;=VLOOKUP(CA80,'Players Stats'!$C$88:$L$127,10),"YES","NO"))</f>
        <v/>
      </c>
      <c r="CO80" s="27" t="str">
        <f t="shared" ca="1" si="117"/>
        <v/>
      </c>
      <c r="CP80" s="44" t="str">
        <f ca="1">IF(CN80="YES",IF(CO80&lt;=VLOOKUP(CA80,'Players Stats'!$C$88:$H$127,6),1,0),"")</f>
        <v/>
      </c>
      <c r="CQ80" s="27" t="str">
        <f t="shared" ca="1" si="118"/>
        <v/>
      </c>
      <c r="CR80" s="44" t="str">
        <f ca="1">IF(AND(CN80="YES",CQ80&lt;&gt;""),IF(CQ80&lt;=VLOOKUP(CA80,'Players Stats'!$C$88:$H$127,6),1,0),"")</f>
        <v/>
      </c>
      <c r="CS80" s="27" t="str">
        <f t="shared" ca="1" si="119"/>
        <v/>
      </c>
      <c r="CT80" s="44" t="str">
        <f ca="1">IF(CS80="","",IF(CS80&lt;=Simulation!$K$7,"YES","NO"))</f>
        <v/>
      </c>
      <c r="CU80" s="27" t="str">
        <f t="shared" ca="1" si="120"/>
        <v/>
      </c>
      <c r="CV80" s="44" t="str">
        <f ca="1">IF(CT80="NO",IF(CU80&lt;=Simulation!$K$9,BX80,BY80),"")</f>
        <v/>
      </c>
      <c r="CX80" s="44" t="str">
        <f t="shared" ca="1" si="121"/>
        <v/>
      </c>
      <c r="CY80" s="6" t="str">
        <f t="shared" ca="1" si="122"/>
        <v/>
      </c>
      <c r="CZ80" s="44" t="str">
        <f t="shared" ca="1" si="123"/>
        <v/>
      </c>
      <c r="DB80" s="44" t="str">
        <f t="shared" ca="1" si="82"/>
        <v/>
      </c>
      <c r="DC80" s="44" t="str">
        <f t="shared" ca="1" si="82"/>
        <v/>
      </c>
      <c r="DD80" s="44" t="str">
        <f t="shared" ca="1" si="82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49"/>
        <v/>
      </c>
      <c r="DI80" s="44" t="str">
        <f t="shared" ca="1" si="124"/>
        <v/>
      </c>
      <c r="DJ80" s="27" t="str">
        <f t="shared" ca="1" si="80"/>
        <v/>
      </c>
      <c r="DK80" s="44" t="str">
        <f t="shared" ca="1" si="125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26"/>
        <v/>
      </c>
      <c r="DO80" s="44" t="str">
        <f ca="1">IF(DF80&lt;&gt;"",VLOOKUP('Quarter 2'!DK80-5*('Quarter 2'!DH80-1),'Players Stats'!$B$136:$J$140,1+DI80),"")</f>
        <v/>
      </c>
      <c r="DP80" s="44" t="str">
        <f t="shared" ca="1" si="150"/>
        <v/>
      </c>
      <c r="DQ80" s="27" t="str">
        <f t="shared" ca="1" si="127"/>
        <v/>
      </c>
      <c r="DR80" s="44" t="str">
        <f ca="1">IF(DF80&lt;&gt;"",IF(DP80="NO",VLOOKUP(DK80,'Players Stats'!$C$88:$I$127,7),""),"")</f>
        <v/>
      </c>
      <c r="DS80" s="44" t="str">
        <f t="shared" ca="1" si="151"/>
        <v/>
      </c>
      <c r="DT80" s="27" t="str">
        <f t="shared" ca="1" si="128"/>
        <v/>
      </c>
      <c r="DU80" s="44" t="str">
        <f ca="1">IF(DP80="NO",VLOOKUP(DK80,'Players Stats'!$C$88:$H$127,7-'Quarter 2'!DS80),"")</f>
        <v/>
      </c>
      <c r="DV80" s="44" t="str">
        <f t="shared" ca="1" si="152"/>
        <v/>
      </c>
      <c r="DW80" s="27" t="str">
        <f t="shared" ca="1" si="129"/>
        <v/>
      </c>
      <c r="DX80" s="44" t="str">
        <f ca="1">IF(DW80="","",IF(DW80&lt;=VLOOKUP(DK80,'Players Stats'!$C$88:$L$127,10),"YES","NO"))</f>
        <v/>
      </c>
      <c r="DY80" s="27" t="str">
        <f t="shared" ca="1" si="130"/>
        <v/>
      </c>
      <c r="DZ80" s="44" t="str">
        <f ca="1">IF(DX80="YES",IF(DY80&lt;=VLOOKUP(DK80,'Players Stats'!$C$88:$H$127,6),1,0),"")</f>
        <v/>
      </c>
      <c r="EA80" s="27" t="str">
        <f t="shared" ca="1" si="131"/>
        <v/>
      </c>
      <c r="EB80" s="44" t="str">
        <f ca="1">IF(AND(DX80="YES",EA80&lt;&gt;""),IF(EA80&lt;=VLOOKUP(DK80,'Players Stats'!$C$88:$H$127,6),1,0),"")</f>
        <v/>
      </c>
      <c r="EC80" s="27" t="str">
        <f t="shared" ca="1" si="132"/>
        <v/>
      </c>
      <c r="ED80" s="44" t="str">
        <f ca="1">IF(EC80="","",IF(EC80&lt;=Simulation!$K$7,"YES","NO"))</f>
        <v/>
      </c>
      <c r="EE80" s="27" t="str">
        <f t="shared" ca="1" si="133"/>
        <v/>
      </c>
      <c r="EF80" s="44" t="str">
        <f ca="1">IF(ED80="NO",IF(EE80&lt;=Simulation!$K$9,DH80,DI80),"")</f>
        <v/>
      </c>
      <c r="EH80" s="44" t="str">
        <f t="shared" ca="1" si="134"/>
        <v/>
      </c>
      <c r="EI80" s="6" t="str">
        <f t="shared" ca="1" si="135"/>
        <v/>
      </c>
      <c r="EJ80" s="44" t="str">
        <f t="shared" ca="1" si="136"/>
        <v/>
      </c>
      <c r="EL80" s="44" t="str">
        <f t="shared" ca="1" si="83"/>
        <v/>
      </c>
      <c r="EM80" s="44" t="str">
        <f t="shared" ca="1" si="83"/>
        <v/>
      </c>
      <c r="EN80" s="44" t="str">
        <f t="shared" ca="1" si="83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37"/>
        <v/>
      </c>
      <c r="E81" s="44" t="str">
        <f t="shared" ca="1" si="84"/>
        <v/>
      </c>
      <c r="F81" s="87" t="str">
        <f t="shared" ca="1" si="85"/>
        <v/>
      </c>
      <c r="G81" s="44" t="str">
        <f t="shared" ca="1" si="86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87" t="str">
        <f t="shared" ca="1" si="87"/>
        <v/>
      </c>
      <c r="K81" s="87" t="str">
        <f ca="1">IF(B81&lt;&gt;"",VLOOKUP('Quarter 2'!G81-5*('Quarter 2'!D81-1),'Players Stats'!$B$136:$J$140,1+E81),"")</f>
        <v/>
      </c>
      <c r="L81" s="44" t="str">
        <f t="shared" ca="1" si="138"/>
        <v/>
      </c>
      <c r="M81" s="87" t="str">
        <f t="shared" ca="1" si="88"/>
        <v/>
      </c>
      <c r="N81" s="87" t="str">
        <f ca="1">IF(B81&lt;&gt;"",IF(L81="NO",VLOOKUP(G81,'Players Stats'!$C$88:$I$127,7),""),"")</f>
        <v/>
      </c>
      <c r="O81" s="44" t="str">
        <f t="shared" ca="1" si="139"/>
        <v/>
      </c>
      <c r="P81" s="87" t="str">
        <f t="shared" ca="1" si="89"/>
        <v/>
      </c>
      <c r="Q81" s="87" t="str">
        <f ca="1">IF(L81="NO",VLOOKUP(G81,'Players Stats'!$C$88:$H$127,7-'Quarter 2'!O81),"")</f>
        <v/>
      </c>
      <c r="R81" s="44" t="str">
        <f t="shared" ca="1" si="140"/>
        <v/>
      </c>
      <c r="S81" s="87" t="str">
        <f t="shared" ca="1" si="90"/>
        <v/>
      </c>
      <c r="T81" s="44" t="str">
        <f ca="1">IF(S81="","",IF(S81&lt;=VLOOKUP(G81,'Players Stats'!$C$88:$L$127,10),"YES","NO"))</f>
        <v/>
      </c>
      <c r="U81" s="87" t="str">
        <f t="shared" ca="1" si="91"/>
        <v/>
      </c>
      <c r="V81" s="44" t="str">
        <f ca="1">IF(T81="YES",IF(U81&lt;=VLOOKUP(G81,'Players Stats'!$C$88:$H$127,6),1,0),"")</f>
        <v/>
      </c>
      <c r="W81" s="87" t="str">
        <f t="shared" ca="1" si="92"/>
        <v/>
      </c>
      <c r="X81" s="44" t="str">
        <f ca="1">IF(AND(T81="YES",W81&lt;&gt;""),IF(W81&lt;=VLOOKUP(G81,'Players Stats'!$C$88:$H$127,6),1,0),"")</f>
        <v/>
      </c>
      <c r="Y81" s="87" t="str">
        <f t="shared" ca="1" si="93"/>
        <v/>
      </c>
      <c r="Z81" s="44" t="str">
        <f ca="1">IF(Y81="","",IF(Y81&lt;=Simulation!$K$7,"YES","NO"))</f>
        <v/>
      </c>
      <c r="AA81" s="87" t="str">
        <f t="shared" ca="1" si="94"/>
        <v/>
      </c>
      <c r="AB81" s="44" t="str">
        <f ca="1">IF(Z81="NO",IF(AA81&lt;=Simulation!$K$9,D81,E81),"")</f>
        <v/>
      </c>
      <c r="AD81" s="44" t="str">
        <f t="shared" ca="1" si="95"/>
        <v/>
      </c>
      <c r="AE81" s="6" t="str">
        <f t="shared" ca="1" si="96"/>
        <v/>
      </c>
      <c r="AF81" s="44" t="str">
        <f t="shared" ca="1" si="97"/>
        <v/>
      </c>
      <c r="AH81" s="44" t="str">
        <f t="shared" ca="1" si="77"/>
        <v/>
      </c>
      <c r="AI81" s="44" t="str">
        <f t="shared" ca="1" si="77"/>
        <v/>
      </c>
      <c r="AJ81" s="44" t="str">
        <f t="shared" ca="1" si="77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41"/>
        <v/>
      </c>
      <c r="AO81" s="44" t="str">
        <f t="shared" ca="1" si="98"/>
        <v/>
      </c>
      <c r="AP81" s="27" t="str">
        <f t="shared" ca="1" si="78"/>
        <v/>
      </c>
      <c r="AQ81" s="44" t="str">
        <f t="shared" ca="1" si="99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00"/>
        <v/>
      </c>
      <c r="AU81" s="44" t="str">
        <f ca="1">IF(AL81&lt;&gt;"",VLOOKUP('Quarter 2'!AQ81-5*('Quarter 2'!AN81-1),'Players Stats'!$B$136:$J$140,1+AO81),"")</f>
        <v/>
      </c>
      <c r="AV81" s="44" t="str">
        <f t="shared" ca="1" si="142"/>
        <v/>
      </c>
      <c r="AW81" s="27" t="str">
        <f t="shared" ca="1" si="101"/>
        <v/>
      </c>
      <c r="AX81" s="44" t="str">
        <f ca="1">IF(AL81&lt;&gt;"",IF(AV81="NO",VLOOKUP(AQ81,'Players Stats'!$C$88:$I$127,7),""),"")</f>
        <v/>
      </c>
      <c r="AY81" s="44" t="str">
        <f t="shared" ca="1" si="143"/>
        <v/>
      </c>
      <c r="AZ81" s="27" t="str">
        <f t="shared" ca="1" si="102"/>
        <v/>
      </c>
      <c r="BA81" s="44" t="str">
        <f ca="1">IF(AV81="NO",VLOOKUP(AQ81,'Players Stats'!$C$88:$H$127,7-'Quarter 2'!AY81),"")</f>
        <v/>
      </c>
      <c r="BB81" s="44" t="str">
        <f t="shared" ca="1" si="144"/>
        <v/>
      </c>
      <c r="BC81" s="27" t="str">
        <f t="shared" ca="1" si="103"/>
        <v/>
      </c>
      <c r="BD81" s="44" t="str">
        <f ca="1">IF(BC81="","",IF(BC81&lt;=VLOOKUP(AQ81,'Players Stats'!$C$88:$L$127,10),"YES","NO"))</f>
        <v/>
      </c>
      <c r="BE81" s="27" t="str">
        <f t="shared" ca="1" si="104"/>
        <v/>
      </c>
      <c r="BF81" s="44" t="str">
        <f ca="1">IF(BD81="YES",IF(BE81&lt;=VLOOKUP(AQ81,'Players Stats'!$C$88:$H$127,6),1,0),"")</f>
        <v/>
      </c>
      <c r="BG81" s="27" t="str">
        <f t="shared" ca="1" si="105"/>
        <v/>
      </c>
      <c r="BH81" s="44" t="str">
        <f ca="1">IF(AND(BD81="YES",BG81&lt;&gt;""),IF(BG81&lt;=VLOOKUP(AQ81,'Players Stats'!$C$88:$H$127,6),1,0),"")</f>
        <v/>
      </c>
      <c r="BI81" s="27" t="str">
        <f t="shared" ca="1" si="106"/>
        <v/>
      </c>
      <c r="BJ81" s="44" t="str">
        <f ca="1">IF(BI81="","",IF(BI81&lt;=Simulation!$K$7,"YES","NO"))</f>
        <v/>
      </c>
      <c r="BK81" s="27" t="str">
        <f t="shared" ca="1" si="107"/>
        <v/>
      </c>
      <c r="BL81" s="44" t="str">
        <f ca="1">IF(BJ81="NO",IF(BK81&lt;=Simulation!$K$9,AN81,AO81),"")</f>
        <v/>
      </c>
      <c r="BN81" s="44" t="str">
        <f t="shared" ca="1" si="108"/>
        <v/>
      </c>
      <c r="BO81" s="6" t="str">
        <f t="shared" ca="1" si="109"/>
        <v/>
      </c>
      <c r="BP81" s="44" t="str">
        <f t="shared" ca="1" si="110"/>
        <v/>
      </c>
      <c r="BR81" s="44" t="str">
        <f t="shared" ca="1" si="81"/>
        <v/>
      </c>
      <c r="BS81" s="44" t="str">
        <f t="shared" ca="1" si="81"/>
        <v/>
      </c>
      <c r="BT81" s="44" t="str">
        <f t="shared" ca="1" si="81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45"/>
        <v/>
      </c>
      <c r="BY81" s="44" t="str">
        <f t="shared" ca="1" si="111"/>
        <v/>
      </c>
      <c r="BZ81" s="27" t="str">
        <f t="shared" ca="1" si="79"/>
        <v/>
      </c>
      <c r="CA81" s="44" t="str">
        <f t="shared" ca="1" si="112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13"/>
        <v/>
      </c>
      <c r="CE81" s="44" t="str">
        <f ca="1">IF(BV81&lt;&gt;"",VLOOKUP('Quarter 2'!CA81-5*('Quarter 2'!BX81-1),'Players Stats'!$B$136:$J$140,1+BY81),"")</f>
        <v/>
      </c>
      <c r="CF81" s="44" t="str">
        <f t="shared" ca="1" si="146"/>
        <v/>
      </c>
      <c r="CG81" s="27" t="str">
        <f t="shared" ca="1" si="114"/>
        <v/>
      </c>
      <c r="CH81" s="44" t="str">
        <f ca="1">IF(BV81&lt;&gt;"",IF(CF81="NO",VLOOKUP(CA81,'Players Stats'!$C$88:$I$127,7),""),"")</f>
        <v/>
      </c>
      <c r="CI81" s="44" t="str">
        <f t="shared" ca="1" si="147"/>
        <v/>
      </c>
      <c r="CJ81" s="27" t="str">
        <f t="shared" ca="1" si="115"/>
        <v/>
      </c>
      <c r="CK81" s="44" t="str">
        <f ca="1">IF(CF81="NO",VLOOKUP(CA81,'Players Stats'!$C$88:$H$127,7-'Quarter 2'!CI81),"")</f>
        <v/>
      </c>
      <c r="CL81" s="44" t="str">
        <f t="shared" ca="1" si="148"/>
        <v/>
      </c>
      <c r="CM81" s="27" t="str">
        <f t="shared" ca="1" si="116"/>
        <v/>
      </c>
      <c r="CN81" s="44" t="str">
        <f ca="1">IF(CM81="","",IF(CM81&lt;=VLOOKUP(CA81,'Players Stats'!$C$88:$L$127,10),"YES","NO"))</f>
        <v/>
      </c>
      <c r="CO81" s="27" t="str">
        <f t="shared" ca="1" si="117"/>
        <v/>
      </c>
      <c r="CP81" s="44" t="str">
        <f ca="1">IF(CN81="YES",IF(CO81&lt;=VLOOKUP(CA81,'Players Stats'!$C$88:$H$127,6),1,0),"")</f>
        <v/>
      </c>
      <c r="CQ81" s="27" t="str">
        <f t="shared" ca="1" si="118"/>
        <v/>
      </c>
      <c r="CR81" s="44" t="str">
        <f ca="1">IF(AND(CN81="YES",CQ81&lt;&gt;""),IF(CQ81&lt;=VLOOKUP(CA81,'Players Stats'!$C$88:$H$127,6),1,0),"")</f>
        <v/>
      </c>
      <c r="CS81" s="27" t="str">
        <f t="shared" ca="1" si="119"/>
        <v/>
      </c>
      <c r="CT81" s="44" t="str">
        <f ca="1">IF(CS81="","",IF(CS81&lt;=Simulation!$K$7,"YES","NO"))</f>
        <v/>
      </c>
      <c r="CU81" s="27" t="str">
        <f t="shared" ca="1" si="120"/>
        <v/>
      </c>
      <c r="CV81" s="44" t="str">
        <f ca="1">IF(CT81="NO",IF(CU81&lt;=Simulation!$K$9,BX81,BY81),"")</f>
        <v/>
      </c>
      <c r="CX81" s="44" t="str">
        <f t="shared" ca="1" si="121"/>
        <v/>
      </c>
      <c r="CY81" s="6" t="str">
        <f t="shared" ca="1" si="122"/>
        <v/>
      </c>
      <c r="CZ81" s="44" t="str">
        <f t="shared" ca="1" si="123"/>
        <v/>
      </c>
      <c r="DB81" s="44" t="str">
        <f t="shared" ca="1" si="82"/>
        <v/>
      </c>
      <c r="DC81" s="44" t="str">
        <f t="shared" ca="1" si="82"/>
        <v/>
      </c>
      <c r="DD81" s="44" t="str">
        <f t="shared" ca="1" si="82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49"/>
        <v/>
      </c>
      <c r="DI81" s="44" t="str">
        <f t="shared" ca="1" si="124"/>
        <v/>
      </c>
      <c r="DJ81" s="27" t="str">
        <f t="shared" ca="1" si="80"/>
        <v/>
      </c>
      <c r="DK81" s="44" t="str">
        <f t="shared" ca="1" si="125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26"/>
        <v/>
      </c>
      <c r="DO81" s="44" t="str">
        <f ca="1">IF(DF81&lt;&gt;"",VLOOKUP('Quarter 2'!DK81-5*('Quarter 2'!DH81-1),'Players Stats'!$B$136:$J$140,1+DI81),"")</f>
        <v/>
      </c>
      <c r="DP81" s="44" t="str">
        <f t="shared" ca="1" si="150"/>
        <v/>
      </c>
      <c r="DQ81" s="27" t="str">
        <f t="shared" ca="1" si="127"/>
        <v/>
      </c>
      <c r="DR81" s="44" t="str">
        <f ca="1">IF(DF81&lt;&gt;"",IF(DP81="NO",VLOOKUP(DK81,'Players Stats'!$C$88:$I$127,7),""),"")</f>
        <v/>
      </c>
      <c r="DS81" s="44" t="str">
        <f t="shared" ca="1" si="151"/>
        <v/>
      </c>
      <c r="DT81" s="27" t="str">
        <f t="shared" ca="1" si="128"/>
        <v/>
      </c>
      <c r="DU81" s="44" t="str">
        <f ca="1">IF(DP81="NO",VLOOKUP(DK81,'Players Stats'!$C$88:$H$127,7-'Quarter 2'!DS81),"")</f>
        <v/>
      </c>
      <c r="DV81" s="44" t="str">
        <f t="shared" ca="1" si="152"/>
        <v/>
      </c>
      <c r="DW81" s="27" t="str">
        <f t="shared" ca="1" si="129"/>
        <v/>
      </c>
      <c r="DX81" s="44" t="str">
        <f ca="1">IF(DW81="","",IF(DW81&lt;=VLOOKUP(DK81,'Players Stats'!$C$88:$L$127,10),"YES","NO"))</f>
        <v/>
      </c>
      <c r="DY81" s="27" t="str">
        <f t="shared" ca="1" si="130"/>
        <v/>
      </c>
      <c r="DZ81" s="44" t="str">
        <f ca="1">IF(DX81="YES",IF(DY81&lt;=VLOOKUP(DK81,'Players Stats'!$C$88:$H$127,6),1,0),"")</f>
        <v/>
      </c>
      <c r="EA81" s="27" t="str">
        <f t="shared" ca="1" si="131"/>
        <v/>
      </c>
      <c r="EB81" s="44" t="str">
        <f ca="1">IF(AND(DX81="YES",EA81&lt;&gt;""),IF(EA81&lt;=VLOOKUP(DK81,'Players Stats'!$C$88:$H$127,6),1,0),"")</f>
        <v/>
      </c>
      <c r="EC81" s="27" t="str">
        <f t="shared" ca="1" si="132"/>
        <v/>
      </c>
      <c r="ED81" s="44" t="str">
        <f ca="1">IF(EC81="","",IF(EC81&lt;=Simulation!$K$7,"YES","NO"))</f>
        <v/>
      </c>
      <c r="EE81" s="27" t="str">
        <f t="shared" ca="1" si="133"/>
        <v/>
      </c>
      <c r="EF81" s="44" t="str">
        <f ca="1">IF(ED81="NO",IF(EE81&lt;=Simulation!$K$9,DH81,DI81),"")</f>
        <v/>
      </c>
      <c r="EH81" s="44" t="str">
        <f t="shared" ca="1" si="134"/>
        <v/>
      </c>
      <c r="EI81" s="6" t="str">
        <f t="shared" ca="1" si="135"/>
        <v/>
      </c>
      <c r="EJ81" s="44" t="str">
        <f t="shared" ca="1" si="136"/>
        <v/>
      </c>
      <c r="EL81" s="44" t="str">
        <f t="shared" ca="1" si="83"/>
        <v/>
      </c>
      <c r="EM81" s="44" t="str">
        <f t="shared" ca="1" si="83"/>
        <v/>
      </c>
      <c r="EN81" s="44" t="str">
        <f t="shared" ca="1" si="83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37"/>
        <v/>
      </c>
      <c r="E82" s="44" t="str">
        <f t="shared" ca="1" si="84"/>
        <v/>
      </c>
      <c r="F82" s="87" t="str">
        <f t="shared" ca="1" si="85"/>
        <v/>
      </c>
      <c r="G82" s="44" t="str">
        <f t="shared" ca="1" si="86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87" t="str">
        <f t="shared" ca="1" si="87"/>
        <v/>
      </c>
      <c r="K82" s="87" t="str">
        <f ca="1">IF(B82&lt;&gt;"",VLOOKUP('Quarter 2'!G82-5*('Quarter 2'!D82-1),'Players Stats'!$B$136:$J$140,1+E82),"")</f>
        <v/>
      </c>
      <c r="L82" s="44" t="str">
        <f t="shared" ca="1" si="138"/>
        <v/>
      </c>
      <c r="M82" s="87" t="str">
        <f t="shared" ca="1" si="88"/>
        <v/>
      </c>
      <c r="N82" s="87" t="str">
        <f ca="1">IF(B82&lt;&gt;"",IF(L82="NO",VLOOKUP(G82,'Players Stats'!$C$88:$I$127,7),""),"")</f>
        <v/>
      </c>
      <c r="O82" s="44" t="str">
        <f t="shared" ca="1" si="139"/>
        <v/>
      </c>
      <c r="P82" s="87" t="str">
        <f t="shared" ca="1" si="89"/>
        <v/>
      </c>
      <c r="Q82" s="87" t="str">
        <f ca="1">IF(L82="NO",VLOOKUP(G82,'Players Stats'!$C$88:$H$127,7-'Quarter 2'!O82),"")</f>
        <v/>
      </c>
      <c r="R82" s="44" t="str">
        <f t="shared" ca="1" si="140"/>
        <v/>
      </c>
      <c r="S82" s="87" t="str">
        <f t="shared" ca="1" si="90"/>
        <v/>
      </c>
      <c r="T82" s="44" t="str">
        <f ca="1">IF(S82="","",IF(S82&lt;=VLOOKUP(G82,'Players Stats'!$C$88:$L$127,10),"YES","NO"))</f>
        <v/>
      </c>
      <c r="U82" s="87" t="str">
        <f t="shared" ca="1" si="91"/>
        <v/>
      </c>
      <c r="V82" s="44" t="str">
        <f ca="1">IF(T82="YES",IF(U82&lt;=VLOOKUP(G82,'Players Stats'!$C$88:$H$127,6),1,0),"")</f>
        <v/>
      </c>
      <c r="W82" s="87" t="str">
        <f t="shared" ca="1" si="92"/>
        <v/>
      </c>
      <c r="X82" s="44" t="str">
        <f ca="1">IF(AND(T82="YES",W82&lt;&gt;""),IF(W82&lt;=VLOOKUP(G82,'Players Stats'!$C$88:$H$127,6),1,0),"")</f>
        <v/>
      </c>
      <c r="Y82" s="87" t="str">
        <f t="shared" ca="1" si="93"/>
        <v/>
      </c>
      <c r="Z82" s="44" t="str">
        <f ca="1">IF(Y82="","",IF(Y82&lt;=Simulation!$K$7,"YES","NO"))</f>
        <v/>
      </c>
      <c r="AA82" s="87" t="str">
        <f t="shared" ca="1" si="94"/>
        <v/>
      </c>
      <c r="AB82" s="44" t="str">
        <f ca="1">IF(Z82="NO",IF(AA82&lt;=Simulation!$K$9,D82,E82),"")</f>
        <v/>
      </c>
      <c r="AD82" s="44" t="str">
        <f t="shared" ca="1" si="95"/>
        <v/>
      </c>
      <c r="AE82" s="6" t="str">
        <f t="shared" ca="1" si="96"/>
        <v/>
      </c>
      <c r="AF82" s="44" t="str">
        <f t="shared" ca="1" si="97"/>
        <v/>
      </c>
      <c r="AH82" s="44" t="str">
        <f t="shared" ca="1" si="77"/>
        <v/>
      </c>
      <c r="AI82" s="44" t="str">
        <f t="shared" ca="1" si="77"/>
        <v/>
      </c>
      <c r="AJ82" s="44" t="str">
        <f t="shared" ca="1" si="77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41"/>
        <v/>
      </c>
      <c r="AO82" s="44" t="str">
        <f t="shared" ca="1" si="98"/>
        <v/>
      </c>
      <c r="AP82" s="27" t="str">
        <f t="shared" ca="1" si="78"/>
        <v/>
      </c>
      <c r="AQ82" s="44" t="str">
        <f t="shared" ca="1" si="99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00"/>
        <v/>
      </c>
      <c r="AU82" s="44" t="str">
        <f ca="1">IF(AL82&lt;&gt;"",VLOOKUP('Quarter 2'!AQ82-5*('Quarter 2'!AN82-1),'Players Stats'!$B$136:$J$140,1+AO82),"")</f>
        <v/>
      </c>
      <c r="AV82" s="44" t="str">
        <f t="shared" ca="1" si="142"/>
        <v/>
      </c>
      <c r="AW82" s="27" t="str">
        <f t="shared" ca="1" si="101"/>
        <v/>
      </c>
      <c r="AX82" s="44" t="str">
        <f ca="1">IF(AL82&lt;&gt;"",IF(AV82="NO",VLOOKUP(AQ82,'Players Stats'!$C$88:$I$127,7),""),"")</f>
        <v/>
      </c>
      <c r="AY82" s="44" t="str">
        <f t="shared" ca="1" si="143"/>
        <v/>
      </c>
      <c r="AZ82" s="27" t="str">
        <f t="shared" ca="1" si="102"/>
        <v/>
      </c>
      <c r="BA82" s="44" t="str">
        <f ca="1">IF(AV82="NO",VLOOKUP(AQ82,'Players Stats'!$C$88:$H$127,7-'Quarter 2'!AY82),"")</f>
        <v/>
      </c>
      <c r="BB82" s="44" t="str">
        <f t="shared" ca="1" si="144"/>
        <v/>
      </c>
      <c r="BC82" s="27" t="str">
        <f t="shared" ca="1" si="103"/>
        <v/>
      </c>
      <c r="BD82" s="44" t="str">
        <f ca="1">IF(BC82="","",IF(BC82&lt;=VLOOKUP(AQ82,'Players Stats'!$C$88:$L$127,10),"YES","NO"))</f>
        <v/>
      </c>
      <c r="BE82" s="27" t="str">
        <f t="shared" ca="1" si="104"/>
        <v/>
      </c>
      <c r="BF82" s="44" t="str">
        <f ca="1">IF(BD82="YES",IF(BE82&lt;=VLOOKUP(AQ82,'Players Stats'!$C$88:$H$127,6),1,0),"")</f>
        <v/>
      </c>
      <c r="BG82" s="27" t="str">
        <f t="shared" ca="1" si="105"/>
        <v/>
      </c>
      <c r="BH82" s="44" t="str">
        <f ca="1">IF(AND(BD82="YES",BG82&lt;&gt;""),IF(BG82&lt;=VLOOKUP(AQ82,'Players Stats'!$C$88:$H$127,6),1,0),"")</f>
        <v/>
      </c>
      <c r="BI82" s="27" t="str">
        <f t="shared" ca="1" si="106"/>
        <v/>
      </c>
      <c r="BJ82" s="44" t="str">
        <f ca="1">IF(BI82="","",IF(BI82&lt;=Simulation!$K$7,"YES","NO"))</f>
        <v/>
      </c>
      <c r="BK82" s="27" t="str">
        <f t="shared" ca="1" si="107"/>
        <v/>
      </c>
      <c r="BL82" s="44" t="str">
        <f ca="1">IF(BJ82="NO",IF(BK82&lt;=Simulation!$K$9,AN82,AO82),"")</f>
        <v/>
      </c>
      <c r="BN82" s="44" t="str">
        <f t="shared" ca="1" si="108"/>
        <v/>
      </c>
      <c r="BO82" s="6" t="str">
        <f t="shared" ca="1" si="109"/>
        <v/>
      </c>
      <c r="BP82" s="44" t="str">
        <f t="shared" ca="1" si="110"/>
        <v/>
      </c>
      <c r="BR82" s="44" t="str">
        <f t="shared" ca="1" si="81"/>
        <v/>
      </c>
      <c r="BS82" s="44" t="str">
        <f t="shared" ca="1" si="81"/>
        <v/>
      </c>
      <c r="BT82" s="44" t="str">
        <f t="shared" ca="1" si="81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45"/>
        <v/>
      </c>
      <c r="BY82" s="44" t="str">
        <f t="shared" ca="1" si="111"/>
        <v/>
      </c>
      <c r="BZ82" s="27" t="str">
        <f t="shared" ca="1" si="79"/>
        <v/>
      </c>
      <c r="CA82" s="44" t="str">
        <f t="shared" ca="1" si="112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13"/>
        <v/>
      </c>
      <c r="CE82" s="44" t="str">
        <f ca="1">IF(BV82&lt;&gt;"",VLOOKUP('Quarter 2'!CA82-5*('Quarter 2'!BX82-1),'Players Stats'!$B$136:$J$140,1+BY82),"")</f>
        <v/>
      </c>
      <c r="CF82" s="44" t="str">
        <f t="shared" ca="1" si="146"/>
        <v/>
      </c>
      <c r="CG82" s="27" t="str">
        <f t="shared" ca="1" si="114"/>
        <v/>
      </c>
      <c r="CH82" s="44" t="str">
        <f ca="1">IF(BV82&lt;&gt;"",IF(CF82="NO",VLOOKUP(CA82,'Players Stats'!$C$88:$I$127,7),""),"")</f>
        <v/>
      </c>
      <c r="CI82" s="44" t="str">
        <f t="shared" ca="1" si="147"/>
        <v/>
      </c>
      <c r="CJ82" s="27" t="str">
        <f t="shared" ca="1" si="115"/>
        <v/>
      </c>
      <c r="CK82" s="44" t="str">
        <f ca="1">IF(CF82="NO",VLOOKUP(CA82,'Players Stats'!$C$88:$H$127,7-'Quarter 2'!CI82),"")</f>
        <v/>
      </c>
      <c r="CL82" s="44" t="str">
        <f t="shared" ca="1" si="148"/>
        <v/>
      </c>
      <c r="CM82" s="27" t="str">
        <f t="shared" ca="1" si="116"/>
        <v/>
      </c>
      <c r="CN82" s="44" t="str">
        <f ca="1">IF(CM82="","",IF(CM82&lt;=VLOOKUP(CA82,'Players Stats'!$C$88:$L$127,10),"YES","NO"))</f>
        <v/>
      </c>
      <c r="CO82" s="27" t="str">
        <f t="shared" ca="1" si="117"/>
        <v/>
      </c>
      <c r="CP82" s="44" t="str">
        <f ca="1">IF(CN82="YES",IF(CO82&lt;=VLOOKUP(CA82,'Players Stats'!$C$88:$H$127,6),1,0),"")</f>
        <v/>
      </c>
      <c r="CQ82" s="27" t="str">
        <f t="shared" ca="1" si="118"/>
        <v/>
      </c>
      <c r="CR82" s="44" t="str">
        <f ca="1">IF(AND(CN82="YES",CQ82&lt;&gt;""),IF(CQ82&lt;=VLOOKUP(CA82,'Players Stats'!$C$88:$H$127,6),1,0),"")</f>
        <v/>
      </c>
      <c r="CS82" s="27" t="str">
        <f t="shared" ca="1" si="119"/>
        <v/>
      </c>
      <c r="CT82" s="44" t="str">
        <f ca="1">IF(CS82="","",IF(CS82&lt;=Simulation!$K$7,"YES","NO"))</f>
        <v/>
      </c>
      <c r="CU82" s="27" t="str">
        <f t="shared" ca="1" si="120"/>
        <v/>
      </c>
      <c r="CV82" s="44" t="str">
        <f ca="1">IF(CT82="NO",IF(CU82&lt;=Simulation!$K$9,BX82,BY82),"")</f>
        <v/>
      </c>
      <c r="CX82" s="44" t="str">
        <f t="shared" ca="1" si="121"/>
        <v/>
      </c>
      <c r="CY82" s="6" t="str">
        <f t="shared" ca="1" si="122"/>
        <v/>
      </c>
      <c r="CZ82" s="44" t="str">
        <f t="shared" ca="1" si="123"/>
        <v/>
      </c>
      <c r="DB82" s="44" t="str">
        <f t="shared" ca="1" si="82"/>
        <v/>
      </c>
      <c r="DC82" s="44" t="str">
        <f t="shared" ca="1" si="82"/>
        <v/>
      </c>
      <c r="DD82" s="44" t="str">
        <f t="shared" ca="1" si="82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49"/>
        <v/>
      </c>
      <c r="DI82" s="44" t="str">
        <f t="shared" ca="1" si="124"/>
        <v/>
      </c>
      <c r="DJ82" s="27" t="str">
        <f t="shared" ca="1" si="80"/>
        <v/>
      </c>
      <c r="DK82" s="44" t="str">
        <f t="shared" ca="1" si="125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26"/>
        <v/>
      </c>
      <c r="DO82" s="44" t="str">
        <f ca="1">IF(DF82&lt;&gt;"",VLOOKUP('Quarter 2'!DK82-5*('Quarter 2'!DH82-1),'Players Stats'!$B$136:$J$140,1+DI82),"")</f>
        <v/>
      </c>
      <c r="DP82" s="44" t="str">
        <f t="shared" ca="1" si="150"/>
        <v/>
      </c>
      <c r="DQ82" s="27" t="str">
        <f t="shared" ca="1" si="127"/>
        <v/>
      </c>
      <c r="DR82" s="44" t="str">
        <f ca="1">IF(DF82&lt;&gt;"",IF(DP82="NO",VLOOKUP(DK82,'Players Stats'!$C$88:$I$127,7),""),"")</f>
        <v/>
      </c>
      <c r="DS82" s="44" t="str">
        <f t="shared" ca="1" si="151"/>
        <v/>
      </c>
      <c r="DT82" s="27" t="str">
        <f t="shared" ca="1" si="128"/>
        <v/>
      </c>
      <c r="DU82" s="44" t="str">
        <f ca="1">IF(DP82="NO",VLOOKUP(DK82,'Players Stats'!$C$88:$H$127,7-'Quarter 2'!DS82),"")</f>
        <v/>
      </c>
      <c r="DV82" s="44" t="str">
        <f t="shared" ca="1" si="152"/>
        <v/>
      </c>
      <c r="DW82" s="27" t="str">
        <f t="shared" ca="1" si="129"/>
        <v/>
      </c>
      <c r="DX82" s="44" t="str">
        <f ca="1">IF(DW82="","",IF(DW82&lt;=VLOOKUP(DK82,'Players Stats'!$C$88:$L$127,10),"YES","NO"))</f>
        <v/>
      </c>
      <c r="DY82" s="27" t="str">
        <f t="shared" ca="1" si="130"/>
        <v/>
      </c>
      <c r="DZ82" s="44" t="str">
        <f ca="1">IF(DX82="YES",IF(DY82&lt;=VLOOKUP(DK82,'Players Stats'!$C$88:$H$127,6),1,0),"")</f>
        <v/>
      </c>
      <c r="EA82" s="27" t="str">
        <f t="shared" ca="1" si="131"/>
        <v/>
      </c>
      <c r="EB82" s="44" t="str">
        <f ca="1">IF(AND(DX82="YES",EA82&lt;&gt;""),IF(EA82&lt;=VLOOKUP(DK82,'Players Stats'!$C$88:$H$127,6),1,0),"")</f>
        <v/>
      </c>
      <c r="EC82" s="27" t="str">
        <f t="shared" ca="1" si="132"/>
        <v/>
      </c>
      <c r="ED82" s="44" t="str">
        <f ca="1">IF(EC82="","",IF(EC82&lt;=Simulation!$K$7,"YES","NO"))</f>
        <v/>
      </c>
      <c r="EE82" s="27" t="str">
        <f t="shared" ca="1" si="133"/>
        <v/>
      </c>
      <c r="EF82" s="44" t="str">
        <f ca="1">IF(ED82="NO",IF(EE82&lt;=Simulation!$K$9,DH82,DI82),"")</f>
        <v/>
      </c>
      <c r="EH82" s="44" t="str">
        <f t="shared" ca="1" si="134"/>
        <v/>
      </c>
      <c r="EI82" s="6" t="str">
        <f t="shared" ca="1" si="135"/>
        <v/>
      </c>
      <c r="EJ82" s="44" t="str">
        <f t="shared" ca="1" si="136"/>
        <v/>
      </c>
      <c r="EL82" s="44" t="str">
        <f t="shared" ca="1" si="83"/>
        <v/>
      </c>
      <c r="EM82" s="44" t="str">
        <f t="shared" ca="1" si="83"/>
        <v/>
      </c>
      <c r="EN82" s="44" t="str">
        <f t="shared" ca="1" si="83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37"/>
        <v/>
      </c>
      <c r="E83" s="44" t="str">
        <f t="shared" ca="1" si="84"/>
        <v/>
      </c>
      <c r="F83" s="87" t="str">
        <f t="shared" ca="1" si="85"/>
        <v/>
      </c>
      <c r="G83" s="44" t="str">
        <f t="shared" ca="1" si="86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87" t="str">
        <f t="shared" ca="1" si="87"/>
        <v/>
      </c>
      <c r="K83" s="87" t="str">
        <f ca="1">IF(B83&lt;&gt;"",VLOOKUP('Quarter 2'!G83-5*('Quarter 2'!D83-1),'Players Stats'!$B$136:$J$140,1+E83),"")</f>
        <v/>
      </c>
      <c r="L83" s="44" t="str">
        <f t="shared" ca="1" si="138"/>
        <v/>
      </c>
      <c r="M83" s="87" t="str">
        <f t="shared" ca="1" si="88"/>
        <v/>
      </c>
      <c r="N83" s="87" t="str">
        <f ca="1">IF(B83&lt;&gt;"",IF(L83="NO",VLOOKUP(G83,'Players Stats'!$C$88:$I$127,7),""),"")</f>
        <v/>
      </c>
      <c r="O83" s="44" t="str">
        <f t="shared" ca="1" si="139"/>
        <v/>
      </c>
      <c r="P83" s="87" t="str">
        <f t="shared" ca="1" si="89"/>
        <v/>
      </c>
      <c r="Q83" s="87" t="str">
        <f ca="1">IF(L83="NO",VLOOKUP(G83,'Players Stats'!$C$88:$H$127,7-'Quarter 2'!O83),"")</f>
        <v/>
      </c>
      <c r="R83" s="44" t="str">
        <f t="shared" ca="1" si="140"/>
        <v/>
      </c>
      <c r="S83" s="87" t="str">
        <f t="shared" ca="1" si="90"/>
        <v/>
      </c>
      <c r="T83" s="44" t="str">
        <f ca="1">IF(S83="","",IF(S83&lt;=VLOOKUP(G83,'Players Stats'!$C$88:$L$127,10),"YES","NO"))</f>
        <v/>
      </c>
      <c r="U83" s="87" t="str">
        <f t="shared" ca="1" si="91"/>
        <v/>
      </c>
      <c r="V83" s="44" t="str">
        <f ca="1">IF(T83="YES",IF(U83&lt;=VLOOKUP(G83,'Players Stats'!$C$88:$H$127,6),1,0),"")</f>
        <v/>
      </c>
      <c r="W83" s="87" t="str">
        <f t="shared" ca="1" si="92"/>
        <v/>
      </c>
      <c r="X83" s="44" t="str">
        <f ca="1">IF(AND(T83="YES",W83&lt;&gt;""),IF(W83&lt;=VLOOKUP(G83,'Players Stats'!$C$88:$H$127,6),1,0),"")</f>
        <v/>
      </c>
      <c r="Y83" s="87" t="str">
        <f t="shared" ca="1" si="93"/>
        <v/>
      </c>
      <c r="Z83" s="44" t="str">
        <f ca="1">IF(Y83="","",IF(Y83&lt;=Simulation!$K$7,"YES","NO"))</f>
        <v/>
      </c>
      <c r="AA83" s="87" t="str">
        <f t="shared" ca="1" si="94"/>
        <v/>
      </c>
      <c r="AB83" s="44" t="str">
        <f ca="1">IF(Z83="NO",IF(AA83&lt;=Simulation!$K$9,D83,E83),"")</f>
        <v/>
      </c>
      <c r="AD83" s="44" t="str">
        <f t="shared" ca="1" si="95"/>
        <v/>
      </c>
      <c r="AE83" s="6" t="str">
        <f t="shared" ca="1" si="96"/>
        <v/>
      </c>
      <c r="AF83" s="44" t="str">
        <f t="shared" ca="1" si="97"/>
        <v/>
      </c>
      <c r="AH83" s="44" t="str">
        <f t="shared" ca="1" si="77"/>
        <v/>
      </c>
      <c r="AI83" s="44" t="str">
        <f t="shared" ca="1" si="77"/>
        <v/>
      </c>
      <c r="AJ83" s="44" t="str">
        <f t="shared" ca="1" si="77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41"/>
        <v/>
      </c>
      <c r="AO83" s="44" t="str">
        <f t="shared" ca="1" si="98"/>
        <v/>
      </c>
      <c r="AP83" s="27" t="str">
        <f t="shared" ca="1" si="78"/>
        <v/>
      </c>
      <c r="AQ83" s="44" t="str">
        <f t="shared" ca="1" si="99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00"/>
        <v/>
      </c>
      <c r="AU83" s="44" t="str">
        <f ca="1">IF(AL83&lt;&gt;"",VLOOKUP('Quarter 2'!AQ83-5*('Quarter 2'!AN83-1),'Players Stats'!$B$136:$J$140,1+AO83),"")</f>
        <v/>
      </c>
      <c r="AV83" s="44" t="str">
        <f t="shared" ca="1" si="142"/>
        <v/>
      </c>
      <c r="AW83" s="27" t="str">
        <f t="shared" ca="1" si="101"/>
        <v/>
      </c>
      <c r="AX83" s="44" t="str">
        <f ca="1">IF(AL83&lt;&gt;"",IF(AV83="NO",VLOOKUP(AQ83,'Players Stats'!$C$88:$I$127,7),""),"")</f>
        <v/>
      </c>
      <c r="AY83" s="44" t="str">
        <f t="shared" ca="1" si="143"/>
        <v/>
      </c>
      <c r="AZ83" s="27" t="str">
        <f t="shared" ca="1" si="102"/>
        <v/>
      </c>
      <c r="BA83" s="44" t="str">
        <f ca="1">IF(AV83="NO",VLOOKUP(AQ83,'Players Stats'!$C$88:$H$127,7-'Quarter 2'!AY83),"")</f>
        <v/>
      </c>
      <c r="BB83" s="44" t="str">
        <f t="shared" ca="1" si="144"/>
        <v/>
      </c>
      <c r="BC83" s="27" t="str">
        <f t="shared" ca="1" si="103"/>
        <v/>
      </c>
      <c r="BD83" s="44" t="str">
        <f ca="1">IF(BC83="","",IF(BC83&lt;=VLOOKUP(AQ83,'Players Stats'!$C$88:$L$127,10),"YES","NO"))</f>
        <v/>
      </c>
      <c r="BE83" s="27" t="str">
        <f t="shared" ca="1" si="104"/>
        <v/>
      </c>
      <c r="BF83" s="44" t="str">
        <f ca="1">IF(BD83="YES",IF(BE83&lt;=VLOOKUP(AQ83,'Players Stats'!$C$88:$H$127,6),1,0),"")</f>
        <v/>
      </c>
      <c r="BG83" s="27" t="str">
        <f t="shared" ca="1" si="105"/>
        <v/>
      </c>
      <c r="BH83" s="44" t="str">
        <f ca="1">IF(AND(BD83="YES",BG83&lt;&gt;""),IF(BG83&lt;=VLOOKUP(AQ83,'Players Stats'!$C$88:$H$127,6),1,0),"")</f>
        <v/>
      </c>
      <c r="BI83" s="27" t="str">
        <f t="shared" ca="1" si="106"/>
        <v/>
      </c>
      <c r="BJ83" s="44" t="str">
        <f ca="1">IF(BI83="","",IF(BI83&lt;=Simulation!$K$7,"YES","NO"))</f>
        <v/>
      </c>
      <c r="BK83" s="27" t="str">
        <f t="shared" ca="1" si="107"/>
        <v/>
      </c>
      <c r="BL83" s="44" t="str">
        <f ca="1">IF(BJ83="NO",IF(BK83&lt;=Simulation!$K$9,AN83,AO83),"")</f>
        <v/>
      </c>
      <c r="BN83" s="44" t="str">
        <f t="shared" ca="1" si="108"/>
        <v/>
      </c>
      <c r="BO83" s="6" t="str">
        <f t="shared" ca="1" si="109"/>
        <v/>
      </c>
      <c r="BP83" s="44" t="str">
        <f t="shared" ca="1" si="110"/>
        <v/>
      </c>
      <c r="BR83" s="44" t="str">
        <f t="shared" ca="1" si="81"/>
        <v/>
      </c>
      <c r="BS83" s="44" t="str">
        <f t="shared" ca="1" si="81"/>
        <v/>
      </c>
      <c r="BT83" s="44" t="str">
        <f t="shared" ca="1" si="81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45"/>
        <v/>
      </c>
      <c r="BY83" s="44" t="str">
        <f t="shared" ca="1" si="111"/>
        <v/>
      </c>
      <c r="BZ83" s="27" t="str">
        <f t="shared" ca="1" si="79"/>
        <v/>
      </c>
      <c r="CA83" s="44" t="str">
        <f t="shared" ca="1" si="112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13"/>
        <v/>
      </c>
      <c r="CE83" s="44" t="str">
        <f ca="1">IF(BV83&lt;&gt;"",VLOOKUP('Quarter 2'!CA83-5*('Quarter 2'!BX83-1),'Players Stats'!$B$136:$J$140,1+BY83),"")</f>
        <v/>
      </c>
      <c r="CF83" s="44" t="str">
        <f t="shared" ca="1" si="146"/>
        <v/>
      </c>
      <c r="CG83" s="27" t="str">
        <f t="shared" ca="1" si="114"/>
        <v/>
      </c>
      <c r="CH83" s="44" t="str">
        <f ca="1">IF(BV83&lt;&gt;"",IF(CF83="NO",VLOOKUP(CA83,'Players Stats'!$C$88:$I$127,7),""),"")</f>
        <v/>
      </c>
      <c r="CI83" s="44" t="str">
        <f t="shared" ca="1" si="147"/>
        <v/>
      </c>
      <c r="CJ83" s="27" t="str">
        <f t="shared" ca="1" si="115"/>
        <v/>
      </c>
      <c r="CK83" s="44" t="str">
        <f ca="1">IF(CF83="NO",VLOOKUP(CA83,'Players Stats'!$C$88:$H$127,7-'Quarter 2'!CI83),"")</f>
        <v/>
      </c>
      <c r="CL83" s="44" t="str">
        <f t="shared" ca="1" si="148"/>
        <v/>
      </c>
      <c r="CM83" s="27" t="str">
        <f t="shared" ca="1" si="116"/>
        <v/>
      </c>
      <c r="CN83" s="44" t="str">
        <f ca="1">IF(CM83="","",IF(CM83&lt;=VLOOKUP(CA83,'Players Stats'!$C$88:$L$127,10),"YES","NO"))</f>
        <v/>
      </c>
      <c r="CO83" s="27" t="str">
        <f t="shared" ca="1" si="117"/>
        <v/>
      </c>
      <c r="CP83" s="44" t="str">
        <f ca="1">IF(CN83="YES",IF(CO83&lt;=VLOOKUP(CA83,'Players Stats'!$C$88:$H$127,6),1,0),"")</f>
        <v/>
      </c>
      <c r="CQ83" s="27" t="str">
        <f t="shared" ca="1" si="118"/>
        <v/>
      </c>
      <c r="CR83" s="44" t="str">
        <f ca="1">IF(AND(CN83="YES",CQ83&lt;&gt;""),IF(CQ83&lt;=VLOOKUP(CA83,'Players Stats'!$C$88:$H$127,6),1,0),"")</f>
        <v/>
      </c>
      <c r="CS83" s="27" t="str">
        <f t="shared" ca="1" si="119"/>
        <v/>
      </c>
      <c r="CT83" s="44" t="str">
        <f ca="1">IF(CS83="","",IF(CS83&lt;=Simulation!$K$7,"YES","NO"))</f>
        <v/>
      </c>
      <c r="CU83" s="27" t="str">
        <f t="shared" ca="1" si="120"/>
        <v/>
      </c>
      <c r="CV83" s="44" t="str">
        <f ca="1">IF(CT83="NO",IF(CU83&lt;=Simulation!$K$9,BX83,BY83),"")</f>
        <v/>
      </c>
      <c r="CX83" s="44" t="str">
        <f t="shared" ca="1" si="121"/>
        <v/>
      </c>
      <c r="CY83" s="6" t="str">
        <f t="shared" ca="1" si="122"/>
        <v/>
      </c>
      <c r="CZ83" s="44" t="str">
        <f t="shared" ca="1" si="123"/>
        <v/>
      </c>
      <c r="DB83" s="44" t="str">
        <f t="shared" ca="1" si="82"/>
        <v/>
      </c>
      <c r="DC83" s="44" t="str">
        <f t="shared" ca="1" si="82"/>
        <v/>
      </c>
      <c r="DD83" s="44" t="str">
        <f t="shared" ca="1" si="82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49"/>
        <v/>
      </c>
      <c r="DI83" s="44" t="str">
        <f t="shared" ca="1" si="124"/>
        <v/>
      </c>
      <c r="DJ83" s="27" t="str">
        <f t="shared" ca="1" si="80"/>
        <v/>
      </c>
      <c r="DK83" s="44" t="str">
        <f t="shared" ca="1" si="125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26"/>
        <v/>
      </c>
      <c r="DO83" s="44" t="str">
        <f ca="1">IF(DF83&lt;&gt;"",VLOOKUP('Quarter 2'!DK83-5*('Quarter 2'!DH83-1),'Players Stats'!$B$136:$J$140,1+DI83),"")</f>
        <v/>
      </c>
      <c r="DP83" s="44" t="str">
        <f t="shared" ca="1" si="150"/>
        <v/>
      </c>
      <c r="DQ83" s="27" t="str">
        <f t="shared" ca="1" si="127"/>
        <v/>
      </c>
      <c r="DR83" s="44" t="str">
        <f ca="1">IF(DF83&lt;&gt;"",IF(DP83="NO",VLOOKUP(DK83,'Players Stats'!$C$88:$I$127,7),""),"")</f>
        <v/>
      </c>
      <c r="DS83" s="44" t="str">
        <f t="shared" ca="1" si="151"/>
        <v/>
      </c>
      <c r="DT83" s="27" t="str">
        <f t="shared" ca="1" si="128"/>
        <v/>
      </c>
      <c r="DU83" s="44" t="str">
        <f ca="1">IF(DP83="NO",VLOOKUP(DK83,'Players Stats'!$C$88:$H$127,7-'Quarter 2'!DS83),"")</f>
        <v/>
      </c>
      <c r="DV83" s="44" t="str">
        <f t="shared" ca="1" si="152"/>
        <v/>
      </c>
      <c r="DW83" s="27" t="str">
        <f t="shared" ca="1" si="129"/>
        <v/>
      </c>
      <c r="DX83" s="44" t="str">
        <f ca="1">IF(DW83="","",IF(DW83&lt;=VLOOKUP(DK83,'Players Stats'!$C$88:$L$127,10),"YES","NO"))</f>
        <v/>
      </c>
      <c r="DY83" s="27" t="str">
        <f t="shared" ca="1" si="130"/>
        <v/>
      </c>
      <c r="DZ83" s="44" t="str">
        <f ca="1">IF(DX83="YES",IF(DY83&lt;=VLOOKUP(DK83,'Players Stats'!$C$88:$H$127,6),1,0),"")</f>
        <v/>
      </c>
      <c r="EA83" s="27" t="str">
        <f t="shared" ca="1" si="131"/>
        <v/>
      </c>
      <c r="EB83" s="44" t="str">
        <f ca="1">IF(AND(DX83="YES",EA83&lt;&gt;""),IF(EA83&lt;=VLOOKUP(DK83,'Players Stats'!$C$88:$H$127,6),1,0),"")</f>
        <v/>
      </c>
      <c r="EC83" s="27" t="str">
        <f t="shared" ca="1" si="132"/>
        <v/>
      </c>
      <c r="ED83" s="44" t="str">
        <f ca="1">IF(EC83="","",IF(EC83&lt;=Simulation!$K$7,"YES","NO"))</f>
        <v/>
      </c>
      <c r="EE83" s="27" t="str">
        <f t="shared" ca="1" si="133"/>
        <v/>
      </c>
      <c r="EF83" s="44" t="str">
        <f ca="1">IF(ED83="NO",IF(EE83&lt;=Simulation!$K$9,DH83,DI83),"")</f>
        <v/>
      </c>
      <c r="EH83" s="44" t="str">
        <f t="shared" ca="1" si="134"/>
        <v/>
      </c>
      <c r="EI83" s="6" t="str">
        <f t="shared" ca="1" si="135"/>
        <v/>
      </c>
      <c r="EJ83" s="44" t="str">
        <f t="shared" ca="1" si="136"/>
        <v/>
      </c>
      <c r="EL83" s="44" t="str">
        <f t="shared" ca="1" si="83"/>
        <v/>
      </c>
      <c r="EM83" s="44" t="str">
        <f t="shared" ca="1" si="83"/>
        <v/>
      </c>
      <c r="EN83" s="44" t="str">
        <f t="shared" ca="1" si="83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37"/>
        <v/>
      </c>
      <c r="E84" s="44" t="str">
        <f t="shared" ca="1" si="84"/>
        <v/>
      </c>
      <c r="F84" s="87" t="str">
        <f t="shared" ca="1" si="85"/>
        <v/>
      </c>
      <c r="G84" s="44" t="str">
        <f t="shared" ca="1" si="86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87" t="str">
        <f t="shared" ca="1" si="87"/>
        <v/>
      </c>
      <c r="K84" s="87" t="str">
        <f ca="1">IF(B84&lt;&gt;"",VLOOKUP('Quarter 2'!G84-5*('Quarter 2'!D84-1),'Players Stats'!$B$136:$J$140,1+E84),"")</f>
        <v/>
      </c>
      <c r="L84" s="44" t="str">
        <f t="shared" ca="1" si="138"/>
        <v/>
      </c>
      <c r="M84" s="87" t="str">
        <f t="shared" ca="1" si="88"/>
        <v/>
      </c>
      <c r="N84" s="87" t="str">
        <f ca="1">IF(B84&lt;&gt;"",IF(L84="NO",VLOOKUP(G84,'Players Stats'!$C$88:$I$127,7),""),"")</f>
        <v/>
      </c>
      <c r="O84" s="44" t="str">
        <f t="shared" ca="1" si="139"/>
        <v/>
      </c>
      <c r="P84" s="87" t="str">
        <f t="shared" ca="1" si="89"/>
        <v/>
      </c>
      <c r="Q84" s="87" t="str">
        <f ca="1">IF(L84="NO",VLOOKUP(G84,'Players Stats'!$C$88:$H$127,7-'Quarter 2'!O84),"")</f>
        <v/>
      </c>
      <c r="R84" s="44" t="str">
        <f t="shared" ca="1" si="140"/>
        <v/>
      </c>
      <c r="S84" s="87" t="str">
        <f t="shared" ca="1" si="90"/>
        <v/>
      </c>
      <c r="T84" s="44" t="str">
        <f ca="1">IF(S84="","",IF(S84&lt;=VLOOKUP(G84,'Players Stats'!$C$88:$L$127,10),"YES","NO"))</f>
        <v/>
      </c>
      <c r="U84" s="87" t="str">
        <f t="shared" ca="1" si="91"/>
        <v/>
      </c>
      <c r="V84" s="44" t="str">
        <f ca="1">IF(T84="YES",IF(U84&lt;=VLOOKUP(G84,'Players Stats'!$C$88:$H$127,6),1,0),"")</f>
        <v/>
      </c>
      <c r="W84" s="87" t="str">
        <f t="shared" ca="1" si="92"/>
        <v/>
      </c>
      <c r="X84" s="44" t="str">
        <f ca="1">IF(AND(T84="YES",W84&lt;&gt;""),IF(W84&lt;=VLOOKUP(G84,'Players Stats'!$C$88:$H$127,6),1,0),"")</f>
        <v/>
      </c>
      <c r="Y84" s="87" t="str">
        <f t="shared" ca="1" si="93"/>
        <v/>
      </c>
      <c r="Z84" s="44" t="str">
        <f ca="1">IF(Y84="","",IF(Y84&lt;=Simulation!$K$7,"YES","NO"))</f>
        <v/>
      </c>
      <c r="AA84" s="87" t="str">
        <f t="shared" ca="1" si="94"/>
        <v/>
      </c>
      <c r="AB84" s="44" t="str">
        <f ca="1">IF(Z84="NO",IF(AA84&lt;=Simulation!$K$9,D84,E84),"")</f>
        <v/>
      </c>
      <c r="AD84" s="44" t="str">
        <f t="shared" ca="1" si="95"/>
        <v/>
      </c>
      <c r="AE84" s="6" t="str">
        <f t="shared" ca="1" si="96"/>
        <v/>
      </c>
      <c r="AF84" s="44" t="str">
        <f t="shared" ca="1" si="97"/>
        <v/>
      </c>
      <c r="AH84" s="44" t="str">
        <f t="shared" ca="1" si="77"/>
        <v/>
      </c>
      <c r="AI84" s="44" t="str">
        <f t="shared" ca="1" si="77"/>
        <v/>
      </c>
      <c r="AJ84" s="44" t="str">
        <f t="shared" ca="1" si="77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41"/>
        <v/>
      </c>
      <c r="AO84" s="44" t="str">
        <f t="shared" ca="1" si="98"/>
        <v/>
      </c>
      <c r="AP84" s="27" t="str">
        <f t="shared" ca="1" si="78"/>
        <v/>
      </c>
      <c r="AQ84" s="44" t="str">
        <f t="shared" ca="1" si="99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00"/>
        <v/>
      </c>
      <c r="AU84" s="44" t="str">
        <f ca="1">IF(AL84&lt;&gt;"",VLOOKUP('Quarter 2'!AQ84-5*('Quarter 2'!AN84-1),'Players Stats'!$B$136:$J$140,1+AO84),"")</f>
        <v/>
      </c>
      <c r="AV84" s="44" t="str">
        <f t="shared" ca="1" si="142"/>
        <v/>
      </c>
      <c r="AW84" s="27" t="str">
        <f t="shared" ca="1" si="101"/>
        <v/>
      </c>
      <c r="AX84" s="44" t="str">
        <f ca="1">IF(AL84&lt;&gt;"",IF(AV84="NO",VLOOKUP(AQ84,'Players Stats'!$C$88:$I$127,7),""),"")</f>
        <v/>
      </c>
      <c r="AY84" s="44" t="str">
        <f t="shared" ca="1" si="143"/>
        <v/>
      </c>
      <c r="AZ84" s="27" t="str">
        <f t="shared" ca="1" si="102"/>
        <v/>
      </c>
      <c r="BA84" s="44" t="str">
        <f ca="1">IF(AV84="NO",VLOOKUP(AQ84,'Players Stats'!$C$88:$H$127,7-'Quarter 2'!AY84),"")</f>
        <v/>
      </c>
      <c r="BB84" s="44" t="str">
        <f t="shared" ca="1" si="144"/>
        <v/>
      </c>
      <c r="BC84" s="27" t="str">
        <f t="shared" ca="1" si="103"/>
        <v/>
      </c>
      <c r="BD84" s="44" t="str">
        <f ca="1">IF(BC84="","",IF(BC84&lt;=VLOOKUP(AQ84,'Players Stats'!$C$88:$L$127,10),"YES","NO"))</f>
        <v/>
      </c>
      <c r="BE84" s="27" t="str">
        <f t="shared" ca="1" si="104"/>
        <v/>
      </c>
      <c r="BF84" s="44" t="str">
        <f ca="1">IF(BD84="YES",IF(BE84&lt;=VLOOKUP(AQ84,'Players Stats'!$C$88:$H$127,6),1,0),"")</f>
        <v/>
      </c>
      <c r="BG84" s="27" t="str">
        <f t="shared" ca="1" si="105"/>
        <v/>
      </c>
      <c r="BH84" s="44" t="str">
        <f ca="1">IF(AND(BD84="YES",BG84&lt;&gt;""),IF(BG84&lt;=VLOOKUP(AQ84,'Players Stats'!$C$88:$H$127,6),1,0),"")</f>
        <v/>
      </c>
      <c r="BI84" s="27" t="str">
        <f t="shared" ca="1" si="106"/>
        <v/>
      </c>
      <c r="BJ84" s="44" t="str">
        <f ca="1">IF(BI84="","",IF(BI84&lt;=Simulation!$K$7,"YES","NO"))</f>
        <v/>
      </c>
      <c r="BK84" s="27" t="str">
        <f t="shared" ca="1" si="107"/>
        <v/>
      </c>
      <c r="BL84" s="44" t="str">
        <f ca="1">IF(BJ84="NO",IF(BK84&lt;=Simulation!$K$9,AN84,AO84),"")</f>
        <v/>
      </c>
      <c r="BN84" s="44" t="str">
        <f t="shared" ca="1" si="108"/>
        <v/>
      </c>
      <c r="BO84" s="6" t="str">
        <f t="shared" ca="1" si="109"/>
        <v/>
      </c>
      <c r="BP84" s="44" t="str">
        <f t="shared" ca="1" si="110"/>
        <v/>
      </c>
      <c r="BR84" s="44" t="str">
        <f t="shared" ca="1" si="81"/>
        <v/>
      </c>
      <c r="BS84" s="44" t="str">
        <f t="shared" ca="1" si="81"/>
        <v/>
      </c>
      <c r="BT84" s="44" t="str">
        <f t="shared" ca="1" si="81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45"/>
        <v/>
      </c>
      <c r="BY84" s="44" t="str">
        <f t="shared" ca="1" si="111"/>
        <v/>
      </c>
      <c r="BZ84" s="27" t="str">
        <f t="shared" ca="1" si="79"/>
        <v/>
      </c>
      <c r="CA84" s="44" t="str">
        <f t="shared" ca="1" si="112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13"/>
        <v/>
      </c>
      <c r="CE84" s="44" t="str">
        <f ca="1">IF(BV84&lt;&gt;"",VLOOKUP('Quarter 2'!CA84-5*('Quarter 2'!BX84-1),'Players Stats'!$B$136:$J$140,1+BY84),"")</f>
        <v/>
      </c>
      <c r="CF84" s="44" t="str">
        <f t="shared" ca="1" si="146"/>
        <v/>
      </c>
      <c r="CG84" s="27" t="str">
        <f t="shared" ca="1" si="114"/>
        <v/>
      </c>
      <c r="CH84" s="44" t="str">
        <f ca="1">IF(BV84&lt;&gt;"",IF(CF84="NO",VLOOKUP(CA84,'Players Stats'!$C$88:$I$127,7),""),"")</f>
        <v/>
      </c>
      <c r="CI84" s="44" t="str">
        <f t="shared" ca="1" si="147"/>
        <v/>
      </c>
      <c r="CJ84" s="27" t="str">
        <f t="shared" ca="1" si="115"/>
        <v/>
      </c>
      <c r="CK84" s="44" t="str">
        <f ca="1">IF(CF84="NO",VLOOKUP(CA84,'Players Stats'!$C$88:$H$127,7-'Quarter 2'!CI84),"")</f>
        <v/>
      </c>
      <c r="CL84" s="44" t="str">
        <f t="shared" ca="1" si="148"/>
        <v/>
      </c>
      <c r="CM84" s="27" t="str">
        <f t="shared" ca="1" si="116"/>
        <v/>
      </c>
      <c r="CN84" s="44" t="str">
        <f ca="1">IF(CM84="","",IF(CM84&lt;=VLOOKUP(CA84,'Players Stats'!$C$88:$L$127,10),"YES","NO"))</f>
        <v/>
      </c>
      <c r="CO84" s="27" t="str">
        <f t="shared" ca="1" si="117"/>
        <v/>
      </c>
      <c r="CP84" s="44" t="str">
        <f ca="1">IF(CN84="YES",IF(CO84&lt;=VLOOKUP(CA84,'Players Stats'!$C$88:$H$127,6),1,0),"")</f>
        <v/>
      </c>
      <c r="CQ84" s="27" t="str">
        <f t="shared" ca="1" si="118"/>
        <v/>
      </c>
      <c r="CR84" s="44" t="str">
        <f ca="1">IF(AND(CN84="YES",CQ84&lt;&gt;""),IF(CQ84&lt;=VLOOKUP(CA84,'Players Stats'!$C$88:$H$127,6),1,0),"")</f>
        <v/>
      </c>
      <c r="CS84" s="27" t="str">
        <f t="shared" ca="1" si="119"/>
        <v/>
      </c>
      <c r="CT84" s="44" t="str">
        <f ca="1">IF(CS84="","",IF(CS84&lt;=Simulation!$K$7,"YES","NO"))</f>
        <v/>
      </c>
      <c r="CU84" s="27" t="str">
        <f t="shared" ca="1" si="120"/>
        <v/>
      </c>
      <c r="CV84" s="44" t="str">
        <f ca="1">IF(CT84="NO",IF(CU84&lt;=Simulation!$K$9,BX84,BY84),"")</f>
        <v/>
      </c>
      <c r="CX84" s="44" t="str">
        <f t="shared" ca="1" si="121"/>
        <v/>
      </c>
      <c r="CY84" s="6" t="str">
        <f t="shared" ca="1" si="122"/>
        <v/>
      </c>
      <c r="CZ84" s="44" t="str">
        <f t="shared" ca="1" si="123"/>
        <v/>
      </c>
      <c r="DB84" s="44" t="str">
        <f t="shared" ca="1" si="82"/>
        <v/>
      </c>
      <c r="DC84" s="44" t="str">
        <f t="shared" ca="1" si="82"/>
        <v/>
      </c>
      <c r="DD84" s="44" t="str">
        <f t="shared" ca="1" si="82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49"/>
        <v/>
      </c>
      <c r="DI84" s="44" t="str">
        <f t="shared" ca="1" si="124"/>
        <v/>
      </c>
      <c r="DJ84" s="27" t="str">
        <f t="shared" ca="1" si="80"/>
        <v/>
      </c>
      <c r="DK84" s="44" t="str">
        <f t="shared" ca="1" si="125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26"/>
        <v/>
      </c>
      <c r="DO84" s="44" t="str">
        <f ca="1">IF(DF84&lt;&gt;"",VLOOKUP('Quarter 2'!DK84-5*('Quarter 2'!DH84-1),'Players Stats'!$B$136:$J$140,1+DI84),"")</f>
        <v/>
      </c>
      <c r="DP84" s="44" t="str">
        <f t="shared" ca="1" si="150"/>
        <v/>
      </c>
      <c r="DQ84" s="27" t="str">
        <f t="shared" ca="1" si="127"/>
        <v/>
      </c>
      <c r="DR84" s="44" t="str">
        <f ca="1">IF(DF84&lt;&gt;"",IF(DP84="NO",VLOOKUP(DK84,'Players Stats'!$C$88:$I$127,7),""),"")</f>
        <v/>
      </c>
      <c r="DS84" s="44" t="str">
        <f t="shared" ca="1" si="151"/>
        <v/>
      </c>
      <c r="DT84" s="27" t="str">
        <f t="shared" ca="1" si="128"/>
        <v/>
      </c>
      <c r="DU84" s="44" t="str">
        <f ca="1">IF(DP84="NO",VLOOKUP(DK84,'Players Stats'!$C$88:$H$127,7-'Quarter 2'!DS84),"")</f>
        <v/>
      </c>
      <c r="DV84" s="44" t="str">
        <f t="shared" ca="1" si="152"/>
        <v/>
      </c>
      <c r="DW84" s="27" t="str">
        <f t="shared" ca="1" si="129"/>
        <v/>
      </c>
      <c r="DX84" s="44" t="str">
        <f ca="1">IF(DW84="","",IF(DW84&lt;=VLOOKUP(DK84,'Players Stats'!$C$88:$L$127,10),"YES","NO"))</f>
        <v/>
      </c>
      <c r="DY84" s="27" t="str">
        <f t="shared" ca="1" si="130"/>
        <v/>
      </c>
      <c r="DZ84" s="44" t="str">
        <f ca="1">IF(DX84="YES",IF(DY84&lt;=VLOOKUP(DK84,'Players Stats'!$C$88:$H$127,6),1,0),"")</f>
        <v/>
      </c>
      <c r="EA84" s="27" t="str">
        <f t="shared" ca="1" si="131"/>
        <v/>
      </c>
      <c r="EB84" s="44" t="str">
        <f ca="1">IF(AND(DX84="YES",EA84&lt;&gt;""),IF(EA84&lt;=VLOOKUP(DK84,'Players Stats'!$C$88:$H$127,6),1,0),"")</f>
        <v/>
      </c>
      <c r="EC84" s="27" t="str">
        <f t="shared" ca="1" si="132"/>
        <v/>
      </c>
      <c r="ED84" s="44" t="str">
        <f ca="1">IF(EC84="","",IF(EC84&lt;=Simulation!$K$7,"YES","NO"))</f>
        <v/>
      </c>
      <c r="EE84" s="27" t="str">
        <f t="shared" ca="1" si="133"/>
        <v/>
      </c>
      <c r="EF84" s="44" t="str">
        <f ca="1">IF(ED84="NO",IF(EE84&lt;=Simulation!$K$9,DH84,DI84),"")</f>
        <v/>
      </c>
      <c r="EH84" s="44" t="str">
        <f t="shared" ca="1" si="134"/>
        <v/>
      </c>
      <c r="EI84" s="6" t="str">
        <f t="shared" ca="1" si="135"/>
        <v/>
      </c>
      <c r="EJ84" s="44" t="str">
        <f t="shared" ca="1" si="136"/>
        <v/>
      </c>
      <c r="EL84" s="44" t="str">
        <f t="shared" ca="1" si="83"/>
        <v/>
      </c>
      <c r="EM84" s="44" t="str">
        <f t="shared" ca="1" si="83"/>
        <v/>
      </c>
      <c r="EN84" s="44" t="str">
        <f t="shared" ca="1" si="83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37"/>
        <v/>
      </c>
      <c r="E85" s="44" t="str">
        <f t="shared" ca="1" si="84"/>
        <v/>
      </c>
      <c r="F85" s="87" t="str">
        <f t="shared" ca="1" si="85"/>
        <v/>
      </c>
      <c r="G85" s="44" t="str">
        <f t="shared" ca="1" si="86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87" t="str">
        <f t="shared" ca="1" si="87"/>
        <v/>
      </c>
      <c r="K85" s="87" t="str">
        <f ca="1">IF(B85&lt;&gt;"",VLOOKUP('Quarter 2'!G85-5*('Quarter 2'!D85-1),'Players Stats'!$B$136:$J$140,1+E85),"")</f>
        <v/>
      </c>
      <c r="L85" s="44" t="str">
        <f t="shared" ca="1" si="138"/>
        <v/>
      </c>
      <c r="M85" s="87" t="str">
        <f t="shared" ca="1" si="88"/>
        <v/>
      </c>
      <c r="N85" s="87" t="str">
        <f ca="1">IF(B85&lt;&gt;"",IF(L85="NO",VLOOKUP(G85,'Players Stats'!$C$88:$I$127,7),""),"")</f>
        <v/>
      </c>
      <c r="O85" s="44" t="str">
        <f t="shared" ca="1" si="139"/>
        <v/>
      </c>
      <c r="P85" s="87" t="str">
        <f t="shared" ca="1" si="89"/>
        <v/>
      </c>
      <c r="Q85" s="87" t="str">
        <f ca="1">IF(L85="NO",VLOOKUP(G85,'Players Stats'!$C$88:$H$127,7-'Quarter 2'!O85),"")</f>
        <v/>
      </c>
      <c r="R85" s="44" t="str">
        <f t="shared" ca="1" si="140"/>
        <v/>
      </c>
      <c r="S85" s="87" t="str">
        <f t="shared" ca="1" si="90"/>
        <v/>
      </c>
      <c r="T85" s="44" t="str">
        <f ca="1">IF(S85="","",IF(S85&lt;=VLOOKUP(G85,'Players Stats'!$C$88:$L$127,10),"YES","NO"))</f>
        <v/>
      </c>
      <c r="U85" s="87" t="str">
        <f t="shared" ca="1" si="91"/>
        <v/>
      </c>
      <c r="V85" s="44" t="str">
        <f ca="1">IF(T85="YES",IF(U85&lt;=VLOOKUP(G85,'Players Stats'!$C$88:$H$127,6),1,0),"")</f>
        <v/>
      </c>
      <c r="W85" s="87" t="str">
        <f t="shared" ca="1" si="92"/>
        <v/>
      </c>
      <c r="X85" s="44" t="str">
        <f ca="1">IF(AND(T85="YES",W85&lt;&gt;""),IF(W85&lt;=VLOOKUP(G85,'Players Stats'!$C$88:$H$127,6),1,0),"")</f>
        <v/>
      </c>
      <c r="Y85" s="87" t="str">
        <f t="shared" ca="1" si="93"/>
        <v/>
      </c>
      <c r="Z85" s="44" t="str">
        <f ca="1">IF(Y85="","",IF(Y85&lt;=Simulation!$K$7,"YES","NO"))</f>
        <v/>
      </c>
      <c r="AA85" s="87" t="str">
        <f t="shared" ca="1" si="94"/>
        <v/>
      </c>
      <c r="AB85" s="44" t="str">
        <f ca="1">IF(Z85="NO",IF(AA85&lt;=Simulation!$K$9,D85,E85),"")</f>
        <v/>
      </c>
      <c r="AD85" s="44" t="str">
        <f t="shared" ca="1" si="95"/>
        <v/>
      </c>
      <c r="AE85" s="6" t="str">
        <f t="shared" ca="1" si="96"/>
        <v/>
      </c>
      <c r="AF85" s="44" t="str">
        <f t="shared" ca="1" si="97"/>
        <v/>
      </c>
      <c r="AH85" s="44" t="str">
        <f t="shared" ca="1" si="77"/>
        <v/>
      </c>
      <c r="AI85" s="44" t="str">
        <f t="shared" ca="1" si="77"/>
        <v/>
      </c>
      <c r="AJ85" s="44" t="str">
        <f t="shared" ca="1" si="77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41"/>
        <v/>
      </c>
      <c r="AO85" s="44" t="str">
        <f t="shared" ca="1" si="98"/>
        <v/>
      </c>
      <c r="AP85" s="27" t="str">
        <f t="shared" ca="1" si="78"/>
        <v/>
      </c>
      <c r="AQ85" s="44" t="str">
        <f t="shared" ca="1" si="99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00"/>
        <v/>
      </c>
      <c r="AU85" s="44" t="str">
        <f ca="1">IF(AL85&lt;&gt;"",VLOOKUP('Quarter 2'!AQ85-5*('Quarter 2'!AN85-1),'Players Stats'!$B$136:$J$140,1+AO85),"")</f>
        <v/>
      </c>
      <c r="AV85" s="44" t="str">
        <f t="shared" ca="1" si="142"/>
        <v/>
      </c>
      <c r="AW85" s="27" t="str">
        <f t="shared" ca="1" si="101"/>
        <v/>
      </c>
      <c r="AX85" s="44" t="str">
        <f ca="1">IF(AL85&lt;&gt;"",IF(AV85="NO",VLOOKUP(AQ85,'Players Stats'!$C$88:$I$127,7),""),"")</f>
        <v/>
      </c>
      <c r="AY85" s="44" t="str">
        <f t="shared" ca="1" si="143"/>
        <v/>
      </c>
      <c r="AZ85" s="27" t="str">
        <f t="shared" ca="1" si="102"/>
        <v/>
      </c>
      <c r="BA85" s="44" t="str">
        <f ca="1">IF(AV85="NO",VLOOKUP(AQ85,'Players Stats'!$C$88:$H$127,7-'Quarter 2'!AY85),"")</f>
        <v/>
      </c>
      <c r="BB85" s="44" t="str">
        <f t="shared" ca="1" si="144"/>
        <v/>
      </c>
      <c r="BC85" s="27" t="str">
        <f t="shared" ca="1" si="103"/>
        <v/>
      </c>
      <c r="BD85" s="44" t="str">
        <f ca="1">IF(BC85="","",IF(BC85&lt;=VLOOKUP(AQ85,'Players Stats'!$C$88:$L$127,10),"YES","NO"))</f>
        <v/>
      </c>
      <c r="BE85" s="27" t="str">
        <f t="shared" ca="1" si="104"/>
        <v/>
      </c>
      <c r="BF85" s="44" t="str">
        <f ca="1">IF(BD85="YES",IF(BE85&lt;=VLOOKUP(AQ85,'Players Stats'!$C$88:$H$127,6),1,0),"")</f>
        <v/>
      </c>
      <c r="BG85" s="27" t="str">
        <f t="shared" ca="1" si="105"/>
        <v/>
      </c>
      <c r="BH85" s="44" t="str">
        <f ca="1">IF(AND(BD85="YES",BG85&lt;&gt;""),IF(BG85&lt;=VLOOKUP(AQ85,'Players Stats'!$C$88:$H$127,6),1,0),"")</f>
        <v/>
      </c>
      <c r="BI85" s="27" t="str">
        <f t="shared" ca="1" si="106"/>
        <v/>
      </c>
      <c r="BJ85" s="44" t="str">
        <f ca="1">IF(BI85="","",IF(BI85&lt;=Simulation!$K$7,"YES","NO"))</f>
        <v/>
      </c>
      <c r="BK85" s="27" t="str">
        <f t="shared" ca="1" si="107"/>
        <v/>
      </c>
      <c r="BL85" s="44" t="str">
        <f ca="1">IF(BJ85="NO",IF(BK85&lt;=Simulation!$K$9,AN85,AO85),"")</f>
        <v/>
      </c>
      <c r="BN85" s="44" t="str">
        <f t="shared" ca="1" si="108"/>
        <v/>
      </c>
      <c r="BO85" s="6" t="str">
        <f t="shared" ca="1" si="109"/>
        <v/>
      </c>
      <c r="BP85" s="44" t="str">
        <f t="shared" ca="1" si="110"/>
        <v/>
      </c>
      <c r="BR85" s="44" t="str">
        <f t="shared" ca="1" si="81"/>
        <v/>
      </c>
      <c r="BS85" s="44" t="str">
        <f t="shared" ca="1" si="81"/>
        <v/>
      </c>
      <c r="BT85" s="44" t="str">
        <f t="shared" ca="1" si="81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45"/>
        <v/>
      </c>
      <c r="BY85" s="44" t="str">
        <f t="shared" ca="1" si="111"/>
        <v/>
      </c>
      <c r="BZ85" s="27" t="str">
        <f t="shared" ca="1" si="79"/>
        <v/>
      </c>
      <c r="CA85" s="44" t="str">
        <f t="shared" ca="1" si="112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13"/>
        <v/>
      </c>
      <c r="CE85" s="44" t="str">
        <f ca="1">IF(BV85&lt;&gt;"",VLOOKUP('Quarter 2'!CA85-5*('Quarter 2'!BX85-1),'Players Stats'!$B$136:$J$140,1+BY85),"")</f>
        <v/>
      </c>
      <c r="CF85" s="44" t="str">
        <f t="shared" ca="1" si="146"/>
        <v/>
      </c>
      <c r="CG85" s="27" t="str">
        <f t="shared" ca="1" si="114"/>
        <v/>
      </c>
      <c r="CH85" s="44" t="str">
        <f ca="1">IF(BV85&lt;&gt;"",IF(CF85="NO",VLOOKUP(CA85,'Players Stats'!$C$88:$I$127,7),""),"")</f>
        <v/>
      </c>
      <c r="CI85" s="44" t="str">
        <f t="shared" ca="1" si="147"/>
        <v/>
      </c>
      <c r="CJ85" s="27" t="str">
        <f t="shared" ca="1" si="115"/>
        <v/>
      </c>
      <c r="CK85" s="44" t="str">
        <f ca="1">IF(CF85="NO",VLOOKUP(CA85,'Players Stats'!$C$88:$H$127,7-'Quarter 2'!CI85),"")</f>
        <v/>
      </c>
      <c r="CL85" s="44" t="str">
        <f t="shared" ca="1" si="148"/>
        <v/>
      </c>
      <c r="CM85" s="27" t="str">
        <f t="shared" ca="1" si="116"/>
        <v/>
      </c>
      <c r="CN85" s="44" t="str">
        <f ca="1">IF(CM85="","",IF(CM85&lt;=VLOOKUP(CA85,'Players Stats'!$C$88:$L$127,10),"YES","NO"))</f>
        <v/>
      </c>
      <c r="CO85" s="27" t="str">
        <f t="shared" ca="1" si="117"/>
        <v/>
      </c>
      <c r="CP85" s="44" t="str">
        <f ca="1">IF(CN85="YES",IF(CO85&lt;=VLOOKUP(CA85,'Players Stats'!$C$88:$H$127,6),1,0),"")</f>
        <v/>
      </c>
      <c r="CQ85" s="27" t="str">
        <f t="shared" ca="1" si="118"/>
        <v/>
      </c>
      <c r="CR85" s="44" t="str">
        <f ca="1">IF(AND(CN85="YES",CQ85&lt;&gt;""),IF(CQ85&lt;=VLOOKUP(CA85,'Players Stats'!$C$88:$H$127,6),1,0),"")</f>
        <v/>
      </c>
      <c r="CS85" s="27" t="str">
        <f t="shared" ca="1" si="119"/>
        <v/>
      </c>
      <c r="CT85" s="44" t="str">
        <f ca="1">IF(CS85="","",IF(CS85&lt;=Simulation!$K$7,"YES","NO"))</f>
        <v/>
      </c>
      <c r="CU85" s="27" t="str">
        <f t="shared" ca="1" si="120"/>
        <v/>
      </c>
      <c r="CV85" s="44" t="str">
        <f ca="1">IF(CT85="NO",IF(CU85&lt;=Simulation!$K$9,BX85,BY85),"")</f>
        <v/>
      </c>
      <c r="CX85" s="44" t="str">
        <f t="shared" ca="1" si="121"/>
        <v/>
      </c>
      <c r="CY85" s="6" t="str">
        <f t="shared" ca="1" si="122"/>
        <v/>
      </c>
      <c r="CZ85" s="44" t="str">
        <f t="shared" ca="1" si="123"/>
        <v/>
      </c>
      <c r="DB85" s="44" t="str">
        <f t="shared" ca="1" si="82"/>
        <v/>
      </c>
      <c r="DC85" s="44" t="str">
        <f t="shared" ca="1" si="82"/>
        <v/>
      </c>
      <c r="DD85" s="44" t="str">
        <f t="shared" ca="1" si="82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49"/>
        <v/>
      </c>
      <c r="DI85" s="44" t="str">
        <f t="shared" ca="1" si="124"/>
        <v/>
      </c>
      <c r="DJ85" s="27" t="str">
        <f t="shared" ca="1" si="80"/>
        <v/>
      </c>
      <c r="DK85" s="44" t="str">
        <f t="shared" ca="1" si="125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26"/>
        <v/>
      </c>
      <c r="DO85" s="44" t="str">
        <f ca="1">IF(DF85&lt;&gt;"",VLOOKUP('Quarter 2'!DK85-5*('Quarter 2'!DH85-1),'Players Stats'!$B$136:$J$140,1+DI85),"")</f>
        <v/>
      </c>
      <c r="DP85" s="44" t="str">
        <f t="shared" ca="1" si="150"/>
        <v/>
      </c>
      <c r="DQ85" s="27" t="str">
        <f t="shared" ca="1" si="127"/>
        <v/>
      </c>
      <c r="DR85" s="44" t="str">
        <f ca="1">IF(DF85&lt;&gt;"",IF(DP85="NO",VLOOKUP(DK85,'Players Stats'!$C$88:$I$127,7),""),"")</f>
        <v/>
      </c>
      <c r="DS85" s="44" t="str">
        <f t="shared" ca="1" si="151"/>
        <v/>
      </c>
      <c r="DT85" s="27" t="str">
        <f t="shared" ca="1" si="128"/>
        <v/>
      </c>
      <c r="DU85" s="44" t="str">
        <f ca="1">IF(DP85="NO",VLOOKUP(DK85,'Players Stats'!$C$88:$H$127,7-'Quarter 2'!DS85),"")</f>
        <v/>
      </c>
      <c r="DV85" s="44" t="str">
        <f t="shared" ca="1" si="152"/>
        <v/>
      </c>
      <c r="DW85" s="27" t="str">
        <f t="shared" ca="1" si="129"/>
        <v/>
      </c>
      <c r="DX85" s="44" t="str">
        <f ca="1">IF(DW85="","",IF(DW85&lt;=VLOOKUP(DK85,'Players Stats'!$C$88:$L$127,10),"YES","NO"))</f>
        <v/>
      </c>
      <c r="DY85" s="27" t="str">
        <f t="shared" ca="1" si="130"/>
        <v/>
      </c>
      <c r="DZ85" s="44" t="str">
        <f ca="1">IF(DX85="YES",IF(DY85&lt;=VLOOKUP(DK85,'Players Stats'!$C$88:$H$127,6),1,0),"")</f>
        <v/>
      </c>
      <c r="EA85" s="27" t="str">
        <f t="shared" ca="1" si="131"/>
        <v/>
      </c>
      <c r="EB85" s="44" t="str">
        <f ca="1">IF(AND(DX85="YES",EA85&lt;&gt;""),IF(EA85&lt;=VLOOKUP(DK85,'Players Stats'!$C$88:$H$127,6),1,0),"")</f>
        <v/>
      </c>
      <c r="EC85" s="27" t="str">
        <f t="shared" ca="1" si="132"/>
        <v/>
      </c>
      <c r="ED85" s="44" t="str">
        <f ca="1">IF(EC85="","",IF(EC85&lt;=Simulation!$K$7,"YES","NO"))</f>
        <v/>
      </c>
      <c r="EE85" s="27" t="str">
        <f t="shared" ca="1" si="133"/>
        <v/>
      </c>
      <c r="EF85" s="44" t="str">
        <f ca="1">IF(ED85="NO",IF(EE85&lt;=Simulation!$K$9,DH85,DI85),"")</f>
        <v/>
      </c>
      <c r="EH85" s="44" t="str">
        <f t="shared" ca="1" si="134"/>
        <v/>
      </c>
      <c r="EI85" s="6" t="str">
        <f t="shared" ca="1" si="135"/>
        <v/>
      </c>
      <c r="EJ85" s="44" t="str">
        <f t="shared" ca="1" si="136"/>
        <v/>
      </c>
      <c r="EL85" s="44" t="str">
        <f t="shared" ca="1" si="83"/>
        <v/>
      </c>
      <c r="EM85" s="44" t="str">
        <f t="shared" ca="1" si="83"/>
        <v/>
      </c>
      <c r="EN85" s="44" t="str">
        <f t="shared" ca="1" si="83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37"/>
        <v/>
      </c>
      <c r="E86" s="44" t="str">
        <f t="shared" ca="1" si="84"/>
        <v/>
      </c>
      <c r="F86" s="87" t="str">
        <f t="shared" ca="1" si="85"/>
        <v/>
      </c>
      <c r="G86" s="44" t="str">
        <f t="shared" ca="1" si="86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87" t="str">
        <f t="shared" ca="1" si="87"/>
        <v/>
      </c>
      <c r="K86" s="87" t="str">
        <f ca="1">IF(B86&lt;&gt;"",VLOOKUP('Quarter 2'!G86-5*('Quarter 2'!D86-1),'Players Stats'!$B$136:$J$140,1+E86),"")</f>
        <v/>
      </c>
      <c r="L86" s="44" t="str">
        <f t="shared" ca="1" si="138"/>
        <v/>
      </c>
      <c r="M86" s="87" t="str">
        <f t="shared" ca="1" si="88"/>
        <v/>
      </c>
      <c r="N86" s="87" t="str">
        <f ca="1">IF(B86&lt;&gt;"",IF(L86="NO",VLOOKUP(G86,'Players Stats'!$C$88:$I$127,7),""),"")</f>
        <v/>
      </c>
      <c r="O86" s="44" t="str">
        <f t="shared" ca="1" si="139"/>
        <v/>
      </c>
      <c r="P86" s="87" t="str">
        <f t="shared" ca="1" si="89"/>
        <v/>
      </c>
      <c r="Q86" s="87" t="str">
        <f ca="1">IF(L86="NO",VLOOKUP(G86,'Players Stats'!$C$88:$H$127,7-'Quarter 2'!O86),"")</f>
        <v/>
      </c>
      <c r="R86" s="44" t="str">
        <f t="shared" ca="1" si="140"/>
        <v/>
      </c>
      <c r="S86" s="87" t="str">
        <f t="shared" ca="1" si="90"/>
        <v/>
      </c>
      <c r="T86" s="44" t="str">
        <f ca="1">IF(S86="","",IF(S86&lt;=VLOOKUP(G86,'Players Stats'!$C$88:$L$127,10),"YES","NO"))</f>
        <v/>
      </c>
      <c r="U86" s="87" t="str">
        <f t="shared" ca="1" si="91"/>
        <v/>
      </c>
      <c r="V86" s="44" t="str">
        <f ca="1">IF(T86="YES",IF(U86&lt;=VLOOKUP(G86,'Players Stats'!$C$88:$H$127,6),1,0),"")</f>
        <v/>
      </c>
      <c r="W86" s="87" t="str">
        <f t="shared" ca="1" si="92"/>
        <v/>
      </c>
      <c r="X86" s="44" t="str">
        <f ca="1">IF(AND(T86="YES",W86&lt;&gt;""),IF(W86&lt;=VLOOKUP(G86,'Players Stats'!$C$88:$H$127,6),1,0),"")</f>
        <v/>
      </c>
      <c r="Y86" s="87" t="str">
        <f t="shared" ca="1" si="93"/>
        <v/>
      </c>
      <c r="Z86" s="44" t="str">
        <f ca="1">IF(Y86="","",IF(Y86&lt;=Simulation!$K$7,"YES","NO"))</f>
        <v/>
      </c>
      <c r="AA86" s="87" t="str">
        <f t="shared" ca="1" si="94"/>
        <v/>
      </c>
      <c r="AB86" s="44" t="str">
        <f ca="1">IF(Z86="NO",IF(AA86&lt;=Simulation!$K$9,D86,E86),"")</f>
        <v/>
      </c>
      <c r="AD86" s="44" t="str">
        <f t="shared" ca="1" si="95"/>
        <v/>
      </c>
      <c r="AE86" s="6" t="str">
        <f t="shared" ca="1" si="96"/>
        <v/>
      </c>
      <c r="AF86" s="44" t="str">
        <f t="shared" ca="1" si="97"/>
        <v/>
      </c>
      <c r="AH86" s="44" t="str">
        <f t="shared" ca="1" si="77"/>
        <v/>
      </c>
      <c r="AI86" s="44" t="str">
        <f t="shared" ca="1" si="77"/>
        <v/>
      </c>
      <c r="AJ86" s="44" t="str">
        <f t="shared" ca="1" si="77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41"/>
        <v/>
      </c>
      <c r="AO86" s="44" t="str">
        <f t="shared" ca="1" si="98"/>
        <v/>
      </c>
      <c r="AP86" s="27" t="str">
        <f t="shared" ca="1" si="78"/>
        <v/>
      </c>
      <c r="AQ86" s="44" t="str">
        <f t="shared" ca="1" si="99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00"/>
        <v/>
      </c>
      <c r="AU86" s="44" t="str">
        <f ca="1">IF(AL86&lt;&gt;"",VLOOKUP('Quarter 2'!AQ86-5*('Quarter 2'!AN86-1),'Players Stats'!$B$136:$J$140,1+AO86),"")</f>
        <v/>
      </c>
      <c r="AV86" s="44" t="str">
        <f t="shared" ca="1" si="142"/>
        <v/>
      </c>
      <c r="AW86" s="27" t="str">
        <f t="shared" ca="1" si="101"/>
        <v/>
      </c>
      <c r="AX86" s="44" t="str">
        <f ca="1">IF(AL86&lt;&gt;"",IF(AV86="NO",VLOOKUP(AQ86,'Players Stats'!$C$88:$I$127,7),""),"")</f>
        <v/>
      </c>
      <c r="AY86" s="44" t="str">
        <f t="shared" ca="1" si="143"/>
        <v/>
      </c>
      <c r="AZ86" s="27" t="str">
        <f t="shared" ca="1" si="102"/>
        <v/>
      </c>
      <c r="BA86" s="44" t="str">
        <f ca="1">IF(AV86="NO",VLOOKUP(AQ86,'Players Stats'!$C$88:$H$127,7-'Quarter 2'!AY86),"")</f>
        <v/>
      </c>
      <c r="BB86" s="44" t="str">
        <f t="shared" ca="1" si="144"/>
        <v/>
      </c>
      <c r="BC86" s="27" t="str">
        <f t="shared" ca="1" si="103"/>
        <v/>
      </c>
      <c r="BD86" s="44" t="str">
        <f ca="1">IF(BC86="","",IF(BC86&lt;=VLOOKUP(AQ86,'Players Stats'!$C$88:$L$127,10),"YES","NO"))</f>
        <v/>
      </c>
      <c r="BE86" s="27" t="str">
        <f t="shared" ca="1" si="104"/>
        <v/>
      </c>
      <c r="BF86" s="44" t="str">
        <f ca="1">IF(BD86="YES",IF(BE86&lt;=VLOOKUP(AQ86,'Players Stats'!$C$88:$H$127,6),1,0),"")</f>
        <v/>
      </c>
      <c r="BG86" s="27" t="str">
        <f t="shared" ca="1" si="105"/>
        <v/>
      </c>
      <c r="BH86" s="44" t="str">
        <f ca="1">IF(AND(BD86="YES",BG86&lt;&gt;""),IF(BG86&lt;=VLOOKUP(AQ86,'Players Stats'!$C$88:$H$127,6),1,0),"")</f>
        <v/>
      </c>
      <c r="BI86" s="27" t="str">
        <f t="shared" ca="1" si="106"/>
        <v/>
      </c>
      <c r="BJ86" s="44" t="str">
        <f ca="1">IF(BI86="","",IF(BI86&lt;=Simulation!$K$7,"YES","NO"))</f>
        <v/>
      </c>
      <c r="BK86" s="27" t="str">
        <f t="shared" ca="1" si="107"/>
        <v/>
      </c>
      <c r="BL86" s="44" t="str">
        <f ca="1">IF(BJ86="NO",IF(BK86&lt;=Simulation!$K$9,AN86,AO86),"")</f>
        <v/>
      </c>
      <c r="BN86" s="44" t="str">
        <f t="shared" ca="1" si="108"/>
        <v/>
      </c>
      <c r="BO86" s="6" t="str">
        <f t="shared" ca="1" si="109"/>
        <v/>
      </c>
      <c r="BP86" s="44" t="str">
        <f t="shared" ca="1" si="110"/>
        <v/>
      </c>
      <c r="BR86" s="44" t="str">
        <f t="shared" ca="1" si="81"/>
        <v/>
      </c>
      <c r="BS86" s="44" t="str">
        <f t="shared" ca="1" si="81"/>
        <v/>
      </c>
      <c r="BT86" s="44" t="str">
        <f t="shared" ca="1" si="81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45"/>
        <v/>
      </c>
      <c r="BY86" s="44" t="str">
        <f t="shared" ca="1" si="111"/>
        <v/>
      </c>
      <c r="BZ86" s="27" t="str">
        <f t="shared" ca="1" si="79"/>
        <v/>
      </c>
      <c r="CA86" s="44" t="str">
        <f t="shared" ca="1" si="112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13"/>
        <v/>
      </c>
      <c r="CE86" s="44" t="str">
        <f ca="1">IF(BV86&lt;&gt;"",VLOOKUP('Quarter 2'!CA86-5*('Quarter 2'!BX86-1),'Players Stats'!$B$136:$J$140,1+BY86),"")</f>
        <v/>
      </c>
      <c r="CF86" s="44" t="str">
        <f t="shared" ca="1" si="146"/>
        <v/>
      </c>
      <c r="CG86" s="27" t="str">
        <f t="shared" ca="1" si="114"/>
        <v/>
      </c>
      <c r="CH86" s="44" t="str">
        <f ca="1">IF(BV86&lt;&gt;"",IF(CF86="NO",VLOOKUP(CA86,'Players Stats'!$C$88:$I$127,7),""),"")</f>
        <v/>
      </c>
      <c r="CI86" s="44" t="str">
        <f t="shared" ca="1" si="147"/>
        <v/>
      </c>
      <c r="CJ86" s="27" t="str">
        <f t="shared" ca="1" si="115"/>
        <v/>
      </c>
      <c r="CK86" s="44" t="str">
        <f ca="1">IF(CF86="NO",VLOOKUP(CA86,'Players Stats'!$C$88:$H$127,7-'Quarter 2'!CI86),"")</f>
        <v/>
      </c>
      <c r="CL86" s="44" t="str">
        <f t="shared" ca="1" si="148"/>
        <v/>
      </c>
      <c r="CM86" s="27" t="str">
        <f t="shared" ca="1" si="116"/>
        <v/>
      </c>
      <c r="CN86" s="44" t="str">
        <f ca="1">IF(CM86="","",IF(CM86&lt;=VLOOKUP(CA86,'Players Stats'!$C$88:$L$127,10),"YES","NO"))</f>
        <v/>
      </c>
      <c r="CO86" s="27" t="str">
        <f t="shared" ca="1" si="117"/>
        <v/>
      </c>
      <c r="CP86" s="44" t="str">
        <f ca="1">IF(CN86="YES",IF(CO86&lt;=VLOOKUP(CA86,'Players Stats'!$C$88:$H$127,6),1,0),"")</f>
        <v/>
      </c>
      <c r="CQ86" s="27" t="str">
        <f t="shared" ca="1" si="118"/>
        <v/>
      </c>
      <c r="CR86" s="44" t="str">
        <f ca="1">IF(AND(CN86="YES",CQ86&lt;&gt;""),IF(CQ86&lt;=VLOOKUP(CA86,'Players Stats'!$C$88:$H$127,6),1,0),"")</f>
        <v/>
      </c>
      <c r="CS86" s="27" t="str">
        <f t="shared" ca="1" si="119"/>
        <v/>
      </c>
      <c r="CT86" s="44" t="str">
        <f ca="1">IF(CS86="","",IF(CS86&lt;=Simulation!$K$7,"YES","NO"))</f>
        <v/>
      </c>
      <c r="CU86" s="27" t="str">
        <f t="shared" ca="1" si="120"/>
        <v/>
      </c>
      <c r="CV86" s="44" t="str">
        <f ca="1">IF(CT86="NO",IF(CU86&lt;=Simulation!$K$9,BX86,BY86),"")</f>
        <v/>
      </c>
      <c r="CX86" s="44" t="str">
        <f t="shared" ca="1" si="121"/>
        <v/>
      </c>
      <c r="CY86" s="6" t="str">
        <f t="shared" ca="1" si="122"/>
        <v/>
      </c>
      <c r="CZ86" s="44" t="str">
        <f t="shared" ca="1" si="123"/>
        <v/>
      </c>
      <c r="DB86" s="44" t="str">
        <f t="shared" ca="1" si="82"/>
        <v/>
      </c>
      <c r="DC86" s="44" t="str">
        <f t="shared" ca="1" si="82"/>
        <v/>
      </c>
      <c r="DD86" s="44" t="str">
        <f t="shared" ca="1" si="82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49"/>
        <v/>
      </c>
      <c r="DI86" s="44" t="str">
        <f t="shared" ca="1" si="124"/>
        <v/>
      </c>
      <c r="DJ86" s="27" t="str">
        <f t="shared" ca="1" si="80"/>
        <v/>
      </c>
      <c r="DK86" s="44" t="str">
        <f t="shared" ca="1" si="125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26"/>
        <v/>
      </c>
      <c r="DO86" s="44" t="str">
        <f ca="1">IF(DF86&lt;&gt;"",VLOOKUP('Quarter 2'!DK86-5*('Quarter 2'!DH86-1),'Players Stats'!$B$136:$J$140,1+DI86),"")</f>
        <v/>
      </c>
      <c r="DP86" s="44" t="str">
        <f t="shared" ca="1" si="150"/>
        <v/>
      </c>
      <c r="DQ86" s="27" t="str">
        <f t="shared" ca="1" si="127"/>
        <v/>
      </c>
      <c r="DR86" s="44" t="str">
        <f ca="1">IF(DF86&lt;&gt;"",IF(DP86="NO",VLOOKUP(DK86,'Players Stats'!$C$88:$I$127,7),""),"")</f>
        <v/>
      </c>
      <c r="DS86" s="44" t="str">
        <f t="shared" ca="1" si="151"/>
        <v/>
      </c>
      <c r="DT86" s="27" t="str">
        <f t="shared" ca="1" si="128"/>
        <v/>
      </c>
      <c r="DU86" s="44" t="str">
        <f ca="1">IF(DP86="NO",VLOOKUP(DK86,'Players Stats'!$C$88:$H$127,7-'Quarter 2'!DS86),"")</f>
        <v/>
      </c>
      <c r="DV86" s="44" t="str">
        <f t="shared" ca="1" si="152"/>
        <v/>
      </c>
      <c r="DW86" s="27" t="str">
        <f t="shared" ca="1" si="129"/>
        <v/>
      </c>
      <c r="DX86" s="44" t="str">
        <f ca="1">IF(DW86="","",IF(DW86&lt;=VLOOKUP(DK86,'Players Stats'!$C$88:$L$127,10),"YES","NO"))</f>
        <v/>
      </c>
      <c r="DY86" s="27" t="str">
        <f t="shared" ca="1" si="130"/>
        <v/>
      </c>
      <c r="DZ86" s="44" t="str">
        <f ca="1">IF(DX86="YES",IF(DY86&lt;=VLOOKUP(DK86,'Players Stats'!$C$88:$H$127,6),1,0),"")</f>
        <v/>
      </c>
      <c r="EA86" s="27" t="str">
        <f t="shared" ca="1" si="131"/>
        <v/>
      </c>
      <c r="EB86" s="44" t="str">
        <f ca="1">IF(AND(DX86="YES",EA86&lt;&gt;""),IF(EA86&lt;=VLOOKUP(DK86,'Players Stats'!$C$88:$H$127,6),1,0),"")</f>
        <v/>
      </c>
      <c r="EC86" s="27" t="str">
        <f t="shared" ca="1" si="132"/>
        <v/>
      </c>
      <c r="ED86" s="44" t="str">
        <f ca="1">IF(EC86="","",IF(EC86&lt;=Simulation!$K$7,"YES","NO"))</f>
        <v/>
      </c>
      <c r="EE86" s="27" t="str">
        <f t="shared" ca="1" si="133"/>
        <v/>
      </c>
      <c r="EF86" s="44" t="str">
        <f ca="1">IF(ED86="NO",IF(EE86&lt;=Simulation!$K$9,DH86,DI86),"")</f>
        <v/>
      </c>
      <c r="EH86" s="44" t="str">
        <f t="shared" ca="1" si="134"/>
        <v/>
      </c>
      <c r="EI86" s="6" t="str">
        <f t="shared" ca="1" si="135"/>
        <v/>
      </c>
      <c r="EJ86" s="44" t="str">
        <f t="shared" ca="1" si="136"/>
        <v/>
      </c>
      <c r="EL86" s="44" t="str">
        <f t="shared" ca="1" si="83"/>
        <v/>
      </c>
      <c r="EM86" s="44" t="str">
        <f t="shared" ca="1" si="83"/>
        <v/>
      </c>
      <c r="EN86" s="44" t="str">
        <f t="shared" ca="1" si="83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37"/>
        <v/>
      </c>
      <c r="E87" s="44" t="str">
        <f t="shared" ca="1" si="84"/>
        <v/>
      </c>
      <c r="F87" s="87" t="str">
        <f t="shared" ca="1" si="85"/>
        <v/>
      </c>
      <c r="G87" s="44" t="str">
        <f t="shared" ca="1" si="86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87" t="str">
        <f t="shared" ca="1" si="87"/>
        <v/>
      </c>
      <c r="K87" s="87" t="str">
        <f ca="1">IF(B87&lt;&gt;"",VLOOKUP('Quarter 2'!G87-5*('Quarter 2'!D87-1),'Players Stats'!$B$136:$J$140,1+E87),"")</f>
        <v/>
      </c>
      <c r="L87" s="44" t="str">
        <f t="shared" ca="1" si="138"/>
        <v/>
      </c>
      <c r="M87" s="87" t="str">
        <f t="shared" ca="1" si="88"/>
        <v/>
      </c>
      <c r="N87" s="87" t="str">
        <f ca="1">IF(B87&lt;&gt;"",IF(L87="NO",VLOOKUP(G87,'Players Stats'!$C$88:$I$127,7),""),"")</f>
        <v/>
      </c>
      <c r="O87" s="44" t="str">
        <f t="shared" ca="1" si="139"/>
        <v/>
      </c>
      <c r="P87" s="87" t="str">
        <f t="shared" ca="1" si="89"/>
        <v/>
      </c>
      <c r="Q87" s="87" t="str">
        <f ca="1">IF(L87="NO",VLOOKUP(G87,'Players Stats'!$C$88:$H$127,7-'Quarter 2'!O87),"")</f>
        <v/>
      </c>
      <c r="R87" s="44" t="str">
        <f t="shared" ca="1" si="140"/>
        <v/>
      </c>
      <c r="S87" s="87" t="str">
        <f t="shared" ca="1" si="90"/>
        <v/>
      </c>
      <c r="T87" s="44" t="str">
        <f ca="1">IF(S87="","",IF(S87&lt;=VLOOKUP(G87,'Players Stats'!$C$88:$L$127,10),"YES","NO"))</f>
        <v/>
      </c>
      <c r="U87" s="87" t="str">
        <f t="shared" ca="1" si="91"/>
        <v/>
      </c>
      <c r="V87" s="44" t="str">
        <f ca="1">IF(T87="YES",IF(U87&lt;=VLOOKUP(G87,'Players Stats'!$C$88:$H$127,6),1,0),"")</f>
        <v/>
      </c>
      <c r="W87" s="87" t="str">
        <f t="shared" ca="1" si="92"/>
        <v/>
      </c>
      <c r="X87" s="44" t="str">
        <f ca="1">IF(AND(T87="YES",W87&lt;&gt;""),IF(W87&lt;=VLOOKUP(G87,'Players Stats'!$C$88:$H$127,6),1,0),"")</f>
        <v/>
      </c>
      <c r="Y87" s="87" t="str">
        <f t="shared" ca="1" si="93"/>
        <v/>
      </c>
      <c r="Z87" s="44" t="str">
        <f ca="1">IF(Y87="","",IF(Y87&lt;=Simulation!$K$7,"YES","NO"))</f>
        <v/>
      </c>
      <c r="AA87" s="87" t="str">
        <f t="shared" ca="1" si="94"/>
        <v/>
      </c>
      <c r="AB87" s="44" t="str">
        <f ca="1">IF(Z87="NO",IF(AA87&lt;=Simulation!$K$9,D87,E87),"")</f>
        <v/>
      </c>
      <c r="AD87" s="44" t="str">
        <f t="shared" ca="1" si="95"/>
        <v/>
      </c>
      <c r="AE87" s="6" t="str">
        <f t="shared" ca="1" si="96"/>
        <v/>
      </c>
      <c r="AF87" s="44" t="str">
        <f t="shared" ca="1" si="97"/>
        <v/>
      </c>
      <c r="AH87" s="44" t="str">
        <f t="shared" ca="1" si="77"/>
        <v/>
      </c>
      <c r="AI87" s="44" t="str">
        <f t="shared" ca="1" si="77"/>
        <v/>
      </c>
      <c r="AJ87" s="44" t="str">
        <f t="shared" ca="1" si="77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41"/>
        <v/>
      </c>
      <c r="AO87" s="44" t="str">
        <f t="shared" ca="1" si="98"/>
        <v/>
      </c>
      <c r="AP87" s="27" t="str">
        <f t="shared" ca="1" si="78"/>
        <v/>
      </c>
      <c r="AQ87" s="44" t="str">
        <f t="shared" ca="1" si="99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00"/>
        <v/>
      </c>
      <c r="AU87" s="44" t="str">
        <f ca="1">IF(AL87&lt;&gt;"",VLOOKUP('Quarter 2'!AQ87-5*('Quarter 2'!AN87-1),'Players Stats'!$B$136:$J$140,1+AO87),"")</f>
        <v/>
      </c>
      <c r="AV87" s="44" t="str">
        <f t="shared" ca="1" si="142"/>
        <v/>
      </c>
      <c r="AW87" s="27" t="str">
        <f t="shared" ca="1" si="101"/>
        <v/>
      </c>
      <c r="AX87" s="44" t="str">
        <f ca="1">IF(AL87&lt;&gt;"",IF(AV87="NO",VLOOKUP(AQ87,'Players Stats'!$C$88:$I$127,7),""),"")</f>
        <v/>
      </c>
      <c r="AY87" s="44" t="str">
        <f t="shared" ca="1" si="143"/>
        <v/>
      </c>
      <c r="AZ87" s="27" t="str">
        <f t="shared" ca="1" si="102"/>
        <v/>
      </c>
      <c r="BA87" s="44" t="str">
        <f ca="1">IF(AV87="NO",VLOOKUP(AQ87,'Players Stats'!$C$88:$H$127,7-'Quarter 2'!AY87),"")</f>
        <v/>
      </c>
      <c r="BB87" s="44" t="str">
        <f t="shared" ca="1" si="144"/>
        <v/>
      </c>
      <c r="BC87" s="27" t="str">
        <f t="shared" ca="1" si="103"/>
        <v/>
      </c>
      <c r="BD87" s="44" t="str">
        <f ca="1">IF(BC87="","",IF(BC87&lt;=VLOOKUP(AQ87,'Players Stats'!$C$88:$L$127,10),"YES","NO"))</f>
        <v/>
      </c>
      <c r="BE87" s="27" t="str">
        <f t="shared" ca="1" si="104"/>
        <v/>
      </c>
      <c r="BF87" s="44" t="str">
        <f ca="1">IF(BD87="YES",IF(BE87&lt;=VLOOKUP(AQ87,'Players Stats'!$C$88:$H$127,6),1,0),"")</f>
        <v/>
      </c>
      <c r="BG87" s="27" t="str">
        <f t="shared" ca="1" si="105"/>
        <v/>
      </c>
      <c r="BH87" s="44" t="str">
        <f ca="1">IF(AND(BD87="YES",BG87&lt;&gt;""),IF(BG87&lt;=VLOOKUP(AQ87,'Players Stats'!$C$88:$H$127,6),1,0),"")</f>
        <v/>
      </c>
      <c r="BI87" s="27" t="str">
        <f t="shared" ca="1" si="106"/>
        <v/>
      </c>
      <c r="BJ87" s="44" t="str">
        <f ca="1">IF(BI87="","",IF(BI87&lt;=Simulation!$K$7,"YES","NO"))</f>
        <v/>
      </c>
      <c r="BK87" s="27" t="str">
        <f t="shared" ca="1" si="107"/>
        <v/>
      </c>
      <c r="BL87" s="44" t="str">
        <f ca="1">IF(BJ87="NO",IF(BK87&lt;=Simulation!$K$9,AN87,AO87),"")</f>
        <v/>
      </c>
      <c r="BN87" s="44" t="str">
        <f t="shared" ca="1" si="108"/>
        <v/>
      </c>
      <c r="BO87" s="6" t="str">
        <f t="shared" ca="1" si="109"/>
        <v/>
      </c>
      <c r="BP87" s="44" t="str">
        <f t="shared" ca="1" si="110"/>
        <v/>
      </c>
      <c r="BR87" s="44" t="str">
        <f t="shared" ca="1" si="81"/>
        <v/>
      </c>
      <c r="BS87" s="44" t="str">
        <f t="shared" ca="1" si="81"/>
        <v/>
      </c>
      <c r="BT87" s="44" t="str">
        <f t="shared" ca="1" si="81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45"/>
        <v/>
      </c>
      <c r="BY87" s="44" t="str">
        <f t="shared" ca="1" si="111"/>
        <v/>
      </c>
      <c r="BZ87" s="27" t="str">
        <f t="shared" ca="1" si="79"/>
        <v/>
      </c>
      <c r="CA87" s="44" t="str">
        <f t="shared" ca="1" si="112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13"/>
        <v/>
      </c>
      <c r="CE87" s="44" t="str">
        <f ca="1">IF(BV87&lt;&gt;"",VLOOKUP('Quarter 2'!CA87-5*('Quarter 2'!BX87-1),'Players Stats'!$B$136:$J$140,1+BY87),"")</f>
        <v/>
      </c>
      <c r="CF87" s="44" t="str">
        <f t="shared" ca="1" si="146"/>
        <v/>
      </c>
      <c r="CG87" s="27" t="str">
        <f t="shared" ca="1" si="114"/>
        <v/>
      </c>
      <c r="CH87" s="44" t="str">
        <f ca="1">IF(BV87&lt;&gt;"",IF(CF87="NO",VLOOKUP(CA87,'Players Stats'!$C$88:$I$127,7),""),"")</f>
        <v/>
      </c>
      <c r="CI87" s="44" t="str">
        <f t="shared" ca="1" si="147"/>
        <v/>
      </c>
      <c r="CJ87" s="27" t="str">
        <f t="shared" ca="1" si="115"/>
        <v/>
      </c>
      <c r="CK87" s="44" t="str">
        <f ca="1">IF(CF87="NO",VLOOKUP(CA87,'Players Stats'!$C$88:$H$127,7-'Quarter 2'!CI87),"")</f>
        <v/>
      </c>
      <c r="CL87" s="44" t="str">
        <f t="shared" ca="1" si="148"/>
        <v/>
      </c>
      <c r="CM87" s="27" t="str">
        <f t="shared" ca="1" si="116"/>
        <v/>
      </c>
      <c r="CN87" s="44" t="str">
        <f ca="1">IF(CM87="","",IF(CM87&lt;=VLOOKUP(CA87,'Players Stats'!$C$88:$L$127,10),"YES","NO"))</f>
        <v/>
      </c>
      <c r="CO87" s="27" t="str">
        <f t="shared" ca="1" si="117"/>
        <v/>
      </c>
      <c r="CP87" s="44" t="str">
        <f ca="1">IF(CN87="YES",IF(CO87&lt;=VLOOKUP(CA87,'Players Stats'!$C$88:$H$127,6),1,0),"")</f>
        <v/>
      </c>
      <c r="CQ87" s="27" t="str">
        <f t="shared" ca="1" si="118"/>
        <v/>
      </c>
      <c r="CR87" s="44" t="str">
        <f ca="1">IF(AND(CN87="YES",CQ87&lt;&gt;""),IF(CQ87&lt;=VLOOKUP(CA87,'Players Stats'!$C$88:$H$127,6),1,0),"")</f>
        <v/>
      </c>
      <c r="CS87" s="27" t="str">
        <f t="shared" ca="1" si="119"/>
        <v/>
      </c>
      <c r="CT87" s="44" t="str">
        <f ca="1">IF(CS87="","",IF(CS87&lt;=Simulation!$K$7,"YES","NO"))</f>
        <v/>
      </c>
      <c r="CU87" s="27" t="str">
        <f t="shared" ca="1" si="120"/>
        <v/>
      </c>
      <c r="CV87" s="44" t="str">
        <f ca="1">IF(CT87="NO",IF(CU87&lt;=Simulation!$K$9,BX87,BY87),"")</f>
        <v/>
      </c>
      <c r="CX87" s="44" t="str">
        <f t="shared" ca="1" si="121"/>
        <v/>
      </c>
      <c r="CY87" s="6" t="str">
        <f t="shared" ca="1" si="122"/>
        <v/>
      </c>
      <c r="CZ87" s="44" t="str">
        <f t="shared" ca="1" si="123"/>
        <v/>
      </c>
      <c r="DB87" s="44" t="str">
        <f t="shared" ca="1" si="82"/>
        <v/>
      </c>
      <c r="DC87" s="44" t="str">
        <f t="shared" ca="1" si="82"/>
        <v/>
      </c>
      <c r="DD87" s="44" t="str">
        <f t="shared" ca="1" si="82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49"/>
        <v/>
      </c>
      <c r="DI87" s="44" t="str">
        <f t="shared" ca="1" si="124"/>
        <v/>
      </c>
      <c r="DJ87" s="27" t="str">
        <f t="shared" ca="1" si="80"/>
        <v/>
      </c>
      <c r="DK87" s="44" t="str">
        <f t="shared" ca="1" si="125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26"/>
        <v/>
      </c>
      <c r="DO87" s="44" t="str">
        <f ca="1">IF(DF87&lt;&gt;"",VLOOKUP('Quarter 2'!DK87-5*('Quarter 2'!DH87-1),'Players Stats'!$B$136:$J$140,1+DI87),"")</f>
        <v/>
      </c>
      <c r="DP87" s="44" t="str">
        <f t="shared" ca="1" si="150"/>
        <v/>
      </c>
      <c r="DQ87" s="27" t="str">
        <f t="shared" ca="1" si="127"/>
        <v/>
      </c>
      <c r="DR87" s="44" t="str">
        <f ca="1">IF(DF87&lt;&gt;"",IF(DP87="NO",VLOOKUP(DK87,'Players Stats'!$C$88:$I$127,7),""),"")</f>
        <v/>
      </c>
      <c r="DS87" s="44" t="str">
        <f t="shared" ca="1" si="151"/>
        <v/>
      </c>
      <c r="DT87" s="27" t="str">
        <f t="shared" ca="1" si="128"/>
        <v/>
      </c>
      <c r="DU87" s="44" t="str">
        <f ca="1">IF(DP87="NO",VLOOKUP(DK87,'Players Stats'!$C$88:$H$127,7-'Quarter 2'!DS87),"")</f>
        <v/>
      </c>
      <c r="DV87" s="44" t="str">
        <f t="shared" ca="1" si="152"/>
        <v/>
      </c>
      <c r="DW87" s="27" t="str">
        <f t="shared" ca="1" si="129"/>
        <v/>
      </c>
      <c r="DX87" s="44" t="str">
        <f ca="1">IF(DW87="","",IF(DW87&lt;=VLOOKUP(DK87,'Players Stats'!$C$88:$L$127,10),"YES","NO"))</f>
        <v/>
      </c>
      <c r="DY87" s="27" t="str">
        <f t="shared" ca="1" si="130"/>
        <v/>
      </c>
      <c r="DZ87" s="44" t="str">
        <f ca="1">IF(DX87="YES",IF(DY87&lt;=VLOOKUP(DK87,'Players Stats'!$C$88:$H$127,6),1,0),"")</f>
        <v/>
      </c>
      <c r="EA87" s="27" t="str">
        <f t="shared" ca="1" si="131"/>
        <v/>
      </c>
      <c r="EB87" s="44" t="str">
        <f ca="1">IF(AND(DX87="YES",EA87&lt;&gt;""),IF(EA87&lt;=VLOOKUP(DK87,'Players Stats'!$C$88:$H$127,6),1,0),"")</f>
        <v/>
      </c>
      <c r="EC87" s="27" t="str">
        <f t="shared" ca="1" si="132"/>
        <v/>
      </c>
      <c r="ED87" s="44" t="str">
        <f ca="1">IF(EC87="","",IF(EC87&lt;=Simulation!$K$7,"YES","NO"))</f>
        <v/>
      </c>
      <c r="EE87" s="27" t="str">
        <f t="shared" ca="1" si="133"/>
        <v/>
      </c>
      <c r="EF87" s="44" t="str">
        <f ca="1">IF(ED87="NO",IF(EE87&lt;=Simulation!$K$9,DH87,DI87),"")</f>
        <v/>
      </c>
      <c r="EH87" s="44" t="str">
        <f t="shared" ca="1" si="134"/>
        <v/>
      </c>
      <c r="EI87" s="6" t="str">
        <f t="shared" ca="1" si="135"/>
        <v/>
      </c>
      <c r="EJ87" s="44" t="str">
        <f t="shared" ca="1" si="136"/>
        <v/>
      </c>
      <c r="EL87" s="44" t="str">
        <f t="shared" ca="1" si="83"/>
        <v/>
      </c>
      <c r="EM87" s="44" t="str">
        <f t="shared" ca="1" si="83"/>
        <v/>
      </c>
      <c r="EN87" s="44" t="str">
        <f t="shared" ca="1" si="83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37"/>
        <v/>
      </c>
      <c r="E88" s="44" t="str">
        <f t="shared" ca="1" si="84"/>
        <v/>
      </c>
      <c r="F88" s="87" t="str">
        <f t="shared" ca="1" si="85"/>
        <v/>
      </c>
      <c r="G88" s="44" t="str">
        <f t="shared" ca="1" si="86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87" t="str">
        <f t="shared" ca="1" si="87"/>
        <v/>
      </c>
      <c r="K88" s="87" t="str">
        <f ca="1">IF(B88&lt;&gt;"",VLOOKUP('Quarter 2'!G88-5*('Quarter 2'!D88-1),'Players Stats'!$B$136:$J$140,1+E88),"")</f>
        <v/>
      </c>
      <c r="L88" s="44" t="str">
        <f t="shared" ca="1" si="138"/>
        <v/>
      </c>
      <c r="M88" s="87" t="str">
        <f t="shared" ca="1" si="88"/>
        <v/>
      </c>
      <c r="N88" s="87" t="str">
        <f ca="1">IF(B88&lt;&gt;"",IF(L88="NO",VLOOKUP(G88,'Players Stats'!$C$88:$I$127,7),""),"")</f>
        <v/>
      </c>
      <c r="O88" s="44" t="str">
        <f t="shared" ca="1" si="139"/>
        <v/>
      </c>
      <c r="P88" s="87" t="str">
        <f t="shared" ca="1" si="89"/>
        <v/>
      </c>
      <c r="Q88" s="87" t="str">
        <f ca="1">IF(L88="NO",VLOOKUP(G88,'Players Stats'!$C$88:$H$127,7-'Quarter 2'!O88),"")</f>
        <v/>
      </c>
      <c r="R88" s="44" t="str">
        <f t="shared" ca="1" si="140"/>
        <v/>
      </c>
      <c r="S88" s="87" t="str">
        <f t="shared" ca="1" si="90"/>
        <v/>
      </c>
      <c r="T88" s="44" t="str">
        <f ca="1">IF(S88="","",IF(S88&lt;=VLOOKUP(G88,'Players Stats'!$C$88:$L$127,10),"YES","NO"))</f>
        <v/>
      </c>
      <c r="U88" s="87" t="str">
        <f t="shared" ca="1" si="91"/>
        <v/>
      </c>
      <c r="V88" s="44" t="str">
        <f ca="1">IF(T88="YES",IF(U88&lt;=VLOOKUP(G88,'Players Stats'!$C$88:$H$127,6),1,0),"")</f>
        <v/>
      </c>
      <c r="W88" s="87" t="str">
        <f t="shared" ca="1" si="92"/>
        <v/>
      </c>
      <c r="X88" s="44" t="str">
        <f ca="1">IF(AND(T88="YES",W88&lt;&gt;""),IF(W88&lt;=VLOOKUP(G88,'Players Stats'!$C$88:$H$127,6),1,0),"")</f>
        <v/>
      </c>
      <c r="Y88" s="87" t="str">
        <f t="shared" ca="1" si="93"/>
        <v/>
      </c>
      <c r="Z88" s="44" t="str">
        <f ca="1">IF(Y88="","",IF(Y88&lt;=Simulation!$K$7,"YES","NO"))</f>
        <v/>
      </c>
      <c r="AA88" s="87" t="str">
        <f t="shared" ca="1" si="94"/>
        <v/>
      </c>
      <c r="AB88" s="44" t="str">
        <f ca="1">IF(Z88="NO",IF(AA88&lt;=Simulation!$K$9,D88,E88),"")</f>
        <v/>
      </c>
      <c r="AD88" s="44" t="str">
        <f t="shared" ca="1" si="95"/>
        <v/>
      </c>
      <c r="AE88" s="6" t="str">
        <f t="shared" ca="1" si="96"/>
        <v/>
      </c>
      <c r="AF88" s="44" t="str">
        <f t="shared" ca="1" si="97"/>
        <v/>
      </c>
      <c r="AH88" s="44" t="str">
        <f t="shared" ca="1" si="77"/>
        <v/>
      </c>
      <c r="AI88" s="44" t="str">
        <f t="shared" ca="1" si="77"/>
        <v/>
      </c>
      <c r="AJ88" s="44" t="str">
        <f t="shared" ca="1" si="77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41"/>
        <v/>
      </c>
      <c r="AO88" s="44" t="str">
        <f t="shared" ca="1" si="98"/>
        <v/>
      </c>
      <c r="AP88" s="27" t="str">
        <f t="shared" ca="1" si="78"/>
        <v/>
      </c>
      <c r="AQ88" s="44" t="str">
        <f t="shared" ca="1" si="99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00"/>
        <v/>
      </c>
      <c r="AU88" s="44" t="str">
        <f ca="1">IF(AL88&lt;&gt;"",VLOOKUP('Quarter 2'!AQ88-5*('Quarter 2'!AN88-1),'Players Stats'!$B$136:$J$140,1+AO88),"")</f>
        <v/>
      </c>
      <c r="AV88" s="44" t="str">
        <f t="shared" ca="1" si="142"/>
        <v/>
      </c>
      <c r="AW88" s="27" t="str">
        <f t="shared" ca="1" si="101"/>
        <v/>
      </c>
      <c r="AX88" s="44" t="str">
        <f ca="1">IF(AL88&lt;&gt;"",IF(AV88="NO",VLOOKUP(AQ88,'Players Stats'!$C$88:$I$127,7),""),"")</f>
        <v/>
      </c>
      <c r="AY88" s="44" t="str">
        <f t="shared" ca="1" si="143"/>
        <v/>
      </c>
      <c r="AZ88" s="27" t="str">
        <f t="shared" ca="1" si="102"/>
        <v/>
      </c>
      <c r="BA88" s="44" t="str">
        <f ca="1">IF(AV88="NO",VLOOKUP(AQ88,'Players Stats'!$C$88:$H$127,7-'Quarter 2'!AY88),"")</f>
        <v/>
      </c>
      <c r="BB88" s="44" t="str">
        <f t="shared" ca="1" si="144"/>
        <v/>
      </c>
      <c r="BC88" s="27" t="str">
        <f t="shared" ca="1" si="103"/>
        <v/>
      </c>
      <c r="BD88" s="44" t="str">
        <f ca="1">IF(BC88="","",IF(BC88&lt;=VLOOKUP(AQ88,'Players Stats'!$C$88:$L$127,10),"YES","NO"))</f>
        <v/>
      </c>
      <c r="BE88" s="27" t="str">
        <f t="shared" ca="1" si="104"/>
        <v/>
      </c>
      <c r="BF88" s="44" t="str">
        <f ca="1">IF(BD88="YES",IF(BE88&lt;=VLOOKUP(AQ88,'Players Stats'!$C$88:$H$127,6),1,0),"")</f>
        <v/>
      </c>
      <c r="BG88" s="27" t="str">
        <f t="shared" ca="1" si="105"/>
        <v/>
      </c>
      <c r="BH88" s="44" t="str">
        <f ca="1">IF(AND(BD88="YES",BG88&lt;&gt;""),IF(BG88&lt;=VLOOKUP(AQ88,'Players Stats'!$C$88:$H$127,6),1,0),"")</f>
        <v/>
      </c>
      <c r="BI88" s="27" t="str">
        <f t="shared" ca="1" si="106"/>
        <v/>
      </c>
      <c r="BJ88" s="44" t="str">
        <f ca="1">IF(BI88="","",IF(BI88&lt;=Simulation!$K$7,"YES","NO"))</f>
        <v/>
      </c>
      <c r="BK88" s="27" t="str">
        <f t="shared" ca="1" si="107"/>
        <v/>
      </c>
      <c r="BL88" s="44" t="str">
        <f ca="1">IF(BJ88="NO",IF(BK88&lt;=Simulation!$K$9,AN88,AO88),"")</f>
        <v/>
      </c>
      <c r="BN88" s="44" t="str">
        <f t="shared" ca="1" si="108"/>
        <v/>
      </c>
      <c r="BO88" s="6" t="str">
        <f t="shared" ca="1" si="109"/>
        <v/>
      </c>
      <c r="BP88" s="44" t="str">
        <f t="shared" ca="1" si="110"/>
        <v/>
      </c>
      <c r="BR88" s="44" t="str">
        <f t="shared" ca="1" si="81"/>
        <v/>
      </c>
      <c r="BS88" s="44" t="str">
        <f t="shared" ca="1" si="81"/>
        <v/>
      </c>
      <c r="BT88" s="44" t="str">
        <f t="shared" ca="1" si="81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45"/>
        <v/>
      </c>
      <c r="BY88" s="44" t="str">
        <f t="shared" ca="1" si="111"/>
        <v/>
      </c>
      <c r="BZ88" s="27" t="str">
        <f t="shared" ca="1" si="79"/>
        <v/>
      </c>
      <c r="CA88" s="44" t="str">
        <f t="shared" ca="1" si="112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13"/>
        <v/>
      </c>
      <c r="CE88" s="44" t="str">
        <f ca="1">IF(BV88&lt;&gt;"",VLOOKUP('Quarter 2'!CA88-5*('Quarter 2'!BX88-1),'Players Stats'!$B$136:$J$140,1+BY88),"")</f>
        <v/>
      </c>
      <c r="CF88" s="44" t="str">
        <f t="shared" ca="1" si="146"/>
        <v/>
      </c>
      <c r="CG88" s="27" t="str">
        <f t="shared" ca="1" si="114"/>
        <v/>
      </c>
      <c r="CH88" s="44" t="str">
        <f ca="1">IF(BV88&lt;&gt;"",IF(CF88="NO",VLOOKUP(CA88,'Players Stats'!$C$88:$I$127,7),""),"")</f>
        <v/>
      </c>
      <c r="CI88" s="44" t="str">
        <f t="shared" ca="1" si="147"/>
        <v/>
      </c>
      <c r="CJ88" s="27" t="str">
        <f t="shared" ca="1" si="115"/>
        <v/>
      </c>
      <c r="CK88" s="44" t="str">
        <f ca="1">IF(CF88="NO",VLOOKUP(CA88,'Players Stats'!$C$88:$H$127,7-'Quarter 2'!CI88),"")</f>
        <v/>
      </c>
      <c r="CL88" s="44" t="str">
        <f t="shared" ca="1" si="148"/>
        <v/>
      </c>
      <c r="CM88" s="27" t="str">
        <f t="shared" ca="1" si="116"/>
        <v/>
      </c>
      <c r="CN88" s="44" t="str">
        <f ca="1">IF(CM88="","",IF(CM88&lt;=VLOOKUP(CA88,'Players Stats'!$C$88:$L$127,10),"YES","NO"))</f>
        <v/>
      </c>
      <c r="CO88" s="27" t="str">
        <f t="shared" ca="1" si="117"/>
        <v/>
      </c>
      <c r="CP88" s="44" t="str">
        <f ca="1">IF(CN88="YES",IF(CO88&lt;=VLOOKUP(CA88,'Players Stats'!$C$88:$H$127,6),1,0),"")</f>
        <v/>
      </c>
      <c r="CQ88" s="27" t="str">
        <f t="shared" ca="1" si="118"/>
        <v/>
      </c>
      <c r="CR88" s="44" t="str">
        <f ca="1">IF(AND(CN88="YES",CQ88&lt;&gt;""),IF(CQ88&lt;=VLOOKUP(CA88,'Players Stats'!$C$88:$H$127,6),1,0),"")</f>
        <v/>
      </c>
      <c r="CS88" s="27" t="str">
        <f t="shared" ca="1" si="119"/>
        <v/>
      </c>
      <c r="CT88" s="44" t="str">
        <f ca="1">IF(CS88="","",IF(CS88&lt;=Simulation!$K$7,"YES","NO"))</f>
        <v/>
      </c>
      <c r="CU88" s="27" t="str">
        <f t="shared" ca="1" si="120"/>
        <v/>
      </c>
      <c r="CV88" s="44" t="str">
        <f ca="1">IF(CT88="NO",IF(CU88&lt;=Simulation!$K$9,BX88,BY88),"")</f>
        <v/>
      </c>
      <c r="CX88" s="44" t="str">
        <f t="shared" ca="1" si="121"/>
        <v/>
      </c>
      <c r="CY88" s="6" t="str">
        <f t="shared" ca="1" si="122"/>
        <v/>
      </c>
      <c r="CZ88" s="44" t="str">
        <f t="shared" ca="1" si="123"/>
        <v/>
      </c>
      <c r="DB88" s="44" t="str">
        <f t="shared" ca="1" si="82"/>
        <v/>
      </c>
      <c r="DC88" s="44" t="str">
        <f t="shared" ca="1" si="82"/>
        <v/>
      </c>
      <c r="DD88" s="44" t="str">
        <f t="shared" ca="1" si="82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49"/>
        <v/>
      </c>
      <c r="DI88" s="44" t="str">
        <f t="shared" ca="1" si="124"/>
        <v/>
      </c>
      <c r="DJ88" s="27" t="str">
        <f t="shared" ca="1" si="80"/>
        <v/>
      </c>
      <c r="DK88" s="44" t="str">
        <f t="shared" ca="1" si="125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26"/>
        <v/>
      </c>
      <c r="DO88" s="44" t="str">
        <f ca="1">IF(DF88&lt;&gt;"",VLOOKUP('Quarter 2'!DK88-5*('Quarter 2'!DH88-1),'Players Stats'!$B$136:$J$140,1+DI88),"")</f>
        <v/>
      </c>
      <c r="DP88" s="44" t="str">
        <f t="shared" ca="1" si="150"/>
        <v/>
      </c>
      <c r="DQ88" s="27" t="str">
        <f t="shared" ca="1" si="127"/>
        <v/>
      </c>
      <c r="DR88" s="44" t="str">
        <f ca="1">IF(DF88&lt;&gt;"",IF(DP88="NO",VLOOKUP(DK88,'Players Stats'!$C$88:$I$127,7),""),"")</f>
        <v/>
      </c>
      <c r="DS88" s="44" t="str">
        <f t="shared" ca="1" si="151"/>
        <v/>
      </c>
      <c r="DT88" s="27" t="str">
        <f t="shared" ca="1" si="128"/>
        <v/>
      </c>
      <c r="DU88" s="44" t="str">
        <f ca="1">IF(DP88="NO",VLOOKUP(DK88,'Players Stats'!$C$88:$H$127,7-'Quarter 2'!DS88),"")</f>
        <v/>
      </c>
      <c r="DV88" s="44" t="str">
        <f t="shared" ca="1" si="152"/>
        <v/>
      </c>
      <c r="DW88" s="27" t="str">
        <f t="shared" ca="1" si="129"/>
        <v/>
      </c>
      <c r="DX88" s="44" t="str">
        <f ca="1">IF(DW88="","",IF(DW88&lt;=VLOOKUP(DK88,'Players Stats'!$C$88:$L$127,10),"YES","NO"))</f>
        <v/>
      </c>
      <c r="DY88" s="27" t="str">
        <f t="shared" ca="1" si="130"/>
        <v/>
      </c>
      <c r="DZ88" s="44" t="str">
        <f ca="1">IF(DX88="YES",IF(DY88&lt;=VLOOKUP(DK88,'Players Stats'!$C$88:$H$127,6),1,0),"")</f>
        <v/>
      </c>
      <c r="EA88" s="27" t="str">
        <f t="shared" ca="1" si="131"/>
        <v/>
      </c>
      <c r="EB88" s="44" t="str">
        <f ca="1">IF(AND(DX88="YES",EA88&lt;&gt;""),IF(EA88&lt;=VLOOKUP(DK88,'Players Stats'!$C$88:$H$127,6),1,0),"")</f>
        <v/>
      </c>
      <c r="EC88" s="27" t="str">
        <f t="shared" ca="1" si="132"/>
        <v/>
      </c>
      <c r="ED88" s="44" t="str">
        <f ca="1">IF(EC88="","",IF(EC88&lt;=Simulation!$K$7,"YES","NO"))</f>
        <v/>
      </c>
      <c r="EE88" s="27" t="str">
        <f t="shared" ca="1" si="133"/>
        <v/>
      </c>
      <c r="EF88" s="44" t="str">
        <f ca="1">IF(ED88="NO",IF(EE88&lt;=Simulation!$K$9,DH88,DI88),"")</f>
        <v/>
      </c>
      <c r="EH88" s="44" t="str">
        <f t="shared" ca="1" si="134"/>
        <v/>
      </c>
      <c r="EI88" s="6" t="str">
        <f t="shared" ca="1" si="135"/>
        <v/>
      </c>
      <c r="EJ88" s="44" t="str">
        <f t="shared" ca="1" si="136"/>
        <v/>
      </c>
      <c r="EL88" s="44" t="str">
        <f t="shared" ca="1" si="83"/>
        <v/>
      </c>
      <c r="EM88" s="44" t="str">
        <f t="shared" ca="1" si="83"/>
        <v/>
      </c>
      <c r="EN88" s="44" t="str">
        <f t="shared" ca="1" si="83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37"/>
        <v/>
      </c>
      <c r="E89" s="44" t="str">
        <f t="shared" ca="1" si="84"/>
        <v/>
      </c>
      <c r="F89" s="87" t="str">
        <f t="shared" ca="1" si="85"/>
        <v/>
      </c>
      <c r="G89" s="44" t="str">
        <f t="shared" ca="1" si="86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87" t="str">
        <f t="shared" ca="1" si="87"/>
        <v/>
      </c>
      <c r="K89" s="87" t="str">
        <f ca="1">IF(B89&lt;&gt;"",VLOOKUP('Quarter 2'!G89-5*('Quarter 2'!D89-1),'Players Stats'!$B$136:$J$140,1+E89),"")</f>
        <v/>
      </c>
      <c r="L89" s="44" t="str">
        <f t="shared" ca="1" si="138"/>
        <v/>
      </c>
      <c r="M89" s="87" t="str">
        <f t="shared" ca="1" si="88"/>
        <v/>
      </c>
      <c r="N89" s="87" t="str">
        <f ca="1">IF(B89&lt;&gt;"",IF(L89="NO",VLOOKUP(G89,'Players Stats'!$C$88:$I$127,7),""),"")</f>
        <v/>
      </c>
      <c r="O89" s="44" t="str">
        <f t="shared" ca="1" si="139"/>
        <v/>
      </c>
      <c r="P89" s="87" t="str">
        <f t="shared" ca="1" si="89"/>
        <v/>
      </c>
      <c r="Q89" s="87" t="str">
        <f ca="1">IF(L89="NO",VLOOKUP(G89,'Players Stats'!$C$88:$H$127,7-'Quarter 2'!O89),"")</f>
        <v/>
      </c>
      <c r="R89" s="44" t="str">
        <f t="shared" ca="1" si="140"/>
        <v/>
      </c>
      <c r="S89" s="87" t="str">
        <f t="shared" ca="1" si="90"/>
        <v/>
      </c>
      <c r="T89" s="44" t="str">
        <f ca="1">IF(S89="","",IF(S89&lt;=VLOOKUP(G89,'Players Stats'!$C$88:$L$127,10),"YES","NO"))</f>
        <v/>
      </c>
      <c r="U89" s="87" t="str">
        <f t="shared" ca="1" si="91"/>
        <v/>
      </c>
      <c r="V89" s="44" t="str">
        <f ca="1">IF(T89="YES",IF(U89&lt;=VLOOKUP(G89,'Players Stats'!$C$88:$H$127,6),1,0),"")</f>
        <v/>
      </c>
      <c r="W89" s="87" t="str">
        <f t="shared" ca="1" si="92"/>
        <v/>
      </c>
      <c r="X89" s="44" t="str">
        <f ca="1">IF(AND(T89="YES",W89&lt;&gt;""),IF(W89&lt;=VLOOKUP(G89,'Players Stats'!$C$88:$H$127,6),1,0),"")</f>
        <v/>
      </c>
      <c r="Y89" s="87" t="str">
        <f t="shared" ca="1" si="93"/>
        <v/>
      </c>
      <c r="Z89" s="44" t="str">
        <f ca="1">IF(Y89="","",IF(Y89&lt;=Simulation!$K$7,"YES","NO"))</f>
        <v/>
      </c>
      <c r="AA89" s="87" t="str">
        <f t="shared" ca="1" si="94"/>
        <v/>
      </c>
      <c r="AB89" s="44" t="str">
        <f ca="1">IF(Z89="NO",IF(AA89&lt;=Simulation!$K$9,D89,E89),"")</f>
        <v/>
      </c>
      <c r="AD89" s="44" t="str">
        <f t="shared" ca="1" si="95"/>
        <v/>
      </c>
      <c r="AE89" s="6" t="str">
        <f t="shared" ca="1" si="96"/>
        <v/>
      </c>
      <c r="AF89" s="44" t="str">
        <f t="shared" ca="1" si="97"/>
        <v/>
      </c>
      <c r="AH89" s="44" t="str">
        <f t="shared" ca="1" si="77"/>
        <v/>
      </c>
      <c r="AI89" s="44" t="str">
        <f t="shared" ca="1" si="77"/>
        <v/>
      </c>
      <c r="AJ89" s="44" t="str">
        <f t="shared" ca="1" si="77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41"/>
        <v/>
      </c>
      <c r="AO89" s="44" t="str">
        <f t="shared" ca="1" si="98"/>
        <v/>
      </c>
      <c r="AP89" s="27" t="str">
        <f t="shared" ca="1" si="78"/>
        <v/>
      </c>
      <c r="AQ89" s="44" t="str">
        <f t="shared" ca="1" si="99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00"/>
        <v/>
      </c>
      <c r="AU89" s="44" t="str">
        <f ca="1">IF(AL89&lt;&gt;"",VLOOKUP('Quarter 2'!AQ89-5*('Quarter 2'!AN89-1),'Players Stats'!$B$136:$J$140,1+AO89),"")</f>
        <v/>
      </c>
      <c r="AV89" s="44" t="str">
        <f t="shared" ca="1" si="142"/>
        <v/>
      </c>
      <c r="AW89" s="27" t="str">
        <f t="shared" ca="1" si="101"/>
        <v/>
      </c>
      <c r="AX89" s="44" t="str">
        <f ca="1">IF(AL89&lt;&gt;"",IF(AV89="NO",VLOOKUP(AQ89,'Players Stats'!$C$88:$I$127,7),""),"")</f>
        <v/>
      </c>
      <c r="AY89" s="44" t="str">
        <f t="shared" ca="1" si="143"/>
        <v/>
      </c>
      <c r="AZ89" s="27" t="str">
        <f t="shared" ca="1" si="102"/>
        <v/>
      </c>
      <c r="BA89" s="44" t="str">
        <f ca="1">IF(AV89="NO",VLOOKUP(AQ89,'Players Stats'!$C$88:$H$127,7-'Quarter 2'!AY89),"")</f>
        <v/>
      </c>
      <c r="BB89" s="44" t="str">
        <f t="shared" ca="1" si="144"/>
        <v/>
      </c>
      <c r="BC89" s="27" t="str">
        <f t="shared" ca="1" si="103"/>
        <v/>
      </c>
      <c r="BD89" s="44" t="str">
        <f ca="1">IF(BC89="","",IF(BC89&lt;=VLOOKUP(AQ89,'Players Stats'!$C$88:$L$127,10),"YES","NO"))</f>
        <v/>
      </c>
      <c r="BE89" s="27" t="str">
        <f t="shared" ca="1" si="104"/>
        <v/>
      </c>
      <c r="BF89" s="44" t="str">
        <f ca="1">IF(BD89="YES",IF(BE89&lt;=VLOOKUP(AQ89,'Players Stats'!$C$88:$H$127,6),1,0),"")</f>
        <v/>
      </c>
      <c r="BG89" s="27" t="str">
        <f t="shared" ca="1" si="105"/>
        <v/>
      </c>
      <c r="BH89" s="44" t="str">
        <f ca="1">IF(AND(BD89="YES",BG89&lt;&gt;""),IF(BG89&lt;=VLOOKUP(AQ89,'Players Stats'!$C$88:$H$127,6),1,0),"")</f>
        <v/>
      </c>
      <c r="BI89" s="27" t="str">
        <f t="shared" ca="1" si="106"/>
        <v/>
      </c>
      <c r="BJ89" s="44" t="str">
        <f ca="1">IF(BI89="","",IF(BI89&lt;=Simulation!$K$7,"YES","NO"))</f>
        <v/>
      </c>
      <c r="BK89" s="27" t="str">
        <f t="shared" ca="1" si="107"/>
        <v/>
      </c>
      <c r="BL89" s="44" t="str">
        <f ca="1">IF(BJ89="NO",IF(BK89&lt;=Simulation!$K$9,AN89,AO89),"")</f>
        <v/>
      </c>
      <c r="BN89" s="44" t="str">
        <f t="shared" ca="1" si="108"/>
        <v/>
      </c>
      <c r="BO89" s="6" t="str">
        <f t="shared" ca="1" si="109"/>
        <v/>
      </c>
      <c r="BP89" s="44" t="str">
        <f t="shared" ca="1" si="110"/>
        <v/>
      </c>
      <c r="BR89" s="44" t="str">
        <f t="shared" ca="1" si="81"/>
        <v/>
      </c>
      <c r="BS89" s="44" t="str">
        <f t="shared" ca="1" si="81"/>
        <v/>
      </c>
      <c r="BT89" s="44" t="str">
        <f t="shared" ca="1" si="81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45"/>
        <v/>
      </c>
      <c r="BY89" s="44" t="str">
        <f t="shared" ca="1" si="111"/>
        <v/>
      </c>
      <c r="BZ89" s="27" t="str">
        <f t="shared" ca="1" si="79"/>
        <v/>
      </c>
      <c r="CA89" s="44" t="str">
        <f t="shared" ca="1" si="112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13"/>
        <v/>
      </c>
      <c r="CE89" s="44" t="str">
        <f ca="1">IF(BV89&lt;&gt;"",VLOOKUP('Quarter 2'!CA89-5*('Quarter 2'!BX89-1),'Players Stats'!$B$136:$J$140,1+BY89),"")</f>
        <v/>
      </c>
      <c r="CF89" s="44" t="str">
        <f t="shared" ca="1" si="146"/>
        <v/>
      </c>
      <c r="CG89" s="27" t="str">
        <f t="shared" ca="1" si="114"/>
        <v/>
      </c>
      <c r="CH89" s="44" t="str">
        <f ca="1">IF(BV89&lt;&gt;"",IF(CF89="NO",VLOOKUP(CA89,'Players Stats'!$C$88:$I$127,7),""),"")</f>
        <v/>
      </c>
      <c r="CI89" s="44" t="str">
        <f t="shared" ca="1" si="147"/>
        <v/>
      </c>
      <c r="CJ89" s="27" t="str">
        <f t="shared" ca="1" si="115"/>
        <v/>
      </c>
      <c r="CK89" s="44" t="str">
        <f ca="1">IF(CF89="NO",VLOOKUP(CA89,'Players Stats'!$C$88:$H$127,7-'Quarter 2'!CI89),"")</f>
        <v/>
      </c>
      <c r="CL89" s="44" t="str">
        <f t="shared" ca="1" si="148"/>
        <v/>
      </c>
      <c r="CM89" s="27" t="str">
        <f t="shared" ca="1" si="116"/>
        <v/>
      </c>
      <c r="CN89" s="44" t="str">
        <f ca="1">IF(CM89="","",IF(CM89&lt;=VLOOKUP(CA89,'Players Stats'!$C$88:$L$127,10),"YES","NO"))</f>
        <v/>
      </c>
      <c r="CO89" s="27" t="str">
        <f t="shared" ca="1" si="117"/>
        <v/>
      </c>
      <c r="CP89" s="44" t="str">
        <f ca="1">IF(CN89="YES",IF(CO89&lt;=VLOOKUP(CA89,'Players Stats'!$C$88:$H$127,6),1,0),"")</f>
        <v/>
      </c>
      <c r="CQ89" s="27" t="str">
        <f t="shared" ca="1" si="118"/>
        <v/>
      </c>
      <c r="CR89" s="44" t="str">
        <f ca="1">IF(AND(CN89="YES",CQ89&lt;&gt;""),IF(CQ89&lt;=VLOOKUP(CA89,'Players Stats'!$C$88:$H$127,6),1,0),"")</f>
        <v/>
      </c>
      <c r="CS89" s="27" t="str">
        <f t="shared" ca="1" si="119"/>
        <v/>
      </c>
      <c r="CT89" s="44" t="str">
        <f ca="1">IF(CS89="","",IF(CS89&lt;=Simulation!$K$7,"YES","NO"))</f>
        <v/>
      </c>
      <c r="CU89" s="27" t="str">
        <f t="shared" ca="1" si="120"/>
        <v/>
      </c>
      <c r="CV89" s="44" t="str">
        <f ca="1">IF(CT89="NO",IF(CU89&lt;=Simulation!$K$9,BX89,BY89),"")</f>
        <v/>
      </c>
      <c r="CX89" s="44" t="str">
        <f t="shared" ca="1" si="121"/>
        <v/>
      </c>
      <c r="CY89" s="6" t="str">
        <f t="shared" ca="1" si="122"/>
        <v/>
      </c>
      <c r="CZ89" s="44" t="str">
        <f t="shared" ca="1" si="123"/>
        <v/>
      </c>
      <c r="DB89" s="44" t="str">
        <f t="shared" ca="1" si="82"/>
        <v/>
      </c>
      <c r="DC89" s="44" t="str">
        <f t="shared" ca="1" si="82"/>
        <v/>
      </c>
      <c r="DD89" s="44" t="str">
        <f t="shared" ca="1" si="82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49"/>
        <v/>
      </c>
      <c r="DI89" s="44" t="str">
        <f t="shared" ca="1" si="124"/>
        <v/>
      </c>
      <c r="DJ89" s="27" t="str">
        <f t="shared" ca="1" si="80"/>
        <v/>
      </c>
      <c r="DK89" s="44" t="str">
        <f t="shared" ca="1" si="125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26"/>
        <v/>
      </c>
      <c r="DO89" s="44" t="str">
        <f ca="1">IF(DF89&lt;&gt;"",VLOOKUP('Quarter 2'!DK89-5*('Quarter 2'!DH89-1),'Players Stats'!$B$136:$J$140,1+DI89),"")</f>
        <v/>
      </c>
      <c r="DP89" s="44" t="str">
        <f t="shared" ca="1" si="150"/>
        <v/>
      </c>
      <c r="DQ89" s="27" t="str">
        <f t="shared" ca="1" si="127"/>
        <v/>
      </c>
      <c r="DR89" s="44" t="str">
        <f ca="1">IF(DF89&lt;&gt;"",IF(DP89="NO",VLOOKUP(DK89,'Players Stats'!$C$88:$I$127,7),""),"")</f>
        <v/>
      </c>
      <c r="DS89" s="44" t="str">
        <f t="shared" ca="1" si="151"/>
        <v/>
      </c>
      <c r="DT89" s="27" t="str">
        <f t="shared" ca="1" si="128"/>
        <v/>
      </c>
      <c r="DU89" s="44" t="str">
        <f ca="1">IF(DP89="NO",VLOOKUP(DK89,'Players Stats'!$C$88:$H$127,7-'Quarter 2'!DS89),"")</f>
        <v/>
      </c>
      <c r="DV89" s="44" t="str">
        <f t="shared" ca="1" si="152"/>
        <v/>
      </c>
      <c r="DW89" s="27" t="str">
        <f t="shared" ca="1" si="129"/>
        <v/>
      </c>
      <c r="DX89" s="44" t="str">
        <f ca="1">IF(DW89="","",IF(DW89&lt;=VLOOKUP(DK89,'Players Stats'!$C$88:$L$127,10),"YES","NO"))</f>
        <v/>
      </c>
      <c r="DY89" s="27" t="str">
        <f t="shared" ca="1" si="130"/>
        <v/>
      </c>
      <c r="DZ89" s="44" t="str">
        <f ca="1">IF(DX89="YES",IF(DY89&lt;=VLOOKUP(DK89,'Players Stats'!$C$88:$H$127,6),1,0),"")</f>
        <v/>
      </c>
      <c r="EA89" s="27" t="str">
        <f t="shared" ca="1" si="131"/>
        <v/>
      </c>
      <c r="EB89" s="44" t="str">
        <f ca="1">IF(AND(DX89="YES",EA89&lt;&gt;""),IF(EA89&lt;=VLOOKUP(DK89,'Players Stats'!$C$88:$H$127,6),1,0),"")</f>
        <v/>
      </c>
      <c r="EC89" s="27" t="str">
        <f t="shared" ca="1" si="132"/>
        <v/>
      </c>
      <c r="ED89" s="44" t="str">
        <f ca="1">IF(EC89="","",IF(EC89&lt;=Simulation!$K$7,"YES","NO"))</f>
        <v/>
      </c>
      <c r="EE89" s="27" t="str">
        <f t="shared" ca="1" si="133"/>
        <v/>
      </c>
      <c r="EF89" s="44" t="str">
        <f ca="1">IF(ED89="NO",IF(EE89&lt;=Simulation!$K$9,DH89,DI89),"")</f>
        <v/>
      </c>
      <c r="EH89" s="44" t="str">
        <f t="shared" ca="1" si="134"/>
        <v/>
      </c>
      <c r="EI89" s="6" t="str">
        <f t="shared" ca="1" si="135"/>
        <v/>
      </c>
      <c r="EJ89" s="44" t="str">
        <f t="shared" ca="1" si="136"/>
        <v/>
      </c>
      <c r="EL89" s="44" t="str">
        <f t="shared" ca="1" si="83"/>
        <v/>
      </c>
      <c r="EM89" s="44" t="str">
        <f t="shared" ca="1" si="83"/>
        <v/>
      </c>
      <c r="EN89" s="44" t="str">
        <f t="shared" ca="1" si="83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37"/>
        <v/>
      </c>
      <c r="E90" s="44" t="str">
        <f t="shared" ca="1" si="84"/>
        <v/>
      </c>
      <c r="F90" s="87" t="str">
        <f t="shared" ca="1" si="85"/>
        <v/>
      </c>
      <c r="G90" s="44" t="str">
        <f t="shared" ca="1" si="86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87" t="str">
        <f t="shared" ca="1" si="87"/>
        <v/>
      </c>
      <c r="K90" s="87" t="str">
        <f ca="1">IF(B90&lt;&gt;"",VLOOKUP('Quarter 2'!G90-5*('Quarter 2'!D90-1),'Players Stats'!$B$136:$J$140,1+E90),"")</f>
        <v/>
      </c>
      <c r="L90" s="44" t="str">
        <f t="shared" ca="1" si="138"/>
        <v/>
      </c>
      <c r="M90" s="87" t="str">
        <f t="shared" ca="1" si="88"/>
        <v/>
      </c>
      <c r="N90" s="87" t="str">
        <f ca="1">IF(B90&lt;&gt;"",IF(L90="NO",VLOOKUP(G90,'Players Stats'!$C$88:$I$127,7),""),"")</f>
        <v/>
      </c>
      <c r="O90" s="44" t="str">
        <f t="shared" ca="1" si="139"/>
        <v/>
      </c>
      <c r="P90" s="87" t="str">
        <f t="shared" ca="1" si="89"/>
        <v/>
      </c>
      <c r="Q90" s="87" t="str">
        <f ca="1">IF(L90="NO",VLOOKUP(G90,'Players Stats'!$C$88:$H$127,7-'Quarter 2'!O90),"")</f>
        <v/>
      </c>
      <c r="R90" s="44" t="str">
        <f t="shared" ca="1" si="140"/>
        <v/>
      </c>
      <c r="S90" s="87" t="str">
        <f t="shared" ca="1" si="90"/>
        <v/>
      </c>
      <c r="T90" s="44" t="str">
        <f ca="1">IF(S90="","",IF(S90&lt;=VLOOKUP(G90,'Players Stats'!$C$88:$L$127,10),"YES","NO"))</f>
        <v/>
      </c>
      <c r="U90" s="87" t="str">
        <f t="shared" ca="1" si="91"/>
        <v/>
      </c>
      <c r="V90" s="44" t="str">
        <f ca="1">IF(T90="YES",IF(U90&lt;=VLOOKUP(G90,'Players Stats'!$C$88:$H$127,6),1,0),"")</f>
        <v/>
      </c>
      <c r="W90" s="87" t="str">
        <f t="shared" ca="1" si="92"/>
        <v/>
      </c>
      <c r="X90" s="44" t="str">
        <f ca="1">IF(AND(T90="YES",W90&lt;&gt;""),IF(W90&lt;=VLOOKUP(G90,'Players Stats'!$C$88:$H$127,6),1,0),"")</f>
        <v/>
      </c>
      <c r="Y90" s="87" t="str">
        <f t="shared" ca="1" si="93"/>
        <v/>
      </c>
      <c r="Z90" s="44" t="str">
        <f ca="1">IF(Y90="","",IF(Y90&lt;=Simulation!$K$7,"YES","NO"))</f>
        <v/>
      </c>
      <c r="AA90" s="87" t="str">
        <f t="shared" ca="1" si="94"/>
        <v/>
      </c>
      <c r="AB90" s="44" t="str">
        <f ca="1">IF(Z90="NO",IF(AA90&lt;=Simulation!$K$9,D90,E90),"")</f>
        <v/>
      </c>
      <c r="AD90" s="44" t="str">
        <f t="shared" ca="1" si="95"/>
        <v/>
      </c>
      <c r="AE90" s="6" t="str">
        <f t="shared" ca="1" si="96"/>
        <v/>
      </c>
      <c r="AF90" s="44" t="str">
        <f t="shared" ca="1" si="97"/>
        <v/>
      </c>
      <c r="AH90" s="44" t="str">
        <f t="shared" ca="1" si="77"/>
        <v/>
      </c>
      <c r="AI90" s="44" t="str">
        <f t="shared" ca="1" si="77"/>
        <v/>
      </c>
      <c r="AJ90" s="44" t="str">
        <f t="shared" ca="1" si="77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41"/>
        <v/>
      </c>
      <c r="AO90" s="44" t="str">
        <f t="shared" ca="1" si="98"/>
        <v/>
      </c>
      <c r="AP90" s="27" t="str">
        <f t="shared" ca="1" si="78"/>
        <v/>
      </c>
      <c r="AQ90" s="44" t="str">
        <f t="shared" ca="1" si="99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00"/>
        <v/>
      </c>
      <c r="AU90" s="44" t="str">
        <f ca="1">IF(AL90&lt;&gt;"",VLOOKUP('Quarter 2'!AQ90-5*('Quarter 2'!AN90-1),'Players Stats'!$B$136:$J$140,1+AO90),"")</f>
        <v/>
      </c>
      <c r="AV90" s="44" t="str">
        <f t="shared" ca="1" si="142"/>
        <v/>
      </c>
      <c r="AW90" s="27" t="str">
        <f t="shared" ca="1" si="101"/>
        <v/>
      </c>
      <c r="AX90" s="44" t="str">
        <f ca="1">IF(AL90&lt;&gt;"",IF(AV90="NO",VLOOKUP(AQ90,'Players Stats'!$C$88:$I$127,7),""),"")</f>
        <v/>
      </c>
      <c r="AY90" s="44" t="str">
        <f t="shared" ca="1" si="143"/>
        <v/>
      </c>
      <c r="AZ90" s="27" t="str">
        <f t="shared" ca="1" si="102"/>
        <v/>
      </c>
      <c r="BA90" s="44" t="str">
        <f ca="1">IF(AV90="NO",VLOOKUP(AQ90,'Players Stats'!$C$88:$H$127,7-'Quarter 2'!AY90),"")</f>
        <v/>
      </c>
      <c r="BB90" s="44" t="str">
        <f t="shared" ca="1" si="144"/>
        <v/>
      </c>
      <c r="BC90" s="27" t="str">
        <f t="shared" ca="1" si="103"/>
        <v/>
      </c>
      <c r="BD90" s="44" t="str">
        <f ca="1">IF(BC90="","",IF(BC90&lt;=VLOOKUP(AQ90,'Players Stats'!$C$88:$L$127,10),"YES","NO"))</f>
        <v/>
      </c>
      <c r="BE90" s="27" t="str">
        <f t="shared" ca="1" si="104"/>
        <v/>
      </c>
      <c r="BF90" s="44" t="str">
        <f ca="1">IF(BD90="YES",IF(BE90&lt;=VLOOKUP(AQ90,'Players Stats'!$C$88:$H$127,6),1,0),"")</f>
        <v/>
      </c>
      <c r="BG90" s="27" t="str">
        <f t="shared" ca="1" si="105"/>
        <v/>
      </c>
      <c r="BH90" s="44" t="str">
        <f ca="1">IF(AND(BD90="YES",BG90&lt;&gt;""),IF(BG90&lt;=VLOOKUP(AQ90,'Players Stats'!$C$88:$H$127,6),1,0),"")</f>
        <v/>
      </c>
      <c r="BI90" s="27" t="str">
        <f t="shared" ca="1" si="106"/>
        <v/>
      </c>
      <c r="BJ90" s="44" t="str">
        <f ca="1">IF(BI90="","",IF(BI90&lt;=Simulation!$K$7,"YES","NO"))</f>
        <v/>
      </c>
      <c r="BK90" s="27" t="str">
        <f t="shared" ca="1" si="107"/>
        <v/>
      </c>
      <c r="BL90" s="44" t="str">
        <f ca="1">IF(BJ90="NO",IF(BK90&lt;=Simulation!$K$9,AN90,AO90),"")</f>
        <v/>
      </c>
      <c r="BN90" s="44" t="str">
        <f t="shared" ca="1" si="108"/>
        <v/>
      </c>
      <c r="BO90" s="6" t="str">
        <f t="shared" ca="1" si="109"/>
        <v/>
      </c>
      <c r="BP90" s="44" t="str">
        <f t="shared" ca="1" si="110"/>
        <v/>
      </c>
      <c r="BR90" s="44" t="str">
        <f t="shared" ca="1" si="81"/>
        <v/>
      </c>
      <c r="BS90" s="44" t="str">
        <f t="shared" ca="1" si="81"/>
        <v/>
      </c>
      <c r="BT90" s="44" t="str">
        <f t="shared" ca="1" si="81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45"/>
        <v/>
      </c>
      <c r="BY90" s="44" t="str">
        <f t="shared" ca="1" si="111"/>
        <v/>
      </c>
      <c r="BZ90" s="27" t="str">
        <f t="shared" ca="1" si="79"/>
        <v/>
      </c>
      <c r="CA90" s="44" t="str">
        <f t="shared" ca="1" si="112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13"/>
        <v/>
      </c>
      <c r="CE90" s="44" t="str">
        <f ca="1">IF(BV90&lt;&gt;"",VLOOKUP('Quarter 2'!CA90-5*('Quarter 2'!BX90-1),'Players Stats'!$B$136:$J$140,1+BY90),"")</f>
        <v/>
      </c>
      <c r="CF90" s="44" t="str">
        <f t="shared" ca="1" si="146"/>
        <v/>
      </c>
      <c r="CG90" s="27" t="str">
        <f t="shared" ca="1" si="114"/>
        <v/>
      </c>
      <c r="CH90" s="44" t="str">
        <f ca="1">IF(BV90&lt;&gt;"",IF(CF90="NO",VLOOKUP(CA90,'Players Stats'!$C$88:$I$127,7),""),"")</f>
        <v/>
      </c>
      <c r="CI90" s="44" t="str">
        <f t="shared" ca="1" si="147"/>
        <v/>
      </c>
      <c r="CJ90" s="27" t="str">
        <f t="shared" ca="1" si="115"/>
        <v/>
      </c>
      <c r="CK90" s="44" t="str">
        <f ca="1">IF(CF90="NO",VLOOKUP(CA90,'Players Stats'!$C$88:$H$127,7-'Quarter 2'!CI90),"")</f>
        <v/>
      </c>
      <c r="CL90" s="44" t="str">
        <f t="shared" ca="1" si="148"/>
        <v/>
      </c>
      <c r="CM90" s="27" t="str">
        <f t="shared" ca="1" si="116"/>
        <v/>
      </c>
      <c r="CN90" s="44" t="str">
        <f ca="1">IF(CM90="","",IF(CM90&lt;=VLOOKUP(CA90,'Players Stats'!$C$88:$L$127,10),"YES","NO"))</f>
        <v/>
      </c>
      <c r="CO90" s="27" t="str">
        <f t="shared" ca="1" si="117"/>
        <v/>
      </c>
      <c r="CP90" s="44" t="str">
        <f ca="1">IF(CN90="YES",IF(CO90&lt;=VLOOKUP(CA90,'Players Stats'!$C$88:$H$127,6),1,0),"")</f>
        <v/>
      </c>
      <c r="CQ90" s="27" t="str">
        <f t="shared" ca="1" si="118"/>
        <v/>
      </c>
      <c r="CR90" s="44" t="str">
        <f ca="1">IF(AND(CN90="YES",CQ90&lt;&gt;""),IF(CQ90&lt;=VLOOKUP(CA90,'Players Stats'!$C$88:$H$127,6),1,0),"")</f>
        <v/>
      </c>
      <c r="CS90" s="27" t="str">
        <f t="shared" ca="1" si="119"/>
        <v/>
      </c>
      <c r="CT90" s="44" t="str">
        <f ca="1">IF(CS90="","",IF(CS90&lt;=Simulation!$K$7,"YES","NO"))</f>
        <v/>
      </c>
      <c r="CU90" s="27" t="str">
        <f t="shared" ca="1" si="120"/>
        <v/>
      </c>
      <c r="CV90" s="44" t="str">
        <f ca="1">IF(CT90="NO",IF(CU90&lt;=Simulation!$K$9,BX90,BY90),"")</f>
        <v/>
      </c>
      <c r="CX90" s="44" t="str">
        <f t="shared" ca="1" si="121"/>
        <v/>
      </c>
      <c r="CY90" s="6" t="str">
        <f t="shared" ca="1" si="122"/>
        <v/>
      </c>
      <c r="CZ90" s="44" t="str">
        <f t="shared" ca="1" si="123"/>
        <v/>
      </c>
      <c r="DB90" s="44" t="str">
        <f t="shared" ca="1" si="82"/>
        <v/>
      </c>
      <c r="DC90" s="44" t="str">
        <f t="shared" ca="1" si="82"/>
        <v/>
      </c>
      <c r="DD90" s="44" t="str">
        <f t="shared" ca="1" si="82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49"/>
        <v/>
      </c>
      <c r="DI90" s="44" t="str">
        <f t="shared" ca="1" si="124"/>
        <v/>
      </c>
      <c r="DJ90" s="27" t="str">
        <f t="shared" ca="1" si="80"/>
        <v/>
      </c>
      <c r="DK90" s="44" t="str">
        <f t="shared" ca="1" si="125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26"/>
        <v/>
      </c>
      <c r="DO90" s="44" t="str">
        <f ca="1">IF(DF90&lt;&gt;"",VLOOKUP('Quarter 2'!DK90-5*('Quarter 2'!DH90-1),'Players Stats'!$B$136:$J$140,1+DI90),"")</f>
        <v/>
      </c>
      <c r="DP90" s="44" t="str">
        <f t="shared" ca="1" si="150"/>
        <v/>
      </c>
      <c r="DQ90" s="27" t="str">
        <f t="shared" ca="1" si="127"/>
        <v/>
      </c>
      <c r="DR90" s="44" t="str">
        <f ca="1">IF(DF90&lt;&gt;"",IF(DP90="NO",VLOOKUP(DK90,'Players Stats'!$C$88:$I$127,7),""),"")</f>
        <v/>
      </c>
      <c r="DS90" s="44" t="str">
        <f t="shared" ca="1" si="151"/>
        <v/>
      </c>
      <c r="DT90" s="27" t="str">
        <f t="shared" ca="1" si="128"/>
        <v/>
      </c>
      <c r="DU90" s="44" t="str">
        <f ca="1">IF(DP90="NO",VLOOKUP(DK90,'Players Stats'!$C$88:$H$127,7-'Quarter 2'!DS90),"")</f>
        <v/>
      </c>
      <c r="DV90" s="44" t="str">
        <f t="shared" ca="1" si="152"/>
        <v/>
      </c>
      <c r="DW90" s="27" t="str">
        <f t="shared" ca="1" si="129"/>
        <v/>
      </c>
      <c r="DX90" s="44" t="str">
        <f ca="1">IF(DW90="","",IF(DW90&lt;=VLOOKUP(DK90,'Players Stats'!$C$88:$L$127,10),"YES","NO"))</f>
        <v/>
      </c>
      <c r="DY90" s="27" t="str">
        <f t="shared" ca="1" si="130"/>
        <v/>
      </c>
      <c r="DZ90" s="44" t="str">
        <f ca="1">IF(DX90="YES",IF(DY90&lt;=VLOOKUP(DK90,'Players Stats'!$C$88:$H$127,6),1,0),"")</f>
        <v/>
      </c>
      <c r="EA90" s="27" t="str">
        <f t="shared" ca="1" si="131"/>
        <v/>
      </c>
      <c r="EB90" s="44" t="str">
        <f ca="1">IF(AND(DX90="YES",EA90&lt;&gt;""),IF(EA90&lt;=VLOOKUP(DK90,'Players Stats'!$C$88:$H$127,6),1,0),"")</f>
        <v/>
      </c>
      <c r="EC90" s="27" t="str">
        <f t="shared" ca="1" si="132"/>
        <v/>
      </c>
      <c r="ED90" s="44" t="str">
        <f ca="1">IF(EC90="","",IF(EC90&lt;=Simulation!$K$7,"YES","NO"))</f>
        <v/>
      </c>
      <c r="EE90" s="27" t="str">
        <f t="shared" ca="1" si="133"/>
        <v/>
      </c>
      <c r="EF90" s="44" t="str">
        <f ca="1">IF(ED90="NO",IF(EE90&lt;=Simulation!$K$9,DH90,DI90),"")</f>
        <v/>
      </c>
      <c r="EH90" s="44" t="str">
        <f t="shared" ca="1" si="134"/>
        <v/>
      </c>
      <c r="EI90" s="6" t="str">
        <f t="shared" ca="1" si="135"/>
        <v/>
      </c>
      <c r="EJ90" s="44" t="str">
        <f t="shared" ca="1" si="136"/>
        <v/>
      </c>
      <c r="EL90" s="44" t="str">
        <f t="shared" ca="1" si="83"/>
        <v/>
      </c>
      <c r="EM90" s="44" t="str">
        <f t="shared" ca="1" si="83"/>
        <v/>
      </c>
      <c r="EN90" s="44" t="str">
        <f t="shared" ca="1" si="83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53">IF(B91&lt;&gt;"",IF(AB90="",E90,AB90),"")</f>
        <v/>
      </c>
      <c r="E91" s="44" t="str">
        <f t="shared" ref="E91:E100" ca="1" si="154">IF(B91&lt;&gt;"",IF(D91=C$4,C$5,C$4),"")</f>
        <v/>
      </c>
      <c r="F91" s="87" t="str">
        <f t="shared" ref="F91:F100" ca="1" si="155">IF(B91&lt;&gt;"",RAND(),"")</f>
        <v/>
      </c>
      <c r="G91" s="44" t="str">
        <f t="shared" ref="G91:G100" ca="1" si="156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87" t="str">
        <f t="shared" ref="J91:J100" ca="1" si="157">IF(B91&lt;&gt;"",RAND(),"")</f>
        <v/>
      </c>
      <c r="K91" s="87" t="str">
        <f ca="1">IF(B91&lt;&gt;"",VLOOKUP('Quarter 2'!G91-5*('Quarter 2'!D91-1),'Players Stats'!$B$136:$J$140,1+E91),"")</f>
        <v/>
      </c>
      <c r="L91" s="44" t="str">
        <f t="shared" ref="L91:L100" ca="1" si="158">IF(B91&lt;&gt;"",IF(J91&lt;=K91, "YES", "NO"),"")</f>
        <v/>
      </c>
      <c r="M91" s="87" t="str">
        <f t="shared" ref="M91:M100" ca="1" si="159">IF(B91&lt;&gt;"",IF(L91="NO",RAND(),""),"")</f>
        <v/>
      </c>
      <c r="N91" s="87" t="str">
        <f ca="1">IF(B91&lt;&gt;"",IF(L91="NO",VLOOKUP(G91,'Players Stats'!$C$88:$I$127,7),""),"")</f>
        <v/>
      </c>
      <c r="O91" s="44" t="str">
        <f t="shared" ref="O91:O100" ca="1" si="160">IF(B91&lt;&gt;"",IF(L91="NO",IF(M91&lt;=N91,3,2),""),"")</f>
        <v/>
      </c>
      <c r="P91" s="87" t="str">
        <f t="shared" ref="P91:P100" ca="1" si="161">IF(B91&lt;&gt;"",IF(L91="NO",RAND(),""),"")</f>
        <v/>
      </c>
      <c r="Q91" s="87" t="str">
        <f ca="1">IF(L91="NO",VLOOKUP(G91,'Players Stats'!$C$88:$H$127,7-'Quarter 2'!O91),"")</f>
        <v/>
      </c>
      <c r="R91" s="44" t="str">
        <f t="shared" ref="R91:R100" ca="1" si="162">IF(B91&lt;&gt;"",IF(L91="NO",IF(P91&lt;=Q91,O91,0),""),"")</f>
        <v/>
      </c>
      <c r="S91" s="87" t="str">
        <f t="shared" ref="S91:S100" ca="1" si="163">IF(R91="","",IF(O91=3,"",RAND()))</f>
        <v/>
      </c>
      <c r="T91" s="44" t="str">
        <f ca="1">IF(S91="","",IF(S91&lt;=VLOOKUP(G91,'Players Stats'!$C$88:$L$127,10),"YES","NO"))</f>
        <v/>
      </c>
      <c r="U91" s="87" t="str">
        <f t="shared" ref="U91:U100" ca="1" si="164">IF(T91="YES",RAND(),"")</f>
        <v/>
      </c>
      <c r="V91" s="44" t="str">
        <f ca="1">IF(T91="YES",IF(U91&lt;=VLOOKUP(G91,'Players Stats'!$C$88:$H$127,6),1,0),"")</f>
        <v/>
      </c>
      <c r="W91" s="87" t="str">
        <f t="shared" ref="W91:W100" ca="1" si="165">IF(AND(T91="YES",R91=0),RAND(),"")</f>
        <v/>
      </c>
      <c r="X91" s="44" t="str">
        <f ca="1">IF(AND(T91="YES",W91&lt;&gt;""),IF(W91&lt;=VLOOKUP(G91,'Players Stats'!$C$88:$H$127,6),1,0),"")</f>
        <v/>
      </c>
      <c r="Y91" s="87" t="str">
        <f t="shared" ref="Y91:Y100" ca="1" si="166">IF(AND(R91=0,T91="NO"),RAND(),"")</f>
        <v/>
      </c>
      <c r="Z91" s="44" t="str">
        <f ca="1">IF(Y91="","",IF(Y91&lt;=Simulation!$K$7,"YES","NO"))</f>
        <v/>
      </c>
      <c r="AA91" s="87" t="str">
        <f t="shared" ref="AA91:AA100" ca="1" si="167">IF(Z91="NO",RAND(),"")</f>
        <v/>
      </c>
      <c r="AB91" s="44" t="str">
        <f ca="1">IF(Z91="NO",IF(AA91&lt;=Simulation!$K$9,D91,E91),"")</f>
        <v/>
      </c>
      <c r="AD91" s="44" t="str">
        <f t="shared" ref="AD91:AD100" ca="1" si="168">IF(B91&lt;&gt;"",IF(D91=$C$4,IF(L91="YES",AD90,IF(T91="YES",IF(R91=0,AD90+R91+V91+X91,AD90+R91+V91),AD90+R91)),AD90),"")</f>
        <v/>
      </c>
      <c r="AE91" s="6" t="str">
        <f t="shared" ref="AE91:AE100" ca="1" si="169">IF(B91&lt;&gt;"","-","")</f>
        <v/>
      </c>
      <c r="AF91" s="44" t="str">
        <f t="shared" ref="AF91:AF100" ca="1" si="170">IF(B91&lt;&gt;"",IF(D91=$C$5,IF(L91="YES",AF90,IF(T91="YES",IF(R91=0,AF90+R91+V91+X91,AF90+R91+V91),AF90+R91)),AF90),"")</f>
        <v/>
      </c>
      <c r="AH91" s="44" t="str">
        <f t="shared" ref="AH91:AH100" ca="1" si="171">IF(AND(AD91&lt;&gt;"",AD92=""),AD91,"")</f>
        <v/>
      </c>
      <c r="AI91" s="44" t="str">
        <f t="shared" ref="AI91:AI100" ca="1" si="172">IF(AND(AE91&lt;&gt;"",AE92=""),AE91,"")</f>
        <v/>
      </c>
      <c r="AJ91" s="44" t="str">
        <f t="shared" ref="AJ91:AJ100" ca="1" si="173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74">IF(AL91&lt;&gt;"",IF(BL90="",AO90,BL90),"")</f>
        <v/>
      </c>
      <c r="AO91" s="44" t="str">
        <f t="shared" ref="AO91:AO100" ca="1" si="175">IF(AL91&lt;&gt;"",IF(AN91=C$4,C$5,C$4),"")</f>
        <v/>
      </c>
      <c r="AP91" s="27" t="str">
        <f t="shared" ref="AP91:AP100" ca="1" si="176">IF(AL91&lt;&gt;"",RAND(),"")</f>
        <v/>
      </c>
      <c r="AQ91" s="44" t="str">
        <f t="shared" ref="AQ91:AQ100" ca="1" si="177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ref="AT91:AT100" ca="1" si="178">IF(AL91&lt;&gt;"",RAND(),"")</f>
        <v/>
      </c>
      <c r="AU91" s="44" t="str">
        <f ca="1">IF(AL91&lt;&gt;"",VLOOKUP('Quarter 2'!AQ91-5*('Quarter 2'!AN91-1),'Players Stats'!$B$136:$J$140,1+AO91),"")</f>
        <v/>
      </c>
      <c r="AV91" s="44" t="str">
        <f t="shared" ref="AV91:AV100" ca="1" si="179">IF(AL91&lt;&gt;"",IF(AT91&lt;=AU91, "YES", "NO"),"")</f>
        <v/>
      </c>
      <c r="AW91" s="27" t="str">
        <f t="shared" ref="AW91:AW100" ca="1" si="180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81">IF(AL91&lt;&gt;"",IF(AV91="NO",IF(AW91&lt;=AX91,3,2),""),"")</f>
        <v/>
      </c>
      <c r="AZ91" s="27" t="str">
        <f t="shared" ref="AZ91:AZ100" ca="1" si="182">IF(AL91&lt;&gt;"",IF(AV91="NO",RAND(),""),"")</f>
        <v/>
      </c>
      <c r="BA91" s="44" t="str">
        <f ca="1">IF(AV91="NO",VLOOKUP(AQ91,'Players Stats'!$C$88:$H$127,7-'Quarter 2'!AY91),"")</f>
        <v/>
      </c>
      <c r="BB91" s="44" t="str">
        <f t="shared" ref="BB91:BB100" ca="1" si="183">IF(AL91&lt;&gt;"",IF(AV91="NO",IF(AZ91&lt;=BA91,AY91,0),""),"")</f>
        <v/>
      </c>
      <c r="BC91" s="27" t="str">
        <f t="shared" ref="BC91:BC100" ca="1" si="184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85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86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87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188">IF(BJ91="NO",RAND(),"")</f>
        <v/>
      </c>
      <c r="BL91" s="44" t="str">
        <f ca="1">IF(BJ91="NO",IF(BK91&lt;=Simulation!$K$9,AN91,AO91),"")</f>
        <v/>
      </c>
      <c r="BN91" s="44" t="str">
        <f t="shared" ref="BN91:BN100" ca="1" si="189">IF(AL91&lt;&gt;"",IF(AN91=$C$4,IF(AV91="YES",BN90,IF(BD91="YES",IF(BB91=0,BN90+BB91+BF91+BH91,BN90+BB91+BF91),BN90+BB91)),BN90),"")</f>
        <v/>
      </c>
      <c r="BO91" s="6" t="str">
        <f t="shared" ref="BO91:BO100" ca="1" si="190">IF(AL91&lt;&gt;"","-","")</f>
        <v/>
      </c>
      <c r="BP91" s="44" t="str">
        <f t="shared" ref="BP91:BP100" ca="1" si="191">IF(AL91&lt;&gt;"",IF(AN91=$C$5,IF(AV91="YES",BP90,IF(BD91="YES",IF(BB91=0,BP90+BB91+BF91+BH91,BP90+BB91+BF91),BP90+BB91)),BP90),"")</f>
        <v/>
      </c>
      <c r="BR91" s="44" t="str">
        <f t="shared" ref="BR91:BR100" ca="1" si="192">IF(AND(BN91&lt;&gt;"",BN92=""),BN91,"")</f>
        <v/>
      </c>
      <c r="BS91" s="44" t="str">
        <f t="shared" ref="BS91:BS100" ca="1" si="193">IF(AND(BO91&lt;&gt;"",BO92=""),BO91,"")</f>
        <v/>
      </c>
      <c r="BT91" s="44" t="str">
        <f t="shared" ref="BT91:BT100" ca="1" si="194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195">IF(BV91&lt;&gt;"",IF(CV90="",BY90,CV90),"")</f>
        <v/>
      </c>
      <c r="BY91" s="44" t="str">
        <f t="shared" ref="BY91:BY100" ca="1" si="196">IF(BV91&lt;&gt;"",IF(BX91=C$4,C$5,C$4),"")</f>
        <v/>
      </c>
      <c r="BZ91" s="27" t="str">
        <f t="shared" ref="BZ91:BZ100" ca="1" si="197">IF(BV91&lt;&gt;"",RAND(),"")</f>
        <v/>
      </c>
      <c r="CA91" s="44" t="str">
        <f t="shared" ref="CA91:CA100" ca="1" si="198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199">IF(BV91&lt;&gt;"",RAND(),"")</f>
        <v/>
      </c>
      <c r="CE91" s="44" t="str">
        <f ca="1">IF(BV91&lt;&gt;"",VLOOKUP('Quarter 2'!CA91-5*('Quarter 2'!BX91-1),'Players Stats'!$B$136:$J$140,1+BY91),"")</f>
        <v/>
      </c>
      <c r="CF91" s="44" t="str">
        <f t="shared" ref="CF91:CF100" ca="1" si="200">IF(BV91&lt;&gt;"",IF(CD91&lt;=CE91, "YES", "NO"),"")</f>
        <v/>
      </c>
      <c r="CG91" s="27" t="str">
        <f t="shared" ref="CG91:CG100" ca="1" si="201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02">IF(BV91&lt;&gt;"",IF(CF91="NO",IF(CG91&lt;=CH91,3,2),""),"")</f>
        <v/>
      </c>
      <c r="CJ91" s="27" t="str">
        <f t="shared" ref="CJ91:CJ100" ca="1" si="203">IF(BV91&lt;&gt;"",IF(CF91="NO",RAND(),""),"")</f>
        <v/>
      </c>
      <c r="CK91" s="44" t="str">
        <f ca="1">IF(CF91="NO",VLOOKUP(CA91,'Players Stats'!$C$88:$H$127,7-'Quarter 2'!CI91),"")</f>
        <v/>
      </c>
      <c r="CL91" s="44" t="str">
        <f t="shared" ref="CL91:CL100" ca="1" si="204">IF(BV91&lt;&gt;"",IF(CF91="NO",IF(CJ91&lt;=CK91,CI91,0),""),"")</f>
        <v/>
      </c>
      <c r="CM91" s="27" t="str">
        <f t="shared" ref="CM91:CM100" ca="1" si="205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06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07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08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09">IF(CT91="NO",RAND(),"")</f>
        <v/>
      </c>
      <c r="CV91" s="44" t="str">
        <f ca="1">IF(CT91="NO",IF(CU91&lt;=Simulation!$K$9,BX91,BY91),"")</f>
        <v/>
      </c>
      <c r="CX91" s="44" t="str">
        <f t="shared" ref="CX91:CX100" ca="1" si="210">IF(BV91&lt;&gt;"",IF(BX91=$C$4,IF(CF91="YES",CX90,IF(CN91="YES",IF(CL91=0,CX90+CL91+CP91+CR91,CX90+CL91+CP91),CX90+CL91)),CX90),"")</f>
        <v/>
      </c>
      <c r="CY91" s="6" t="str">
        <f t="shared" ref="CY91:CY100" ca="1" si="211">IF(BV91&lt;&gt;"","-","")</f>
        <v/>
      </c>
      <c r="CZ91" s="44" t="str">
        <f t="shared" ref="CZ91:CZ100" ca="1" si="212">IF(BV91&lt;&gt;"",IF(BX91=$C$5,IF(CF91="YES",CZ90,IF(CN91="YES",IF(CL91=0,CZ90+CL91+CP91+CR91,CZ90+CL91+CP91),CZ90+CL91)),CZ90),"")</f>
        <v/>
      </c>
      <c r="DB91" s="44" t="str">
        <f t="shared" ref="DB91:DB100" ca="1" si="213">IF(AND(CX91&lt;&gt;"",CX92=""),CX91,"")</f>
        <v/>
      </c>
      <c r="DC91" s="44" t="str">
        <f t="shared" ref="DC91:DC100" ca="1" si="214">IF(AND(CY91&lt;&gt;"",CY92=""),CY91,"")</f>
        <v/>
      </c>
      <c r="DD91" s="44" t="str">
        <f t="shared" ref="DD91:DD100" ca="1" si="215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16">IF(DF91&lt;&gt;"",IF(EF90="",DI90,EF90),"")</f>
        <v/>
      </c>
      <c r="DI91" s="44" t="str">
        <f t="shared" ref="DI91:DI100" ca="1" si="217">IF(DF91&lt;&gt;"",IF(DH91=C$4,C$5,C$4),"")</f>
        <v/>
      </c>
      <c r="DJ91" s="27" t="str">
        <f t="shared" ref="DJ91:DJ100" ca="1" si="218">IF(DF91&lt;&gt;"",RAND(),"")</f>
        <v/>
      </c>
      <c r="DK91" s="44" t="str">
        <f t="shared" ref="DK91:DK100" ca="1" si="219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20">IF(DF91&lt;&gt;"",RAND(),"")</f>
        <v/>
      </c>
      <c r="DO91" s="44" t="str">
        <f ca="1">IF(DF91&lt;&gt;"",VLOOKUP('Quarter 2'!DK91-5*('Quarter 2'!DH91-1),'Players Stats'!$B$136:$J$140,1+DI91),"")</f>
        <v/>
      </c>
      <c r="DP91" s="44" t="str">
        <f t="shared" ref="DP91:DP100" ca="1" si="221">IF(DF91&lt;&gt;"",IF(DN91&lt;=DO91, "YES", "NO"),"")</f>
        <v/>
      </c>
      <c r="DQ91" s="27" t="str">
        <f t="shared" ref="DQ91:DQ100" ca="1" si="222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23">IF(DF91&lt;&gt;"",IF(DP91="NO",IF(DQ91&lt;=DR91,3,2),""),"")</f>
        <v/>
      </c>
      <c r="DT91" s="27" t="str">
        <f t="shared" ref="DT91:DT100" ca="1" si="224">IF(DF91&lt;&gt;"",IF(DP91="NO",RAND(),""),"")</f>
        <v/>
      </c>
      <c r="DU91" s="44" t="str">
        <f ca="1">IF(DP91="NO",VLOOKUP(DK91,'Players Stats'!$C$88:$H$127,7-'Quarter 2'!DS91),"")</f>
        <v/>
      </c>
      <c r="DV91" s="44" t="str">
        <f t="shared" ref="DV91:DV100" ca="1" si="225">IF(DF91&lt;&gt;"",IF(DP91="NO",IF(DT91&lt;=DU91,DS91,0),""),"")</f>
        <v/>
      </c>
      <c r="DW91" s="27" t="str">
        <f t="shared" ref="DW91:DW100" ca="1" si="226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27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28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29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30">IF(ED91="NO",RAND(),"")</f>
        <v/>
      </c>
      <c r="EF91" s="44" t="str">
        <f ca="1">IF(ED91="NO",IF(EE91&lt;=Simulation!$K$9,DH91,DI91),"")</f>
        <v/>
      </c>
      <c r="EH91" s="44" t="str">
        <f t="shared" ref="EH91:EH100" ca="1" si="231">IF(DF91&lt;&gt;"",IF(DH91=$C$4,IF(DP91="YES",EH90,IF(DX91="YES",IF(DV91=0,EH90+DV91+DZ91+EB91,EH90+DV91+DZ91),EH90+DV91)),EH90),"")</f>
        <v/>
      </c>
      <c r="EI91" s="6" t="str">
        <f t="shared" ref="EI91:EI100" ca="1" si="232">IF(DF91&lt;&gt;"","-","")</f>
        <v/>
      </c>
      <c r="EJ91" s="44" t="str">
        <f t="shared" ref="EJ91:EJ100" ca="1" si="233">IF(DF91&lt;&gt;"",IF(DH91=$C$5,IF(DP91="YES",EJ90,IF(DX91="YES",IF(DV91=0,EJ90+DV91+DZ91+EB91,EJ90+DV91+DZ91),EJ90+DV91)),EJ90),"")</f>
        <v/>
      </c>
      <c r="EL91" s="44" t="str">
        <f t="shared" ref="EL91:EL100" ca="1" si="234">IF(AND(EH91&lt;&gt;"",EH92=""),EH91,"")</f>
        <v/>
      </c>
      <c r="EM91" s="44" t="str">
        <f t="shared" ref="EM91:EM100" ca="1" si="235">IF(AND(EI91&lt;&gt;"",EI92=""),EI91,"")</f>
        <v/>
      </c>
      <c r="EN91" s="44" t="str">
        <f t="shared" ref="EN91:EN100" ca="1" si="236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53"/>
        <v/>
      </c>
      <c r="E92" s="44" t="str">
        <f t="shared" ca="1" si="154"/>
        <v/>
      </c>
      <c r="F92" s="87" t="str">
        <f t="shared" ca="1" si="155"/>
        <v/>
      </c>
      <c r="G92" s="44" t="str">
        <f t="shared" ca="1" si="156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87" t="str">
        <f t="shared" ca="1" si="157"/>
        <v/>
      </c>
      <c r="K92" s="87" t="str">
        <f ca="1">IF(B92&lt;&gt;"",VLOOKUP('Quarter 2'!G92-5*('Quarter 2'!D92-1),'Players Stats'!$B$136:$J$140,1+E92),"")</f>
        <v/>
      </c>
      <c r="L92" s="44" t="str">
        <f t="shared" ca="1" si="158"/>
        <v/>
      </c>
      <c r="M92" s="87" t="str">
        <f t="shared" ca="1" si="159"/>
        <v/>
      </c>
      <c r="N92" s="87" t="str">
        <f ca="1">IF(B92&lt;&gt;"",IF(L92="NO",VLOOKUP(G92,'Players Stats'!$C$88:$I$127,7),""),"")</f>
        <v/>
      </c>
      <c r="O92" s="44" t="str">
        <f t="shared" ca="1" si="160"/>
        <v/>
      </c>
      <c r="P92" s="87" t="str">
        <f t="shared" ca="1" si="161"/>
        <v/>
      </c>
      <c r="Q92" s="87" t="str">
        <f ca="1">IF(L92="NO",VLOOKUP(G92,'Players Stats'!$C$88:$H$127,7-'Quarter 2'!O92),"")</f>
        <v/>
      </c>
      <c r="R92" s="44" t="str">
        <f t="shared" ca="1" si="162"/>
        <v/>
      </c>
      <c r="S92" s="87" t="str">
        <f t="shared" ca="1" si="163"/>
        <v/>
      </c>
      <c r="T92" s="44" t="str">
        <f ca="1">IF(S92="","",IF(S92&lt;=VLOOKUP(G92,'Players Stats'!$C$88:$L$127,10),"YES","NO"))</f>
        <v/>
      </c>
      <c r="U92" s="87" t="str">
        <f t="shared" ca="1" si="164"/>
        <v/>
      </c>
      <c r="V92" s="44" t="str">
        <f ca="1">IF(T92="YES",IF(U92&lt;=VLOOKUP(G92,'Players Stats'!$C$88:$H$127,6),1,0),"")</f>
        <v/>
      </c>
      <c r="W92" s="87" t="str">
        <f t="shared" ca="1" si="165"/>
        <v/>
      </c>
      <c r="X92" s="44" t="str">
        <f ca="1">IF(AND(T92="YES",W92&lt;&gt;""),IF(W92&lt;=VLOOKUP(G92,'Players Stats'!$C$88:$H$127,6),1,0),"")</f>
        <v/>
      </c>
      <c r="Y92" s="87" t="str">
        <f t="shared" ca="1" si="166"/>
        <v/>
      </c>
      <c r="Z92" s="44" t="str">
        <f ca="1">IF(Y92="","",IF(Y92&lt;=Simulation!$K$7,"YES","NO"))</f>
        <v/>
      </c>
      <c r="AA92" s="87" t="str">
        <f t="shared" ca="1" si="167"/>
        <v/>
      </c>
      <c r="AB92" s="44" t="str">
        <f ca="1">IF(Z92="NO",IF(AA92&lt;=Simulation!$K$9,D92,E92),"")</f>
        <v/>
      </c>
      <c r="AD92" s="44" t="str">
        <f t="shared" ca="1" si="168"/>
        <v/>
      </c>
      <c r="AE92" s="6" t="str">
        <f t="shared" ca="1" si="169"/>
        <v/>
      </c>
      <c r="AF92" s="44" t="str">
        <f t="shared" ca="1" si="170"/>
        <v/>
      </c>
      <c r="AH92" s="44" t="str">
        <f t="shared" ca="1" si="171"/>
        <v/>
      </c>
      <c r="AI92" s="44" t="str">
        <f t="shared" ca="1" si="172"/>
        <v/>
      </c>
      <c r="AJ92" s="44" t="str">
        <f t="shared" ca="1" si="173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74"/>
        <v/>
      </c>
      <c r="AO92" s="44" t="str">
        <f t="shared" ca="1" si="175"/>
        <v/>
      </c>
      <c r="AP92" s="27" t="str">
        <f t="shared" ca="1" si="176"/>
        <v/>
      </c>
      <c r="AQ92" s="44" t="str">
        <f t="shared" ca="1" si="177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78"/>
        <v/>
      </c>
      <c r="AU92" s="44" t="str">
        <f ca="1">IF(AL92&lt;&gt;"",VLOOKUP('Quarter 2'!AQ92-5*('Quarter 2'!AN92-1),'Players Stats'!$B$136:$J$140,1+AO92),"")</f>
        <v/>
      </c>
      <c r="AV92" s="44" t="str">
        <f t="shared" ca="1" si="179"/>
        <v/>
      </c>
      <c r="AW92" s="27" t="str">
        <f t="shared" ca="1" si="180"/>
        <v/>
      </c>
      <c r="AX92" s="44" t="str">
        <f ca="1">IF(AL92&lt;&gt;"",IF(AV92="NO",VLOOKUP(AQ92,'Players Stats'!$C$88:$I$127,7),""),"")</f>
        <v/>
      </c>
      <c r="AY92" s="44" t="str">
        <f t="shared" ca="1" si="181"/>
        <v/>
      </c>
      <c r="AZ92" s="27" t="str">
        <f t="shared" ca="1" si="182"/>
        <v/>
      </c>
      <c r="BA92" s="44" t="str">
        <f ca="1">IF(AV92="NO",VLOOKUP(AQ92,'Players Stats'!$C$88:$H$127,7-'Quarter 2'!AY92),"")</f>
        <v/>
      </c>
      <c r="BB92" s="44" t="str">
        <f t="shared" ca="1" si="183"/>
        <v/>
      </c>
      <c r="BC92" s="27" t="str">
        <f t="shared" ca="1" si="184"/>
        <v/>
      </c>
      <c r="BD92" s="44" t="str">
        <f ca="1">IF(BC92="","",IF(BC92&lt;=VLOOKUP(AQ92,'Players Stats'!$C$88:$L$127,10),"YES","NO"))</f>
        <v/>
      </c>
      <c r="BE92" s="27" t="str">
        <f t="shared" ca="1" si="185"/>
        <v/>
      </c>
      <c r="BF92" s="44" t="str">
        <f ca="1">IF(BD92="YES",IF(BE92&lt;=VLOOKUP(AQ92,'Players Stats'!$C$88:$H$127,6),1,0),"")</f>
        <v/>
      </c>
      <c r="BG92" s="27" t="str">
        <f t="shared" ca="1" si="186"/>
        <v/>
      </c>
      <c r="BH92" s="44" t="str">
        <f ca="1">IF(AND(BD92="YES",BG92&lt;&gt;""),IF(BG92&lt;=VLOOKUP(AQ92,'Players Stats'!$C$88:$H$127,6),1,0),"")</f>
        <v/>
      </c>
      <c r="BI92" s="27" t="str">
        <f t="shared" ca="1" si="187"/>
        <v/>
      </c>
      <c r="BJ92" s="44" t="str">
        <f ca="1">IF(BI92="","",IF(BI92&lt;=Simulation!$K$7,"YES","NO"))</f>
        <v/>
      </c>
      <c r="BK92" s="27" t="str">
        <f t="shared" ca="1" si="188"/>
        <v/>
      </c>
      <c r="BL92" s="44" t="str">
        <f ca="1">IF(BJ92="NO",IF(BK92&lt;=Simulation!$K$9,AN92,AO92),"")</f>
        <v/>
      </c>
      <c r="BN92" s="44" t="str">
        <f t="shared" ca="1" si="189"/>
        <v/>
      </c>
      <c r="BO92" s="6" t="str">
        <f t="shared" ca="1" si="190"/>
        <v/>
      </c>
      <c r="BP92" s="44" t="str">
        <f t="shared" ca="1" si="191"/>
        <v/>
      </c>
      <c r="BR92" s="44" t="str">
        <f t="shared" ca="1" si="192"/>
        <v/>
      </c>
      <c r="BS92" s="44" t="str">
        <f t="shared" ca="1" si="193"/>
        <v/>
      </c>
      <c r="BT92" s="44" t="str">
        <f t="shared" ca="1" si="194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195"/>
        <v/>
      </c>
      <c r="BY92" s="44" t="str">
        <f t="shared" ca="1" si="196"/>
        <v/>
      </c>
      <c r="BZ92" s="27" t="str">
        <f t="shared" ca="1" si="197"/>
        <v/>
      </c>
      <c r="CA92" s="44" t="str">
        <f t="shared" ca="1" si="198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199"/>
        <v/>
      </c>
      <c r="CE92" s="44" t="str">
        <f ca="1">IF(BV92&lt;&gt;"",VLOOKUP('Quarter 2'!CA92-5*('Quarter 2'!BX92-1),'Players Stats'!$B$136:$J$140,1+BY92),"")</f>
        <v/>
      </c>
      <c r="CF92" s="44" t="str">
        <f t="shared" ca="1" si="200"/>
        <v/>
      </c>
      <c r="CG92" s="27" t="str">
        <f t="shared" ca="1" si="201"/>
        <v/>
      </c>
      <c r="CH92" s="44" t="str">
        <f ca="1">IF(BV92&lt;&gt;"",IF(CF92="NO",VLOOKUP(CA92,'Players Stats'!$C$88:$I$127,7),""),"")</f>
        <v/>
      </c>
      <c r="CI92" s="44" t="str">
        <f t="shared" ca="1" si="202"/>
        <v/>
      </c>
      <c r="CJ92" s="27" t="str">
        <f t="shared" ca="1" si="203"/>
        <v/>
      </c>
      <c r="CK92" s="44" t="str">
        <f ca="1">IF(CF92="NO",VLOOKUP(CA92,'Players Stats'!$C$88:$H$127,7-'Quarter 2'!CI92),"")</f>
        <v/>
      </c>
      <c r="CL92" s="44" t="str">
        <f t="shared" ca="1" si="204"/>
        <v/>
      </c>
      <c r="CM92" s="27" t="str">
        <f t="shared" ca="1" si="205"/>
        <v/>
      </c>
      <c r="CN92" s="44" t="str">
        <f ca="1">IF(CM92="","",IF(CM92&lt;=VLOOKUP(CA92,'Players Stats'!$C$88:$L$127,10),"YES","NO"))</f>
        <v/>
      </c>
      <c r="CO92" s="27" t="str">
        <f t="shared" ca="1" si="206"/>
        <v/>
      </c>
      <c r="CP92" s="44" t="str">
        <f ca="1">IF(CN92="YES",IF(CO92&lt;=VLOOKUP(CA92,'Players Stats'!$C$88:$H$127,6),1,0),"")</f>
        <v/>
      </c>
      <c r="CQ92" s="27" t="str">
        <f t="shared" ca="1" si="207"/>
        <v/>
      </c>
      <c r="CR92" s="44" t="str">
        <f ca="1">IF(AND(CN92="YES",CQ92&lt;&gt;""),IF(CQ92&lt;=VLOOKUP(CA92,'Players Stats'!$C$88:$H$127,6),1,0),"")</f>
        <v/>
      </c>
      <c r="CS92" s="27" t="str">
        <f t="shared" ca="1" si="208"/>
        <v/>
      </c>
      <c r="CT92" s="44" t="str">
        <f ca="1">IF(CS92="","",IF(CS92&lt;=Simulation!$K$7,"YES","NO"))</f>
        <v/>
      </c>
      <c r="CU92" s="27" t="str">
        <f t="shared" ca="1" si="209"/>
        <v/>
      </c>
      <c r="CV92" s="44" t="str">
        <f ca="1">IF(CT92="NO",IF(CU92&lt;=Simulation!$K$9,BX92,BY92),"")</f>
        <v/>
      </c>
      <c r="CX92" s="44" t="str">
        <f t="shared" ca="1" si="210"/>
        <v/>
      </c>
      <c r="CY92" s="6" t="str">
        <f t="shared" ca="1" si="211"/>
        <v/>
      </c>
      <c r="CZ92" s="44" t="str">
        <f t="shared" ca="1" si="212"/>
        <v/>
      </c>
      <c r="DB92" s="44" t="str">
        <f t="shared" ca="1" si="213"/>
        <v/>
      </c>
      <c r="DC92" s="44" t="str">
        <f t="shared" ca="1" si="214"/>
        <v/>
      </c>
      <c r="DD92" s="44" t="str">
        <f t="shared" ca="1" si="215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16"/>
        <v/>
      </c>
      <c r="DI92" s="44" t="str">
        <f t="shared" ca="1" si="217"/>
        <v/>
      </c>
      <c r="DJ92" s="27" t="str">
        <f t="shared" ca="1" si="218"/>
        <v/>
      </c>
      <c r="DK92" s="44" t="str">
        <f t="shared" ca="1" si="219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20"/>
        <v/>
      </c>
      <c r="DO92" s="44" t="str">
        <f ca="1">IF(DF92&lt;&gt;"",VLOOKUP('Quarter 2'!DK92-5*('Quarter 2'!DH92-1),'Players Stats'!$B$136:$J$140,1+DI92),"")</f>
        <v/>
      </c>
      <c r="DP92" s="44" t="str">
        <f t="shared" ca="1" si="221"/>
        <v/>
      </c>
      <c r="DQ92" s="27" t="str">
        <f t="shared" ca="1" si="222"/>
        <v/>
      </c>
      <c r="DR92" s="44" t="str">
        <f ca="1">IF(DF92&lt;&gt;"",IF(DP92="NO",VLOOKUP(DK92,'Players Stats'!$C$88:$I$127,7),""),"")</f>
        <v/>
      </c>
      <c r="DS92" s="44" t="str">
        <f t="shared" ca="1" si="223"/>
        <v/>
      </c>
      <c r="DT92" s="27" t="str">
        <f t="shared" ca="1" si="224"/>
        <v/>
      </c>
      <c r="DU92" s="44" t="str">
        <f ca="1">IF(DP92="NO",VLOOKUP(DK92,'Players Stats'!$C$88:$H$127,7-'Quarter 2'!DS92),"")</f>
        <v/>
      </c>
      <c r="DV92" s="44" t="str">
        <f t="shared" ca="1" si="225"/>
        <v/>
      </c>
      <c r="DW92" s="27" t="str">
        <f t="shared" ca="1" si="226"/>
        <v/>
      </c>
      <c r="DX92" s="44" t="str">
        <f ca="1">IF(DW92="","",IF(DW92&lt;=VLOOKUP(DK92,'Players Stats'!$C$88:$L$127,10),"YES","NO"))</f>
        <v/>
      </c>
      <c r="DY92" s="27" t="str">
        <f t="shared" ca="1" si="227"/>
        <v/>
      </c>
      <c r="DZ92" s="44" t="str">
        <f ca="1">IF(DX92="YES",IF(DY92&lt;=VLOOKUP(DK92,'Players Stats'!$C$88:$H$127,6),1,0),"")</f>
        <v/>
      </c>
      <c r="EA92" s="27" t="str">
        <f t="shared" ca="1" si="228"/>
        <v/>
      </c>
      <c r="EB92" s="44" t="str">
        <f ca="1">IF(AND(DX92="YES",EA92&lt;&gt;""),IF(EA92&lt;=VLOOKUP(DK92,'Players Stats'!$C$88:$H$127,6),1,0),"")</f>
        <v/>
      </c>
      <c r="EC92" s="27" t="str">
        <f t="shared" ca="1" si="229"/>
        <v/>
      </c>
      <c r="ED92" s="44" t="str">
        <f ca="1">IF(EC92="","",IF(EC92&lt;=Simulation!$K$7,"YES","NO"))</f>
        <v/>
      </c>
      <c r="EE92" s="27" t="str">
        <f t="shared" ca="1" si="230"/>
        <v/>
      </c>
      <c r="EF92" s="44" t="str">
        <f ca="1">IF(ED92="NO",IF(EE92&lt;=Simulation!$K$9,DH92,DI92),"")</f>
        <v/>
      </c>
      <c r="EH92" s="44" t="str">
        <f t="shared" ca="1" si="231"/>
        <v/>
      </c>
      <c r="EI92" s="6" t="str">
        <f t="shared" ca="1" si="232"/>
        <v/>
      </c>
      <c r="EJ92" s="44" t="str">
        <f t="shared" ca="1" si="233"/>
        <v/>
      </c>
      <c r="EL92" s="44" t="str">
        <f t="shared" ca="1" si="234"/>
        <v/>
      </c>
      <c r="EM92" s="44" t="str">
        <f t="shared" ca="1" si="235"/>
        <v/>
      </c>
      <c r="EN92" s="44" t="str">
        <f t="shared" ca="1" si="236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53"/>
        <v/>
      </c>
      <c r="E93" s="44" t="str">
        <f t="shared" ca="1" si="154"/>
        <v/>
      </c>
      <c r="F93" s="87" t="str">
        <f t="shared" ca="1" si="155"/>
        <v/>
      </c>
      <c r="G93" s="44" t="str">
        <f t="shared" ca="1" si="156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87" t="str">
        <f t="shared" ca="1" si="157"/>
        <v/>
      </c>
      <c r="K93" s="87" t="str">
        <f ca="1">IF(B93&lt;&gt;"",VLOOKUP('Quarter 2'!G93-5*('Quarter 2'!D93-1),'Players Stats'!$B$136:$J$140,1+E93),"")</f>
        <v/>
      </c>
      <c r="L93" s="44" t="str">
        <f t="shared" ca="1" si="158"/>
        <v/>
      </c>
      <c r="M93" s="87" t="str">
        <f t="shared" ca="1" si="159"/>
        <v/>
      </c>
      <c r="N93" s="87" t="str">
        <f ca="1">IF(B93&lt;&gt;"",IF(L93="NO",VLOOKUP(G93,'Players Stats'!$C$88:$I$127,7),""),"")</f>
        <v/>
      </c>
      <c r="O93" s="44" t="str">
        <f t="shared" ca="1" si="160"/>
        <v/>
      </c>
      <c r="P93" s="87" t="str">
        <f t="shared" ca="1" si="161"/>
        <v/>
      </c>
      <c r="Q93" s="87" t="str">
        <f ca="1">IF(L93="NO",VLOOKUP(G93,'Players Stats'!$C$88:$H$127,7-'Quarter 2'!O93),"")</f>
        <v/>
      </c>
      <c r="R93" s="44" t="str">
        <f t="shared" ca="1" si="162"/>
        <v/>
      </c>
      <c r="S93" s="87" t="str">
        <f t="shared" ca="1" si="163"/>
        <v/>
      </c>
      <c r="T93" s="44" t="str">
        <f ca="1">IF(S93="","",IF(S93&lt;=VLOOKUP(G93,'Players Stats'!$C$88:$L$127,10),"YES","NO"))</f>
        <v/>
      </c>
      <c r="U93" s="87" t="str">
        <f t="shared" ca="1" si="164"/>
        <v/>
      </c>
      <c r="V93" s="44" t="str">
        <f ca="1">IF(T93="YES",IF(U93&lt;=VLOOKUP(G93,'Players Stats'!$C$88:$H$127,6),1,0),"")</f>
        <v/>
      </c>
      <c r="W93" s="87" t="str">
        <f t="shared" ca="1" si="165"/>
        <v/>
      </c>
      <c r="X93" s="44" t="str">
        <f ca="1">IF(AND(T93="YES",W93&lt;&gt;""),IF(W93&lt;=VLOOKUP(G93,'Players Stats'!$C$88:$H$127,6),1,0),"")</f>
        <v/>
      </c>
      <c r="Y93" s="87" t="str">
        <f t="shared" ca="1" si="166"/>
        <v/>
      </c>
      <c r="Z93" s="44" t="str">
        <f ca="1">IF(Y93="","",IF(Y93&lt;=Simulation!$K$7,"YES","NO"))</f>
        <v/>
      </c>
      <c r="AA93" s="87" t="str">
        <f t="shared" ca="1" si="167"/>
        <v/>
      </c>
      <c r="AB93" s="44" t="str">
        <f ca="1">IF(Z93="NO",IF(AA93&lt;=Simulation!$K$9,D93,E93),"")</f>
        <v/>
      </c>
      <c r="AD93" s="44" t="str">
        <f t="shared" ca="1" si="168"/>
        <v/>
      </c>
      <c r="AE93" s="6" t="str">
        <f t="shared" ca="1" si="169"/>
        <v/>
      </c>
      <c r="AF93" s="44" t="str">
        <f t="shared" ca="1" si="170"/>
        <v/>
      </c>
      <c r="AH93" s="44" t="str">
        <f t="shared" ca="1" si="171"/>
        <v/>
      </c>
      <c r="AI93" s="44" t="str">
        <f t="shared" ca="1" si="172"/>
        <v/>
      </c>
      <c r="AJ93" s="44" t="str">
        <f t="shared" ca="1" si="173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74"/>
        <v/>
      </c>
      <c r="AO93" s="44" t="str">
        <f t="shared" ca="1" si="175"/>
        <v/>
      </c>
      <c r="AP93" s="27" t="str">
        <f t="shared" ca="1" si="176"/>
        <v/>
      </c>
      <c r="AQ93" s="44" t="str">
        <f t="shared" ca="1" si="177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78"/>
        <v/>
      </c>
      <c r="AU93" s="44" t="str">
        <f ca="1">IF(AL93&lt;&gt;"",VLOOKUP('Quarter 2'!AQ93-5*('Quarter 2'!AN93-1),'Players Stats'!$B$136:$J$140,1+AO93),"")</f>
        <v/>
      </c>
      <c r="AV93" s="44" t="str">
        <f t="shared" ca="1" si="179"/>
        <v/>
      </c>
      <c r="AW93" s="27" t="str">
        <f t="shared" ca="1" si="180"/>
        <v/>
      </c>
      <c r="AX93" s="44" t="str">
        <f ca="1">IF(AL93&lt;&gt;"",IF(AV93="NO",VLOOKUP(AQ93,'Players Stats'!$C$88:$I$127,7),""),"")</f>
        <v/>
      </c>
      <c r="AY93" s="44" t="str">
        <f t="shared" ca="1" si="181"/>
        <v/>
      </c>
      <c r="AZ93" s="27" t="str">
        <f t="shared" ca="1" si="182"/>
        <v/>
      </c>
      <c r="BA93" s="44" t="str">
        <f ca="1">IF(AV93="NO",VLOOKUP(AQ93,'Players Stats'!$C$88:$H$127,7-'Quarter 2'!AY93),"")</f>
        <v/>
      </c>
      <c r="BB93" s="44" t="str">
        <f t="shared" ca="1" si="183"/>
        <v/>
      </c>
      <c r="BC93" s="27" t="str">
        <f t="shared" ca="1" si="184"/>
        <v/>
      </c>
      <c r="BD93" s="44" t="str">
        <f ca="1">IF(BC93="","",IF(BC93&lt;=VLOOKUP(AQ93,'Players Stats'!$C$88:$L$127,10),"YES","NO"))</f>
        <v/>
      </c>
      <c r="BE93" s="27" t="str">
        <f t="shared" ca="1" si="185"/>
        <v/>
      </c>
      <c r="BF93" s="44" t="str">
        <f ca="1">IF(BD93="YES",IF(BE93&lt;=VLOOKUP(AQ93,'Players Stats'!$C$88:$H$127,6),1,0),"")</f>
        <v/>
      </c>
      <c r="BG93" s="27" t="str">
        <f t="shared" ca="1" si="186"/>
        <v/>
      </c>
      <c r="BH93" s="44" t="str">
        <f ca="1">IF(AND(BD93="YES",BG93&lt;&gt;""),IF(BG93&lt;=VLOOKUP(AQ93,'Players Stats'!$C$88:$H$127,6),1,0),"")</f>
        <v/>
      </c>
      <c r="BI93" s="27" t="str">
        <f t="shared" ca="1" si="187"/>
        <v/>
      </c>
      <c r="BJ93" s="44" t="str">
        <f ca="1">IF(BI93="","",IF(BI93&lt;=Simulation!$K$7,"YES","NO"))</f>
        <v/>
      </c>
      <c r="BK93" s="27" t="str">
        <f t="shared" ca="1" si="188"/>
        <v/>
      </c>
      <c r="BL93" s="44" t="str">
        <f ca="1">IF(BJ93="NO",IF(BK93&lt;=Simulation!$K$9,AN93,AO93),"")</f>
        <v/>
      </c>
      <c r="BN93" s="44" t="str">
        <f t="shared" ca="1" si="189"/>
        <v/>
      </c>
      <c r="BO93" s="6" t="str">
        <f t="shared" ca="1" si="190"/>
        <v/>
      </c>
      <c r="BP93" s="44" t="str">
        <f t="shared" ca="1" si="191"/>
        <v/>
      </c>
      <c r="BR93" s="44" t="str">
        <f t="shared" ca="1" si="192"/>
        <v/>
      </c>
      <c r="BS93" s="44" t="str">
        <f t="shared" ca="1" si="193"/>
        <v/>
      </c>
      <c r="BT93" s="44" t="str">
        <f t="shared" ca="1" si="194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195"/>
        <v/>
      </c>
      <c r="BY93" s="44" t="str">
        <f t="shared" ca="1" si="196"/>
        <v/>
      </c>
      <c r="BZ93" s="27" t="str">
        <f t="shared" ca="1" si="197"/>
        <v/>
      </c>
      <c r="CA93" s="44" t="str">
        <f t="shared" ca="1" si="198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199"/>
        <v/>
      </c>
      <c r="CE93" s="44" t="str">
        <f ca="1">IF(BV93&lt;&gt;"",VLOOKUP('Quarter 2'!CA93-5*('Quarter 2'!BX93-1),'Players Stats'!$B$136:$J$140,1+BY93),"")</f>
        <v/>
      </c>
      <c r="CF93" s="44" t="str">
        <f t="shared" ca="1" si="200"/>
        <v/>
      </c>
      <c r="CG93" s="27" t="str">
        <f t="shared" ca="1" si="201"/>
        <v/>
      </c>
      <c r="CH93" s="44" t="str">
        <f ca="1">IF(BV93&lt;&gt;"",IF(CF93="NO",VLOOKUP(CA93,'Players Stats'!$C$88:$I$127,7),""),"")</f>
        <v/>
      </c>
      <c r="CI93" s="44" t="str">
        <f t="shared" ca="1" si="202"/>
        <v/>
      </c>
      <c r="CJ93" s="27" t="str">
        <f t="shared" ca="1" si="203"/>
        <v/>
      </c>
      <c r="CK93" s="44" t="str">
        <f ca="1">IF(CF93="NO",VLOOKUP(CA93,'Players Stats'!$C$88:$H$127,7-'Quarter 2'!CI93),"")</f>
        <v/>
      </c>
      <c r="CL93" s="44" t="str">
        <f t="shared" ca="1" si="204"/>
        <v/>
      </c>
      <c r="CM93" s="27" t="str">
        <f t="shared" ca="1" si="205"/>
        <v/>
      </c>
      <c r="CN93" s="44" t="str">
        <f ca="1">IF(CM93="","",IF(CM93&lt;=VLOOKUP(CA93,'Players Stats'!$C$88:$L$127,10),"YES","NO"))</f>
        <v/>
      </c>
      <c r="CO93" s="27" t="str">
        <f t="shared" ca="1" si="206"/>
        <v/>
      </c>
      <c r="CP93" s="44" t="str">
        <f ca="1">IF(CN93="YES",IF(CO93&lt;=VLOOKUP(CA93,'Players Stats'!$C$88:$H$127,6),1,0),"")</f>
        <v/>
      </c>
      <c r="CQ93" s="27" t="str">
        <f t="shared" ca="1" si="207"/>
        <v/>
      </c>
      <c r="CR93" s="44" t="str">
        <f ca="1">IF(AND(CN93="YES",CQ93&lt;&gt;""),IF(CQ93&lt;=VLOOKUP(CA93,'Players Stats'!$C$88:$H$127,6),1,0),"")</f>
        <v/>
      </c>
      <c r="CS93" s="27" t="str">
        <f t="shared" ca="1" si="208"/>
        <v/>
      </c>
      <c r="CT93" s="44" t="str">
        <f ca="1">IF(CS93="","",IF(CS93&lt;=Simulation!$K$7,"YES","NO"))</f>
        <v/>
      </c>
      <c r="CU93" s="27" t="str">
        <f t="shared" ca="1" si="209"/>
        <v/>
      </c>
      <c r="CV93" s="44" t="str">
        <f ca="1">IF(CT93="NO",IF(CU93&lt;=Simulation!$K$9,BX93,BY93),"")</f>
        <v/>
      </c>
      <c r="CX93" s="44" t="str">
        <f t="shared" ca="1" si="210"/>
        <v/>
      </c>
      <c r="CY93" s="6" t="str">
        <f t="shared" ca="1" si="211"/>
        <v/>
      </c>
      <c r="CZ93" s="44" t="str">
        <f t="shared" ca="1" si="212"/>
        <v/>
      </c>
      <c r="DB93" s="44" t="str">
        <f t="shared" ca="1" si="213"/>
        <v/>
      </c>
      <c r="DC93" s="44" t="str">
        <f t="shared" ca="1" si="214"/>
        <v/>
      </c>
      <c r="DD93" s="44" t="str">
        <f t="shared" ca="1" si="215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16"/>
        <v/>
      </c>
      <c r="DI93" s="44" t="str">
        <f t="shared" ca="1" si="217"/>
        <v/>
      </c>
      <c r="DJ93" s="27" t="str">
        <f t="shared" ca="1" si="218"/>
        <v/>
      </c>
      <c r="DK93" s="44" t="str">
        <f t="shared" ca="1" si="219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20"/>
        <v/>
      </c>
      <c r="DO93" s="44" t="str">
        <f ca="1">IF(DF93&lt;&gt;"",VLOOKUP('Quarter 2'!DK93-5*('Quarter 2'!DH93-1),'Players Stats'!$B$136:$J$140,1+DI93),"")</f>
        <v/>
      </c>
      <c r="DP93" s="44" t="str">
        <f t="shared" ca="1" si="221"/>
        <v/>
      </c>
      <c r="DQ93" s="27" t="str">
        <f t="shared" ca="1" si="222"/>
        <v/>
      </c>
      <c r="DR93" s="44" t="str">
        <f ca="1">IF(DF93&lt;&gt;"",IF(DP93="NO",VLOOKUP(DK93,'Players Stats'!$C$88:$I$127,7),""),"")</f>
        <v/>
      </c>
      <c r="DS93" s="44" t="str">
        <f t="shared" ca="1" si="223"/>
        <v/>
      </c>
      <c r="DT93" s="27" t="str">
        <f t="shared" ca="1" si="224"/>
        <v/>
      </c>
      <c r="DU93" s="44" t="str">
        <f ca="1">IF(DP93="NO",VLOOKUP(DK93,'Players Stats'!$C$88:$H$127,7-'Quarter 2'!DS93),"")</f>
        <v/>
      </c>
      <c r="DV93" s="44" t="str">
        <f t="shared" ca="1" si="225"/>
        <v/>
      </c>
      <c r="DW93" s="27" t="str">
        <f t="shared" ca="1" si="226"/>
        <v/>
      </c>
      <c r="DX93" s="44" t="str">
        <f ca="1">IF(DW93="","",IF(DW93&lt;=VLOOKUP(DK93,'Players Stats'!$C$88:$L$127,10),"YES","NO"))</f>
        <v/>
      </c>
      <c r="DY93" s="27" t="str">
        <f t="shared" ca="1" si="227"/>
        <v/>
      </c>
      <c r="DZ93" s="44" t="str">
        <f ca="1">IF(DX93="YES",IF(DY93&lt;=VLOOKUP(DK93,'Players Stats'!$C$88:$H$127,6),1,0),"")</f>
        <v/>
      </c>
      <c r="EA93" s="27" t="str">
        <f t="shared" ca="1" si="228"/>
        <v/>
      </c>
      <c r="EB93" s="44" t="str">
        <f ca="1">IF(AND(DX93="YES",EA93&lt;&gt;""),IF(EA93&lt;=VLOOKUP(DK93,'Players Stats'!$C$88:$H$127,6),1,0),"")</f>
        <v/>
      </c>
      <c r="EC93" s="27" t="str">
        <f t="shared" ca="1" si="229"/>
        <v/>
      </c>
      <c r="ED93" s="44" t="str">
        <f ca="1">IF(EC93="","",IF(EC93&lt;=Simulation!$K$7,"YES","NO"))</f>
        <v/>
      </c>
      <c r="EE93" s="27" t="str">
        <f t="shared" ca="1" si="230"/>
        <v/>
      </c>
      <c r="EF93" s="44" t="str">
        <f ca="1">IF(ED93="NO",IF(EE93&lt;=Simulation!$K$9,DH93,DI93),"")</f>
        <v/>
      </c>
      <c r="EH93" s="44" t="str">
        <f t="shared" ca="1" si="231"/>
        <v/>
      </c>
      <c r="EI93" s="6" t="str">
        <f t="shared" ca="1" si="232"/>
        <v/>
      </c>
      <c r="EJ93" s="44" t="str">
        <f t="shared" ca="1" si="233"/>
        <v/>
      </c>
      <c r="EL93" s="44" t="str">
        <f t="shared" ca="1" si="234"/>
        <v/>
      </c>
      <c r="EM93" s="44" t="str">
        <f t="shared" ca="1" si="235"/>
        <v/>
      </c>
      <c r="EN93" s="44" t="str">
        <f t="shared" ca="1" si="236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53"/>
        <v/>
      </c>
      <c r="E94" s="44" t="str">
        <f t="shared" ca="1" si="154"/>
        <v/>
      </c>
      <c r="F94" s="87" t="str">
        <f t="shared" ca="1" si="155"/>
        <v/>
      </c>
      <c r="G94" s="44" t="str">
        <f t="shared" ca="1" si="156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87" t="str">
        <f t="shared" ca="1" si="157"/>
        <v/>
      </c>
      <c r="K94" s="87" t="str">
        <f ca="1">IF(B94&lt;&gt;"",VLOOKUP('Quarter 2'!G94-5*('Quarter 2'!D94-1),'Players Stats'!$B$136:$J$140,1+E94),"")</f>
        <v/>
      </c>
      <c r="L94" s="44" t="str">
        <f t="shared" ca="1" si="158"/>
        <v/>
      </c>
      <c r="M94" s="87" t="str">
        <f t="shared" ca="1" si="159"/>
        <v/>
      </c>
      <c r="N94" s="87" t="str">
        <f ca="1">IF(B94&lt;&gt;"",IF(L94="NO",VLOOKUP(G94,'Players Stats'!$C$88:$I$127,7),""),"")</f>
        <v/>
      </c>
      <c r="O94" s="44" t="str">
        <f t="shared" ca="1" si="160"/>
        <v/>
      </c>
      <c r="P94" s="87" t="str">
        <f t="shared" ca="1" si="161"/>
        <v/>
      </c>
      <c r="Q94" s="87" t="str">
        <f ca="1">IF(L94="NO",VLOOKUP(G94,'Players Stats'!$C$88:$H$127,7-'Quarter 2'!O94),"")</f>
        <v/>
      </c>
      <c r="R94" s="44" t="str">
        <f t="shared" ca="1" si="162"/>
        <v/>
      </c>
      <c r="S94" s="87" t="str">
        <f t="shared" ca="1" si="163"/>
        <v/>
      </c>
      <c r="T94" s="44" t="str">
        <f ca="1">IF(S94="","",IF(S94&lt;=VLOOKUP(G94,'Players Stats'!$C$88:$L$127,10),"YES","NO"))</f>
        <v/>
      </c>
      <c r="U94" s="87" t="str">
        <f t="shared" ca="1" si="164"/>
        <v/>
      </c>
      <c r="V94" s="44" t="str">
        <f ca="1">IF(T94="YES",IF(U94&lt;=VLOOKUP(G94,'Players Stats'!$C$88:$H$127,6),1,0),"")</f>
        <v/>
      </c>
      <c r="W94" s="87" t="str">
        <f t="shared" ca="1" si="165"/>
        <v/>
      </c>
      <c r="X94" s="44" t="str">
        <f ca="1">IF(AND(T94="YES",W94&lt;&gt;""),IF(W94&lt;=VLOOKUP(G94,'Players Stats'!$C$88:$H$127,6),1,0),"")</f>
        <v/>
      </c>
      <c r="Y94" s="87" t="str">
        <f t="shared" ca="1" si="166"/>
        <v/>
      </c>
      <c r="Z94" s="44" t="str">
        <f ca="1">IF(Y94="","",IF(Y94&lt;=Simulation!$K$7,"YES","NO"))</f>
        <v/>
      </c>
      <c r="AA94" s="87" t="str">
        <f t="shared" ca="1" si="167"/>
        <v/>
      </c>
      <c r="AB94" s="44" t="str">
        <f ca="1">IF(Z94="NO",IF(AA94&lt;=Simulation!$K$9,D94,E94),"")</f>
        <v/>
      </c>
      <c r="AD94" s="44" t="str">
        <f t="shared" ca="1" si="168"/>
        <v/>
      </c>
      <c r="AE94" s="6" t="str">
        <f t="shared" ca="1" si="169"/>
        <v/>
      </c>
      <c r="AF94" s="44" t="str">
        <f t="shared" ca="1" si="170"/>
        <v/>
      </c>
      <c r="AH94" s="44" t="str">
        <f t="shared" ca="1" si="171"/>
        <v/>
      </c>
      <c r="AI94" s="44" t="str">
        <f t="shared" ca="1" si="172"/>
        <v/>
      </c>
      <c r="AJ94" s="44" t="str">
        <f t="shared" ca="1" si="173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74"/>
        <v/>
      </c>
      <c r="AO94" s="44" t="str">
        <f t="shared" ca="1" si="175"/>
        <v/>
      </c>
      <c r="AP94" s="27" t="str">
        <f t="shared" ca="1" si="176"/>
        <v/>
      </c>
      <c r="AQ94" s="44" t="str">
        <f t="shared" ca="1" si="177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78"/>
        <v/>
      </c>
      <c r="AU94" s="44" t="str">
        <f ca="1">IF(AL94&lt;&gt;"",VLOOKUP('Quarter 2'!AQ94-5*('Quarter 2'!AN94-1),'Players Stats'!$B$136:$J$140,1+AO94),"")</f>
        <v/>
      </c>
      <c r="AV94" s="44" t="str">
        <f t="shared" ca="1" si="179"/>
        <v/>
      </c>
      <c r="AW94" s="27" t="str">
        <f t="shared" ca="1" si="180"/>
        <v/>
      </c>
      <c r="AX94" s="44" t="str">
        <f ca="1">IF(AL94&lt;&gt;"",IF(AV94="NO",VLOOKUP(AQ94,'Players Stats'!$C$88:$I$127,7),""),"")</f>
        <v/>
      </c>
      <c r="AY94" s="44" t="str">
        <f t="shared" ca="1" si="181"/>
        <v/>
      </c>
      <c r="AZ94" s="27" t="str">
        <f t="shared" ca="1" si="182"/>
        <v/>
      </c>
      <c r="BA94" s="44" t="str">
        <f ca="1">IF(AV94="NO",VLOOKUP(AQ94,'Players Stats'!$C$88:$H$127,7-'Quarter 2'!AY94),"")</f>
        <v/>
      </c>
      <c r="BB94" s="44" t="str">
        <f t="shared" ca="1" si="183"/>
        <v/>
      </c>
      <c r="BC94" s="27" t="str">
        <f t="shared" ca="1" si="184"/>
        <v/>
      </c>
      <c r="BD94" s="44" t="str">
        <f ca="1">IF(BC94="","",IF(BC94&lt;=VLOOKUP(AQ94,'Players Stats'!$C$88:$L$127,10),"YES","NO"))</f>
        <v/>
      </c>
      <c r="BE94" s="27" t="str">
        <f t="shared" ca="1" si="185"/>
        <v/>
      </c>
      <c r="BF94" s="44" t="str">
        <f ca="1">IF(BD94="YES",IF(BE94&lt;=VLOOKUP(AQ94,'Players Stats'!$C$88:$H$127,6),1,0),"")</f>
        <v/>
      </c>
      <c r="BG94" s="27" t="str">
        <f t="shared" ca="1" si="186"/>
        <v/>
      </c>
      <c r="BH94" s="44" t="str">
        <f ca="1">IF(AND(BD94="YES",BG94&lt;&gt;""),IF(BG94&lt;=VLOOKUP(AQ94,'Players Stats'!$C$88:$H$127,6),1,0),"")</f>
        <v/>
      </c>
      <c r="BI94" s="27" t="str">
        <f t="shared" ca="1" si="187"/>
        <v/>
      </c>
      <c r="BJ94" s="44" t="str">
        <f ca="1">IF(BI94="","",IF(BI94&lt;=Simulation!$K$7,"YES","NO"))</f>
        <v/>
      </c>
      <c r="BK94" s="27" t="str">
        <f t="shared" ca="1" si="188"/>
        <v/>
      </c>
      <c r="BL94" s="44" t="str">
        <f ca="1">IF(BJ94="NO",IF(BK94&lt;=Simulation!$K$9,AN94,AO94),"")</f>
        <v/>
      </c>
      <c r="BN94" s="44" t="str">
        <f t="shared" ca="1" si="189"/>
        <v/>
      </c>
      <c r="BO94" s="6" t="str">
        <f t="shared" ca="1" si="190"/>
        <v/>
      </c>
      <c r="BP94" s="44" t="str">
        <f t="shared" ca="1" si="191"/>
        <v/>
      </c>
      <c r="BR94" s="44" t="str">
        <f t="shared" ca="1" si="192"/>
        <v/>
      </c>
      <c r="BS94" s="44" t="str">
        <f t="shared" ca="1" si="193"/>
        <v/>
      </c>
      <c r="BT94" s="44" t="str">
        <f t="shared" ca="1" si="194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195"/>
        <v/>
      </c>
      <c r="BY94" s="44" t="str">
        <f t="shared" ca="1" si="196"/>
        <v/>
      </c>
      <c r="BZ94" s="27" t="str">
        <f t="shared" ca="1" si="197"/>
        <v/>
      </c>
      <c r="CA94" s="44" t="str">
        <f t="shared" ca="1" si="198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199"/>
        <v/>
      </c>
      <c r="CE94" s="44" t="str">
        <f ca="1">IF(BV94&lt;&gt;"",VLOOKUP('Quarter 2'!CA94-5*('Quarter 2'!BX94-1),'Players Stats'!$B$136:$J$140,1+BY94),"")</f>
        <v/>
      </c>
      <c r="CF94" s="44" t="str">
        <f t="shared" ca="1" si="200"/>
        <v/>
      </c>
      <c r="CG94" s="27" t="str">
        <f t="shared" ca="1" si="201"/>
        <v/>
      </c>
      <c r="CH94" s="44" t="str">
        <f ca="1">IF(BV94&lt;&gt;"",IF(CF94="NO",VLOOKUP(CA94,'Players Stats'!$C$88:$I$127,7),""),"")</f>
        <v/>
      </c>
      <c r="CI94" s="44" t="str">
        <f t="shared" ca="1" si="202"/>
        <v/>
      </c>
      <c r="CJ94" s="27" t="str">
        <f t="shared" ca="1" si="203"/>
        <v/>
      </c>
      <c r="CK94" s="44" t="str">
        <f ca="1">IF(CF94="NO",VLOOKUP(CA94,'Players Stats'!$C$88:$H$127,7-'Quarter 2'!CI94),"")</f>
        <v/>
      </c>
      <c r="CL94" s="44" t="str">
        <f t="shared" ca="1" si="204"/>
        <v/>
      </c>
      <c r="CM94" s="27" t="str">
        <f t="shared" ca="1" si="205"/>
        <v/>
      </c>
      <c r="CN94" s="44" t="str">
        <f ca="1">IF(CM94="","",IF(CM94&lt;=VLOOKUP(CA94,'Players Stats'!$C$88:$L$127,10),"YES","NO"))</f>
        <v/>
      </c>
      <c r="CO94" s="27" t="str">
        <f t="shared" ca="1" si="206"/>
        <v/>
      </c>
      <c r="CP94" s="44" t="str">
        <f ca="1">IF(CN94="YES",IF(CO94&lt;=VLOOKUP(CA94,'Players Stats'!$C$88:$H$127,6),1,0),"")</f>
        <v/>
      </c>
      <c r="CQ94" s="27" t="str">
        <f t="shared" ca="1" si="207"/>
        <v/>
      </c>
      <c r="CR94" s="44" t="str">
        <f ca="1">IF(AND(CN94="YES",CQ94&lt;&gt;""),IF(CQ94&lt;=VLOOKUP(CA94,'Players Stats'!$C$88:$H$127,6),1,0),"")</f>
        <v/>
      </c>
      <c r="CS94" s="27" t="str">
        <f t="shared" ca="1" si="208"/>
        <v/>
      </c>
      <c r="CT94" s="44" t="str">
        <f ca="1">IF(CS94="","",IF(CS94&lt;=Simulation!$K$7,"YES","NO"))</f>
        <v/>
      </c>
      <c r="CU94" s="27" t="str">
        <f t="shared" ca="1" si="209"/>
        <v/>
      </c>
      <c r="CV94" s="44" t="str">
        <f ca="1">IF(CT94="NO",IF(CU94&lt;=Simulation!$K$9,BX94,BY94),"")</f>
        <v/>
      </c>
      <c r="CX94" s="44" t="str">
        <f t="shared" ca="1" si="210"/>
        <v/>
      </c>
      <c r="CY94" s="6" t="str">
        <f t="shared" ca="1" si="211"/>
        <v/>
      </c>
      <c r="CZ94" s="44" t="str">
        <f t="shared" ca="1" si="212"/>
        <v/>
      </c>
      <c r="DB94" s="44" t="str">
        <f t="shared" ca="1" si="213"/>
        <v/>
      </c>
      <c r="DC94" s="44" t="str">
        <f t="shared" ca="1" si="214"/>
        <v/>
      </c>
      <c r="DD94" s="44" t="str">
        <f t="shared" ca="1" si="215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16"/>
        <v/>
      </c>
      <c r="DI94" s="44" t="str">
        <f t="shared" ca="1" si="217"/>
        <v/>
      </c>
      <c r="DJ94" s="27" t="str">
        <f t="shared" ca="1" si="218"/>
        <v/>
      </c>
      <c r="DK94" s="44" t="str">
        <f t="shared" ca="1" si="219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20"/>
        <v/>
      </c>
      <c r="DO94" s="44" t="str">
        <f ca="1">IF(DF94&lt;&gt;"",VLOOKUP('Quarter 2'!DK94-5*('Quarter 2'!DH94-1),'Players Stats'!$B$136:$J$140,1+DI94),"")</f>
        <v/>
      </c>
      <c r="DP94" s="44" t="str">
        <f t="shared" ca="1" si="221"/>
        <v/>
      </c>
      <c r="DQ94" s="27" t="str">
        <f t="shared" ca="1" si="222"/>
        <v/>
      </c>
      <c r="DR94" s="44" t="str">
        <f ca="1">IF(DF94&lt;&gt;"",IF(DP94="NO",VLOOKUP(DK94,'Players Stats'!$C$88:$I$127,7),""),"")</f>
        <v/>
      </c>
      <c r="DS94" s="44" t="str">
        <f t="shared" ca="1" si="223"/>
        <v/>
      </c>
      <c r="DT94" s="27" t="str">
        <f t="shared" ca="1" si="224"/>
        <v/>
      </c>
      <c r="DU94" s="44" t="str">
        <f ca="1">IF(DP94="NO",VLOOKUP(DK94,'Players Stats'!$C$88:$H$127,7-'Quarter 2'!DS94),"")</f>
        <v/>
      </c>
      <c r="DV94" s="44" t="str">
        <f t="shared" ca="1" si="225"/>
        <v/>
      </c>
      <c r="DW94" s="27" t="str">
        <f t="shared" ca="1" si="226"/>
        <v/>
      </c>
      <c r="DX94" s="44" t="str">
        <f ca="1">IF(DW94="","",IF(DW94&lt;=VLOOKUP(DK94,'Players Stats'!$C$88:$L$127,10),"YES","NO"))</f>
        <v/>
      </c>
      <c r="DY94" s="27" t="str">
        <f t="shared" ca="1" si="227"/>
        <v/>
      </c>
      <c r="DZ94" s="44" t="str">
        <f ca="1">IF(DX94="YES",IF(DY94&lt;=VLOOKUP(DK94,'Players Stats'!$C$88:$H$127,6),1,0),"")</f>
        <v/>
      </c>
      <c r="EA94" s="27" t="str">
        <f t="shared" ca="1" si="228"/>
        <v/>
      </c>
      <c r="EB94" s="44" t="str">
        <f ca="1">IF(AND(DX94="YES",EA94&lt;&gt;""),IF(EA94&lt;=VLOOKUP(DK94,'Players Stats'!$C$88:$H$127,6),1,0),"")</f>
        <v/>
      </c>
      <c r="EC94" s="27" t="str">
        <f t="shared" ca="1" si="229"/>
        <v/>
      </c>
      <c r="ED94" s="44" t="str">
        <f ca="1">IF(EC94="","",IF(EC94&lt;=Simulation!$K$7,"YES","NO"))</f>
        <v/>
      </c>
      <c r="EE94" s="27" t="str">
        <f t="shared" ca="1" si="230"/>
        <v/>
      </c>
      <c r="EF94" s="44" t="str">
        <f ca="1">IF(ED94="NO",IF(EE94&lt;=Simulation!$K$9,DH94,DI94),"")</f>
        <v/>
      </c>
      <c r="EH94" s="44" t="str">
        <f t="shared" ca="1" si="231"/>
        <v/>
      </c>
      <c r="EI94" s="6" t="str">
        <f t="shared" ca="1" si="232"/>
        <v/>
      </c>
      <c r="EJ94" s="44" t="str">
        <f t="shared" ca="1" si="233"/>
        <v/>
      </c>
      <c r="EL94" s="44" t="str">
        <f t="shared" ca="1" si="234"/>
        <v/>
      </c>
      <c r="EM94" s="44" t="str">
        <f t="shared" ca="1" si="235"/>
        <v/>
      </c>
      <c r="EN94" s="44" t="str">
        <f t="shared" ca="1" si="236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53"/>
        <v/>
      </c>
      <c r="E95" s="44" t="str">
        <f t="shared" ca="1" si="154"/>
        <v/>
      </c>
      <c r="F95" s="87" t="str">
        <f t="shared" ca="1" si="155"/>
        <v/>
      </c>
      <c r="G95" s="44" t="str">
        <f t="shared" ca="1" si="156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87" t="str">
        <f t="shared" ca="1" si="157"/>
        <v/>
      </c>
      <c r="K95" s="87" t="str">
        <f ca="1">IF(B95&lt;&gt;"",VLOOKUP('Quarter 2'!G95-5*('Quarter 2'!D95-1),'Players Stats'!$B$136:$J$140,1+E95),"")</f>
        <v/>
      </c>
      <c r="L95" s="44" t="str">
        <f t="shared" ca="1" si="158"/>
        <v/>
      </c>
      <c r="M95" s="87" t="str">
        <f t="shared" ca="1" si="159"/>
        <v/>
      </c>
      <c r="N95" s="87" t="str">
        <f ca="1">IF(B95&lt;&gt;"",IF(L95="NO",VLOOKUP(G95,'Players Stats'!$C$88:$I$127,7),""),"")</f>
        <v/>
      </c>
      <c r="O95" s="44" t="str">
        <f t="shared" ca="1" si="160"/>
        <v/>
      </c>
      <c r="P95" s="87" t="str">
        <f t="shared" ca="1" si="161"/>
        <v/>
      </c>
      <c r="Q95" s="87" t="str">
        <f ca="1">IF(L95="NO",VLOOKUP(G95,'Players Stats'!$C$88:$H$127,7-'Quarter 2'!O95),"")</f>
        <v/>
      </c>
      <c r="R95" s="44" t="str">
        <f t="shared" ca="1" si="162"/>
        <v/>
      </c>
      <c r="S95" s="87" t="str">
        <f t="shared" ca="1" si="163"/>
        <v/>
      </c>
      <c r="T95" s="44" t="str">
        <f ca="1">IF(S95="","",IF(S95&lt;=VLOOKUP(G95,'Players Stats'!$C$88:$L$127,10),"YES","NO"))</f>
        <v/>
      </c>
      <c r="U95" s="87" t="str">
        <f t="shared" ca="1" si="164"/>
        <v/>
      </c>
      <c r="V95" s="44" t="str">
        <f ca="1">IF(T95="YES",IF(U95&lt;=VLOOKUP(G95,'Players Stats'!$C$88:$H$127,6),1,0),"")</f>
        <v/>
      </c>
      <c r="W95" s="87" t="str">
        <f t="shared" ca="1" si="165"/>
        <v/>
      </c>
      <c r="X95" s="44" t="str">
        <f ca="1">IF(AND(T95="YES",W95&lt;&gt;""),IF(W95&lt;=VLOOKUP(G95,'Players Stats'!$C$88:$H$127,6),1,0),"")</f>
        <v/>
      </c>
      <c r="Y95" s="87" t="str">
        <f t="shared" ca="1" si="166"/>
        <v/>
      </c>
      <c r="Z95" s="44" t="str">
        <f ca="1">IF(Y95="","",IF(Y95&lt;=Simulation!$K$7,"YES","NO"))</f>
        <v/>
      </c>
      <c r="AA95" s="87" t="str">
        <f t="shared" ca="1" si="167"/>
        <v/>
      </c>
      <c r="AB95" s="44" t="str">
        <f ca="1">IF(Z95="NO",IF(AA95&lt;=Simulation!$K$9,D95,E95),"")</f>
        <v/>
      </c>
      <c r="AD95" s="44" t="str">
        <f t="shared" ca="1" si="168"/>
        <v/>
      </c>
      <c r="AE95" s="6" t="str">
        <f t="shared" ca="1" si="169"/>
        <v/>
      </c>
      <c r="AF95" s="44" t="str">
        <f t="shared" ca="1" si="170"/>
        <v/>
      </c>
      <c r="AH95" s="44" t="str">
        <f t="shared" ca="1" si="171"/>
        <v/>
      </c>
      <c r="AI95" s="44" t="str">
        <f t="shared" ca="1" si="172"/>
        <v/>
      </c>
      <c r="AJ95" s="44" t="str">
        <f t="shared" ca="1" si="173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74"/>
        <v/>
      </c>
      <c r="AO95" s="44" t="str">
        <f t="shared" ca="1" si="175"/>
        <v/>
      </c>
      <c r="AP95" s="27" t="str">
        <f t="shared" ca="1" si="176"/>
        <v/>
      </c>
      <c r="AQ95" s="44" t="str">
        <f t="shared" ca="1" si="177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78"/>
        <v/>
      </c>
      <c r="AU95" s="44" t="str">
        <f ca="1">IF(AL95&lt;&gt;"",VLOOKUP('Quarter 2'!AQ95-5*('Quarter 2'!AN95-1),'Players Stats'!$B$136:$J$140,1+AO95),"")</f>
        <v/>
      </c>
      <c r="AV95" s="44" t="str">
        <f t="shared" ca="1" si="179"/>
        <v/>
      </c>
      <c r="AW95" s="27" t="str">
        <f t="shared" ca="1" si="180"/>
        <v/>
      </c>
      <c r="AX95" s="44" t="str">
        <f ca="1">IF(AL95&lt;&gt;"",IF(AV95="NO",VLOOKUP(AQ95,'Players Stats'!$C$88:$I$127,7),""),"")</f>
        <v/>
      </c>
      <c r="AY95" s="44" t="str">
        <f t="shared" ca="1" si="181"/>
        <v/>
      </c>
      <c r="AZ95" s="27" t="str">
        <f t="shared" ca="1" si="182"/>
        <v/>
      </c>
      <c r="BA95" s="44" t="str">
        <f ca="1">IF(AV95="NO",VLOOKUP(AQ95,'Players Stats'!$C$88:$H$127,7-'Quarter 2'!AY95),"")</f>
        <v/>
      </c>
      <c r="BB95" s="44" t="str">
        <f t="shared" ca="1" si="183"/>
        <v/>
      </c>
      <c r="BC95" s="27" t="str">
        <f t="shared" ca="1" si="184"/>
        <v/>
      </c>
      <c r="BD95" s="44" t="str">
        <f ca="1">IF(BC95="","",IF(BC95&lt;=VLOOKUP(AQ95,'Players Stats'!$C$88:$L$127,10),"YES","NO"))</f>
        <v/>
      </c>
      <c r="BE95" s="27" t="str">
        <f t="shared" ca="1" si="185"/>
        <v/>
      </c>
      <c r="BF95" s="44" t="str">
        <f ca="1">IF(BD95="YES",IF(BE95&lt;=VLOOKUP(AQ95,'Players Stats'!$C$88:$H$127,6),1,0),"")</f>
        <v/>
      </c>
      <c r="BG95" s="27" t="str">
        <f t="shared" ca="1" si="186"/>
        <v/>
      </c>
      <c r="BH95" s="44" t="str">
        <f ca="1">IF(AND(BD95="YES",BG95&lt;&gt;""),IF(BG95&lt;=VLOOKUP(AQ95,'Players Stats'!$C$88:$H$127,6),1,0),"")</f>
        <v/>
      </c>
      <c r="BI95" s="27" t="str">
        <f t="shared" ca="1" si="187"/>
        <v/>
      </c>
      <c r="BJ95" s="44" t="str">
        <f ca="1">IF(BI95="","",IF(BI95&lt;=Simulation!$K$7,"YES","NO"))</f>
        <v/>
      </c>
      <c r="BK95" s="27" t="str">
        <f t="shared" ca="1" si="188"/>
        <v/>
      </c>
      <c r="BL95" s="44" t="str">
        <f ca="1">IF(BJ95="NO",IF(BK95&lt;=Simulation!$K$9,AN95,AO95),"")</f>
        <v/>
      </c>
      <c r="BN95" s="44" t="str">
        <f t="shared" ca="1" si="189"/>
        <v/>
      </c>
      <c r="BO95" s="6" t="str">
        <f t="shared" ca="1" si="190"/>
        <v/>
      </c>
      <c r="BP95" s="44" t="str">
        <f t="shared" ca="1" si="191"/>
        <v/>
      </c>
      <c r="BR95" s="44" t="str">
        <f t="shared" ca="1" si="192"/>
        <v/>
      </c>
      <c r="BS95" s="44" t="str">
        <f t="shared" ca="1" si="193"/>
        <v/>
      </c>
      <c r="BT95" s="44" t="str">
        <f t="shared" ca="1" si="194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195"/>
        <v/>
      </c>
      <c r="BY95" s="44" t="str">
        <f t="shared" ca="1" si="196"/>
        <v/>
      </c>
      <c r="BZ95" s="27" t="str">
        <f t="shared" ca="1" si="197"/>
        <v/>
      </c>
      <c r="CA95" s="44" t="str">
        <f t="shared" ca="1" si="198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199"/>
        <v/>
      </c>
      <c r="CE95" s="44" t="str">
        <f ca="1">IF(BV95&lt;&gt;"",VLOOKUP('Quarter 2'!CA95-5*('Quarter 2'!BX95-1),'Players Stats'!$B$136:$J$140,1+BY95),"")</f>
        <v/>
      </c>
      <c r="CF95" s="44" t="str">
        <f t="shared" ca="1" si="200"/>
        <v/>
      </c>
      <c r="CG95" s="27" t="str">
        <f t="shared" ca="1" si="201"/>
        <v/>
      </c>
      <c r="CH95" s="44" t="str">
        <f ca="1">IF(BV95&lt;&gt;"",IF(CF95="NO",VLOOKUP(CA95,'Players Stats'!$C$88:$I$127,7),""),"")</f>
        <v/>
      </c>
      <c r="CI95" s="44" t="str">
        <f t="shared" ca="1" si="202"/>
        <v/>
      </c>
      <c r="CJ95" s="27" t="str">
        <f t="shared" ca="1" si="203"/>
        <v/>
      </c>
      <c r="CK95" s="44" t="str">
        <f ca="1">IF(CF95="NO",VLOOKUP(CA95,'Players Stats'!$C$88:$H$127,7-'Quarter 2'!CI95),"")</f>
        <v/>
      </c>
      <c r="CL95" s="44" t="str">
        <f t="shared" ca="1" si="204"/>
        <v/>
      </c>
      <c r="CM95" s="27" t="str">
        <f t="shared" ca="1" si="205"/>
        <v/>
      </c>
      <c r="CN95" s="44" t="str">
        <f ca="1">IF(CM95="","",IF(CM95&lt;=VLOOKUP(CA95,'Players Stats'!$C$88:$L$127,10),"YES","NO"))</f>
        <v/>
      </c>
      <c r="CO95" s="27" t="str">
        <f t="shared" ca="1" si="206"/>
        <v/>
      </c>
      <c r="CP95" s="44" t="str">
        <f ca="1">IF(CN95="YES",IF(CO95&lt;=VLOOKUP(CA95,'Players Stats'!$C$88:$H$127,6),1,0),"")</f>
        <v/>
      </c>
      <c r="CQ95" s="27" t="str">
        <f t="shared" ca="1" si="207"/>
        <v/>
      </c>
      <c r="CR95" s="44" t="str">
        <f ca="1">IF(AND(CN95="YES",CQ95&lt;&gt;""),IF(CQ95&lt;=VLOOKUP(CA95,'Players Stats'!$C$88:$H$127,6),1,0),"")</f>
        <v/>
      </c>
      <c r="CS95" s="27" t="str">
        <f t="shared" ca="1" si="208"/>
        <v/>
      </c>
      <c r="CT95" s="44" t="str">
        <f ca="1">IF(CS95="","",IF(CS95&lt;=Simulation!$K$7,"YES","NO"))</f>
        <v/>
      </c>
      <c r="CU95" s="27" t="str">
        <f t="shared" ca="1" si="209"/>
        <v/>
      </c>
      <c r="CV95" s="44" t="str">
        <f ca="1">IF(CT95="NO",IF(CU95&lt;=Simulation!$K$9,BX95,BY95),"")</f>
        <v/>
      </c>
      <c r="CX95" s="44" t="str">
        <f t="shared" ca="1" si="210"/>
        <v/>
      </c>
      <c r="CY95" s="6" t="str">
        <f t="shared" ca="1" si="211"/>
        <v/>
      </c>
      <c r="CZ95" s="44" t="str">
        <f t="shared" ca="1" si="212"/>
        <v/>
      </c>
      <c r="DB95" s="44" t="str">
        <f t="shared" ca="1" si="213"/>
        <v/>
      </c>
      <c r="DC95" s="44" t="str">
        <f t="shared" ca="1" si="214"/>
        <v/>
      </c>
      <c r="DD95" s="44" t="str">
        <f t="shared" ca="1" si="215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16"/>
        <v/>
      </c>
      <c r="DI95" s="44" t="str">
        <f t="shared" ca="1" si="217"/>
        <v/>
      </c>
      <c r="DJ95" s="27" t="str">
        <f t="shared" ca="1" si="218"/>
        <v/>
      </c>
      <c r="DK95" s="44" t="str">
        <f t="shared" ca="1" si="219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20"/>
        <v/>
      </c>
      <c r="DO95" s="44" t="str">
        <f ca="1">IF(DF95&lt;&gt;"",VLOOKUP('Quarter 2'!DK95-5*('Quarter 2'!DH95-1),'Players Stats'!$B$136:$J$140,1+DI95),"")</f>
        <v/>
      </c>
      <c r="DP95" s="44" t="str">
        <f t="shared" ca="1" si="221"/>
        <v/>
      </c>
      <c r="DQ95" s="27" t="str">
        <f t="shared" ca="1" si="222"/>
        <v/>
      </c>
      <c r="DR95" s="44" t="str">
        <f ca="1">IF(DF95&lt;&gt;"",IF(DP95="NO",VLOOKUP(DK95,'Players Stats'!$C$88:$I$127,7),""),"")</f>
        <v/>
      </c>
      <c r="DS95" s="44" t="str">
        <f t="shared" ca="1" si="223"/>
        <v/>
      </c>
      <c r="DT95" s="27" t="str">
        <f t="shared" ca="1" si="224"/>
        <v/>
      </c>
      <c r="DU95" s="44" t="str">
        <f ca="1">IF(DP95="NO",VLOOKUP(DK95,'Players Stats'!$C$88:$H$127,7-'Quarter 2'!DS95),"")</f>
        <v/>
      </c>
      <c r="DV95" s="44" t="str">
        <f t="shared" ca="1" si="225"/>
        <v/>
      </c>
      <c r="DW95" s="27" t="str">
        <f t="shared" ca="1" si="226"/>
        <v/>
      </c>
      <c r="DX95" s="44" t="str">
        <f ca="1">IF(DW95="","",IF(DW95&lt;=VLOOKUP(DK95,'Players Stats'!$C$88:$L$127,10),"YES","NO"))</f>
        <v/>
      </c>
      <c r="DY95" s="27" t="str">
        <f t="shared" ca="1" si="227"/>
        <v/>
      </c>
      <c r="DZ95" s="44" t="str">
        <f ca="1">IF(DX95="YES",IF(DY95&lt;=VLOOKUP(DK95,'Players Stats'!$C$88:$H$127,6),1,0),"")</f>
        <v/>
      </c>
      <c r="EA95" s="27" t="str">
        <f t="shared" ca="1" si="228"/>
        <v/>
      </c>
      <c r="EB95" s="44" t="str">
        <f ca="1">IF(AND(DX95="YES",EA95&lt;&gt;""),IF(EA95&lt;=VLOOKUP(DK95,'Players Stats'!$C$88:$H$127,6),1,0),"")</f>
        <v/>
      </c>
      <c r="EC95" s="27" t="str">
        <f t="shared" ca="1" si="229"/>
        <v/>
      </c>
      <c r="ED95" s="44" t="str">
        <f ca="1">IF(EC95="","",IF(EC95&lt;=Simulation!$K$7,"YES","NO"))</f>
        <v/>
      </c>
      <c r="EE95" s="27" t="str">
        <f t="shared" ca="1" si="230"/>
        <v/>
      </c>
      <c r="EF95" s="44" t="str">
        <f ca="1">IF(ED95="NO",IF(EE95&lt;=Simulation!$K$9,DH95,DI95),"")</f>
        <v/>
      </c>
      <c r="EH95" s="44" t="str">
        <f t="shared" ca="1" si="231"/>
        <v/>
      </c>
      <c r="EI95" s="6" t="str">
        <f t="shared" ca="1" si="232"/>
        <v/>
      </c>
      <c r="EJ95" s="44" t="str">
        <f t="shared" ca="1" si="233"/>
        <v/>
      </c>
      <c r="EL95" s="44" t="str">
        <f t="shared" ca="1" si="234"/>
        <v/>
      </c>
      <c r="EM95" s="44" t="str">
        <f t="shared" ca="1" si="235"/>
        <v/>
      </c>
      <c r="EN95" s="44" t="str">
        <f t="shared" ca="1" si="236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53"/>
        <v/>
      </c>
      <c r="E96" s="44" t="str">
        <f t="shared" ca="1" si="154"/>
        <v/>
      </c>
      <c r="F96" s="87" t="str">
        <f t="shared" ca="1" si="155"/>
        <v/>
      </c>
      <c r="G96" s="44" t="str">
        <f t="shared" ca="1" si="156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87" t="str">
        <f t="shared" ca="1" si="157"/>
        <v/>
      </c>
      <c r="K96" s="87" t="str">
        <f ca="1">IF(B96&lt;&gt;"",VLOOKUP('Quarter 2'!G96-5*('Quarter 2'!D96-1),'Players Stats'!$B$136:$J$140,1+E96),"")</f>
        <v/>
      </c>
      <c r="L96" s="44" t="str">
        <f t="shared" ca="1" si="158"/>
        <v/>
      </c>
      <c r="M96" s="87" t="str">
        <f t="shared" ca="1" si="159"/>
        <v/>
      </c>
      <c r="N96" s="87" t="str">
        <f ca="1">IF(B96&lt;&gt;"",IF(L96="NO",VLOOKUP(G96,'Players Stats'!$C$88:$I$127,7),""),"")</f>
        <v/>
      </c>
      <c r="O96" s="44" t="str">
        <f t="shared" ca="1" si="160"/>
        <v/>
      </c>
      <c r="P96" s="87" t="str">
        <f t="shared" ca="1" si="161"/>
        <v/>
      </c>
      <c r="Q96" s="87" t="str">
        <f ca="1">IF(L96="NO",VLOOKUP(G96,'Players Stats'!$C$88:$H$127,7-'Quarter 2'!O96),"")</f>
        <v/>
      </c>
      <c r="R96" s="44" t="str">
        <f t="shared" ca="1" si="162"/>
        <v/>
      </c>
      <c r="S96" s="87" t="str">
        <f t="shared" ca="1" si="163"/>
        <v/>
      </c>
      <c r="T96" s="44" t="str">
        <f ca="1">IF(S96="","",IF(S96&lt;=VLOOKUP(G96,'Players Stats'!$C$88:$L$127,10),"YES","NO"))</f>
        <v/>
      </c>
      <c r="U96" s="87" t="str">
        <f t="shared" ca="1" si="164"/>
        <v/>
      </c>
      <c r="V96" s="44" t="str">
        <f ca="1">IF(T96="YES",IF(U96&lt;=VLOOKUP(G96,'Players Stats'!$C$88:$H$127,6),1,0),"")</f>
        <v/>
      </c>
      <c r="W96" s="87" t="str">
        <f t="shared" ca="1" si="165"/>
        <v/>
      </c>
      <c r="X96" s="44" t="str">
        <f ca="1">IF(AND(T96="YES",W96&lt;&gt;""),IF(W96&lt;=VLOOKUP(G96,'Players Stats'!$C$88:$H$127,6),1,0),"")</f>
        <v/>
      </c>
      <c r="Y96" s="87" t="str">
        <f t="shared" ca="1" si="166"/>
        <v/>
      </c>
      <c r="Z96" s="44" t="str">
        <f ca="1">IF(Y96="","",IF(Y96&lt;=Simulation!$K$7,"YES","NO"))</f>
        <v/>
      </c>
      <c r="AA96" s="87" t="str">
        <f t="shared" ca="1" si="167"/>
        <v/>
      </c>
      <c r="AB96" s="44" t="str">
        <f ca="1">IF(Z96="NO",IF(AA96&lt;=Simulation!$K$9,D96,E96),"")</f>
        <v/>
      </c>
      <c r="AD96" s="44" t="str">
        <f t="shared" ca="1" si="168"/>
        <v/>
      </c>
      <c r="AE96" s="6" t="str">
        <f t="shared" ca="1" si="169"/>
        <v/>
      </c>
      <c r="AF96" s="44" t="str">
        <f t="shared" ca="1" si="170"/>
        <v/>
      </c>
      <c r="AH96" s="44" t="str">
        <f t="shared" ca="1" si="171"/>
        <v/>
      </c>
      <c r="AI96" s="44" t="str">
        <f t="shared" ca="1" si="172"/>
        <v/>
      </c>
      <c r="AJ96" s="44" t="str">
        <f t="shared" ca="1" si="173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74"/>
        <v/>
      </c>
      <c r="AO96" s="44" t="str">
        <f t="shared" ca="1" si="175"/>
        <v/>
      </c>
      <c r="AP96" s="27" t="str">
        <f t="shared" ca="1" si="176"/>
        <v/>
      </c>
      <c r="AQ96" s="44" t="str">
        <f t="shared" ca="1" si="177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78"/>
        <v/>
      </c>
      <c r="AU96" s="44" t="str">
        <f ca="1">IF(AL96&lt;&gt;"",VLOOKUP('Quarter 2'!AQ96-5*('Quarter 2'!AN96-1),'Players Stats'!$B$136:$J$140,1+AO96),"")</f>
        <v/>
      </c>
      <c r="AV96" s="44" t="str">
        <f t="shared" ca="1" si="179"/>
        <v/>
      </c>
      <c r="AW96" s="27" t="str">
        <f t="shared" ca="1" si="180"/>
        <v/>
      </c>
      <c r="AX96" s="44" t="str">
        <f ca="1">IF(AL96&lt;&gt;"",IF(AV96="NO",VLOOKUP(AQ96,'Players Stats'!$C$88:$I$127,7),""),"")</f>
        <v/>
      </c>
      <c r="AY96" s="44" t="str">
        <f t="shared" ca="1" si="181"/>
        <v/>
      </c>
      <c r="AZ96" s="27" t="str">
        <f t="shared" ca="1" si="182"/>
        <v/>
      </c>
      <c r="BA96" s="44" t="str">
        <f ca="1">IF(AV96="NO",VLOOKUP(AQ96,'Players Stats'!$C$88:$H$127,7-'Quarter 2'!AY96),"")</f>
        <v/>
      </c>
      <c r="BB96" s="44" t="str">
        <f t="shared" ca="1" si="183"/>
        <v/>
      </c>
      <c r="BC96" s="27" t="str">
        <f t="shared" ca="1" si="184"/>
        <v/>
      </c>
      <c r="BD96" s="44" t="str">
        <f ca="1">IF(BC96="","",IF(BC96&lt;=VLOOKUP(AQ96,'Players Stats'!$C$88:$L$127,10),"YES","NO"))</f>
        <v/>
      </c>
      <c r="BE96" s="27" t="str">
        <f t="shared" ca="1" si="185"/>
        <v/>
      </c>
      <c r="BF96" s="44" t="str">
        <f ca="1">IF(BD96="YES",IF(BE96&lt;=VLOOKUP(AQ96,'Players Stats'!$C$88:$H$127,6),1,0),"")</f>
        <v/>
      </c>
      <c r="BG96" s="27" t="str">
        <f t="shared" ca="1" si="186"/>
        <v/>
      </c>
      <c r="BH96" s="44" t="str">
        <f ca="1">IF(AND(BD96="YES",BG96&lt;&gt;""),IF(BG96&lt;=VLOOKUP(AQ96,'Players Stats'!$C$88:$H$127,6),1,0),"")</f>
        <v/>
      </c>
      <c r="BI96" s="27" t="str">
        <f t="shared" ca="1" si="187"/>
        <v/>
      </c>
      <c r="BJ96" s="44" t="str">
        <f ca="1">IF(BI96="","",IF(BI96&lt;=Simulation!$K$7,"YES","NO"))</f>
        <v/>
      </c>
      <c r="BK96" s="27" t="str">
        <f t="shared" ca="1" si="188"/>
        <v/>
      </c>
      <c r="BL96" s="44" t="str">
        <f ca="1">IF(BJ96="NO",IF(BK96&lt;=Simulation!$K$9,AN96,AO96),"")</f>
        <v/>
      </c>
      <c r="BN96" s="44" t="str">
        <f t="shared" ca="1" si="189"/>
        <v/>
      </c>
      <c r="BO96" s="6" t="str">
        <f t="shared" ca="1" si="190"/>
        <v/>
      </c>
      <c r="BP96" s="44" t="str">
        <f t="shared" ca="1" si="191"/>
        <v/>
      </c>
      <c r="BR96" s="44" t="str">
        <f t="shared" ca="1" si="192"/>
        <v/>
      </c>
      <c r="BS96" s="44" t="str">
        <f t="shared" ca="1" si="193"/>
        <v/>
      </c>
      <c r="BT96" s="44" t="str">
        <f t="shared" ca="1" si="194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195"/>
        <v/>
      </c>
      <c r="BY96" s="44" t="str">
        <f t="shared" ca="1" si="196"/>
        <v/>
      </c>
      <c r="BZ96" s="27" t="str">
        <f t="shared" ca="1" si="197"/>
        <v/>
      </c>
      <c r="CA96" s="44" t="str">
        <f t="shared" ca="1" si="198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199"/>
        <v/>
      </c>
      <c r="CE96" s="44" t="str">
        <f ca="1">IF(BV96&lt;&gt;"",VLOOKUP('Quarter 2'!CA96-5*('Quarter 2'!BX96-1),'Players Stats'!$B$136:$J$140,1+BY96),"")</f>
        <v/>
      </c>
      <c r="CF96" s="44" t="str">
        <f t="shared" ca="1" si="200"/>
        <v/>
      </c>
      <c r="CG96" s="27" t="str">
        <f t="shared" ca="1" si="201"/>
        <v/>
      </c>
      <c r="CH96" s="44" t="str">
        <f ca="1">IF(BV96&lt;&gt;"",IF(CF96="NO",VLOOKUP(CA96,'Players Stats'!$C$88:$I$127,7),""),"")</f>
        <v/>
      </c>
      <c r="CI96" s="44" t="str">
        <f t="shared" ca="1" si="202"/>
        <v/>
      </c>
      <c r="CJ96" s="27" t="str">
        <f t="shared" ca="1" si="203"/>
        <v/>
      </c>
      <c r="CK96" s="44" t="str">
        <f ca="1">IF(CF96="NO",VLOOKUP(CA96,'Players Stats'!$C$88:$H$127,7-'Quarter 2'!CI96),"")</f>
        <v/>
      </c>
      <c r="CL96" s="44" t="str">
        <f t="shared" ca="1" si="204"/>
        <v/>
      </c>
      <c r="CM96" s="27" t="str">
        <f t="shared" ca="1" si="205"/>
        <v/>
      </c>
      <c r="CN96" s="44" t="str">
        <f ca="1">IF(CM96="","",IF(CM96&lt;=VLOOKUP(CA96,'Players Stats'!$C$88:$L$127,10),"YES","NO"))</f>
        <v/>
      </c>
      <c r="CO96" s="27" t="str">
        <f t="shared" ca="1" si="206"/>
        <v/>
      </c>
      <c r="CP96" s="44" t="str">
        <f ca="1">IF(CN96="YES",IF(CO96&lt;=VLOOKUP(CA96,'Players Stats'!$C$88:$H$127,6),1,0),"")</f>
        <v/>
      </c>
      <c r="CQ96" s="27" t="str">
        <f t="shared" ca="1" si="207"/>
        <v/>
      </c>
      <c r="CR96" s="44" t="str">
        <f ca="1">IF(AND(CN96="YES",CQ96&lt;&gt;""),IF(CQ96&lt;=VLOOKUP(CA96,'Players Stats'!$C$88:$H$127,6),1,0),"")</f>
        <v/>
      </c>
      <c r="CS96" s="27" t="str">
        <f t="shared" ca="1" si="208"/>
        <v/>
      </c>
      <c r="CT96" s="44" t="str">
        <f ca="1">IF(CS96="","",IF(CS96&lt;=Simulation!$K$7,"YES","NO"))</f>
        <v/>
      </c>
      <c r="CU96" s="27" t="str">
        <f t="shared" ca="1" si="209"/>
        <v/>
      </c>
      <c r="CV96" s="44" t="str">
        <f ca="1">IF(CT96="NO",IF(CU96&lt;=Simulation!$K$9,BX96,BY96),"")</f>
        <v/>
      </c>
      <c r="CX96" s="44" t="str">
        <f t="shared" ca="1" si="210"/>
        <v/>
      </c>
      <c r="CY96" s="6" t="str">
        <f t="shared" ca="1" si="211"/>
        <v/>
      </c>
      <c r="CZ96" s="44" t="str">
        <f t="shared" ca="1" si="212"/>
        <v/>
      </c>
      <c r="DB96" s="44" t="str">
        <f t="shared" ca="1" si="213"/>
        <v/>
      </c>
      <c r="DC96" s="44" t="str">
        <f t="shared" ca="1" si="214"/>
        <v/>
      </c>
      <c r="DD96" s="44" t="str">
        <f t="shared" ca="1" si="215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16"/>
        <v/>
      </c>
      <c r="DI96" s="44" t="str">
        <f t="shared" ca="1" si="217"/>
        <v/>
      </c>
      <c r="DJ96" s="27" t="str">
        <f t="shared" ca="1" si="218"/>
        <v/>
      </c>
      <c r="DK96" s="44" t="str">
        <f t="shared" ca="1" si="219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20"/>
        <v/>
      </c>
      <c r="DO96" s="44" t="str">
        <f ca="1">IF(DF96&lt;&gt;"",VLOOKUP('Quarter 2'!DK96-5*('Quarter 2'!DH96-1),'Players Stats'!$B$136:$J$140,1+DI96),"")</f>
        <v/>
      </c>
      <c r="DP96" s="44" t="str">
        <f t="shared" ca="1" si="221"/>
        <v/>
      </c>
      <c r="DQ96" s="27" t="str">
        <f t="shared" ca="1" si="222"/>
        <v/>
      </c>
      <c r="DR96" s="44" t="str">
        <f ca="1">IF(DF96&lt;&gt;"",IF(DP96="NO",VLOOKUP(DK96,'Players Stats'!$C$88:$I$127,7),""),"")</f>
        <v/>
      </c>
      <c r="DS96" s="44" t="str">
        <f t="shared" ca="1" si="223"/>
        <v/>
      </c>
      <c r="DT96" s="27" t="str">
        <f t="shared" ca="1" si="224"/>
        <v/>
      </c>
      <c r="DU96" s="44" t="str">
        <f ca="1">IF(DP96="NO",VLOOKUP(DK96,'Players Stats'!$C$88:$H$127,7-'Quarter 2'!DS96),"")</f>
        <v/>
      </c>
      <c r="DV96" s="44" t="str">
        <f t="shared" ca="1" si="225"/>
        <v/>
      </c>
      <c r="DW96" s="27" t="str">
        <f t="shared" ca="1" si="226"/>
        <v/>
      </c>
      <c r="DX96" s="44" t="str">
        <f ca="1">IF(DW96="","",IF(DW96&lt;=VLOOKUP(DK96,'Players Stats'!$C$88:$L$127,10),"YES","NO"))</f>
        <v/>
      </c>
      <c r="DY96" s="27" t="str">
        <f t="shared" ca="1" si="227"/>
        <v/>
      </c>
      <c r="DZ96" s="44" t="str">
        <f ca="1">IF(DX96="YES",IF(DY96&lt;=VLOOKUP(DK96,'Players Stats'!$C$88:$H$127,6),1,0),"")</f>
        <v/>
      </c>
      <c r="EA96" s="27" t="str">
        <f t="shared" ca="1" si="228"/>
        <v/>
      </c>
      <c r="EB96" s="44" t="str">
        <f ca="1">IF(AND(DX96="YES",EA96&lt;&gt;""),IF(EA96&lt;=VLOOKUP(DK96,'Players Stats'!$C$88:$H$127,6),1,0),"")</f>
        <v/>
      </c>
      <c r="EC96" s="27" t="str">
        <f t="shared" ca="1" si="229"/>
        <v/>
      </c>
      <c r="ED96" s="44" t="str">
        <f ca="1">IF(EC96="","",IF(EC96&lt;=Simulation!$K$7,"YES","NO"))</f>
        <v/>
      </c>
      <c r="EE96" s="27" t="str">
        <f t="shared" ca="1" si="230"/>
        <v/>
      </c>
      <c r="EF96" s="44" t="str">
        <f ca="1">IF(ED96="NO",IF(EE96&lt;=Simulation!$K$9,DH96,DI96),"")</f>
        <v/>
      </c>
      <c r="EH96" s="44" t="str">
        <f t="shared" ca="1" si="231"/>
        <v/>
      </c>
      <c r="EI96" s="6" t="str">
        <f t="shared" ca="1" si="232"/>
        <v/>
      </c>
      <c r="EJ96" s="44" t="str">
        <f t="shared" ca="1" si="233"/>
        <v/>
      </c>
      <c r="EL96" s="44" t="str">
        <f t="shared" ca="1" si="234"/>
        <v/>
      </c>
      <c r="EM96" s="44" t="str">
        <f t="shared" ca="1" si="235"/>
        <v/>
      </c>
      <c r="EN96" s="44" t="str">
        <f t="shared" ca="1" si="236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53"/>
        <v/>
      </c>
      <c r="E97" s="44" t="str">
        <f t="shared" ca="1" si="154"/>
        <v/>
      </c>
      <c r="F97" s="87" t="str">
        <f t="shared" ca="1" si="155"/>
        <v/>
      </c>
      <c r="G97" s="44" t="str">
        <f t="shared" ca="1" si="156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87" t="str">
        <f t="shared" ca="1" si="157"/>
        <v/>
      </c>
      <c r="K97" s="87" t="str">
        <f ca="1">IF(B97&lt;&gt;"",VLOOKUP('Quarter 2'!G97-5*('Quarter 2'!D97-1),'Players Stats'!$B$136:$J$140,1+E97),"")</f>
        <v/>
      </c>
      <c r="L97" s="44" t="str">
        <f t="shared" ca="1" si="158"/>
        <v/>
      </c>
      <c r="M97" s="87" t="str">
        <f t="shared" ca="1" si="159"/>
        <v/>
      </c>
      <c r="N97" s="87" t="str">
        <f ca="1">IF(B97&lt;&gt;"",IF(L97="NO",VLOOKUP(G97,'Players Stats'!$C$88:$I$127,7),""),"")</f>
        <v/>
      </c>
      <c r="O97" s="44" t="str">
        <f t="shared" ca="1" si="160"/>
        <v/>
      </c>
      <c r="P97" s="87" t="str">
        <f t="shared" ca="1" si="161"/>
        <v/>
      </c>
      <c r="Q97" s="87" t="str">
        <f ca="1">IF(L97="NO",VLOOKUP(G97,'Players Stats'!$C$88:$H$127,7-'Quarter 2'!O97),"")</f>
        <v/>
      </c>
      <c r="R97" s="44" t="str">
        <f t="shared" ca="1" si="162"/>
        <v/>
      </c>
      <c r="S97" s="87" t="str">
        <f t="shared" ca="1" si="163"/>
        <v/>
      </c>
      <c r="T97" s="44" t="str">
        <f ca="1">IF(S97="","",IF(S97&lt;=VLOOKUP(G97,'Players Stats'!$C$88:$L$127,10),"YES","NO"))</f>
        <v/>
      </c>
      <c r="U97" s="87" t="str">
        <f t="shared" ca="1" si="164"/>
        <v/>
      </c>
      <c r="V97" s="44" t="str">
        <f ca="1">IF(T97="YES",IF(U97&lt;=VLOOKUP(G97,'Players Stats'!$C$88:$H$127,6),1,0),"")</f>
        <v/>
      </c>
      <c r="W97" s="87" t="str">
        <f t="shared" ca="1" si="165"/>
        <v/>
      </c>
      <c r="X97" s="44" t="str">
        <f ca="1">IF(AND(T97="YES",W97&lt;&gt;""),IF(W97&lt;=VLOOKUP(G97,'Players Stats'!$C$88:$H$127,6),1,0),"")</f>
        <v/>
      </c>
      <c r="Y97" s="87" t="str">
        <f t="shared" ca="1" si="166"/>
        <v/>
      </c>
      <c r="Z97" s="44" t="str">
        <f ca="1">IF(Y97="","",IF(Y97&lt;=Simulation!$K$7,"YES","NO"))</f>
        <v/>
      </c>
      <c r="AA97" s="87" t="str">
        <f t="shared" ca="1" si="167"/>
        <v/>
      </c>
      <c r="AB97" s="44" t="str">
        <f ca="1">IF(Z97="NO",IF(AA97&lt;=Simulation!$K$9,D97,E97),"")</f>
        <v/>
      </c>
      <c r="AD97" s="44" t="str">
        <f t="shared" ca="1" si="168"/>
        <v/>
      </c>
      <c r="AE97" s="6" t="str">
        <f t="shared" ca="1" si="169"/>
        <v/>
      </c>
      <c r="AF97" s="44" t="str">
        <f t="shared" ca="1" si="170"/>
        <v/>
      </c>
      <c r="AH97" s="44" t="str">
        <f t="shared" ca="1" si="171"/>
        <v/>
      </c>
      <c r="AI97" s="44" t="str">
        <f t="shared" ca="1" si="172"/>
        <v/>
      </c>
      <c r="AJ97" s="44" t="str">
        <f t="shared" ca="1" si="173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74"/>
        <v/>
      </c>
      <c r="AO97" s="44" t="str">
        <f t="shared" ca="1" si="175"/>
        <v/>
      </c>
      <c r="AP97" s="27" t="str">
        <f t="shared" ca="1" si="176"/>
        <v/>
      </c>
      <c r="AQ97" s="44" t="str">
        <f t="shared" ca="1" si="177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78"/>
        <v/>
      </c>
      <c r="AU97" s="44" t="str">
        <f ca="1">IF(AL97&lt;&gt;"",VLOOKUP('Quarter 2'!AQ97-5*('Quarter 2'!AN97-1),'Players Stats'!$B$136:$J$140,1+AO97),"")</f>
        <v/>
      </c>
      <c r="AV97" s="44" t="str">
        <f t="shared" ca="1" si="179"/>
        <v/>
      </c>
      <c r="AW97" s="27" t="str">
        <f t="shared" ca="1" si="180"/>
        <v/>
      </c>
      <c r="AX97" s="44" t="str">
        <f ca="1">IF(AL97&lt;&gt;"",IF(AV97="NO",VLOOKUP(AQ97,'Players Stats'!$C$88:$I$127,7),""),"")</f>
        <v/>
      </c>
      <c r="AY97" s="44" t="str">
        <f t="shared" ca="1" si="181"/>
        <v/>
      </c>
      <c r="AZ97" s="27" t="str">
        <f t="shared" ca="1" si="182"/>
        <v/>
      </c>
      <c r="BA97" s="44" t="str">
        <f ca="1">IF(AV97="NO",VLOOKUP(AQ97,'Players Stats'!$C$88:$H$127,7-'Quarter 2'!AY97),"")</f>
        <v/>
      </c>
      <c r="BB97" s="44" t="str">
        <f t="shared" ca="1" si="183"/>
        <v/>
      </c>
      <c r="BC97" s="27" t="str">
        <f t="shared" ca="1" si="184"/>
        <v/>
      </c>
      <c r="BD97" s="44" t="str">
        <f ca="1">IF(BC97="","",IF(BC97&lt;=VLOOKUP(AQ97,'Players Stats'!$C$88:$L$127,10),"YES","NO"))</f>
        <v/>
      </c>
      <c r="BE97" s="27" t="str">
        <f t="shared" ca="1" si="185"/>
        <v/>
      </c>
      <c r="BF97" s="44" t="str">
        <f ca="1">IF(BD97="YES",IF(BE97&lt;=VLOOKUP(AQ97,'Players Stats'!$C$88:$H$127,6),1,0),"")</f>
        <v/>
      </c>
      <c r="BG97" s="27" t="str">
        <f t="shared" ca="1" si="186"/>
        <v/>
      </c>
      <c r="BH97" s="44" t="str">
        <f ca="1">IF(AND(BD97="YES",BG97&lt;&gt;""),IF(BG97&lt;=VLOOKUP(AQ97,'Players Stats'!$C$88:$H$127,6),1,0),"")</f>
        <v/>
      </c>
      <c r="BI97" s="27" t="str">
        <f t="shared" ca="1" si="187"/>
        <v/>
      </c>
      <c r="BJ97" s="44" t="str">
        <f ca="1">IF(BI97="","",IF(BI97&lt;=Simulation!$K$7,"YES","NO"))</f>
        <v/>
      </c>
      <c r="BK97" s="27" t="str">
        <f t="shared" ca="1" si="188"/>
        <v/>
      </c>
      <c r="BL97" s="44" t="str">
        <f ca="1">IF(BJ97="NO",IF(BK97&lt;=Simulation!$K$9,AN97,AO97),"")</f>
        <v/>
      </c>
      <c r="BN97" s="44" t="str">
        <f t="shared" ca="1" si="189"/>
        <v/>
      </c>
      <c r="BO97" s="6" t="str">
        <f t="shared" ca="1" si="190"/>
        <v/>
      </c>
      <c r="BP97" s="44" t="str">
        <f t="shared" ca="1" si="191"/>
        <v/>
      </c>
      <c r="BR97" s="44" t="str">
        <f t="shared" ca="1" si="192"/>
        <v/>
      </c>
      <c r="BS97" s="44" t="str">
        <f t="shared" ca="1" si="193"/>
        <v/>
      </c>
      <c r="BT97" s="44" t="str">
        <f t="shared" ca="1" si="194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195"/>
        <v/>
      </c>
      <c r="BY97" s="44" t="str">
        <f t="shared" ca="1" si="196"/>
        <v/>
      </c>
      <c r="BZ97" s="27" t="str">
        <f t="shared" ca="1" si="197"/>
        <v/>
      </c>
      <c r="CA97" s="44" t="str">
        <f t="shared" ca="1" si="198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199"/>
        <v/>
      </c>
      <c r="CE97" s="44" t="str">
        <f ca="1">IF(BV97&lt;&gt;"",VLOOKUP('Quarter 2'!CA97-5*('Quarter 2'!BX97-1),'Players Stats'!$B$136:$J$140,1+BY97),"")</f>
        <v/>
      </c>
      <c r="CF97" s="44" t="str">
        <f t="shared" ca="1" si="200"/>
        <v/>
      </c>
      <c r="CG97" s="27" t="str">
        <f t="shared" ca="1" si="201"/>
        <v/>
      </c>
      <c r="CH97" s="44" t="str">
        <f ca="1">IF(BV97&lt;&gt;"",IF(CF97="NO",VLOOKUP(CA97,'Players Stats'!$C$88:$I$127,7),""),"")</f>
        <v/>
      </c>
      <c r="CI97" s="44" t="str">
        <f t="shared" ca="1" si="202"/>
        <v/>
      </c>
      <c r="CJ97" s="27" t="str">
        <f t="shared" ca="1" si="203"/>
        <v/>
      </c>
      <c r="CK97" s="44" t="str">
        <f ca="1">IF(CF97="NO",VLOOKUP(CA97,'Players Stats'!$C$88:$H$127,7-'Quarter 2'!CI97),"")</f>
        <v/>
      </c>
      <c r="CL97" s="44" t="str">
        <f t="shared" ca="1" si="204"/>
        <v/>
      </c>
      <c r="CM97" s="27" t="str">
        <f t="shared" ca="1" si="205"/>
        <v/>
      </c>
      <c r="CN97" s="44" t="str">
        <f ca="1">IF(CM97="","",IF(CM97&lt;=VLOOKUP(CA97,'Players Stats'!$C$88:$L$127,10),"YES","NO"))</f>
        <v/>
      </c>
      <c r="CO97" s="27" t="str">
        <f t="shared" ca="1" si="206"/>
        <v/>
      </c>
      <c r="CP97" s="44" t="str">
        <f ca="1">IF(CN97="YES",IF(CO97&lt;=VLOOKUP(CA97,'Players Stats'!$C$88:$H$127,6),1,0),"")</f>
        <v/>
      </c>
      <c r="CQ97" s="27" t="str">
        <f t="shared" ca="1" si="207"/>
        <v/>
      </c>
      <c r="CR97" s="44" t="str">
        <f ca="1">IF(AND(CN97="YES",CQ97&lt;&gt;""),IF(CQ97&lt;=VLOOKUP(CA97,'Players Stats'!$C$88:$H$127,6),1,0),"")</f>
        <v/>
      </c>
      <c r="CS97" s="27" t="str">
        <f t="shared" ca="1" si="208"/>
        <v/>
      </c>
      <c r="CT97" s="44" t="str">
        <f ca="1">IF(CS97="","",IF(CS97&lt;=Simulation!$K$7,"YES","NO"))</f>
        <v/>
      </c>
      <c r="CU97" s="27" t="str">
        <f t="shared" ca="1" si="209"/>
        <v/>
      </c>
      <c r="CV97" s="44" t="str">
        <f ca="1">IF(CT97="NO",IF(CU97&lt;=Simulation!$K$9,BX97,BY97),"")</f>
        <v/>
      </c>
      <c r="CX97" s="44" t="str">
        <f t="shared" ca="1" si="210"/>
        <v/>
      </c>
      <c r="CY97" s="6" t="str">
        <f t="shared" ca="1" si="211"/>
        <v/>
      </c>
      <c r="CZ97" s="44" t="str">
        <f t="shared" ca="1" si="212"/>
        <v/>
      </c>
      <c r="DB97" s="44" t="str">
        <f t="shared" ca="1" si="213"/>
        <v/>
      </c>
      <c r="DC97" s="44" t="str">
        <f t="shared" ca="1" si="214"/>
        <v/>
      </c>
      <c r="DD97" s="44" t="str">
        <f t="shared" ca="1" si="215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16"/>
        <v/>
      </c>
      <c r="DI97" s="44" t="str">
        <f t="shared" ca="1" si="217"/>
        <v/>
      </c>
      <c r="DJ97" s="27" t="str">
        <f t="shared" ca="1" si="218"/>
        <v/>
      </c>
      <c r="DK97" s="44" t="str">
        <f t="shared" ca="1" si="219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20"/>
        <v/>
      </c>
      <c r="DO97" s="44" t="str">
        <f ca="1">IF(DF97&lt;&gt;"",VLOOKUP('Quarter 2'!DK97-5*('Quarter 2'!DH97-1),'Players Stats'!$B$136:$J$140,1+DI97),"")</f>
        <v/>
      </c>
      <c r="DP97" s="44" t="str">
        <f t="shared" ca="1" si="221"/>
        <v/>
      </c>
      <c r="DQ97" s="27" t="str">
        <f t="shared" ca="1" si="222"/>
        <v/>
      </c>
      <c r="DR97" s="44" t="str">
        <f ca="1">IF(DF97&lt;&gt;"",IF(DP97="NO",VLOOKUP(DK97,'Players Stats'!$C$88:$I$127,7),""),"")</f>
        <v/>
      </c>
      <c r="DS97" s="44" t="str">
        <f t="shared" ca="1" si="223"/>
        <v/>
      </c>
      <c r="DT97" s="27" t="str">
        <f t="shared" ca="1" si="224"/>
        <v/>
      </c>
      <c r="DU97" s="44" t="str">
        <f ca="1">IF(DP97="NO",VLOOKUP(DK97,'Players Stats'!$C$88:$H$127,7-'Quarter 2'!DS97),"")</f>
        <v/>
      </c>
      <c r="DV97" s="44" t="str">
        <f t="shared" ca="1" si="225"/>
        <v/>
      </c>
      <c r="DW97" s="27" t="str">
        <f t="shared" ca="1" si="226"/>
        <v/>
      </c>
      <c r="DX97" s="44" t="str">
        <f ca="1">IF(DW97="","",IF(DW97&lt;=VLOOKUP(DK97,'Players Stats'!$C$88:$L$127,10),"YES","NO"))</f>
        <v/>
      </c>
      <c r="DY97" s="27" t="str">
        <f t="shared" ca="1" si="227"/>
        <v/>
      </c>
      <c r="DZ97" s="44" t="str">
        <f ca="1">IF(DX97="YES",IF(DY97&lt;=VLOOKUP(DK97,'Players Stats'!$C$88:$H$127,6),1,0),"")</f>
        <v/>
      </c>
      <c r="EA97" s="27" t="str">
        <f t="shared" ca="1" si="228"/>
        <v/>
      </c>
      <c r="EB97" s="44" t="str">
        <f ca="1">IF(AND(DX97="YES",EA97&lt;&gt;""),IF(EA97&lt;=VLOOKUP(DK97,'Players Stats'!$C$88:$H$127,6),1,0),"")</f>
        <v/>
      </c>
      <c r="EC97" s="27" t="str">
        <f t="shared" ca="1" si="229"/>
        <v/>
      </c>
      <c r="ED97" s="44" t="str">
        <f ca="1">IF(EC97="","",IF(EC97&lt;=Simulation!$K$7,"YES","NO"))</f>
        <v/>
      </c>
      <c r="EE97" s="27" t="str">
        <f t="shared" ca="1" si="230"/>
        <v/>
      </c>
      <c r="EF97" s="44" t="str">
        <f ca="1">IF(ED97="NO",IF(EE97&lt;=Simulation!$K$9,DH97,DI97),"")</f>
        <v/>
      </c>
      <c r="EH97" s="44" t="str">
        <f t="shared" ca="1" si="231"/>
        <v/>
      </c>
      <c r="EI97" s="6" t="str">
        <f t="shared" ca="1" si="232"/>
        <v/>
      </c>
      <c r="EJ97" s="44" t="str">
        <f t="shared" ca="1" si="233"/>
        <v/>
      </c>
      <c r="EL97" s="44" t="str">
        <f t="shared" ca="1" si="234"/>
        <v/>
      </c>
      <c r="EM97" s="44" t="str">
        <f t="shared" ca="1" si="235"/>
        <v/>
      </c>
      <c r="EN97" s="44" t="str">
        <f t="shared" ca="1" si="236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53"/>
        <v/>
      </c>
      <c r="E98" s="44" t="str">
        <f t="shared" ca="1" si="154"/>
        <v/>
      </c>
      <c r="F98" s="87" t="str">
        <f t="shared" ca="1" si="155"/>
        <v/>
      </c>
      <c r="G98" s="44" t="str">
        <f t="shared" ca="1" si="156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87" t="str">
        <f t="shared" ca="1" si="157"/>
        <v/>
      </c>
      <c r="K98" s="87" t="str">
        <f ca="1">IF(B98&lt;&gt;"",VLOOKUP('Quarter 2'!G98-5*('Quarter 2'!D98-1),'Players Stats'!$B$136:$J$140,1+E98),"")</f>
        <v/>
      </c>
      <c r="L98" s="44" t="str">
        <f t="shared" ca="1" si="158"/>
        <v/>
      </c>
      <c r="M98" s="87" t="str">
        <f t="shared" ca="1" si="159"/>
        <v/>
      </c>
      <c r="N98" s="87" t="str">
        <f ca="1">IF(B98&lt;&gt;"",IF(L98="NO",VLOOKUP(G98,'Players Stats'!$C$88:$I$127,7),""),"")</f>
        <v/>
      </c>
      <c r="O98" s="44" t="str">
        <f t="shared" ca="1" si="160"/>
        <v/>
      </c>
      <c r="P98" s="87" t="str">
        <f t="shared" ca="1" si="161"/>
        <v/>
      </c>
      <c r="Q98" s="87" t="str">
        <f ca="1">IF(L98="NO",VLOOKUP(G98,'Players Stats'!$C$88:$H$127,7-'Quarter 2'!O98),"")</f>
        <v/>
      </c>
      <c r="R98" s="44" t="str">
        <f t="shared" ca="1" si="162"/>
        <v/>
      </c>
      <c r="S98" s="87" t="str">
        <f t="shared" ca="1" si="163"/>
        <v/>
      </c>
      <c r="T98" s="44" t="str">
        <f ca="1">IF(S98="","",IF(S98&lt;=VLOOKUP(G98,'Players Stats'!$C$88:$L$127,10),"YES","NO"))</f>
        <v/>
      </c>
      <c r="U98" s="87" t="str">
        <f t="shared" ca="1" si="164"/>
        <v/>
      </c>
      <c r="V98" s="44" t="str">
        <f ca="1">IF(T98="YES",IF(U98&lt;=VLOOKUP(G98,'Players Stats'!$C$88:$H$127,6),1,0),"")</f>
        <v/>
      </c>
      <c r="W98" s="87" t="str">
        <f t="shared" ca="1" si="165"/>
        <v/>
      </c>
      <c r="X98" s="44" t="str">
        <f ca="1">IF(AND(T98="YES",W98&lt;&gt;""),IF(W98&lt;=VLOOKUP(G98,'Players Stats'!$C$88:$H$127,6),1,0),"")</f>
        <v/>
      </c>
      <c r="Y98" s="87" t="str">
        <f t="shared" ca="1" si="166"/>
        <v/>
      </c>
      <c r="Z98" s="44" t="str">
        <f ca="1">IF(Y98="","",IF(Y98&lt;=Simulation!$K$7,"YES","NO"))</f>
        <v/>
      </c>
      <c r="AA98" s="87" t="str">
        <f t="shared" ca="1" si="167"/>
        <v/>
      </c>
      <c r="AB98" s="44" t="str">
        <f ca="1">IF(Z98="NO",IF(AA98&lt;=Simulation!$K$9,D98,E98),"")</f>
        <v/>
      </c>
      <c r="AD98" s="44" t="str">
        <f t="shared" ca="1" si="168"/>
        <v/>
      </c>
      <c r="AE98" s="6" t="str">
        <f t="shared" ca="1" si="169"/>
        <v/>
      </c>
      <c r="AF98" s="44" t="str">
        <f t="shared" ca="1" si="170"/>
        <v/>
      </c>
      <c r="AH98" s="44" t="str">
        <f t="shared" ca="1" si="171"/>
        <v/>
      </c>
      <c r="AI98" s="44" t="str">
        <f t="shared" ca="1" si="172"/>
        <v/>
      </c>
      <c r="AJ98" s="44" t="str">
        <f t="shared" ca="1" si="173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74"/>
        <v/>
      </c>
      <c r="AO98" s="44" t="str">
        <f t="shared" ca="1" si="175"/>
        <v/>
      </c>
      <c r="AP98" s="27" t="str">
        <f t="shared" ca="1" si="176"/>
        <v/>
      </c>
      <c r="AQ98" s="44" t="str">
        <f t="shared" ca="1" si="177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78"/>
        <v/>
      </c>
      <c r="AU98" s="44" t="str">
        <f ca="1">IF(AL98&lt;&gt;"",VLOOKUP('Quarter 2'!AQ98-5*('Quarter 2'!AN98-1),'Players Stats'!$B$136:$J$140,1+AO98),"")</f>
        <v/>
      </c>
      <c r="AV98" s="44" t="str">
        <f t="shared" ca="1" si="179"/>
        <v/>
      </c>
      <c r="AW98" s="27" t="str">
        <f t="shared" ca="1" si="180"/>
        <v/>
      </c>
      <c r="AX98" s="44" t="str">
        <f ca="1">IF(AL98&lt;&gt;"",IF(AV98="NO",VLOOKUP(AQ98,'Players Stats'!$C$88:$I$127,7),""),"")</f>
        <v/>
      </c>
      <c r="AY98" s="44" t="str">
        <f t="shared" ca="1" si="181"/>
        <v/>
      </c>
      <c r="AZ98" s="27" t="str">
        <f t="shared" ca="1" si="182"/>
        <v/>
      </c>
      <c r="BA98" s="44" t="str">
        <f ca="1">IF(AV98="NO",VLOOKUP(AQ98,'Players Stats'!$C$88:$H$127,7-'Quarter 2'!AY98),"")</f>
        <v/>
      </c>
      <c r="BB98" s="44" t="str">
        <f t="shared" ca="1" si="183"/>
        <v/>
      </c>
      <c r="BC98" s="27" t="str">
        <f t="shared" ca="1" si="184"/>
        <v/>
      </c>
      <c r="BD98" s="44" t="str">
        <f ca="1">IF(BC98="","",IF(BC98&lt;=VLOOKUP(AQ98,'Players Stats'!$C$88:$L$127,10),"YES","NO"))</f>
        <v/>
      </c>
      <c r="BE98" s="27" t="str">
        <f t="shared" ca="1" si="185"/>
        <v/>
      </c>
      <c r="BF98" s="44" t="str">
        <f ca="1">IF(BD98="YES",IF(BE98&lt;=VLOOKUP(AQ98,'Players Stats'!$C$88:$H$127,6),1,0),"")</f>
        <v/>
      </c>
      <c r="BG98" s="27" t="str">
        <f t="shared" ca="1" si="186"/>
        <v/>
      </c>
      <c r="BH98" s="44" t="str">
        <f ca="1">IF(AND(BD98="YES",BG98&lt;&gt;""),IF(BG98&lt;=VLOOKUP(AQ98,'Players Stats'!$C$88:$H$127,6),1,0),"")</f>
        <v/>
      </c>
      <c r="BI98" s="27" t="str">
        <f t="shared" ca="1" si="187"/>
        <v/>
      </c>
      <c r="BJ98" s="44" t="str">
        <f ca="1">IF(BI98="","",IF(BI98&lt;=Simulation!$K$7,"YES","NO"))</f>
        <v/>
      </c>
      <c r="BK98" s="27" t="str">
        <f t="shared" ca="1" si="188"/>
        <v/>
      </c>
      <c r="BL98" s="44" t="str">
        <f ca="1">IF(BJ98="NO",IF(BK98&lt;=Simulation!$K$9,AN98,AO98),"")</f>
        <v/>
      </c>
      <c r="BN98" s="44" t="str">
        <f t="shared" ca="1" si="189"/>
        <v/>
      </c>
      <c r="BO98" s="6" t="str">
        <f t="shared" ca="1" si="190"/>
        <v/>
      </c>
      <c r="BP98" s="44" t="str">
        <f t="shared" ca="1" si="191"/>
        <v/>
      </c>
      <c r="BR98" s="44" t="str">
        <f t="shared" ca="1" si="192"/>
        <v/>
      </c>
      <c r="BS98" s="44" t="str">
        <f t="shared" ca="1" si="193"/>
        <v/>
      </c>
      <c r="BT98" s="44" t="str">
        <f t="shared" ca="1" si="194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195"/>
        <v/>
      </c>
      <c r="BY98" s="44" t="str">
        <f t="shared" ca="1" si="196"/>
        <v/>
      </c>
      <c r="BZ98" s="27" t="str">
        <f t="shared" ca="1" si="197"/>
        <v/>
      </c>
      <c r="CA98" s="44" t="str">
        <f t="shared" ca="1" si="198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199"/>
        <v/>
      </c>
      <c r="CE98" s="44" t="str">
        <f ca="1">IF(BV98&lt;&gt;"",VLOOKUP('Quarter 2'!CA98-5*('Quarter 2'!BX98-1),'Players Stats'!$B$136:$J$140,1+BY98),"")</f>
        <v/>
      </c>
      <c r="CF98" s="44" t="str">
        <f t="shared" ca="1" si="200"/>
        <v/>
      </c>
      <c r="CG98" s="27" t="str">
        <f t="shared" ca="1" si="201"/>
        <v/>
      </c>
      <c r="CH98" s="44" t="str">
        <f ca="1">IF(BV98&lt;&gt;"",IF(CF98="NO",VLOOKUP(CA98,'Players Stats'!$C$88:$I$127,7),""),"")</f>
        <v/>
      </c>
      <c r="CI98" s="44" t="str">
        <f t="shared" ca="1" si="202"/>
        <v/>
      </c>
      <c r="CJ98" s="27" t="str">
        <f t="shared" ca="1" si="203"/>
        <v/>
      </c>
      <c r="CK98" s="44" t="str">
        <f ca="1">IF(CF98="NO",VLOOKUP(CA98,'Players Stats'!$C$88:$H$127,7-'Quarter 2'!CI98),"")</f>
        <v/>
      </c>
      <c r="CL98" s="44" t="str">
        <f t="shared" ca="1" si="204"/>
        <v/>
      </c>
      <c r="CM98" s="27" t="str">
        <f t="shared" ca="1" si="205"/>
        <v/>
      </c>
      <c r="CN98" s="44" t="str">
        <f ca="1">IF(CM98="","",IF(CM98&lt;=VLOOKUP(CA98,'Players Stats'!$C$88:$L$127,10),"YES","NO"))</f>
        <v/>
      </c>
      <c r="CO98" s="27" t="str">
        <f t="shared" ca="1" si="206"/>
        <v/>
      </c>
      <c r="CP98" s="44" t="str">
        <f ca="1">IF(CN98="YES",IF(CO98&lt;=VLOOKUP(CA98,'Players Stats'!$C$88:$H$127,6),1,0),"")</f>
        <v/>
      </c>
      <c r="CQ98" s="27" t="str">
        <f t="shared" ca="1" si="207"/>
        <v/>
      </c>
      <c r="CR98" s="44" t="str">
        <f ca="1">IF(AND(CN98="YES",CQ98&lt;&gt;""),IF(CQ98&lt;=VLOOKUP(CA98,'Players Stats'!$C$88:$H$127,6),1,0),"")</f>
        <v/>
      </c>
      <c r="CS98" s="27" t="str">
        <f t="shared" ca="1" si="208"/>
        <v/>
      </c>
      <c r="CT98" s="44" t="str">
        <f ca="1">IF(CS98="","",IF(CS98&lt;=Simulation!$K$7,"YES","NO"))</f>
        <v/>
      </c>
      <c r="CU98" s="27" t="str">
        <f t="shared" ca="1" si="209"/>
        <v/>
      </c>
      <c r="CV98" s="44" t="str">
        <f ca="1">IF(CT98="NO",IF(CU98&lt;=Simulation!$K$9,BX98,BY98),"")</f>
        <v/>
      </c>
      <c r="CX98" s="44" t="str">
        <f t="shared" ca="1" si="210"/>
        <v/>
      </c>
      <c r="CY98" s="6" t="str">
        <f t="shared" ca="1" si="211"/>
        <v/>
      </c>
      <c r="CZ98" s="44" t="str">
        <f t="shared" ca="1" si="212"/>
        <v/>
      </c>
      <c r="DB98" s="44" t="str">
        <f t="shared" ca="1" si="213"/>
        <v/>
      </c>
      <c r="DC98" s="44" t="str">
        <f t="shared" ca="1" si="214"/>
        <v/>
      </c>
      <c r="DD98" s="44" t="str">
        <f t="shared" ca="1" si="215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16"/>
        <v/>
      </c>
      <c r="DI98" s="44" t="str">
        <f t="shared" ca="1" si="217"/>
        <v/>
      </c>
      <c r="DJ98" s="27" t="str">
        <f t="shared" ca="1" si="218"/>
        <v/>
      </c>
      <c r="DK98" s="44" t="str">
        <f t="shared" ca="1" si="219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20"/>
        <v/>
      </c>
      <c r="DO98" s="44" t="str">
        <f ca="1">IF(DF98&lt;&gt;"",VLOOKUP('Quarter 2'!DK98-5*('Quarter 2'!DH98-1),'Players Stats'!$B$136:$J$140,1+DI98),"")</f>
        <v/>
      </c>
      <c r="DP98" s="44" t="str">
        <f t="shared" ca="1" si="221"/>
        <v/>
      </c>
      <c r="DQ98" s="27" t="str">
        <f t="shared" ca="1" si="222"/>
        <v/>
      </c>
      <c r="DR98" s="44" t="str">
        <f ca="1">IF(DF98&lt;&gt;"",IF(DP98="NO",VLOOKUP(DK98,'Players Stats'!$C$88:$I$127,7),""),"")</f>
        <v/>
      </c>
      <c r="DS98" s="44" t="str">
        <f t="shared" ca="1" si="223"/>
        <v/>
      </c>
      <c r="DT98" s="27" t="str">
        <f t="shared" ca="1" si="224"/>
        <v/>
      </c>
      <c r="DU98" s="44" t="str">
        <f ca="1">IF(DP98="NO",VLOOKUP(DK98,'Players Stats'!$C$88:$H$127,7-'Quarter 2'!DS98),"")</f>
        <v/>
      </c>
      <c r="DV98" s="44" t="str">
        <f t="shared" ca="1" si="225"/>
        <v/>
      </c>
      <c r="DW98" s="27" t="str">
        <f t="shared" ca="1" si="226"/>
        <v/>
      </c>
      <c r="DX98" s="44" t="str">
        <f ca="1">IF(DW98="","",IF(DW98&lt;=VLOOKUP(DK98,'Players Stats'!$C$88:$L$127,10),"YES","NO"))</f>
        <v/>
      </c>
      <c r="DY98" s="27" t="str">
        <f t="shared" ca="1" si="227"/>
        <v/>
      </c>
      <c r="DZ98" s="44" t="str">
        <f ca="1">IF(DX98="YES",IF(DY98&lt;=VLOOKUP(DK98,'Players Stats'!$C$88:$H$127,6),1,0),"")</f>
        <v/>
      </c>
      <c r="EA98" s="27" t="str">
        <f t="shared" ca="1" si="228"/>
        <v/>
      </c>
      <c r="EB98" s="44" t="str">
        <f ca="1">IF(AND(DX98="YES",EA98&lt;&gt;""),IF(EA98&lt;=VLOOKUP(DK98,'Players Stats'!$C$88:$H$127,6),1,0),"")</f>
        <v/>
      </c>
      <c r="EC98" s="27" t="str">
        <f t="shared" ca="1" si="229"/>
        <v/>
      </c>
      <c r="ED98" s="44" t="str">
        <f ca="1">IF(EC98="","",IF(EC98&lt;=Simulation!$K$7,"YES","NO"))</f>
        <v/>
      </c>
      <c r="EE98" s="27" t="str">
        <f t="shared" ca="1" si="230"/>
        <v/>
      </c>
      <c r="EF98" s="44" t="str">
        <f ca="1">IF(ED98="NO",IF(EE98&lt;=Simulation!$K$9,DH98,DI98),"")</f>
        <v/>
      </c>
      <c r="EH98" s="44" t="str">
        <f t="shared" ca="1" si="231"/>
        <v/>
      </c>
      <c r="EI98" s="6" t="str">
        <f t="shared" ca="1" si="232"/>
        <v/>
      </c>
      <c r="EJ98" s="44" t="str">
        <f t="shared" ca="1" si="233"/>
        <v/>
      </c>
      <c r="EL98" s="44" t="str">
        <f t="shared" ca="1" si="234"/>
        <v/>
      </c>
      <c r="EM98" s="44" t="str">
        <f t="shared" ca="1" si="235"/>
        <v/>
      </c>
      <c r="EN98" s="44" t="str">
        <f t="shared" ca="1" si="236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53"/>
        <v/>
      </c>
      <c r="E99" s="44" t="str">
        <f t="shared" ca="1" si="154"/>
        <v/>
      </c>
      <c r="F99" s="87" t="str">
        <f t="shared" ca="1" si="155"/>
        <v/>
      </c>
      <c r="G99" s="44" t="str">
        <f t="shared" ca="1" si="156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87" t="str">
        <f t="shared" ca="1" si="157"/>
        <v/>
      </c>
      <c r="K99" s="87" t="str">
        <f ca="1">IF(B99&lt;&gt;"",VLOOKUP('Quarter 2'!G99-5*('Quarter 2'!D99-1),'Players Stats'!$B$136:$J$140,1+E99),"")</f>
        <v/>
      </c>
      <c r="L99" s="44" t="str">
        <f t="shared" ca="1" si="158"/>
        <v/>
      </c>
      <c r="M99" s="87" t="str">
        <f t="shared" ca="1" si="159"/>
        <v/>
      </c>
      <c r="N99" s="87" t="str">
        <f ca="1">IF(B99&lt;&gt;"",IF(L99="NO",VLOOKUP(G99,'Players Stats'!$C$88:$I$127,7),""),"")</f>
        <v/>
      </c>
      <c r="O99" s="44" t="str">
        <f t="shared" ca="1" si="160"/>
        <v/>
      </c>
      <c r="P99" s="87" t="str">
        <f t="shared" ca="1" si="161"/>
        <v/>
      </c>
      <c r="Q99" s="87" t="str">
        <f ca="1">IF(L99="NO",VLOOKUP(G99,'Players Stats'!$C$88:$H$127,7-'Quarter 2'!O99),"")</f>
        <v/>
      </c>
      <c r="R99" s="44" t="str">
        <f t="shared" ca="1" si="162"/>
        <v/>
      </c>
      <c r="S99" s="87" t="str">
        <f t="shared" ca="1" si="163"/>
        <v/>
      </c>
      <c r="T99" s="44" t="str">
        <f ca="1">IF(S99="","",IF(S99&lt;=VLOOKUP(G99,'Players Stats'!$C$88:$L$127,10),"YES","NO"))</f>
        <v/>
      </c>
      <c r="U99" s="87" t="str">
        <f t="shared" ca="1" si="164"/>
        <v/>
      </c>
      <c r="V99" s="44" t="str">
        <f ca="1">IF(T99="YES",IF(U99&lt;=VLOOKUP(G99,'Players Stats'!$C$88:$H$127,6),1,0),"")</f>
        <v/>
      </c>
      <c r="W99" s="87" t="str">
        <f t="shared" ca="1" si="165"/>
        <v/>
      </c>
      <c r="X99" s="44" t="str">
        <f ca="1">IF(AND(T99="YES",W99&lt;&gt;""),IF(W99&lt;=VLOOKUP(G99,'Players Stats'!$C$88:$H$127,6),1,0),"")</f>
        <v/>
      </c>
      <c r="Y99" s="87" t="str">
        <f t="shared" ca="1" si="166"/>
        <v/>
      </c>
      <c r="Z99" s="44" t="str">
        <f ca="1">IF(Y99="","",IF(Y99&lt;=Simulation!$K$7,"YES","NO"))</f>
        <v/>
      </c>
      <c r="AA99" s="87" t="str">
        <f t="shared" ca="1" si="167"/>
        <v/>
      </c>
      <c r="AB99" s="44" t="str">
        <f ca="1">IF(Z99="NO",IF(AA99&lt;=Simulation!$K$9,D99,E99),"")</f>
        <v/>
      </c>
      <c r="AD99" s="44" t="str">
        <f t="shared" ca="1" si="168"/>
        <v/>
      </c>
      <c r="AE99" s="6" t="str">
        <f t="shared" ca="1" si="169"/>
        <v/>
      </c>
      <c r="AF99" s="44" t="str">
        <f t="shared" ca="1" si="170"/>
        <v/>
      </c>
      <c r="AH99" s="44" t="str">
        <f t="shared" ca="1" si="171"/>
        <v/>
      </c>
      <c r="AI99" s="44" t="str">
        <f t="shared" ca="1" si="172"/>
        <v/>
      </c>
      <c r="AJ99" s="44" t="str">
        <f t="shared" ca="1" si="173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74"/>
        <v/>
      </c>
      <c r="AO99" s="44" t="str">
        <f t="shared" ca="1" si="175"/>
        <v/>
      </c>
      <c r="AP99" s="27" t="str">
        <f t="shared" ca="1" si="176"/>
        <v/>
      </c>
      <c r="AQ99" s="44" t="str">
        <f t="shared" ca="1" si="177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78"/>
        <v/>
      </c>
      <c r="AU99" s="44" t="str">
        <f ca="1">IF(AL99&lt;&gt;"",VLOOKUP('Quarter 2'!AQ99-5*('Quarter 2'!AN99-1),'Players Stats'!$B$136:$J$140,1+AO99),"")</f>
        <v/>
      </c>
      <c r="AV99" s="44" t="str">
        <f t="shared" ca="1" si="179"/>
        <v/>
      </c>
      <c r="AW99" s="27" t="str">
        <f t="shared" ca="1" si="180"/>
        <v/>
      </c>
      <c r="AX99" s="44" t="str">
        <f ca="1">IF(AL99&lt;&gt;"",IF(AV99="NO",VLOOKUP(AQ99,'Players Stats'!$C$88:$I$127,7),""),"")</f>
        <v/>
      </c>
      <c r="AY99" s="44" t="str">
        <f t="shared" ca="1" si="181"/>
        <v/>
      </c>
      <c r="AZ99" s="27" t="str">
        <f t="shared" ca="1" si="182"/>
        <v/>
      </c>
      <c r="BA99" s="44" t="str">
        <f ca="1">IF(AV99="NO",VLOOKUP(AQ99,'Players Stats'!$C$88:$H$127,7-'Quarter 2'!AY99),"")</f>
        <v/>
      </c>
      <c r="BB99" s="44" t="str">
        <f t="shared" ca="1" si="183"/>
        <v/>
      </c>
      <c r="BC99" s="27" t="str">
        <f t="shared" ca="1" si="184"/>
        <v/>
      </c>
      <c r="BD99" s="44" t="str">
        <f ca="1">IF(BC99="","",IF(BC99&lt;=VLOOKUP(AQ99,'Players Stats'!$C$88:$L$127,10),"YES","NO"))</f>
        <v/>
      </c>
      <c r="BE99" s="27" t="str">
        <f t="shared" ca="1" si="185"/>
        <v/>
      </c>
      <c r="BF99" s="44" t="str">
        <f ca="1">IF(BD99="YES",IF(BE99&lt;=VLOOKUP(AQ99,'Players Stats'!$C$88:$H$127,6),1,0),"")</f>
        <v/>
      </c>
      <c r="BG99" s="27" t="str">
        <f t="shared" ca="1" si="186"/>
        <v/>
      </c>
      <c r="BH99" s="44" t="str">
        <f ca="1">IF(AND(BD99="YES",BG99&lt;&gt;""),IF(BG99&lt;=VLOOKUP(AQ99,'Players Stats'!$C$88:$H$127,6),1,0),"")</f>
        <v/>
      </c>
      <c r="BI99" s="27" t="str">
        <f t="shared" ca="1" si="187"/>
        <v/>
      </c>
      <c r="BJ99" s="44" t="str">
        <f ca="1">IF(BI99="","",IF(BI99&lt;=Simulation!$K$7,"YES","NO"))</f>
        <v/>
      </c>
      <c r="BK99" s="27" t="str">
        <f t="shared" ca="1" si="188"/>
        <v/>
      </c>
      <c r="BL99" s="44" t="str">
        <f ca="1">IF(BJ99="NO",IF(BK99&lt;=Simulation!$K$9,AN99,AO99),"")</f>
        <v/>
      </c>
      <c r="BN99" s="44" t="str">
        <f t="shared" ca="1" si="189"/>
        <v/>
      </c>
      <c r="BO99" s="6" t="str">
        <f t="shared" ca="1" si="190"/>
        <v/>
      </c>
      <c r="BP99" s="44" t="str">
        <f t="shared" ca="1" si="191"/>
        <v/>
      </c>
      <c r="BR99" s="44" t="str">
        <f t="shared" ca="1" si="192"/>
        <v/>
      </c>
      <c r="BS99" s="44" t="str">
        <f t="shared" ca="1" si="193"/>
        <v/>
      </c>
      <c r="BT99" s="44" t="str">
        <f t="shared" ca="1" si="194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195"/>
        <v/>
      </c>
      <c r="BY99" s="44" t="str">
        <f t="shared" ca="1" si="196"/>
        <v/>
      </c>
      <c r="BZ99" s="27" t="str">
        <f t="shared" ca="1" si="197"/>
        <v/>
      </c>
      <c r="CA99" s="44" t="str">
        <f t="shared" ca="1" si="198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199"/>
        <v/>
      </c>
      <c r="CE99" s="44" t="str">
        <f ca="1">IF(BV99&lt;&gt;"",VLOOKUP('Quarter 2'!CA99-5*('Quarter 2'!BX99-1),'Players Stats'!$B$136:$J$140,1+BY99),"")</f>
        <v/>
      </c>
      <c r="CF99" s="44" t="str">
        <f t="shared" ca="1" si="200"/>
        <v/>
      </c>
      <c r="CG99" s="27" t="str">
        <f t="shared" ca="1" si="201"/>
        <v/>
      </c>
      <c r="CH99" s="44" t="str">
        <f ca="1">IF(BV99&lt;&gt;"",IF(CF99="NO",VLOOKUP(CA99,'Players Stats'!$C$88:$I$127,7),""),"")</f>
        <v/>
      </c>
      <c r="CI99" s="44" t="str">
        <f t="shared" ca="1" si="202"/>
        <v/>
      </c>
      <c r="CJ99" s="27" t="str">
        <f t="shared" ca="1" si="203"/>
        <v/>
      </c>
      <c r="CK99" s="44" t="str">
        <f ca="1">IF(CF99="NO",VLOOKUP(CA99,'Players Stats'!$C$88:$H$127,7-'Quarter 2'!CI99),"")</f>
        <v/>
      </c>
      <c r="CL99" s="44" t="str">
        <f t="shared" ca="1" si="204"/>
        <v/>
      </c>
      <c r="CM99" s="27" t="str">
        <f t="shared" ca="1" si="205"/>
        <v/>
      </c>
      <c r="CN99" s="44" t="str">
        <f ca="1">IF(CM99="","",IF(CM99&lt;=VLOOKUP(CA99,'Players Stats'!$C$88:$L$127,10),"YES","NO"))</f>
        <v/>
      </c>
      <c r="CO99" s="27" t="str">
        <f t="shared" ca="1" si="206"/>
        <v/>
      </c>
      <c r="CP99" s="44" t="str">
        <f ca="1">IF(CN99="YES",IF(CO99&lt;=VLOOKUP(CA99,'Players Stats'!$C$88:$H$127,6),1,0),"")</f>
        <v/>
      </c>
      <c r="CQ99" s="27" t="str">
        <f t="shared" ca="1" si="207"/>
        <v/>
      </c>
      <c r="CR99" s="44" t="str">
        <f ca="1">IF(AND(CN99="YES",CQ99&lt;&gt;""),IF(CQ99&lt;=VLOOKUP(CA99,'Players Stats'!$C$88:$H$127,6),1,0),"")</f>
        <v/>
      </c>
      <c r="CS99" s="27" t="str">
        <f t="shared" ca="1" si="208"/>
        <v/>
      </c>
      <c r="CT99" s="44" t="str">
        <f ca="1">IF(CS99="","",IF(CS99&lt;=Simulation!$K$7,"YES","NO"))</f>
        <v/>
      </c>
      <c r="CU99" s="27" t="str">
        <f t="shared" ca="1" si="209"/>
        <v/>
      </c>
      <c r="CV99" s="44" t="str">
        <f ca="1">IF(CT99="NO",IF(CU99&lt;=Simulation!$K$9,BX99,BY99),"")</f>
        <v/>
      </c>
      <c r="CX99" s="44" t="str">
        <f t="shared" ca="1" si="210"/>
        <v/>
      </c>
      <c r="CY99" s="6" t="str">
        <f t="shared" ca="1" si="211"/>
        <v/>
      </c>
      <c r="CZ99" s="44" t="str">
        <f t="shared" ca="1" si="212"/>
        <v/>
      </c>
      <c r="DB99" s="44" t="str">
        <f t="shared" ca="1" si="213"/>
        <v/>
      </c>
      <c r="DC99" s="44" t="str">
        <f t="shared" ca="1" si="214"/>
        <v/>
      </c>
      <c r="DD99" s="44" t="str">
        <f t="shared" ca="1" si="215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16"/>
        <v/>
      </c>
      <c r="DI99" s="44" t="str">
        <f t="shared" ca="1" si="217"/>
        <v/>
      </c>
      <c r="DJ99" s="27" t="str">
        <f t="shared" ca="1" si="218"/>
        <v/>
      </c>
      <c r="DK99" s="44" t="str">
        <f t="shared" ca="1" si="219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20"/>
        <v/>
      </c>
      <c r="DO99" s="44" t="str">
        <f ca="1">IF(DF99&lt;&gt;"",VLOOKUP('Quarter 2'!DK99-5*('Quarter 2'!DH99-1),'Players Stats'!$B$136:$J$140,1+DI99),"")</f>
        <v/>
      </c>
      <c r="DP99" s="44" t="str">
        <f t="shared" ca="1" si="221"/>
        <v/>
      </c>
      <c r="DQ99" s="27" t="str">
        <f t="shared" ca="1" si="222"/>
        <v/>
      </c>
      <c r="DR99" s="44" t="str">
        <f ca="1">IF(DF99&lt;&gt;"",IF(DP99="NO",VLOOKUP(DK99,'Players Stats'!$C$88:$I$127,7),""),"")</f>
        <v/>
      </c>
      <c r="DS99" s="44" t="str">
        <f t="shared" ca="1" si="223"/>
        <v/>
      </c>
      <c r="DT99" s="27" t="str">
        <f t="shared" ca="1" si="224"/>
        <v/>
      </c>
      <c r="DU99" s="44" t="str">
        <f ca="1">IF(DP99="NO",VLOOKUP(DK99,'Players Stats'!$C$88:$H$127,7-'Quarter 2'!DS99),"")</f>
        <v/>
      </c>
      <c r="DV99" s="44" t="str">
        <f t="shared" ca="1" si="225"/>
        <v/>
      </c>
      <c r="DW99" s="27" t="str">
        <f t="shared" ca="1" si="226"/>
        <v/>
      </c>
      <c r="DX99" s="44" t="str">
        <f ca="1">IF(DW99="","",IF(DW99&lt;=VLOOKUP(DK99,'Players Stats'!$C$88:$L$127,10),"YES","NO"))</f>
        <v/>
      </c>
      <c r="DY99" s="27" t="str">
        <f t="shared" ca="1" si="227"/>
        <v/>
      </c>
      <c r="DZ99" s="44" t="str">
        <f ca="1">IF(DX99="YES",IF(DY99&lt;=VLOOKUP(DK99,'Players Stats'!$C$88:$H$127,6),1,0),"")</f>
        <v/>
      </c>
      <c r="EA99" s="27" t="str">
        <f t="shared" ca="1" si="228"/>
        <v/>
      </c>
      <c r="EB99" s="44" t="str">
        <f ca="1">IF(AND(DX99="YES",EA99&lt;&gt;""),IF(EA99&lt;=VLOOKUP(DK99,'Players Stats'!$C$88:$H$127,6),1,0),"")</f>
        <v/>
      </c>
      <c r="EC99" s="27" t="str">
        <f t="shared" ca="1" si="229"/>
        <v/>
      </c>
      <c r="ED99" s="44" t="str">
        <f ca="1">IF(EC99="","",IF(EC99&lt;=Simulation!$K$7,"YES","NO"))</f>
        <v/>
      </c>
      <c r="EE99" s="27" t="str">
        <f t="shared" ca="1" si="230"/>
        <v/>
      </c>
      <c r="EF99" s="44" t="str">
        <f ca="1">IF(ED99="NO",IF(EE99&lt;=Simulation!$K$9,DH99,DI99),"")</f>
        <v/>
      </c>
      <c r="EH99" s="44" t="str">
        <f t="shared" ca="1" si="231"/>
        <v/>
      </c>
      <c r="EI99" s="6" t="str">
        <f t="shared" ca="1" si="232"/>
        <v/>
      </c>
      <c r="EJ99" s="44" t="str">
        <f t="shared" ca="1" si="233"/>
        <v/>
      </c>
      <c r="EL99" s="44" t="str">
        <f t="shared" ca="1" si="234"/>
        <v/>
      </c>
      <c r="EM99" s="44" t="str">
        <f t="shared" ca="1" si="235"/>
        <v/>
      </c>
      <c r="EN99" s="44" t="str">
        <f t="shared" ca="1" si="236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53"/>
        <v/>
      </c>
      <c r="E100" s="44" t="str">
        <f t="shared" ca="1" si="154"/>
        <v/>
      </c>
      <c r="F100" s="87" t="str">
        <f t="shared" ca="1" si="155"/>
        <v/>
      </c>
      <c r="G100" s="44" t="str">
        <f t="shared" ca="1" si="156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87" t="str">
        <f t="shared" ca="1" si="157"/>
        <v/>
      </c>
      <c r="K100" s="87" t="str">
        <f ca="1">IF(B100&lt;&gt;"",VLOOKUP('Quarter 2'!G100-5*('Quarter 2'!D100-1),'Players Stats'!$B$136:$J$140,1+E100),"")</f>
        <v/>
      </c>
      <c r="L100" s="44" t="str">
        <f t="shared" ca="1" si="158"/>
        <v/>
      </c>
      <c r="M100" s="87" t="str">
        <f t="shared" ca="1" si="159"/>
        <v/>
      </c>
      <c r="N100" s="87" t="str">
        <f ca="1">IF(B100&lt;&gt;"",IF(L100="NO",VLOOKUP(G100,'Players Stats'!$C$88:$I$127,7),""),"")</f>
        <v/>
      </c>
      <c r="O100" s="44" t="str">
        <f t="shared" ca="1" si="160"/>
        <v/>
      </c>
      <c r="P100" s="87" t="str">
        <f t="shared" ca="1" si="161"/>
        <v/>
      </c>
      <c r="Q100" s="87" t="str">
        <f ca="1">IF(L100="NO",VLOOKUP(G100,'Players Stats'!$C$88:$H$127,7-'Quarter 2'!O100),"")</f>
        <v/>
      </c>
      <c r="R100" s="44" t="str">
        <f t="shared" ca="1" si="162"/>
        <v/>
      </c>
      <c r="S100" s="87" t="str">
        <f t="shared" ca="1" si="163"/>
        <v/>
      </c>
      <c r="T100" s="44" t="str">
        <f ca="1">IF(S100="","",IF(S100&lt;=VLOOKUP(G100,'Players Stats'!$C$88:$L$127,10),"YES","NO"))</f>
        <v/>
      </c>
      <c r="U100" s="87" t="str">
        <f t="shared" ca="1" si="164"/>
        <v/>
      </c>
      <c r="V100" s="44" t="str">
        <f ca="1">IF(T100="YES",IF(U100&lt;=VLOOKUP(G100,'Players Stats'!$C$88:$H$127,6),1,0),"")</f>
        <v/>
      </c>
      <c r="W100" s="27" t="str">
        <f t="shared" ca="1" si="165"/>
        <v/>
      </c>
      <c r="X100" s="44" t="str">
        <f ca="1">IF(AND(T100="YES",W100&lt;&gt;""),IF(W100&lt;=VLOOKUP(G100,'Players Stats'!$C$88:$H$127,6),1,0),"")</f>
        <v/>
      </c>
      <c r="Y100" s="87" t="str">
        <f t="shared" ca="1" si="166"/>
        <v/>
      </c>
      <c r="Z100" s="44" t="str">
        <f ca="1">IF(Y100="","",IF(Y100&lt;=Simulation!$K$7,"YES","NO"))</f>
        <v/>
      </c>
      <c r="AA100" s="87" t="str">
        <f t="shared" ca="1" si="167"/>
        <v/>
      </c>
      <c r="AB100" s="44" t="str">
        <f ca="1">IF(Z100="NO",IF(AA100&lt;=Simulation!$K$9,D100,E100),"")</f>
        <v/>
      </c>
      <c r="AD100" s="44" t="str">
        <f t="shared" ca="1" si="168"/>
        <v/>
      </c>
      <c r="AE100" s="6" t="str">
        <f t="shared" ca="1" si="169"/>
        <v/>
      </c>
      <c r="AF100" s="44" t="str">
        <f t="shared" ca="1" si="170"/>
        <v/>
      </c>
      <c r="AH100" s="44" t="str">
        <f t="shared" ca="1" si="171"/>
        <v/>
      </c>
      <c r="AI100" s="44" t="str">
        <f t="shared" ca="1" si="172"/>
        <v/>
      </c>
      <c r="AJ100" s="44" t="str">
        <f t="shared" ca="1" si="173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74"/>
        <v/>
      </c>
      <c r="AO100" s="44" t="str">
        <f t="shared" ca="1" si="175"/>
        <v/>
      </c>
      <c r="AP100" s="27" t="str">
        <f t="shared" ca="1" si="176"/>
        <v/>
      </c>
      <c r="AQ100" s="44" t="str">
        <f t="shared" ca="1" si="177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78"/>
        <v/>
      </c>
      <c r="AU100" s="44" t="str">
        <f ca="1">IF(AL100&lt;&gt;"",VLOOKUP('Quarter 2'!AQ100-5*('Quarter 2'!AN100-1),'Players Stats'!$B$136:$J$140,1+AO100),"")</f>
        <v/>
      </c>
      <c r="AV100" s="44" t="str">
        <f t="shared" ca="1" si="179"/>
        <v/>
      </c>
      <c r="AW100" s="27" t="str">
        <f t="shared" ca="1" si="180"/>
        <v/>
      </c>
      <c r="AX100" s="44" t="str">
        <f ca="1">IF(AL100&lt;&gt;"",IF(AV100="NO",VLOOKUP(AQ100,'Players Stats'!$C$88:$I$127,7),""),"")</f>
        <v/>
      </c>
      <c r="AY100" s="44" t="str">
        <f t="shared" ca="1" si="181"/>
        <v/>
      </c>
      <c r="AZ100" s="27" t="str">
        <f t="shared" ca="1" si="182"/>
        <v/>
      </c>
      <c r="BA100" s="44" t="str">
        <f ca="1">IF(AV100="NO",VLOOKUP(AQ100,'Players Stats'!$C$88:$H$127,7-'Quarter 2'!AY100),"")</f>
        <v/>
      </c>
      <c r="BB100" s="44" t="str">
        <f t="shared" ca="1" si="183"/>
        <v/>
      </c>
      <c r="BC100" s="27" t="str">
        <f t="shared" ca="1" si="184"/>
        <v/>
      </c>
      <c r="BD100" s="44" t="str">
        <f ca="1">IF(BC100="","",IF(BC100&lt;=VLOOKUP(AQ100,'Players Stats'!$C$88:$L$127,10),"YES","NO"))</f>
        <v/>
      </c>
      <c r="BE100" s="27" t="str">
        <f t="shared" ca="1" si="185"/>
        <v/>
      </c>
      <c r="BF100" s="44" t="str">
        <f ca="1">IF(BD100="YES",IF(BE100&lt;=VLOOKUP(AQ100,'Players Stats'!$C$88:$H$127,6),1,0),"")</f>
        <v/>
      </c>
      <c r="BG100" s="27" t="str">
        <f t="shared" ca="1" si="186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87"/>
        <v/>
      </c>
      <c r="BJ100" s="44" t="str">
        <f ca="1">IF(BI100="","",IF(BI100&lt;=Simulation!$K$7,"YES","NO"))</f>
        <v/>
      </c>
      <c r="BK100" s="27" t="str">
        <f t="shared" ca="1" si="188"/>
        <v/>
      </c>
      <c r="BL100" s="44" t="str">
        <f ca="1">IF(BJ100="NO",IF(BK100&lt;=Simulation!$K$9,AN100,AO100),"")</f>
        <v/>
      </c>
      <c r="BN100" s="44" t="str">
        <f t="shared" ca="1" si="189"/>
        <v/>
      </c>
      <c r="BO100" s="6" t="str">
        <f t="shared" ca="1" si="190"/>
        <v/>
      </c>
      <c r="BP100" s="44" t="str">
        <f t="shared" ca="1" si="191"/>
        <v/>
      </c>
      <c r="BR100" s="44" t="str">
        <f t="shared" ca="1" si="192"/>
        <v/>
      </c>
      <c r="BS100" s="44" t="str">
        <f t="shared" ca="1" si="193"/>
        <v/>
      </c>
      <c r="BT100" s="44" t="str">
        <f t="shared" ca="1" si="194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195"/>
        <v/>
      </c>
      <c r="BY100" s="44" t="str">
        <f t="shared" ca="1" si="196"/>
        <v/>
      </c>
      <c r="BZ100" s="27" t="str">
        <f t="shared" ca="1" si="197"/>
        <v/>
      </c>
      <c r="CA100" s="44" t="str">
        <f t="shared" ca="1" si="198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199"/>
        <v/>
      </c>
      <c r="CE100" s="44" t="str">
        <f ca="1">IF(BV100&lt;&gt;"",VLOOKUP('Quarter 2'!CA100-5*('Quarter 2'!BX100-1),'Players Stats'!$B$136:$J$140,1+BY100),"")</f>
        <v/>
      </c>
      <c r="CF100" s="44" t="str">
        <f t="shared" ca="1" si="200"/>
        <v/>
      </c>
      <c r="CG100" s="27" t="str">
        <f t="shared" ca="1" si="201"/>
        <v/>
      </c>
      <c r="CH100" s="44" t="str">
        <f ca="1">IF(BV100&lt;&gt;"",IF(CF100="NO",VLOOKUP(CA100,'Players Stats'!$C$88:$I$127,7),""),"")</f>
        <v/>
      </c>
      <c r="CI100" s="44" t="str">
        <f t="shared" ca="1" si="202"/>
        <v/>
      </c>
      <c r="CJ100" s="27" t="str">
        <f t="shared" ca="1" si="203"/>
        <v/>
      </c>
      <c r="CK100" s="44" t="str">
        <f ca="1">IF(CF100="NO",VLOOKUP(CA100,'Players Stats'!$C$88:$H$127,7-'Quarter 2'!CI100),"")</f>
        <v/>
      </c>
      <c r="CL100" s="44" t="str">
        <f t="shared" ca="1" si="204"/>
        <v/>
      </c>
      <c r="CM100" s="27" t="str">
        <f t="shared" ca="1" si="205"/>
        <v/>
      </c>
      <c r="CN100" s="44" t="str">
        <f ca="1">IF(CM100="","",IF(CM100&lt;=VLOOKUP(CA100,'Players Stats'!$C$88:$L$127,10),"YES","NO"))</f>
        <v/>
      </c>
      <c r="CO100" s="27" t="str">
        <f t="shared" ca="1" si="206"/>
        <v/>
      </c>
      <c r="CP100" s="44" t="str">
        <f ca="1">IF(CN100="YES",IF(CO100&lt;=VLOOKUP(CA100,'Players Stats'!$C$88:$H$127,6),1,0),"")</f>
        <v/>
      </c>
      <c r="CQ100" s="27" t="str">
        <f t="shared" ca="1" si="207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08"/>
        <v/>
      </c>
      <c r="CT100" s="44" t="str">
        <f ca="1">IF(CS100="","",IF(CS100&lt;=Simulation!$K$7,"YES","NO"))</f>
        <v/>
      </c>
      <c r="CU100" s="27" t="str">
        <f t="shared" ca="1" si="209"/>
        <v/>
      </c>
      <c r="CV100" s="44" t="str">
        <f ca="1">IF(CT100="NO",IF(CU100&lt;=Simulation!$K$9,BX100,BY100),"")</f>
        <v/>
      </c>
      <c r="CX100" s="44" t="str">
        <f t="shared" ca="1" si="210"/>
        <v/>
      </c>
      <c r="CY100" s="6" t="str">
        <f t="shared" ca="1" si="211"/>
        <v/>
      </c>
      <c r="CZ100" s="44" t="str">
        <f t="shared" ca="1" si="212"/>
        <v/>
      </c>
      <c r="DB100" s="44" t="str">
        <f t="shared" ca="1" si="213"/>
        <v/>
      </c>
      <c r="DC100" s="44" t="str">
        <f t="shared" ca="1" si="214"/>
        <v/>
      </c>
      <c r="DD100" s="44" t="str">
        <f t="shared" ca="1" si="215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16"/>
        <v/>
      </c>
      <c r="DI100" s="44" t="str">
        <f t="shared" ca="1" si="217"/>
        <v/>
      </c>
      <c r="DJ100" s="27" t="str">
        <f t="shared" ca="1" si="218"/>
        <v/>
      </c>
      <c r="DK100" s="44" t="str">
        <f t="shared" ca="1" si="219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20"/>
        <v/>
      </c>
      <c r="DO100" s="44" t="str">
        <f ca="1">IF(DF100&lt;&gt;"",VLOOKUP('Quarter 2'!DK100-5*('Quarter 2'!DH100-1),'Players Stats'!$B$136:$J$140,1+DI100),"")</f>
        <v/>
      </c>
      <c r="DP100" s="44" t="str">
        <f t="shared" ca="1" si="221"/>
        <v/>
      </c>
      <c r="DQ100" s="27" t="str">
        <f t="shared" ca="1" si="222"/>
        <v/>
      </c>
      <c r="DR100" s="44" t="str">
        <f ca="1">IF(DF100&lt;&gt;"",IF(DP100="NO",VLOOKUP(DK100,'Players Stats'!$C$88:$I$127,7),""),"")</f>
        <v/>
      </c>
      <c r="DS100" s="44" t="str">
        <f t="shared" ca="1" si="223"/>
        <v/>
      </c>
      <c r="DT100" s="27" t="str">
        <f t="shared" ca="1" si="224"/>
        <v/>
      </c>
      <c r="DU100" s="44" t="str">
        <f ca="1">IF(DP100="NO",VLOOKUP(DK100,'Players Stats'!$C$88:$H$127,7-'Quarter 2'!DS100),"")</f>
        <v/>
      </c>
      <c r="DV100" s="44" t="str">
        <f t="shared" ca="1" si="225"/>
        <v/>
      </c>
      <c r="DW100" s="27" t="str">
        <f t="shared" ca="1" si="226"/>
        <v/>
      </c>
      <c r="DX100" s="44" t="str">
        <f ca="1">IF(DW100="","",IF(DW100&lt;=VLOOKUP(DK100,'Players Stats'!$C$88:$L$127,10),"YES","NO"))</f>
        <v/>
      </c>
      <c r="DY100" s="27" t="str">
        <f t="shared" ca="1" si="227"/>
        <v/>
      </c>
      <c r="DZ100" s="44" t="str">
        <f ca="1">IF(DX100="YES",IF(DY100&lt;=VLOOKUP(DK100,'Players Stats'!$C$88:$H$127,6),1,0),"")</f>
        <v/>
      </c>
      <c r="EA100" s="27" t="str">
        <f t="shared" ca="1" si="228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29"/>
        <v/>
      </c>
      <c r="ED100" s="44" t="str">
        <f ca="1">IF(EC100="","",IF(EC100&lt;=Simulation!$K$7,"YES","NO"))</f>
        <v/>
      </c>
      <c r="EE100" s="27" t="str">
        <f t="shared" ca="1" si="230"/>
        <v/>
      </c>
      <c r="EF100" s="44" t="str">
        <f ca="1">IF(ED100="NO",IF(EE100&lt;=Simulation!$K$9,DH100,DI100),"")</f>
        <v/>
      </c>
      <c r="EH100" s="44" t="str">
        <f t="shared" ca="1" si="231"/>
        <v/>
      </c>
      <c r="EI100" s="6" t="str">
        <f t="shared" ca="1" si="232"/>
        <v/>
      </c>
      <c r="EJ100" s="44" t="str">
        <f t="shared" ca="1" si="233"/>
        <v/>
      </c>
      <c r="EL100" s="44" t="str">
        <f t="shared" ca="1" si="234"/>
        <v/>
      </c>
      <c r="EM100" s="44" t="str">
        <f t="shared" ca="1" si="235"/>
        <v/>
      </c>
      <c r="EN100" s="44" t="str">
        <f t="shared" ca="1" si="236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0">
    <mergeCell ref="EE10:EE11"/>
    <mergeCell ref="EF10:EF11"/>
    <mergeCell ref="DY10:DY11"/>
    <mergeCell ref="DZ10:DZ11"/>
    <mergeCell ref="EA10:EA11"/>
    <mergeCell ref="EB10:EB11"/>
    <mergeCell ref="EC10:EC11"/>
    <mergeCell ref="ED10:ED11"/>
    <mergeCell ref="DS10:DS11"/>
    <mergeCell ref="DT10:DT11"/>
    <mergeCell ref="DU10:DU11"/>
    <mergeCell ref="DV10:DV11"/>
    <mergeCell ref="DW10:DW11"/>
    <mergeCell ref="DX10:DX11"/>
    <mergeCell ref="DM10:DM11"/>
    <mergeCell ref="DN10:DN11"/>
    <mergeCell ref="DO10:DO11"/>
    <mergeCell ref="DP10:DP11"/>
    <mergeCell ref="DQ10:DQ11"/>
    <mergeCell ref="DR10:DR11"/>
    <mergeCell ref="DG10:DG11"/>
    <mergeCell ref="DH10:DH11"/>
    <mergeCell ref="DI10:DI11"/>
    <mergeCell ref="DJ10:DJ11"/>
    <mergeCell ref="DK10:DK11"/>
    <mergeCell ref="DL10:DL11"/>
    <mergeCell ref="CQ10:CQ11"/>
    <mergeCell ref="CR10:CR11"/>
    <mergeCell ref="CS10:CS11"/>
    <mergeCell ref="CT10:CT11"/>
    <mergeCell ref="CU10:CU11"/>
    <mergeCell ref="CV10:CV11"/>
    <mergeCell ref="CK10:CK11"/>
    <mergeCell ref="CL10:CL11"/>
    <mergeCell ref="CM10:CM11"/>
    <mergeCell ref="CN10:CN11"/>
    <mergeCell ref="CO10:CO11"/>
    <mergeCell ref="CP10:CP11"/>
    <mergeCell ref="CE10:CE11"/>
    <mergeCell ref="CF10:CF11"/>
    <mergeCell ref="CG10:CG11"/>
    <mergeCell ref="CH10:CH11"/>
    <mergeCell ref="CI10:CI11"/>
    <mergeCell ref="CJ10:CJ11"/>
    <mergeCell ref="BY10:BY11"/>
    <mergeCell ref="BZ10:BZ11"/>
    <mergeCell ref="CA10:CA11"/>
    <mergeCell ref="CB10:CB11"/>
    <mergeCell ref="CC10:CC11"/>
    <mergeCell ref="CD10:CD11"/>
    <mergeCell ref="BI10:BI11"/>
    <mergeCell ref="BJ10:BJ11"/>
    <mergeCell ref="BK10:BK11"/>
    <mergeCell ref="BL10:BL11"/>
    <mergeCell ref="BW10:BW11"/>
    <mergeCell ref="BX10:BX11"/>
    <mergeCell ref="BC10:BC11"/>
    <mergeCell ref="BD10:BD11"/>
    <mergeCell ref="BE10:BE11"/>
    <mergeCell ref="BF10:BF11"/>
    <mergeCell ref="BG10:BG11"/>
    <mergeCell ref="BH10:BH11"/>
    <mergeCell ref="AW10:AW11"/>
    <mergeCell ref="AX10:AX11"/>
    <mergeCell ref="AY10:AY11"/>
    <mergeCell ref="AZ10:AZ11"/>
    <mergeCell ref="BA10:BA11"/>
    <mergeCell ref="BB10:BB11"/>
    <mergeCell ref="AQ10:AQ11"/>
    <mergeCell ref="AR10:AR11"/>
    <mergeCell ref="AS10:AS11"/>
    <mergeCell ref="AT10:AT11"/>
    <mergeCell ref="AU10:AU11"/>
    <mergeCell ref="AV10:AV11"/>
    <mergeCell ref="AA10:AA11"/>
    <mergeCell ref="AB10:AB11"/>
    <mergeCell ref="AM10:AM11"/>
    <mergeCell ref="AN10:AN11"/>
    <mergeCell ref="AO10:AO11"/>
    <mergeCell ref="AP10:AP11"/>
    <mergeCell ref="U10:U11"/>
    <mergeCell ref="V10:V11"/>
    <mergeCell ref="W10:W11"/>
    <mergeCell ref="X10:X11"/>
    <mergeCell ref="Y10:Y11"/>
    <mergeCell ref="Z10:Z11"/>
    <mergeCell ref="BN2:BP2"/>
    <mergeCell ref="CX2:CZ2"/>
    <mergeCell ref="EH2:EJ2"/>
    <mergeCell ref="C10:C11"/>
    <mergeCell ref="D10:D11"/>
    <mergeCell ref="E10:E11"/>
    <mergeCell ref="F10:F11"/>
    <mergeCell ref="G10:G11"/>
    <mergeCell ref="H10:H11"/>
    <mergeCell ref="B2:C2"/>
    <mergeCell ref="K2:M2"/>
    <mergeCell ref="AD2:AF2"/>
    <mergeCell ref="O10:O11"/>
    <mergeCell ref="P10:P11"/>
    <mergeCell ref="Q10:Q11"/>
    <mergeCell ref="R10:R11"/>
    <mergeCell ref="S10:S11"/>
    <mergeCell ref="T10:T11"/>
    <mergeCell ref="I10:I11"/>
    <mergeCell ref="J10:J11"/>
    <mergeCell ref="K10:K11"/>
    <mergeCell ref="L10:L11"/>
    <mergeCell ref="M10:M11"/>
    <mergeCell ref="N10:N11"/>
  </mergeCells>
  <conditionalFormatting sqref="AB12:AB1047 D12:E1047">
    <cfRule type="colorScale" priority="8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{8BF518EC-B66B-3C4C-A6E2-77B4D94BA650}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{6F5380A3-BB17-3A45-8236-A23CC9B2058C}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{D644A572-AE8E-1746-AC5A-A24678C8D8BF}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{9D15C8ED-EF1B-4147-B0CB-44BFB429F40D}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F518EC-B66B-3C4C-A6E2-77B4D94BA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6F5380A3-BB17-3A45-8236-A23CC9B205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D644A572-AE8E-1746-AC5A-A24678C8D8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9D15C8ED-EF1B-4147-B0CB-44BFB429F4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topLeftCell="D1" workbookViewId="0">
      <selection activeCell="G12" sqref="G12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6640625" bestFit="1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0.34999665357596266</v>
      </c>
      <c r="E2" s="83"/>
      <c r="F2" s="6" t="s">
        <v>14</v>
      </c>
      <c r="G2" s="9" t="s">
        <v>15</v>
      </c>
      <c r="H2" s="8">
        <f ca="1">IF(D2&lt;=0.5,C4,C5)</f>
        <v>5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6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5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6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5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>Simulation!D7</f>
        <v>5</v>
      </c>
      <c r="K4" s="2">
        <f ca="1">AD4+BN4+CX4+EH4</f>
        <v>123</v>
      </c>
      <c r="L4" s="28" t="s">
        <v>10</v>
      </c>
      <c r="M4" s="2">
        <f t="shared" ref="M4" ca="1" si="0">AF4+BP4+CZ4+EJ4</f>
        <v>101</v>
      </c>
      <c r="O4" s="15"/>
      <c r="P4" s="13"/>
      <c r="Q4" s="13"/>
      <c r="R4" s="13"/>
      <c r="V4" s="17"/>
      <c r="W4" s="18"/>
      <c r="X4" s="17"/>
      <c r="AD4" s="2">
        <f ca="1">SUM($AH$12:$AH$161)</f>
        <v>34</v>
      </c>
      <c r="AE4" s="28" t="s">
        <v>10</v>
      </c>
      <c r="AF4" s="2">
        <f ca="1">SUM($AJ$12:$AJ$161)</f>
        <v>23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28</v>
      </c>
      <c r="BO4" s="28" t="s">
        <v>10</v>
      </c>
      <c r="BP4" s="2">
        <f ca="1">SUM($BT$12:$BT$161)</f>
        <v>36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27</v>
      </c>
      <c r="CY4" s="28" t="s">
        <v>10</v>
      </c>
      <c r="CZ4" s="2">
        <f ca="1">SUM($DD$12:$DD$161)</f>
        <v>15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34</v>
      </c>
      <c r="EI4" s="28" t="s">
        <v>10</v>
      </c>
      <c r="EJ4" s="2">
        <f ca="1">SUM($EN$12:$EN$161)</f>
        <v>27</v>
      </c>
    </row>
    <row r="5" spans="2:144">
      <c r="B5" s="31" t="s">
        <v>65</v>
      </c>
      <c r="C5" s="30">
        <f>Simulation!E7</f>
        <v>6</v>
      </c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T74" ca="1" si="2">IF(AND(BN11&lt;&gt;"",BN12=""),BN11,"")</f>
        <v/>
      </c>
      <c r="BS11" t="str">
        <f t="shared" ca="1" si="2"/>
        <v/>
      </c>
      <c r="BT11" t="str">
        <f t="shared" ca="1" si="2"/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D74" ca="1" si="3">IF(AND(CX11&lt;&gt;"",CX12=""),CX11,"")</f>
        <v/>
      </c>
      <c r="DC11" t="str">
        <f t="shared" ca="1" si="3"/>
        <v/>
      </c>
      <c r="DD11" t="str">
        <f t="shared" ca="1" si="3"/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N74" ca="1" si="4">IF(AND(EH11&lt;&gt;"",EH12=""),EH11,"")</f>
        <v/>
      </c>
      <c r="EM11" t="str">
        <f t="shared" ca="1" si="4"/>
        <v/>
      </c>
      <c r="EN11" t="str">
        <f t="shared" ca="1" si="4"/>
        <v/>
      </c>
    </row>
    <row r="12" spans="2:144">
      <c r="B12" s="44">
        <f ca="1">IF(B11&lt;&gt;"",IF(AND(B11&lt;60*Simulation!$K$8, B11+C12&lt;60*Simulation!$K$8),B11+C12,""),"")</f>
        <v>17</v>
      </c>
      <c r="C12" s="44">
        <f ca="1">IF(B11&lt;&gt;"",RANDBETWEEN(Simulation!$N$5/2,Simulation!$P$5),"")</f>
        <v>17</v>
      </c>
      <c r="D12" s="44">
        <f ca="1">H2</f>
        <v>5</v>
      </c>
      <c r="E12" s="44">
        <f ca="1">IF(B12&lt;&gt;"",IF(D12=C$4,C$5,C$4),"")</f>
        <v>6</v>
      </c>
      <c r="F12" s="27">
        <f ca="1">IF(B12&lt;&gt;"",RAND(),"")</f>
        <v>0.74548281222984758</v>
      </c>
      <c r="G12" s="44">
        <f ca="1">IF(B12&lt;&gt;"",INT(5*F12)+1+5*(D12-1),"")</f>
        <v>24</v>
      </c>
      <c r="H12" s="44" t="str">
        <f ca="1">IF(B12&lt;&gt;"",VLOOKUP(G12,'Players Stats'!$C$88:$D$127,2),"")</f>
        <v>Power Forward</v>
      </c>
      <c r="I12" s="44" t="str">
        <f ca="1">IF(B12&lt;&gt;"",VLOOKUP(G12,'Players Stats'!$C$88:$E$127,3),"")</f>
        <v>Serge Ibaka</v>
      </c>
      <c r="J12" s="27">
        <f ca="1">IF(B12&lt;&gt;"",RAND(),"")</f>
        <v>0.7264242320539599</v>
      </c>
      <c r="K12" s="44">
        <f ca="1">IF(B12&lt;&gt;"",VLOOKUP('Quarter 3'!G12-5*('Quarter 3'!D12-1),'Players Stats'!$B$136:$J$140,1+E12),"")</f>
        <v>4.6249999999999999E-2</v>
      </c>
      <c r="L12" s="44" t="str">
        <f ca="1">IF(B12&lt;&gt;"",IF(J12&lt;=K12, "YES", "NO"),"")</f>
        <v>NO</v>
      </c>
      <c r="M12" s="27">
        <f ca="1">IF(B12&lt;&gt;"",IF(L12="NO",RAND(),""),"")</f>
        <v>0.40291986200942276</v>
      </c>
      <c r="N12" s="44">
        <f ca="1">IF(B12&lt;&gt;"",IF(L12="NO",VLOOKUP(G12,'Players Stats'!$C$88:$I$127,7),""),"")</f>
        <v>6.7307692307692318E-2</v>
      </c>
      <c r="O12" s="44">
        <f ca="1">IF(B12&lt;&gt;"",IF(L12="NO",IF(M12&lt;=N12,3,2),""),"")</f>
        <v>2</v>
      </c>
      <c r="P12" s="27">
        <f ca="1">IF(B12&lt;&gt;"",IF(L12="NO",RAND(),""),"")</f>
        <v>0.34797721356171574</v>
      </c>
      <c r="Q12" s="44">
        <f ca="1">IF(L12="NO",VLOOKUP(G12,'Players Stats'!$C$88:$H$127,7-'Quarter 3'!O12),"")</f>
        <v>0.57299999999999995</v>
      </c>
      <c r="R12" s="44">
        <f ca="1">IF(B12&lt;&gt;"",IF(L12="NO",IF(P12&lt;=Q12,O12,0),""),"")</f>
        <v>2</v>
      </c>
      <c r="S12" s="27">
        <f ca="1">IF(R12="","",IF(O12=3,"",RAND()))</f>
        <v>0.54046560282204381</v>
      </c>
      <c r="T12" s="44" t="str">
        <f ca="1">IF(S12="","",IF(S12&lt;=VLOOKUP(G12,'Players Stats'!$C$88:$L$127,10),"YES","NO"))</f>
        <v>NO</v>
      </c>
      <c r="U12" s="27" t="str">
        <f ca="1">IF(T12="YES",RAND(),"")</f>
        <v/>
      </c>
      <c r="V12" s="44" t="str">
        <f ca="1">IF(T12="YES",IF(U12&lt;=VLOOKUP(G12,'Players Stats'!$C$88:$H$127,6),1,0),"")</f>
        <v/>
      </c>
      <c r="W12" s="2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27" t="str">
        <f ca="1">IF(AND(R12=0,T12="NO"),RAND(),"")</f>
        <v/>
      </c>
      <c r="Z12" s="44" t="str">
        <f ca="1">IF(Y12="","",IF(Y12&lt;=Simulation!$K$7,"YES","NO"))</f>
        <v/>
      </c>
      <c r="AA12" s="27" t="str">
        <f ca="1">IF(Z12="NO",RAND(),"")</f>
        <v/>
      </c>
      <c r="AB12" s="44" t="str">
        <f ca="1">IF(Z12="NO",IF(AA12&lt;=Simulation!$K$9,D12,E12),"")</f>
        <v/>
      </c>
      <c r="AD12" s="44">
        <f ca="1">IF(B12&lt;&gt;"",IF(D12=$C$4,IF(L12="YES",AD11,IF(T12="YES",IF(R12=0,AD11+R12+V12+X12,AD11+R12+V12),AD11+R12)),AD11),"")</f>
        <v>2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0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13</v>
      </c>
      <c r="AM12" s="44">
        <f ca="1">IF(AL11&lt;&gt;"",RANDBETWEEN(Simulation!$N$5/2,Simulation!$P$5),"")</f>
        <v>13</v>
      </c>
      <c r="AN12" s="44">
        <f ca="1">AR2</f>
        <v>6</v>
      </c>
      <c r="AO12" s="44">
        <f ca="1">IF(AL12&lt;&gt;"",IF(AN12=C$4,C$5,C$4),"")</f>
        <v>5</v>
      </c>
      <c r="AP12" s="27">
        <f ca="1">IF(AL12&lt;&gt;"",RAND(),"")</f>
        <v>0.44726205150408438</v>
      </c>
      <c r="AQ12" s="44">
        <f ca="1">IF(AL12&lt;&gt;"",INT(5*AP12)+1+5*(AN12-1),"")</f>
        <v>28</v>
      </c>
      <c r="AR12" s="44" t="str">
        <f ca="1">IF(AL12&lt;&gt;"",VLOOKUP(AQ12,'Players Stats'!$C$88:$D$127,2),"")</f>
        <v>Small Forward</v>
      </c>
      <c r="AS12" s="44" t="str">
        <f ca="1">IF(AL12&lt;&gt;"",VLOOKUP(AQ12,'Players Stats'!$C$88:$E$127,3),"")</f>
        <v>Zach Randolph</v>
      </c>
      <c r="AT12" s="27">
        <f ca="1">IF(AL12&lt;&gt;"",RAND(),"")</f>
        <v>0.42153026685042971</v>
      </c>
      <c r="AU12" s="44">
        <f ca="1">IF(AL12&lt;&gt;"",VLOOKUP('Quarter 3'!AQ12-5*('Quarter 3'!AN12-1),'Players Stats'!$B$136:$J$140,1+AO12),"")</f>
        <v>0.13515000000000002</v>
      </c>
      <c r="AV12" s="44" t="str">
        <f ca="1">IF(AL12&lt;&gt;"",IF(AT12&lt;=AU12, "YES", "NO"),"")</f>
        <v>NO</v>
      </c>
      <c r="AW12" s="27">
        <f ca="1">IF(AL12&lt;&gt;"",IF(AV12="NO",RAND(),""),"")</f>
        <v>0.64939382963484682</v>
      </c>
      <c r="AX12" s="44">
        <f ca="1">IF(AL12&lt;&gt;"",IF(AV12="NO",VLOOKUP(AQ12,'Players Stats'!$C$88:$I$127,7),""),"")</f>
        <v>2.1739130434782608E-2</v>
      </c>
      <c r="AY12" s="44">
        <f ca="1">IF(AL12&lt;&gt;"",IF(AV12="NO",IF(AW12&lt;=AX12,3,2),""),"")</f>
        <v>2</v>
      </c>
      <c r="AZ12" s="27">
        <f ca="1">IF(AL12&lt;&gt;"",IF(AV12="NO",RAND(),""),"")</f>
        <v>0.30507914618241672</v>
      </c>
      <c r="BA12" s="44">
        <f ca="1">IF(AV12="NO",VLOOKUP(AQ12,'Players Stats'!$C$88:$H$127,7-'Quarter 3'!AY12),"")</f>
        <v>0.46</v>
      </c>
      <c r="BB12" s="44">
        <f ca="1">IF(AL12&lt;&gt;"",IF(AV12="NO",IF(AZ12&lt;=BA12,AY12,0),""),"")</f>
        <v>2</v>
      </c>
      <c r="BC12" s="27">
        <f ca="1">IF(BB12="","",IF(AY12=3,"",RAND()))</f>
        <v>0.72574465611053218</v>
      </c>
      <c r="BD12" s="44" t="str">
        <f ca="1">IF(BC12="","",IF(BC12&lt;=VLOOKUP(AQ12,'Players Stats'!$C$88:$L$127,10),"YES","NO"))</f>
        <v>NO</v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 t="str">
        <f ca="1">IF(AND(BB12=0,BD12="NO"),RAND(),"")</f>
        <v/>
      </c>
      <c r="BJ12" s="44" t="str">
        <f ca="1">IF(BI12="","",IF(BI12&lt;=Simulation!$K$7,"YES","NO"))</f>
        <v/>
      </c>
      <c r="BK12" s="27" t="str">
        <f ca="1">IF(BJ12="NO",RAND(),"")</f>
        <v/>
      </c>
      <c r="BL12" s="44" t="str">
        <f ca="1">IF(BJ12="NO",IF(BK12&lt;=Simulation!$K$9,AN12,AO12),"")</f>
        <v/>
      </c>
      <c r="BN12" s="44">
        <f ca="1">IF(AL12&lt;&gt;"",IF(AN12=$C$4,IF(AV12="YES",BN11,IF(BD12="YES",IF(BB12=0,BN11+BB12+BF12+BH12,BN11+BB12+BF12),BN11+BB12)),BN11),"")</f>
        <v>0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2</v>
      </c>
      <c r="BR12" t="str">
        <f t="shared" ca="1" si="2"/>
        <v/>
      </c>
      <c r="BS12" t="str">
        <f t="shared" ca="1" si="2"/>
        <v/>
      </c>
      <c r="BT12" t="str">
        <f t="shared" ca="1" si="2"/>
        <v/>
      </c>
      <c r="BV12" s="44">
        <f ca="1">IF(BV11&lt;&gt;"",IF(AND(BV11&lt;60*Simulation!$K$8, BV11+BW12&lt;60*Simulation!$K$8),BV11+BW12,""),"")</f>
        <v>12</v>
      </c>
      <c r="BW12" s="44">
        <f ca="1">IF(BV11&lt;&gt;"",RANDBETWEEN(Simulation!$N$5/2,Simulation!$P$5),"")</f>
        <v>12</v>
      </c>
      <c r="BX12" s="44">
        <f ca="1">CB2</f>
        <v>5</v>
      </c>
      <c r="BY12" s="44">
        <f ca="1">IF(BV12&lt;&gt;"",IF(BX12=C$4,C$5,C$4),"")</f>
        <v>6</v>
      </c>
      <c r="BZ12" s="27">
        <f ca="1">IF(BV12&lt;&gt;"",RAND(),"")</f>
        <v>0.13957749252912788</v>
      </c>
      <c r="CA12" s="44">
        <f ca="1">IF(BV12&lt;&gt;"",INT(5*BZ12)+1+5*(BX12-1),"")</f>
        <v>21</v>
      </c>
      <c r="CB12" s="44" t="str">
        <f ca="1">IF(BV12&lt;&gt;"",VLOOKUP(CA12,'Players Stats'!$C$88:$D$127,2),"")</f>
        <v>Point Guard</v>
      </c>
      <c r="CC12" s="44" t="str">
        <f ca="1">IF(BV12&lt;&gt;"",VLOOKUP(CA12,'Players Stats'!$C$88:$E$127,3),"")</f>
        <v>Russell Westbrook</v>
      </c>
      <c r="CD12" s="27">
        <f ca="1">IF(BV12&lt;&gt;"",RAND(),"")</f>
        <v>0.75653640679976897</v>
      </c>
      <c r="CE12" s="44">
        <f ca="1">IF(BV12&lt;&gt;"",VLOOKUP('Quarter 3'!CA12-5*('Quarter 3'!BX12-1),'Players Stats'!$B$136:$J$140,1+BY12),"")</f>
        <v>0.14365</v>
      </c>
      <c r="CF12" s="44" t="str">
        <f ca="1">IF(BV12&lt;&gt;"",IF(CD12&lt;=CE12, "YES", "NO"),"")</f>
        <v>NO</v>
      </c>
      <c r="CG12" s="27">
        <f ca="1">IF(BV12&lt;&gt;"",IF(CF12="NO",RAND(),""),"")</f>
        <v>0.74487649197306549</v>
      </c>
      <c r="CH12" s="44">
        <f ca="1">IF(BV12&lt;&gt;"",IF(CF12="NO",VLOOKUP(CA12,'Players Stats'!$C$88:$I$127,7),""),"")</f>
        <v>0.16517857142857145</v>
      </c>
      <c r="CI12" s="44">
        <f ca="1">IF(BV12&lt;&gt;"",IF(CF12="NO",IF(CG12&lt;=CH12,3,2),""),"")</f>
        <v>2</v>
      </c>
      <c r="CJ12" s="27">
        <f ca="1">IF(BV12&lt;&gt;"",IF(CF12="NO",RAND(),""),"")</f>
        <v>8.5505447411435842E-3</v>
      </c>
      <c r="CK12" s="44">
        <f ca="1">IF(CF12="NO",VLOOKUP(CA12,'Players Stats'!$C$88:$H$127,7-'Quarter 3'!CI12),"")</f>
        <v>0.438</v>
      </c>
      <c r="CL12" s="44">
        <f ca="1">IF(BV12&lt;&gt;"",IF(CF12="NO",IF(CJ12&lt;=CK12,CI12,0),""),"")</f>
        <v>2</v>
      </c>
      <c r="CM12" s="27">
        <f ca="1">IF(CL12="","",IF(CI12=3,"",RAND()))</f>
        <v>0.52038900034739766</v>
      </c>
      <c r="CN12" s="44" t="str">
        <f ca="1">IF(CM12="","",IF(CM12&lt;=VLOOKUP(CA12,'Players Stats'!$C$88:$L$127,10),"YES","NO"))</f>
        <v>NO</v>
      </c>
      <c r="CO12" s="27" t="str">
        <f ca="1">IF(CN12="YES",RAND(),"")</f>
        <v/>
      </c>
      <c r="CP12" s="44" t="str">
        <f ca="1">IF(CN12="YES",IF(CO12&lt;=VLOOKUP(CA12,'Players Stats'!$C$88:$H$127,6),1,0),"")</f>
        <v/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 t="str">
        <f ca="1">IF(AND(CL12=0,CN12="NO"),RAND(),"")</f>
        <v/>
      </c>
      <c r="CT12" s="44" t="str">
        <f ca="1">IF(CS12="","",IF(CS12&lt;=Simulation!$K$7,"YES","NO"))</f>
        <v/>
      </c>
      <c r="CU12" s="27" t="str">
        <f ca="1">IF(CT12="NO",RAND(),"")</f>
        <v/>
      </c>
      <c r="CV12" s="44" t="str">
        <f ca="1">IF(CT12="NO",IF(CU12&lt;=Simulation!$K$9,BX12,BY12),"")</f>
        <v/>
      </c>
      <c r="CX12" s="44">
        <f ca="1">IF(BV12&lt;&gt;"",IF(BX12=$C$4,IF(CF12="YES",CX11,IF(CN12="YES",IF(CL12=0,CX11+CL12+CP12+CR12,CX11+CL12+CP12),CX11+CL12)),CX11),"")</f>
        <v>2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0</v>
      </c>
      <c r="DB12" t="str">
        <f t="shared" ca="1" si="3"/>
        <v/>
      </c>
      <c r="DC12" t="str">
        <f t="shared" ca="1" si="3"/>
        <v/>
      </c>
      <c r="DD12" t="str">
        <f t="shared" ca="1" si="3"/>
        <v/>
      </c>
      <c r="DF12" s="44">
        <f ca="1">IF(DF11&lt;&gt;"",IF(AND(DF11&lt;60*Simulation!$K$8, DF11+DG12&lt;60*Simulation!$K$8),DF11+DG12,""),"")</f>
        <v>8</v>
      </c>
      <c r="DG12" s="44">
        <f ca="1">IF(DF11&lt;&gt;"",RANDBETWEEN(Simulation!$N$5/2,Simulation!$P$5),"")</f>
        <v>8</v>
      </c>
      <c r="DH12" s="44">
        <f ca="1">DL2</f>
        <v>6</v>
      </c>
      <c r="DI12" s="44">
        <f ca="1">IF(DF12&lt;&gt;"",IF(DH12=C$4,C$5,C$4),"")</f>
        <v>5</v>
      </c>
      <c r="DJ12" s="27">
        <f ca="1">IF(DF12&lt;&gt;"",RAND(),"")</f>
        <v>0.8254829145948881</v>
      </c>
      <c r="DK12" s="44">
        <f ca="1">IF(DF12&lt;&gt;"",INT(5*DJ12)+1+5*(DH12-1),"")</f>
        <v>30</v>
      </c>
      <c r="DL12" s="44" t="str">
        <f ca="1">IF(DF12&lt;&gt;"",VLOOKUP(DK12,'Players Stats'!$C$88:$D$127,2),"")</f>
        <v>Center</v>
      </c>
      <c r="DM12" s="44" t="str">
        <f ca="1">IF(DF12&lt;&gt;"",VLOOKUP(DK12,'Players Stats'!$C$88:$E$127,3),"")</f>
        <v>Marc Gasol</v>
      </c>
      <c r="DN12" s="27">
        <f ca="1">IF(DF12&lt;&gt;"",RAND(),"")</f>
        <v>0.58577963928870702</v>
      </c>
      <c r="DO12" s="44">
        <f ca="1">IF(DF12&lt;&gt;"",VLOOKUP('Quarter 3'!DK12-5*('Quarter 3'!DH12-1),'Players Stats'!$B$136:$J$140,1+DI12),"")</f>
        <v>0.10355</v>
      </c>
      <c r="DP12" s="44" t="str">
        <f ca="1">IF(DF12&lt;&gt;"",IF(DN12&lt;=DO12, "YES", "NO"),"")</f>
        <v>NO</v>
      </c>
      <c r="DQ12" s="27">
        <f ca="1">IF(DF12&lt;&gt;"",IF(DP12="NO",RAND(),""),"")</f>
        <v>0.26686999477247086</v>
      </c>
      <c r="DR12" s="44">
        <f ca="1">IF(DF12&lt;&gt;"",IF(DP12="NO",VLOOKUP(DK12,'Players Stats'!$C$88:$I$127,7),""),"")</f>
        <v>1.8018018018018018E-2</v>
      </c>
      <c r="DS12" s="44">
        <f ca="1">IF(DF12&lt;&gt;"",IF(DP12="NO",IF(DQ12&lt;=DR12,3,2),""),"")</f>
        <v>2</v>
      </c>
      <c r="DT12" s="27">
        <f ca="1">IF(DF12&lt;&gt;"",IF(DP12="NO",RAND(),""),"")</f>
        <v>1.6245435397980845E-2</v>
      </c>
      <c r="DU12" s="44">
        <f ca="1">IF(DP12="NO",VLOOKUP(DK12,'Players Stats'!$C$88:$H$127,7-'Quarter 3'!DS12),"")</f>
        <v>0.49399999999999999</v>
      </c>
      <c r="DV12" s="44">
        <f ca="1">IF(DF12&lt;&gt;"",IF(DP12="NO",IF(DT12&lt;=DU12,DS12,0),""),"")</f>
        <v>2</v>
      </c>
      <c r="DW12" s="27">
        <f ca="1">IF(DV12="","",IF(DS12=3,"",RAND()))</f>
        <v>0.16039031758912436</v>
      </c>
      <c r="DX12" s="44" t="str">
        <f ca="1">IF(DW12="","",IF(DW12&lt;=VLOOKUP(DK12,'Players Stats'!$C$88:$L$127,10),"YES","NO"))</f>
        <v>NO</v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 t="str">
        <f ca="1">IF(AND(DV12=0,DX12="NO"),RAND(),"")</f>
        <v/>
      </c>
      <c r="ED12" s="44" t="str">
        <f ca="1">IF(EC12="","",IF(EC12&lt;=Simulation!$K$7,"YES","NO"))</f>
        <v/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0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2</v>
      </c>
      <c r="EL12" t="str">
        <f t="shared" ca="1" si="4"/>
        <v/>
      </c>
      <c r="EM12" t="str">
        <f t="shared" ca="1" si="4"/>
        <v/>
      </c>
      <c r="EN12" t="str">
        <f t="shared" ca="1" si="4"/>
        <v/>
      </c>
    </row>
    <row r="13" spans="2:144">
      <c r="B13" s="44">
        <f ca="1">IF(B12&lt;&gt;"",IF(AND(B12&lt;60*Simulation!$K$8, B12+C13&lt;60*Simulation!$K$8),B12+C13,""),"")</f>
        <v>30</v>
      </c>
      <c r="C13" s="44">
        <f ca="1">IF(B12&lt;&gt;"",IF(AND(AB12&lt;&gt;"", D12=AB12),RANDBETWEEN(Simulation!$N$6,Simulation!$P$6),RANDBETWEEN(Simulation!$N$5,Simulation!$P$5)),"")</f>
        <v>13</v>
      </c>
      <c r="D13" s="44">
        <f ca="1">IF(B13&lt;&gt;"",IF(AB12="",E12,AB12),"")</f>
        <v>6</v>
      </c>
      <c r="E13" s="44">
        <f t="shared" ref="E13:E76" ca="1" si="5">IF(B13&lt;&gt;"",IF(D13=C$4,C$5,C$4),"")</f>
        <v>5</v>
      </c>
      <c r="F13" s="27">
        <f t="shared" ref="F13:F76" ca="1" si="6">IF(B13&lt;&gt;"",RAND(),"")</f>
        <v>0.69322816847316826</v>
      </c>
      <c r="G13" s="44">
        <f t="shared" ref="G13:G76" ca="1" si="7">IF(B13&lt;&gt;"",INT(5*F13)+1+5*(D13-1),"")</f>
        <v>29</v>
      </c>
      <c r="H13" s="44" t="str">
        <f ca="1">IF(B13&lt;&gt;"",VLOOKUP(G13,'Players Stats'!$C$88:$D$127,2),"")</f>
        <v>Power Forward</v>
      </c>
      <c r="I13" s="44" t="str">
        <f ca="1">IF(B13&lt;&gt;"",VLOOKUP(G13,'Players Stats'!$C$88:$E$127,3),"")</f>
        <v>Tayshaun Prince</v>
      </c>
      <c r="J13" s="27">
        <f t="shared" ref="J13:J76" ca="1" si="8">IF(B13&lt;&gt;"",RAND(),"")</f>
        <v>0.49233621712254616</v>
      </c>
      <c r="K13" s="44">
        <f ca="1">IF(B13&lt;&gt;"",VLOOKUP('Quarter 3'!G13-5*('Quarter 3'!D13-1),'Players Stats'!$B$136:$J$140,1+E13),"")</f>
        <v>0.15285000000000001</v>
      </c>
      <c r="L13" s="44" t="str">
        <f ca="1">IF(B13&lt;&gt;"",IF(J13&lt;=K13, "YES", "NO"),"")</f>
        <v>NO</v>
      </c>
      <c r="M13" s="27">
        <f t="shared" ref="M13:M76" ca="1" si="9">IF(B13&lt;&gt;"",IF(L13="NO",RAND(),""),"")</f>
        <v>0.38478251340597347</v>
      </c>
      <c r="N13" s="44">
        <f ca="1">IF(B13&lt;&gt;"",IF(L13="NO",VLOOKUP(G13,'Players Stats'!$C$88:$I$127,7),""),"")</f>
        <v>0.10784313725490198</v>
      </c>
      <c r="O13" s="44">
        <f ca="1">IF(B13&lt;&gt;"",IF(L13="NO",IF(M13&lt;=N13,3,2),""),"")</f>
        <v>2</v>
      </c>
      <c r="P13" s="27">
        <f t="shared" ref="P13:P76" ca="1" si="10">IF(B13&lt;&gt;"",IF(L13="NO",RAND(),""),"")</f>
        <v>0.18245333302115774</v>
      </c>
      <c r="Q13" s="44">
        <f ca="1">IF(L13="NO",VLOOKUP(G13,'Players Stats'!$C$88:$H$127,7-'Quarter 3'!O13),"")</f>
        <v>0.42899999999999999</v>
      </c>
      <c r="R13" s="44">
        <f ca="1">IF(B13&lt;&gt;"",IF(L13="NO",IF(P13&lt;=Q13,O13,0),""),"")</f>
        <v>2</v>
      </c>
      <c r="S13" s="27">
        <f t="shared" ref="S13:S76" ca="1" si="11">IF(R13="","",IF(O13=3,"",RAND()))</f>
        <v>0.75307198966007438</v>
      </c>
      <c r="T13" s="44" t="str">
        <f ca="1">IF(S13="","",IF(S13&lt;=VLOOKUP(G13,'Players Stats'!$C$88:$L$127,10),"YES","NO"))</f>
        <v>NO</v>
      </c>
      <c r="U13" s="27" t="str">
        <f t="shared" ref="U13:U76" ca="1" si="12">IF(T13="YES",RAND(),"")</f>
        <v/>
      </c>
      <c r="V13" s="44" t="str">
        <f ca="1">IF(T13="YES",IF(U13&lt;=VLOOKUP(G13,'Players Stats'!$C$88:$H$127,6),1,0),"")</f>
        <v/>
      </c>
      <c r="W13" s="27" t="str">
        <f t="shared" ref="W13:W76" ca="1" si="13">IF(AND(T13="YES",R13=0),RAND(),"")</f>
        <v/>
      </c>
      <c r="X13" s="44" t="str">
        <f ca="1">IF(AND(T13="YES",W13&lt;&gt;""),IF(W13&lt;=VLOOKUP(G13,'Players Stats'!$C$88:$H$127,6),1,0),"")</f>
        <v/>
      </c>
      <c r="Y13" s="27" t="str">
        <f t="shared" ref="Y13:Y76" ca="1" si="14">IF(AND(R13=0,T13="NO"),RAND(),"")</f>
        <v/>
      </c>
      <c r="Z13" s="44" t="str">
        <f ca="1">IF(Y13="","",IF(Y13&lt;=Simulation!$K$7,"YES","NO"))</f>
        <v/>
      </c>
      <c r="AA13" s="27" t="str">
        <f t="shared" ref="AA13:AA76" ca="1" si="15">IF(Z13="NO",RAND(),"")</f>
        <v/>
      </c>
      <c r="AB13" s="44" t="str">
        <f ca="1">IF(Z13="NO",IF(AA13&lt;=Simulation!$K$9,D13,E13),"")</f>
        <v/>
      </c>
      <c r="AD13" s="44">
        <f t="shared" ref="AD13:AD76" ca="1" si="16">IF(B13&lt;&gt;"",IF(D13=$C$4,IF(L13="YES",AD12,IF(T13="YES",IF(R13=0,AD12+R13+V13+X13,AD12+R13+V13),AD12+R13)),AD12),"")</f>
        <v>2</v>
      </c>
      <c r="AE13" s="6" t="str">
        <f t="shared" ref="AE13:AE76" ca="1" si="17">IF(B13&lt;&gt;"","-","")</f>
        <v>-</v>
      </c>
      <c r="AF13" s="44">
        <f t="shared" ref="AF13:AF76" ca="1" si="18">IF(B13&lt;&gt;"",IF(D13=$C$5,IF(L13="YES",AF12,IF(T13="YES",IF(R13=0,AF12+R13+V13+X13,AF12+R13+V13),AF12+R13)),AF12),"")</f>
        <v>2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37</v>
      </c>
      <c r="AM13" s="44">
        <f ca="1">IF(AL12&lt;&gt;"",IF(AND(BL12&lt;&gt;"", AN12=BL12),RANDBETWEEN(Simulation!$N$6,Simulation!$P$6),RANDBETWEEN(Simulation!$N$5,Simulation!$P$5)),"")</f>
        <v>24</v>
      </c>
      <c r="AN13" s="44">
        <f ca="1">IF(AL13&lt;&gt;"",IF(BL12="",AO12,BL12),"")</f>
        <v>5</v>
      </c>
      <c r="AO13" s="44">
        <f t="shared" ref="AO13:AO76" ca="1" si="19">IF(AL13&lt;&gt;"",IF(AN13=C$4,C$5,C$4),"")</f>
        <v>6</v>
      </c>
      <c r="AP13" s="27">
        <f t="shared" ref="AP13:AP68" ca="1" si="20">IF(AL13&lt;&gt;"",RAND(),"")</f>
        <v>0.11484177898324421</v>
      </c>
      <c r="AQ13" s="44">
        <f t="shared" ref="AQ13:AQ76" ca="1" si="21">IF(AL13&lt;&gt;"",INT(5*AP13)+1+5*(AN13-1),"")</f>
        <v>21</v>
      </c>
      <c r="AR13" s="44" t="str">
        <f ca="1">IF(AL13&lt;&gt;"",VLOOKUP(AQ13,'Players Stats'!$C$88:$D$127,2),"")</f>
        <v>Point Guard</v>
      </c>
      <c r="AS13" s="44" t="str">
        <f ca="1">IF(AL13&lt;&gt;"",VLOOKUP(AQ13,'Players Stats'!$C$88:$E$127,3),"")</f>
        <v>Russell Westbrook</v>
      </c>
      <c r="AT13" s="27">
        <f t="shared" ref="AT13:AT76" ca="1" si="22">IF(AL13&lt;&gt;"",RAND(),"")</f>
        <v>0.86565872365002083</v>
      </c>
      <c r="AU13" s="44">
        <f ca="1">IF(AL13&lt;&gt;"",VLOOKUP('Quarter 3'!AQ13-5*('Quarter 3'!AN13-1),'Players Stats'!$B$136:$J$140,1+AO13),"")</f>
        <v>0.14365</v>
      </c>
      <c r="AV13" s="44" t="str">
        <f ca="1">IF(AL13&lt;&gt;"",IF(AT13&lt;=AU13, "YES", "NO"),"")</f>
        <v>NO</v>
      </c>
      <c r="AW13" s="27">
        <f t="shared" ref="AW13:AW76" ca="1" si="23">IF(AL13&lt;&gt;"",IF(AV13="NO",RAND(),""),"")</f>
        <v>0.52045181027333709</v>
      </c>
      <c r="AX13" s="44">
        <f ca="1">IF(AL13&lt;&gt;"",IF(AV13="NO",VLOOKUP(AQ13,'Players Stats'!$C$88:$I$127,7),""),"")</f>
        <v>0.16517857142857145</v>
      </c>
      <c r="AY13" s="44">
        <f ca="1">IF(AL13&lt;&gt;"",IF(AV13="NO",IF(AW13&lt;=AX13,3,2),""),"")</f>
        <v>2</v>
      </c>
      <c r="AZ13" s="27">
        <f t="shared" ref="AZ13:AZ76" ca="1" si="24">IF(AL13&lt;&gt;"",IF(AV13="NO",RAND(),""),"")</f>
        <v>0.96353800812504486</v>
      </c>
      <c r="BA13" s="44">
        <f ca="1">IF(AV13="NO",VLOOKUP(AQ13,'Players Stats'!$C$88:$H$127,7-'Quarter 3'!AY13),"")</f>
        <v>0.438</v>
      </c>
      <c r="BB13" s="44">
        <f ca="1">IF(AL13&lt;&gt;"",IF(AV13="NO",IF(AZ13&lt;=BA13,AY13,0),""),"")</f>
        <v>0</v>
      </c>
      <c r="BC13" s="27">
        <f t="shared" ref="BC13:BC76" ca="1" si="25">IF(BB13="","",IF(AY13=3,"",RAND()))</f>
        <v>0.6651322477241387</v>
      </c>
      <c r="BD13" s="44" t="str">
        <f ca="1">IF(BC13="","",IF(BC13&lt;=VLOOKUP(AQ13,'Players Stats'!$C$88:$L$127,10),"YES","NO"))</f>
        <v>NO</v>
      </c>
      <c r="BE13" s="27" t="str">
        <f t="shared" ref="BE13:BE76" ca="1" si="26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27">IF(AND(BD13="YES",BB13=0),RAND(),"")</f>
        <v/>
      </c>
      <c r="BH13" s="44" t="str">
        <f ca="1">IF(AND(BD13="YES",BG13&lt;&gt;""),IF(BG13&lt;=VLOOKUP(AQ13,'Players Stats'!$C$88:$H$127,6),1,0),"")</f>
        <v/>
      </c>
      <c r="BI13" s="27">
        <f t="shared" ref="BI13:BI76" ca="1" si="28">IF(AND(BB13=0,BD13="NO"),RAND(),"")</f>
        <v>0.38149994301056844</v>
      </c>
      <c r="BJ13" s="44" t="str">
        <f ca="1">IF(BI13="","",IF(BI13&lt;=Simulation!$K$7,"YES","NO"))</f>
        <v>NO</v>
      </c>
      <c r="BK13" s="27">
        <f t="shared" ref="BK13:BK76" ca="1" si="29">IF(BJ13="NO",RAND(),"")</f>
        <v>0.19159662790158805</v>
      </c>
      <c r="BL13" s="44">
        <f ca="1">IF(BJ13="NO",IF(BK13&lt;=Simulation!$K$9,AN13,AO13),"")</f>
        <v>5</v>
      </c>
      <c r="BN13" s="44">
        <f t="shared" ref="BN13:BN76" ca="1" si="30">IF(AL13&lt;&gt;"",IF(AN13=$C$4,IF(AV13="YES",BN12,IF(BD13="YES",IF(BB13=0,BN12+BB13+BF13+BH13,BN12+BB13+BF13),BN12+BB13)),BN12),"")</f>
        <v>0</v>
      </c>
      <c r="BO13" s="6" t="str">
        <f t="shared" ref="BO13:BO76" ca="1" si="31">IF(AL13&lt;&gt;"","-","")</f>
        <v>-</v>
      </c>
      <c r="BP13" s="44">
        <f t="shared" ref="BP13:BP76" ca="1" si="32">IF(AL13&lt;&gt;"",IF(AN13=$C$5,IF(AV13="YES",BP12,IF(BD13="YES",IF(BB13=0,BP12+BB13+BF13+BH13,BP12+BB13+BF13),BP12+BB13)),BP12),"")</f>
        <v>2</v>
      </c>
      <c r="BR13" s="44" t="str">
        <f t="shared" ca="1" si="2"/>
        <v/>
      </c>
      <c r="BS13" s="44" t="str">
        <f t="shared" ca="1" si="2"/>
        <v/>
      </c>
      <c r="BT13" s="44" t="str">
        <f t="shared" ca="1" si="2"/>
        <v/>
      </c>
      <c r="BU13" s="44"/>
      <c r="BV13" s="44">
        <f ca="1">IF(BV12&lt;&gt;"",IF(AND(BV12&lt;60*Simulation!$K$8, BV12+BW13&lt;60*Simulation!$K$8),BV12+BW13,""),"")</f>
        <v>30</v>
      </c>
      <c r="BW13" s="44">
        <f ca="1">IF(BV12&lt;&gt;"",IF(AND(CV12&lt;&gt;"", BX12=CV12),RANDBETWEEN(Simulation!$N$6,Simulation!$P$6),RANDBETWEEN(Simulation!$N$5,Simulation!$P$5)),"")</f>
        <v>18</v>
      </c>
      <c r="BX13" s="44">
        <f ca="1">IF(BV13&lt;&gt;"",IF(CV12="",BY12,CV12),"")</f>
        <v>6</v>
      </c>
      <c r="BY13" s="44">
        <f t="shared" ref="BY13:BY76" ca="1" si="33">IF(BV13&lt;&gt;"",IF(BX13=C$4,C$5,C$4),"")</f>
        <v>5</v>
      </c>
      <c r="BZ13" s="27">
        <f t="shared" ref="BZ13:BZ68" ca="1" si="34">IF(BV13&lt;&gt;"",RAND(),"")</f>
        <v>0.14279552365608383</v>
      </c>
      <c r="CA13" s="44">
        <f t="shared" ref="CA13:CA76" ca="1" si="35">IF(BV13&lt;&gt;"",INT(5*BZ13)+1+5*(BX13-1),"")</f>
        <v>26</v>
      </c>
      <c r="CB13" s="44" t="str">
        <f ca="1">IF(BV13&lt;&gt;"",VLOOKUP(CA13,'Players Stats'!$C$88:$D$127,2),"")</f>
        <v>Point Guard</v>
      </c>
      <c r="CC13" s="44" t="str">
        <f ca="1">IF(BV13&lt;&gt;"",VLOOKUP(CA13,'Players Stats'!$C$88:$E$127,3),"")</f>
        <v>Mike Conley</v>
      </c>
      <c r="CD13" s="27">
        <f t="shared" ref="CD13:CD76" ca="1" si="36">IF(BV13&lt;&gt;"",RAND(),"")</f>
        <v>0.86102806350898464</v>
      </c>
      <c r="CE13" s="44">
        <f ca="1">IF(BV13&lt;&gt;"",VLOOKUP('Quarter 3'!CA13-5*('Quarter 3'!BX13-1),'Players Stats'!$B$136:$J$140,1+BY13),"")</f>
        <v>8.5750000000000007E-2</v>
      </c>
      <c r="CF13" s="44" t="str">
        <f ca="1">IF(BV13&lt;&gt;"",IF(CD13&lt;=CE13, "YES", "NO"),"")</f>
        <v>NO</v>
      </c>
      <c r="CG13" s="27">
        <f t="shared" ref="CG13:CG76" ca="1" si="37">IF(BV13&lt;&gt;"",IF(CF13="NO",RAND(),""),"")</f>
        <v>0.10859199199617608</v>
      </c>
      <c r="CH13" s="44">
        <f ca="1">IF(BV13&lt;&gt;"",IF(CF13="NO",VLOOKUP(CA13,'Players Stats'!$C$88:$I$127,7),""),"")</f>
        <v>0.23870967741935484</v>
      </c>
      <c r="CI13" s="44">
        <f ca="1">IF(BV13&lt;&gt;"",IF(CF13="NO",IF(CG13&lt;=CH13,3,2),""),"")</f>
        <v>3</v>
      </c>
      <c r="CJ13" s="27">
        <f t="shared" ref="CJ13:CJ76" ca="1" si="38">IF(BV13&lt;&gt;"",IF(CF13="NO",RAND(),""),"")</f>
        <v>0.78030267352267269</v>
      </c>
      <c r="CK13" s="44">
        <f ca="1">IF(CF13="NO",VLOOKUP(CA13,'Players Stats'!$C$88:$H$127,7-'Quarter 3'!CI13),"")</f>
        <v>0.36199999999999999</v>
      </c>
      <c r="CL13" s="44">
        <f ca="1">IF(BV13&lt;&gt;"",IF(CF13="NO",IF(CJ13&lt;=CK13,CI13,0),""),"")</f>
        <v>0</v>
      </c>
      <c r="CM13" s="27" t="str">
        <f t="shared" ref="CM13:CM76" ca="1" si="39">IF(CL13="","",IF(CI13=3,"",RAND()))</f>
        <v/>
      </c>
      <c r="CN13" s="44" t="str">
        <f ca="1">IF(CM13="","",IF(CM13&lt;=VLOOKUP(CA13,'Players Stats'!$C$88:$L$127,10),"YES","NO"))</f>
        <v/>
      </c>
      <c r="CO13" s="27" t="str">
        <f t="shared" ref="CO13:CO76" ca="1" si="40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1">IF(AND(CN13="YES",CL13=0),RAND(),"")</f>
        <v/>
      </c>
      <c r="CR13" s="44" t="str">
        <f ca="1">IF(AND(CN13="YES",CQ13&lt;&gt;""),IF(CQ13&lt;=VLOOKUP(CA13,'Players Stats'!$C$88:$H$127,6),1,0),"")</f>
        <v/>
      </c>
      <c r="CS13" s="27" t="str">
        <f t="shared" ref="CS13:CS76" ca="1" si="42">IF(AND(CL13=0,CN13="NO"),RAND(),"")</f>
        <v/>
      </c>
      <c r="CT13" s="44" t="str">
        <f ca="1">IF(CS13="","",IF(CS13&lt;=Simulation!$K$7,"YES","NO"))</f>
        <v/>
      </c>
      <c r="CU13" s="27" t="str">
        <f t="shared" ref="CU13:CU76" ca="1" si="43">IF(CT13="NO",RAND(),"")</f>
        <v/>
      </c>
      <c r="CV13" s="44" t="str">
        <f ca="1">IF(CT13="NO",IF(CU13&lt;=Simulation!$K$9,BX13,BY13),"")</f>
        <v/>
      </c>
      <c r="CX13" s="44">
        <f t="shared" ref="CX13:CX76" ca="1" si="44">IF(BV13&lt;&gt;"",IF(BX13=$C$4,IF(CF13="YES",CX12,IF(CN13="YES",IF(CL13=0,CX12+CL13+CP13+CR13,CX12+CL13+CP13),CX12+CL13)),CX12),"")</f>
        <v>2</v>
      </c>
      <c r="CY13" s="6" t="str">
        <f t="shared" ref="CY13:CY76" ca="1" si="45">IF(BV13&lt;&gt;"","-","")</f>
        <v>-</v>
      </c>
      <c r="CZ13" s="44">
        <f t="shared" ref="CZ13:CZ76" ca="1" si="46">IF(BV13&lt;&gt;"",IF(BX13=$C$5,IF(CF13="YES",CZ12,IF(CN13="YES",IF(CL13=0,CZ12+CL13+CP13+CR13,CZ12+CL13+CP13),CZ12+CL13)),CZ12),"")</f>
        <v>0</v>
      </c>
      <c r="DB13" s="44" t="str">
        <f t="shared" ca="1" si="3"/>
        <v/>
      </c>
      <c r="DC13" s="44" t="str">
        <f t="shared" ca="1" si="3"/>
        <v/>
      </c>
      <c r="DD13" s="44" t="str">
        <f t="shared" ca="1" si="3"/>
        <v/>
      </c>
      <c r="DE13" s="44"/>
      <c r="DF13" s="44">
        <f ca="1">IF(DF12&lt;&gt;"",IF(AND(DF12&lt;60*Simulation!$K$8, DF12+DG13&lt;60*Simulation!$K$8),DF12+DG13,""),"")</f>
        <v>25</v>
      </c>
      <c r="DG13" s="44">
        <f ca="1">IF(DF12&lt;&gt;"",IF(AND(EF12&lt;&gt;"", DH12=EF12),RANDBETWEEN(Simulation!$N$6,Simulation!$P$6),RANDBETWEEN(Simulation!$N$5,Simulation!$P$5)),"")</f>
        <v>17</v>
      </c>
      <c r="DH13" s="44">
        <f ca="1">IF(DF13&lt;&gt;"",IF(EF12="",DI12,EF12),"")</f>
        <v>5</v>
      </c>
      <c r="DI13" s="44">
        <f t="shared" ref="DI13:DI76" ca="1" si="47">IF(DF13&lt;&gt;"",IF(DH13=C$4,C$5,C$4),"")</f>
        <v>6</v>
      </c>
      <c r="DJ13" s="27">
        <f t="shared" ref="DJ13:DJ68" ca="1" si="48">IF(DF13&lt;&gt;"",RAND(),"")</f>
        <v>0.71255339430638265</v>
      </c>
      <c r="DK13" s="44">
        <f t="shared" ref="DK13:DK76" ca="1" si="49">IF(DF13&lt;&gt;"",INT(5*DJ13)+1+5*(DH13-1),"")</f>
        <v>24</v>
      </c>
      <c r="DL13" s="44" t="str">
        <f ca="1">IF(DF13&lt;&gt;"",VLOOKUP(DK13,'Players Stats'!$C$88:$D$127,2),"")</f>
        <v>Power Forward</v>
      </c>
      <c r="DM13" s="44" t="str">
        <f ca="1">IF(DF13&lt;&gt;"",VLOOKUP(DK13,'Players Stats'!$C$88:$E$127,3),"")</f>
        <v>Serge Ibaka</v>
      </c>
      <c r="DN13" s="27">
        <f t="shared" ref="DN13:DN76" ca="1" si="50">IF(DF13&lt;&gt;"",RAND(),"")</f>
        <v>0.19532495545613571</v>
      </c>
      <c r="DO13" s="44">
        <f ca="1">IF(DF13&lt;&gt;"",VLOOKUP('Quarter 3'!DK13-5*('Quarter 3'!DH13-1),'Players Stats'!$B$136:$J$140,1+DI13),"")</f>
        <v>4.6249999999999999E-2</v>
      </c>
      <c r="DP13" s="44" t="str">
        <f ca="1">IF(DF13&lt;&gt;"",IF(DN13&lt;=DO13, "YES", "NO"),"")</f>
        <v>NO</v>
      </c>
      <c r="DQ13" s="27">
        <f t="shared" ref="DQ13:DQ76" ca="1" si="51">IF(DF13&lt;&gt;"",IF(DP13="NO",RAND(),""),"")</f>
        <v>0.45307602910470235</v>
      </c>
      <c r="DR13" s="44">
        <f ca="1">IF(DF13&lt;&gt;"",IF(DP13="NO",VLOOKUP(DK13,'Players Stats'!$C$88:$I$127,7),""),"")</f>
        <v>6.7307692307692318E-2</v>
      </c>
      <c r="DS13" s="44">
        <f ca="1">IF(DF13&lt;&gt;"",IF(DP13="NO",IF(DQ13&lt;=DR13,3,2),""),"")</f>
        <v>2</v>
      </c>
      <c r="DT13" s="27">
        <f t="shared" ref="DT13:DT76" ca="1" si="52">IF(DF13&lt;&gt;"",IF(DP13="NO",RAND(),""),"")</f>
        <v>0.87409849717916832</v>
      </c>
      <c r="DU13" s="44">
        <f ca="1">IF(DP13="NO",VLOOKUP(DK13,'Players Stats'!$C$88:$H$127,7-'Quarter 3'!DS13),"")</f>
        <v>0.57299999999999995</v>
      </c>
      <c r="DV13" s="44">
        <f ca="1">IF(DF13&lt;&gt;"",IF(DP13="NO",IF(DT13&lt;=DU13,DS13,0),""),"")</f>
        <v>0</v>
      </c>
      <c r="DW13" s="27">
        <f t="shared" ref="DW13:DW76" ca="1" si="53">IF(DV13="","",IF(DS13=3,"",RAND()))</f>
        <v>0.53487598236840073</v>
      </c>
      <c r="DX13" s="44" t="str">
        <f ca="1">IF(DW13="","",IF(DW13&lt;=VLOOKUP(DK13,'Players Stats'!$C$88:$L$127,10),"YES","NO"))</f>
        <v>NO</v>
      </c>
      <c r="DY13" s="27" t="str">
        <f t="shared" ref="DY13:DY76" ca="1" si="54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55">IF(AND(DX13="YES",DV13=0),RAND(),"")</f>
        <v/>
      </c>
      <c r="EB13" s="44" t="str">
        <f ca="1">IF(AND(DX13="YES",EA13&lt;&gt;""),IF(EA13&lt;=VLOOKUP(DK13,'Players Stats'!$C$88:$H$127,6),1,0),"")</f>
        <v/>
      </c>
      <c r="EC13" s="27">
        <f t="shared" ref="EC13:EC76" ca="1" si="56">IF(AND(DV13=0,DX13="NO"),RAND(),"")</f>
        <v>0.65138648481955597</v>
      </c>
      <c r="ED13" s="44" t="str">
        <f ca="1">IF(EC13="","",IF(EC13&lt;=Simulation!$K$7,"YES","NO"))</f>
        <v>NO</v>
      </c>
      <c r="EE13" s="27">
        <f t="shared" ref="EE13:EE76" ca="1" si="57">IF(ED13="NO",RAND(),"")</f>
        <v>0.11402631815059383</v>
      </c>
      <c r="EF13" s="44">
        <f ca="1">IF(ED13="NO",IF(EE13&lt;=Simulation!$K$9,DH13,DI13),"")</f>
        <v>5</v>
      </c>
      <c r="EH13" s="44">
        <f t="shared" ref="EH13:EH76" ca="1" si="58">IF(DF13&lt;&gt;"",IF(DH13=$C$4,IF(DP13="YES",EH12,IF(DX13="YES",IF(DV13=0,EH12+DV13+DZ13+EB13,EH12+DV13+DZ13),EH12+DV13)),EH12),"")</f>
        <v>0</v>
      </c>
      <c r="EI13" s="6" t="str">
        <f t="shared" ref="EI13:EI76" ca="1" si="59">IF(DF13&lt;&gt;"","-","")</f>
        <v>-</v>
      </c>
      <c r="EJ13" s="44">
        <f t="shared" ref="EJ13:EJ76" ca="1" si="60">IF(DF13&lt;&gt;"",IF(DH13=$C$5,IF(DP13="YES",EJ12,IF(DX13="YES",IF(DV13=0,EJ12+DV13+DZ13+EB13,EJ12+DV13+DZ13),EJ12+DV13)),EJ12),"")</f>
        <v>2</v>
      </c>
      <c r="EL13" s="44" t="str">
        <f t="shared" ca="1" si="4"/>
        <v/>
      </c>
      <c r="EM13" s="44" t="str">
        <f t="shared" ca="1" si="4"/>
        <v/>
      </c>
      <c r="EN13" s="44" t="str">
        <f t="shared" ca="1" si="4"/>
        <v/>
      </c>
    </row>
    <row r="14" spans="2:144">
      <c r="B14" s="44">
        <f ca="1">IF(B13&lt;&gt;"",IF(AND(B13&lt;60*Simulation!$K$8, B13+C14&lt;60*Simulation!$K$8),B13+C14,""),"")</f>
        <v>53</v>
      </c>
      <c r="C14" s="44">
        <f ca="1">IF(B13&lt;&gt;"",IF(AND(AB13&lt;&gt;"", D13=AB13),RANDBETWEEN(Simulation!$N$6,Simulation!$P$6),RANDBETWEEN(Simulation!$N$5,Simulation!$P$5)),"")</f>
        <v>23</v>
      </c>
      <c r="D14" s="44">
        <f t="shared" ref="D14:D77" ca="1" si="61">IF(B14&lt;&gt;"",IF(AB13="",E13,AB13),"")</f>
        <v>5</v>
      </c>
      <c r="E14" s="44">
        <f t="shared" ca="1" si="5"/>
        <v>6</v>
      </c>
      <c r="F14" s="27">
        <f t="shared" ca="1" si="6"/>
        <v>0.98928964364371963</v>
      </c>
      <c r="G14" s="44">
        <f t="shared" ca="1" si="7"/>
        <v>25</v>
      </c>
      <c r="H14" s="44" t="str">
        <f ca="1">IF(B14&lt;&gt;"",VLOOKUP(G14,'Players Stats'!$C$88:$D$127,2),"")</f>
        <v>Center</v>
      </c>
      <c r="I14" s="44" t="str">
        <f ca="1">IF(B14&lt;&gt;"",VLOOKUP(G14,'Players Stats'!$C$88:$E$127,3),"")</f>
        <v>Kendrick Perkins</v>
      </c>
      <c r="J14" s="27">
        <f t="shared" ca="1" si="8"/>
        <v>0.51341846474942376</v>
      </c>
      <c r="K14" s="44">
        <f ca="1">IF(B14&lt;&gt;"",VLOOKUP('Quarter 3'!G14-5*('Quarter 3'!D14-1),'Players Stats'!$B$136:$J$140,1+E14),"")</f>
        <v>0.12500000000000003</v>
      </c>
      <c r="L14" s="44" t="str">
        <f t="shared" ref="L14:L77" ca="1" si="62">IF(B14&lt;&gt;"",IF(J14&lt;=K14, "YES", "NO"),"")</f>
        <v>NO</v>
      </c>
      <c r="M14" s="27">
        <f t="shared" ca="1" si="9"/>
        <v>0.39775120277342935</v>
      </c>
      <c r="N14" s="44">
        <f ca="1">IF(B14&lt;&gt;"",IF(L14="NO",VLOOKUP(G14,'Players Stats'!$C$88:$I$127,7),""),"")</f>
        <v>0</v>
      </c>
      <c r="O14" s="44">
        <f t="shared" ref="O14:O77" ca="1" si="63">IF(B14&lt;&gt;"",IF(L14="NO",IF(M14&lt;=N14,3,2),""),"")</f>
        <v>2</v>
      </c>
      <c r="P14" s="27">
        <f t="shared" ca="1" si="10"/>
        <v>4.5733838999148624E-2</v>
      </c>
      <c r="Q14" s="44">
        <f ca="1">IF(L14="NO",VLOOKUP(G14,'Players Stats'!$C$88:$H$127,7-'Quarter 3'!O14),"")</f>
        <v>0.45700000000000002</v>
      </c>
      <c r="R14" s="44">
        <f t="shared" ref="R14:R77" ca="1" si="64">IF(B14&lt;&gt;"",IF(L14="NO",IF(P14&lt;=Q14,O14,0),""),"")</f>
        <v>2</v>
      </c>
      <c r="S14" s="27">
        <f t="shared" ca="1" si="11"/>
        <v>0.89944942656564686</v>
      </c>
      <c r="T14" s="44" t="str">
        <f ca="1">IF(S14="","",IF(S14&lt;=VLOOKUP(G14,'Players Stats'!$C$88:$L$127,10),"YES","NO"))</f>
        <v>NO</v>
      </c>
      <c r="U14" s="27" t="str">
        <f t="shared" ca="1" si="12"/>
        <v/>
      </c>
      <c r="V14" s="44" t="str">
        <f ca="1">IF(T14="YES",IF(U14&lt;=VLOOKUP(G14,'Players Stats'!$C$88:$H$127,6),1,0),"")</f>
        <v/>
      </c>
      <c r="W14" s="27" t="str">
        <f t="shared" ca="1" si="13"/>
        <v/>
      </c>
      <c r="X14" s="44" t="str">
        <f ca="1">IF(AND(T14="YES",W14&lt;&gt;""),IF(W14&lt;=VLOOKUP(G14,'Players Stats'!$C$88:$H$127,6),1,0),"")</f>
        <v/>
      </c>
      <c r="Y14" s="27" t="str">
        <f t="shared" ca="1" si="14"/>
        <v/>
      </c>
      <c r="Z14" s="44" t="str">
        <f ca="1">IF(Y14="","",IF(Y14&lt;=Simulation!$K$7,"YES","NO"))</f>
        <v/>
      </c>
      <c r="AA14" s="27" t="str">
        <f t="shared" ca="1" si="15"/>
        <v/>
      </c>
      <c r="AB14" s="44" t="str">
        <f ca="1">IF(Z14="NO",IF(AA14&lt;=Simulation!$K$9,D14,E14),"")</f>
        <v/>
      </c>
      <c r="AD14" s="44">
        <f t="shared" ca="1" si="16"/>
        <v>4</v>
      </c>
      <c r="AE14" s="6" t="str">
        <f t="shared" ca="1" si="17"/>
        <v>-</v>
      </c>
      <c r="AF14" s="44">
        <f t="shared" ca="1" si="18"/>
        <v>2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51</v>
      </c>
      <c r="AM14" s="44">
        <f ca="1">IF(AL13&lt;&gt;"",IF(AND(BL13&lt;&gt;"", AN13=BL13),RANDBETWEEN(Simulation!$N$6,Simulation!$P$6),RANDBETWEEN(Simulation!$N$5,Simulation!$P$5)),"")</f>
        <v>14</v>
      </c>
      <c r="AN14" s="44">
        <f t="shared" ref="AN14:AN77" ca="1" si="65">IF(AL14&lt;&gt;"",IF(BL13="",AO13,BL13),"")</f>
        <v>5</v>
      </c>
      <c r="AO14" s="44">
        <f t="shared" ca="1" si="19"/>
        <v>6</v>
      </c>
      <c r="AP14" s="27">
        <f t="shared" ca="1" si="20"/>
        <v>0.95457607760233121</v>
      </c>
      <c r="AQ14" s="44">
        <f t="shared" ca="1" si="21"/>
        <v>25</v>
      </c>
      <c r="AR14" s="44" t="str">
        <f ca="1">IF(AL14&lt;&gt;"",VLOOKUP(AQ14,'Players Stats'!$C$88:$D$127,2),"")</f>
        <v>Center</v>
      </c>
      <c r="AS14" s="44" t="str">
        <f ca="1">IF(AL14&lt;&gt;"",VLOOKUP(AQ14,'Players Stats'!$C$88:$E$127,3),"")</f>
        <v>Kendrick Perkins</v>
      </c>
      <c r="AT14" s="27">
        <f t="shared" ca="1" si="22"/>
        <v>0.65913991846454478</v>
      </c>
      <c r="AU14" s="44">
        <f ca="1">IF(AL14&lt;&gt;"",VLOOKUP('Quarter 3'!AQ14-5*('Quarter 3'!AN14-1),'Players Stats'!$B$136:$J$140,1+AO14),"")</f>
        <v>0.12500000000000003</v>
      </c>
      <c r="AV14" s="44" t="str">
        <f t="shared" ref="AV14:AV77" ca="1" si="66">IF(AL14&lt;&gt;"",IF(AT14&lt;=AU14, "YES", "NO"),"")</f>
        <v>NO</v>
      </c>
      <c r="AW14" s="27">
        <f t="shared" ca="1" si="23"/>
        <v>0.67154129941785634</v>
      </c>
      <c r="AX14" s="44">
        <f ca="1">IF(AL14&lt;&gt;"",IF(AV14="NO",VLOOKUP(AQ14,'Players Stats'!$C$88:$I$127,7),""),"")</f>
        <v>0</v>
      </c>
      <c r="AY14" s="44">
        <f t="shared" ref="AY14:AY77" ca="1" si="67">IF(AL14&lt;&gt;"",IF(AV14="NO",IF(AW14&lt;=AX14,3,2),""),"")</f>
        <v>2</v>
      </c>
      <c r="AZ14" s="27">
        <f t="shared" ca="1" si="24"/>
        <v>0.79321561773013172</v>
      </c>
      <c r="BA14" s="44">
        <f ca="1">IF(AV14="NO",VLOOKUP(AQ14,'Players Stats'!$C$88:$H$127,7-'Quarter 3'!AY14),"")</f>
        <v>0.45700000000000002</v>
      </c>
      <c r="BB14" s="44">
        <f t="shared" ref="BB14:BB77" ca="1" si="68">IF(AL14&lt;&gt;"",IF(AV14="NO",IF(AZ14&lt;=BA14,AY14,0),""),"")</f>
        <v>0</v>
      </c>
      <c r="BC14" s="27">
        <f t="shared" ca="1" si="25"/>
        <v>0.20621520482502653</v>
      </c>
      <c r="BD14" s="44" t="str">
        <f ca="1">IF(BC14="","",IF(BC14&lt;=VLOOKUP(AQ14,'Players Stats'!$C$88:$L$127,10),"YES","NO"))</f>
        <v>NO</v>
      </c>
      <c r="BE14" s="27" t="str">
        <f t="shared" ca="1" si="26"/>
        <v/>
      </c>
      <c r="BF14" s="44" t="str">
        <f ca="1">IF(BD14="YES",IF(BE14&lt;=VLOOKUP(AQ14,'Players Stats'!$C$88:$H$127,6),1,0),"")</f>
        <v/>
      </c>
      <c r="BG14" s="27" t="str">
        <f t="shared" ca="1" si="27"/>
        <v/>
      </c>
      <c r="BH14" s="44" t="str">
        <f ca="1">IF(AND(BD14="YES",BG14&lt;&gt;""),IF(BG14&lt;=VLOOKUP(AQ14,'Players Stats'!$C$88:$H$127,6),1,0),"")</f>
        <v/>
      </c>
      <c r="BI14" s="27">
        <f t="shared" ca="1" si="28"/>
        <v>0.54426468360138647</v>
      </c>
      <c r="BJ14" s="44" t="str">
        <f ca="1">IF(BI14="","",IF(BI14&lt;=Simulation!$K$7,"YES","NO"))</f>
        <v>NO</v>
      </c>
      <c r="BK14" s="27">
        <f t="shared" ca="1" si="29"/>
        <v>0.48408964691460754</v>
      </c>
      <c r="BL14" s="44">
        <f ca="1">IF(BJ14="NO",IF(BK14&lt;=Simulation!$K$9,AN14,AO14),"")</f>
        <v>6</v>
      </c>
      <c r="BN14" s="44">
        <f t="shared" ca="1" si="30"/>
        <v>0</v>
      </c>
      <c r="BO14" s="6" t="str">
        <f t="shared" ca="1" si="31"/>
        <v>-</v>
      </c>
      <c r="BP14" s="44">
        <f t="shared" ca="1" si="32"/>
        <v>2</v>
      </c>
      <c r="BR14" s="44" t="str">
        <f t="shared" ca="1" si="2"/>
        <v/>
      </c>
      <c r="BS14" s="44" t="str">
        <f t="shared" ca="1" si="2"/>
        <v/>
      </c>
      <c r="BT14" s="44" t="str">
        <f t="shared" ca="1" si="2"/>
        <v/>
      </c>
      <c r="BU14" s="44"/>
      <c r="BV14" s="44">
        <f ca="1">IF(BV13&lt;&gt;"",IF(AND(BV13&lt;60*Simulation!$K$8, BV13+BW14&lt;60*Simulation!$K$8),BV13+BW14,""),"")</f>
        <v>45</v>
      </c>
      <c r="BW14" s="44">
        <f ca="1">IF(BV13&lt;&gt;"",IF(AND(CV13&lt;&gt;"", BX13=CV13),RANDBETWEEN(Simulation!$N$6,Simulation!$P$6),RANDBETWEEN(Simulation!$N$5,Simulation!$P$5)),"")</f>
        <v>15</v>
      </c>
      <c r="BX14" s="44">
        <f t="shared" ref="BX14:BX77" ca="1" si="69">IF(BV14&lt;&gt;"",IF(CV13="",BY13,CV13),"")</f>
        <v>5</v>
      </c>
      <c r="BY14" s="44">
        <f t="shared" ca="1" si="33"/>
        <v>6</v>
      </c>
      <c r="BZ14" s="27">
        <f t="shared" ca="1" si="34"/>
        <v>0.58989718384004597</v>
      </c>
      <c r="CA14" s="44">
        <f t="shared" ca="1" si="35"/>
        <v>23</v>
      </c>
      <c r="CB14" s="44" t="str">
        <f ca="1">IF(BV14&lt;&gt;"",VLOOKUP(CA14,'Players Stats'!$C$88:$D$127,2),"")</f>
        <v>Small Forward</v>
      </c>
      <c r="CC14" s="44" t="str">
        <f ca="1">IF(BV14&lt;&gt;"",VLOOKUP(CA14,'Players Stats'!$C$88:$E$127,3),"")</f>
        <v>Kevin Durant</v>
      </c>
      <c r="CD14" s="27">
        <f t="shared" ca="1" si="36"/>
        <v>0.58257370515464868</v>
      </c>
      <c r="CE14" s="44">
        <f ca="1">IF(BV14&lt;&gt;"",VLOOKUP('Quarter 3'!CA14-5*('Quarter 3'!BX14-1),'Players Stats'!$B$136:$J$140,1+BY14),"")</f>
        <v>7.3050000000000004E-2</v>
      </c>
      <c r="CF14" s="44" t="str">
        <f t="shared" ref="CF14:CF77" ca="1" si="70">IF(BV14&lt;&gt;"",IF(CD14&lt;=CE14, "YES", "NO"),"")</f>
        <v>NO</v>
      </c>
      <c r="CG14" s="27">
        <f t="shared" ca="1" si="37"/>
        <v>0.22715434995200123</v>
      </c>
      <c r="CH14" s="44">
        <f ca="1">IF(BV14&lt;&gt;"",IF(CF14="NO",VLOOKUP(CA14,'Players Stats'!$C$88:$I$127,7),""),"")</f>
        <v>0.18807339449541285</v>
      </c>
      <c r="CI14" s="44">
        <f t="shared" ref="CI14:CI77" ca="1" si="71">IF(BV14&lt;&gt;"",IF(CF14="NO",IF(CG14&lt;=CH14,3,2),""),"")</f>
        <v>2</v>
      </c>
      <c r="CJ14" s="27">
        <f t="shared" ca="1" si="38"/>
        <v>7.2347898114955678E-2</v>
      </c>
      <c r="CK14" s="44">
        <f ca="1">IF(CF14="NO",VLOOKUP(CA14,'Players Stats'!$C$88:$H$127,7-'Quarter 3'!CI14),"")</f>
        <v>0.51</v>
      </c>
      <c r="CL14" s="44">
        <f t="shared" ref="CL14:CL77" ca="1" si="72">IF(BV14&lt;&gt;"",IF(CF14="NO",IF(CJ14&lt;=CK14,CI14,0),""),"")</f>
        <v>2</v>
      </c>
      <c r="CM14" s="27">
        <f t="shared" ca="1" si="39"/>
        <v>0.56725774586230371</v>
      </c>
      <c r="CN14" s="44" t="str">
        <f ca="1">IF(CM14="","",IF(CM14&lt;=VLOOKUP(CA14,'Players Stats'!$C$88:$L$127,10),"YES","NO"))</f>
        <v>NO</v>
      </c>
      <c r="CO14" s="27" t="str">
        <f t="shared" ca="1" si="40"/>
        <v/>
      </c>
      <c r="CP14" s="44" t="str">
        <f ca="1">IF(CN14="YES",IF(CO14&lt;=VLOOKUP(CA14,'Players Stats'!$C$88:$H$127,6),1,0),"")</f>
        <v/>
      </c>
      <c r="CQ14" s="27" t="str">
        <f t="shared" ca="1" si="41"/>
        <v/>
      </c>
      <c r="CR14" s="44" t="str">
        <f ca="1">IF(AND(CN14="YES",CQ14&lt;&gt;""),IF(CQ14&lt;=VLOOKUP(CA14,'Players Stats'!$C$88:$H$127,6),1,0),"")</f>
        <v/>
      </c>
      <c r="CS14" s="27" t="str">
        <f t="shared" ca="1" si="42"/>
        <v/>
      </c>
      <c r="CT14" s="44" t="str">
        <f ca="1">IF(CS14="","",IF(CS14&lt;=Simulation!$K$7,"YES","NO"))</f>
        <v/>
      </c>
      <c r="CU14" s="27" t="str">
        <f t="shared" ca="1" si="43"/>
        <v/>
      </c>
      <c r="CV14" s="44" t="str">
        <f ca="1">IF(CT14="NO",IF(CU14&lt;=Simulation!$K$9,BX14,BY14),"")</f>
        <v/>
      </c>
      <c r="CX14" s="44">
        <f t="shared" ca="1" si="44"/>
        <v>4</v>
      </c>
      <c r="CY14" s="6" t="str">
        <f t="shared" ca="1" si="45"/>
        <v>-</v>
      </c>
      <c r="CZ14" s="44">
        <f t="shared" ca="1" si="46"/>
        <v>0</v>
      </c>
      <c r="DB14" s="44" t="str">
        <f t="shared" ca="1" si="3"/>
        <v/>
      </c>
      <c r="DC14" s="44" t="str">
        <f t="shared" ca="1" si="3"/>
        <v/>
      </c>
      <c r="DD14" s="44" t="str">
        <f t="shared" ca="1" si="3"/>
        <v/>
      </c>
      <c r="DE14" s="44"/>
      <c r="DF14" s="44">
        <f ca="1">IF(DF13&lt;&gt;"",IF(AND(DF13&lt;60*Simulation!$K$8, DF13+DG14&lt;60*Simulation!$K$8),DF13+DG14,""),"")</f>
        <v>46</v>
      </c>
      <c r="DG14" s="44">
        <f ca="1">IF(DF13&lt;&gt;"",IF(AND(EF13&lt;&gt;"", DH13=EF13),RANDBETWEEN(Simulation!$N$6,Simulation!$P$6),RANDBETWEEN(Simulation!$N$5,Simulation!$P$5)),"")</f>
        <v>21</v>
      </c>
      <c r="DH14" s="44">
        <f t="shared" ref="DH14:DH77" ca="1" si="73">IF(DF14&lt;&gt;"",IF(EF13="",DI13,EF13),"")</f>
        <v>5</v>
      </c>
      <c r="DI14" s="44">
        <f t="shared" ca="1" si="47"/>
        <v>6</v>
      </c>
      <c r="DJ14" s="27">
        <f t="shared" ca="1" si="48"/>
        <v>0.2000423405167292</v>
      </c>
      <c r="DK14" s="44">
        <f t="shared" ca="1" si="49"/>
        <v>22</v>
      </c>
      <c r="DL14" s="44" t="str">
        <f ca="1">IF(DF14&lt;&gt;"",VLOOKUP(DK14,'Players Stats'!$C$88:$D$127,2),"")</f>
        <v>Shooting Guard</v>
      </c>
      <c r="DM14" s="44" t="str">
        <f ca="1">IF(DF14&lt;&gt;"",VLOOKUP(DK14,'Players Stats'!$C$88:$E$127,3),"")</f>
        <v>Thabo Sefolosha</v>
      </c>
      <c r="DN14" s="27">
        <f t="shared" ca="1" si="50"/>
        <v>0.44423082866149655</v>
      </c>
      <c r="DO14" s="44">
        <f ca="1">IF(DF14&lt;&gt;"",VLOOKUP('Quarter 3'!DK14-5*('Quarter 3'!DH14-1),'Players Stats'!$B$136:$J$140,1+DI14),"")</f>
        <v>8.7049999999999988E-2</v>
      </c>
      <c r="DP14" s="44" t="str">
        <f t="shared" ref="DP14:DP77" ca="1" si="74">IF(DF14&lt;&gt;"",IF(DN14&lt;=DO14, "YES", "NO"),"")</f>
        <v>NO</v>
      </c>
      <c r="DQ14" s="27">
        <f t="shared" ca="1" si="51"/>
        <v>0.63573613919117744</v>
      </c>
      <c r="DR14" s="44">
        <f ca="1">IF(DF14&lt;&gt;"",IF(DP14="NO",VLOOKUP(DK14,'Players Stats'!$C$88:$I$127,7),""),"")</f>
        <v>0.35555555555555557</v>
      </c>
      <c r="DS14" s="44">
        <f t="shared" ref="DS14:DS77" ca="1" si="75">IF(DF14&lt;&gt;"",IF(DP14="NO",IF(DQ14&lt;=DR14,3,2),""),"")</f>
        <v>2</v>
      </c>
      <c r="DT14" s="27">
        <f t="shared" ca="1" si="52"/>
        <v>0.22268098211402565</v>
      </c>
      <c r="DU14" s="44">
        <f ca="1">IF(DP14="NO",VLOOKUP(DK14,'Players Stats'!$C$88:$H$127,7-'Quarter 3'!DS14),"")</f>
        <v>0.48099999999999998</v>
      </c>
      <c r="DV14" s="44">
        <f t="shared" ref="DV14:DV77" ca="1" si="76">IF(DF14&lt;&gt;"",IF(DP14="NO",IF(DT14&lt;=DU14,DS14,0),""),"")</f>
        <v>2</v>
      </c>
      <c r="DW14" s="27">
        <f t="shared" ca="1" si="53"/>
        <v>0.26137628591174522</v>
      </c>
      <c r="DX14" s="44" t="str">
        <f ca="1">IF(DW14="","",IF(DW14&lt;=VLOOKUP(DK14,'Players Stats'!$C$88:$L$127,10),"YES","NO"))</f>
        <v>NO</v>
      </c>
      <c r="DY14" s="27" t="str">
        <f t="shared" ca="1" si="54"/>
        <v/>
      </c>
      <c r="DZ14" s="44" t="str">
        <f ca="1">IF(DX14="YES",IF(DY14&lt;=VLOOKUP(DK14,'Players Stats'!$C$88:$H$127,6),1,0),"")</f>
        <v/>
      </c>
      <c r="EA14" s="27" t="str">
        <f t="shared" ca="1" si="55"/>
        <v/>
      </c>
      <c r="EB14" s="44" t="str">
        <f ca="1">IF(AND(DX14="YES",EA14&lt;&gt;""),IF(EA14&lt;=VLOOKUP(DK14,'Players Stats'!$C$88:$H$127,6),1,0),"")</f>
        <v/>
      </c>
      <c r="EC14" s="27" t="str">
        <f t="shared" ca="1" si="56"/>
        <v/>
      </c>
      <c r="ED14" s="44" t="str">
        <f ca="1">IF(EC14="","",IF(EC14&lt;=Simulation!$K$7,"YES","NO"))</f>
        <v/>
      </c>
      <c r="EE14" s="27" t="str">
        <f t="shared" ca="1" si="57"/>
        <v/>
      </c>
      <c r="EF14" s="44" t="str">
        <f ca="1">IF(ED14="NO",IF(EE14&lt;=Simulation!$K$9,DH14,DI14),"")</f>
        <v/>
      </c>
      <c r="EH14" s="44">
        <f t="shared" ca="1" si="58"/>
        <v>2</v>
      </c>
      <c r="EI14" s="6" t="str">
        <f t="shared" ca="1" si="59"/>
        <v>-</v>
      </c>
      <c r="EJ14" s="44">
        <f t="shared" ca="1" si="60"/>
        <v>2</v>
      </c>
      <c r="EL14" s="44" t="str">
        <f t="shared" ca="1" si="4"/>
        <v/>
      </c>
      <c r="EM14" s="44" t="str">
        <f t="shared" ca="1" si="4"/>
        <v/>
      </c>
      <c r="EN14" s="44" t="str">
        <f t="shared" ca="1" si="4"/>
        <v/>
      </c>
    </row>
    <row r="15" spans="2:144">
      <c r="B15" s="44">
        <f ca="1">IF(B14&lt;&gt;"",IF(AND(B14&lt;60*Simulation!$K$8, B14+C15&lt;60*Simulation!$K$8),B14+C15,""),"")</f>
        <v>65</v>
      </c>
      <c r="C15" s="44">
        <f ca="1">IF(B14&lt;&gt;"",IF(AND(AB14&lt;&gt;"", D14=AB14),RANDBETWEEN(Simulation!$N$6,Simulation!$P$6),RANDBETWEEN(Simulation!$N$5,Simulation!$P$5)),"")</f>
        <v>12</v>
      </c>
      <c r="D15" s="44">
        <f t="shared" ca="1" si="61"/>
        <v>6</v>
      </c>
      <c r="E15" s="44">
        <f t="shared" ca="1" si="5"/>
        <v>5</v>
      </c>
      <c r="F15" s="27">
        <f t="shared" ca="1" si="6"/>
        <v>9.5268428998595445E-2</v>
      </c>
      <c r="G15" s="44">
        <f t="shared" ca="1" si="7"/>
        <v>26</v>
      </c>
      <c r="H15" s="44" t="str">
        <f ca="1">IF(B15&lt;&gt;"",VLOOKUP(G15,'Players Stats'!$C$88:$D$127,2),"")</f>
        <v>Point Guard</v>
      </c>
      <c r="I15" s="44" t="str">
        <f ca="1">IF(B15&lt;&gt;"",VLOOKUP(G15,'Players Stats'!$C$88:$E$127,3),"")</f>
        <v>Mike Conley</v>
      </c>
      <c r="J15" s="27">
        <f t="shared" ca="1" si="8"/>
        <v>0.11221957100655267</v>
      </c>
      <c r="K15" s="44">
        <f ca="1">IF(B15&lt;&gt;"",VLOOKUP('Quarter 3'!G15-5*('Quarter 3'!D15-1),'Players Stats'!$B$136:$J$140,1+E15),"")</f>
        <v>8.5750000000000007E-2</v>
      </c>
      <c r="L15" s="44" t="str">
        <f t="shared" ca="1" si="62"/>
        <v>NO</v>
      </c>
      <c r="M15" s="27">
        <f t="shared" ca="1" si="9"/>
        <v>0.74117631486114111</v>
      </c>
      <c r="N15" s="44">
        <f ca="1">IF(B15&lt;&gt;"",IF(L15="NO",VLOOKUP(G15,'Players Stats'!$C$88:$I$127,7),""),"")</f>
        <v>0.23870967741935484</v>
      </c>
      <c r="O15" s="44">
        <f t="shared" ca="1" si="63"/>
        <v>2</v>
      </c>
      <c r="P15" s="27">
        <f t="shared" ca="1" si="10"/>
        <v>0.87750833694365671</v>
      </c>
      <c r="Q15" s="44">
        <f ca="1">IF(L15="NO",VLOOKUP(G15,'Players Stats'!$C$88:$H$127,7-'Quarter 3'!O15),"")</f>
        <v>0.44</v>
      </c>
      <c r="R15" s="44">
        <f t="shared" ca="1" si="64"/>
        <v>0</v>
      </c>
      <c r="S15" s="27">
        <f t="shared" ca="1" si="11"/>
        <v>0.49482341860125834</v>
      </c>
      <c r="T15" s="44" t="str">
        <f ca="1">IF(S15="","",IF(S15&lt;=VLOOKUP(G15,'Players Stats'!$C$88:$L$127,10),"YES","NO"))</f>
        <v>NO</v>
      </c>
      <c r="U15" s="27" t="str">
        <f t="shared" ca="1" si="12"/>
        <v/>
      </c>
      <c r="V15" s="44" t="str">
        <f ca="1">IF(T15="YES",IF(U15&lt;=VLOOKUP(G15,'Players Stats'!$C$88:$H$127,6),1,0),"")</f>
        <v/>
      </c>
      <c r="W15" s="27" t="str">
        <f t="shared" ca="1" si="13"/>
        <v/>
      </c>
      <c r="X15" s="44" t="str">
        <f ca="1">IF(AND(T15="YES",W15&lt;&gt;""),IF(W15&lt;=VLOOKUP(G15,'Players Stats'!$C$88:$H$127,6),1,0),"")</f>
        <v/>
      </c>
      <c r="Y15" s="27">
        <f t="shared" ca="1" si="14"/>
        <v>0.62194807936312146</v>
      </c>
      <c r="Z15" s="44" t="str">
        <f ca="1">IF(Y15="","",IF(Y15&lt;=Simulation!$K$7,"YES","NO"))</f>
        <v>NO</v>
      </c>
      <c r="AA15" s="27">
        <f t="shared" ca="1" si="15"/>
        <v>0.59482866721268146</v>
      </c>
      <c r="AB15" s="44">
        <f ca="1">IF(Z15="NO",IF(AA15&lt;=Simulation!$K$9,D15,E15),"")</f>
        <v>5</v>
      </c>
      <c r="AD15" s="44">
        <f t="shared" ca="1" si="16"/>
        <v>4</v>
      </c>
      <c r="AE15" s="6" t="str">
        <f t="shared" ca="1" si="17"/>
        <v>-</v>
      </c>
      <c r="AF15" s="44">
        <f t="shared" ca="1" si="18"/>
        <v>2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60</v>
      </c>
      <c r="AM15" s="44">
        <f ca="1">IF(AL14&lt;&gt;"",IF(AND(BL14&lt;&gt;"", AN14=BL14),RANDBETWEEN(Simulation!$N$6,Simulation!$P$6),RANDBETWEEN(Simulation!$N$5,Simulation!$P$5)),"")</f>
        <v>9</v>
      </c>
      <c r="AN15" s="44">
        <f t="shared" ca="1" si="65"/>
        <v>6</v>
      </c>
      <c r="AO15" s="44">
        <f t="shared" ca="1" si="19"/>
        <v>5</v>
      </c>
      <c r="AP15" s="27">
        <f t="shared" ca="1" si="20"/>
        <v>0.46108355494802922</v>
      </c>
      <c r="AQ15" s="44">
        <f t="shared" ca="1" si="21"/>
        <v>28</v>
      </c>
      <c r="AR15" s="44" t="str">
        <f ca="1">IF(AL15&lt;&gt;"",VLOOKUP(AQ15,'Players Stats'!$C$88:$D$127,2),"")</f>
        <v>Small Forward</v>
      </c>
      <c r="AS15" s="44" t="str">
        <f ca="1">IF(AL15&lt;&gt;"",VLOOKUP(AQ15,'Players Stats'!$C$88:$E$127,3),"")</f>
        <v>Zach Randolph</v>
      </c>
      <c r="AT15" s="27">
        <f t="shared" ca="1" si="22"/>
        <v>0.10983457169178157</v>
      </c>
      <c r="AU15" s="44">
        <f ca="1">IF(AL15&lt;&gt;"",VLOOKUP('Quarter 3'!AQ15-5*('Quarter 3'!AN15-1),'Players Stats'!$B$136:$J$140,1+AO15),"")</f>
        <v>0.13515000000000002</v>
      </c>
      <c r="AV15" s="44" t="str">
        <f t="shared" ca="1" si="66"/>
        <v>YES</v>
      </c>
      <c r="AW15" s="27" t="str">
        <f t="shared" ca="1" si="23"/>
        <v/>
      </c>
      <c r="AX15" s="44" t="str">
        <f ca="1">IF(AL15&lt;&gt;"",IF(AV15="NO",VLOOKUP(AQ15,'Players Stats'!$C$88:$I$127,7),""),"")</f>
        <v/>
      </c>
      <c r="AY15" s="44" t="str">
        <f t="shared" ca="1" si="67"/>
        <v/>
      </c>
      <c r="AZ15" s="27" t="str">
        <f t="shared" ca="1" si="24"/>
        <v/>
      </c>
      <c r="BA15" s="44" t="str">
        <f ca="1">IF(AV15="NO",VLOOKUP(AQ15,'Players Stats'!$C$88:$H$127,7-'Quarter 3'!AY15),"")</f>
        <v/>
      </c>
      <c r="BB15" s="44" t="str">
        <f t="shared" ca="1" si="68"/>
        <v/>
      </c>
      <c r="BC15" s="27" t="str">
        <f t="shared" ca="1" si="25"/>
        <v/>
      </c>
      <c r="BD15" s="44" t="str">
        <f ca="1">IF(BC15="","",IF(BC15&lt;=VLOOKUP(AQ15,'Players Stats'!$C$88:$L$127,10),"YES","NO"))</f>
        <v/>
      </c>
      <c r="BE15" s="27" t="str">
        <f t="shared" ca="1" si="26"/>
        <v/>
      </c>
      <c r="BF15" s="44" t="str">
        <f ca="1">IF(BD15="YES",IF(BE15&lt;=VLOOKUP(AQ15,'Players Stats'!$C$88:$H$127,6),1,0),"")</f>
        <v/>
      </c>
      <c r="BG15" s="27" t="str">
        <f t="shared" ca="1" si="27"/>
        <v/>
      </c>
      <c r="BH15" s="44" t="str">
        <f ca="1">IF(AND(BD15="YES",BG15&lt;&gt;""),IF(BG15&lt;=VLOOKUP(AQ15,'Players Stats'!$C$88:$H$127,6),1,0),"")</f>
        <v/>
      </c>
      <c r="BI15" s="27" t="str">
        <f t="shared" ca="1" si="28"/>
        <v/>
      </c>
      <c r="BJ15" s="44" t="str">
        <f ca="1">IF(BI15="","",IF(BI15&lt;=Simulation!$K$7,"YES","NO"))</f>
        <v/>
      </c>
      <c r="BK15" s="27" t="str">
        <f t="shared" ca="1" si="29"/>
        <v/>
      </c>
      <c r="BL15" s="44" t="str">
        <f ca="1">IF(BJ15="NO",IF(BK15&lt;=Simulation!$K$9,AN15,AO15),"")</f>
        <v/>
      </c>
      <c r="BN15" s="44">
        <f t="shared" ca="1" si="30"/>
        <v>0</v>
      </c>
      <c r="BO15" s="6" t="str">
        <f t="shared" ca="1" si="31"/>
        <v>-</v>
      </c>
      <c r="BP15" s="44">
        <f t="shared" ca="1" si="32"/>
        <v>2</v>
      </c>
      <c r="BR15" s="44" t="str">
        <f t="shared" ca="1" si="2"/>
        <v/>
      </c>
      <c r="BS15" s="44" t="str">
        <f t="shared" ca="1" si="2"/>
        <v/>
      </c>
      <c r="BT15" s="44" t="str">
        <f t="shared" ca="1" si="2"/>
        <v/>
      </c>
      <c r="BU15" s="44"/>
      <c r="BV15" s="44">
        <f ca="1">IF(BV14&lt;&gt;"",IF(AND(BV14&lt;60*Simulation!$K$8, BV14+BW15&lt;60*Simulation!$K$8),BV14+BW15,""),"")</f>
        <v>61</v>
      </c>
      <c r="BW15" s="44">
        <f ca="1">IF(BV14&lt;&gt;"",IF(AND(CV14&lt;&gt;"", BX14=CV14),RANDBETWEEN(Simulation!$N$6,Simulation!$P$6),RANDBETWEEN(Simulation!$N$5,Simulation!$P$5)),"")</f>
        <v>16</v>
      </c>
      <c r="BX15" s="44">
        <f t="shared" ca="1" si="69"/>
        <v>6</v>
      </c>
      <c r="BY15" s="44">
        <f t="shared" ca="1" si="33"/>
        <v>5</v>
      </c>
      <c r="BZ15" s="27">
        <f t="shared" ca="1" si="34"/>
        <v>0.40397285731790833</v>
      </c>
      <c r="CA15" s="44">
        <f t="shared" ca="1" si="35"/>
        <v>28</v>
      </c>
      <c r="CB15" s="44" t="str">
        <f ca="1">IF(BV15&lt;&gt;"",VLOOKUP(CA15,'Players Stats'!$C$88:$D$127,2),"")</f>
        <v>Small Forward</v>
      </c>
      <c r="CC15" s="44" t="str">
        <f ca="1">IF(BV15&lt;&gt;"",VLOOKUP(CA15,'Players Stats'!$C$88:$E$127,3),"")</f>
        <v>Zach Randolph</v>
      </c>
      <c r="CD15" s="27">
        <f t="shared" ca="1" si="36"/>
        <v>0.21300395948663609</v>
      </c>
      <c r="CE15" s="44">
        <f ca="1">IF(BV15&lt;&gt;"",VLOOKUP('Quarter 3'!CA15-5*('Quarter 3'!BX15-1),'Players Stats'!$B$136:$J$140,1+BY15),"")</f>
        <v>0.13515000000000002</v>
      </c>
      <c r="CF15" s="44" t="str">
        <f t="shared" ca="1" si="70"/>
        <v>NO</v>
      </c>
      <c r="CG15" s="27">
        <f t="shared" ca="1" si="37"/>
        <v>0.15612428714813598</v>
      </c>
      <c r="CH15" s="44">
        <f ca="1">IF(BV15&lt;&gt;"",IF(CF15="NO",VLOOKUP(CA15,'Players Stats'!$C$88:$I$127,7),""),"")</f>
        <v>2.1739130434782608E-2</v>
      </c>
      <c r="CI15" s="44">
        <f t="shared" ca="1" si="71"/>
        <v>2</v>
      </c>
      <c r="CJ15" s="27">
        <f t="shared" ca="1" si="38"/>
        <v>0.87341687698256476</v>
      </c>
      <c r="CK15" s="44">
        <f ca="1">IF(CF15="NO",VLOOKUP(CA15,'Players Stats'!$C$88:$H$127,7-'Quarter 3'!CI15),"")</f>
        <v>0.46</v>
      </c>
      <c r="CL15" s="44">
        <f t="shared" ca="1" si="72"/>
        <v>0</v>
      </c>
      <c r="CM15" s="27">
        <f t="shared" ca="1" si="39"/>
        <v>0.65635102262457889</v>
      </c>
      <c r="CN15" s="44" t="str">
        <f ca="1">IF(CM15="","",IF(CM15&lt;=VLOOKUP(CA15,'Players Stats'!$C$88:$L$127,10),"YES","NO"))</f>
        <v>NO</v>
      </c>
      <c r="CO15" s="27" t="str">
        <f t="shared" ca="1" si="40"/>
        <v/>
      </c>
      <c r="CP15" s="44" t="str">
        <f ca="1">IF(CN15="YES",IF(CO15&lt;=VLOOKUP(CA15,'Players Stats'!$C$88:$H$127,6),1,0),"")</f>
        <v/>
      </c>
      <c r="CQ15" s="27" t="str">
        <f t="shared" ca="1" si="41"/>
        <v/>
      </c>
      <c r="CR15" s="44" t="str">
        <f ca="1">IF(AND(CN15="YES",CQ15&lt;&gt;""),IF(CQ15&lt;=VLOOKUP(CA15,'Players Stats'!$C$88:$H$127,6),1,0),"")</f>
        <v/>
      </c>
      <c r="CS15" s="27">
        <f t="shared" ca="1" si="42"/>
        <v>0.1640094028166994</v>
      </c>
      <c r="CT15" s="44" t="str">
        <f ca="1">IF(CS15="","",IF(CS15&lt;=Simulation!$K$7,"YES","NO"))</f>
        <v>NO</v>
      </c>
      <c r="CU15" s="27">
        <f t="shared" ca="1" si="43"/>
        <v>0.69656922552371203</v>
      </c>
      <c r="CV15" s="44">
        <f ca="1">IF(CT15="NO",IF(CU15&lt;=Simulation!$K$9,BX15,BY15),"")</f>
        <v>5</v>
      </c>
      <c r="CX15" s="44">
        <f t="shared" ca="1" si="44"/>
        <v>4</v>
      </c>
      <c r="CY15" s="6" t="str">
        <f t="shared" ca="1" si="45"/>
        <v>-</v>
      </c>
      <c r="CZ15" s="44">
        <f t="shared" ca="1" si="46"/>
        <v>0</v>
      </c>
      <c r="DB15" s="44" t="str">
        <f t="shared" ca="1" si="3"/>
        <v/>
      </c>
      <c r="DC15" s="44" t="str">
        <f t="shared" ca="1" si="3"/>
        <v/>
      </c>
      <c r="DD15" s="44" t="str">
        <f t="shared" ca="1" si="3"/>
        <v/>
      </c>
      <c r="DE15" s="44"/>
      <c r="DF15" s="44">
        <f ca="1">IF(DF14&lt;&gt;"",IF(AND(DF14&lt;60*Simulation!$K$8, DF14+DG15&lt;60*Simulation!$K$8),DF14+DG15,""),"")</f>
        <v>54</v>
      </c>
      <c r="DG15" s="44">
        <f ca="1">IF(DF14&lt;&gt;"",IF(AND(EF14&lt;&gt;"", DH14=EF14),RANDBETWEEN(Simulation!$N$6,Simulation!$P$6),RANDBETWEEN(Simulation!$N$5,Simulation!$P$5)),"")</f>
        <v>8</v>
      </c>
      <c r="DH15" s="44">
        <f t="shared" ca="1" si="73"/>
        <v>6</v>
      </c>
      <c r="DI15" s="44">
        <f t="shared" ca="1" si="47"/>
        <v>5</v>
      </c>
      <c r="DJ15" s="27">
        <f t="shared" ca="1" si="48"/>
        <v>0.85407840923124956</v>
      </c>
      <c r="DK15" s="44">
        <f t="shared" ca="1" si="49"/>
        <v>30</v>
      </c>
      <c r="DL15" s="44" t="str">
        <f ca="1">IF(DF15&lt;&gt;"",VLOOKUP(DK15,'Players Stats'!$C$88:$D$127,2),"")</f>
        <v>Center</v>
      </c>
      <c r="DM15" s="44" t="str">
        <f ca="1">IF(DF15&lt;&gt;"",VLOOKUP(DK15,'Players Stats'!$C$88:$E$127,3),"")</f>
        <v>Marc Gasol</v>
      </c>
      <c r="DN15" s="27">
        <f t="shared" ca="1" si="50"/>
        <v>0.74882818522117756</v>
      </c>
      <c r="DO15" s="44">
        <f ca="1">IF(DF15&lt;&gt;"",VLOOKUP('Quarter 3'!DK15-5*('Quarter 3'!DH15-1),'Players Stats'!$B$136:$J$140,1+DI15),"")</f>
        <v>0.10355</v>
      </c>
      <c r="DP15" s="44" t="str">
        <f t="shared" ca="1" si="74"/>
        <v>NO</v>
      </c>
      <c r="DQ15" s="27">
        <f t="shared" ca="1" si="51"/>
        <v>0.67105763159394738</v>
      </c>
      <c r="DR15" s="44">
        <f ca="1">IF(DF15&lt;&gt;"",IF(DP15="NO",VLOOKUP(DK15,'Players Stats'!$C$88:$I$127,7),""),"")</f>
        <v>1.8018018018018018E-2</v>
      </c>
      <c r="DS15" s="44">
        <f t="shared" ca="1" si="75"/>
        <v>2</v>
      </c>
      <c r="DT15" s="27">
        <f t="shared" ca="1" si="52"/>
        <v>0.380602007201163</v>
      </c>
      <c r="DU15" s="44">
        <f ca="1">IF(DP15="NO",VLOOKUP(DK15,'Players Stats'!$C$88:$H$127,7-'Quarter 3'!DS15),"")</f>
        <v>0.49399999999999999</v>
      </c>
      <c r="DV15" s="44">
        <f t="shared" ca="1" si="76"/>
        <v>2</v>
      </c>
      <c r="DW15" s="27">
        <f t="shared" ca="1" si="53"/>
        <v>0.95317786115525038</v>
      </c>
      <c r="DX15" s="44" t="str">
        <f ca="1">IF(DW15="","",IF(DW15&lt;=VLOOKUP(DK15,'Players Stats'!$C$88:$L$127,10),"YES","NO"))</f>
        <v>NO</v>
      </c>
      <c r="DY15" s="27" t="str">
        <f t="shared" ca="1" si="54"/>
        <v/>
      </c>
      <c r="DZ15" s="44" t="str">
        <f ca="1">IF(DX15="YES",IF(DY15&lt;=VLOOKUP(DK15,'Players Stats'!$C$88:$H$127,6),1,0),"")</f>
        <v/>
      </c>
      <c r="EA15" s="27" t="str">
        <f t="shared" ca="1" si="55"/>
        <v/>
      </c>
      <c r="EB15" s="44" t="str">
        <f ca="1">IF(AND(DX15="YES",EA15&lt;&gt;""),IF(EA15&lt;=VLOOKUP(DK15,'Players Stats'!$C$88:$H$127,6),1,0),"")</f>
        <v/>
      </c>
      <c r="EC15" s="27" t="str">
        <f t="shared" ca="1" si="56"/>
        <v/>
      </c>
      <c r="ED15" s="44" t="str">
        <f ca="1">IF(EC15="","",IF(EC15&lt;=Simulation!$K$7,"YES","NO"))</f>
        <v/>
      </c>
      <c r="EE15" s="27" t="str">
        <f t="shared" ca="1" si="57"/>
        <v/>
      </c>
      <c r="EF15" s="44" t="str">
        <f ca="1">IF(ED15="NO",IF(EE15&lt;=Simulation!$K$9,DH15,DI15),"")</f>
        <v/>
      </c>
      <c r="EH15" s="44">
        <f t="shared" ca="1" si="58"/>
        <v>2</v>
      </c>
      <c r="EI15" s="6" t="str">
        <f t="shared" ca="1" si="59"/>
        <v>-</v>
      </c>
      <c r="EJ15" s="44">
        <f t="shared" ca="1" si="60"/>
        <v>4</v>
      </c>
      <c r="EL15" s="44" t="str">
        <f t="shared" ca="1" si="4"/>
        <v/>
      </c>
      <c r="EM15" s="44" t="str">
        <f t="shared" ca="1" si="4"/>
        <v/>
      </c>
      <c r="EN15" s="44" t="str">
        <f t="shared" ca="1" si="4"/>
        <v/>
      </c>
    </row>
    <row r="16" spans="2:144">
      <c r="B16" s="44">
        <f ca="1">IF(B15&lt;&gt;"",IF(AND(B15&lt;60*Simulation!$K$8, B15+C16&lt;60*Simulation!$K$8),B15+C16,""),"")</f>
        <v>85</v>
      </c>
      <c r="C16" s="44">
        <f ca="1">IF(B15&lt;&gt;"",IF(AND(AB15&lt;&gt;"", D15=AB15),RANDBETWEEN(Simulation!$N$6,Simulation!$P$6),RANDBETWEEN(Simulation!$N$5,Simulation!$P$5)),"")</f>
        <v>20</v>
      </c>
      <c r="D16" s="44">
        <f t="shared" ca="1" si="61"/>
        <v>5</v>
      </c>
      <c r="E16" s="44">
        <f t="shared" ca="1" si="5"/>
        <v>6</v>
      </c>
      <c r="F16" s="27">
        <f t="shared" ca="1" si="6"/>
        <v>0.85596304477815666</v>
      </c>
      <c r="G16" s="44">
        <f t="shared" ca="1" si="7"/>
        <v>25</v>
      </c>
      <c r="H16" s="44" t="str">
        <f ca="1">IF(B16&lt;&gt;"",VLOOKUP(G16,'Players Stats'!$C$88:$D$127,2),"")</f>
        <v>Center</v>
      </c>
      <c r="I16" s="44" t="str">
        <f ca="1">IF(B16&lt;&gt;"",VLOOKUP(G16,'Players Stats'!$C$88:$E$127,3),"")</f>
        <v>Kendrick Perkins</v>
      </c>
      <c r="J16" s="27">
        <f t="shared" ca="1" si="8"/>
        <v>0.56476387317186461</v>
      </c>
      <c r="K16" s="44">
        <f ca="1">IF(B16&lt;&gt;"",VLOOKUP('Quarter 3'!G16-5*('Quarter 3'!D16-1),'Players Stats'!$B$136:$J$140,1+E16),"")</f>
        <v>0.12500000000000003</v>
      </c>
      <c r="L16" s="44" t="str">
        <f t="shared" ca="1" si="62"/>
        <v>NO</v>
      </c>
      <c r="M16" s="27">
        <f t="shared" ca="1" si="9"/>
        <v>0.40332310113335379</v>
      </c>
      <c r="N16" s="44">
        <f ca="1">IF(B16&lt;&gt;"",IF(L16="NO",VLOOKUP(G16,'Players Stats'!$C$88:$I$127,7),""),"")</f>
        <v>0</v>
      </c>
      <c r="O16" s="44">
        <f t="shared" ca="1" si="63"/>
        <v>2</v>
      </c>
      <c r="P16" s="27">
        <f t="shared" ca="1" si="10"/>
        <v>0.26049788079032998</v>
      </c>
      <c r="Q16" s="44">
        <f ca="1">IF(L16="NO",VLOOKUP(G16,'Players Stats'!$C$88:$H$127,7-'Quarter 3'!O16),"")</f>
        <v>0.45700000000000002</v>
      </c>
      <c r="R16" s="44">
        <f t="shared" ca="1" si="64"/>
        <v>2</v>
      </c>
      <c r="S16" s="27">
        <f t="shared" ca="1" si="11"/>
        <v>0.93611698021404421</v>
      </c>
      <c r="T16" s="44" t="str">
        <f ca="1">IF(S16="","",IF(S16&lt;=VLOOKUP(G16,'Players Stats'!$C$88:$L$127,10),"YES","NO"))</f>
        <v>NO</v>
      </c>
      <c r="U16" s="27" t="str">
        <f t="shared" ca="1" si="12"/>
        <v/>
      </c>
      <c r="V16" s="44" t="str">
        <f ca="1">IF(T16="YES",IF(U16&lt;=VLOOKUP(G16,'Players Stats'!$C$88:$H$127,6),1,0),"")</f>
        <v/>
      </c>
      <c r="W16" s="27" t="str">
        <f t="shared" ca="1" si="13"/>
        <v/>
      </c>
      <c r="X16" s="44" t="str">
        <f ca="1">IF(AND(T16="YES",W16&lt;&gt;""),IF(W16&lt;=VLOOKUP(G16,'Players Stats'!$C$88:$H$127,6),1,0),"")</f>
        <v/>
      </c>
      <c r="Y16" s="27" t="str">
        <f t="shared" ca="1" si="14"/>
        <v/>
      </c>
      <c r="Z16" s="44" t="str">
        <f ca="1">IF(Y16="","",IF(Y16&lt;=Simulation!$K$7,"YES","NO"))</f>
        <v/>
      </c>
      <c r="AA16" s="27" t="str">
        <f t="shared" ca="1" si="15"/>
        <v/>
      </c>
      <c r="AB16" s="44" t="str">
        <f ca="1">IF(Z16="NO",IF(AA16&lt;=Simulation!$K$9,D16,E16),"")</f>
        <v/>
      </c>
      <c r="AD16" s="44">
        <f t="shared" ca="1" si="16"/>
        <v>6</v>
      </c>
      <c r="AE16" s="6" t="str">
        <f t="shared" ca="1" si="17"/>
        <v>-</v>
      </c>
      <c r="AF16" s="44">
        <f t="shared" ca="1" si="18"/>
        <v>2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71</v>
      </c>
      <c r="AM16" s="44">
        <f ca="1">IF(AL15&lt;&gt;"",IF(AND(BL15&lt;&gt;"", AN15=BL15),RANDBETWEEN(Simulation!$N$6,Simulation!$P$6),RANDBETWEEN(Simulation!$N$5,Simulation!$P$5)),"")</f>
        <v>11</v>
      </c>
      <c r="AN16" s="44">
        <f t="shared" ca="1" si="65"/>
        <v>5</v>
      </c>
      <c r="AO16" s="44">
        <f t="shared" ca="1" si="19"/>
        <v>6</v>
      </c>
      <c r="AP16" s="27">
        <f t="shared" ca="1" si="20"/>
        <v>0.3666295481652444</v>
      </c>
      <c r="AQ16" s="44">
        <f t="shared" ca="1" si="21"/>
        <v>22</v>
      </c>
      <c r="AR16" s="44" t="str">
        <f ca="1">IF(AL16&lt;&gt;"",VLOOKUP(AQ16,'Players Stats'!$C$88:$D$127,2),"")</f>
        <v>Shooting Guard</v>
      </c>
      <c r="AS16" s="44" t="str">
        <f ca="1">IF(AL16&lt;&gt;"",VLOOKUP(AQ16,'Players Stats'!$C$88:$E$127,3),"")</f>
        <v>Thabo Sefolosha</v>
      </c>
      <c r="AT16" s="27">
        <f t="shared" ca="1" si="22"/>
        <v>0.35581605714095121</v>
      </c>
      <c r="AU16" s="44">
        <f ca="1">IF(AL16&lt;&gt;"",VLOOKUP('Quarter 3'!AQ16-5*('Quarter 3'!AN16-1),'Players Stats'!$B$136:$J$140,1+AO16),"")</f>
        <v>8.7049999999999988E-2</v>
      </c>
      <c r="AV16" s="44" t="str">
        <f t="shared" ca="1" si="66"/>
        <v>NO</v>
      </c>
      <c r="AW16" s="27">
        <f t="shared" ca="1" si="23"/>
        <v>0.1010504996773598</v>
      </c>
      <c r="AX16" s="44">
        <f ca="1">IF(AL16&lt;&gt;"",IF(AV16="NO",VLOOKUP(AQ16,'Players Stats'!$C$88:$I$127,7),""),"")</f>
        <v>0.35555555555555557</v>
      </c>
      <c r="AY16" s="44">
        <f t="shared" ca="1" si="67"/>
        <v>3</v>
      </c>
      <c r="AZ16" s="27">
        <f t="shared" ca="1" si="24"/>
        <v>0.7216346702976304</v>
      </c>
      <c r="BA16" s="44">
        <f ca="1">IF(AV16="NO",VLOOKUP(AQ16,'Players Stats'!$C$88:$H$127,7-'Quarter 3'!AY16),"")</f>
        <v>0.41899999999999998</v>
      </c>
      <c r="BB16" s="44">
        <f t="shared" ca="1" si="68"/>
        <v>0</v>
      </c>
      <c r="BC16" s="27" t="str">
        <f t="shared" ca="1" si="25"/>
        <v/>
      </c>
      <c r="BD16" s="44" t="str">
        <f ca="1">IF(BC16="","",IF(BC16&lt;=VLOOKUP(AQ16,'Players Stats'!$C$88:$L$127,10),"YES","NO"))</f>
        <v/>
      </c>
      <c r="BE16" s="27" t="str">
        <f t="shared" ca="1" si="26"/>
        <v/>
      </c>
      <c r="BF16" s="44" t="str">
        <f ca="1">IF(BD16="YES",IF(BE16&lt;=VLOOKUP(AQ16,'Players Stats'!$C$88:$H$127,6),1,0),"")</f>
        <v/>
      </c>
      <c r="BG16" s="27" t="str">
        <f t="shared" ca="1" si="27"/>
        <v/>
      </c>
      <c r="BH16" s="44" t="str">
        <f ca="1">IF(AND(BD16="YES",BG16&lt;&gt;""),IF(BG16&lt;=VLOOKUP(AQ16,'Players Stats'!$C$88:$H$127,6),1,0),"")</f>
        <v/>
      </c>
      <c r="BI16" s="27" t="str">
        <f t="shared" ca="1" si="28"/>
        <v/>
      </c>
      <c r="BJ16" s="44" t="str">
        <f ca="1">IF(BI16="","",IF(BI16&lt;=Simulation!$K$7,"YES","NO"))</f>
        <v/>
      </c>
      <c r="BK16" s="27" t="str">
        <f t="shared" ca="1" si="29"/>
        <v/>
      </c>
      <c r="BL16" s="44" t="str">
        <f ca="1">IF(BJ16="NO",IF(BK16&lt;=Simulation!$K$9,AN16,AO16),"")</f>
        <v/>
      </c>
      <c r="BN16" s="44">
        <f t="shared" ca="1" si="30"/>
        <v>0</v>
      </c>
      <c r="BO16" s="6" t="str">
        <f t="shared" ca="1" si="31"/>
        <v>-</v>
      </c>
      <c r="BP16" s="44">
        <f t="shared" ca="1" si="32"/>
        <v>2</v>
      </c>
      <c r="BR16" s="44" t="str">
        <f t="shared" ca="1" si="2"/>
        <v/>
      </c>
      <c r="BS16" s="44" t="str">
        <f t="shared" ca="1" si="2"/>
        <v/>
      </c>
      <c r="BT16" s="44" t="str">
        <f t="shared" ca="1" si="2"/>
        <v/>
      </c>
      <c r="BU16" s="44"/>
      <c r="BV16" s="44">
        <f ca="1">IF(BV15&lt;&gt;"",IF(AND(BV15&lt;60*Simulation!$K$8, BV15+BW16&lt;60*Simulation!$K$8),BV15+BW16,""),"")</f>
        <v>83</v>
      </c>
      <c r="BW16" s="44">
        <f ca="1">IF(BV15&lt;&gt;"",IF(AND(CV15&lt;&gt;"", BX15=CV15),RANDBETWEEN(Simulation!$N$6,Simulation!$P$6),RANDBETWEEN(Simulation!$N$5,Simulation!$P$5)),"")</f>
        <v>22</v>
      </c>
      <c r="BX16" s="44">
        <f t="shared" ca="1" si="69"/>
        <v>5</v>
      </c>
      <c r="BY16" s="44">
        <f t="shared" ca="1" si="33"/>
        <v>6</v>
      </c>
      <c r="BZ16" s="27">
        <f t="shared" ca="1" si="34"/>
        <v>0.79229332010126663</v>
      </c>
      <c r="CA16" s="44">
        <f t="shared" ca="1" si="35"/>
        <v>24</v>
      </c>
      <c r="CB16" s="44" t="str">
        <f ca="1">IF(BV16&lt;&gt;"",VLOOKUP(CA16,'Players Stats'!$C$88:$D$127,2),"")</f>
        <v>Power Forward</v>
      </c>
      <c r="CC16" s="44" t="str">
        <f ca="1">IF(BV16&lt;&gt;"",VLOOKUP(CA16,'Players Stats'!$C$88:$E$127,3),"")</f>
        <v>Serge Ibaka</v>
      </c>
      <c r="CD16" s="27">
        <f t="shared" ca="1" si="36"/>
        <v>0.85910371396280905</v>
      </c>
      <c r="CE16" s="44">
        <f ca="1">IF(BV16&lt;&gt;"",VLOOKUP('Quarter 3'!CA16-5*('Quarter 3'!BX16-1),'Players Stats'!$B$136:$J$140,1+BY16),"")</f>
        <v>4.6249999999999999E-2</v>
      </c>
      <c r="CF16" s="44" t="str">
        <f t="shared" ca="1" si="70"/>
        <v>NO</v>
      </c>
      <c r="CG16" s="27">
        <f t="shared" ca="1" si="37"/>
        <v>0.53813021513338866</v>
      </c>
      <c r="CH16" s="44">
        <f ca="1">IF(BV16&lt;&gt;"",IF(CF16="NO",VLOOKUP(CA16,'Players Stats'!$C$88:$I$127,7),""),"")</f>
        <v>6.7307692307692318E-2</v>
      </c>
      <c r="CI16" s="44">
        <f t="shared" ca="1" si="71"/>
        <v>2</v>
      </c>
      <c r="CJ16" s="27">
        <f t="shared" ca="1" si="38"/>
        <v>0.27384971743484987</v>
      </c>
      <c r="CK16" s="44">
        <f ca="1">IF(CF16="NO",VLOOKUP(CA16,'Players Stats'!$C$88:$H$127,7-'Quarter 3'!CI16),"")</f>
        <v>0.57299999999999995</v>
      </c>
      <c r="CL16" s="44">
        <f t="shared" ca="1" si="72"/>
        <v>2</v>
      </c>
      <c r="CM16" s="27">
        <f t="shared" ca="1" si="39"/>
        <v>0.44571760543766314</v>
      </c>
      <c r="CN16" s="44" t="str">
        <f ca="1">IF(CM16="","",IF(CM16&lt;=VLOOKUP(CA16,'Players Stats'!$C$88:$L$127,10),"YES","NO"))</f>
        <v>NO</v>
      </c>
      <c r="CO16" s="27" t="str">
        <f t="shared" ca="1" si="40"/>
        <v/>
      </c>
      <c r="CP16" s="44" t="str">
        <f ca="1">IF(CN16="YES",IF(CO16&lt;=VLOOKUP(CA16,'Players Stats'!$C$88:$H$127,6),1,0),"")</f>
        <v/>
      </c>
      <c r="CQ16" s="27" t="str">
        <f t="shared" ca="1" si="41"/>
        <v/>
      </c>
      <c r="CR16" s="44" t="str">
        <f ca="1">IF(AND(CN16="YES",CQ16&lt;&gt;""),IF(CQ16&lt;=VLOOKUP(CA16,'Players Stats'!$C$88:$H$127,6),1,0),"")</f>
        <v/>
      </c>
      <c r="CS16" s="27" t="str">
        <f t="shared" ca="1" si="42"/>
        <v/>
      </c>
      <c r="CT16" s="44" t="str">
        <f ca="1">IF(CS16="","",IF(CS16&lt;=Simulation!$K$7,"YES","NO"))</f>
        <v/>
      </c>
      <c r="CU16" s="27" t="str">
        <f t="shared" ca="1" si="43"/>
        <v/>
      </c>
      <c r="CV16" s="44" t="str">
        <f ca="1">IF(CT16="NO",IF(CU16&lt;=Simulation!$K$9,BX16,BY16),"")</f>
        <v/>
      </c>
      <c r="CX16" s="44">
        <f t="shared" ca="1" si="44"/>
        <v>6</v>
      </c>
      <c r="CY16" s="6" t="str">
        <f t="shared" ca="1" si="45"/>
        <v>-</v>
      </c>
      <c r="CZ16" s="44">
        <f t="shared" ca="1" si="46"/>
        <v>0</v>
      </c>
      <c r="DB16" s="44" t="str">
        <f t="shared" ca="1" si="3"/>
        <v/>
      </c>
      <c r="DC16" s="44" t="str">
        <f t="shared" ca="1" si="3"/>
        <v/>
      </c>
      <c r="DD16" s="44" t="str">
        <f t="shared" ca="1" si="3"/>
        <v/>
      </c>
      <c r="DE16" s="44"/>
      <c r="DF16" s="44">
        <f ca="1">IF(DF15&lt;&gt;"",IF(AND(DF15&lt;60*Simulation!$K$8, DF15+DG16&lt;60*Simulation!$K$8),DF15+DG16,""),"")</f>
        <v>64</v>
      </c>
      <c r="DG16" s="44">
        <f ca="1">IF(DF15&lt;&gt;"",IF(AND(EF15&lt;&gt;"", DH15=EF15),RANDBETWEEN(Simulation!$N$6,Simulation!$P$6),RANDBETWEEN(Simulation!$N$5,Simulation!$P$5)),"")</f>
        <v>10</v>
      </c>
      <c r="DH16" s="44">
        <f t="shared" ca="1" si="73"/>
        <v>5</v>
      </c>
      <c r="DI16" s="44">
        <f t="shared" ca="1" si="47"/>
        <v>6</v>
      </c>
      <c r="DJ16" s="27">
        <f t="shared" ca="1" si="48"/>
        <v>0.85332925029778972</v>
      </c>
      <c r="DK16" s="44">
        <f t="shared" ca="1" si="49"/>
        <v>25</v>
      </c>
      <c r="DL16" s="44" t="str">
        <f ca="1">IF(DF16&lt;&gt;"",VLOOKUP(DK16,'Players Stats'!$C$88:$D$127,2),"")</f>
        <v>Center</v>
      </c>
      <c r="DM16" s="44" t="str">
        <f ca="1">IF(DF16&lt;&gt;"",VLOOKUP(DK16,'Players Stats'!$C$88:$E$127,3),"")</f>
        <v>Kendrick Perkins</v>
      </c>
      <c r="DN16" s="27">
        <f t="shared" ca="1" si="50"/>
        <v>0.58953234280855471</v>
      </c>
      <c r="DO16" s="44">
        <f ca="1">IF(DF16&lt;&gt;"",VLOOKUP('Quarter 3'!DK16-5*('Quarter 3'!DH16-1),'Players Stats'!$B$136:$J$140,1+DI16),"")</f>
        <v>0.12500000000000003</v>
      </c>
      <c r="DP16" s="44" t="str">
        <f t="shared" ca="1" si="74"/>
        <v>NO</v>
      </c>
      <c r="DQ16" s="27">
        <f t="shared" ca="1" si="51"/>
        <v>1.1765511485466895E-2</v>
      </c>
      <c r="DR16" s="44">
        <f ca="1">IF(DF16&lt;&gt;"",IF(DP16="NO",VLOOKUP(DK16,'Players Stats'!$C$88:$I$127,7),""),"")</f>
        <v>0</v>
      </c>
      <c r="DS16" s="44">
        <f t="shared" ca="1" si="75"/>
        <v>2</v>
      </c>
      <c r="DT16" s="27">
        <f t="shared" ca="1" si="52"/>
        <v>0.32903387071290424</v>
      </c>
      <c r="DU16" s="44">
        <f ca="1">IF(DP16="NO",VLOOKUP(DK16,'Players Stats'!$C$88:$H$127,7-'Quarter 3'!DS16),"")</f>
        <v>0.45700000000000002</v>
      </c>
      <c r="DV16" s="44">
        <f t="shared" ca="1" si="76"/>
        <v>2</v>
      </c>
      <c r="DW16" s="27">
        <f t="shared" ca="1" si="53"/>
        <v>0.89911746870994924</v>
      </c>
      <c r="DX16" s="44" t="str">
        <f ca="1">IF(DW16="","",IF(DW16&lt;=VLOOKUP(DK16,'Players Stats'!$C$88:$L$127,10),"YES","NO"))</f>
        <v>NO</v>
      </c>
      <c r="DY16" s="27" t="str">
        <f t="shared" ca="1" si="54"/>
        <v/>
      </c>
      <c r="DZ16" s="44" t="str">
        <f ca="1">IF(DX16="YES",IF(DY16&lt;=VLOOKUP(DK16,'Players Stats'!$C$88:$H$127,6),1,0),"")</f>
        <v/>
      </c>
      <c r="EA16" s="27" t="str">
        <f t="shared" ca="1" si="55"/>
        <v/>
      </c>
      <c r="EB16" s="44" t="str">
        <f ca="1">IF(AND(DX16="YES",EA16&lt;&gt;""),IF(EA16&lt;=VLOOKUP(DK16,'Players Stats'!$C$88:$H$127,6),1,0),"")</f>
        <v/>
      </c>
      <c r="EC16" s="27" t="str">
        <f t="shared" ca="1" si="56"/>
        <v/>
      </c>
      <c r="ED16" s="44" t="str">
        <f ca="1">IF(EC16="","",IF(EC16&lt;=Simulation!$K$7,"YES","NO"))</f>
        <v/>
      </c>
      <c r="EE16" s="27" t="str">
        <f t="shared" ca="1" si="57"/>
        <v/>
      </c>
      <c r="EF16" s="44" t="str">
        <f ca="1">IF(ED16="NO",IF(EE16&lt;=Simulation!$K$9,DH16,DI16),"")</f>
        <v/>
      </c>
      <c r="EH16" s="44">
        <f t="shared" ca="1" si="58"/>
        <v>4</v>
      </c>
      <c r="EI16" s="6" t="str">
        <f t="shared" ca="1" si="59"/>
        <v>-</v>
      </c>
      <c r="EJ16" s="44">
        <f t="shared" ca="1" si="60"/>
        <v>4</v>
      </c>
      <c r="EL16" s="44" t="str">
        <f t="shared" ca="1" si="4"/>
        <v/>
      </c>
      <c r="EM16" s="44" t="str">
        <f t="shared" ca="1" si="4"/>
        <v/>
      </c>
      <c r="EN16" s="44" t="str">
        <f t="shared" ca="1" si="4"/>
        <v/>
      </c>
    </row>
    <row r="17" spans="2:144">
      <c r="B17" s="44">
        <f ca="1">IF(B16&lt;&gt;"",IF(AND(B16&lt;60*Simulation!$K$8, B16+C17&lt;60*Simulation!$K$8),B16+C17,""),"")</f>
        <v>105</v>
      </c>
      <c r="C17" s="44">
        <f ca="1">IF(B16&lt;&gt;"",IF(AND(AB16&lt;&gt;"", D16=AB16),RANDBETWEEN(Simulation!$N$6,Simulation!$P$6),RANDBETWEEN(Simulation!$N$5,Simulation!$P$5)),"")</f>
        <v>20</v>
      </c>
      <c r="D17" s="44">
        <f t="shared" ca="1" si="61"/>
        <v>6</v>
      </c>
      <c r="E17" s="44">
        <f t="shared" ca="1" si="5"/>
        <v>5</v>
      </c>
      <c r="F17" s="27">
        <f t="shared" ca="1" si="6"/>
        <v>0.39110070720935541</v>
      </c>
      <c r="G17" s="44">
        <f t="shared" ca="1" si="7"/>
        <v>27</v>
      </c>
      <c r="H17" s="44" t="str">
        <f ca="1">IF(B17&lt;&gt;"",VLOOKUP(G17,'Players Stats'!$C$88:$D$127,2),"")</f>
        <v>Shooting Guard</v>
      </c>
      <c r="I17" s="44" t="str">
        <f ca="1">IF(B17&lt;&gt;"",VLOOKUP(G17,'Players Stats'!$C$88:$E$127,3),"")</f>
        <v>Tony Allen</v>
      </c>
      <c r="J17" s="27">
        <f t="shared" ca="1" si="8"/>
        <v>0.67648298204807822</v>
      </c>
      <c r="K17" s="44">
        <f ca="1">IF(B17&lt;&gt;"",VLOOKUP('Quarter 3'!G17-5*('Quarter 3'!D17-1),'Players Stats'!$B$136:$J$140,1+E17),"")</f>
        <v>0.10769999999999999</v>
      </c>
      <c r="L17" s="44" t="str">
        <f t="shared" ca="1" si="62"/>
        <v>NO</v>
      </c>
      <c r="M17" s="27">
        <f t="shared" ca="1" si="9"/>
        <v>0.97584571822951671</v>
      </c>
      <c r="N17" s="44">
        <f ca="1">IF(B17&lt;&gt;"",IF(L17="NO",VLOOKUP(G17,'Players Stats'!$C$88:$I$127,7),""),"")</f>
        <v>3.5714285714285712E-2</v>
      </c>
      <c r="O17" s="44">
        <f t="shared" ca="1" si="63"/>
        <v>2</v>
      </c>
      <c r="P17" s="27">
        <f t="shared" ca="1" si="10"/>
        <v>0.85090289175202083</v>
      </c>
      <c r="Q17" s="44">
        <f ca="1">IF(L17="NO",VLOOKUP(G17,'Players Stats'!$C$88:$H$127,7-'Quarter 3'!O17),"")</f>
        <v>0.44500000000000001</v>
      </c>
      <c r="R17" s="44">
        <f t="shared" ca="1" si="64"/>
        <v>0</v>
      </c>
      <c r="S17" s="27">
        <f t="shared" ca="1" si="11"/>
        <v>0.90134414038250588</v>
      </c>
      <c r="T17" s="44" t="str">
        <f ca="1">IF(S17="","",IF(S17&lt;=VLOOKUP(G17,'Players Stats'!$C$88:$L$127,10),"YES","NO"))</f>
        <v>NO</v>
      </c>
      <c r="U17" s="27" t="str">
        <f t="shared" ca="1" si="12"/>
        <v/>
      </c>
      <c r="V17" s="44" t="str">
        <f ca="1">IF(T17="YES",IF(U17&lt;=VLOOKUP(G17,'Players Stats'!$C$88:$H$127,6),1,0),"")</f>
        <v/>
      </c>
      <c r="W17" s="27" t="str">
        <f t="shared" ca="1" si="13"/>
        <v/>
      </c>
      <c r="X17" s="44" t="str">
        <f ca="1">IF(AND(T17="YES",W17&lt;&gt;""),IF(W17&lt;=VLOOKUP(G17,'Players Stats'!$C$88:$H$127,6),1,0),"")</f>
        <v/>
      </c>
      <c r="Y17" s="27">
        <f t="shared" ca="1" si="14"/>
        <v>0.71249965376474778</v>
      </c>
      <c r="Z17" s="44" t="str">
        <f ca="1">IF(Y17="","",IF(Y17&lt;=Simulation!$K$7,"YES","NO"))</f>
        <v>NO</v>
      </c>
      <c r="AA17" s="27">
        <f t="shared" ca="1" si="15"/>
        <v>0.54484328063251064</v>
      </c>
      <c r="AB17" s="44">
        <f ca="1">IF(Z17="NO",IF(AA17&lt;=Simulation!$K$9,D17,E17),"")</f>
        <v>5</v>
      </c>
      <c r="AD17" s="44">
        <f t="shared" ca="1" si="16"/>
        <v>6</v>
      </c>
      <c r="AE17" s="6" t="str">
        <f t="shared" ca="1" si="17"/>
        <v>-</v>
      </c>
      <c r="AF17" s="44">
        <f t="shared" ca="1" si="18"/>
        <v>2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92</v>
      </c>
      <c r="AM17" s="44">
        <f ca="1">IF(AL16&lt;&gt;"",IF(AND(BL16&lt;&gt;"", AN16=BL16),RANDBETWEEN(Simulation!$N$6,Simulation!$P$6),RANDBETWEEN(Simulation!$N$5,Simulation!$P$5)),"")</f>
        <v>21</v>
      </c>
      <c r="AN17" s="44">
        <f t="shared" ca="1" si="65"/>
        <v>6</v>
      </c>
      <c r="AO17" s="44">
        <f t="shared" ca="1" si="19"/>
        <v>5</v>
      </c>
      <c r="AP17" s="27">
        <f t="shared" ca="1" si="20"/>
        <v>0.86817391110625142</v>
      </c>
      <c r="AQ17" s="44">
        <f t="shared" ca="1" si="21"/>
        <v>30</v>
      </c>
      <c r="AR17" s="44" t="str">
        <f ca="1">IF(AL17&lt;&gt;"",VLOOKUP(AQ17,'Players Stats'!$C$88:$D$127,2),"")</f>
        <v>Center</v>
      </c>
      <c r="AS17" s="44" t="str">
        <f ca="1">IF(AL17&lt;&gt;"",VLOOKUP(AQ17,'Players Stats'!$C$88:$E$127,3),"")</f>
        <v>Marc Gasol</v>
      </c>
      <c r="AT17" s="27">
        <f t="shared" ca="1" si="22"/>
        <v>0.18612168500742887</v>
      </c>
      <c r="AU17" s="44">
        <f ca="1">IF(AL17&lt;&gt;"",VLOOKUP('Quarter 3'!AQ17-5*('Quarter 3'!AN17-1),'Players Stats'!$B$136:$J$140,1+AO17),"")</f>
        <v>0.10355</v>
      </c>
      <c r="AV17" s="44" t="str">
        <f t="shared" ca="1" si="66"/>
        <v>NO</v>
      </c>
      <c r="AW17" s="27">
        <f t="shared" ca="1" si="23"/>
        <v>0.37503000550885124</v>
      </c>
      <c r="AX17" s="44">
        <f ca="1">IF(AL17&lt;&gt;"",IF(AV17="NO",VLOOKUP(AQ17,'Players Stats'!$C$88:$I$127,7),""),"")</f>
        <v>1.8018018018018018E-2</v>
      </c>
      <c r="AY17" s="44">
        <f t="shared" ca="1" si="67"/>
        <v>2</v>
      </c>
      <c r="AZ17" s="27">
        <f t="shared" ca="1" si="24"/>
        <v>0.22129861832981723</v>
      </c>
      <c r="BA17" s="44">
        <f ca="1">IF(AV17="NO",VLOOKUP(AQ17,'Players Stats'!$C$88:$H$127,7-'Quarter 3'!AY17),"")</f>
        <v>0.49399999999999999</v>
      </c>
      <c r="BB17" s="44">
        <f t="shared" ca="1" si="68"/>
        <v>2</v>
      </c>
      <c r="BC17" s="27">
        <f t="shared" ca="1" si="25"/>
        <v>0.66171047682992112</v>
      </c>
      <c r="BD17" s="44" t="str">
        <f ca="1">IF(BC17="","",IF(BC17&lt;=VLOOKUP(AQ17,'Players Stats'!$C$88:$L$127,10),"YES","NO"))</f>
        <v>NO</v>
      </c>
      <c r="BE17" s="27" t="str">
        <f t="shared" ca="1" si="26"/>
        <v/>
      </c>
      <c r="BF17" s="44" t="str">
        <f ca="1">IF(BD17="YES",IF(BE17&lt;=VLOOKUP(AQ17,'Players Stats'!$C$88:$H$127,6),1,0),"")</f>
        <v/>
      </c>
      <c r="BG17" s="27" t="str">
        <f t="shared" ca="1" si="27"/>
        <v/>
      </c>
      <c r="BH17" s="44" t="str">
        <f ca="1">IF(AND(BD17="YES",BG17&lt;&gt;""),IF(BG17&lt;=VLOOKUP(AQ17,'Players Stats'!$C$88:$H$127,6),1,0),"")</f>
        <v/>
      </c>
      <c r="BI17" s="27" t="str">
        <f t="shared" ca="1" si="28"/>
        <v/>
      </c>
      <c r="BJ17" s="44" t="str">
        <f ca="1">IF(BI17="","",IF(BI17&lt;=Simulation!$K$7,"YES","NO"))</f>
        <v/>
      </c>
      <c r="BK17" s="27" t="str">
        <f t="shared" ca="1" si="29"/>
        <v/>
      </c>
      <c r="BL17" s="44" t="str">
        <f ca="1">IF(BJ17="NO",IF(BK17&lt;=Simulation!$K$9,AN17,AO17),"")</f>
        <v/>
      </c>
      <c r="BN17" s="44">
        <f t="shared" ca="1" si="30"/>
        <v>0</v>
      </c>
      <c r="BO17" s="6" t="str">
        <f t="shared" ca="1" si="31"/>
        <v>-</v>
      </c>
      <c r="BP17" s="44">
        <f t="shared" ca="1" si="32"/>
        <v>4</v>
      </c>
      <c r="BR17" s="44" t="str">
        <f t="shared" ca="1" si="2"/>
        <v/>
      </c>
      <c r="BS17" s="44" t="str">
        <f t="shared" ca="1" si="2"/>
        <v/>
      </c>
      <c r="BT17" s="44" t="str">
        <f t="shared" ca="1" si="2"/>
        <v/>
      </c>
      <c r="BU17" s="44"/>
      <c r="BV17" s="44">
        <f ca="1">IF(BV16&lt;&gt;"",IF(AND(BV16&lt;60*Simulation!$K$8, BV16+BW17&lt;60*Simulation!$K$8),BV16+BW17,""),"")</f>
        <v>95</v>
      </c>
      <c r="BW17" s="44">
        <f ca="1">IF(BV16&lt;&gt;"",IF(AND(CV16&lt;&gt;"", BX16=CV16),RANDBETWEEN(Simulation!$N$6,Simulation!$P$6),RANDBETWEEN(Simulation!$N$5,Simulation!$P$5)),"")</f>
        <v>12</v>
      </c>
      <c r="BX17" s="44">
        <f t="shared" ca="1" si="69"/>
        <v>6</v>
      </c>
      <c r="BY17" s="44">
        <f t="shared" ca="1" si="33"/>
        <v>5</v>
      </c>
      <c r="BZ17" s="27">
        <f t="shared" ca="1" si="34"/>
        <v>0.50608028569415286</v>
      </c>
      <c r="CA17" s="44">
        <f t="shared" ca="1" si="35"/>
        <v>28</v>
      </c>
      <c r="CB17" s="44" t="str">
        <f ca="1">IF(BV17&lt;&gt;"",VLOOKUP(CA17,'Players Stats'!$C$88:$D$127,2),"")</f>
        <v>Small Forward</v>
      </c>
      <c r="CC17" s="44" t="str">
        <f ca="1">IF(BV17&lt;&gt;"",VLOOKUP(CA17,'Players Stats'!$C$88:$E$127,3),"")</f>
        <v>Zach Randolph</v>
      </c>
      <c r="CD17" s="27">
        <f t="shared" ca="1" si="36"/>
        <v>0.4731799832310466</v>
      </c>
      <c r="CE17" s="44">
        <f ca="1">IF(BV17&lt;&gt;"",VLOOKUP('Quarter 3'!CA17-5*('Quarter 3'!BX17-1),'Players Stats'!$B$136:$J$140,1+BY17),"")</f>
        <v>0.13515000000000002</v>
      </c>
      <c r="CF17" s="44" t="str">
        <f t="shared" ca="1" si="70"/>
        <v>NO</v>
      </c>
      <c r="CG17" s="27">
        <f t="shared" ca="1" si="37"/>
        <v>0.30220593061379586</v>
      </c>
      <c r="CH17" s="44">
        <f ca="1">IF(BV17&lt;&gt;"",IF(CF17="NO",VLOOKUP(CA17,'Players Stats'!$C$88:$I$127,7),""),"")</f>
        <v>2.1739130434782608E-2</v>
      </c>
      <c r="CI17" s="44">
        <f t="shared" ca="1" si="71"/>
        <v>2</v>
      </c>
      <c r="CJ17" s="27">
        <f t="shared" ca="1" si="38"/>
        <v>0.73757492500796218</v>
      </c>
      <c r="CK17" s="44">
        <f ca="1">IF(CF17="NO",VLOOKUP(CA17,'Players Stats'!$C$88:$H$127,7-'Quarter 3'!CI17),"")</f>
        <v>0.46</v>
      </c>
      <c r="CL17" s="44">
        <f t="shared" ca="1" si="72"/>
        <v>0</v>
      </c>
      <c r="CM17" s="27">
        <f t="shared" ca="1" si="39"/>
        <v>9.3560720925082275E-2</v>
      </c>
      <c r="CN17" s="44" t="str">
        <f ca="1">IF(CM17="","",IF(CM17&lt;=VLOOKUP(CA17,'Players Stats'!$C$88:$L$127,10),"YES","NO"))</f>
        <v>NO</v>
      </c>
      <c r="CO17" s="27" t="str">
        <f t="shared" ca="1" si="40"/>
        <v/>
      </c>
      <c r="CP17" s="44" t="str">
        <f ca="1">IF(CN17="YES",IF(CO17&lt;=VLOOKUP(CA17,'Players Stats'!$C$88:$H$127,6),1,0),"")</f>
        <v/>
      </c>
      <c r="CQ17" s="27" t="str">
        <f t="shared" ca="1" si="41"/>
        <v/>
      </c>
      <c r="CR17" s="44" t="str">
        <f ca="1">IF(AND(CN17="YES",CQ17&lt;&gt;""),IF(CQ17&lt;=VLOOKUP(CA17,'Players Stats'!$C$88:$H$127,6),1,0),"")</f>
        <v/>
      </c>
      <c r="CS17" s="27">
        <f t="shared" ca="1" si="42"/>
        <v>0.86871714517758092</v>
      </c>
      <c r="CT17" s="44" t="str">
        <f ca="1">IF(CS17="","",IF(CS17&lt;=Simulation!$K$7,"YES","NO"))</f>
        <v>NO</v>
      </c>
      <c r="CU17" s="27">
        <f t="shared" ca="1" si="43"/>
        <v>0.88206117860942967</v>
      </c>
      <c r="CV17" s="44">
        <f ca="1">IF(CT17="NO",IF(CU17&lt;=Simulation!$K$9,BX17,BY17),"")</f>
        <v>5</v>
      </c>
      <c r="CX17" s="44">
        <f t="shared" ca="1" si="44"/>
        <v>6</v>
      </c>
      <c r="CY17" s="6" t="str">
        <f t="shared" ca="1" si="45"/>
        <v>-</v>
      </c>
      <c r="CZ17" s="44">
        <f t="shared" ca="1" si="46"/>
        <v>0</v>
      </c>
      <c r="DB17" s="44" t="str">
        <f t="shared" ca="1" si="3"/>
        <v/>
      </c>
      <c r="DC17" s="44" t="str">
        <f t="shared" ca="1" si="3"/>
        <v/>
      </c>
      <c r="DD17" s="44" t="str">
        <f t="shared" ca="1" si="3"/>
        <v/>
      </c>
      <c r="DE17" s="44"/>
      <c r="DF17" s="44">
        <f ca="1">IF(DF16&lt;&gt;"",IF(AND(DF16&lt;60*Simulation!$K$8, DF16+DG17&lt;60*Simulation!$K$8),DF16+DG17,""),"")</f>
        <v>85</v>
      </c>
      <c r="DG17" s="44">
        <f ca="1">IF(DF16&lt;&gt;"",IF(AND(EF16&lt;&gt;"", DH16=EF16),RANDBETWEEN(Simulation!$N$6,Simulation!$P$6),RANDBETWEEN(Simulation!$N$5,Simulation!$P$5)),"")</f>
        <v>21</v>
      </c>
      <c r="DH17" s="44">
        <f t="shared" ca="1" si="73"/>
        <v>6</v>
      </c>
      <c r="DI17" s="44">
        <f t="shared" ca="1" si="47"/>
        <v>5</v>
      </c>
      <c r="DJ17" s="27">
        <f t="shared" ca="1" si="48"/>
        <v>0.43201953953661709</v>
      </c>
      <c r="DK17" s="44">
        <f t="shared" ca="1" si="49"/>
        <v>28</v>
      </c>
      <c r="DL17" s="44" t="str">
        <f ca="1">IF(DF17&lt;&gt;"",VLOOKUP(DK17,'Players Stats'!$C$88:$D$127,2),"")</f>
        <v>Small Forward</v>
      </c>
      <c r="DM17" s="44" t="str">
        <f ca="1">IF(DF17&lt;&gt;"",VLOOKUP(DK17,'Players Stats'!$C$88:$E$127,3),"")</f>
        <v>Zach Randolph</v>
      </c>
      <c r="DN17" s="27">
        <f t="shared" ca="1" si="50"/>
        <v>0.38000568487105546</v>
      </c>
      <c r="DO17" s="44">
        <f ca="1">IF(DF17&lt;&gt;"",VLOOKUP('Quarter 3'!DK17-5*('Quarter 3'!DH17-1),'Players Stats'!$B$136:$J$140,1+DI17),"")</f>
        <v>0.13515000000000002</v>
      </c>
      <c r="DP17" s="44" t="str">
        <f t="shared" ca="1" si="74"/>
        <v>NO</v>
      </c>
      <c r="DQ17" s="27">
        <f t="shared" ca="1" si="51"/>
        <v>0.31765631911477177</v>
      </c>
      <c r="DR17" s="44">
        <f ca="1">IF(DF17&lt;&gt;"",IF(DP17="NO",VLOOKUP(DK17,'Players Stats'!$C$88:$I$127,7),""),"")</f>
        <v>2.1739130434782608E-2</v>
      </c>
      <c r="DS17" s="44">
        <f t="shared" ca="1" si="75"/>
        <v>2</v>
      </c>
      <c r="DT17" s="27">
        <f t="shared" ca="1" si="52"/>
        <v>0.81663214338910439</v>
      </c>
      <c r="DU17" s="44">
        <f ca="1">IF(DP17="NO",VLOOKUP(DK17,'Players Stats'!$C$88:$H$127,7-'Quarter 3'!DS17),"")</f>
        <v>0.46</v>
      </c>
      <c r="DV17" s="44">
        <f t="shared" ca="1" si="76"/>
        <v>0</v>
      </c>
      <c r="DW17" s="27">
        <f t="shared" ca="1" si="53"/>
        <v>0.24937779629902712</v>
      </c>
      <c r="DX17" s="44" t="str">
        <f ca="1">IF(DW17="","",IF(DW17&lt;=VLOOKUP(DK17,'Players Stats'!$C$88:$L$127,10),"YES","NO"))</f>
        <v>NO</v>
      </c>
      <c r="DY17" s="27" t="str">
        <f t="shared" ca="1" si="54"/>
        <v/>
      </c>
      <c r="DZ17" s="44" t="str">
        <f ca="1">IF(DX17="YES",IF(DY17&lt;=VLOOKUP(DK17,'Players Stats'!$C$88:$H$127,6),1,0),"")</f>
        <v/>
      </c>
      <c r="EA17" s="27" t="str">
        <f t="shared" ca="1" si="55"/>
        <v/>
      </c>
      <c r="EB17" s="44" t="str">
        <f ca="1">IF(AND(DX17="YES",EA17&lt;&gt;""),IF(EA17&lt;=VLOOKUP(DK17,'Players Stats'!$C$88:$H$127,6),1,0),"")</f>
        <v/>
      </c>
      <c r="EC17" s="27">
        <f t="shared" ca="1" si="56"/>
        <v>0.10475873040651562</v>
      </c>
      <c r="ED17" s="44" t="str">
        <f ca="1">IF(EC17="","",IF(EC17&lt;=Simulation!$K$7,"YES","NO"))</f>
        <v>NO</v>
      </c>
      <c r="EE17" s="27">
        <f t="shared" ca="1" si="57"/>
        <v>0.56369192138800039</v>
      </c>
      <c r="EF17" s="44">
        <f ca="1">IF(ED17="NO",IF(EE17&lt;=Simulation!$K$9,DH17,DI17),"")</f>
        <v>5</v>
      </c>
      <c r="EH17" s="44">
        <f t="shared" ca="1" si="58"/>
        <v>4</v>
      </c>
      <c r="EI17" s="6" t="str">
        <f t="shared" ca="1" si="59"/>
        <v>-</v>
      </c>
      <c r="EJ17" s="44">
        <f t="shared" ca="1" si="60"/>
        <v>4</v>
      </c>
      <c r="EL17" s="44" t="str">
        <f t="shared" ca="1" si="4"/>
        <v/>
      </c>
      <c r="EM17" s="44" t="str">
        <f t="shared" ca="1" si="4"/>
        <v/>
      </c>
      <c r="EN17" s="44" t="str">
        <f t="shared" ca="1" si="4"/>
        <v/>
      </c>
    </row>
    <row r="18" spans="2:144">
      <c r="B18" s="44">
        <f ca="1">IF(B17&lt;&gt;"",IF(AND(B17&lt;60*Simulation!$K$8, B17+C18&lt;60*Simulation!$K$8),B17+C18,""),"")</f>
        <v>125</v>
      </c>
      <c r="C18" s="44">
        <f ca="1">IF(B17&lt;&gt;"",IF(AND(AB17&lt;&gt;"", D17=AB17),RANDBETWEEN(Simulation!$N$6,Simulation!$P$6),RANDBETWEEN(Simulation!$N$5,Simulation!$P$5)),"")</f>
        <v>20</v>
      </c>
      <c r="D18" s="44">
        <f t="shared" ca="1" si="61"/>
        <v>5</v>
      </c>
      <c r="E18" s="44">
        <f t="shared" ca="1" si="5"/>
        <v>6</v>
      </c>
      <c r="F18" s="27">
        <f t="shared" ca="1" si="6"/>
        <v>1.4000045815362738E-2</v>
      </c>
      <c r="G18" s="44">
        <f t="shared" ca="1" si="7"/>
        <v>21</v>
      </c>
      <c r="H18" s="44" t="str">
        <f ca="1">IF(B18&lt;&gt;"",VLOOKUP(G18,'Players Stats'!$C$88:$D$127,2),"")</f>
        <v>Point Guard</v>
      </c>
      <c r="I18" s="44" t="str">
        <f ca="1">IF(B18&lt;&gt;"",VLOOKUP(G18,'Players Stats'!$C$88:$E$127,3),"")</f>
        <v>Russell Westbrook</v>
      </c>
      <c r="J18" s="27">
        <f t="shared" ca="1" si="8"/>
        <v>0.12764327990698754</v>
      </c>
      <c r="K18" s="44">
        <f ca="1">IF(B18&lt;&gt;"",VLOOKUP('Quarter 3'!G18-5*('Quarter 3'!D18-1),'Players Stats'!$B$136:$J$140,1+E18),"")</f>
        <v>0.14365</v>
      </c>
      <c r="L18" s="44" t="str">
        <f t="shared" ca="1" si="62"/>
        <v>YES</v>
      </c>
      <c r="M18" s="27" t="str">
        <f t="shared" ca="1" si="9"/>
        <v/>
      </c>
      <c r="N18" s="44" t="str">
        <f ca="1">IF(B18&lt;&gt;"",IF(L18="NO",VLOOKUP(G18,'Players Stats'!$C$88:$I$127,7),""),"")</f>
        <v/>
      </c>
      <c r="O18" s="44" t="str">
        <f t="shared" ca="1" si="63"/>
        <v/>
      </c>
      <c r="P18" s="27" t="str">
        <f t="shared" ca="1" si="10"/>
        <v/>
      </c>
      <c r="Q18" s="44" t="str">
        <f ca="1">IF(L18="NO",VLOOKUP(G18,'Players Stats'!$C$88:$H$127,7-'Quarter 3'!O18),"")</f>
        <v/>
      </c>
      <c r="R18" s="44" t="str">
        <f t="shared" ca="1" si="64"/>
        <v/>
      </c>
      <c r="S18" s="27" t="str">
        <f t="shared" ca="1" si="11"/>
        <v/>
      </c>
      <c r="T18" s="44" t="str">
        <f ca="1">IF(S18="","",IF(S18&lt;=VLOOKUP(G18,'Players Stats'!$C$88:$L$127,10),"YES","NO"))</f>
        <v/>
      </c>
      <c r="U18" s="27" t="str">
        <f t="shared" ca="1" si="12"/>
        <v/>
      </c>
      <c r="V18" s="44" t="str">
        <f ca="1">IF(T18="YES",IF(U18&lt;=VLOOKUP(G18,'Players Stats'!$C$88:$H$127,6),1,0),"")</f>
        <v/>
      </c>
      <c r="W18" s="27" t="str">
        <f t="shared" ca="1" si="13"/>
        <v/>
      </c>
      <c r="X18" s="44" t="str">
        <f ca="1">IF(AND(T18="YES",W18&lt;&gt;""),IF(W18&lt;=VLOOKUP(G18,'Players Stats'!$C$88:$H$127,6),1,0),"")</f>
        <v/>
      </c>
      <c r="Y18" s="27" t="str">
        <f t="shared" ca="1" si="14"/>
        <v/>
      </c>
      <c r="Z18" s="44" t="str">
        <f ca="1">IF(Y18="","",IF(Y18&lt;=Simulation!$K$7,"YES","NO"))</f>
        <v/>
      </c>
      <c r="AA18" s="27" t="str">
        <f t="shared" ca="1" si="15"/>
        <v/>
      </c>
      <c r="AB18" s="44" t="str">
        <f ca="1">IF(Z18="NO",IF(AA18&lt;=Simulation!$K$9,D18,E18),"")</f>
        <v/>
      </c>
      <c r="AD18" s="44">
        <f t="shared" ca="1" si="16"/>
        <v>6</v>
      </c>
      <c r="AE18" s="6" t="str">
        <f t="shared" ca="1" si="17"/>
        <v>-</v>
      </c>
      <c r="AF18" s="44">
        <f t="shared" ca="1" si="18"/>
        <v>2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115</v>
      </c>
      <c r="AM18" s="44">
        <f ca="1">IF(AL17&lt;&gt;"",IF(AND(BL17&lt;&gt;"", AN17=BL17),RANDBETWEEN(Simulation!$N$6,Simulation!$P$6),RANDBETWEEN(Simulation!$N$5,Simulation!$P$5)),"")</f>
        <v>23</v>
      </c>
      <c r="AN18" s="44">
        <f t="shared" ca="1" si="65"/>
        <v>5</v>
      </c>
      <c r="AO18" s="44">
        <f t="shared" ca="1" si="19"/>
        <v>6</v>
      </c>
      <c r="AP18" s="27">
        <f t="shared" ca="1" si="20"/>
        <v>0.71672651707863677</v>
      </c>
      <c r="AQ18" s="44">
        <f t="shared" ca="1" si="21"/>
        <v>24</v>
      </c>
      <c r="AR18" s="44" t="str">
        <f ca="1">IF(AL18&lt;&gt;"",VLOOKUP(AQ18,'Players Stats'!$C$88:$D$127,2),"")</f>
        <v>Power Forward</v>
      </c>
      <c r="AS18" s="44" t="str">
        <f ca="1">IF(AL18&lt;&gt;"",VLOOKUP(AQ18,'Players Stats'!$C$88:$E$127,3),"")</f>
        <v>Serge Ibaka</v>
      </c>
      <c r="AT18" s="27">
        <f t="shared" ca="1" si="22"/>
        <v>0.50670137838449625</v>
      </c>
      <c r="AU18" s="44">
        <f ca="1">IF(AL18&lt;&gt;"",VLOOKUP('Quarter 3'!AQ18-5*('Quarter 3'!AN18-1),'Players Stats'!$B$136:$J$140,1+AO18),"")</f>
        <v>4.6249999999999999E-2</v>
      </c>
      <c r="AV18" s="44" t="str">
        <f t="shared" ca="1" si="66"/>
        <v>NO</v>
      </c>
      <c r="AW18" s="27">
        <f t="shared" ca="1" si="23"/>
        <v>0.35739889859589258</v>
      </c>
      <c r="AX18" s="44">
        <f ca="1">IF(AL18&lt;&gt;"",IF(AV18="NO",VLOOKUP(AQ18,'Players Stats'!$C$88:$I$127,7),""),"")</f>
        <v>6.7307692307692318E-2</v>
      </c>
      <c r="AY18" s="44">
        <f t="shared" ca="1" si="67"/>
        <v>2</v>
      </c>
      <c r="AZ18" s="27">
        <f t="shared" ca="1" si="24"/>
        <v>0.22943049276208538</v>
      </c>
      <c r="BA18" s="44">
        <f ca="1">IF(AV18="NO",VLOOKUP(AQ18,'Players Stats'!$C$88:$H$127,7-'Quarter 3'!AY18),"")</f>
        <v>0.57299999999999995</v>
      </c>
      <c r="BB18" s="44">
        <f t="shared" ca="1" si="68"/>
        <v>2</v>
      </c>
      <c r="BC18" s="27">
        <f t="shared" ca="1" si="25"/>
        <v>0.92585805923496511</v>
      </c>
      <c r="BD18" s="44" t="str">
        <f ca="1">IF(BC18="","",IF(BC18&lt;=VLOOKUP(AQ18,'Players Stats'!$C$88:$L$127,10),"YES","NO"))</f>
        <v>NO</v>
      </c>
      <c r="BE18" s="27" t="str">
        <f t="shared" ca="1" si="26"/>
        <v/>
      </c>
      <c r="BF18" s="44" t="str">
        <f ca="1">IF(BD18="YES",IF(BE18&lt;=VLOOKUP(AQ18,'Players Stats'!$C$88:$H$127,6),1,0),"")</f>
        <v/>
      </c>
      <c r="BG18" s="27" t="str">
        <f t="shared" ca="1" si="27"/>
        <v/>
      </c>
      <c r="BH18" s="44" t="str">
        <f ca="1">IF(AND(BD18="YES",BG18&lt;&gt;""),IF(BG18&lt;=VLOOKUP(AQ18,'Players Stats'!$C$88:$H$127,6),1,0),"")</f>
        <v/>
      </c>
      <c r="BI18" s="27" t="str">
        <f t="shared" ca="1" si="28"/>
        <v/>
      </c>
      <c r="BJ18" s="44" t="str">
        <f ca="1">IF(BI18="","",IF(BI18&lt;=Simulation!$K$7,"YES","NO"))</f>
        <v/>
      </c>
      <c r="BK18" s="27" t="str">
        <f t="shared" ca="1" si="29"/>
        <v/>
      </c>
      <c r="BL18" s="44" t="str">
        <f ca="1">IF(BJ18="NO",IF(BK18&lt;=Simulation!$K$9,AN18,AO18),"")</f>
        <v/>
      </c>
      <c r="BN18" s="44">
        <f t="shared" ca="1" si="30"/>
        <v>2</v>
      </c>
      <c r="BO18" s="6" t="str">
        <f t="shared" ca="1" si="31"/>
        <v>-</v>
      </c>
      <c r="BP18" s="44">
        <f t="shared" ca="1" si="32"/>
        <v>4</v>
      </c>
      <c r="BR18" s="44" t="str">
        <f t="shared" ca="1" si="2"/>
        <v/>
      </c>
      <c r="BS18" s="44" t="str">
        <f t="shared" ca="1" si="2"/>
        <v/>
      </c>
      <c r="BT18" s="44" t="str">
        <f t="shared" ca="1" si="2"/>
        <v/>
      </c>
      <c r="BU18" s="44"/>
      <c r="BV18" s="44">
        <f ca="1">IF(BV17&lt;&gt;"",IF(AND(BV17&lt;60*Simulation!$K$8, BV17+BW18&lt;60*Simulation!$K$8),BV17+BW18,""),"")</f>
        <v>113</v>
      </c>
      <c r="BW18" s="44">
        <f ca="1">IF(BV17&lt;&gt;"",IF(AND(CV17&lt;&gt;"", BX17=CV17),RANDBETWEEN(Simulation!$N$6,Simulation!$P$6),RANDBETWEEN(Simulation!$N$5,Simulation!$P$5)),"")</f>
        <v>18</v>
      </c>
      <c r="BX18" s="44">
        <f t="shared" ca="1" si="69"/>
        <v>5</v>
      </c>
      <c r="BY18" s="44">
        <f t="shared" ca="1" si="33"/>
        <v>6</v>
      </c>
      <c r="BZ18" s="27">
        <f t="shared" ca="1" si="34"/>
        <v>3.1302992713315936E-2</v>
      </c>
      <c r="CA18" s="44">
        <f t="shared" ca="1" si="35"/>
        <v>21</v>
      </c>
      <c r="CB18" s="44" t="str">
        <f ca="1">IF(BV18&lt;&gt;"",VLOOKUP(CA18,'Players Stats'!$C$88:$D$127,2),"")</f>
        <v>Point Guard</v>
      </c>
      <c r="CC18" s="44" t="str">
        <f ca="1">IF(BV18&lt;&gt;"",VLOOKUP(CA18,'Players Stats'!$C$88:$E$127,3),"")</f>
        <v>Russell Westbrook</v>
      </c>
      <c r="CD18" s="27">
        <f t="shared" ca="1" si="36"/>
        <v>0.19220439331853556</v>
      </c>
      <c r="CE18" s="44">
        <f ca="1">IF(BV18&lt;&gt;"",VLOOKUP('Quarter 3'!CA18-5*('Quarter 3'!BX18-1),'Players Stats'!$B$136:$J$140,1+BY18),"")</f>
        <v>0.14365</v>
      </c>
      <c r="CF18" s="44" t="str">
        <f t="shared" ca="1" si="70"/>
        <v>NO</v>
      </c>
      <c r="CG18" s="27">
        <f t="shared" ca="1" si="37"/>
        <v>1.2379602029188752E-2</v>
      </c>
      <c r="CH18" s="44">
        <f ca="1">IF(BV18&lt;&gt;"",IF(CF18="NO",VLOOKUP(CA18,'Players Stats'!$C$88:$I$127,7),""),"")</f>
        <v>0.16517857142857145</v>
      </c>
      <c r="CI18" s="44">
        <f t="shared" ca="1" si="71"/>
        <v>3</v>
      </c>
      <c r="CJ18" s="27">
        <f t="shared" ca="1" si="38"/>
        <v>0.153957518851361</v>
      </c>
      <c r="CK18" s="44">
        <f ca="1">IF(CF18="NO",VLOOKUP(CA18,'Players Stats'!$C$88:$H$127,7-'Quarter 3'!CI18),"")</f>
        <v>0.32300000000000001</v>
      </c>
      <c r="CL18" s="44">
        <f t="shared" ca="1" si="72"/>
        <v>3</v>
      </c>
      <c r="CM18" s="27" t="str">
        <f t="shared" ca="1" si="39"/>
        <v/>
      </c>
      <c r="CN18" s="44" t="str">
        <f ca="1">IF(CM18="","",IF(CM18&lt;=VLOOKUP(CA18,'Players Stats'!$C$88:$L$127,10),"YES","NO"))</f>
        <v/>
      </c>
      <c r="CO18" s="27" t="str">
        <f t="shared" ca="1" si="40"/>
        <v/>
      </c>
      <c r="CP18" s="44" t="str">
        <f ca="1">IF(CN18="YES",IF(CO18&lt;=VLOOKUP(CA18,'Players Stats'!$C$88:$H$127,6),1,0),"")</f>
        <v/>
      </c>
      <c r="CQ18" s="27" t="str">
        <f t="shared" ca="1" si="41"/>
        <v/>
      </c>
      <c r="CR18" s="44" t="str">
        <f ca="1">IF(AND(CN18="YES",CQ18&lt;&gt;""),IF(CQ18&lt;=VLOOKUP(CA18,'Players Stats'!$C$88:$H$127,6),1,0),"")</f>
        <v/>
      </c>
      <c r="CS18" s="27" t="str">
        <f t="shared" ca="1" si="42"/>
        <v/>
      </c>
      <c r="CT18" s="44" t="str">
        <f ca="1">IF(CS18="","",IF(CS18&lt;=Simulation!$K$7,"YES","NO"))</f>
        <v/>
      </c>
      <c r="CU18" s="27" t="str">
        <f t="shared" ca="1" si="43"/>
        <v/>
      </c>
      <c r="CV18" s="44" t="str">
        <f ca="1">IF(CT18="NO",IF(CU18&lt;=Simulation!$K$9,BX18,BY18),"")</f>
        <v/>
      </c>
      <c r="CX18" s="44">
        <f t="shared" ca="1" si="44"/>
        <v>9</v>
      </c>
      <c r="CY18" s="6" t="str">
        <f t="shared" ca="1" si="45"/>
        <v>-</v>
      </c>
      <c r="CZ18" s="44">
        <f t="shared" ca="1" si="46"/>
        <v>0</v>
      </c>
      <c r="DB18" s="44" t="str">
        <f t="shared" ca="1" si="3"/>
        <v/>
      </c>
      <c r="DC18" s="44" t="str">
        <f t="shared" ca="1" si="3"/>
        <v/>
      </c>
      <c r="DD18" s="44" t="str">
        <f t="shared" ca="1" si="3"/>
        <v/>
      </c>
      <c r="DE18" s="44"/>
      <c r="DF18" s="44">
        <f ca="1">IF(DF17&lt;&gt;"",IF(AND(DF17&lt;60*Simulation!$K$8, DF17+DG18&lt;60*Simulation!$K$8),DF17+DG18,""),"")</f>
        <v>100</v>
      </c>
      <c r="DG18" s="44">
        <f ca="1">IF(DF17&lt;&gt;"",IF(AND(EF17&lt;&gt;"", DH17=EF17),RANDBETWEEN(Simulation!$N$6,Simulation!$P$6),RANDBETWEEN(Simulation!$N$5,Simulation!$P$5)),"")</f>
        <v>15</v>
      </c>
      <c r="DH18" s="44">
        <f t="shared" ca="1" si="73"/>
        <v>5</v>
      </c>
      <c r="DI18" s="44">
        <f t="shared" ca="1" si="47"/>
        <v>6</v>
      </c>
      <c r="DJ18" s="27">
        <f t="shared" ca="1" si="48"/>
        <v>0.53869753357893624</v>
      </c>
      <c r="DK18" s="44">
        <f t="shared" ca="1" si="49"/>
        <v>23</v>
      </c>
      <c r="DL18" s="44" t="str">
        <f ca="1">IF(DF18&lt;&gt;"",VLOOKUP(DK18,'Players Stats'!$C$88:$D$127,2),"")</f>
        <v>Small Forward</v>
      </c>
      <c r="DM18" s="44" t="str">
        <f ca="1">IF(DF18&lt;&gt;"",VLOOKUP(DK18,'Players Stats'!$C$88:$E$127,3),"")</f>
        <v>Kevin Durant</v>
      </c>
      <c r="DN18" s="27">
        <f t="shared" ca="1" si="50"/>
        <v>0.55679945109204565</v>
      </c>
      <c r="DO18" s="44">
        <f ca="1">IF(DF18&lt;&gt;"",VLOOKUP('Quarter 3'!DK18-5*('Quarter 3'!DH18-1),'Players Stats'!$B$136:$J$140,1+DI18),"")</f>
        <v>7.3050000000000004E-2</v>
      </c>
      <c r="DP18" s="44" t="str">
        <f t="shared" ca="1" si="74"/>
        <v>NO</v>
      </c>
      <c r="DQ18" s="27">
        <f t="shared" ca="1" si="51"/>
        <v>0.14035363844589499</v>
      </c>
      <c r="DR18" s="44">
        <f ca="1">IF(DF18&lt;&gt;"",IF(DP18="NO",VLOOKUP(DK18,'Players Stats'!$C$88:$I$127,7),""),"")</f>
        <v>0.18807339449541285</v>
      </c>
      <c r="DS18" s="44">
        <f t="shared" ca="1" si="75"/>
        <v>3</v>
      </c>
      <c r="DT18" s="27">
        <f t="shared" ca="1" si="52"/>
        <v>0.46968405631082977</v>
      </c>
      <c r="DU18" s="44">
        <f ca="1">IF(DP18="NO",VLOOKUP(DK18,'Players Stats'!$C$88:$H$127,7-'Quarter 3'!DS18),"")</f>
        <v>0.41599999999999998</v>
      </c>
      <c r="DV18" s="44">
        <f t="shared" ca="1" si="76"/>
        <v>0</v>
      </c>
      <c r="DW18" s="27" t="str">
        <f t="shared" ca="1" si="53"/>
        <v/>
      </c>
      <c r="DX18" s="44" t="str">
        <f ca="1">IF(DW18="","",IF(DW18&lt;=VLOOKUP(DK18,'Players Stats'!$C$88:$L$127,10),"YES","NO"))</f>
        <v/>
      </c>
      <c r="DY18" s="27" t="str">
        <f t="shared" ca="1" si="54"/>
        <v/>
      </c>
      <c r="DZ18" s="44" t="str">
        <f ca="1">IF(DX18="YES",IF(DY18&lt;=VLOOKUP(DK18,'Players Stats'!$C$88:$H$127,6),1,0),"")</f>
        <v/>
      </c>
      <c r="EA18" s="27" t="str">
        <f t="shared" ca="1" si="55"/>
        <v/>
      </c>
      <c r="EB18" s="44" t="str">
        <f ca="1">IF(AND(DX18="YES",EA18&lt;&gt;""),IF(EA18&lt;=VLOOKUP(DK18,'Players Stats'!$C$88:$H$127,6),1,0),"")</f>
        <v/>
      </c>
      <c r="EC18" s="27" t="str">
        <f t="shared" ca="1" si="56"/>
        <v/>
      </c>
      <c r="ED18" s="44" t="str">
        <f ca="1">IF(EC18="","",IF(EC18&lt;=Simulation!$K$7,"YES","NO"))</f>
        <v/>
      </c>
      <c r="EE18" s="27" t="str">
        <f t="shared" ca="1" si="57"/>
        <v/>
      </c>
      <c r="EF18" s="44" t="str">
        <f ca="1">IF(ED18="NO",IF(EE18&lt;=Simulation!$K$9,DH18,DI18),"")</f>
        <v/>
      </c>
      <c r="EH18" s="44">
        <f t="shared" ca="1" si="58"/>
        <v>4</v>
      </c>
      <c r="EI18" s="6" t="str">
        <f t="shared" ca="1" si="59"/>
        <v>-</v>
      </c>
      <c r="EJ18" s="44">
        <f t="shared" ca="1" si="60"/>
        <v>4</v>
      </c>
      <c r="EL18" s="44" t="str">
        <f t="shared" ca="1" si="4"/>
        <v/>
      </c>
      <c r="EM18" s="44" t="str">
        <f t="shared" ca="1" si="4"/>
        <v/>
      </c>
      <c r="EN18" s="44" t="str">
        <f t="shared" ca="1" si="4"/>
        <v/>
      </c>
    </row>
    <row r="19" spans="2:144">
      <c r="B19" s="44">
        <f ca="1">IF(B18&lt;&gt;"",IF(AND(B18&lt;60*Simulation!$K$8, B18+C19&lt;60*Simulation!$K$8),B18+C19,""),"")</f>
        <v>137</v>
      </c>
      <c r="C19" s="44">
        <f ca="1">IF(B18&lt;&gt;"",IF(AND(AB18&lt;&gt;"", D18=AB18),RANDBETWEEN(Simulation!$N$6,Simulation!$P$6),RANDBETWEEN(Simulation!$N$5,Simulation!$P$5)),"")</f>
        <v>12</v>
      </c>
      <c r="D19" s="44">
        <f t="shared" ca="1" si="61"/>
        <v>6</v>
      </c>
      <c r="E19" s="44">
        <f t="shared" ca="1" si="5"/>
        <v>5</v>
      </c>
      <c r="F19" s="27">
        <f t="shared" ca="1" si="6"/>
        <v>0.76624735182814596</v>
      </c>
      <c r="G19" s="44">
        <f t="shared" ca="1" si="7"/>
        <v>29</v>
      </c>
      <c r="H19" s="44" t="str">
        <f ca="1">IF(B19&lt;&gt;"",VLOOKUP(G19,'Players Stats'!$C$88:$D$127,2),"")</f>
        <v>Power Forward</v>
      </c>
      <c r="I19" s="44" t="str">
        <f ca="1">IF(B19&lt;&gt;"",VLOOKUP(G19,'Players Stats'!$C$88:$E$127,3),"")</f>
        <v>Tayshaun Prince</v>
      </c>
      <c r="J19" s="27">
        <f t="shared" ca="1" si="8"/>
        <v>0.40752398530088241</v>
      </c>
      <c r="K19" s="44">
        <f ca="1">IF(B19&lt;&gt;"",VLOOKUP('Quarter 3'!G19-5*('Quarter 3'!D19-1),'Players Stats'!$B$136:$J$140,1+E19),"")</f>
        <v>0.15285000000000001</v>
      </c>
      <c r="L19" s="44" t="str">
        <f t="shared" ca="1" si="62"/>
        <v>NO</v>
      </c>
      <c r="M19" s="27">
        <f t="shared" ca="1" si="9"/>
        <v>0.68340883661351515</v>
      </c>
      <c r="N19" s="44">
        <f ca="1">IF(B19&lt;&gt;"",IF(L19="NO",VLOOKUP(G19,'Players Stats'!$C$88:$I$127,7),""),"")</f>
        <v>0.10784313725490198</v>
      </c>
      <c r="O19" s="44">
        <f t="shared" ca="1" si="63"/>
        <v>2</v>
      </c>
      <c r="P19" s="27">
        <f t="shared" ca="1" si="10"/>
        <v>0.90262737872626397</v>
      </c>
      <c r="Q19" s="44">
        <f ca="1">IF(L19="NO",VLOOKUP(G19,'Players Stats'!$C$88:$H$127,7-'Quarter 3'!O19),"")</f>
        <v>0.42899999999999999</v>
      </c>
      <c r="R19" s="44">
        <f t="shared" ca="1" si="64"/>
        <v>0</v>
      </c>
      <c r="S19" s="27">
        <f t="shared" ca="1" si="11"/>
        <v>0.58219176344174672</v>
      </c>
      <c r="T19" s="44" t="str">
        <f ca="1">IF(S19="","",IF(S19&lt;=VLOOKUP(G19,'Players Stats'!$C$88:$L$127,10),"YES","NO"))</f>
        <v>NO</v>
      </c>
      <c r="U19" s="27" t="str">
        <f t="shared" ca="1" si="12"/>
        <v/>
      </c>
      <c r="V19" s="44" t="str">
        <f ca="1">IF(T19="YES",IF(U19&lt;=VLOOKUP(G19,'Players Stats'!$C$88:$H$127,6),1,0),"")</f>
        <v/>
      </c>
      <c r="W19" s="27" t="str">
        <f t="shared" ca="1" si="13"/>
        <v/>
      </c>
      <c r="X19" s="44" t="str">
        <f ca="1">IF(AND(T19="YES",W19&lt;&gt;""),IF(W19&lt;=VLOOKUP(G19,'Players Stats'!$C$88:$H$127,6),1,0),"")</f>
        <v/>
      </c>
      <c r="Y19" s="27">
        <f t="shared" ca="1" si="14"/>
        <v>0.20126084735278371</v>
      </c>
      <c r="Z19" s="44" t="str">
        <f ca="1">IF(Y19="","",IF(Y19&lt;=Simulation!$K$7,"YES","NO"))</f>
        <v>NO</v>
      </c>
      <c r="AA19" s="27">
        <f t="shared" ca="1" si="15"/>
        <v>0.369390688789621</v>
      </c>
      <c r="AB19" s="44">
        <f ca="1">IF(Z19="NO",IF(AA19&lt;=Simulation!$K$9,D19,E19),"")</f>
        <v>5</v>
      </c>
      <c r="AD19" s="44">
        <f t="shared" ca="1" si="16"/>
        <v>6</v>
      </c>
      <c r="AE19" s="6" t="str">
        <f t="shared" ca="1" si="17"/>
        <v>-</v>
      </c>
      <c r="AF19" s="44">
        <f t="shared" ca="1" si="18"/>
        <v>2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125</v>
      </c>
      <c r="AM19" s="44">
        <f ca="1">IF(AL18&lt;&gt;"",IF(AND(BL18&lt;&gt;"", AN18=BL18),RANDBETWEEN(Simulation!$N$6,Simulation!$P$6),RANDBETWEEN(Simulation!$N$5,Simulation!$P$5)),"")</f>
        <v>10</v>
      </c>
      <c r="AN19" s="44">
        <f t="shared" ca="1" si="65"/>
        <v>6</v>
      </c>
      <c r="AO19" s="44">
        <f t="shared" ca="1" si="19"/>
        <v>5</v>
      </c>
      <c r="AP19" s="27">
        <f t="shared" ca="1" si="20"/>
        <v>0.20731293793122207</v>
      </c>
      <c r="AQ19" s="44">
        <f t="shared" ca="1" si="21"/>
        <v>27</v>
      </c>
      <c r="AR19" s="44" t="str">
        <f ca="1">IF(AL19&lt;&gt;"",VLOOKUP(AQ19,'Players Stats'!$C$88:$D$127,2),"")</f>
        <v>Shooting Guard</v>
      </c>
      <c r="AS19" s="44" t="str">
        <f ca="1">IF(AL19&lt;&gt;"",VLOOKUP(AQ19,'Players Stats'!$C$88:$E$127,3),"")</f>
        <v>Tony Allen</v>
      </c>
      <c r="AT19" s="27">
        <f t="shared" ca="1" si="22"/>
        <v>0.74897748661899777</v>
      </c>
      <c r="AU19" s="44">
        <f ca="1">IF(AL19&lt;&gt;"",VLOOKUP('Quarter 3'!AQ19-5*('Quarter 3'!AN19-1),'Players Stats'!$B$136:$J$140,1+AO19),"")</f>
        <v>0.10769999999999999</v>
      </c>
      <c r="AV19" s="44" t="str">
        <f t="shared" ca="1" si="66"/>
        <v>NO</v>
      </c>
      <c r="AW19" s="27">
        <f t="shared" ca="1" si="23"/>
        <v>0.38356026640614582</v>
      </c>
      <c r="AX19" s="44">
        <f ca="1">IF(AL19&lt;&gt;"",IF(AV19="NO",VLOOKUP(AQ19,'Players Stats'!$C$88:$I$127,7),""),"")</f>
        <v>3.5714285714285712E-2</v>
      </c>
      <c r="AY19" s="44">
        <f t="shared" ca="1" si="67"/>
        <v>2</v>
      </c>
      <c r="AZ19" s="27">
        <f t="shared" ca="1" si="24"/>
        <v>0.33303608238052096</v>
      </c>
      <c r="BA19" s="44">
        <f ca="1">IF(AV19="NO",VLOOKUP(AQ19,'Players Stats'!$C$88:$H$127,7-'Quarter 3'!AY19),"")</f>
        <v>0.44500000000000001</v>
      </c>
      <c r="BB19" s="44">
        <f t="shared" ca="1" si="68"/>
        <v>2</v>
      </c>
      <c r="BC19" s="27">
        <f t="shared" ca="1" si="25"/>
        <v>0.9177170446778532</v>
      </c>
      <c r="BD19" s="44" t="str">
        <f ca="1">IF(BC19="","",IF(BC19&lt;=VLOOKUP(AQ19,'Players Stats'!$C$88:$L$127,10),"YES","NO"))</f>
        <v>NO</v>
      </c>
      <c r="BE19" s="27" t="str">
        <f t="shared" ca="1" si="26"/>
        <v/>
      </c>
      <c r="BF19" s="44" t="str">
        <f ca="1">IF(BD19="YES",IF(BE19&lt;=VLOOKUP(AQ19,'Players Stats'!$C$88:$H$127,6),1,0),"")</f>
        <v/>
      </c>
      <c r="BG19" s="27" t="str">
        <f t="shared" ca="1" si="27"/>
        <v/>
      </c>
      <c r="BH19" s="44" t="str">
        <f ca="1">IF(AND(BD19="YES",BG19&lt;&gt;""),IF(BG19&lt;=VLOOKUP(AQ19,'Players Stats'!$C$88:$H$127,6),1,0),"")</f>
        <v/>
      </c>
      <c r="BI19" s="27" t="str">
        <f t="shared" ca="1" si="28"/>
        <v/>
      </c>
      <c r="BJ19" s="44" t="str">
        <f ca="1">IF(BI19="","",IF(BI19&lt;=Simulation!$K$7,"YES","NO"))</f>
        <v/>
      </c>
      <c r="BK19" s="27" t="str">
        <f t="shared" ca="1" si="29"/>
        <v/>
      </c>
      <c r="BL19" s="44" t="str">
        <f ca="1">IF(BJ19="NO",IF(BK19&lt;=Simulation!$K$9,AN19,AO19),"")</f>
        <v/>
      </c>
      <c r="BN19" s="44">
        <f t="shared" ca="1" si="30"/>
        <v>2</v>
      </c>
      <c r="BO19" s="6" t="str">
        <f t="shared" ca="1" si="31"/>
        <v>-</v>
      </c>
      <c r="BP19" s="44">
        <f t="shared" ca="1" si="32"/>
        <v>6</v>
      </c>
      <c r="BR19" s="44" t="str">
        <f t="shared" ca="1" si="2"/>
        <v/>
      </c>
      <c r="BS19" s="44" t="str">
        <f t="shared" ca="1" si="2"/>
        <v/>
      </c>
      <c r="BT19" s="44" t="str">
        <f t="shared" ca="1" si="2"/>
        <v/>
      </c>
      <c r="BU19" s="44"/>
      <c r="BV19" s="44">
        <f ca="1">IF(BV18&lt;&gt;"",IF(AND(BV18&lt;60*Simulation!$K$8, BV18+BW19&lt;60*Simulation!$K$8),BV18+BW19,""),"")</f>
        <v>133</v>
      </c>
      <c r="BW19" s="44">
        <f ca="1">IF(BV18&lt;&gt;"",IF(AND(CV18&lt;&gt;"", BX18=CV18),RANDBETWEEN(Simulation!$N$6,Simulation!$P$6),RANDBETWEEN(Simulation!$N$5,Simulation!$P$5)),"")</f>
        <v>20</v>
      </c>
      <c r="BX19" s="44">
        <f t="shared" ca="1" si="69"/>
        <v>6</v>
      </c>
      <c r="BY19" s="44">
        <f t="shared" ca="1" si="33"/>
        <v>5</v>
      </c>
      <c r="BZ19" s="27">
        <f t="shared" ca="1" si="34"/>
        <v>0.98700841624422331</v>
      </c>
      <c r="CA19" s="44">
        <f t="shared" ca="1" si="35"/>
        <v>30</v>
      </c>
      <c r="CB19" s="44" t="str">
        <f ca="1">IF(BV19&lt;&gt;"",VLOOKUP(CA19,'Players Stats'!$C$88:$D$127,2),"")</f>
        <v>Center</v>
      </c>
      <c r="CC19" s="44" t="str">
        <f ca="1">IF(BV19&lt;&gt;"",VLOOKUP(CA19,'Players Stats'!$C$88:$E$127,3),"")</f>
        <v>Marc Gasol</v>
      </c>
      <c r="CD19" s="27">
        <f t="shared" ca="1" si="36"/>
        <v>0.85049872117130021</v>
      </c>
      <c r="CE19" s="44">
        <f ca="1">IF(BV19&lt;&gt;"",VLOOKUP('Quarter 3'!CA19-5*('Quarter 3'!BX19-1),'Players Stats'!$B$136:$J$140,1+BY19),"")</f>
        <v>0.10355</v>
      </c>
      <c r="CF19" s="44" t="str">
        <f t="shared" ca="1" si="70"/>
        <v>NO</v>
      </c>
      <c r="CG19" s="27">
        <f t="shared" ca="1" si="37"/>
        <v>0.60570318215662999</v>
      </c>
      <c r="CH19" s="44">
        <f ca="1">IF(BV19&lt;&gt;"",IF(CF19="NO",VLOOKUP(CA19,'Players Stats'!$C$88:$I$127,7),""),"")</f>
        <v>1.8018018018018018E-2</v>
      </c>
      <c r="CI19" s="44">
        <f t="shared" ca="1" si="71"/>
        <v>2</v>
      </c>
      <c r="CJ19" s="27">
        <f t="shared" ca="1" si="38"/>
        <v>0.90483928856356999</v>
      </c>
      <c r="CK19" s="44">
        <f ca="1">IF(CF19="NO",VLOOKUP(CA19,'Players Stats'!$C$88:$H$127,7-'Quarter 3'!CI19),"")</f>
        <v>0.49399999999999999</v>
      </c>
      <c r="CL19" s="44">
        <f t="shared" ca="1" si="72"/>
        <v>0</v>
      </c>
      <c r="CM19" s="27">
        <f t="shared" ca="1" si="39"/>
        <v>0.45389908181035921</v>
      </c>
      <c r="CN19" s="44" t="str">
        <f ca="1">IF(CM19="","",IF(CM19&lt;=VLOOKUP(CA19,'Players Stats'!$C$88:$L$127,10),"YES","NO"))</f>
        <v>NO</v>
      </c>
      <c r="CO19" s="27" t="str">
        <f t="shared" ca="1" si="40"/>
        <v/>
      </c>
      <c r="CP19" s="44" t="str">
        <f ca="1">IF(CN19="YES",IF(CO19&lt;=VLOOKUP(CA19,'Players Stats'!$C$88:$H$127,6),1,0),"")</f>
        <v/>
      </c>
      <c r="CQ19" s="27" t="str">
        <f t="shared" ca="1" si="41"/>
        <v/>
      </c>
      <c r="CR19" s="44" t="str">
        <f ca="1">IF(AND(CN19="YES",CQ19&lt;&gt;""),IF(CQ19&lt;=VLOOKUP(CA19,'Players Stats'!$C$88:$H$127,6),1,0),"")</f>
        <v/>
      </c>
      <c r="CS19" s="27">
        <f t="shared" ca="1" si="42"/>
        <v>0.84137539562864361</v>
      </c>
      <c r="CT19" s="44" t="str">
        <f ca="1">IF(CS19="","",IF(CS19&lt;=Simulation!$K$7,"YES","NO"))</f>
        <v>NO</v>
      </c>
      <c r="CU19" s="27">
        <f t="shared" ca="1" si="43"/>
        <v>0.15081740046538183</v>
      </c>
      <c r="CV19" s="44">
        <f ca="1">IF(CT19="NO",IF(CU19&lt;=Simulation!$K$9,BX19,BY19),"")</f>
        <v>6</v>
      </c>
      <c r="CX19" s="44">
        <f t="shared" ca="1" si="44"/>
        <v>9</v>
      </c>
      <c r="CY19" s="6" t="str">
        <f t="shared" ca="1" si="45"/>
        <v>-</v>
      </c>
      <c r="CZ19" s="44">
        <f t="shared" ca="1" si="46"/>
        <v>0</v>
      </c>
      <c r="DB19" s="44" t="str">
        <f t="shared" ca="1" si="3"/>
        <v/>
      </c>
      <c r="DC19" s="44" t="str">
        <f t="shared" ca="1" si="3"/>
        <v/>
      </c>
      <c r="DD19" s="44" t="str">
        <f t="shared" ca="1" si="3"/>
        <v/>
      </c>
      <c r="DE19" s="44"/>
      <c r="DF19" s="44">
        <f ca="1">IF(DF18&lt;&gt;"",IF(AND(DF18&lt;60*Simulation!$K$8, DF18+DG19&lt;60*Simulation!$K$8),DF18+DG19,""),"")</f>
        <v>116</v>
      </c>
      <c r="DG19" s="44">
        <f ca="1">IF(DF18&lt;&gt;"",IF(AND(EF18&lt;&gt;"", DH18=EF18),RANDBETWEEN(Simulation!$N$6,Simulation!$P$6),RANDBETWEEN(Simulation!$N$5,Simulation!$P$5)),"")</f>
        <v>16</v>
      </c>
      <c r="DH19" s="44">
        <f t="shared" ca="1" si="73"/>
        <v>6</v>
      </c>
      <c r="DI19" s="44">
        <f t="shared" ca="1" si="47"/>
        <v>5</v>
      </c>
      <c r="DJ19" s="27">
        <f t="shared" ca="1" si="48"/>
        <v>0.19460564368763311</v>
      </c>
      <c r="DK19" s="44">
        <f t="shared" ca="1" si="49"/>
        <v>26</v>
      </c>
      <c r="DL19" s="44" t="str">
        <f ca="1">IF(DF19&lt;&gt;"",VLOOKUP(DK19,'Players Stats'!$C$88:$D$127,2),"")</f>
        <v>Point Guard</v>
      </c>
      <c r="DM19" s="44" t="str">
        <f ca="1">IF(DF19&lt;&gt;"",VLOOKUP(DK19,'Players Stats'!$C$88:$E$127,3),"")</f>
        <v>Mike Conley</v>
      </c>
      <c r="DN19" s="27">
        <f t="shared" ca="1" si="50"/>
        <v>0.49059790702400441</v>
      </c>
      <c r="DO19" s="44">
        <f ca="1">IF(DF19&lt;&gt;"",VLOOKUP('Quarter 3'!DK19-5*('Quarter 3'!DH19-1),'Players Stats'!$B$136:$J$140,1+DI19),"")</f>
        <v>8.5750000000000007E-2</v>
      </c>
      <c r="DP19" s="44" t="str">
        <f t="shared" ca="1" si="74"/>
        <v>NO</v>
      </c>
      <c r="DQ19" s="27">
        <f t="shared" ca="1" si="51"/>
        <v>0.64442016284647174</v>
      </c>
      <c r="DR19" s="44">
        <f ca="1">IF(DF19&lt;&gt;"",IF(DP19="NO",VLOOKUP(DK19,'Players Stats'!$C$88:$I$127,7),""),"")</f>
        <v>0.23870967741935484</v>
      </c>
      <c r="DS19" s="44">
        <f t="shared" ca="1" si="75"/>
        <v>2</v>
      </c>
      <c r="DT19" s="27">
        <f t="shared" ca="1" si="52"/>
        <v>0.64082631697165293</v>
      </c>
      <c r="DU19" s="44">
        <f ca="1">IF(DP19="NO",VLOOKUP(DK19,'Players Stats'!$C$88:$H$127,7-'Quarter 3'!DS19),"")</f>
        <v>0.44</v>
      </c>
      <c r="DV19" s="44">
        <f t="shared" ca="1" si="76"/>
        <v>0</v>
      </c>
      <c r="DW19" s="27">
        <f t="shared" ca="1" si="53"/>
        <v>0.33639589800885961</v>
      </c>
      <c r="DX19" s="44" t="str">
        <f ca="1">IF(DW19="","",IF(DW19&lt;=VLOOKUP(DK19,'Players Stats'!$C$88:$L$127,10),"YES","NO"))</f>
        <v>NO</v>
      </c>
      <c r="DY19" s="27" t="str">
        <f t="shared" ca="1" si="54"/>
        <v/>
      </c>
      <c r="DZ19" s="44" t="str">
        <f ca="1">IF(DX19="YES",IF(DY19&lt;=VLOOKUP(DK19,'Players Stats'!$C$88:$H$127,6),1,0),"")</f>
        <v/>
      </c>
      <c r="EA19" s="27" t="str">
        <f t="shared" ca="1" si="55"/>
        <v/>
      </c>
      <c r="EB19" s="44" t="str">
        <f ca="1">IF(AND(DX19="YES",EA19&lt;&gt;""),IF(EA19&lt;=VLOOKUP(DK19,'Players Stats'!$C$88:$H$127,6),1,0),"")</f>
        <v/>
      </c>
      <c r="EC19" s="27">
        <f t="shared" ca="1" si="56"/>
        <v>0.43442473349834554</v>
      </c>
      <c r="ED19" s="44" t="str">
        <f ca="1">IF(EC19="","",IF(EC19&lt;=Simulation!$K$7,"YES","NO"))</f>
        <v>NO</v>
      </c>
      <c r="EE19" s="27">
        <f t="shared" ca="1" si="57"/>
        <v>3.3673564157037816E-2</v>
      </c>
      <c r="EF19" s="44">
        <f ca="1">IF(ED19="NO",IF(EE19&lt;=Simulation!$K$9,DH19,DI19),"")</f>
        <v>6</v>
      </c>
      <c r="EH19" s="44">
        <f t="shared" ca="1" si="58"/>
        <v>4</v>
      </c>
      <c r="EI19" s="6" t="str">
        <f t="shared" ca="1" si="59"/>
        <v>-</v>
      </c>
      <c r="EJ19" s="44">
        <f t="shared" ca="1" si="60"/>
        <v>4</v>
      </c>
      <c r="EL19" s="44" t="str">
        <f t="shared" ca="1" si="4"/>
        <v/>
      </c>
      <c r="EM19" s="44" t="str">
        <f t="shared" ca="1" si="4"/>
        <v/>
      </c>
      <c r="EN19" s="44" t="str">
        <f t="shared" ca="1" si="4"/>
        <v/>
      </c>
    </row>
    <row r="20" spans="2:144">
      <c r="B20" s="44">
        <f ca="1">IF(B19&lt;&gt;"",IF(AND(B19&lt;60*Simulation!$K$8, B19+C20&lt;60*Simulation!$K$8),B19+C20,""),"")</f>
        <v>147</v>
      </c>
      <c r="C20" s="44">
        <f ca="1">IF(B19&lt;&gt;"",IF(AND(AB19&lt;&gt;"", D19=AB19),RANDBETWEEN(Simulation!$N$6,Simulation!$P$6),RANDBETWEEN(Simulation!$N$5,Simulation!$P$5)),"")</f>
        <v>10</v>
      </c>
      <c r="D20" s="44">
        <f t="shared" ca="1" si="61"/>
        <v>5</v>
      </c>
      <c r="E20" s="44">
        <f t="shared" ca="1" si="5"/>
        <v>6</v>
      </c>
      <c r="F20" s="27">
        <f t="shared" ca="1" si="6"/>
        <v>1.3812205359811536E-2</v>
      </c>
      <c r="G20" s="44">
        <f t="shared" ca="1" si="7"/>
        <v>21</v>
      </c>
      <c r="H20" s="44" t="str">
        <f ca="1">IF(B20&lt;&gt;"",VLOOKUP(G20,'Players Stats'!$C$88:$D$127,2),"")</f>
        <v>Point Guard</v>
      </c>
      <c r="I20" s="44" t="str">
        <f ca="1">IF(B20&lt;&gt;"",VLOOKUP(G20,'Players Stats'!$C$88:$E$127,3),"")</f>
        <v>Russell Westbrook</v>
      </c>
      <c r="J20" s="27">
        <f t="shared" ca="1" si="8"/>
        <v>0.35887729642262911</v>
      </c>
      <c r="K20" s="44">
        <f ca="1">IF(B20&lt;&gt;"",VLOOKUP('Quarter 3'!G20-5*('Quarter 3'!D20-1),'Players Stats'!$B$136:$J$140,1+E20),"")</f>
        <v>0.14365</v>
      </c>
      <c r="L20" s="44" t="str">
        <f t="shared" ca="1" si="62"/>
        <v>NO</v>
      </c>
      <c r="M20" s="27">
        <f t="shared" ca="1" si="9"/>
        <v>0.36001243647579351</v>
      </c>
      <c r="N20" s="44">
        <f ca="1">IF(B20&lt;&gt;"",IF(L20="NO",VLOOKUP(G20,'Players Stats'!$C$88:$I$127,7),""),"")</f>
        <v>0.16517857142857145</v>
      </c>
      <c r="O20" s="44">
        <f t="shared" ca="1" si="63"/>
        <v>2</v>
      </c>
      <c r="P20" s="27">
        <f t="shared" ca="1" si="10"/>
        <v>6.6421315655010749E-2</v>
      </c>
      <c r="Q20" s="44">
        <f ca="1">IF(L20="NO",VLOOKUP(G20,'Players Stats'!$C$88:$H$127,7-'Quarter 3'!O20),"")</f>
        <v>0.438</v>
      </c>
      <c r="R20" s="44">
        <f t="shared" ca="1" si="64"/>
        <v>2</v>
      </c>
      <c r="S20" s="27">
        <f t="shared" ca="1" si="11"/>
        <v>0.27878566674113936</v>
      </c>
      <c r="T20" s="44" t="str">
        <f ca="1">IF(S20="","",IF(S20&lt;=VLOOKUP(G20,'Players Stats'!$C$88:$L$127,10),"YES","NO"))</f>
        <v>NO</v>
      </c>
      <c r="U20" s="27" t="str">
        <f t="shared" ca="1" si="12"/>
        <v/>
      </c>
      <c r="V20" s="44" t="str">
        <f ca="1">IF(T20="YES",IF(U20&lt;=VLOOKUP(G20,'Players Stats'!$C$88:$H$127,6),1,0),"")</f>
        <v/>
      </c>
      <c r="W20" s="27" t="str">
        <f t="shared" ca="1" si="13"/>
        <v/>
      </c>
      <c r="X20" s="44" t="str">
        <f ca="1">IF(AND(T20="YES",W20&lt;&gt;""),IF(W20&lt;=VLOOKUP(G20,'Players Stats'!$C$88:$H$127,6),1,0),"")</f>
        <v/>
      </c>
      <c r="Y20" s="27" t="str">
        <f t="shared" ca="1" si="14"/>
        <v/>
      </c>
      <c r="Z20" s="44" t="str">
        <f ca="1">IF(Y20="","",IF(Y20&lt;=Simulation!$K$7,"YES","NO"))</f>
        <v/>
      </c>
      <c r="AA20" s="27" t="str">
        <f t="shared" ca="1" si="15"/>
        <v/>
      </c>
      <c r="AB20" s="44" t="str">
        <f ca="1">IF(Z20="NO",IF(AA20&lt;=Simulation!$K$9,D20,E20),"")</f>
        <v/>
      </c>
      <c r="AD20" s="44">
        <f t="shared" ca="1" si="16"/>
        <v>8</v>
      </c>
      <c r="AE20" s="6" t="str">
        <f t="shared" ca="1" si="17"/>
        <v>-</v>
      </c>
      <c r="AF20" s="44">
        <f t="shared" ca="1" si="18"/>
        <v>2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137</v>
      </c>
      <c r="AM20" s="44">
        <f ca="1">IF(AL19&lt;&gt;"",IF(AND(BL19&lt;&gt;"", AN19=BL19),RANDBETWEEN(Simulation!$N$6,Simulation!$P$6),RANDBETWEEN(Simulation!$N$5,Simulation!$P$5)),"")</f>
        <v>12</v>
      </c>
      <c r="AN20" s="44">
        <f t="shared" ca="1" si="65"/>
        <v>5</v>
      </c>
      <c r="AO20" s="44">
        <f t="shared" ca="1" si="19"/>
        <v>6</v>
      </c>
      <c r="AP20" s="27">
        <f t="shared" ca="1" si="20"/>
        <v>2.2752255256188847E-2</v>
      </c>
      <c r="AQ20" s="44">
        <f t="shared" ca="1" si="21"/>
        <v>21</v>
      </c>
      <c r="AR20" s="44" t="str">
        <f ca="1">IF(AL20&lt;&gt;"",VLOOKUP(AQ20,'Players Stats'!$C$88:$D$127,2),"")</f>
        <v>Point Guard</v>
      </c>
      <c r="AS20" s="44" t="str">
        <f ca="1">IF(AL20&lt;&gt;"",VLOOKUP(AQ20,'Players Stats'!$C$88:$E$127,3),"")</f>
        <v>Russell Westbrook</v>
      </c>
      <c r="AT20" s="27">
        <f t="shared" ca="1" si="22"/>
        <v>0.61398227636418345</v>
      </c>
      <c r="AU20" s="44">
        <f ca="1">IF(AL20&lt;&gt;"",VLOOKUP('Quarter 3'!AQ20-5*('Quarter 3'!AN20-1),'Players Stats'!$B$136:$J$140,1+AO20),"")</f>
        <v>0.14365</v>
      </c>
      <c r="AV20" s="44" t="str">
        <f t="shared" ca="1" si="66"/>
        <v>NO</v>
      </c>
      <c r="AW20" s="27">
        <f t="shared" ca="1" si="23"/>
        <v>7.0907141279103691E-2</v>
      </c>
      <c r="AX20" s="44">
        <f ca="1">IF(AL20&lt;&gt;"",IF(AV20="NO",VLOOKUP(AQ20,'Players Stats'!$C$88:$I$127,7),""),"")</f>
        <v>0.16517857142857145</v>
      </c>
      <c r="AY20" s="44">
        <f t="shared" ca="1" si="67"/>
        <v>3</v>
      </c>
      <c r="AZ20" s="27">
        <f t="shared" ca="1" si="24"/>
        <v>0.99125365189938552</v>
      </c>
      <c r="BA20" s="44">
        <f ca="1">IF(AV20="NO",VLOOKUP(AQ20,'Players Stats'!$C$88:$H$127,7-'Quarter 3'!AY20),"")</f>
        <v>0.32300000000000001</v>
      </c>
      <c r="BB20" s="44">
        <f t="shared" ca="1" si="68"/>
        <v>0</v>
      </c>
      <c r="BC20" s="27" t="str">
        <f t="shared" ca="1" si="25"/>
        <v/>
      </c>
      <c r="BD20" s="44" t="str">
        <f ca="1">IF(BC20="","",IF(BC20&lt;=VLOOKUP(AQ20,'Players Stats'!$C$88:$L$127,10),"YES","NO"))</f>
        <v/>
      </c>
      <c r="BE20" s="27" t="str">
        <f t="shared" ca="1" si="26"/>
        <v/>
      </c>
      <c r="BF20" s="44" t="str">
        <f ca="1">IF(BD20="YES",IF(BE20&lt;=VLOOKUP(AQ20,'Players Stats'!$C$88:$H$127,6),1,0),"")</f>
        <v/>
      </c>
      <c r="BG20" s="27" t="str">
        <f t="shared" ca="1" si="27"/>
        <v/>
      </c>
      <c r="BH20" s="44" t="str">
        <f ca="1">IF(AND(BD20="YES",BG20&lt;&gt;""),IF(BG20&lt;=VLOOKUP(AQ20,'Players Stats'!$C$88:$H$127,6),1,0),"")</f>
        <v/>
      </c>
      <c r="BI20" s="27" t="str">
        <f t="shared" ca="1" si="28"/>
        <v/>
      </c>
      <c r="BJ20" s="44" t="str">
        <f ca="1">IF(BI20="","",IF(BI20&lt;=Simulation!$K$7,"YES","NO"))</f>
        <v/>
      </c>
      <c r="BK20" s="27" t="str">
        <f t="shared" ca="1" si="29"/>
        <v/>
      </c>
      <c r="BL20" s="44" t="str">
        <f ca="1">IF(BJ20="NO",IF(BK20&lt;=Simulation!$K$9,AN20,AO20),"")</f>
        <v/>
      </c>
      <c r="BN20" s="44">
        <f t="shared" ca="1" si="30"/>
        <v>2</v>
      </c>
      <c r="BO20" s="6" t="str">
        <f t="shared" ca="1" si="31"/>
        <v>-</v>
      </c>
      <c r="BP20" s="44">
        <f t="shared" ca="1" si="32"/>
        <v>6</v>
      </c>
      <c r="BR20" s="44" t="str">
        <f t="shared" ca="1" si="2"/>
        <v/>
      </c>
      <c r="BS20" s="44" t="str">
        <f t="shared" ca="1" si="2"/>
        <v/>
      </c>
      <c r="BT20" s="44" t="str">
        <f t="shared" ca="1" si="2"/>
        <v/>
      </c>
      <c r="BU20" s="44"/>
      <c r="BV20" s="44">
        <f ca="1">IF(BV19&lt;&gt;"",IF(AND(BV19&lt;60*Simulation!$K$8, BV19+BW20&lt;60*Simulation!$K$8),BV19+BW20,""),"")</f>
        <v>146</v>
      </c>
      <c r="BW20" s="44">
        <f ca="1">IF(BV19&lt;&gt;"",IF(AND(CV19&lt;&gt;"", BX19=CV19),RANDBETWEEN(Simulation!$N$6,Simulation!$P$6),RANDBETWEEN(Simulation!$N$5,Simulation!$P$5)),"")</f>
        <v>13</v>
      </c>
      <c r="BX20" s="44">
        <f t="shared" ca="1" si="69"/>
        <v>6</v>
      </c>
      <c r="BY20" s="44">
        <f t="shared" ca="1" si="33"/>
        <v>5</v>
      </c>
      <c r="BZ20" s="27">
        <f t="shared" ca="1" si="34"/>
        <v>0.81784991454542955</v>
      </c>
      <c r="CA20" s="44">
        <f t="shared" ca="1" si="35"/>
        <v>30</v>
      </c>
      <c r="CB20" s="44" t="str">
        <f ca="1">IF(BV20&lt;&gt;"",VLOOKUP(CA20,'Players Stats'!$C$88:$D$127,2),"")</f>
        <v>Center</v>
      </c>
      <c r="CC20" s="44" t="str">
        <f ca="1">IF(BV20&lt;&gt;"",VLOOKUP(CA20,'Players Stats'!$C$88:$E$127,3),"")</f>
        <v>Marc Gasol</v>
      </c>
      <c r="CD20" s="27">
        <f t="shared" ca="1" si="36"/>
        <v>0.48327614451527701</v>
      </c>
      <c r="CE20" s="44">
        <f ca="1">IF(BV20&lt;&gt;"",VLOOKUP('Quarter 3'!CA20-5*('Quarter 3'!BX20-1),'Players Stats'!$B$136:$J$140,1+BY20),"")</f>
        <v>0.10355</v>
      </c>
      <c r="CF20" s="44" t="str">
        <f t="shared" ca="1" si="70"/>
        <v>NO</v>
      </c>
      <c r="CG20" s="27">
        <f t="shared" ca="1" si="37"/>
        <v>0.17181814402586604</v>
      </c>
      <c r="CH20" s="44">
        <f ca="1">IF(BV20&lt;&gt;"",IF(CF20="NO",VLOOKUP(CA20,'Players Stats'!$C$88:$I$127,7),""),"")</f>
        <v>1.8018018018018018E-2</v>
      </c>
      <c r="CI20" s="44">
        <f t="shared" ca="1" si="71"/>
        <v>2</v>
      </c>
      <c r="CJ20" s="27">
        <f t="shared" ca="1" si="38"/>
        <v>0.45558697668413717</v>
      </c>
      <c r="CK20" s="44">
        <f ca="1">IF(CF20="NO",VLOOKUP(CA20,'Players Stats'!$C$88:$H$127,7-'Quarter 3'!CI20),"")</f>
        <v>0.49399999999999999</v>
      </c>
      <c r="CL20" s="44">
        <f t="shared" ca="1" si="72"/>
        <v>2</v>
      </c>
      <c r="CM20" s="27">
        <f t="shared" ca="1" si="39"/>
        <v>0.64529119283114311</v>
      </c>
      <c r="CN20" s="44" t="str">
        <f ca="1">IF(CM20="","",IF(CM20&lt;=VLOOKUP(CA20,'Players Stats'!$C$88:$L$127,10),"YES","NO"))</f>
        <v>NO</v>
      </c>
      <c r="CO20" s="27" t="str">
        <f t="shared" ca="1" si="40"/>
        <v/>
      </c>
      <c r="CP20" s="44" t="str">
        <f ca="1">IF(CN20="YES",IF(CO20&lt;=VLOOKUP(CA20,'Players Stats'!$C$88:$H$127,6),1,0),"")</f>
        <v/>
      </c>
      <c r="CQ20" s="27" t="str">
        <f t="shared" ca="1" si="41"/>
        <v/>
      </c>
      <c r="CR20" s="44" t="str">
        <f ca="1">IF(AND(CN20="YES",CQ20&lt;&gt;""),IF(CQ20&lt;=VLOOKUP(CA20,'Players Stats'!$C$88:$H$127,6),1,0),"")</f>
        <v/>
      </c>
      <c r="CS20" s="27" t="str">
        <f t="shared" ca="1" si="42"/>
        <v/>
      </c>
      <c r="CT20" s="44" t="str">
        <f ca="1">IF(CS20="","",IF(CS20&lt;=Simulation!$K$7,"YES","NO"))</f>
        <v/>
      </c>
      <c r="CU20" s="27" t="str">
        <f t="shared" ca="1" si="43"/>
        <v/>
      </c>
      <c r="CV20" s="44" t="str">
        <f ca="1">IF(CT20="NO",IF(CU20&lt;=Simulation!$K$9,BX20,BY20),"")</f>
        <v/>
      </c>
      <c r="CX20" s="44">
        <f t="shared" ca="1" si="44"/>
        <v>9</v>
      </c>
      <c r="CY20" s="6" t="str">
        <f t="shared" ca="1" si="45"/>
        <v>-</v>
      </c>
      <c r="CZ20" s="44">
        <f t="shared" ca="1" si="46"/>
        <v>2</v>
      </c>
      <c r="DB20" s="44" t="str">
        <f t="shared" ca="1" si="3"/>
        <v/>
      </c>
      <c r="DC20" s="44" t="str">
        <f t="shared" ca="1" si="3"/>
        <v/>
      </c>
      <c r="DD20" s="44" t="str">
        <f t="shared" ca="1" si="3"/>
        <v/>
      </c>
      <c r="DE20" s="44"/>
      <c r="DF20" s="44">
        <f ca="1">IF(DF19&lt;&gt;"",IF(AND(DF19&lt;60*Simulation!$K$8, DF19+DG20&lt;60*Simulation!$K$8),DF19+DG20,""),"")</f>
        <v>117</v>
      </c>
      <c r="DG20" s="44">
        <f ca="1">IF(DF19&lt;&gt;"",IF(AND(EF19&lt;&gt;"", DH19=EF19),RANDBETWEEN(Simulation!$N$6,Simulation!$P$6),RANDBETWEEN(Simulation!$N$5,Simulation!$P$5)),"")</f>
        <v>1</v>
      </c>
      <c r="DH20" s="44">
        <f t="shared" ca="1" si="73"/>
        <v>6</v>
      </c>
      <c r="DI20" s="44">
        <f t="shared" ca="1" si="47"/>
        <v>5</v>
      </c>
      <c r="DJ20" s="27">
        <f t="shared" ca="1" si="48"/>
        <v>0.33900422730686963</v>
      </c>
      <c r="DK20" s="44">
        <f t="shared" ca="1" si="49"/>
        <v>27</v>
      </c>
      <c r="DL20" s="44" t="str">
        <f ca="1">IF(DF20&lt;&gt;"",VLOOKUP(DK20,'Players Stats'!$C$88:$D$127,2),"")</f>
        <v>Shooting Guard</v>
      </c>
      <c r="DM20" s="44" t="str">
        <f ca="1">IF(DF20&lt;&gt;"",VLOOKUP(DK20,'Players Stats'!$C$88:$E$127,3),"")</f>
        <v>Tony Allen</v>
      </c>
      <c r="DN20" s="27">
        <f t="shared" ca="1" si="50"/>
        <v>0.52429240693517321</v>
      </c>
      <c r="DO20" s="44">
        <f ca="1">IF(DF20&lt;&gt;"",VLOOKUP('Quarter 3'!DK20-5*('Quarter 3'!DH20-1),'Players Stats'!$B$136:$J$140,1+DI20),"")</f>
        <v>0.10769999999999999</v>
      </c>
      <c r="DP20" s="44" t="str">
        <f t="shared" ca="1" si="74"/>
        <v>NO</v>
      </c>
      <c r="DQ20" s="27">
        <f t="shared" ca="1" si="51"/>
        <v>0.27295118129558849</v>
      </c>
      <c r="DR20" s="44">
        <f ca="1">IF(DF20&lt;&gt;"",IF(DP20="NO",VLOOKUP(DK20,'Players Stats'!$C$88:$I$127,7),""),"")</f>
        <v>3.5714285714285712E-2</v>
      </c>
      <c r="DS20" s="44">
        <f t="shared" ca="1" si="75"/>
        <v>2</v>
      </c>
      <c r="DT20" s="27">
        <f t="shared" ca="1" si="52"/>
        <v>0.62134944000564052</v>
      </c>
      <c r="DU20" s="44">
        <f ca="1">IF(DP20="NO",VLOOKUP(DK20,'Players Stats'!$C$88:$H$127,7-'Quarter 3'!DS20),"")</f>
        <v>0.44500000000000001</v>
      </c>
      <c r="DV20" s="44">
        <f t="shared" ca="1" si="76"/>
        <v>0</v>
      </c>
      <c r="DW20" s="27">
        <f t="shared" ca="1" si="53"/>
        <v>0.32186976795976918</v>
      </c>
      <c r="DX20" s="44" t="str">
        <f ca="1">IF(DW20="","",IF(DW20&lt;=VLOOKUP(DK20,'Players Stats'!$C$88:$L$127,10),"YES","NO"))</f>
        <v>NO</v>
      </c>
      <c r="DY20" s="27" t="str">
        <f t="shared" ca="1" si="54"/>
        <v/>
      </c>
      <c r="DZ20" s="44" t="str">
        <f ca="1">IF(DX20="YES",IF(DY20&lt;=VLOOKUP(DK20,'Players Stats'!$C$88:$H$127,6),1,0),"")</f>
        <v/>
      </c>
      <c r="EA20" s="27" t="str">
        <f t="shared" ca="1" si="55"/>
        <v/>
      </c>
      <c r="EB20" s="44" t="str">
        <f ca="1">IF(AND(DX20="YES",EA20&lt;&gt;""),IF(EA20&lt;=VLOOKUP(DK20,'Players Stats'!$C$88:$H$127,6),1,0),"")</f>
        <v/>
      </c>
      <c r="EC20" s="27">
        <f t="shared" ca="1" si="56"/>
        <v>0.98652884165744814</v>
      </c>
      <c r="ED20" s="44" t="str">
        <f ca="1">IF(EC20="","",IF(EC20&lt;=Simulation!$K$7,"YES","NO"))</f>
        <v>NO</v>
      </c>
      <c r="EE20" s="27">
        <f t="shared" ca="1" si="57"/>
        <v>0.9158388437734104</v>
      </c>
      <c r="EF20" s="44">
        <f ca="1">IF(ED20="NO",IF(EE20&lt;=Simulation!$K$9,DH20,DI20),"")</f>
        <v>5</v>
      </c>
      <c r="EH20" s="44">
        <f t="shared" ca="1" si="58"/>
        <v>4</v>
      </c>
      <c r="EI20" s="6" t="str">
        <f t="shared" ca="1" si="59"/>
        <v>-</v>
      </c>
      <c r="EJ20" s="44">
        <f t="shared" ca="1" si="60"/>
        <v>4</v>
      </c>
      <c r="EL20" s="44" t="str">
        <f t="shared" ca="1" si="4"/>
        <v/>
      </c>
      <c r="EM20" s="44" t="str">
        <f t="shared" ca="1" si="4"/>
        <v/>
      </c>
      <c r="EN20" s="44" t="str">
        <f t="shared" ca="1" si="4"/>
        <v/>
      </c>
    </row>
    <row r="21" spans="2:144">
      <c r="B21" s="44">
        <f ca="1">IF(B20&lt;&gt;"",IF(AND(B20&lt;60*Simulation!$K$8, B20+C21&lt;60*Simulation!$K$8),B20+C21,""),"")</f>
        <v>160</v>
      </c>
      <c r="C21" s="44">
        <f ca="1">IF(B20&lt;&gt;"",IF(AND(AB20&lt;&gt;"", D20=AB20),RANDBETWEEN(Simulation!$N$6,Simulation!$P$6),RANDBETWEEN(Simulation!$N$5,Simulation!$P$5)),"")</f>
        <v>13</v>
      </c>
      <c r="D21" s="44">
        <f t="shared" ca="1" si="61"/>
        <v>6</v>
      </c>
      <c r="E21" s="44">
        <f t="shared" ca="1" si="5"/>
        <v>5</v>
      </c>
      <c r="F21" s="27">
        <f t="shared" ca="1" si="6"/>
        <v>0.7286901683158572</v>
      </c>
      <c r="G21" s="44">
        <f t="shared" ca="1" si="7"/>
        <v>29</v>
      </c>
      <c r="H21" s="44" t="str">
        <f ca="1">IF(B21&lt;&gt;"",VLOOKUP(G21,'Players Stats'!$C$88:$D$127,2),"")</f>
        <v>Power Forward</v>
      </c>
      <c r="I21" s="44" t="str">
        <f ca="1">IF(B21&lt;&gt;"",VLOOKUP(G21,'Players Stats'!$C$88:$E$127,3),"")</f>
        <v>Tayshaun Prince</v>
      </c>
      <c r="J21" s="27">
        <f t="shared" ca="1" si="8"/>
        <v>0.48579677559589152</v>
      </c>
      <c r="K21" s="44">
        <f ca="1">IF(B21&lt;&gt;"",VLOOKUP('Quarter 3'!G21-5*('Quarter 3'!D21-1),'Players Stats'!$B$136:$J$140,1+E21),"")</f>
        <v>0.15285000000000001</v>
      </c>
      <c r="L21" s="44" t="str">
        <f t="shared" ca="1" si="62"/>
        <v>NO</v>
      </c>
      <c r="M21" s="27">
        <f t="shared" ca="1" si="9"/>
        <v>0.4167269503196982</v>
      </c>
      <c r="N21" s="44">
        <f ca="1">IF(B21&lt;&gt;"",IF(L21="NO",VLOOKUP(G21,'Players Stats'!$C$88:$I$127,7),""),"")</f>
        <v>0.10784313725490198</v>
      </c>
      <c r="O21" s="44">
        <f t="shared" ca="1" si="63"/>
        <v>2</v>
      </c>
      <c r="P21" s="27">
        <f t="shared" ca="1" si="10"/>
        <v>0.88674031333454673</v>
      </c>
      <c r="Q21" s="44">
        <f ca="1">IF(L21="NO",VLOOKUP(G21,'Players Stats'!$C$88:$H$127,7-'Quarter 3'!O21),"")</f>
        <v>0.42899999999999999</v>
      </c>
      <c r="R21" s="44">
        <f t="shared" ca="1" si="64"/>
        <v>0</v>
      </c>
      <c r="S21" s="27">
        <f t="shared" ca="1" si="11"/>
        <v>0.50775966702450903</v>
      </c>
      <c r="T21" s="44" t="str">
        <f ca="1">IF(S21="","",IF(S21&lt;=VLOOKUP(G21,'Players Stats'!$C$88:$L$127,10),"YES","NO"))</f>
        <v>NO</v>
      </c>
      <c r="U21" s="27" t="str">
        <f t="shared" ca="1" si="12"/>
        <v/>
      </c>
      <c r="V21" s="44" t="str">
        <f ca="1">IF(T21="YES",IF(U21&lt;=VLOOKUP(G21,'Players Stats'!$C$88:$H$127,6),1,0),"")</f>
        <v/>
      </c>
      <c r="W21" s="27" t="str">
        <f t="shared" ca="1" si="13"/>
        <v/>
      </c>
      <c r="X21" s="44" t="str">
        <f ca="1">IF(AND(T21="YES",W21&lt;&gt;""),IF(W21&lt;=VLOOKUP(G21,'Players Stats'!$C$88:$H$127,6),1,0),"")</f>
        <v/>
      </c>
      <c r="Y21" s="27">
        <f t="shared" ca="1" si="14"/>
        <v>0.68139099311369056</v>
      </c>
      <c r="Z21" s="44" t="str">
        <f ca="1">IF(Y21="","",IF(Y21&lt;=Simulation!$K$7,"YES","NO"))</f>
        <v>NO</v>
      </c>
      <c r="AA21" s="27">
        <f t="shared" ca="1" si="15"/>
        <v>0.82567491154453143</v>
      </c>
      <c r="AB21" s="44">
        <f ca="1">IF(Z21="NO",IF(AA21&lt;=Simulation!$K$9,D21,E21),"")</f>
        <v>5</v>
      </c>
      <c r="AD21" s="44">
        <f t="shared" ca="1" si="16"/>
        <v>8</v>
      </c>
      <c r="AE21" s="6" t="str">
        <f t="shared" ca="1" si="17"/>
        <v>-</v>
      </c>
      <c r="AF21" s="44">
        <f t="shared" ca="1" si="18"/>
        <v>2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154</v>
      </c>
      <c r="AM21" s="44">
        <f ca="1">IF(AL20&lt;&gt;"",IF(AND(BL20&lt;&gt;"", AN20=BL20),RANDBETWEEN(Simulation!$N$6,Simulation!$P$6),RANDBETWEEN(Simulation!$N$5,Simulation!$P$5)),"")</f>
        <v>17</v>
      </c>
      <c r="AN21" s="44">
        <f t="shared" ca="1" si="65"/>
        <v>6</v>
      </c>
      <c r="AO21" s="44">
        <f t="shared" ca="1" si="19"/>
        <v>5</v>
      </c>
      <c r="AP21" s="27">
        <f t="shared" ca="1" si="20"/>
        <v>0.25711842023272813</v>
      </c>
      <c r="AQ21" s="44">
        <f t="shared" ca="1" si="21"/>
        <v>27</v>
      </c>
      <c r="AR21" s="44" t="str">
        <f ca="1">IF(AL21&lt;&gt;"",VLOOKUP(AQ21,'Players Stats'!$C$88:$D$127,2),"")</f>
        <v>Shooting Guard</v>
      </c>
      <c r="AS21" s="44" t="str">
        <f ca="1">IF(AL21&lt;&gt;"",VLOOKUP(AQ21,'Players Stats'!$C$88:$E$127,3),"")</f>
        <v>Tony Allen</v>
      </c>
      <c r="AT21" s="27">
        <f t="shared" ca="1" si="22"/>
        <v>0.4869677910346023</v>
      </c>
      <c r="AU21" s="44">
        <f ca="1">IF(AL21&lt;&gt;"",VLOOKUP('Quarter 3'!AQ21-5*('Quarter 3'!AN21-1),'Players Stats'!$B$136:$J$140,1+AO21),"")</f>
        <v>0.10769999999999999</v>
      </c>
      <c r="AV21" s="44" t="str">
        <f t="shared" ca="1" si="66"/>
        <v>NO</v>
      </c>
      <c r="AW21" s="27">
        <f t="shared" ca="1" si="23"/>
        <v>0.71812454801614134</v>
      </c>
      <c r="AX21" s="44">
        <f ca="1">IF(AL21&lt;&gt;"",IF(AV21="NO",VLOOKUP(AQ21,'Players Stats'!$C$88:$I$127,7),""),"")</f>
        <v>3.5714285714285712E-2</v>
      </c>
      <c r="AY21" s="44">
        <f t="shared" ca="1" si="67"/>
        <v>2</v>
      </c>
      <c r="AZ21" s="27">
        <f t="shared" ca="1" si="24"/>
        <v>0.41045184322577755</v>
      </c>
      <c r="BA21" s="44">
        <f ca="1">IF(AV21="NO",VLOOKUP(AQ21,'Players Stats'!$C$88:$H$127,7-'Quarter 3'!AY21),"")</f>
        <v>0.44500000000000001</v>
      </c>
      <c r="BB21" s="44">
        <f t="shared" ca="1" si="68"/>
        <v>2</v>
      </c>
      <c r="BC21" s="27">
        <f t="shared" ca="1" si="25"/>
        <v>0.66005606223128166</v>
      </c>
      <c r="BD21" s="44" t="str">
        <f ca="1">IF(BC21="","",IF(BC21&lt;=VLOOKUP(AQ21,'Players Stats'!$C$88:$L$127,10),"YES","NO"))</f>
        <v>NO</v>
      </c>
      <c r="BE21" s="27" t="str">
        <f t="shared" ca="1" si="26"/>
        <v/>
      </c>
      <c r="BF21" s="44" t="str">
        <f ca="1">IF(BD21="YES",IF(BE21&lt;=VLOOKUP(AQ21,'Players Stats'!$C$88:$H$127,6),1,0),"")</f>
        <v/>
      </c>
      <c r="BG21" s="27" t="str">
        <f t="shared" ca="1" si="27"/>
        <v/>
      </c>
      <c r="BH21" s="44" t="str">
        <f ca="1">IF(AND(BD21="YES",BG21&lt;&gt;""),IF(BG21&lt;=VLOOKUP(AQ21,'Players Stats'!$C$88:$H$127,6),1,0),"")</f>
        <v/>
      </c>
      <c r="BI21" s="27" t="str">
        <f t="shared" ca="1" si="28"/>
        <v/>
      </c>
      <c r="BJ21" s="44" t="str">
        <f ca="1">IF(BI21="","",IF(BI21&lt;=Simulation!$K$7,"YES","NO"))</f>
        <v/>
      </c>
      <c r="BK21" s="27" t="str">
        <f t="shared" ca="1" si="29"/>
        <v/>
      </c>
      <c r="BL21" s="44" t="str">
        <f ca="1">IF(BJ21="NO",IF(BK21&lt;=Simulation!$K$9,AN21,AO21),"")</f>
        <v/>
      </c>
      <c r="BN21" s="44">
        <f t="shared" ca="1" si="30"/>
        <v>2</v>
      </c>
      <c r="BO21" s="6" t="str">
        <f t="shared" ca="1" si="31"/>
        <v>-</v>
      </c>
      <c r="BP21" s="44">
        <f t="shared" ca="1" si="32"/>
        <v>8</v>
      </c>
      <c r="BR21" s="44" t="str">
        <f t="shared" ca="1" si="2"/>
        <v/>
      </c>
      <c r="BS21" s="44" t="str">
        <f t="shared" ca="1" si="2"/>
        <v/>
      </c>
      <c r="BT21" s="44" t="str">
        <f t="shared" ca="1" si="2"/>
        <v/>
      </c>
      <c r="BU21" s="44"/>
      <c r="BV21" s="44">
        <f ca="1">IF(BV20&lt;&gt;"",IF(AND(BV20&lt;60*Simulation!$K$8, BV20+BW21&lt;60*Simulation!$K$8),BV20+BW21,""),"")</f>
        <v>170</v>
      </c>
      <c r="BW21" s="44">
        <f ca="1">IF(BV20&lt;&gt;"",IF(AND(CV20&lt;&gt;"", BX20=CV20),RANDBETWEEN(Simulation!$N$6,Simulation!$P$6),RANDBETWEEN(Simulation!$N$5,Simulation!$P$5)),"")</f>
        <v>24</v>
      </c>
      <c r="BX21" s="44">
        <f t="shared" ca="1" si="69"/>
        <v>5</v>
      </c>
      <c r="BY21" s="44">
        <f t="shared" ca="1" si="33"/>
        <v>6</v>
      </c>
      <c r="BZ21" s="27">
        <f t="shared" ca="1" si="34"/>
        <v>0.7888205410764364</v>
      </c>
      <c r="CA21" s="44">
        <f t="shared" ca="1" si="35"/>
        <v>24</v>
      </c>
      <c r="CB21" s="44" t="str">
        <f ca="1">IF(BV21&lt;&gt;"",VLOOKUP(CA21,'Players Stats'!$C$88:$D$127,2),"")</f>
        <v>Power Forward</v>
      </c>
      <c r="CC21" s="44" t="str">
        <f ca="1">IF(BV21&lt;&gt;"",VLOOKUP(CA21,'Players Stats'!$C$88:$E$127,3),"")</f>
        <v>Serge Ibaka</v>
      </c>
      <c r="CD21" s="27">
        <f t="shared" ca="1" si="36"/>
        <v>0.63255159237842573</v>
      </c>
      <c r="CE21" s="44">
        <f ca="1">IF(BV21&lt;&gt;"",VLOOKUP('Quarter 3'!CA21-5*('Quarter 3'!BX21-1),'Players Stats'!$B$136:$J$140,1+BY21),"")</f>
        <v>4.6249999999999999E-2</v>
      </c>
      <c r="CF21" s="44" t="str">
        <f t="shared" ca="1" si="70"/>
        <v>NO</v>
      </c>
      <c r="CG21" s="27">
        <f t="shared" ca="1" si="37"/>
        <v>0.6863197086684707</v>
      </c>
      <c r="CH21" s="44">
        <f ca="1">IF(BV21&lt;&gt;"",IF(CF21="NO",VLOOKUP(CA21,'Players Stats'!$C$88:$I$127,7),""),"")</f>
        <v>6.7307692307692318E-2</v>
      </c>
      <c r="CI21" s="44">
        <f t="shared" ca="1" si="71"/>
        <v>2</v>
      </c>
      <c r="CJ21" s="27">
        <f t="shared" ca="1" si="38"/>
        <v>0.32322692801821462</v>
      </c>
      <c r="CK21" s="44">
        <f ca="1">IF(CF21="NO",VLOOKUP(CA21,'Players Stats'!$C$88:$H$127,7-'Quarter 3'!CI21),"")</f>
        <v>0.57299999999999995</v>
      </c>
      <c r="CL21" s="44">
        <f t="shared" ca="1" si="72"/>
        <v>2</v>
      </c>
      <c r="CM21" s="27">
        <f t="shared" ca="1" si="39"/>
        <v>8.9829706843957524E-2</v>
      </c>
      <c r="CN21" s="44" t="str">
        <f ca="1">IF(CM21="","",IF(CM21&lt;=VLOOKUP(CA21,'Players Stats'!$C$88:$L$127,10),"YES","NO"))</f>
        <v>NO</v>
      </c>
      <c r="CO21" s="27" t="str">
        <f t="shared" ca="1" si="40"/>
        <v/>
      </c>
      <c r="CP21" s="44" t="str">
        <f ca="1">IF(CN21="YES",IF(CO21&lt;=VLOOKUP(CA21,'Players Stats'!$C$88:$H$127,6),1,0),"")</f>
        <v/>
      </c>
      <c r="CQ21" s="27" t="str">
        <f t="shared" ca="1" si="41"/>
        <v/>
      </c>
      <c r="CR21" s="44" t="str">
        <f ca="1">IF(AND(CN21="YES",CQ21&lt;&gt;""),IF(CQ21&lt;=VLOOKUP(CA21,'Players Stats'!$C$88:$H$127,6),1,0),"")</f>
        <v/>
      </c>
      <c r="CS21" s="27" t="str">
        <f t="shared" ca="1" si="42"/>
        <v/>
      </c>
      <c r="CT21" s="44" t="str">
        <f ca="1">IF(CS21="","",IF(CS21&lt;=Simulation!$K$7,"YES","NO"))</f>
        <v/>
      </c>
      <c r="CU21" s="27" t="str">
        <f t="shared" ca="1" si="43"/>
        <v/>
      </c>
      <c r="CV21" s="44" t="str">
        <f ca="1">IF(CT21="NO",IF(CU21&lt;=Simulation!$K$9,BX21,BY21),"")</f>
        <v/>
      </c>
      <c r="CX21" s="44">
        <f t="shared" ca="1" si="44"/>
        <v>11</v>
      </c>
      <c r="CY21" s="6" t="str">
        <f t="shared" ca="1" si="45"/>
        <v>-</v>
      </c>
      <c r="CZ21" s="44">
        <f t="shared" ca="1" si="46"/>
        <v>2</v>
      </c>
      <c r="DB21" s="44" t="str">
        <f t="shared" ca="1" si="3"/>
        <v/>
      </c>
      <c r="DC21" s="44" t="str">
        <f t="shared" ca="1" si="3"/>
        <v/>
      </c>
      <c r="DD21" s="44" t="str">
        <f t="shared" ca="1" si="3"/>
        <v/>
      </c>
      <c r="DE21" s="44"/>
      <c r="DF21" s="44">
        <f ca="1">IF(DF20&lt;&gt;"",IF(AND(DF20&lt;60*Simulation!$K$8, DF20+DG21&lt;60*Simulation!$K$8),DF20+DG21,""),"")</f>
        <v>140</v>
      </c>
      <c r="DG21" s="44">
        <f ca="1">IF(DF20&lt;&gt;"",IF(AND(EF20&lt;&gt;"", DH20=EF20),RANDBETWEEN(Simulation!$N$6,Simulation!$P$6),RANDBETWEEN(Simulation!$N$5,Simulation!$P$5)),"")</f>
        <v>23</v>
      </c>
      <c r="DH21" s="44">
        <f t="shared" ca="1" si="73"/>
        <v>5</v>
      </c>
      <c r="DI21" s="44">
        <f t="shared" ca="1" si="47"/>
        <v>6</v>
      </c>
      <c r="DJ21" s="27">
        <f t="shared" ca="1" si="48"/>
        <v>0.92225632146325953</v>
      </c>
      <c r="DK21" s="44">
        <f t="shared" ca="1" si="49"/>
        <v>25</v>
      </c>
      <c r="DL21" s="44" t="str">
        <f ca="1">IF(DF21&lt;&gt;"",VLOOKUP(DK21,'Players Stats'!$C$88:$D$127,2),"")</f>
        <v>Center</v>
      </c>
      <c r="DM21" s="44" t="str">
        <f ca="1">IF(DF21&lt;&gt;"",VLOOKUP(DK21,'Players Stats'!$C$88:$E$127,3),"")</f>
        <v>Kendrick Perkins</v>
      </c>
      <c r="DN21" s="27">
        <f t="shared" ca="1" si="50"/>
        <v>0.71054291568366701</v>
      </c>
      <c r="DO21" s="44">
        <f ca="1">IF(DF21&lt;&gt;"",VLOOKUP('Quarter 3'!DK21-5*('Quarter 3'!DH21-1),'Players Stats'!$B$136:$J$140,1+DI21),"")</f>
        <v>0.12500000000000003</v>
      </c>
      <c r="DP21" s="44" t="str">
        <f t="shared" ca="1" si="74"/>
        <v>NO</v>
      </c>
      <c r="DQ21" s="27">
        <f t="shared" ca="1" si="51"/>
        <v>1.5608822644489151E-2</v>
      </c>
      <c r="DR21" s="44">
        <f ca="1">IF(DF21&lt;&gt;"",IF(DP21="NO",VLOOKUP(DK21,'Players Stats'!$C$88:$I$127,7),""),"")</f>
        <v>0</v>
      </c>
      <c r="DS21" s="44">
        <f t="shared" ca="1" si="75"/>
        <v>2</v>
      </c>
      <c r="DT21" s="27">
        <f t="shared" ca="1" si="52"/>
        <v>0.39902474227104023</v>
      </c>
      <c r="DU21" s="44">
        <f ca="1">IF(DP21="NO",VLOOKUP(DK21,'Players Stats'!$C$88:$H$127,7-'Quarter 3'!DS21),"")</f>
        <v>0.45700000000000002</v>
      </c>
      <c r="DV21" s="44">
        <f t="shared" ca="1" si="76"/>
        <v>2</v>
      </c>
      <c r="DW21" s="27">
        <f t="shared" ca="1" si="53"/>
        <v>0.27990356630943614</v>
      </c>
      <c r="DX21" s="44" t="str">
        <f ca="1">IF(DW21="","",IF(DW21&lt;=VLOOKUP(DK21,'Players Stats'!$C$88:$L$127,10),"YES","NO"))</f>
        <v>NO</v>
      </c>
      <c r="DY21" s="27" t="str">
        <f t="shared" ca="1" si="54"/>
        <v/>
      </c>
      <c r="DZ21" s="44" t="str">
        <f ca="1">IF(DX21="YES",IF(DY21&lt;=VLOOKUP(DK21,'Players Stats'!$C$88:$H$127,6),1,0),"")</f>
        <v/>
      </c>
      <c r="EA21" s="27" t="str">
        <f t="shared" ca="1" si="55"/>
        <v/>
      </c>
      <c r="EB21" s="44" t="str">
        <f ca="1">IF(AND(DX21="YES",EA21&lt;&gt;""),IF(EA21&lt;=VLOOKUP(DK21,'Players Stats'!$C$88:$H$127,6),1,0),"")</f>
        <v/>
      </c>
      <c r="EC21" s="27" t="str">
        <f t="shared" ca="1" si="56"/>
        <v/>
      </c>
      <c r="ED21" s="44" t="str">
        <f ca="1">IF(EC21="","",IF(EC21&lt;=Simulation!$K$7,"YES","NO"))</f>
        <v/>
      </c>
      <c r="EE21" s="27" t="str">
        <f t="shared" ca="1" si="57"/>
        <v/>
      </c>
      <c r="EF21" s="44" t="str">
        <f ca="1">IF(ED21="NO",IF(EE21&lt;=Simulation!$K$9,DH21,DI21),"")</f>
        <v/>
      </c>
      <c r="EH21" s="44">
        <f t="shared" ca="1" si="58"/>
        <v>6</v>
      </c>
      <c r="EI21" s="6" t="str">
        <f t="shared" ca="1" si="59"/>
        <v>-</v>
      </c>
      <c r="EJ21" s="44">
        <f t="shared" ca="1" si="60"/>
        <v>4</v>
      </c>
      <c r="EL21" s="44" t="str">
        <f t="shared" ca="1" si="4"/>
        <v/>
      </c>
      <c r="EM21" s="44" t="str">
        <f t="shared" ca="1" si="4"/>
        <v/>
      </c>
      <c r="EN21" s="44" t="str">
        <f t="shared" ca="1" si="4"/>
        <v/>
      </c>
    </row>
    <row r="22" spans="2:144">
      <c r="B22" s="44">
        <f ca="1">IF(B21&lt;&gt;"",IF(AND(B21&lt;60*Simulation!$K$8, B21+C22&lt;60*Simulation!$K$8),B21+C22,""),"")</f>
        <v>177</v>
      </c>
      <c r="C22" s="44">
        <f ca="1">IF(B21&lt;&gt;"",IF(AND(AB21&lt;&gt;"", D21=AB21),RANDBETWEEN(Simulation!$N$6,Simulation!$P$6),RANDBETWEEN(Simulation!$N$5,Simulation!$P$5)),"")</f>
        <v>17</v>
      </c>
      <c r="D22" s="44">
        <f t="shared" ca="1" si="61"/>
        <v>5</v>
      </c>
      <c r="E22" s="44">
        <f t="shared" ca="1" si="5"/>
        <v>6</v>
      </c>
      <c r="F22" s="27">
        <f t="shared" ca="1" si="6"/>
        <v>0.42048472717517094</v>
      </c>
      <c r="G22" s="44">
        <f t="shared" ca="1" si="7"/>
        <v>23</v>
      </c>
      <c r="H22" s="44" t="str">
        <f ca="1">IF(B22&lt;&gt;"",VLOOKUP(G22,'Players Stats'!$C$88:$D$127,2),"")</f>
        <v>Small Forward</v>
      </c>
      <c r="I22" s="44" t="str">
        <f ca="1">IF(B22&lt;&gt;"",VLOOKUP(G22,'Players Stats'!$C$88:$E$127,3),"")</f>
        <v>Kevin Durant</v>
      </c>
      <c r="J22" s="27">
        <f t="shared" ca="1" si="8"/>
        <v>0.3557348044960007</v>
      </c>
      <c r="K22" s="44">
        <f ca="1">IF(B22&lt;&gt;"",VLOOKUP('Quarter 3'!G22-5*('Quarter 3'!D22-1),'Players Stats'!$B$136:$J$140,1+E22),"")</f>
        <v>7.3050000000000004E-2</v>
      </c>
      <c r="L22" s="44" t="str">
        <f t="shared" ca="1" si="62"/>
        <v>NO</v>
      </c>
      <c r="M22" s="27">
        <f t="shared" ca="1" si="9"/>
        <v>0.74886899665543383</v>
      </c>
      <c r="N22" s="44">
        <f ca="1">IF(B22&lt;&gt;"",IF(L22="NO",VLOOKUP(G22,'Players Stats'!$C$88:$I$127,7),""),"")</f>
        <v>0.18807339449541285</v>
      </c>
      <c r="O22" s="44">
        <f t="shared" ca="1" si="63"/>
        <v>2</v>
      </c>
      <c r="P22" s="27">
        <f t="shared" ca="1" si="10"/>
        <v>0.47589700156910064</v>
      </c>
      <c r="Q22" s="44">
        <f ca="1">IF(L22="NO",VLOOKUP(G22,'Players Stats'!$C$88:$H$127,7-'Quarter 3'!O22),"")</f>
        <v>0.51</v>
      </c>
      <c r="R22" s="44">
        <f t="shared" ca="1" si="64"/>
        <v>2</v>
      </c>
      <c r="S22" s="27">
        <f t="shared" ca="1" si="11"/>
        <v>0.36815962093906085</v>
      </c>
      <c r="T22" s="44" t="str">
        <f ca="1">IF(S22="","",IF(S22&lt;=VLOOKUP(G22,'Players Stats'!$C$88:$L$127,10),"YES","NO"))</f>
        <v>NO</v>
      </c>
      <c r="U22" s="27" t="str">
        <f t="shared" ca="1" si="12"/>
        <v/>
      </c>
      <c r="V22" s="44" t="str">
        <f ca="1">IF(T22="YES",IF(U22&lt;=VLOOKUP(G22,'Players Stats'!$C$88:$H$127,6),1,0),"")</f>
        <v/>
      </c>
      <c r="W22" s="27" t="str">
        <f t="shared" ca="1" si="13"/>
        <v/>
      </c>
      <c r="X22" s="44" t="str">
        <f ca="1">IF(AND(T22="YES",W22&lt;&gt;""),IF(W22&lt;=VLOOKUP(G22,'Players Stats'!$C$88:$H$127,6),1,0),"")</f>
        <v/>
      </c>
      <c r="Y22" s="27" t="str">
        <f t="shared" ca="1" si="14"/>
        <v/>
      </c>
      <c r="Z22" s="44" t="str">
        <f ca="1">IF(Y22="","",IF(Y22&lt;=Simulation!$K$7,"YES","NO"))</f>
        <v/>
      </c>
      <c r="AA22" s="27" t="str">
        <f t="shared" ca="1" si="15"/>
        <v/>
      </c>
      <c r="AB22" s="44" t="str">
        <f ca="1">IF(Z22="NO",IF(AA22&lt;=Simulation!$K$9,D22,E22),"")</f>
        <v/>
      </c>
      <c r="AD22" s="44">
        <f t="shared" ca="1" si="16"/>
        <v>10</v>
      </c>
      <c r="AE22" s="6" t="str">
        <f t="shared" ca="1" si="17"/>
        <v>-</v>
      </c>
      <c r="AF22" s="44">
        <f t="shared" ca="1" si="18"/>
        <v>2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170</v>
      </c>
      <c r="AM22" s="44">
        <f ca="1">IF(AL21&lt;&gt;"",IF(AND(BL21&lt;&gt;"", AN21=BL21),RANDBETWEEN(Simulation!$N$6,Simulation!$P$6),RANDBETWEEN(Simulation!$N$5,Simulation!$P$5)),"")</f>
        <v>16</v>
      </c>
      <c r="AN22" s="44">
        <f t="shared" ca="1" si="65"/>
        <v>5</v>
      </c>
      <c r="AO22" s="44">
        <f t="shared" ca="1" si="19"/>
        <v>6</v>
      </c>
      <c r="AP22" s="27">
        <f t="shared" ca="1" si="20"/>
        <v>0.1062145847810767</v>
      </c>
      <c r="AQ22" s="44">
        <f t="shared" ca="1" si="21"/>
        <v>21</v>
      </c>
      <c r="AR22" s="44" t="str">
        <f ca="1">IF(AL22&lt;&gt;"",VLOOKUP(AQ22,'Players Stats'!$C$88:$D$127,2),"")</f>
        <v>Point Guard</v>
      </c>
      <c r="AS22" s="44" t="str">
        <f ca="1">IF(AL22&lt;&gt;"",VLOOKUP(AQ22,'Players Stats'!$C$88:$E$127,3),"")</f>
        <v>Russell Westbrook</v>
      </c>
      <c r="AT22" s="27">
        <f t="shared" ca="1" si="22"/>
        <v>0.37873667952440537</v>
      </c>
      <c r="AU22" s="44">
        <f ca="1">IF(AL22&lt;&gt;"",VLOOKUP('Quarter 3'!AQ22-5*('Quarter 3'!AN22-1),'Players Stats'!$B$136:$J$140,1+AO22),"")</f>
        <v>0.14365</v>
      </c>
      <c r="AV22" s="44" t="str">
        <f t="shared" ca="1" si="66"/>
        <v>NO</v>
      </c>
      <c r="AW22" s="27">
        <f t="shared" ca="1" si="23"/>
        <v>0.5864162453327505</v>
      </c>
      <c r="AX22" s="44">
        <f ca="1">IF(AL22&lt;&gt;"",IF(AV22="NO",VLOOKUP(AQ22,'Players Stats'!$C$88:$I$127,7),""),"")</f>
        <v>0.16517857142857145</v>
      </c>
      <c r="AY22" s="44">
        <f t="shared" ca="1" si="67"/>
        <v>2</v>
      </c>
      <c r="AZ22" s="27">
        <f t="shared" ca="1" si="24"/>
        <v>0.17581281255103332</v>
      </c>
      <c r="BA22" s="44">
        <f ca="1">IF(AV22="NO",VLOOKUP(AQ22,'Players Stats'!$C$88:$H$127,7-'Quarter 3'!AY22),"")</f>
        <v>0.438</v>
      </c>
      <c r="BB22" s="44">
        <f t="shared" ca="1" si="68"/>
        <v>2</v>
      </c>
      <c r="BC22" s="27">
        <f t="shared" ca="1" si="25"/>
        <v>0.52391920142261006</v>
      </c>
      <c r="BD22" s="44" t="str">
        <f ca="1">IF(BC22="","",IF(BC22&lt;=VLOOKUP(AQ22,'Players Stats'!$C$88:$L$127,10),"YES","NO"))</f>
        <v>NO</v>
      </c>
      <c r="BE22" s="27" t="str">
        <f t="shared" ca="1" si="26"/>
        <v/>
      </c>
      <c r="BF22" s="44" t="str">
        <f ca="1">IF(BD22="YES",IF(BE22&lt;=VLOOKUP(AQ22,'Players Stats'!$C$88:$H$127,6),1,0),"")</f>
        <v/>
      </c>
      <c r="BG22" s="27" t="str">
        <f t="shared" ca="1" si="27"/>
        <v/>
      </c>
      <c r="BH22" s="44" t="str">
        <f ca="1">IF(AND(BD22="YES",BG22&lt;&gt;""),IF(BG22&lt;=VLOOKUP(AQ22,'Players Stats'!$C$88:$H$127,6),1,0),"")</f>
        <v/>
      </c>
      <c r="BI22" s="27" t="str">
        <f t="shared" ca="1" si="28"/>
        <v/>
      </c>
      <c r="BJ22" s="44" t="str">
        <f ca="1">IF(BI22="","",IF(BI22&lt;=Simulation!$K$7,"YES","NO"))</f>
        <v/>
      </c>
      <c r="BK22" s="27" t="str">
        <f t="shared" ca="1" si="29"/>
        <v/>
      </c>
      <c r="BL22" s="44" t="str">
        <f ca="1">IF(BJ22="NO",IF(BK22&lt;=Simulation!$K$9,AN22,AO22),"")</f>
        <v/>
      </c>
      <c r="BN22" s="44">
        <f t="shared" ca="1" si="30"/>
        <v>4</v>
      </c>
      <c r="BO22" s="6" t="str">
        <f t="shared" ca="1" si="31"/>
        <v>-</v>
      </c>
      <c r="BP22" s="44">
        <f t="shared" ca="1" si="32"/>
        <v>8</v>
      </c>
      <c r="BR22" s="44" t="str">
        <f t="shared" ca="1" si="2"/>
        <v/>
      </c>
      <c r="BS22" s="44" t="str">
        <f t="shared" ca="1" si="2"/>
        <v/>
      </c>
      <c r="BT22" s="44" t="str">
        <f t="shared" ca="1" si="2"/>
        <v/>
      </c>
      <c r="BU22" s="44"/>
      <c r="BV22" s="44">
        <f ca="1">IF(BV21&lt;&gt;"",IF(AND(BV21&lt;60*Simulation!$K$8, BV21+BW22&lt;60*Simulation!$K$8),BV21+BW22,""),"")</f>
        <v>194</v>
      </c>
      <c r="BW22" s="44">
        <f ca="1">IF(BV21&lt;&gt;"",IF(AND(CV21&lt;&gt;"", BX21=CV21),RANDBETWEEN(Simulation!$N$6,Simulation!$P$6),RANDBETWEEN(Simulation!$N$5,Simulation!$P$5)),"")</f>
        <v>24</v>
      </c>
      <c r="BX22" s="44">
        <f t="shared" ca="1" si="69"/>
        <v>6</v>
      </c>
      <c r="BY22" s="44">
        <f t="shared" ca="1" si="33"/>
        <v>5</v>
      </c>
      <c r="BZ22" s="27">
        <f t="shared" ca="1" si="34"/>
        <v>0.97530109090142003</v>
      </c>
      <c r="CA22" s="44">
        <f t="shared" ca="1" si="35"/>
        <v>30</v>
      </c>
      <c r="CB22" s="44" t="str">
        <f ca="1">IF(BV22&lt;&gt;"",VLOOKUP(CA22,'Players Stats'!$C$88:$D$127,2),"")</f>
        <v>Center</v>
      </c>
      <c r="CC22" s="44" t="str">
        <f ca="1">IF(BV22&lt;&gt;"",VLOOKUP(CA22,'Players Stats'!$C$88:$E$127,3),"")</f>
        <v>Marc Gasol</v>
      </c>
      <c r="CD22" s="27">
        <f t="shared" ca="1" si="36"/>
        <v>0.47806006231934783</v>
      </c>
      <c r="CE22" s="44">
        <f ca="1">IF(BV22&lt;&gt;"",VLOOKUP('Quarter 3'!CA22-5*('Quarter 3'!BX22-1),'Players Stats'!$B$136:$J$140,1+BY22),"")</f>
        <v>0.10355</v>
      </c>
      <c r="CF22" s="44" t="str">
        <f t="shared" ca="1" si="70"/>
        <v>NO</v>
      </c>
      <c r="CG22" s="27">
        <f t="shared" ca="1" si="37"/>
        <v>0.82095062301674648</v>
      </c>
      <c r="CH22" s="44">
        <f ca="1">IF(BV22&lt;&gt;"",IF(CF22="NO",VLOOKUP(CA22,'Players Stats'!$C$88:$I$127,7),""),"")</f>
        <v>1.8018018018018018E-2</v>
      </c>
      <c r="CI22" s="44">
        <f t="shared" ca="1" si="71"/>
        <v>2</v>
      </c>
      <c r="CJ22" s="27">
        <f t="shared" ca="1" si="38"/>
        <v>8.6513804930730687E-2</v>
      </c>
      <c r="CK22" s="44">
        <f ca="1">IF(CF22="NO",VLOOKUP(CA22,'Players Stats'!$C$88:$H$127,7-'Quarter 3'!CI22),"")</f>
        <v>0.49399999999999999</v>
      </c>
      <c r="CL22" s="44">
        <f t="shared" ca="1" si="72"/>
        <v>2</v>
      </c>
      <c r="CM22" s="27">
        <f t="shared" ca="1" si="39"/>
        <v>0.39045432571155925</v>
      </c>
      <c r="CN22" s="44" t="str">
        <f ca="1">IF(CM22="","",IF(CM22&lt;=VLOOKUP(CA22,'Players Stats'!$C$88:$L$127,10),"YES","NO"))</f>
        <v>NO</v>
      </c>
      <c r="CO22" s="27" t="str">
        <f t="shared" ca="1" si="40"/>
        <v/>
      </c>
      <c r="CP22" s="44" t="str">
        <f ca="1">IF(CN22="YES",IF(CO22&lt;=VLOOKUP(CA22,'Players Stats'!$C$88:$H$127,6),1,0),"")</f>
        <v/>
      </c>
      <c r="CQ22" s="27" t="str">
        <f t="shared" ca="1" si="41"/>
        <v/>
      </c>
      <c r="CR22" s="44" t="str">
        <f ca="1">IF(AND(CN22="YES",CQ22&lt;&gt;""),IF(CQ22&lt;=VLOOKUP(CA22,'Players Stats'!$C$88:$H$127,6),1,0),"")</f>
        <v/>
      </c>
      <c r="CS22" s="27" t="str">
        <f t="shared" ca="1" si="42"/>
        <v/>
      </c>
      <c r="CT22" s="44" t="str">
        <f ca="1">IF(CS22="","",IF(CS22&lt;=Simulation!$K$7,"YES","NO"))</f>
        <v/>
      </c>
      <c r="CU22" s="27" t="str">
        <f t="shared" ca="1" si="43"/>
        <v/>
      </c>
      <c r="CV22" s="44" t="str">
        <f ca="1">IF(CT22="NO",IF(CU22&lt;=Simulation!$K$9,BX22,BY22),"")</f>
        <v/>
      </c>
      <c r="CX22" s="44">
        <f t="shared" ca="1" si="44"/>
        <v>11</v>
      </c>
      <c r="CY22" s="6" t="str">
        <f t="shared" ca="1" si="45"/>
        <v>-</v>
      </c>
      <c r="CZ22" s="44">
        <f t="shared" ca="1" si="46"/>
        <v>4</v>
      </c>
      <c r="DB22" s="44" t="str">
        <f t="shared" ca="1" si="3"/>
        <v/>
      </c>
      <c r="DC22" s="44" t="str">
        <f t="shared" ca="1" si="3"/>
        <v/>
      </c>
      <c r="DD22" s="44" t="str">
        <f t="shared" ca="1" si="3"/>
        <v/>
      </c>
      <c r="DE22" s="44"/>
      <c r="DF22" s="44">
        <f ca="1">IF(DF21&lt;&gt;"",IF(AND(DF21&lt;60*Simulation!$K$8, DF21+DG22&lt;60*Simulation!$K$8),DF21+DG22,""),"")</f>
        <v>160</v>
      </c>
      <c r="DG22" s="44">
        <f ca="1">IF(DF21&lt;&gt;"",IF(AND(EF21&lt;&gt;"", DH21=EF21),RANDBETWEEN(Simulation!$N$6,Simulation!$P$6),RANDBETWEEN(Simulation!$N$5,Simulation!$P$5)),"")</f>
        <v>20</v>
      </c>
      <c r="DH22" s="44">
        <f t="shared" ca="1" si="73"/>
        <v>6</v>
      </c>
      <c r="DI22" s="44">
        <f t="shared" ca="1" si="47"/>
        <v>5</v>
      </c>
      <c r="DJ22" s="27">
        <f t="shared" ca="1" si="48"/>
        <v>0.38933956433362182</v>
      </c>
      <c r="DK22" s="44">
        <f t="shared" ca="1" si="49"/>
        <v>27</v>
      </c>
      <c r="DL22" s="44" t="str">
        <f ca="1">IF(DF22&lt;&gt;"",VLOOKUP(DK22,'Players Stats'!$C$88:$D$127,2),"")</f>
        <v>Shooting Guard</v>
      </c>
      <c r="DM22" s="44" t="str">
        <f ca="1">IF(DF22&lt;&gt;"",VLOOKUP(DK22,'Players Stats'!$C$88:$E$127,3),"")</f>
        <v>Tony Allen</v>
      </c>
      <c r="DN22" s="27">
        <f t="shared" ca="1" si="50"/>
        <v>0.99110754971662318</v>
      </c>
      <c r="DO22" s="44">
        <f ca="1">IF(DF22&lt;&gt;"",VLOOKUP('Quarter 3'!DK22-5*('Quarter 3'!DH22-1),'Players Stats'!$B$136:$J$140,1+DI22),"")</f>
        <v>0.10769999999999999</v>
      </c>
      <c r="DP22" s="44" t="str">
        <f t="shared" ca="1" si="74"/>
        <v>NO</v>
      </c>
      <c r="DQ22" s="27">
        <f t="shared" ca="1" si="51"/>
        <v>0.65924957162815134</v>
      </c>
      <c r="DR22" s="44">
        <f ca="1">IF(DF22&lt;&gt;"",IF(DP22="NO",VLOOKUP(DK22,'Players Stats'!$C$88:$I$127,7),""),"")</f>
        <v>3.5714285714285712E-2</v>
      </c>
      <c r="DS22" s="44">
        <f t="shared" ca="1" si="75"/>
        <v>2</v>
      </c>
      <c r="DT22" s="27">
        <f t="shared" ca="1" si="52"/>
        <v>0.73792329130173073</v>
      </c>
      <c r="DU22" s="44">
        <f ca="1">IF(DP22="NO",VLOOKUP(DK22,'Players Stats'!$C$88:$H$127,7-'Quarter 3'!DS22),"")</f>
        <v>0.44500000000000001</v>
      </c>
      <c r="DV22" s="44">
        <f t="shared" ca="1" si="76"/>
        <v>0</v>
      </c>
      <c r="DW22" s="27">
        <f t="shared" ca="1" si="53"/>
        <v>0.22853439722663971</v>
      </c>
      <c r="DX22" s="44" t="str">
        <f ca="1">IF(DW22="","",IF(DW22&lt;=VLOOKUP(DK22,'Players Stats'!$C$88:$L$127,10),"YES","NO"))</f>
        <v>NO</v>
      </c>
      <c r="DY22" s="27" t="str">
        <f t="shared" ca="1" si="54"/>
        <v/>
      </c>
      <c r="DZ22" s="44" t="str">
        <f ca="1">IF(DX22="YES",IF(DY22&lt;=VLOOKUP(DK22,'Players Stats'!$C$88:$H$127,6),1,0),"")</f>
        <v/>
      </c>
      <c r="EA22" s="27" t="str">
        <f t="shared" ca="1" si="55"/>
        <v/>
      </c>
      <c r="EB22" s="44" t="str">
        <f ca="1">IF(AND(DX22="YES",EA22&lt;&gt;""),IF(EA22&lt;=VLOOKUP(DK22,'Players Stats'!$C$88:$H$127,6),1,0),"")</f>
        <v/>
      </c>
      <c r="EC22" s="27">
        <f t="shared" ca="1" si="56"/>
        <v>0.59160914702746981</v>
      </c>
      <c r="ED22" s="44" t="str">
        <f ca="1">IF(EC22="","",IF(EC22&lt;=Simulation!$K$7,"YES","NO"))</f>
        <v>NO</v>
      </c>
      <c r="EE22" s="27">
        <f t="shared" ca="1" si="57"/>
        <v>0.54849747105352842</v>
      </c>
      <c r="EF22" s="44">
        <f ca="1">IF(ED22="NO",IF(EE22&lt;=Simulation!$K$9,DH22,DI22),"")</f>
        <v>5</v>
      </c>
      <c r="EH22" s="44">
        <f t="shared" ca="1" si="58"/>
        <v>6</v>
      </c>
      <c r="EI22" s="6" t="str">
        <f t="shared" ca="1" si="59"/>
        <v>-</v>
      </c>
      <c r="EJ22" s="44">
        <f t="shared" ca="1" si="60"/>
        <v>4</v>
      </c>
      <c r="EL22" s="44" t="str">
        <f t="shared" ca="1" si="4"/>
        <v/>
      </c>
      <c r="EM22" s="44" t="str">
        <f t="shared" ca="1" si="4"/>
        <v/>
      </c>
      <c r="EN22" s="44" t="str">
        <f t="shared" ca="1" si="4"/>
        <v/>
      </c>
    </row>
    <row r="23" spans="2:144">
      <c r="B23" s="44">
        <f ca="1">IF(B22&lt;&gt;"",IF(AND(B22&lt;60*Simulation!$K$8, B22+C23&lt;60*Simulation!$K$8),B22+C23,""),"")</f>
        <v>201</v>
      </c>
      <c r="C23" s="44">
        <f ca="1">IF(B22&lt;&gt;"",IF(AND(AB22&lt;&gt;"", D22=AB22),RANDBETWEEN(Simulation!$N$6,Simulation!$P$6),RANDBETWEEN(Simulation!$N$5,Simulation!$P$5)),"")</f>
        <v>24</v>
      </c>
      <c r="D23" s="44">
        <f t="shared" ca="1" si="61"/>
        <v>6</v>
      </c>
      <c r="E23" s="44">
        <f t="shared" ca="1" si="5"/>
        <v>5</v>
      </c>
      <c r="F23" s="27">
        <f t="shared" ca="1" si="6"/>
        <v>0.69923772417577335</v>
      </c>
      <c r="G23" s="44">
        <f t="shared" ca="1" si="7"/>
        <v>29</v>
      </c>
      <c r="H23" s="44" t="str">
        <f ca="1">IF(B23&lt;&gt;"",VLOOKUP(G23,'Players Stats'!$C$88:$D$127,2),"")</f>
        <v>Power Forward</v>
      </c>
      <c r="I23" s="44" t="str">
        <f ca="1">IF(B23&lt;&gt;"",VLOOKUP(G23,'Players Stats'!$C$88:$E$127,3),"")</f>
        <v>Tayshaun Prince</v>
      </c>
      <c r="J23" s="27">
        <f t="shared" ca="1" si="8"/>
        <v>0.79743362761227354</v>
      </c>
      <c r="K23" s="44">
        <f ca="1">IF(B23&lt;&gt;"",VLOOKUP('Quarter 3'!G23-5*('Quarter 3'!D23-1),'Players Stats'!$B$136:$J$140,1+E23),"")</f>
        <v>0.15285000000000001</v>
      </c>
      <c r="L23" s="44" t="str">
        <f t="shared" ca="1" si="62"/>
        <v>NO</v>
      </c>
      <c r="M23" s="27">
        <f t="shared" ca="1" si="9"/>
        <v>0.90433693958660655</v>
      </c>
      <c r="N23" s="44">
        <f ca="1">IF(B23&lt;&gt;"",IF(L23="NO",VLOOKUP(G23,'Players Stats'!$C$88:$I$127,7),""),"")</f>
        <v>0.10784313725490198</v>
      </c>
      <c r="O23" s="44">
        <f t="shared" ca="1" si="63"/>
        <v>2</v>
      </c>
      <c r="P23" s="27">
        <f t="shared" ca="1" si="10"/>
        <v>0.54660703581320591</v>
      </c>
      <c r="Q23" s="44">
        <f ca="1">IF(L23="NO",VLOOKUP(G23,'Players Stats'!$C$88:$H$127,7-'Quarter 3'!O23),"")</f>
        <v>0.42899999999999999</v>
      </c>
      <c r="R23" s="44">
        <f t="shared" ca="1" si="64"/>
        <v>0</v>
      </c>
      <c r="S23" s="27">
        <f t="shared" ca="1" si="11"/>
        <v>0.91803890974298907</v>
      </c>
      <c r="T23" s="44" t="str">
        <f ca="1">IF(S23="","",IF(S23&lt;=VLOOKUP(G23,'Players Stats'!$C$88:$L$127,10),"YES","NO"))</f>
        <v>NO</v>
      </c>
      <c r="U23" s="27" t="str">
        <f t="shared" ca="1" si="12"/>
        <v/>
      </c>
      <c r="V23" s="44" t="str">
        <f ca="1">IF(T23="YES",IF(U23&lt;=VLOOKUP(G23,'Players Stats'!$C$88:$H$127,6),1,0),"")</f>
        <v/>
      </c>
      <c r="W23" s="27" t="str">
        <f t="shared" ca="1" si="13"/>
        <v/>
      </c>
      <c r="X23" s="44" t="str">
        <f ca="1">IF(AND(T23="YES",W23&lt;&gt;""),IF(W23&lt;=VLOOKUP(G23,'Players Stats'!$C$88:$H$127,6),1,0),"")</f>
        <v/>
      </c>
      <c r="Y23" s="27">
        <f t="shared" ca="1" si="14"/>
        <v>0.90359962193649257</v>
      </c>
      <c r="Z23" s="44" t="str">
        <f ca="1">IF(Y23="","",IF(Y23&lt;=Simulation!$K$7,"YES","NO"))</f>
        <v>NO</v>
      </c>
      <c r="AA23" s="27">
        <f t="shared" ca="1" si="15"/>
        <v>0.17146425948052912</v>
      </c>
      <c r="AB23" s="44">
        <f ca="1">IF(Z23="NO",IF(AA23&lt;=Simulation!$K$9,D23,E23),"")</f>
        <v>6</v>
      </c>
      <c r="AD23" s="44">
        <f t="shared" ca="1" si="16"/>
        <v>10</v>
      </c>
      <c r="AE23" s="6" t="str">
        <f t="shared" ca="1" si="17"/>
        <v>-</v>
      </c>
      <c r="AF23" s="44">
        <f t="shared" ca="1" si="18"/>
        <v>2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185</v>
      </c>
      <c r="AM23" s="44">
        <f ca="1">IF(AL22&lt;&gt;"",IF(AND(BL22&lt;&gt;"", AN22=BL22),RANDBETWEEN(Simulation!$N$6,Simulation!$P$6),RANDBETWEEN(Simulation!$N$5,Simulation!$P$5)),"")</f>
        <v>15</v>
      </c>
      <c r="AN23" s="44">
        <f t="shared" ca="1" si="65"/>
        <v>6</v>
      </c>
      <c r="AO23" s="44">
        <f t="shared" ca="1" si="19"/>
        <v>5</v>
      </c>
      <c r="AP23" s="27">
        <f t="shared" ca="1" si="20"/>
        <v>0.66983829431394148</v>
      </c>
      <c r="AQ23" s="44">
        <f t="shared" ca="1" si="21"/>
        <v>29</v>
      </c>
      <c r="AR23" s="44" t="str">
        <f ca="1">IF(AL23&lt;&gt;"",VLOOKUP(AQ23,'Players Stats'!$C$88:$D$127,2),"")</f>
        <v>Power Forward</v>
      </c>
      <c r="AS23" s="44" t="str">
        <f ca="1">IF(AL23&lt;&gt;"",VLOOKUP(AQ23,'Players Stats'!$C$88:$E$127,3),"")</f>
        <v>Tayshaun Prince</v>
      </c>
      <c r="AT23" s="27">
        <f t="shared" ca="1" si="22"/>
        <v>0.70289694653184653</v>
      </c>
      <c r="AU23" s="44">
        <f ca="1">IF(AL23&lt;&gt;"",VLOOKUP('Quarter 3'!AQ23-5*('Quarter 3'!AN23-1),'Players Stats'!$B$136:$J$140,1+AO23),"")</f>
        <v>0.15285000000000001</v>
      </c>
      <c r="AV23" s="44" t="str">
        <f t="shared" ca="1" si="66"/>
        <v>NO</v>
      </c>
      <c r="AW23" s="27">
        <f t="shared" ca="1" si="23"/>
        <v>0.26968283420899841</v>
      </c>
      <c r="AX23" s="44">
        <f ca="1">IF(AL23&lt;&gt;"",IF(AV23="NO",VLOOKUP(AQ23,'Players Stats'!$C$88:$I$127,7),""),"")</f>
        <v>0.10784313725490198</v>
      </c>
      <c r="AY23" s="44">
        <f t="shared" ca="1" si="67"/>
        <v>2</v>
      </c>
      <c r="AZ23" s="27">
        <f t="shared" ca="1" si="24"/>
        <v>0.11597183128268873</v>
      </c>
      <c r="BA23" s="44">
        <f ca="1">IF(AV23="NO",VLOOKUP(AQ23,'Players Stats'!$C$88:$H$127,7-'Quarter 3'!AY23),"")</f>
        <v>0.42899999999999999</v>
      </c>
      <c r="BB23" s="44">
        <f t="shared" ca="1" si="68"/>
        <v>2</v>
      </c>
      <c r="BC23" s="27">
        <f t="shared" ca="1" si="25"/>
        <v>0.91538857774728222</v>
      </c>
      <c r="BD23" s="44" t="str">
        <f ca="1">IF(BC23="","",IF(BC23&lt;=VLOOKUP(AQ23,'Players Stats'!$C$88:$L$127,10),"YES","NO"))</f>
        <v>NO</v>
      </c>
      <c r="BE23" s="27" t="str">
        <f t="shared" ca="1" si="26"/>
        <v/>
      </c>
      <c r="BF23" s="44" t="str">
        <f ca="1">IF(BD23="YES",IF(BE23&lt;=VLOOKUP(AQ23,'Players Stats'!$C$88:$H$127,6),1,0),"")</f>
        <v/>
      </c>
      <c r="BG23" s="27" t="str">
        <f t="shared" ca="1" si="27"/>
        <v/>
      </c>
      <c r="BH23" s="44" t="str">
        <f ca="1">IF(AND(BD23="YES",BG23&lt;&gt;""),IF(BG23&lt;=VLOOKUP(AQ23,'Players Stats'!$C$88:$H$127,6),1,0),"")</f>
        <v/>
      </c>
      <c r="BI23" s="27" t="str">
        <f t="shared" ca="1" si="28"/>
        <v/>
      </c>
      <c r="BJ23" s="44" t="str">
        <f ca="1">IF(BI23="","",IF(BI23&lt;=Simulation!$K$7,"YES","NO"))</f>
        <v/>
      </c>
      <c r="BK23" s="27" t="str">
        <f t="shared" ca="1" si="29"/>
        <v/>
      </c>
      <c r="BL23" s="44" t="str">
        <f ca="1">IF(BJ23="NO",IF(BK23&lt;=Simulation!$K$9,AN23,AO23),"")</f>
        <v/>
      </c>
      <c r="BN23" s="44">
        <f t="shared" ca="1" si="30"/>
        <v>4</v>
      </c>
      <c r="BO23" s="6" t="str">
        <f t="shared" ca="1" si="31"/>
        <v>-</v>
      </c>
      <c r="BP23" s="44">
        <f t="shared" ca="1" si="32"/>
        <v>10</v>
      </c>
      <c r="BR23" s="44" t="str">
        <f t="shared" ca="1" si="2"/>
        <v/>
      </c>
      <c r="BS23" s="44" t="str">
        <f t="shared" ca="1" si="2"/>
        <v/>
      </c>
      <c r="BT23" s="44" t="str">
        <f t="shared" ca="1" si="2"/>
        <v/>
      </c>
      <c r="BU23" s="44"/>
      <c r="BV23" s="44">
        <f ca="1">IF(BV22&lt;&gt;"",IF(AND(BV22&lt;60*Simulation!$K$8, BV22+BW23&lt;60*Simulation!$K$8),BV22+BW23,""),"")</f>
        <v>217</v>
      </c>
      <c r="BW23" s="44">
        <f ca="1">IF(BV22&lt;&gt;"",IF(AND(CV22&lt;&gt;"", BX22=CV22),RANDBETWEEN(Simulation!$N$6,Simulation!$P$6),RANDBETWEEN(Simulation!$N$5,Simulation!$P$5)),"")</f>
        <v>23</v>
      </c>
      <c r="BX23" s="44">
        <f t="shared" ca="1" si="69"/>
        <v>5</v>
      </c>
      <c r="BY23" s="44">
        <f t="shared" ca="1" si="33"/>
        <v>6</v>
      </c>
      <c r="BZ23" s="27">
        <f t="shared" ca="1" si="34"/>
        <v>0.93727678882152443</v>
      </c>
      <c r="CA23" s="44">
        <f t="shared" ca="1" si="35"/>
        <v>25</v>
      </c>
      <c r="CB23" s="44" t="str">
        <f ca="1">IF(BV23&lt;&gt;"",VLOOKUP(CA23,'Players Stats'!$C$88:$D$127,2),"")</f>
        <v>Center</v>
      </c>
      <c r="CC23" s="44" t="str">
        <f ca="1">IF(BV23&lt;&gt;"",VLOOKUP(CA23,'Players Stats'!$C$88:$E$127,3),"")</f>
        <v>Kendrick Perkins</v>
      </c>
      <c r="CD23" s="27">
        <f t="shared" ca="1" si="36"/>
        <v>0.6173521892579813</v>
      </c>
      <c r="CE23" s="44">
        <f ca="1">IF(BV23&lt;&gt;"",VLOOKUP('Quarter 3'!CA23-5*('Quarter 3'!BX23-1),'Players Stats'!$B$136:$J$140,1+BY23),"")</f>
        <v>0.12500000000000003</v>
      </c>
      <c r="CF23" s="44" t="str">
        <f t="shared" ca="1" si="70"/>
        <v>NO</v>
      </c>
      <c r="CG23" s="27">
        <f t="shared" ca="1" si="37"/>
        <v>0.22750241108845037</v>
      </c>
      <c r="CH23" s="44">
        <f ca="1">IF(BV23&lt;&gt;"",IF(CF23="NO",VLOOKUP(CA23,'Players Stats'!$C$88:$I$127,7),""),"")</f>
        <v>0</v>
      </c>
      <c r="CI23" s="44">
        <f t="shared" ca="1" si="71"/>
        <v>2</v>
      </c>
      <c r="CJ23" s="27">
        <f t="shared" ca="1" si="38"/>
        <v>0.77082340776073466</v>
      </c>
      <c r="CK23" s="44">
        <f ca="1">IF(CF23="NO",VLOOKUP(CA23,'Players Stats'!$C$88:$H$127,7-'Quarter 3'!CI23),"")</f>
        <v>0.45700000000000002</v>
      </c>
      <c r="CL23" s="44">
        <f t="shared" ca="1" si="72"/>
        <v>0</v>
      </c>
      <c r="CM23" s="27">
        <f t="shared" ca="1" si="39"/>
        <v>0.79857705473551599</v>
      </c>
      <c r="CN23" s="44" t="str">
        <f ca="1">IF(CM23="","",IF(CM23&lt;=VLOOKUP(CA23,'Players Stats'!$C$88:$L$127,10),"YES","NO"))</f>
        <v>NO</v>
      </c>
      <c r="CO23" s="27" t="str">
        <f t="shared" ca="1" si="40"/>
        <v/>
      </c>
      <c r="CP23" s="44" t="str">
        <f ca="1">IF(CN23="YES",IF(CO23&lt;=VLOOKUP(CA23,'Players Stats'!$C$88:$H$127,6),1,0),"")</f>
        <v/>
      </c>
      <c r="CQ23" s="27" t="str">
        <f t="shared" ca="1" si="41"/>
        <v/>
      </c>
      <c r="CR23" s="44" t="str">
        <f ca="1">IF(AND(CN23="YES",CQ23&lt;&gt;""),IF(CQ23&lt;=VLOOKUP(CA23,'Players Stats'!$C$88:$H$127,6),1,0),"")</f>
        <v/>
      </c>
      <c r="CS23" s="27">
        <f t="shared" ca="1" si="42"/>
        <v>0.34838569312174128</v>
      </c>
      <c r="CT23" s="44" t="str">
        <f ca="1">IF(CS23="","",IF(CS23&lt;=Simulation!$K$7,"YES","NO"))</f>
        <v>NO</v>
      </c>
      <c r="CU23" s="27">
        <f t="shared" ca="1" si="43"/>
        <v>0.58478208996531145</v>
      </c>
      <c r="CV23" s="44">
        <f ca="1">IF(CT23="NO",IF(CU23&lt;=Simulation!$K$9,BX23,BY23),"")</f>
        <v>6</v>
      </c>
      <c r="CX23" s="44">
        <f t="shared" ca="1" si="44"/>
        <v>11</v>
      </c>
      <c r="CY23" s="6" t="str">
        <f t="shared" ca="1" si="45"/>
        <v>-</v>
      </c>
      <c r="CZ23" s="44">
        <f t="shared" ca="1" si="46"/>
        <v>4</v>
      </c>
      <c r="DB23" s="44" t="str">
        <f t="shared" ca="1" si="3"/>
        <v/>
      </c>
      <c r="DC23" s="44" t="str">
        <f t="shared" ca="1" si="3"/>
        <v/>
      </c>
      <c r="DD23" s="44" t="str">
        <f t="shared" ca="1" si="3"/>
        <v/>
      </c>
      <c r="DE23" s="44"/>
      <c r="DF23" s="44">
        <f ca="1">IF(DF22&lt;&gt;"",IF(AND(DF22&lt;60*Simulation!$K$8, DF22+DG23&lt;60*Simulation!$K$8),DF22+DG23,""),"")</f>
        <v>184</v>
      </c>
      <c r="DG23" s="44">
        <f ca="1">IF(DF22&lt;&gt;"",IF(AND(EF22&lt;&gt;"", DH22=EF22),RANDBETWEEN(Simulation!$N$6,Simulation!$P$6),RANDBETWEEN(Simulation!$N$5,Simulation!$P$5)),"")</f>
        <v>24</v>
      </c>
      <c r="DH23" s="44">
        <f t="shared" ca="1" si="73"/>
        <v>5</v>
      </c>
      <c r="DI23" s="44">
        <f t="shared" ca="1" si="47"/>
        <v>6</v>
      </c>
      <c r="DJ23" s="27">
        <f t="shared" ca="1" si="48"/>
        <v>0.73347522948861721</v>
      </c>
      <c r="DK23" s="44">
        <f t="shared" ca="1" si="49"/>
        <v>24</v>
      </c>
      <c r="DL23" s="44" t="str">
        <f ca="1">IF(DF23&lt;&gt;"",VLOOKUP(DK23,'Players Stats'!$C$88:$D$127,2),"")</f>
        <v>Power Forward</v>
      </c>
      <c r="DM23" s="44" t="str">
        <f ca="1">IF(DF23&lt;&gt;"",VLOOKUP(DK23,'Players Stats'!$C$88:$E$127,3),"")</f>
        <v>Serge Ibaka</v>
      </c>
      <c r="DN23" s="27">
        <f t="shared" ca="1" si="50"/>
        <v>0.17953600486199861</v>
      </c>
      <c r="DO23" s="44">
        <f ca="1">IF(DF23&lt;&gt;"",VLOOKUP('Quarter 3'!DK23-5*('Quarter 3'!DH23-1),'Players Stats'!$B$136:$J$140,1+DI23),"")</f>
        <v>4.6249999999999999E-2</v>
      </c>
      <c r="DP23" s="44" t="str">
        <f t="shared" ca="1" si="74"/>
        <v>NO</v>
      </c>
      <c r="DQ23" s="27">
        <f t="shared" ca="1" si="51"/>
        <v>0.47676795587169263</v>
      </c>
      <c r="DR23" s="44">
        <f ca="1">IF(DF23&lt;&gt;"",IF(DP23="NO",VLOOKUP(DK23,'Players Stats'!$C$88:$I$127,7),""),"")</f>
        <v>6.7307692307692318E-2</v>
      </c>
      <c r="DS23" s="44">
        <f t="shared" ca="1" si="75"/>
        <v>2</v>
      </c>
      <c r="DT23" s="27">
        <f t="shared" ca="1" si="52"/>
        <v>0.15390572251679624</v>
      </c>
      <c r="DU23" s="44">
        <f ca="1">IF(DP23="NO",VLOOKUP(DK23,'Players Stats'!$C$88:$H$127,7-'Quarter 3'!DS23),"")</f>
        <v>0.57299999999999995</v>
      </c>
      <c r="DV23" s="44">
        <f t="shared" ca="1" si="76"/>
        <v>2</v>
      </c>
      <c r="DW23" s="27">
        <f t="shared" ca="1" si="53"/>
        <v>0.73631758406426706</v>
      </c>
      <c r="DX23" s="44" t="str">
        <f ca="1">IF(DW23="","",IF(DW23&lt;=VLOOKUP(DK23,'Players Stats'!$C$88:$L$127,10),"YES","NO"))</f>
        <v>NO</v>
      </c>
      <c r="DY23" s="27" t="str">
        <f t="shared" ca="1" si="54"/>
        <v/>
      </c>
      <c r="DZ23" s="44" t="str">
        <f ca="1">IF(DX23="YES",IF(DY23&lt;=VLOOKUP(DK23,'Players Stats'!$C$88:$H$127,6),1,0),"")</f>
        <v/>
      </c>
      <c r="EA23" s="27" t="str">
        <f t="shared" ca="1" si="55"/>
        <v/>
      </c>
      <c r="EB23" s="44" t="str">
        <f ca="1">IF(AND(DX23="YES",EA23&lt;&gt;""),IF(EA23&lt;=VLOOKUP(DK23,'Players Stats'!$C$88:$H$127,6),1,0),"")</f>
        <v/>
      </c>
      <c r="EC23" s="27" t="str">
        <f t="shared" ca="1" si="56"/>
        <v/>
      </c>
      <c r="ED23" s="44" t="str">
        <f ca="1">IF(EC23="","",IF(EC23&lt;=Simulation!$K$7,"YES","NO"))</f>
        <v/>
      </c>
      <c r="EE23" s="27" t="str">
        <f t="shared" ca="1" si="57"/>
        <v/>
      </c>
      <c r="EF23" s="44" t="str">
        <f ca="1">IF(ED23="NO",IF(EE23&lt;=Simulation!$K$9,DH23,DI23),"")</f>
        <v/>
      </c>
      <c r="EH23" s="44">
        <f t="shared" ca="1" si="58"/>
        <v>8</v>
      </c>
      <c r="EI23" s="6" t="str">
        <f t="shared" ca="1" si="59"/>
        <v>-</v>
      </c>
      <c r="EJ23" s="44">
        <f t="shared" ca="1" si="60"/>
        <v>4</v>
      </c>
      <c r="EL23" s="44" t="str">
        <f t="shared" ca="1" si="4"/>
        <v/>
      </c>
      <c r="EM23" s="44" t="str">
        <f t="shared" ca="1" si="4"/>
        <v/>
      </c>
      <c r="EN23" s="44" t="str">
        <f t="shared" ca="1" si="4"/>
        <v/>
      </c>
    </row>
    <row r="24" spans="2:144">
      <c r="B24" s="44">
        <f ca="1">IF(B23&lt;&gt;"",IF(AND(B23&lt;60*Simulation!$K$8, B23+C24&lt;60*Simulation!$K$8),B23+C24,""),"")</f>
        <v>219</v>
      </c>
      <c r="C24" s="44">
        <f ca="1">IF(B23&lt;&gt;"",IF(AND(AB23&lt;&gt;"", D23=AB23),RANDBETWEEN(Simulation!$N$6,Simulation!$P$6),RANDBETWEEN(Simulation!$N$5,Simulation!$P$5)),"")</f>
        <v>18</v>
      </c>
      <c r="D24" s="44">
        <f t="shared" ca="1" si="61"/>
        <v>6</v>
      </c>
      <c r="E24" s="44">
        <f t="shared" ca="1" si="5"/>
        <v>5</v>
      </c>
      <c r="F24" s="27">
        <f t="shared" ca="1" si="6"/>
        <v>0.9846643620938822</v>
      </c>
      <c r="G24" s="44">
        <f t="shared" ca="1" si="7"/>
        <v>30</v>
      </c>
      <c r="H24" s="44" t="str">
        <f ca="1">IF(B24&lt;&gt;"",VLOOKUP(G24,'Players Stats'!$C$88:$D$127,2),"")</f>
        <v>Center</v>
      </c>
      <c r="I24" s="44" t="str">
        <f ca="1">IF(B24&lt;&gt;"",VLOOKUP(G24,'Players Stats'!$C$88:$E$127,3),"")</f>
        <v>Marc Gasol</v>
      </c>
      <c r="J24" s="27">
        <f t="shared" ca="1" si="8"/>
        <v>0.25729043089510073</v>
      </c>
      <c r="K24" s="44">
        <f ca="1">IF(B24&lt;&gt;"",VLOOKUP('Quarter 3'!G24-5*('Quarter 3'!D24-1),'Players Stats'!$B$136:$J$140,1+E24),"")</f>
        <v>0.10355</v>
      </c>
      <c r="L24" s="44" t="str">
        <f t="shared" ca="1" si="62"/>
        <v>NO</v>
      </c>
      <c r="M24" s="27">
        <f t="shared" ca="1" si="9"/>
        <v>0.65450235615956276</v>
      </c>
      <c r="N24" s="44">
        <f ca="1">IF(B24&lt;&gt;"",IF(L24="NO",VLOOKUP(G24,'Players Stats'!$C$88:$I$127,7),""),"")</f>
        <v>1.8018018018018018E-2</v>
      </c>
      <c r="O24" s="44">
        <f t="shared" ca="1" si="63"/>
        <v>2</v>
      </c>
      <c r="P24" s="27">
        <f t="shared" ca="1" si="10"/>
        <v>0.39918546904752694</v>
      </c>
      <c r="Q24" s="44">
        <f ca="1">IF(L24="NO",VLOOKUP(G24,'Players Stats'!$C$88:$H$127,7-'Quarter 3'!O24),"")</f>
        <v>0.49399999999999999</v>
      </c>
      <c r="R24" s="44">
        <f t="shared" ca="1" si="64"/>
        <v>2</v>
      </c>
      <c r="S24" s="27">
        <f t="shared" ca="1" si="11"/>
        <v>0.66118058042927075</v>
      </c>
      <c r="T24" s="44" t="str">
        <f ca="1">IF(S24="","",IF(S24&lt;=VLOOKUP(G24,'Players Stats'!$C$88:$L$127,10),"YES","NO"))</f>
        <v>NO</v>
      </c>
      <c r="U24" s="27" t="str">
        <f t="shared" ca="1" si="12"/>
        <v/>
      </c>
      <c r="V24" s="44" t="str">
        <f ca="1">IF(T24="YES",IF(U24&lt;=VLOOKUP(G24,'Players Stats'!$C$88:$H$127,6),1,0),"")</f>
        <v/>
      </c>
      <c r="W24" s="27" t="str">
        <f t="shared" ca="1" si="13"/>
        <v/>
      </c>
      <c r="X24" s="44" t="str">
        <f ca="1">IF(AND(T24="YES",W24&lt;&gt;""),IF(W24&lt;=VLOOKUP(G24,'Players Stats'!$C$88:$H$127,6),1,0),"")</f>
        <v/>
      </c>
      <c r="Y24" s="27" t="str">
        <f t="shared" ca="1" si="14"/>
        <v/>
      </c>
      <c r="Z24" s="44" t="str">
        <f ca="1">IF(Y24="","",IF(Y24&lt;=Simulation!$K$7,"YES","NO"))</f>
        <v/>
      </c>
      <c r="AA24" s="27" t="str">
        <f t="shared" ca="1" si="15"/>
        <v/>
      </c>
      <c r="AB24" s="44" t="str">
        <f ca="1">IF(Z24="NO",IF(AA24&lt;=Simulation!$K$9,D24,E24),"")</f>
        <v/>
      </c>
      <c r="AD24" s="44">
        <f t="shared" ca="1" si="16"/>
        <v>10</v>
      </c>
      <c r="AE24" s="6" t="str">
        <f t="shared" ca="1" si="17"/>
        <v>-</v>
      </c>
      <c r="AF24" s="44">
        <f t="shared" ca="1" si="18"/>
        <v>4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195</v>
      </c>
      <c r="AM24" s="44">
        <f ca="1">IF(AL23&lt;&gt;"",IF(AND(BL23&lt;&gt;"", AN23=BL23),RANDBETWEEN(Simulation!$N$6,Simulation!$P$6),RANDBETWEEN(Simulation!$N$5,Simulation!$P$5)),"")</f>
        <v>10</v>
      </c>
      <c r="AN24" s="44">
        <f t="shared" ca="1" si="65"/>
        <v>5</v>
      </c>
      <c r="AO24" s="44">
        <f t="shared" ca="1" si="19"/>
        <v>6</v>
      </c>
      <c r="AP24" s="27">
        <f t="shared" ca="1" si="20"/>
        <v>0.79363369336178535</v>
      </c>
      <c r="AQ24" s="44">
        <f t="shared" ca="1" si="21"/>
        <v>24</v>
      </c>
      <c r="AR24" s="44" t="str">
        <f ca="1">IF(AL24&lt;&gt;"",VLOOKUP(AQ24,'Players Stats'!$C$88:$D$127,2),"")</f>
        <v>Power Forward</v>
      </c>
      <c r="AS24" s="44" t="str">
        <f ca="1">IF(AL24&lt;&gt;"",VLOOKUP(AQ24,'Players Stats'!$C$88:$E$127,3),"")</f>
        <v>Serge Ibaka</v>
      </c>
      <c r="AT24" s="27">
        <f t="shared" ca="1" si="22"/>
        <v>1.6515680855476611E-2</v>
      </c>
      <c r="AU24" s="44">
        <f ca="1">IF(AL24&lt;&gt;"",VLOOKUP('Quarter 3'!AQ24-5*('Quarter 3'!AN24-1),'Players Stats'!$B$136:$J$140,1+AO24),"")</f>
        <v>4.6249999999999999E-2</v>
      </c>
      <c r="AV24" s="44" t="str">
        <f t="shared" ca="1" si="66"/>
        <v>YES</v>
      </c>
      <c r="AW24" s="27" t="str">
        <f t="shared" ca="1" si="23"/>
        <v/>
      </c>
      <c r="AX24" s="44" t="str">
        <f ca="1">IF(AL24&lt;&gt;"",IF(AV24="NO",VLOOKUP(AQ24,'Players Stats'!$C$88:$I$127,7),""),"")</f>
        <v/>
      </c>
      <c r="AY24" s="44" t="str">
        <f t="shared" ca="1" si="67"/>
        <v/>
      </c>
      <c r="AZ24" s="27" t="str">
        <f t="shared" ca="1" si="24"/>
        <v/>
      </c>
      <c r="BA24" s="44" t="str">
        <f ca="1">IF(AV24="NO",VLOOKUP(AQ24,'Players Stats'!$C$88:$H$127,7-'Quarter 3'!AY24),"")</f>
        <v/>
      </c>
      <c r="BB24" s="44" t="str">
        <f t="shared" ca="1" si="68"/>
        <v/>
      </c>
      <c r="BC24" s="27" t="str">
        <f t="shared" ca="1" si="25"/>
        <v/>
      </c>
      <c r="BD24" s="44" t="str">
        <f ca="1">IF(BC24="","",IF(BC24&lt;=VLOOKUP(AQ24,'Players Stats'!$C$88:$L$127,10),"YES","NO"))</f>
        <v/>
      </c>
      <c r="BE24" s="27" t="str">
        <f t="shared" ca="1" si="26"/>
        <v/>
      </c>
      <c r="BF24" s="44" t="str">
        <f ca="1">IF(BD24="YES",IF(BE24&lt;=VLOOKUP(AQ24,'Players Stats'!$C$88:$H$127,6),1,0),"")</f>
        <v/>
      </c>
      <c r="BG24" s="27" t="str">
        <f t="shared" ca="1" si="27"/>
        <v/>
      </c>
      <c r="BH24" s="44" t="str">
        <f ca="1">IF(AND(BD24="YES",BG24&lt;&gt;""),IF(BG24&lt;=VLOOKUP(AQ24,'Players Stats'!$C$88:$H$127,6),1,0),"")</f>
        <v/>
      </c>
      <c r="BI24" s="27" t="str">
        <f t="shared" ca="1" si="28"/>
        <v/>
      </c>
      <c r="BJ24" s="44" t="str">
        <f ca="1">IF(BI24="","",IF(BI24&lt;=Simulation!$K$7,"YES","NO"))</f>
        <v/>
      </c>
      <c r="BK24" s="27" t="str">
        <f t="shared" ca="1" si="29"/>
        <v/>
      </c>
      <c r="BL24" s="44" t="str">
        <f ca="1">IF(BJ24="NO",IF(BK24&lt;=Simulation!$K$9,AN24,AO24),"")</f>
        <v/>
      </c>
      <c r="BN24" s="44">
        <f t="shared" ca="1" si="30"/>
        <v>4</v>
      </c>
      <c r="BO24" s="6" t="str">
        <f t="shared" ca="1" si="31"/>
        <v>-</v>
      </c>
      <c r="BP24" s="44">
        <f t="shared" ca="1" si="32"/>
        <v>10</v>
      </c>
      <c r="BR24" s="44" t="str">
        <f t="shared" ca="1" si="2"/>
        <v/>
      </c>
      <c r="BS24" s="44" t="str">
        <f t="shared" ca="1" si="2"/>
        <v/>
      </c>
      <c r="BT24" s="44" t="str">
        <f t="shared" ca="1" si="2"/>
        <v/>
      </c>
      <c r="BU24" s="44"/>
      <c r="BV24" s="44">
        <f ca="1">IF(BV23&lt;&gt;"",IF(AND(BV23&lt;60*Simulation!$K$8, BV23+BW24&lt;60*Simulation!$K$8),BV23+BW24,""),"")</f>
        <v>240</v>
      </c>
      <c r="BW24" s="44">
        <f ca="1">IF(BV23&lt;&gt;"",IF(AND(CV23&lt;&gt;"", BX23=CV23),RANDBETWEEN(Simulation!$N$6,Simulation!$P$6),RANDBETWEEN(Simulation!$N$5,Simulation!$P$5)),"")</f>
        <v>23</v>
      </c>
      <c r="BX24" s="44">
        <f t="shared" ca="1" si="69"/>
        <v>6</v>
      </c>
      <c r="BY24" s="44">
        <f t="shared" ca="1" si="33"/>
        <v>5</v>
      </c>
      <c r="BZ24" s="27">
        <f t="shared" ca="1" si="34"/>
        <v>0.16907763337497927</v>
      </c>
      <c r="CA24" s="44">
        <f t="shared" ca="1" si="35"/>
        <v>26</v>
      </c>
      <c r="CB24" s="44" t="str">
        <f ca="1">IF(BV24&lt;&gt;"",VLOOKUP(CA24,'Players Stats'!$C$88:$D$127,2),"")</f>
        <v>Point Guard</v>
      </c>
      <c r="CC24" s="44" t="str">
        <f ca="1">IF(BV24&lt;&gt;"",VLOOKUP(CA24,'Players Stats'!$C$88:$E$127,3),"")</f>
        <v>Mike Conley</v>
      </c>
      <c r="CD24" s="27">
        <f t="shared" ca="1" si="36"/>
        <v>0.10703745031998069</v>
      </c>
      <c r="CE24" s="44">
        <f ca="1">IF(BV24&lt;&gt;"",VLOOKUP('Quarter 3'!CA24-5*('Quarter 3'!BX24-1),'Players Stats'!$B$136:$J$140,1+BY24),"")</f>
        <v>8.5750000000000007E-2</v>
      </c>
      <c r="CF24" s="44" t="str">
        <f t="shared" ca="1" si="70"/>
        <v>NO</v>
      </c>
      <c r="CG24" s="27">
        <f t="shared" ca="1" si="37"/>
        <v>1.9779972889066411E-2</v>
      </c>
      <c r="CH24" s="44">
        <f ca="1">IF(BV24&lt;&gt;"",IF(CF24="NO",VLOOKUP(CA24,'Players Stats'!$C$88:$I$127,7),""),"")</f>
        <v>0.23870967741935484</v>
      </c>
      <c r="CI24" s="44">
        <f t="shared" ca="1" si="71"/>
        <v>3</v>
      </c>
      <c r="CJ24" s="27">
        <f t="shared" ca="1" si="38"/>
        <v>0.82006946765203526</v>
      </c>
      <c r="CK24" s="44">
        <f ca="1">IF(CF24="NO",VLOOKUP(CA24,'Players Stats'!$C$88:$H$127,7-'Quarter 3'!CI24),"")</f>
        <v>0.36199999999999999</v>
      </c>
      <c r="CL24" s="44">
        <f t="shared" ca="1" si="72"/>
        <v>0</v>
      </c>
      <c r="CM24" s="27" t="str">
        <f t="shared" ca="1" si="39"/>
        <v/>
      </c>
      <c r="CN24" s="44" t="str">
        <f ca="1">IF(CM24="","",IF(CM24&lt;=VLOOKUP(CA24,'Players Stats'!$C$88:$L$127,10),"YES","NO"))</f>
        <v/>
      </c>
      <c r="CO24" s="27" t="str">
        <f t="shared" ca="1" si="40"/>
        <v/>
      </c>
      <c r="CP24" s="44" t="str">
        <f ca="1">IF(CN24="YES",IF(CO24&lt;=VLOOKUP(CA24,'Players Stats'!$C$88:$H$127,6),1,0),"")</f>
        <v/>
      </c>
      <c r="CQ24" s="27" t="str">
        <f t="shared" ca="1" si="41"/>
        <v/>
      </c>
      <c r="CR24" s="44" t="str">
        <f ca="1">IF(AND(CN24="YES",CQ24&lt;&gt;""),IF(CQ24&lt;=VLOOKUP(CA24,'Players Stats'!$C$88:$H$127,6),1,0),"")</f>
        <v/>
      </c>
      <c r="CS24" s="27" t="str">
        <f t="shared" ca="1" si="42"/>
        <v/>
      </c>
      <c r="CT24" s="44" t="str">
        <f ca="1">IF(CS24="","",IF(CS24&lt;=Simulation!$K$7,"YES","NO"))</f>
        <v/>
      </c>
      <c r="CU24" s="27" t="str">
        <f t="shared" ca="1" si="43"/>
        <v/>
      </c>
      <c r="CV24" s="44" t="str">
        <f ca="1">IF(CT24="NO",IF(CU24&lt;=Simulation!$K$9,BX24,BY24),"")</f>
        <v/>
      </c>
      <c r="CX24" s="44">
        <f t="shared" ca="1" si="44"/>
        <v>11</v>
      </c>
      <c r="CY24" s="6" t="str">
        <f t="shared" ca="1" si="45"/>
        <v>-</v>
      </c>
      <c r="CZ24" s="44">
        <f t="shared" ca="1" si="46"/>
        <v>4</v>
      </c>
      <c r="DB24" s="44" t="str">
        <f t="shared" ca="1" si="3"/>
        <v/>
      </c>
      <c r="DC24" s="44" t="str">
        <f t="shared" ca="1" si="3"/>
        <v/>
      </c>
      <c r="DD24" s="44" t="str">
        <f t="shared" ca="1" si="3"/>
        <v/>
      </c>
      <c r="DE24" s="44"/>
      <c r="DF24" s="44">
        <f ca="1">IF(DF23&lt;&gt;"",IF(AND(DF23&lt;60*Simulation!$K$8, DF23+DG24&lt;60*Simulation!$K$8),DF23+DG24,""),"")</f>
        <v>198</v>
      </c>
      <c r="DG24" s="44">
        <f ca="1">IF(DF23&lt;&gt;"",IF(AND(EF23&lt;&gt;"", DH23=EF23),RANDBETWEEN(Simulation!$N$6,Simulation!$P$6),RANDBETWEEN(Simulation!$N$5,Simulation!$P$5)),"")</f>
        <v>14</v>
      </c>
      <c r="DH24" s="44">
        <f t="shared" ca="1" si="73"/>
        <v>6</v>
      </c>
      <c r="DI24" s="44">
        <f t="shared" ca="1" si="47"/>
        <v>5</v>
      </c>
      <c r="DJ24" s="27">
        <f t="shared" ca="1" si="48"/>
        <v>7.8379159104659424E-2</v>
      </c>
      <c r="DK24" s="44">
        <f t="shared" ca="1" si="49"/>
        <v>26</v>
      </c>
      <c r="DL24" s="44" t="str">
        <f ca="1">IF(DF24&lt;&gt;"",VLOOKUP(DK24,'Players Stats'!$C$88:$D$127,2),"")</f>
        <v>Point Guard</v>
      </c>
      <c r="DM24" s="44" t="str">
        <f ca="1">IF(DF24&lt;&gt;"",VLOOKUP(DK24,'Players Stats'!$C$88:$E$127,3),"")</f>
        <v>Mike Conley</v>
      </c>
      <c r="DN24" s="27">
        <f t="shared" ca="1" si="50"/>
        <v>0.83290030876912524</v>
      </c>
      <c r="DO24" s="44">
        <f ca="1">IF(DF24&lt;&gt;"",VLOOKUP('Quarter 3'!DK24-5*('Quarter 3'!DH24-1),'Players Stats'!$B$136:$J$140,1+DI24),"")</f>
        <v>8.5750000000000007E-2</v>
      </c>
      <c r="DP24" s="44" t="str">
        <f t="shared" ca="1" si="74"/>
        <v>NO</v>
      </c>
      <c r="DQ24" s="27">
        <f t="shared" ca="1" si="51"/>
        <v>0.96065991635020553</v>
      </c>
      <c r="DR24" s="44">
        <f ca="1">IF(DF24&lt;&gt;"",IF(DP24="NO",VLOOKUP(DK24,'Players Stats'!$C$88:$I$127,7),""),"")</f>
        <v>0.23870967741935484</v>
      </c>
      <c r="DS24" s="44">
        <f t="shared" ca="1" si="75"/>
        <v>2</v>
      </c>
      <c r="DT24" s="27">
        <f t="shared" ca="1" si="52"/>
        <v>0.68261010471277761</v>
      </c>
      <c r="DU24" s="44">
        <f ca="1">IF(DP24="NO",VLOOKUP(DK24,'Players Stats'!$C$88:$H$127,7-'Quarter 3'!DS24),"")</f>
        <v>0.44</v>
      </c>
      <c r="DV24" s="44">
        <f t="shared" ca="1" si="76"/>
        <v>0</v>
      </c>
      <c r="DW24" s="27">
        <f t="shared" ca="1" si="53"/>
        <v>0.80045275489702872</v>
      </c>
      <c r="DX24" s="44" t="str">
        <f ca="1">IF(DW24="","",IF(DW24&lt;=VLOOKUP(DK24,'Players Stats'!$C$88:$L$127,10),"YES","NO"))</f>
        <v>NO</v>
      </c>
      <c r="DY24" s="27" t="str">
        <f t="shared" ca="1" si="54"/>
        <v/>
      </c>
      <c r="DZ24" s="44" t="str">
        <f ca="1">IF(DX24="YES",IF(DY24&lt;=VLOOKUP(DK24,'Players Stats'!$C$88:$H$127,6),1,0),"")</f>
        <v/>
      </c>
      <c r="EA24" s="27" t="str">
        <f t="shared" ca="1" si="55"/>
        <v/>
      </c>
      <c r="EB24" s="44" t="str">
        <f ca="1">IF(AND(DX24="YES",EA24&lt;&gt;""),IF(EA24&lt;=VLOOKUP(DK24,'Players Stats'!$C$88:$H$127,6),1,0),"")</f>
        <v/>
      </c>
      <c r="EC24" s="27">
        <f t="shared" ca="1" si="56"/>
        <v>0.38337015063508517</v>
      </c>
      <c r="ED24" s="44" t="str">
        <f ca="1">IF(EC24="","",IF(EC24&lt;=Simulation!$K$7,"YES","NO"))</f>
        <v>NO</v>
      </c>
      <c r="EE24" s="27">
        <f t="shared" ca="1" si="57"/>
        <v>0.75581009888478545</v>
      </c>
      <c r="EF24" s="44">
        <f ca="1">IF(ED24="NO",IF(EE24&lt;=Simulation!$K$9,DH24,DI24),"")</f>
        <v>5</v>
      </c>
      <c r="EH24" s="44">
        <f t="shared" ca="1" si="58"/>
        <v>8</v>
      </c>
      <c r="EI24" s="6" t="str">
        <f t="shared" ca="1" si="59"/>
        <v>-</v>
      </c>
      <c r="EJ24" s="44">
        <f t="shared" ca="1" si="60"/>
        <v>4</v>
      </c>
      <c r="EL24" s="44" t="str">
        <f t="shared" ca="1" si="4"/>
        <v/>
      </c>
      <c r="EM24" s="44" t="str">
        <f t="shared" ca="1" si="4"/>
        <v/>
      </c>
      <c r="EN24" s="44" t="str">
        <f t="shared" ca="1" si="4"/>
        <v/>
      </c>
    </row>
    <row r="25" spans="2:144">
      <c r="B25" s="44">
        <f ca="1">IF(B24&lt;&gt;"",IF(AND(B24&lt;60*Simulation!$K$8, B24+C25&lt;60*Simulation!$K$8),B24+C25,""),"")</f>
        <v>238</v>
      </c>
      <c r="C25" s="44">
        <f ca="1">IF(B24&lt;&gt;"",IF(AND(AB24&lt;&gt;"", D24=AB24),RANDBETWEEN(Simulation!$N$6,Simulation!$P$6),RANDBETWEEN(Simulation!$N$5,Simulation!$P$5)),"")</f>
        <v>19</v>
      </c>
      <c r="D25" s="44">
        <f t="shared" ca="1" si="61"/>
        <v>5</v>
      </c>
      <c r="E25" s="44">
        <f t="shared" ca="1" si="5"/>
        <v>6</v>
      </c>
      <c r="F25" s="27">
        <f t="shared" ca="1" si="6"/>
        <v>1.6634357117767395E-2</v>
      </c>
      <c r="G25" s="44">
        <f t="shared" ca="1" si="7"/>
        <v>21</v>
      </c>
      <c r="H25" s="44" t="str">
        <f ca="1">IF(B25&lt;&gt;"",VLOOKUP(G25,'Players Stats'!$C$88:$D$127,2),"")</f>
        <v>Point Guard</v>
      </c>
      <c r="I25" s="44" t="str">
        <f ca="1">IF(B25&lt;&gt;"",VLOOKUP(G25,'Players Stats'!$C$88:$E$127,3),"")</f>
        <v>Russell Westbrook</v>
      </c>
      <c r="J25" s="27">
        <f t="shared" ca="1" si="8"/>
        <v>0.6267844437472323</v>
      </c>
      <c r="K25" s="44">
        <f ca="1">IF(B25&lt;&gt;"",VLOOKUP('Quarter 3'!G25-5*('Quarter 3'!D25-1),'Players Stats'!$B$136:$J$140,1+E25),"")</f>
        <v>0.14365</v>
      </c>
      <c r="L25" s="44" t="str">
        <f t="shared" ca="1" si="62"/>
        <v>NO</v>
      </c>
      <c r="M25" s="27">
        <f t="shared" ca="1" si="9"/>
        <v>8.4795271757425184E-3</v>
      </c>
      <c r="N25" s="44">
        <f ca="1">IF(B25&lt;&gt;"",IF(L25="NO",VLOOKUP(G25,'Players Stats'!$C$88:$I$127,7),""),"")</f>
        <v>0.16517857142857145</v>
      </c>
      <c r="O25" s="44">
        <f t="shared" ca="1" si="63"/>
        <v>3</v>
      </c>
      <c r="P25" s="27">
        <f t="shared" ca="1" si="10"/>
        <v>0.76432170113213116</v>
      </c>
      <c r="Q25" s="44">
        <f ca="1">IF(L25="NO",VLOOKUP(G25,'Players Stats'!$C$88:$H$127,7-'Quarter 3'!O25),"")</f>
        <v>0.32300000000000001</v>
      </c>
      <c r="R25" s="44">
        <f t="shared" ca="1" si="64"/>
        <v>0</v>
      </c>
      <c r="S25" s="27" t="str">
        <f t="shared" ca="1" si="11"/>
        <v/>
      </c>
      <c r="T25" s="44" t="str">
        <f ca="1">IF(S25="","",IF(S25&lt;=VLOOKUP(G25,'Players Stats'!$C$88:$L$127,10),"YES","NO"))</f>
        <v/>
      </c>
      <c r="U25" s="27" t="str">
        <f t="shared" ca="1" si="12"/>
        <v/>
      </c>
      <c r="V25" s="44" t="str">
        <f ca="1">IF(T25="YES",IF(U25&lt;=VLOOKUP(G25,'Players Stats'!$C$88:$H$127,6),1,0),"")</f>
        <v/>
      </c>
      <c r="W25" s="27" t="str">
        <f t="shared" ca="1" si="13"/>
        <v/>
      </c>
      <c r="X25" s="44" t="str">
        <f ca="1">IF(AND(T25="YES",W25&lt;&gt;""),IF(W25&lt;=VLOOKUP(G25,'Players Stats'!$C$88:$H$127,6),1,0),"")</f>
        <v/>
      </c>
      <c r="Y25" s="27" t="str">
        <f t="shared" ca="1" si="14"/>
        <v/>
      </c>
      <c r="Z25" s="44" t="str">
        <f ca="1">IF(Y25="","",IF(Y25&lt;=Simulation!$K$7,"YES","NO"))</f>
        <v/>
      </c>
      <c r="AA25" s="27" t="str">
        <f t="shared" ca="1" si="15"/>
        <v/>
      </c>
      <c r="AB25" s="44" t="str">
        <f ca="1">IF(Z25="NO",IF(AA25&lt;=Simulation!$K$9,D25,E25),"")</f>
        <v/>
      </c>
      <c r="AD25" s="44">
        <f t="shared" ca="1" si="16"/>
        <v>10</v>
      </c>
      <c r="AE25" s="6" t="str">
        <f t="shared" ca="1" si="17"/>
        <v>-</v>
      </c>
      <c r="AF25" s="44">
        <f t="shared" ca="1" si="18"/>
        <v>4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207</v>
      </c>
      <c r="AM25" s="44">
        <f ca="1">IF(AL24&lt;&gt;"",IF(AND(BL24&lt;&gt;"", AN24=BL24),RANDBETWEEN(Simulation!$N$6,Simulation!$P$6),RANDBETWEEN(Simulation!$N$5,Simulation!$P$5)),"")</f>
        <v>12</v>
      </c>
      <c r="AN25" s="44">
        <f t="shared" ca="1" si="65"/>
        <v>6</v>
      </c>
      <c r="AO25" s="44">
        <f t="shared" ca="1" si="19"/>
        <v>5</v>
      </c>
      <c r="AP25" s="27">
        <f t="shared" ca="1" si="20"/>
        <v>0.85418804670676063</v>
      </c>
      <c r="AQ25" s="44">
        <f t="shared" ca="1" si="21"/>
        <v>30</v>
      </c>
      <c r="AR25" s="44" t="str">
        <f ca="1">IF(AL25&lt;&gt;"",VLOOKUP(AQ25,'Players Stats'!$C$88:$D$127,2),"")</f>
        <v>Center</v>
      </c>
      <c r="AS25" s="44" t="str">
        <f ca="1">IF(AL25&lt;&gt;"",VLOOKUP(AQ25,'Players Stats'!$C$88:$E$127,3),"")</f>
        <v>Marc Gasol</v>
      </c>
      <c r="AT25" s="27">
        <f t="shared" ca="1" si="22"/>
        <v>3.2969007529666361E-2</v>
      </c>
      <c r="AU25" s="44">
        <f ca="1">IF(AL25&lt;&gt;"",VLOOKUP('Quarter 3'!AQ25-5*('Quarter 3'!AN25-1),'Players Stats'!$B$136:$J$140,1+AO25),"")</f>
        <v>0.10355</v>
      </c>
      <c r="AV25" s="44" t="str">
        <f t="shared" ca="1" si="66"/>
        <v>YES</v>
      </c>
      <c r="AW25" s="27" t="str">
        <f t="shared" ca="1" si="23"/>
        <v/>
      </c>
      <c r="AX25" s="44" t="str">
        <f ca="1">IF(AL25&lt;&gt;"",IF(AV25="NO",VLOOKUP(AQ25,'Players Stats'!$C$88:$I$127,7),""),"")</f>
        <v/>
      </c>
      <c r="AY25" s="44" t="str">
        <f t="shared" ca="1" si="67"/>
        <v/>
      </c>
      <c r="AZ25" s="27" t="str">
        <f t="shared" ca="1" si="24"/>
        <v/>
      </c>
      <c r="BA25" s="44" t="str">
        <f ca="1">IF(AV25="NO",VLOOKUP(AQ25,'Players Stats'!$C$88:$H$127,7-'Quarter 3'!AY25),"")</f>
        <v/>
      </c>
      <c r="BB25" s="44" t="str">
        <f t="shared" ca="1" si="68"/>
        <v/>
      </c>
      <c r="BC25" s="27" t="str">
        <f t="shared" ca="1" si="25"/>
        <v/>
      </c>
      <c r="BD25" s="44" t="str">
        <f ca="1">IF(BC25="","",IF(BC25&lt;=VLOOKUP(AQ25,'Players Stats'!$C$88:$L$127,10),"YES","NO"))</f>
        <v/>
      </c>
      <c r="BE25" s="27" t="str">
        <f t="shared" ca="1" si="26"/>
        <v/>
      </c>
      <c r="BF25" s="44" t="str">
        <f ca="1">IF(BD25="YES",IF(BE25&lt;=VLOOKUP(AQ25,'Players Stats'!$C$88:$H$127,6),1,0),"")</f>
        <v/>
      </c>
      <c r="BG25" s="27" t="str">
        <f t="shared" ca="1" si="27"/>
        <v/>
      </c>
      <c r="BH25" s="44" t="str">
        <f ca="1">IF(AND(BD25="YES",BG25&lt;&gt;""),IF(BG25&lt;=VLOOKUP(AQ25,'Players Stats'!$C$88:$H$127,6),1,0),"")</f>
        <v/>
      </c>
      <c r="BI25" s="27" t="str">
        <f t="shared" ca="1" si="28"/>
        <v/>
      </c>
      <c r="BJ25" s="44" t="str">
        <f ca="1">IF(BI25="","",IF(BI25&lt;=Simulation!$K$7,"YES","NO"))</f>
        <v/>
      </c>
      <c r="BK25" s="27" t="str">
        <f t="shared" ca="1" si="29"/>
        <v/>
      </c>
      <c r="BL25" s="44" t="str">
        <f ca="1">IF(BJ25="NO",IF(BK25&lt;=Simulation!$K$9,AN25,AO25),"")</f>
        <v/>
      </c>
      <c r="BN25" s="44">
        <f t="shared" ca="1" si="30"/>
        <v>4</v>
      </c>
      <c r="BO25" s="6" t="str">
        <f t="shared" ca="1" si="31"/>
        <v>-</v>
      </c>
      <c r="BP25" s="44">
        <f t="shared" ca="1" si="32"/>
        <v>10</v>
      </c>
      <c r="BR25" s="44" t="str">
        <f t="shared" ca="1" si="2"/>
        <v/>
      </c>
      <c r="BS25" s="44" t="str">
        <f t="shared" ca="1" si="2"/>
        <v/>
      </c>
      <c r="BT25" s="44" t="str">
        <f t="shared" ca="1" si="2"/>
        <v/>
      </c>
      <c r="BU25" s="44"/>
      <c r="BV25" s="44">
        <f ca="1">IF(BV24&lt;&gt;"",IF(AND(BV24&lt;60*Simulation!$K$8, BV24+BW25&lt;60*Simulation!$K$8),BV24+BW25,""),"")</f>
        <v>257</v>
      </c>
      <c r="BW25" s="44">
        <f ca="1">IF(BV24&lt;&gt;"",IF(AND(CV24&lt;&gt;"", BX24=CV24),RANDBETWEEN(Simulation!$N$6,Simulation!$P$6),RANDBETWEEN(Simulation!$N$5,Simulation!$P$5)),"")</f>
        <v>17</v>
      </c>
      <c r="BX25" s="44">
        <f t="shared" ca="1" si="69"/>
        <v>5</v>
      </c>
      <c r="BY25" s="44">
        <f t="shared" ca="1" si="33"/>
        <v>6</v>
      </c>
      <c r="BZ25" s="27">
        <f t="shared" ca="1" si="34"/>
        <v>0.98219567523018558</v>
      </c>
      <c r="CA25" s="44">
        <f t="shared" ca="1" si="35"/>
        <v>25</v>
      </c>
      <c r="CB25" s="44" t="str">
        <f ca="1">IF(BV25&lt;&gt;"",VLOOKUP(CA25,'Players Stats'!$C$88:$D$127,2),"")</f>
        <v>Center</v>
      </c>
      <c r="CC25" s="44" t="str">
        <f ca="1">IF(BV25&lt;&gt;"",VLOOKUP(CA25,'Players Stats'!$C$88:$E$127,3),"")</f>
        <v>Kendrick Perkins</v>
      </c>
      <c r="CD25" s="27">
        <f t="shared" ca="1" si="36"/>
        <v>0.8911534729080669</v>
      </c>
      <c r="CE25" s="44">
        <f ca="1">IF(BV25&lt;&gt;"",VLOOKUP('Quarter 3'!CA25-5*('Quarter 3'!BX25-1),'Players Stats'!$B$136:$J$140,1+BY25),"")</f>
        <v>0.12500000000000003</v>
      </c>
      <c r="CF25" s="44" t="str">
        <f t="shared" ca="1" si="70"/>
        <v>NO</v>
      </c>
      <c r="CG25" s="27">
        <f t="shared" ca="1" si="37"/>
        <v>0.56414412923435986</v>
      </c>
      <c r="CH25" s="44">
        <f ca="1">IF(BV25&lt;&gt;"",IF(CF25="NO",VLOOKUP(CA25,'Players Stats'!$C$88:$I$127,7),""),"")</f>
        <v>0</v>
      </c>
      <c r="CI25" s="44">
        <f t="shared" ca="1" si="71"/>
        <v>2</v>
      </c>
      <c r="CJ25" s="27">
        <f t="shared" ca="1" si="38"/>
        <v>0.51409217453404787</v>
      </c>
      <c r="CK25" s="44">
        <f ca="1">IF(CF25="NO",VLOOKUP(CA25,'Players Stats'!$C$88:$H$127,7-'Quarter 3'!CI25),"")</f>
        <v>0.45700000000000002</v>
      </c>
      <c r="CL25" s="44">
        <f t="shared" ca="1" si="72"/>
        <v>0</v>
      </c>
      <c r="CM25" s="27">
        <f t="shared" ca="1" si="39"/>
        <v>0.50009841116739706</v>
      </c>
      <c r="CN25" s="44" t="str">
        <f ca="1">IF(CM25="","",IF(CM25&lt;=VLOOKUP(CA25,'Players Stats'!$C$88:$L$127,10),"YES","NO"))</f>
        <v>NO</v>
      </c>
      <c r="CO25" s="27" t="str">
        <f t="shared" ca="1" si="40"/>
        <v/>
      </c>
      <c r="CP25" s="44" t="str">
        <f ca="1">IF(CN25="YES",IF(CO25&lt;=VLOOKUP(CA25,'Players Stats'!$C$88:$H$127,6),1,0),"")</f>
        <v/>
      </c>
      <c r="CQ25" s="27" t="str">
        <f t="shared" ca="1" si="41"/>
        <v/>
      </c>
      <c r="CR25" s="44" t="str">
        <f ca="1">IF(AND(CN25="YES",CQ25&lt;&gt;""),IF(CQ25&lt;=VLOOKUP(CA25,'Players Stats'!$C$88:$H$127,6),1,0),"")</f>
        <v/>
      </c>
      <c r="CS25" s="27">
        <f t="shared" ca="1" si="42"/>
        <v>2.5977317621812657E-2</v>
      </c>
      <c r="CT25" s="44" t="str">
        <f ca="1">IF(CS25="","",IF(CS25&lt;=Simulation!$K$7,"YES","NO"))</f>
        <v>YES</v>
      </c>
      <c r="CU25" s="27" t="str">
        <f t="shared" ca="1" si="43"/>
        <v/>
      </c>
      <c r="CV25" s="44" t="str">
        <f ca="1">IF(CT25="NO",IF(CU25&lt;=Simulation!$K$9,BX25,BY25),"")</f>
        <v/>
      </c>
      <c r="CX25" s="44">
        <f t="shared" ca="1" si="44"/>
        <v>11</v>
      </c>
      <c r="CY25" s="6" t="str">
        <f t="shared" ca="1" si="45"/>
        <v>-</v>
      </c>
      <c r="CZ25" s="44">
        <f t="shared" ca="1" si="46"/>
        <v>4</v>
      </c>
      <c r="DB25" s="44" t="str">
        <f t="shared" ca="1" si="3"/>
        <v/>
      </c>
      <c r="DC25" s="44" t="str">
        <f t="shared" ca="1" si="3"/>
        <v/>
      </c>
      <c r="DD25" s="44" t="str">
        <f t="shared" ca="1" si="3"/>
        <v/>
      </c>
      <c r="DE25" s="44"/>
      <c r="DF25" s="44">
        <f ca="1">IF(DF24&lt;&gt;"",IF(AND(DF24&lt;60*Simulation!$K$8, DF24+DG25&lt;60*Simulation!$K$8),DF24+DG25,""),"")</f>
        <v>208</v>
      </c>
      <c r="DG25" s="44">
        <f ca="1">IF(DF24&lt;&gt;"",IF(AND(EF24&lt;&gt;"", DH24=EF24),RANDBETWEEN(Simulation!$N$6,Simulation!$P$6),RANDBETWEEN(Simulation!$N$5,Simulation!$P$5)),"")</f>
        <v>10</v>
      </c>
      <c r="DH25" s="44">
        <f t="shared" ca="1" si="73"/>
        <v>5</v>
      </c>
      <c r="DI25" s="44">
        <f t="shared" ca="1" si="47"/>
        <v>6</v>
      </c>
      <c r="DJ25" s="27">
        <f t="shared" ca="1" si="48"/>
        <v>0.3181626363761364</v>
      </c>
      <c r="DK25" s="44">
        <f t="shared" ca="1" si="49"/>
        <v>22</v>
      </c>
      <c r="DL25" s="44" t="str">
        <f ca="1">IF(DF25&lt;&gt;"",VLOOKUP(DK25,'Players Stats'!$C$88:$D$127,2),"")</f>
        <v>Shooting Guard</v>
      </c>
      <c r="DM25" s="44" t="str">
        <f ca="1">IF(DF25&lt;&gt;"",VLOOKUP(DK25,'Players Stats'!$C$88:$E$127,3),"")</f>
        <v>Thabo Sefolosha</v>
      </c>
      <c r="DN25" s="27">
        <f t="shared" ca="1" si="50"/>
        <v>0.96483988311963598</v>
      </c>
      <c r="DO25" s="44">
        <f ca="1">IF(DF25&lt;&gt;"",VLOOKUP('Quarter 3'!DK25-5*('Quarter 3'!DH25-1),'Players Stats'!$B$136:$J$140,1+DI25),"")</f>
        <v>8.7049999999999988E-2</v>
      </c>
      <c r="DP25" s="44" t="str">
        <f t="shared" ca="1" si="74"/>
        <v>NO</v>
      </c>
      <c r="DQ25" s="27">
        <f t="shared" ca="1" si="51"/>
        <v>0.26875388343996331</v>
      </c>
      <c r="DR25" s="44">
        <f ca="1">IF(DF25&lt;&gt;"",IF(DP25="NO",VLOOKUP(DK25,'Players Stats'!$C$88:$I$127,7),""),"")</f>
        <v>0.35555555555555557</v>
      </c>
      <c r="DS25" s="44">
        <f t="shared" ca="1" si="75"/>
        <v>3</v>
      </c>
      <c r="DT25" s="27">
        <f t="shared" ca="1" si="52"/>
        <v>0.68631804536825536</v>
      </c>
      <c r="DU25" s="44">
        <f ca="1">IF(DP25="NO",VLOOKUP(DK25,'Players Stats'!$C$88:$H$127,7-'Quarter 3'!DS25),"")</f>
        <v>0.41899999999999998</v>
      </c>
      <c r="DV25" s="44">
        <f t="shared" ca="1" si="76"/>
        <v>0</v>
      </c>
      <c r="DW25" s="27" t="str">
        <f t="shared" ca="1" si="53"/>
        <v/>
      </c>
      <c r="DX25" s="44" t="str">
        <f ca="1">IF(DW25="","",IF(DW25&lt;=VLOOKUP(DK25,'Players Stats'!$C$88:$L$127,10),"YES","NO"))</f>
        <v/>
      </c>
      <c r="DY25" s="27" t="str">
        <f t="shared" ca="1" si="54"/>
        <v/>
      </c>
      <c r="DZ25" s="44" t="str">
        <f ca="1">IF(DX25="YES",IF(DY25&lt;=VLOOKUP(DK25,'Players Stats'!$C$88:$H$127,6),1,0),"")</f>
        <v/>
      </c>
      <c r="EA25" s="27" t="str">
        <f t="shared" ca="1" si="55"/>
        <v/>
      </c>
      <c r="EB25" s="44" t="str">
        <f ca="1">IF(AND(DX25="YES",EA25&lt;&gt;""),IF(EA25&lt;=VLOOKUP(DK25,'Players Stats'!$C$88:$H$127,6),1,0),"")</f>
        <v/>
      </c>
      <c r="EC25" s="27" t="str">
        <f t="shared" ca="1" si="56"/>
        <v/>
      </c>
      <c r="ED25" s="44" t="str">
        <f ca="1">IF(EC25="","",IF(EC25&lt;=Simulation!$K$7,"YES","NO"))</f>
        <v/>
      </c>
      <c r="EE25" s="27" t="str">
        <f t="shared" ca="1" si="57"/>
        <v/>
      </c>
      <c r="EF25" s="44" t="str">
        <f ca="1">IF(ED25="NO",IF(EE25&lt;=Simulation!$K$9,DH25,DI25),"")</f>
        <v/>
      </c>
      <c r="EH25" s="44">
        <f t="shared" ca="1" si="58"/>
        <v>8</v>
      </c>
      <c r="EI25" s="6" t="str">
        <f t="shared" ca="1" si="59"/>
        <v>-</v>
      </c>
      <c r="EJ25" s="44">
        <f t="shared" ca="1" si="60"/>
        <v>4</v>
      </c>
      <c r="EL25" s="44" t="str">
        <f t="shared" ca="1" si="4"/>
        <v/>
      </c>
      <c r="EM25" s="44" t="str">
        <f t="shared" ca="1" si="4"/>
        <v/>
      </c>
      <c r="EN25" s="44" t="str">
        <f t="shared" ca="1" si="4"/>
        <v/>
      </c>
    </row>
    <row r="26" spans="2:144">
      <c r="B26" s="44">
        <f ca="1">IF(B25&lt;&gt;"",IF(AND(B25&lt;60*Simulation!$K$8, B25+C26&lt;60*Simulation!$K$8),B25+C26,""),"")</f>
        <v>258</v>
      </c>
      <c r="C26" s="44">
        <f ca="1">IF(B25&lt;&gt;"",IF(AND(AB25&lt;&gt;"", D25=AB25),RANDBETWEEN(Simulation!$N$6,Simulation!$P$6),RANDBETWEEN(Simulation!$N$5,Simulation!$P$5)),"")</f>
        <v>20</v>
      </c>
      <c r="D26" s="44">
        <f t="shared" ca="1" si="61"/>
        <v>6</v>
      </c>
      <c r="E26" s="44">
        <f t="shared" ca="1" si="5"/>
        <v>5</v>
      </c>
      <c r="F26" s="27">
        <f t="shared" ca="1" si="6"/>
        <v>5.1973594362043629E-3</v>
      </c>
      <c r="G26" s="44">
        <f t="shared" ca="1" si="7"/>
        <v>26</v>
      </c>
      <c r="H26" s="44" t="str">
        <f ca="1">IF(B26&lt;&gt;"",VLOOKUP(G26,'Players Stats'!$C$88:$D$127,2),"")</f>
        <v>Point Guard</v>
      </c>
      <c r="I26" s="44" t="str">
        <f ca="1">IF(B26&lt;&gt;"",VLOOKUP(G26,'Players Stats'!$C$88:$E$127,3),"")</f>
        <v>Mike Conley</v>
      </c>
      <c r="J26" s="27">
        <f t="shared" ca="1" si="8"/>
        <v>0.2911054448061372</v>
      </c>
      <c r="K26" s="44">
        <f ca="1">IF(B26&lt;&gt;"",VLOOKUP('Quarter 3'!G26-5*('Quarter 3'!D26-1),'Players Stats'!$B$136:$J$140,1+E26),"")</f>
        <v>8.5750000000000007E-2</v>
      </c>
      <c r="L26" s="44" t="str">
        <f t="shared" ca="1" si="62"/>
        <v>NO</v>
      </c>
      <c r="M26" s="27">
        <f t="shared" ca="1" si="9"/>
        <v>0.69842082161511732</v>
      </c>
      <c r="N26" s="44">
        <f ca="1">IF(B26&lt;&gt;"",IF(L26="NO",VLOOKUP(G26,'Players Stats'!$C$88:$I$127,7),""),"")</f>
        <v>0.23870967741935484</v>
      </c>
      <c r="O26" s="44">
        <f t="shared" ca="1" si="63"/>
        <v>2</v>
      </c>
      <c r="P26" s="27">
        <f t="shared" ca="1" si="10"/>
        <v>0.77971651222374183</v>
      </c>
      <c r="Q26" s="44">
        <f ca="1">IF(L26="NO",VLOOKUP(G26,'Players Stats'!$C$88:$H$127,7-'Quarter 3'!O26),"")</f>
        <v>0.44</v>
      </c>
      <c r="R26" s="44">
        <f t="shared" ca="1" si="64"/>
        <v>0</v>
      </c>
      <c r="S26" s="27">
        <f t="shared" ca="1" si="11"/>
        <v>0.97165254246116839</v>
      </c>
      <c r="T26" s="44" t="str">
        <f ca="1">IF(S26="","",IF(S26&lt;=VLOOKUP(G26,'Players Stats'!$C$88:$L$127,10),"YES","NO"))</f>
        <v>NO</v>
      </c>
      <c r="U26" s="27" t="str">
        <f t="shared" ca="1" si="12"/>
        <v/>
      </c>
      <c r="V26" s="44" t="str">
        <f ca="1">IF(T26="YES",IF(U26&lt;=VLOOKUP(G26,'Players Stats'!$C$88:$H$127,6),1,0),"")</f>
        <v/>
      </c>
      <c r="W26" s="27" t="str">
        <f t="shared" ca="1" si="13"/>
        <v/>
      </c>
      <c r="X26" s="44" t="str">
        <f ca="1">IF(AND(T26="YES",W26&lt;&gt;""),IF(W26&lt;=VLOOKUP(G26,'Players Stats'!$C$88:$H$127,6),1,0),"")</f>
        <v/>
      </c>
      <c r="Y26" s="27">
        <f t="shared" ca="1" si="14"/>
        <v>0.39194280800832892</v>
      </c>
      <c r="Z26" s="44" t="str">
        <f ca="1">IF(Y26="","",IF(Y26&lt;=Simulation!$K$7,"YES","NO"))</f>
        <v>NO</v>
      </c>
      <c r="AA26" s="27">
        <f t="shared" ca="1" si="15"/>
        <v>0.28437135112908885</v>
      </c>
      <c r="AB26" s="44">
        <f ca="1">IF(Z26="NO",IF(AA26&lt;=Simulation!$K$9,D26,E26),"")</f>
        <v>6</v>
      </c>
      <c r="AD26" s="44">
        <f t="shared" ca="1" si="16"/>
        <v>10</v>
      </c>
      <c r="AE26" s="6" t="str">
        <f t="shared" ca="1" si="17"/>
        <v>-</v>
      </c>
      <c r="AF26" s="44">
        <f t="shared" ca="1" si="18"/>
        <v>4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222</v>
      </c>
      <c r="AM26" s="44">
        <f ca="1">IF(AL25&lt;&gt;"",IF(AND(BL25&lt;&gt;"", AN25=BL25),RANDBETWEEN(Simulation!$N$6,Simulation!$P$6),RANDBETWEEN(Simulation!$N$5,Simulation!$P$5)),"")</f>
        <v>15</v>
      </c>
      <c r="AN26" s="44">
        <f t="shared" ca="1" si="65"/>
        <v>5</v>
      </c>
      <c r="AO26" s="44">
        <f t="shared" ca="1" si="19"/>
        <v>6</v>
      </c>
      <c r="AP26" s="27">
        <f t="shared" ca="1" si="20"/>
        <v>0.79773222032756907</v>
      </c>
      <c r="AQ26" s="44">
        <f t="shared" ca="1" si="21"/>
        <v>24</v>
      </c>
      <c r="AR26" s="44" t="str">
        <f ca="1">IF(AL26&lt;&gt;"",VLOOKUP(AQ26,'Players Stats'!$C$88:$D$127,2),"")</f>
        <v>Power Forward</v>
      </c>
      <c r="AS26" s="44" t="str">
        <f ca="1">IF(AL26&lt;&gt;"",VLOOKUP(AQ26,'Players Stats'!$C$88:$E$127,3),"")</f>
        <v>Serge Ibaka</v>
      </c>
      <c r="AT26" s="27">
        <f t="shared" ca="1" si="22"/>
        <v>0.83189128052384431</v>
      </c>
      <c r="AU26" s="44">
        <f ca="1">IF(AL26&lt;&gt;"",VLOOKUP('Quarter 3'!AQ26-5*('Quarter 3'!AN26-1),'Players Stats'!$B$136:$J$140,1+AO26),"")</f>
        <v>4.6249999999999999E-2</v>
      </c>
      <c r="AV26" s="44" t="str">
        <f t="shared" ca="1" si="66"/>
        <v>NO</v>
      </c>
      <c r="AW26" s="27">
        <f t="shared" ca="1" si="23"/>
        <v>0.28370795657165848</v>
      </c>
      <c r="AX26" s="44">
        <f ca="1">IF(AL26&lt;&gt;"",IF(AV26="NO",VLOOKUP(AQ26,'Players Stats'!$C$88:$I$127,7),""),"")</f>
        <v>6.7307692307692318E-2</v>
      </c>
      <c r="AY26" s="44">
        <f t="shared" ca="1" si="67"/>
        <v>2</v>
      </c>
      <c r="AZ26" s="27">
        <f t="shared" ca="1" si="24"/>
        <v>0.50607526997642271</v>
      </c>
      <c r="BA26" s="44">
        <f ca="1">IF(AV26="NO",VLOOKUP(AQ26,'Players Stats'!$C$88:$H$127,7-'Quarter 3'!AY26),"")</f>
        <v>0.57299999999999995</v>
      </c>
      <c r="BB26" s="44">
        <f t="shared" ca="1" si="68"/>
        <v>2</v>
      </c>
      <c r="BC26" s="27">
        <f t="shared" ca="1" si="25"/>
        <v>0.94914067173072914</v>
      </c>
      <c r="BD26" s="44" t="str">
        <f ca="1">IF(BC26="","",IF(BC26&lt;=VLOOKUP(AQ26,'Players Stats'!$C$88:$L$127,10),"YES","NO"))</f>
        <v>NO</v>
      </c>
      <c r="BE26" s="27" t="str">
        <f t="shared" ca="1" si="26"/>
        <v/>
      </c>
      <c r="BF26" s="44" t="str">
        <f ca="1">IF(BD26="YES",IF(BE26&lt;=VLOOKUP(AQ26,'Players Stats'!$C$88:$H$127,6),1,0),"")</f>
        <v/>
      </c>
      <c r="BG26" s="27" t="str">
        <f t="shared" ca="1" si="27"/>
        <v/>
      </c>
      <c r="BH26" s="44" t="str">
        <f ca="1">IF(AND(BD26="YES",BG26&lt;&gt;""),IF(BG26&lt;=VLOOKUP(AQ26,'Players Stats'!$C$88:$H$127,6),1,0),"")</f>
        <v/>
      </c>
      <c r="BI26" s="27" t="str">
        <f t="shared" ca="1" si="28"/>
        <v/>
      </c>
      <c r="BJ26" s="44" t="str">
        <f ca="1">IF(BI26="","",IF(BI26&lt;=Simulation!$K$7,"YES","NO"))</f>
        <v/>
      </c>
      <c r="BK26" s="27" t="str">
        <f t="shared" ca="1" si="29"/>
        <v/>
      </c>
      <c r="BL26" s="44" t="str">
        <f ca="1">IF(BJ26="NO",IF(BK26&lt;=Simulation!$K$9,AN26,AO26),"")</f>
        <v/>
      </c>
      <c r="BN26" s="44">
        <f t="shared" ca="1" si="30"/>
        <v>6</v>
      </c>
      <c r="BO26" s="6" t="str">
        <f t="shared" ca="1" si="31"/>
        <v>-</v>
      </c>
      <c r="BP26" s="44">
        <f t="shared" ca="1" si="32"/>
        <v>10</v>
      </c>
      <c r="BR26" s="44" t="str">
        <f t="shared" ca="1" si="2"/>
        <v/>
      </c>
      <c r="BS26" s="44" t="str">
        <f t="shared" ca="1" si="2"/>
        <v/>
      </c>
      <c r="BT26" s="44" t="str">
        <f t="shared" ca="1" si="2"/>
        <v/>
      </c>
      <c r="BU26" s="44"/>
      <c r="BV26" s="44">
        <f ca="1">IF(BV25&lt;&gt;"",IF(AND(BV25&lt;60*Simulation!$K$8, BV25+BW26&lt;60*Simulation!$K$8),BV25+BW26,""),"")</f>
        <v>275</v>
      </c>
      <c r="BW26" s="44">
        <f ca="1">IF(BV25&lt;&gt;"",IF(AND(CV25&lt;&gt;"", BX25=CV25),RANDBETWEEN(Simulation!$N$6,Simulation!$P$6),RANDBETWEEN(Simulation!$N$5,Simulation!$P$5)),"")</f>
        <v>18</v>
      </c>
      <c r="BX26" s="44">
        <f t="shared" ca="1" si="69"/>
        <v>6</v>
      </c>
      <c r="BY26" s="44">
        <f t="shared" ca="1" si="33"/>
        <v>5</v>
      </c>
      <c r="BZ26" s="27">
        <f t="shared" ca="1" si="34"/>
        <v>0.91589976761828484</v>
      </c>
      <c r="CA26" s="44">
        <f t="shared" ca="1" si="35"/>
        <v>30</v>
      </c>
      <c r="CB26" s="44" t="str">
        <f ca="1">IF(BV26&lt;&gt;"",VLOOKUP(CA26,'Players Stats'!$C$88:$D$127,2),"")</f>
        <v>Center</v>
      </c>
      <c r="CC26" s="44" t="str">
        <f ca="1">IF(BV26&lt;&gt;"",VLOOKUP(CA26,'Players Stats'!$C$88:$E$127,3),"")</f>
        <v>Marc Gasol</v>
      </c>
      <c r="CD26" s="27">
        <f t="shared" ca="1" si="36"/>
        <v>4.6568699352014797E-2</v>
      </c>
      <c r="CE26" s="44">
        <f ca="1">IF(BV26&lt;&gt;"",VLOOKUP('Quarter 3'!CA26-5*('Quarter 3'!BX26-1),'Players Stats'!$B$136:$J$140,1+BY26),"")</f>
        <v>0.10355</v>
      </c>
      <c r="CF26" s="44" t="str">
        <f t="shared" ca="1" si="70"/>
        <v>YES</v>
      </c>
      <c r="CG26" s="27" t="str">
        <f t="shared" ca="1" si="37"/>
        <v/>
      </c>
      <c r="CH26" s="44" t="str">
        <f ca="1">IF(BV26&lt;&gt;"",IF(CF26="NO",VLOOKUP(CA26,'Players Stats'!$C$88:$I$127,7),""),"")</f>
        <v/>
      </c>
      <c r="CI26" s="44" t="str">
        <f t="shared" ca="1" si="71"/>
        <v/>
      </c>
      <c r="CJ26" s="27" t="str">
        <f t="shared" ca="1" si="38"/>
        <v/>
      </c>
      <c r="CK26" s="44" t="str">
        <f ca="1">IF(CF26="NO",VLOOKUP(CA26,'Players Stats'!$C$88:$H$127,7-'Quarter 3'!CI26),"")</f>
        <v/>
      </c>
      <c r="CL26" s="44" t="str">
        <f t="shared" ca="1" si="72"/>
        <v/>
      </c>
      <c r="CM26" s="27" t="str">
        <f t="shared" ca="1" si="39"/>
        <v/>
      </c>
      <c r="CN26" s="44" t="str">
        <f ca="1">IF(CM26="","",IF(CM26&lt;=VLOOKUP(CA26,'Players Stats'!$C$88:$L$127,10),"YES","NO"))</f>
        <v/>
      </c>
      <c r="CO26" s="27" t="str">
        <f t="shared" ca="1" si="40"/>
        <v/>
      </c>
      <c r="CP26" s="44" t="str">
        <f ca="1">IF(CN26="YES",IF(CO26&lt;=VLOOKUP(CA26,'Players Stats'!$C$88:$H$127,6),1,0),"")</f>
        <v/>
      </c>
      <c r="CQ26" s="27" t="str">
        <f t="shared" ca="1" si="41"/>
        <v/>
      </c>
      <c r="CR26" s="44" t="str">
        <f ca="1">IF(AND(CN26="YES",CQ26&lt;&gt;""),IF(CQ26&lt;=VLOOKUP(CA26,'Players Stats'!$C$88:$H$127,6),1,0),"")</f>
        <v/>
      </c>
      <c r="CS26" s="27" t="str">
        <f t="shared" ca="1" si="42"/>
        <v/>
      </c>
      <c r="CT26" s="44" t="str">
        <f ca="1">IF(CS26="","",IF(CS26&lt;=Simulation!$K$7,"YES","NO"))</f>
        <v/>
      </c>
      <c r="CU26" s="27" t="str">
        <f t="shared" ca="1" si="43"/>
        <v/>
      </c>
      <c r="CV26" s="44" t="str">
        <f ca="1">IF(CT26="NO",IF(CU26&lt;=Simulation!$K$9,BX26,BY26),"")</f>
        <v/>
      </c>
      <c r="CX26" s="44">
        <f t="shared" ca="1" si="44"/>
        <v>11</v>
      </c>
      <c r="CY26" s="6" t="str">
        <f t="shared" ca="1" si="45"/>
        <v>-</v>
      </c>
      <c r="CZ26" s="44">
        <f t="shared" ca="1" si="46"/>
        <v>4</v>
      </c>
      <c r="DB26" s="44" t="str">
        <f t="shared" ca="1" si="3"/>
        <v/>
      </c>
      <c r="DC26" s="44" t="str">
        <f t="shared" ca="1" si="3"/>
        <v/>
      </c>
      <c r="DD26" s="44" t="str">
        <f t="shared" ca="1" si="3"/>
        <v/>
      </c>
      <c r="DE26" s="44"/>
      <c r="DF26" s="44">
        <f ca="1">IF(DF25&lt;&gt;"",IF(AND(DF25&lt;60*Simulation!$K$8, DF25+DG26&lt;60*Simulation!$K$8),DF25+DG26,""),"")</f>
        <v>223</v>
      </c>
      <c r="DG26" s="44">
        <f ca="1">IF(DF25&lt;&gt;"",IF(AND(EF25&lt;&gt;"", DH25=EF25),RANDBETWEEN(Simulation!$N$6,Simulation!$P$6),RANDBETWEEN(Simulation!$N$5,Simulation!$P$5)),"")</f>
        <v>15</v>
      </c>
      <c r="DH26" s="44">
        <f t="shared" ca="1" si="73"/>
        <v>6</v>
      </c>
      <c r="DI26" s="44">
        <f t="shared" ca="1" si="47"/>
        <v>5</v>
      </c>
      <c r="DJ26" s="27">
        <f t="shared" ca="1" si="48"/>
        <v>0.46110164722629776</v>
      </c>
      <c r="DK26" s="44">
        <f t="shared" ca="1" si="49"/>
        <v>28</v>
      </c>
      <c r="DL26" s="44" t="str">
        <f ca="1">IF(DF26&lt;&gt;"",VLOOKUP(DK26,'Players Stats'!$C$88:$D$127,2),"")</f>
        <v>Small Forward</v>
      </c>
      <c r="DM26" s="44" t="str">
        <f ca="1">IF(DF26&lt;&gt;"",VLOOKUP(DK26,'Players Stats'!$C$88:$E$127,3),"")</f>
        <v>Zach Randolph</v>
      </c>
      <c r="DN26" s="27">
        <f t="shared" ca="1" si="50"/>
        <v>0.22658440380609168</v>
      </c>
      <c r="DO26" s="44">
        <f ca="1">IF(DF26&lt;&gt;"",VLOOKUP('Quarter 3'!DK26-5*('Quarter 3'!DH26-1),'Players Stats'!$B$136:$J$140,1+DI26),"")</f>
        <v>0.13515000000000002</v>
      </c>
      <c r="DP26" s="44" t="str">
        <f t="shared" ca="1" si="74"/>
        <v>NO</v>
      </c>
      <c r="DQ26" s="27">
        <f t="shared" ca="1" si="51"/>
        <v>0.8314832012878991</v>
      </c>
      <c r="DR26" s="44">
        <f ca="1">IF(DF26&lt;&gt;"",IF(DP26="NO",VLOOKUP(DK26,'Players Stats'!$C$88:$I$127,7),""),"")</f>
        <v>2.1739130434782608E-2</v>
      </c>
      <c r="DS26" s="44">
        <f t="shared" ca="1" si="75"/>
        <v>2</v>
      </c>
      <c r="DT26" s="27">
        <f t="shared" ca="1" si="52"/>
        <v>0.24262680569947781</v>
      </c>
      <c r="DU26" s="44">
        <f ca="1">IF(DP26="NO",VLOOKUP(DK26,'Players Stats'!$C$88:$H$127,7-'Quarter 3'!DS26),"")</f>
        <v>0.46</v>
      </c>
      <c r="DV26" s="44">
        <f t="shared" ca="1" si="76"/>
        <v>2</v>
      </c>
      <c r="DW26" s="27">
        <f t="shared" ca="1" si="53"/>
        <v>0.28017481235440145</v>
      </c>
      <c r="DX26" s="44" t="str">
        <f ca="1">IF(DW26="","",IF(DW26&lt;=VLOOKUP(DK26,'Players Stats'!$C$88:$L$127,10),"YES","NO"))</f>
        <v>NO</v>
      </c>
      <c r="DY26" s="27" t="str">
        <f t="shared" ca="1" si="54"/>
        <v/>
      </c>
      <c r="DZ26" s="44" t="str">
        <f ca="1">IF(DX26="YES",IF(DY26&lt;=VLOOKUP(DK26,'Players Stats'!$C$88:$H$127,6),1,0),"")</f>
        <v/>
      </c>
      <c r="EA26" s="27" t="str">
        <f t="shared" ca="1" si="55"/>
        <v/>
      </c>
      <c r="EB26" s="44" t="str">
        <f ca="1">IF(AND(DX26="YES",EA26&lt;&gt;""),IF(EA26&lt;=VLOOKUP(DK26,'Players Stats'!$C$88:$H$127,6),1,0),"")</f>
        <v/>
      </c>
      <c r="EC26" s="27" t="str">
        <f t="shared" ca="1" si="56"/>
        <v/>
      </c>
      <c r="ED26" s="44" t="str">
        <f ca="1">IF(EC26="","",IF(EC26&lt;=Simulation!$K$7,"YES","NO"))</f>
        <v/>
      </c>
      <c r="EE26" s="27" t="str">
        <f t="shared" ca="1" si="57"/>
        <v/>
      </c>
      <c r="EF26" s="44" t="str">
        <f ca="1">IF(ED26="NO",IF(EE26&lt;=Simulation!$K$9,DH26,DI26),"")</f>
        <v/>
      </c>
      <c r="EH26" s="44">
        <f t="shared" ca="1" si="58"/>
        <v>8</v>
      </c>
      <c r="EI26" s="6" t="str">
        <f t="shared" ca="1" si="59"/>
        <v>-</v>
      </c>
      <c r="EJ26" s="44">
        <f t="shared" ca="1" si="60"/>
        <v>6</v>
      </c>
      <c r="EL26" s="44" t="str">
        <f t="shared" ca="1" si="4"/>
        <v/>
      </c>
      <c r="EM26" s="44" t="str">
        <f t="shared" ca="1" si="4"/>
        <v/>
      </c>
      <c r="EN26" s="44" t="str">
        <f t="shared" ca="1" si="4"/>
        <v/>
      </c>
    </row>
    <row r="27" spans="2:144">
      <c r="B27" s="44">
        <f ca="1">IF(B26&lt;&gt;"",IF(AND(B26&lt;60*Simulation!$K$8, B26+C27&lt;60*Simulation!$K$8),B26+C27,""),"")</f>
        <v>270</v>
      </c>
      <c r="C27" s="44">
        <f ca="1">IF(B26&lt;&gt;"",IF(AND(AB26&lt;&gt;"", D26=AB26),RANDBETWEEN(Simulation!$N$6,Simulation!$P$6),RANDBETWEEN(Simulation!$N$5,Simulation!$P$5)),"")</f>
        <v>12</v>
      </c>
      <c r="D27" s="44">
        <f t="shared" ca="1" si="61"/>
        <v>6</v>
      </c>
      <c r="E27" s="44">
        <f t="shared" ca="1" si="5"/>
        <v>5</v>
      </c>
      <c r="F27" s="27">
        <f t="shared" ca="1" si="6"/>
        <v>0.43419571522917022</v>
      </c>
      <c r="G27" s="44">
        <f t="shared" ca="1" si="7"/>
        <v>28</v>
      </c>
      <c r="H27" s="44" t="str">
        <f ca="1">IF(B27&lt;&gt;"",VLOOKUP(G27,'Players Stats'!$C$88:$D$127,2),"")</f>
        <v>Small Forward</v>
      </c>
      <c r="I27" s="44" t="str">
        <f ca="1">IF(B27&lt;&gt;"",VLOOKUP(G27,'Players Stats'!$C$88:$E$127,3),"")</f>
        <v>Zach Randolph</v>
      </c>
      <c r="J27" s="27">
        <f t="shared" ca="1" si="8"/>
        <v>0.71194348781456751</v>
      </c>
      <c r="K27" s="44">
        <f ca="1">IF(B27&lt;&gt;"",VLOOKUP('Quarter 3'!G27-5*('Quarter 3'!D27-1),'Players Stats'!$B$136:$J$140,1+E27),"")</f>
        <v>0.13515000000000002</v>
      </c>
      <c r="L27" s="44" t="str">
        <f t="shared" ca="1" si="62"/>
        <v>NO</v>
      </c>
      <c r="M27" s="27">
        <f t="shared" ca="1" si="9"/>
        <v>0.41631878404821943</v>
      </c>
      <c r="N27" s="44">
        <f ca="1">IF(B27&lt;&gt;"",IF(L27="NO",VLOOKUP(G27,'Players Stats'!$C$88:$I$127,7),""),"")</f>
        <v>2.1739130434782608E-2</v>
      </c>
      <c r="O27" s="44">
        <f t="shared" ca="1" si="63"/>
        <v>2</v>
      </c>
      <c r="P27" s="27">
        <f t="shared" ca="1" si="10"/>
        <v>0.97434996261796369</v>
      </c>
      <c r="Q27" s="44">
        <f ca="1">IF(L27="NO",VLOOKUP(G27,'Players Stats'!$C$88:$H$127,7-'Quarter 3'!O27),"")</f>
        <v>0.46</v>
      </c>
      <c r="R27" s="44">
        <f t="shared" ca="1" si="64"/>
        <v>0</v>
      </c>
      <c r="S27" s="27">
        <f t="shared" ca="1" si="11"/>
        <v>0.70643461428970411</v>
      </c>
      <c r="T27" s="44" t="str">
        <f ca="1">IF(S27="","",IF(S27&lt;=VLOOKUP(G27,'Players Stats'!$C$88:$L$127,10),"YES","NO"))</f>
        <v>NO</v>
      </c>
      <c r="U27" s="27" t="str">
        <f t="shared" ca="1" si="12"/>
        <v/>
      </c>
      <c r="V27" s="44" t="str">
        <f ca="1">IF(T27="YES",IF(U27&lt;=VLOOKUP(G27,'Players Stats'!$C$88:$H$127,6),1,0),"")</f>
        <v/>
      </c>
      <c r="W27" s="27" t="str">
        <f t="shared" ca="1" si="13"/>
        <v/>
      </c>
      <c r="X27" s="44" t="str">
        <f ca="1">IF(AND(T27="YES",W27&lt;&gt;""),IF(W27&lt;=VLOOKUP(G27,'Players Stats'!$C$88:$H$127,6),1,0),"")</f>
        <v/>
      </c>
      <c r="Y27" s="27">
        <f t="shared" ca="1" si="14"/>
        <v>0.82961364380106106</v>
      </c>
      <c r="Z27" s="44" t="str">
        <f ca="1">IF(Y27="","",IF(Y27&lt;=Simulation!$K$7,"YES","NO"))</f>
        <v>NO</v>
      </c>
      <c r="AA27" s="27">
        <f t="shared" ca="1" si="15"/>
        <v>0.8446074224658997</v>
      </c>
      <c r="AB27" s="44">
        <f ca="1">IF(Z27="NO",IF(AA27&lt;=Simulation!$K$9,D27,E27),"")</f>
        <v>5</v>
      </c>
      <c r="AD27" s="44">
        <f t="shared" ca="1" si="16"/>
        <v>10</v>
      </c>
      <c r="AE27" s="6" t="str">
        <f t="shared" ca="1" si="17"/>
        <v>-</v>
      </c>
      <c r="AF27" s="44">
        <f t="shared" ca="1" si="18"/>
        <v>4</v>
      </c>
      <c r="AH27" s="44" t="str">
        <f t="shared" ref="AH27:AJ90" ca="1" si="77">IF(AND(AD27&lt;&gt;"",AD28=""),AD27,"")</f>
        <v/>
      </c>
      <c r="AI27" s="44" t="str">
        <f t="shared" ca="1" si="77"/>
        <v/>
      </c>
      <c r="AJ27" s="44" t="str">
        <f t="shared" ca="1" si="77"/>
        <v/>
      </c>
      <c r="AL27" s="44">
        <f ca="1">IF(AL26&lt;&gt;"",IF(AND(AL26&lt;60*Simulation!$K$8, AL26+AM27&lt;60*Simulation!$K$8),AL26+AM27,""),"")</f>
        <v>232</v>
      </c>
      <c r="AM27" s="44">
        <f ca="1">IF(AL26&lt;&gt;"",IF(AND(BL26&lt;&gt;"", AN26=BL26),RANDBETWEEN(Simulation!$N$6,Simulation!$P$6),RANDBETWEEN(Simulation!$N$5,Simulation!$P$5)),"")</f>
        <v>10</v>
      </c>
      <c r="AN27" s="44">
        <f t="shared" ca="1" si="65"/>
        <v>6</v>
      </c>
      <c r="AO27" s="44">
        <f t="shared" ca="1" si="19"/>
        <v>5</v>
      </c>
      <c r="AP27" s="27">
        <f t="shared" ca="1" si="20"/>
        <v>0.49807469994474562</v>
      </c>
      <c r="AQ27" s="44">
        <f t="shared" ca="1" si="21"/>
        <v>28</v>
      </c>
      <c r="AR27" s="44" t="str">
        <f ca="1">IF(AL27&lt;&gt;"",VLOOKUP(AQ27,'Players Stats'!$C$88:$D$127,2),"")</f>
        <v>Small Forward</v>
      </c>
      <c r="AS27" s="44" t="str">
        <f ca="1">IF(AL27&lt;&gt;"",VLOOKUP(AQ27,'Players Stats'!$C$88:$E$127,3),"")</f>
        <v>Zach Randolph</v>
      </c>
      <c r="AT27" s="27">
        <f t="shared" ca="1" si="22"/>
        <v>0.45293920900306506</v>
      </c>
      <c r="AU27" s="44">
        <f ca="1">IF(AL27&lt;&gt;"",VLOOKUP('Quarter 3'!AQ27-5*('Quarter 3'!AN27-1),'Players Stats'!$B$136:$J$140,1+AO27),"")</f>
        <v>0.13515000000000002</v>
      </c>
      <c r="AV27" s="44" t="str">
        <f t="shared" ca="1" si="66"/>
        <v>NO</v>
      </c>
      <c r="AW27" s="27">
        <f t="shared" ca="1" si="23"/>
        <v>0.54018198483997748</v>
      </c>
      <c r="AX27" s="44">
        <f ca="1">IF(AL27&lt;&gt;"",IF(AV27="NO",VLOOKUP(AQ27,'Players Stats'!$C$88:$I$127,7),""),"")</f>
        <v>2.1739130434782608E-2</v>
      </c>
      <c r="AY27" s="44">
        <f t="shared" ca="1" si="67"/>
        <v>2</v>
      </c>
      <c r="AZ27" s="27">
        <f t="shared" ca="1" si="24"/>
        <v>0.15529520231716076</v>
      </c>
      <c r="BA27" s="44">
        <f ca="1">IF(AV27="NO",VLOOKUP(AQ27,'Players Stats'!$C$88:$H$127,7-'Quarter 3'!AY27),"")</f>
        <v>0.46</v>
      </c>
      <c r="BB27" s="44">
        <f t="shared" ca="1" si="68"/>
        <v>2</v>
      </c>
      <c r="BC27" s="27">
        <f t="shared" ca="1" si="25"/>
        <v>0.52515831541919</v>
      </c>
      <c r="BD27" s="44" t="str">
        <f ca="1">IF(BC27="","",IF(BC27&lt;=VLOOKUP(AQ27,'Players Stats'!$C$88:$L$127,10),"YES","NO"))</f>
        <v>NO</v>
      </c>
      <c r="BE27" s="27" t="str">
        <f t="shared" ca="1" si="26"/>
        <v/>
      </c>
      <c r="BF27" s="44" t="str">
        <f ca="1">IF(BD27="YES",IF(BE27&lt;=VLOOKUP(AQ27,'Players Stats'!$C$88:$H$127,6),1,0),"")</f>
        <v/>
      </c>
      <c r="BG27" s="27" t="str">
        <f t="shared" ca="1" si="27"/>
        <v/>
      </c>
      <c r="BH27" s="44" t="str">
        <f ca="1">IF(AND(BD27="YES",BG27&lt;&gt;""),IF(BG27&lt;=VLOOKUP(AQ27,'Players Stats'!$C$88:$H$127,6),1,0),"")</f>
        <v/>
      </c>
      <c r="BI27" s="27" t="str">
        <f t="shared" ca="1" si="28"/>
        <v/>
      </c>
      <c r="BJ27" s="44" t="str">
        <f ca="1">IF(BI27="","",IF(BI27&lt;=Simulation!$K$7,"YES","NO"))</f>
        <v/>
      </c>
      <c r="BK27" s="27" t="str">
        <f t="shared" ca="1" si="29"/>
        <v/>
      </c>
      <c r="BL27" s="44" t="str">
        <f ca="1">IF(BJ27="NO",IF(BK27&lt;=Simulation!$K$9,AN27,AO27),"")</f>
        <v/>
      </c>
      <c r="BN27" s="44">
        <f t="shared" ca="1" si="30"/>
        <v>6</v>
      </c>
      <c r="BO27" s="6" t="str">
        <f t="shared" ca="1" si="31"/>
        <v>-</v>
      </c>
      <c r="BP27" s="44">
        <f t="shared" ca="1" si="32"/>
        <v>12</v>
      </c>
      <c r="BR27" s="44" t="str">
        <f t="shared" ca="1" si="2"/>
        <v/>
      </c>
      <c r="BS27" s="44" t="str">
        <f t="shared" ca="1" si="2"/>
        <v/>
      </c>
      <c r="BT27" s="44" t="str">
        <f t="shared" ca="1" si="2"/>
        <v/>
      </c>
      <c r="BU27" s="44"/>
      <c r="BV27" s="44">
        <f ca="1">IF(BV26&lt;&gt;"",IF(AND(BV26&lt;60*Simulation!$K$8, BV26+BW27&lt;60*Simulation!$K$8),BV26+BW27,""),"")</f>
        <v>285</v>
      </c>
      <c r="BW27" s="44">
        <f ca="1">IF(BV26&lt;&gt;"",IF(AND(CV26&lt;&gt;"", BX26=CV26),RANDBETWEEN(Simulation!$N$6,Simulation!$P$6),RANDBETWEEN(Simulation!$N$5,Simulation!$P$5)),"")</f>
        <v>10</v>
      </c>
      <c r="BX27" s="44">
        <f t="shared" ca="1" si="69"/>
        <v>5</v>
      </c>
      <c r="BY27" s="44">
        <f t="shared" ca="1" si="33"/>
        <v>6</v>
      </c>
      <c r="BZ27" s="27">
        <f t="shared" ca="1" si="34"/>
        <v>8.8600475660013722E-2</v>
      </c>
      <c r="CA27" s="44">
        <f t="shared" ca="1" si="35"/>
        <v>21</v>
      </c>
      <c r="CB27" s="44" t="str">
        <f ca="1">IF(BV27&lt;&gt;"",VLOOKUP(CA27,'Players Stats'!$C$88:$D$127,2),"")</f>
        <v>Point Guard</v>
      </c>
      <c r="CC27" s="44" t="str">
        <f ca="1">IF(BV27&lt;&gt;"",VLOOKUP(CA27,'Players Stats'!$C$88:$E$127,3),"")</f>
        <v>Russell Westbrook</v>
      </c>
      <c r="CD27" s="27">
        <f t="shared" ca="1" si="36"/>
        <v>0.28277814021861813</v>
      </c>
      <c r="CE27" s="44">
        <f ca="1">IF(BV27&lt;&gt;"",VLOOKUP('Quarter 3'!CA27-5*('Quarter 3'!BX27-1),'Players Stats'!$B$136:$J$140,1+BY27),"")</f>
        <v>0.14365</v>
      </c>
      <c r="CF27" s="44" t="str">
        <f t="shared" ca="1" si="70"/>
        <v>NO</v>
      </c>
      <c r="CG27" s="27">
        <f t="shared" ca="1" si="37"/>
        <v>0.55946755883268284</v>
      </c>
      <c r="CH27" s="44">
        <f ca="1">IF(BV27&lt;&gt;"",IF(CF27="NO",VLOOKUP(CA27,'Players Stats'!$C$88:$I$127,7),""),"")</f>
        <v>0.16517857142857145</v>
      </c>
      <c r="CI27" s="44">
        <f t="shared" ca="1" si="71"/>
        <v>2</v>
      </c>
      <c r="CJ27" s="27">
        <f t="shared" ca="1" si="38"/>
        <v>0.86383470500839377</v>
      </c>
      <c r="CK27" s="44">
        <f ca="1">IF(CF27="NO",VLOOKUP(CA27,'Players Stats'!$C$88:$H$127,7-'Quarter 3'!CI27),"")</f>
        <v>0.438</v>
      </c>
      <c r="CL27" s="44">
        <f t="shared" ca="1" si="72"/>
        <v>0</v>
      </c>
      <c r="CM27" s="27">
        <f t="shared" ca="1" si="39"/>
        <v>0.54697703774941064</v>
      </c>
      <c r="CN27" s="44" t="str">
        <f ca="1">IF(CM27="","",IF(CM27&lt;=VLOOKUP(CA27,'Players Stats'!$C$88:$L$127,10),"YES","NO"))</f>
        <v>NO</v>
      </c>
      <c r="CO27" s="27" t="str">
        <f t="shared" ca="1" si="40"/>
        <v/>
      </c>
      <c r="CP27" s="44" t="str">
        <f ca="1">IF(CN27="YES",IF(CO27&lt;=VLOOKUP(CA27,'Players Stats'!$C$88:$H$127,6),1,0),"")</f>
        <v/>
      </c>
      <c r="CQ27" s="27" t="str">
        <f t="shared" ca="1" si="41"/>
        <v/>
      </c>
      <c r="CR27" s="44" t="str">
        <f ca="1">IF(AND(CN27="YES",CQ27&lt;&gt;""),IF(CQ27&lt;=VLOOKUP(CA27,'Players Stats'!$C$88:$H$127,6),1,0),"")</f>
        <v/>
      </c>
      <c r="CS27" s="27">
        <f t="shared" ca="1" si="42"/>
        <v>0.70476974905422429</v>
      </c>
      <c r="CT27" s="44" t="str">
        <f ca="1">IF(CS27="","",IF(CS27&lt;=Simulation!$K$7,"YES","NO"))</f>
        <v>NO</v>
      </c>
      <c r="CU27" s="27">
        <f t="shared" ca="1" si="43"/>
        <v>0.47760399973560808</v>
      </c>
      <c r="CV27" s="44">
        <f ca="1">IF(CT27="NO",IF(CU27&lt;=Simulation!$K$9,BX27,BY27),"")</f>
        <v>6</v>
      </c>
      <c r="CX27" s="44">
        <f t="shared" ca="1" si="44"/>
        <v>11</v>
      </c>
      <c r="CY27" s="6" t="str">
        <f t="shared" ca="1" si="45"/>
        <v>-</v>
      </c>
      <c r="CZ27" s="44">
        <f t="shared" ca="1" si="46"/>
        <v>4</v>
      </c>
      <c r="DB27" s="44" t="str">
        <f t="shared" ca="1" si="3"/>
        <v/>
      </c>
      <c r="DC27" s="44" t="str">
        <f t="shared" ca="1" si="3"/>
        <v/>
      </c>
      <c r="DD27" s="44" t="str">
        <f t="shared" ca="1" si="3"/>
        <v/>
      </c>
      <c r="DE27" s="44"/>
      <c r="DF27" s="44">
        <f ca="1">IF(DF26&lt;&gt;"",IF(AND(DF26&lt;60*Simulation!$K$8, DF26+DG27&lt;60*Simulation!$K$8),DF26+DG27,""),"")</f>
        <v>244</v>
      </c>
      <c r="DG27" s="44">
        <f ca="1">IF(DF26&lt;&gt;"",IF(AND(EF26&lt;&gt;"", DH26=EF26),RANDBETWEEN(Simulation!$N$6,Simulation!$P$6),RANDBETWEEN(Simulation!$N$5,Simulation!$P$5)),"")</f>
        <v>21</v>
      </c>
      <c r="DH27" s="44">
        <f t="shared" ca="1" si="73"/>
        <v>5</v>
      </c>
      <c r="DI27" s="44">
        <f t="shared" ca="1" si="47"/>
        <v>6</v>
      </c>
      <c r="DJ27" s="27">
        <f t="shared" ca="1" si="48"/>
        <v>0.39481371241030438</v>
      </c>
      <c r="DK27" s="44">
        <f t="shared" ca="1" si="49"/>
        <v>22</v>
      </c>
      <c r="DL27" s="44" t="str">
        <f ca="1">IF(DF27&lt;&gt;"",VLOOKUP(DK27,'Players Stats'!$C$88:$D$127,2),"")</f>
        <v>Shooting Guard</v>
      </c>
      <c r="DM27" s="44" t="str">
        <f ca="1">IF(DF27&lt;&gt;"",VLOOKUP(DK27,'Players Stats'!$C$88:$E$127,3),"")</f>
        <v>Thabo Sefolosha</v>
      </c>
      <c r="DN27" s="27">
        <f t="shared" ca="1" si="50"/>
        <v>0.12581032117977331</v>
      </c>
      <c r="DO27" s="44">
        <f ca="1">IF(DF27&lt;&gt;"",VLOOKUP('Quarter 3'!DK27-5*('Quarter 3'!DH27-1),'Players Stats'!$B$136:$J$140,1+DI27),"")</f>
        <v>8.7049999999999988E-2</v>
      </c>
      <c r="DP27" s="44" t="str">
        <f t="shared" ca="1" si="74"/>
        <v>NO</v>
      </c>
      <c r="DQ27" s="27">
        <f t="shared" ca="1" si="51"/>
        <v>0.3191667682778081</v>
      </c>
      <c r="DR27" s="44">
        <f ca="1">IF(DF27&lt;&gt;"",IF(DP27="NO",VLOOKUP(DK27,'Players Stats'!$C$88:$I$127,7),""),"")</f>
        <v>0.35555555555555557</v>
      </c>
      <c r="DS27" s="44">
        <f t="shared" ca="1" si="75"/>
        <v>3</v>
      </c>
      <c r="DT27" s="27">
        <f t="shared" ca="1" si="52"/>
        <v>0.88842876431504281</v>
      </c>
      <c r="DU27" s="44">
        <f ca="1">IF(DP27="NO",VLOOKUP(DK27,'Players Stats'!$C$88:$H$127,7-'Quarter 3'!DS27),"")</f>
        <v>0.41899999999999998</v>
      </c>
      <c r="DV27" s="44">
        <f t="shared" ca="1" si="76"/>
        <v>0</v>
      </c>
      <c r="DW27" s="27" t="str">
        <f t="shared" ca="1" si="53"/>
        <v/>
      </c>
      <c r="DX27" s="44" t="str">
        <f ca="1">IF(DW27="","",IF(DW27&lt;=VLOOKUP(DK27,'Players Stats'!$C$88:$L$127,10),"YES","NO"))</f>
        <v/>
      </c>
      <c r="DY27" s="27" t="str">
        <f t="shared" ca="1" si="54"/>
        <v/>
      </c>
      <c r="DZ27" s="44" t="str">
        <f ca="1">IF(DX27="YES",IF(DY27&lt;=VLOOKUP(DK27,'Players Stats'!$C$88:$H$127,6),1,0),"")</f>
        <v/>
      </c>
      <c r="EA27" s="27" t="str">
        <f t="shared" ca="1" si="55"/>
        <v/>
      </c>
      <c r="EB27" s="44" t="str">
        <f ca="1">IF(AND(DX27="YES",EA27&lt;&gt;""),IF(EA27&lt;=VLOOKUP(DK27,'Players Stats'!$C$88:$H$127,6),1,0),"")</f>
        <v/>
      </c>
      <c r="EC27" s="27" t="str">
        <f t="shared" ca="1" si="56"/>
        <v/>
      </c>
      <c r="ED27" s="44" t="str">
        <f ca="1">IF(EC27="","",IF(EC27&lt;=Simulation!$K$7,"YES","NO"))</f>
        <v/>
      </c>
      <c r="EE27" s="27" t="str">
        <f t="shared" ca="1" si="57"/>
        <v/>
      </c>
      <c r="EF27" s="44" t="str">
        <f ca="1">IF(ED27="NO",IF(EE27&lt;=Simulation!$K$9,DH27,DI27),"")</f>
        <v/>
      </c>
      <c r="EH27" s="44">
        <f t="shared" ca="1" si="58"/>
        <v>8</v>
      </c>
      <c r="EI27" s="6" t="str">
        <f t="shared" ca="1" si="59"/>
        <v>-</v>
      </c>
      <c r="EJ27" s="44">
        <f t="shared" ca="1" si="60"/>
        <v>6</v>
      </c>
      <c r="EL27" s="44" t="str">
        <f t="shared" ca="1" si="4"/>
        <v/>
      </c>
      <c r="EM27" s="44" t="str">
        <f t="shared" ca="1" si="4"/>
        <v/>
      </c>
      <c r="EN27" s="44" t="str">
        <f t="shared" ca="1" si="4"/>
        <v/>
      </c>
    </row>
    <row r="28" spans="2:144">
      <c r="B28" s="44">
        <f ca="1">IF(B27&lt;&gt;"",IF(AND(B27&lt;60*Simulation!$K$8, B27+C28&lt;60*Simulation!$K$8),B27+C28,""),"")</f>
        <v>290</v>
      </c>
      <c r="C28" s="44">
        <f ca="1">IF(B27&lt;&gt;"",IF(AND(AB27&lt;&gt;"", D27=AB27),RANDBETWEEN(Simulation!$N$6,Simulation!$P$6),RANDBETWEEN(Simulation!$N$5,Simulation!$P$5)),"")</f>
        <v>20</v>
      </c>
      <c r="D28" s="44">
        <f t="shared" ca="1" si="61"/>
        <v>5</v>
      </c>
      <c r="E28" s="44">
        <f t="shared" ca="1" si="5"/>
        <v>6</v>
      </c>
      <c r="F28" s="27">
        <f t="shared" ca="1" si="6"/>
        <v>0.85366578549553773</v>
      </c>
      <c r="G28" s="44">
        <f t="shared" ca="1" si="7"/>
        <v>25</v>
      </c>
      <c r="H28" s="44" t="str">
        <f ca="1">IF(B28&lt;&gt;"",VLOOKUP(G28,'Players Stats'!$C$88:$D$127,2),"")</f>
        <v>Center</v>
      </c>
      <c r="I28" s="44" t="str">
        <f ca="1">IF(B28&lt;&gt;"",VLOOKUP(G28,'Players Stats'!$C$88:$E$127,3),"")</f>
        <v>Kendrick Perkins</v>
      </c>
      <c r="J28" s="27">
        <f t="shared" ca="1" si="8"/>
        <v>0.95694126411024361</v>
      </c>
      <c r="K28" s="44">
        <f ca="1">IF(B28&lt;&gt;"",VLOOKUP('Quarter 3'!G28-5*('Quarter 3'!D28-1),'Players Stats'!$B$136:$J$140,1+E28),"")</f>
        <v>0.12500000000000003</v>
      </c>
      <c r="L28" s="44" t="str">
        <f t="shared" ca="1" si="62"/>
        <v>NO</v>
      </c>
      <c r="M28" s="27">
        <f t="shared" ca="1" si="9"/>
        <v>0.89800995140866191</v>
      </c>
      <c r="N28" s="44">
        <f ca="1">IF(B28&lt;&gt;"",IF(L28="NO",VLOOKUP(G28,'Players Stats'!$C$88:$I$127,7),""),"")</f>
        <v>0</v>
      </c>
      <c r="O28" s="44">
        <f t="shared" ca="1" si="63"/>
        <v>2</v>
      </c>
      <c r="P28" s="27">
        <f t="shared" ca="1" si="10"/>
        <v>0.72280543300801436</v>
      </c>
      <c r="Q28" s="44">
        <f ca="1">IF(L28="NO",VLOOKUP(G28,'Players Stats'!$C$88:$H$127,7-'Quarter 3'!O28),"")</f>
        <v>0.45700000000000002</v>
      </c>
      <c r="R28" s="44">
        <f t="shared" ca="1" si="64"/>
        <v>0</v>
      </c>
      <c r="S28" s="27">
        <f t="shared" ca="1" si="11"/>
        <v>0.54668752493971973</v>
      </c>
      <c r="T28" s="44" t="str">
        <f ca="1">IF(S28="","",IF(S28&lt;=VLOOKUP(G28,'Players Stats'!$C$88:$L$127,10),"YES","NO"))</f>
        <v>NO</v>
      </c>
      <c r="U28" s="27" t="str">
        <f t="shared" ca="1" si="12"/>
        <v/>
      </c>
      <c r="V28" s="44" t="str">
        <f ca="1">IF(T28="YES",IF(U28&lt;=VLOOKUP(G28,'Players Stats'!$C$88:$H$127,6),1,0),"")</f>
        <v/>
      </c>
      <c r="W28" s="27" t="str">
        <f t="shared" ca="1" si="13"/>
        <v/>
      </c>
      <c r="X28" s="44" t="str">
        <f ca="1">IF(AND(T28="YES",W28&lt;&gt;""),IF(W28&lt;=VLOOKUP(G28,'Players Stats'!$C$88:$H$127,6),1,0),"")</f>
        <v/>
      </c>
      <c r="Y28" s="27">
        <f t="shared" ca="1" si="14"/>
        <v>0.95496309302661908</v>
      </c>
      <c r="Z28" s="44" t="str">
        <f ca="1">IF(Y28="","",IF(Y28&lt;=Simulation!$K$7,"YES","NO"))</f>
        <v>NO</v>
      </c>
      <c r="AA28" s="27">
        <f t="shared" ca="1" si="15"/>
        <v>4.822319123057095E-2</v>
      </c>
      <c r="AB28" s="44">
        <f ca="1">IF(Z28="NO",IF(AA28&lt;=Simulation!$K$9,D28,E28),"")</f>
        <v>5</v>
      </c>
      <c r="AD28" s="44">
        <f t="shared" ca="1" si="16"/>
        <v>10</v>
      </c>
      <c r="AE28" s="6" t="str">
        <f t="shared" ca="1" si="17"/>
        <v>-</v>
      </c>
      <c r="AF28" s="44">
        <f t="shared" ca="1" si="18"/>
        <v>4</v>
      </c>
      <c r="AH28" s="44" t="str">
        <f t="shared" ca="1" si="77"/>
        <v/>
      </c>
      <c r="AI28" s="44" t="str">
        <f t="shared" ca="1" si="77"/>
        <v/>
      </c>
      <c r="AJ28" s="44" t="str">
        <f t="shared" ca="1" si="77"/>
        <v/>
      </c>
      <c r="AL28" s="44">
        <f ca="1">IF(AL27&lt;&gt;"",IF(AND(AL27&lt;60*Simulation!$K$8, AL27+AM28&lt;60*Simulation!$K$8),AL27+AM28,""),"")</f>
        <v>253</v>
      </c>
      <c r="AM28" s="44">
        <f ca="1">IF(AL27&lt;&gt;"",IF(AND(BL27&lt;&gt;"", AN27=BL27),RANDBETWEEN(Simulation!$N$6,Simulation!$P$6),RANDBETWEEN(Simulation!$N$5,Simulation!$P$5)),"")</f>
        <v>21</v>
      </c>
      <c r="AN28" s="44">
        <f t="shared" ca="1" si="65"/>
        <v>5</v>
      </c>
      <c r="AO28" s="44">
        <f t="shared" ca="1" si="19"/>
        <v>6</v>
      </c>
      <c r="AP28" s="27">
        <f t="shared" ca="1" si="20"/>
        <v>0.30901036018934458</v>
      </c>
      <c r="AQ28" s="44">
        <f t="shared" ca="1" si="21"/>
        <v>22</v>
      </c>
      <c r="AR28" s="44" t="str">
        <f ca="1">IF(AL28&lt;&gt;"",VLOOKUP(AQ28,'Players Stats'!$C$88:$D$127,2),"")</f>
        <v>Shooting Guard</v>
      </c>
      <c r="AS28" s="44" t="str">
        <f ca="1">IF(AL28&lt;&gt;"",VLOOKUP(AQ28,'Players Stats'!$C$88:$E$127,3),"")</f>
        <v>Thabo Sefolosha</v>
      </c>
      <c r="AT28" s="27">
        <f t="shared" ca="1" si="22"/>
        <v>0.69486994790718637</v>
      </c>
      <c r="AU28" s="44">
        <f ca="1">IF(AL28&lt;&gt;"",VLOOKUP('Quarter 3'!AQ28-5*('Quarter 3'!AN28-1),'Players Stats'!$B$136:$J$140,1+AO28),"")</f>
        <v>8.7049999999999988E-2</v>
      </c>
      <c r="AV28" s="44" t="str">
        <f t="shared" ca="1" si="66"/>
        <v>NO</v>
      </c>
      <c r="AW28" s="27">
        <f t="shared" ca="1" si="23"/>
        <v>0.13614882805717687</v>
      </c>
      <c r="AX28" s="44">
        <f ca="1">IF(AL28&lt;&gt;"",IF(AV28="NO",VLOOKUP(AQ28,'Players Stats'!$C$88:$I$127,7),""),"")</f>
        <v>0.35555555555555557</v>
      </c>
      <c r="AY28" s="44">
        <f t="shared" ca="1" si="67"/>
        <v>3</v>
      </c>
      <c r="AZ28" s="27">
        <f t="shared" ca="1" si="24"/>
        <v>0.57234588876119519</v>
      </c>
      <c r="BA28" s="44">
        <f ca="1">IF(AV28="NO",VLOOKUP(AQ28,'Players Stats'!$C$88:$H$127,7-'Quarter 3'!AY28),"")</f>
        <v>0.41899999999999998</v>
      </c>
      <c r="BB28" s="44">
        <f t="shared" ca="1" si="68"/>
        <v>0</v>
      </c>
      <c r="BC28" s="27" t="str">
        <f t="shared" ca="1" si="25"/>
        <v/>
      </c>
      <c r="BD28" s="44" t="str">
        <f ca="1">IF(BC28="","",IF(BC28&lt;=VLOOKUP(AQ28,'Players Stats'!$C$88:$L$127,10),"YES","NO"))</f>
        <v/>
      </c>
      <c r="BE28" s="27" t="str">
        <f t="shared" ca="1" si="26"/>
        <v/>
      </c>
      <c r="BF28" s="44" t="str">
        <f ca="1">IF(BD28="YES",IF(BE28&lt;=VLOOKUP(AQ28,'Players Stats'!$C$88:$H$127,6),1,0),"")</f>
        <v/>
      </c>
      <c r="BG28" s="27" t="str">
        <f t="shared" ca="1" si="27"/>
        <v/>
      </c>
      <c r="BH28" s="44" t="str">
        <f ca="1">IF(AND(BD28="YES",BG28&lt;&gt;""),IF(BG28&lt;=VLOOKUP(AQ28,'Players Stats'!$C$88:$H$127,6),1,0),"")</f>
        <v/>
      </c>
      <c r="BI28" s="27" t="str">
        <f t="shared" ca="1" si="28"/>
        <v/>
      </c>
      <c r="BJ28" s="44" t="str">
        <f ca="1">IF(BI28="","",IF(BI28&lt;=Simulation!$K$7,"YES","NO"))</f>
        <v/>
      </c>
      <c r="BK28" s="27" t="str">
        <f t="shared" ca="1" si="29"/>
        <v/>
      </c>
      <c r="BL28" s="44" t="str">
        <f ca="1">IF(BJ28="NO",IF(BK28&lt;=Simulation!$K$9,AN28,AO28),"")</f>
        <v/>
      </c>
      <c r="BN28" s="44">
        <f t="shared" ca="1" si="30"/>
        <v>6</v>
      </c>
      <c r="BO28" s="6" t="str">
        <f t="shared" ca="1" si="31"/>
        <v>-</v>
      </c>
      <c r="BP28" s="44">
        <f t="shared" ca="1" si="32"/>
        <v>12</v>
      </c>
      <c r="BR28" s="44" t="str">
        <f t="shared" ca="1" si="2"/>
        <v/>
      </c>
      <c r="BS28" s="44" t="str">
        <f t="shared" ca="1" si="2"/>
        <v/>
      </c>
      <c r="BT28" s="44" t="str">
        <f t="shared" ca="1" si="2"/>
        <v/>
      </c>
      <c r="BU28" s="44"/>
      <c r="BV28" s="44">
        <f ca="1">IF(BV27&lt;&gt;"",IF(AND(BV27&lt;60*Simulation!$K$8, BV27+BW28&lt;60*Simulation!$K$8),BV27+BW28,""),"")</f>
        <v>299</v>
      </c>
      <c r="BW28" s="44">
        <f ca="1">IF(BV27&lt;&gt;"",IF(AND(CV27&lt;&gt;"", BX27=CV27),RANDBETWEEN(Simulation!$N$6,Simulation!$P$6),RANDBETWEEN(Simulation!$N$5,Simulation!$P$5)),"")</f>
        <v>14</v>
      </c>
      <c r="BX28" s="44">
        <f t="shared" ca="1" si="69"/>
        <v>6</v>
      </c>
      <c r="BY28" s="44">
        <f t="shared" ca="1" si="33"/>
        <v>5</v>
      </c>
      <c r="BZ28" s="27">
        <f t="shared" ca="1" si="34"/>
        <v>0.71691814099188367</v>
      </c>
      <c r="CA28" s="44">
        <f t="shared" ca="1" si="35"/>
        <v>29</v>
      </c>
      <c r="CB28" s="44" t="str">
        <f ca="1">IF(BV28&lt;&gt;"",VLOOKUP(CA28,'Players Stats'!$C$88:$D$127,2),"")</f>
        <v>Power Forward</v>
      </c>
      <c r="CC28" s="44" t="str">
        <f ca="1">IF(BV28&lt;&gt;"",VLOOKUP(CA28,'Players Stats'!$C$88:$E$127,3),"")</f>
        <v>Tayshaun Prince</v>
      </c>
      <c r="CD28" s="27">
        <f t="shared" ca="1" si="36"/>
        <v>0.11856734690771764</v>
      </c>
      <c r="CE28" s="44">
        <f ca="1">IF(BV28&lt;&gt;"",VLOOKUP('Quarter 3'!CA28-5*('Quarter 3'!BX28-1),'Players Stats'!$B$136:$J$140,1+BY28),"")</f>
        <v>0.15285000000000001</v>
      </c>
      <c r="CF28" s="44" t="str">
        <f t="shared" ca="1" si="70"/>
        <v>YES</v>
      </c>
      <c r="CG28" s="27" t="str">
        <f t="shared" ca="1" si="37"/>
        <v/>
      </c>
      <c r="CH28" s="44" t="str">
        <f ca="1">IF(BV28&lt;&gt;"",IF(CF28="NO",VLOOKUP(CA28,'Players Stats'!$C$88:$I$127,7),""),"")</f>
        <v/>
      </c>
      <c r="CI28" s="44" t="str">
        <f t="shared" ca="1" si="71"/>
        <v/>
      </c>
      <c r="CJ28" s="27" t="str">
        <f t="shared" ca="1" si="38"/>
        <v/>
      </c>
      <c r="CK28" s="44" t="str">
        <f ca="1">IF(CF28="NO",VLOOKUP(CA28,'Players Stats'!$C$88:$H$127,7-'Quarter 3'!CI28),"")</f>
        <v/>
      </c>
      <c r="CL28" s="44" t="str">
        <f t="shared" ca="1" si="72"/>
        <v/>
      </c>
      <c r="CM28" s="27" t="str">
        <f t="shared" ca="1" si="39"/>
        <v/>
      </c>
      <c r="CN28" s="44" t="str">
        <f ca="1">IF(CM28="","",IF(CM28&lt;=VLOOKUP(CA28,'Players Stats'!$C$88:$L$127,10),"YES","NO"))</f>
        <v/>
      </c>
      <c r="CO28" s="27" t="str">
        <f t="shared" ca="1" si="40"/>
        <v/>
      </c>
      <c r="CP28" s="44" t="str">
        <f ca="1">IF(CN28="YES",IF(CO28&lt;=VLOOKUP(CA28,'Players Stats'!$C$88:$H$127,6),1,0),"")</f>
        <v/>
      </c>
      <c r="CQ28" s="27" t="str">
        <f t="shared" ca="1" si="41"/>
        <v/>
      </c>
      <c r="CR28" s="44" t="str">
        <f ca="1">IF(AND(CN28="YES",CQ28&lt;&gt;""),IF(CQ28&lt;=VLOOKUP(CA28,'Players Stats'!$C$88:$H$127,6),1,0),"")</f>
        <v/>
      </c>
      <c r="CS28" s="27" t="str">
        <f t="shared" ca="1" si="42"/>
        <v/>
      </c>
      <c r="CT28" s="44" t="str">
        <f ca="1">IF(CS28="","",IF(CS28&lt;=Simulation!$K$7,"YES","NO"))</f>
        <v/>
      </c>
      <c r="CU28" s="27" t="str">
        <f t="shared" ca="1" si="43"/>
        <v/>
      </c>
      <c r="CV28" s="44" t="str">
        <f ca="1">IF(CT28="NO",IF(CU28&lt;=Simulation!$K$9,BX28,BY28),"")</f>
        <v/>
      </c>
      <c r="CX28" s="44">
        <f t="shared" ca="1" si="44"/>
        <v>11</v>
      </c>
      <c r="CY28" s="6" t="str">
        <f t="shared" ca="1" si="45"/>
        <v>-</v>
      </c>
      <c r="CZ28" s="44">
        <f t="shared" ca="1" si="46"/>
        <v>4</v>
      </c>
      <c r="DB28" s="44" t="str">
        <f t="shared" ca="1" si="3"/>
        <v/>
      </c>
      <c r="DC28" s="44" t="str">
        <f t="shared" ca="1" si="3"/>
        <v/>
      </c>
      <c r="DD28" s="44" t="str">
        <f t="shared" ca="1" si="3"/>
        <v/>
      </c>
      <c r="DE28" s="44"/>
      <c r="DF28" s="44">
        <f ca="1">IF(DF27&lt;&gt;"",IF(AND(DF27&lt;60*Simulation!$K$8, DF27+DG28&lt;60*Simulation!$K$8),DF27+DG28,""),"")</f>
        <v>258</v>
      </c>
      <c r="DG28" s="44">
        <f ca="1">IF(DF27&lt;&gt;"",IF(AND(EF27&lt;&gt;"", DH27=EF27),RANDBETWEEN(Simulation!$N$6,Simulation!$P$6),RANDBETWEEN(Simulation!$N$5,Simulation!$P$5)),"")</f>
        <v>14</v>
      </c>
      <c r="DH28" s="44">
        <f t="shared" ca="1" si="73"/>
        <v>6</v>
      </c>
      <c r="DI28" s="44">
        <f t="shared" ca="1" si="47"/>
        <v>5</v>
      </c>
      <c r="DJ28" s="27">
        <f t="shared" ca="1" si="48"/>
        <v>5.6325232572741912E-2</v>
      </c>
      <c r="DK28" s="44">
        <f t="shared" ca="1" si="49"/>
        <v>26</v>
      </c>
      <c r="DL28" s="44" t="str">
        <f ca="1">IF(DF28&lt;&gt;"",VLOOKUP(DK28,'Players Stats'!$C$88:$D$127,2),"")</f>
        <v>Point Guard</v>
      </c>
      <c r="DM28" s="44" t="str">
        <f ca="1">IF(DF28&lt;&gt;"",VLOOKUP(DK28,'Players Stats'!$C$88:$E$127,3),"")</f>
        <v>Mike Conley</v>
      </c>
      <c r="DN28" s="27">
        <f t="shared" ca="1" si="50"/>
        <v>0.85352515235416793</v>
      </c>
      <c r="DO28" s="44">
        <f ca="1">IF(DF28&lt;&gt;"",VLOOKUP('Quarter 3'!DK28-5*('Quarter 3'!DH28-1),'Players Stats'!$B$136:$J$140,1+DI28),"")</f>
        <v>8.5750000000000007E-2</v>
      </c>
      <c r="DP28" s="44" t="str">
        <f t="shared" ca="1" si="74"/>
        <v>NO</v>
      </c>
      <c r="DQ28" s="27">
        <f t="shared" ca="1" si="51"/>
        <v>0.3467162042804437</v>
      </c>
      <c r="DR28" s="44">
        <f ca="1">IF(DF28&lt;&gt;"",IF(DP28="NO",VLOOKUP(DK28,'Players Stats'!$C$88:$I$127,7),""),"")</f>
        <v>0.23870967741935484</v>
      </c>
      <c r="DS28" s="44">
        <f t="shared" ca="1" si="75"/>
        <v>2</v>
      </c>
      <c r="DT28" s="27">
        <f t="shared" ca="1" si="52"/>
        <v>0.31561687206502353</v>
      </c>
      <c r="DU28" s="44">
        <f ca="1">IF(DP28="NO",VLOOKUP(DK28,'Players Stats'!$C$88:$H$127,7-'Quarter 3'!DS28),"")</f>
        <v>0.44</v>
      </c>
      <c r="DV28" s="44">
        <f t="shared" ca="1" si="76"/>
        <v>2</v>
      </c>
      <c r="DW28" s="27">
        <f t="shared" ca="1" si="53"/>
        <v>0.27415576740990066</v>
      </c>
      <c r="DX28" s="44" t="str">
        <f ca="1">IF(DW28="","",IF(DW28&lt;=VLOOKUP(DK28,'Players Stats'!$C$88:$L$127,10),"YES","NO"))</f>
        <v>NO</v>
      </c>
      <c r="DY28" s="27" t="str">
        <f t="shared" ca="1" si="54"/>
        <v/>
      </c>
      <c r="DZ28" s="44" t="str">
        <f ca="1">IF(DX28="YES",IF(DY28&lt;=VLOOKUP(DK28,'Players Stats'!$C$88:$H$127,6),1,0),"")</f>
        <v/>
      </c>
      <c r="EA28" s="27" t="str">
        <f t="shared" ca="1" si="55"/>
        <v/>
      </c>
      <c r="EB28" s="44" t="str">
        <f ca="1">IF(AND(DX28="YES",EA28&lt;&gt;""),IF(EA28&lt;=VLOOKUP(DK28,'Players Stats'!$C$88:$H$127,6),1,0),"")</f>
        <v/>
      </c>
      <c r="EC28" s="27" t="str">
        <f t="shared" ca="1" si="56"/>
        <v/>
      </c>
      <c r="ED28" s="44" t="str">
        <f ca="1">IF(EC28="","",IF(EC28&lt;=Simulation!$K$7,"YES","NO"))</f>
        <v/>
      </c>
      <c r="EE28" s="27" t="str">
        <f t="shared" ca="1" si="57"/>
        <v/>
      </c>
      <c r="EF28" s="44" t="str">
        <f ca="1">IF(ED28="NO",IF(EE28&lt;=Simulation!$K$9,DH28,DI28),"")</f>
        <v/>
      </c>
      <c r="EH28" s="44">
        <f t="shared" ca="1" si="58"/>
        <v>8</v>
      </c>
      <c r="EI28" s="6" t="str">
        <f t="shared" ca="1" si="59"/>
        <v>-</v>
      </c>
      <c r="EJ28" s="44">
        <f t="shared" ca="1" si="60"/>
        <v>8</v>
      </c>
      <c r="EL28" s="44" t="str">
        <f t="shared" ca="1" si="4"/>
        <v/>
      </c>
      <c r="EM28" s="44" t="str">
        <f t="shared" ca="1" si="4"/>
        <v/>
      </c>
      <c r="EN28" s="44" t="str">
        <f t="shared" ca="1" si="4"/>
        <v/>
      </c>
    </row>
    <row r="29" spans="2:144">
      <c r="B29" s="44">
        <f ca="1">IF(B28&lt;&gt;"",IF(AND(B28&lt;60*Simulation!$K$8, B28+C29&lt;60*Simulation!$K$8),B28+C29,""),"")</f>
        <v>290</v>
      </c>
      <c r="C29" s="44">
        <f ca="1">IF(B28&lt;&gt;"",IF(AND(AB28&lt;&gt;"", D28=AB28),RANDBETWEEN(Simulation!$N$6,Simulation!$P$6),RANDBETWEEN(Simulation!$N$5,Simulation!$P$5)),"")</f>
        <v>0</v>
      </c>
      <c r="D29" s="44">
        <f t="shared" ca="1" si="61"/>
        <v>5</v>
      </c>
      <c r="E29" s="44">
        <f t="shared" ca="1" si="5"/>
        <v>6</v>
      </c>
      <c r="F29" s="27">
        <f t="shared" ca="1" si="6"/>
        <v>0.60050911355287362</v>
      </c>
      <c r="G29" s="44">
        <f t="shared" ca="1" si="7"/>
        <v>24</v>
      </c>
      <c r="H29" s="44" t="str">
        <f ca="1">IF(B29&lt;&gt;"",VLOOKUP(G29,'Players Stats'!$C$88:$D$127,2),"")</f>
        <v>Power Forward</v>
      </c>
      <c r="I29" s="44" t="str">
        <f ca="1">IF(B29&lt;&gt;"",VLOOKUP(G29,'Players Stats'!$C$88:$E$127,3),"")</f>
        <v>Serge Ibaka</v>
      </c>
      <c r="J29" s="27">
        <f t="shared" ca="1" si="8"/>
        <v>0.52371544162627981</v>
      </c>
      <c r="K29" s="44">
        <f ca="1">IF(B29&lt;&gt;"",VLOOKUP('Quarter 3'!G29-5*('Quarter 3'!D29-1),'Players Stats'!$B$136:$J$140,1+E29),"")</f>
        <v>4.6249999999999999E-2</v>
      </c>
      <c r="L29" s="44" t="str">
        <f t="shared" ca="1" si="62"/>
        <v>NO</v>
      </c>
      <c r="M29" s="27">
        <f t="shared" ca="1" si="9"/>
        <v>0.99698248702416559</v>
      </c>
      <c r="N29" s="44">
        <f ca="1">IF(B29&lt;&gt;"",IF(L29="NO",VLOOKUP(G29,'Players Stats'!$C$88:$I$127,7),""),"")</f>
        <v>6.7307692307692318E-2</v>
      </c>
      <c r="O29" s="44">
        <f t="shared" ca="1" si="63"/>
        <v>2</v>
      </c>
      <c r="P29" s="27">
        <f t="shared" ca="1" si="10"/>
        <v>0.61148465043102929</v>
      </c>
      <c r="Q29" s="44">
        <f ca="1">IF(L29="NO",VLOOKUP(G29,'Players Stats'!$C$88:$H$127,7-'Quarter 3'!O29),"")</f>
        <v>0.57299999999999995</v>
      </c>
      <c r="R29" s="44">
        <f t="shared" ca="1" si="64"/>
        <v>0</v>
      </c>
      <c r="S29" s="27">
        <f t="shared" ca="1" si="11"/>
        <v>0.79350635584197282</v>
      </c>
      <c r="T29" s="44" t="str">
        <f ca="1">IF(S29="","",IF(S29&lt;=VLOOKUP(G29,'Players Stats'!$C$88:$L$127,10),"YES","NO"))</f>
        <v>NO</v>
      </c>
      <c r="U29" s="27" t="str">
        <f t="shared" ca="1" si="12"/>
        <v/>
      </c>
      <c r="V29" s="44" t="str">
        <f ca="1">IF(T29="YES",IF(U29&lt;=VLOOKUP(G29,'Players Stats'!$C$88:$H$127,6),1,0),"")</f>
        <v/>
      </c>
      <c r="W29" s="27" t="str">
        <f t="shared" ca="1" si="13"/>
        <v/>
      </c>
      <c r="X29" s="44" t="str">
        <f ca="1">IF(AND(T29="YES",W29&lt;&gt;""),IF(W29&lt;=VLOOKUP(G29,'Players Stats'!$C$88:$H$127,6),1,0),"")</f>
        <v/>
      </c>
      <c r="Y29" s="27">
        <f t="shared" ca="1" si="14"/>
        <v>0.83314746021394992</v>
      </c>
      <c r="Z29" s="44" t="str">
        <f ca="1">IF(Y29="","",IF(Y29&lt;=Simulation!$K$7,"YES","NO"))</f>
        <v>NO</v>
      </c>
      <c r="AA29" s="27">
        <f t="shared" ca="1" si="15"/>
        <v>0.30816304185830434</v>
      </c>
      <c r="AB29" s="44">
        <f ca="1">IF(Z29="NO",IF(AA29&lt;=Simulation!$K$9,D29,E29),"")</f>
        <v>6</v>
      </c>
      <c r="AD29" s="44">
        <f t="shared" ca="1" si="16"/>
        <v>10</v>
      </c>
      <c r="AE29" s="6" t="str">
        <f t="shared" ca="1" si="17"/>
        <v>-</v>
      </c>
      <c r="AF29" s="44">
        <f t="shared" ca="1" si="18"/>
        <v>4</v>
      </c>
      <c r="AH29" s="44" t="str">
        <f t="shared" ca="1" si="77"/>
        <v/>
      </c>
      <c r="AI29" s="44" t="str">
        <f t="shared" ca="1" si="77"/>
        <v/>
      </c>
      <c r="AJ29" s="44" t="str">
        <f t="shared" ca="1" si="77"/>
        <v/>
      </c>
      <c r="AL29" s="44">
        <f ca="1">IF(AL28&lt;&gt;"",IF(AND(AL28&lt;60*Simulation!$K$8, AL28+AM29&lt;60*Simulation!$K$8),AL28+AM29,""),"")</f>
        <v>275</v>
      </c>
      <c r="AM29" s="44">
        <f ca="1">IF(AL28&lt;&gt;"",IF(AND(BL28&lt;&gt;"", AN28=BL28),RANDBETWEEN(Simulation!$N$6,Simulation!$P$6),RANDBETWEEN(Simulation!$N$5,Simulation!$P$5)),"")</f>
        <v>22</v>
      </c>
      <c r="AN29" s="44">
        <f t="shared" ca="1" si="65"/>
        <v>6</v>
      </c>
      <c r="AO29" s="44">
        <f t="shared" ca="1" si="19"/>
        <v>5</v>
      </c>
      <c r="AP29" s="27">
        <f t="shared" ca="1" si="20"/>
        <v>0.80113383449462738</v>
      </c>
      <c r="AQ29" s="44">
        <f t="shared" ca="1" si="21"/>
        <v>30</v>
      </c>
      <c r="AR29" s="44" t="str">
        <f ca="1">IF(AL29&lt;&gt;"",VLOOKUP(AQ29,'Players Stats'!$C$88:$D$127,2),"")</f>
        <v>Center</v>
      </c>
      <c r="AS29" s="44" t="str">
        <f ca="1">IF(AL29&lt;&gt;"",VLOOKUP(AQ29,'Players Stats'!$C$88:$E$127,3),"")</f>
        <v>Marc Gasol</v>
      </c>
      <c r="AT29" s="27">
        <f t="shared" ca="1" si="22"/>
        <v>0.99705868824433197</v>
      </c>
      <c r="AU29" s="44">
        <f ca="1">IF(AL29&lt;&gt;"",VLOOKUP('Quarter 3'!AQ29-5*('Quarter 3'!AN29-1),'Players Stats'!$B$136:$J$140,1+AO29),"")</f>
        <v>0.10355</v>
      </c>
      <c r="AV29" s="44" t="str">
        <f t="shared" ca="1" si="66"/>
        <v>NO</v>
      </c>
      <c r="AW29" s="27">
        <f t="shared" ca="1" si="23"/>
        <v>9.2493848244022292E-2</v>
      </c>
      <c r="AX29" s="44">
        <f ca="1">IF(AL29&lt;&gt;"",IF(AV29="NO",VLOOKUP(AQ29,'Players Stats'!$C$88:$I$127,7),""),"")</f>
        <v>1.8018018018018018E-2</v>
      </c>
      <c r="AY29" s="44">
        <f t="shared" ca="1" si="67"/>
        <v>2</v>
      </c>
      <c r="AZ29" s="27">
        <f t="shared" ca="1" si="24"/>
        <v>0.451120668556936</v>
      </c>
      <c r="BA29" s="44">
        <f ca="1">IF(AV29="NO",VLOOKUP(AQ29,'Players Stats'!$C$88:$H$127,7-'Quarter 3'!AY29),"")</f>
        <v>0.49399999999999999</v>
      </c>
      <c r="BB29" s="44">
        <f t="shared" ca="1" si="68"/>
        <v>2</v>
      </c>
      <c r="BC29" s="27">
        <f t="shared" ca="1" si="25"/>
        <v>0.77421015381995573</v>
      </c>
      <c r="BD29" s="44" t="str">
        <f ca="1">IF(BC29="","",IF(BC29&lt;=VLOOKUP(AQ29,'Players Stats'!$C$88:$L$127,10),"YES","NO"))</f>
        <v>NO</v>
      </c>
      <c r="BE29" s="27" t="str">
        <f t="shared" ca="1" si="26"/>
        <v/>
      </c>
      <c r="BF29" s="44" t="str">
        <f ca="1">IF(BD29="YES",IF(BE29&lt;=VLOOKUP(AQ29,'Players Stats'!$C$88:$H$127,6),1,0),"")</f>
        <v/>
      </c>
      <c r="BG29" s="27" t="str">
        <f t="shared" ca="1" si="27"/>
        <v/>
      </c>
      <c r="BH29" s="44" t="str">
        <f ca="1">IF(AND(BD29="YES",BG29&lt;&gt;""),IF(BG29&lt;=VLOOKUP(AQ29,'Players Stats'!$C$88:$H$127,6),1,0),"")</f>
        <v/>
      </c>
      <c r="BI29" s="27" t="str">
        <f t="shared" ca="1" si="28"/>
        <v/>
      </c>
      <c r="BJ29" s="44" t="str">
        <f ca="1">IF(BI29="","",IF(BI29&lt;=Simulation!$K$7,"YES","NO"))</f>
        <v/>
      </c>
      <c r="BK29" s="27" t="str">
        <f t="shared" ca="1" si="29"/>
        <v/>
      </c>
      <c r="BL29" s="44" t="str">
        <f ca="1">IF(BJ29="NO",IF(BK29&lt;=Simulation!$K$9,AN29,AO29),"")</f>
        <v/>
      </c>
      <c r="BN29" s="44">
        <f t="shared" ca="1" si="30"/>
        <v>6</v>
      </c>
      <c r="BO29" s="6" t="str">
        <f t="shared" ca="1" si="31"/>
        <v>-</v>
      </c>
      <c r="BP29" s="44">
        <f t="shared" ca="1" si="32"/>
        <v>14</v>
      </c>
      <c r="BR29" s="44" t="str">
        <f t="shared" ca="1" si="2"/>
        <v/>
      </c>
      <c r="BS29" s="44" t="str">
        <f t="shared" ca="1" si="2"/>
        <v/>
      </c>
      <c r="BT29" s="44" t="str">
        <f t="shared" ca="1" si="2"/>
        <v/>
      </c>
      <c r="BU29" s="44"/>
      <c r="BV29" s="44">
        <f ca="1">IF(BV28&lt;&gt;"",IF(AND(BV28&lt;60*Simulation!$K$8, BV28+BW29&lt;60*Simulation!$K$8),BV28+BW29,""),"")</f>
        <v>317</v>
      </c>
      <c r="BW29" s="44">
        <f ca="1">IF(BV28&lt;&gt;"",IF(AND(CV28&lt;&gt;"", BX28=CV28),RANDBETWEEN(Simulation!$N$6,Simulation!$P$6),RANDBETWEEN(Simulation!$N$5,Simulation!$P$5)),"")</f>
        <v>18</v>
      </c>
      <c r="BX29" s="44">
        <f t="shared" ca="1" si="69"/>
        <v>5</v>
      </c>
      <c r="BY29" s="44">
        <f t="shared" ca="1" si="33"/>
        <v>6</v>
      </c>
      <c r="BZ29" s="27">
        <f t="shared" ca="1" si="34"/>
        <v>0.58067947429323596</v>
      </c>
      <c r="CA29" s="44">
        <f t="shared" ca="1" si="35"/>
        <v>23</v>
      </c>
      <c r="CB29" s="44" t="str">
        <f ca="1">IF(BV29&lt;&gt;"",VLOOKUP(CA29,'Players Stats'!$C$88:$D$127,2),"")</f>
        <v>Small Forward</v>
      </c>
      <c r="CC29" s="44" t="str">
        <f ca="1">IF(BV29&lt;&gt;"",VLOOKUP(CA29,'Players Stats'!$C$88:$E$127,3),"")</f>
        <v>Kevin Durant</v>
      </c>
      <c r="CD29" s="27">
        <f t="shared" ca="1" si="36"/>
        <v>0.17955823629361622</v>
      </c>
      <c r="CE29" s="44">
        <f ca="1">IF(BV29&lt;&gt;"",VLOOKUP('Quarter 3'!CA29-5*('Quarter 3'!BX29-1),'Players Stats'!$B$136:$J$140,1+BY29),"")</f>
        <v>7.3050000000000004E-2</v>
      </c>
      <c r="CF29" s="44" t="str">
        <f t="shared" ca="1" si="70"/>
        <v>NO</v>
      </c>
      <c r="CG29" s="27">
        <f t="shared" ca="1" si="37"/>
        <v>0.81574867957114516</v>
      </c>
      <c r="CH29" s="44">
        <f ca="1">IF(BV29&lt;&gt;"",IF(CF29="NO",VLOOKUP(CA29,'Players Stats'!$C$88:$I$127,7),""),"")</f>
        <v>0.18807339449541285</v>
      </c>
      <c r="CI29" s="44">
        <f t="shared" ca="1" si="71"/>
        <v>2</v>
      </c>
      <c r="CJ29" s="27">
        <f t="shared" ca="1" si="38"/>
        <v>0.98065677543771734</v>
      </c>
      <c r="CK29" s="44">
        <f ca="1">IF(CF29="NO",VLOOKUP(CA29,'Players Stats'!$C$88:$H$127,7-'Quarter 3'!CI29),"")</f>
        <v>0.51</v>
      </c>
      <c r="CL29" s="44">
        <f t="shared" ca="1" si="72"/>
        <v>0</v>
      </c>
      <c r="CM29" s="27">
        <f t="shared" ca="1" si="39"/>
        <v>0.64867208196410042</v>
      </c>
      <c r="CN29" s="44" t="str">
        <f ca="1">IF(CM29="","",IF(CM29&lt;=VLOOKUP(CA29,'Players Stats'!$C$88:$L$127,10),"YES","NO"))</f>
        <v>NO</v>
      </c>
      <c r="CO29" s="27" t="str">
        <f t="shared" ca="1" si="40"/>
        <v/>
      </c>
      <c r="CP29" s="44" t="str">
        <f ca="1">IF(CN29="YES",IF(CO29&lt;=VLOOKUP(CA29,'Players Stats'!$C$88:$H$127,6),1,0),"")</f>
        <v/>
      </c>
      <c r="CQ29" s="27" t="str">
        <f t="shared" ca="1" si="41"/>
        <v/>
      </c>
      <c r="CR29" s="44" t="str">
        <f ca="1">IF(AND(CN29="YES",CQ29&lt;&gt;""),IF(CQ29&lt;=VLOOKUP(CA29,'Players Stats'!$C$88:$H$127,6),1,0),"")</f>
        <v/>
      </c>
      <c r="CS29" s="27">
        <f t="shared" ca="1" si="42"/>
        <v>0.91589145176047915</v>
      </c>
      <c r="CT29" s="44" t="str">
        <f ca="1">IF(CS29="","",IF(CS29&lt;=Simulation!$K$7,"YES","NO"))</f>
        <v>NO</v>
      </c>
      <c r="CU29" s="27">
        <f t="shared" ca="1" si="43"/>
        <v>0.13330338399015484</v>
      </c>
      <c r="CV29" s="44">
        <f ca="1">IF(CT29="NO",IF(CU29&lt;=Simulation!$K$9,BX29,BY29),"")</f>
        <v>5</v>
      </c>
      <c r="CX29" s="44">
        <f t="shared" ca="1" si="44"/>
        <v>11</v>
      </c>
      <c r="CY29" s="6" t="str">
        <f t="shared" ca="1" si="45"/>
        <v>-</v>
      </c>
      <c r="CZ29" s="44">
        <f t="shared" ca="1" si="46"/>
        <v>4</v>
      </c>
      <c r="DB29" s="44" t="str">
        <f t="shared" ca="1" si="3"/>
        <v/>
      </c>
      <c r="DC29" s="44" t="str">
        <f t="shared" ca="1" si="3"/>
        <v/>
      </c>
      <c r="DD29" s="44" t="str">
        <f t="shared" ca="1" si="3"/>
        <v/>
      </c>
      <c r="DE29" s="44"/>
      <c r="DF29" s="44">
        <f ca="1">IF(DF28&lt;&gt;"",IF(AND(DF28&lt;60*Simulation!$K$8, DF28+DG29&lt;60*Simulation!$K$8),DF28+DG29,""),"")</f>
        <v>266</v>
      </c>
      <c r="DG29" s="44">
        <f ca="1">IF(DF28&lt;&gt;"",IF(AND(EF28&lt;&gt;"", DH28=EF28),RANDBETWEEN(Simulation!$N$6,Simulation!$P$6),RANDBETWEEN(Simulation!$N$5,Simulation!$P$5)),"")</f>
        <v>8</v>
      </c>
      <c r="DH29" s="44">
        <f t="shared" ca="1" si="73"/>
        <v>5</v>
      </c>
      <c r="DI29" s="44">
        <f t="shared" ca="1" si="47"/>
        <v>6</v>
      </c>
      <c r="DJ29" s="27">
        <f t="shared" ca="1" si="48"/>
        <v>0.27552821957398055</v>
      </c>
      <c r="DK29" s="44">
        <f t="shared" ca="1" si="49"/>
        <v>22</v>
      </c>
      <c r="DL29" s="44" t="str">
        <f ca="1">IF(DF29&lt;&gt;"",VLOOKUP(DK29,'Players Stats'!$C$88:$D$127,2),"")</f>
        <v>Shooting Guard</v>
      </c>
      <c r="DM29" s="44" t="str">
        <f ca="1">IF(DF29&lt;&gt;"",VLOOKUP(DK29,'Players Stats'!$C$88:$E$127,3),"")</f>
        <v>Thabo Sefolosha</v>
      </c>
      <c r="DN29" s="27">
        <f t="shared" ca="1" si="50"/>
        <v>0.9764465679566916</v>
      </c>
      <c r="DO29" s="44">
        <f ca="1">IF(DF29&lt;&gt;"",VLOOKUP('Quarter 3'!DK29-5*('Quarter 3'!DH29-1),'Players Stats'!$B$136:$J$140,1+DI29),"")</f>
        <v>8.7049999999999988E-2</v>
      </c>
      <c r="DP29" s="44" t="str">
        <f t="shared" ca="1" si="74"/>
        <v>NO</v>
      </c>
      <c r="DQ29" s="27">
        <f t="shared" ca="1" si="51"/>
        <v>0.21614940276045858</v>
      </c>
      <c r="DR29" s="44">
        <f ca="1">IF(DF29&lt;&gt;"",IF(DP29="NO",VLOOKUP(DK29,'Players Stats'!$C$88:$I$127,7),""),"")</f>
        <v>0.35555555555555557</v>
      </c>
      <c r="DS29" s="44">
        <f t="shared" ca="1" si="75"/>
        <v>3</v>
      </c>
      <c r="DT29" s="27">
        <f t="shared" ca="1" si="52"/>
        <v>7.004662622852742E-2</v>
      </c>
      <c r="DU29" s="44">
        <f ca="1">IF(DP29="NO",VLOOKUP(DK29,'Players Stats'!$C$88:$H$127,7-'Quarter 3'!DS29),"")</f>
        <v>0.41899999999999998</v>
      </c>
      <c r="DV29" s="44">
        <f t="shared" ca="1" si="76"/>
        <v>3</v>
      </c>
      <c r="DW29" s="27" t="str">
        <f t="shared" ca="1" si="53"/>
        <v/>
      </c>
      <c r="DX29" s="44" t="str">
        <f ca="1">IF(DW29="","",IF(DW29&lt;=VLOOKUP(DK29,'Players Stats'!$C$88:$L$127,10),"YES","NO"))</f>
        <v/>
      </c>
      <c r="DY29" s="27" t="str">
        <f t="shared" ca="1" si="54"/>
        <v/>
      </c>
      <c r="DZ29" s="44" t="str">
        <f ca="1">IF(DX29="YES",IF(DY29&lt;=VLOOKUP(DK29,'Players Stats'!$C$88:$H$127,6),1,0),"")</f>
        <v/>
      </c>
      <c r="EA29" s="27" t="str">
        <f t="shared" ca="1" si="55"/>
        <v/>
      </c>
      <c r="EB29" s="44" t="str">
        <f ca="1">IF(AND(DX29="YES",EA29&lt;&gt;""),IF(EA29&lt;=VLOOKUP(DK29,'Players Stats'!$C$88:$H$127,6),1,0),"")</f>
        <v/>
      </c>
      <c r="EC29" s="27" t="str">
        <f t="shared" ca="1" si="56"/>
        <v/>
      </c>
      <c r="ED29" s="44" t="str">
        <f ca="1">IF(EC29="","",IF(EC29&lt;=Simulation!$K$7,"YES","NO"))</f>
        <v/>
      </c>
      <c r="EE29" s="27" t="str">
        <f t="shared" ca="1" si="57"/>
        <v/>
      </c>
      <c r="EF29" s="44" t="str">
        <f ca="1">IF(ED29="NO",IF(EE29&lt;=Simulation!$K$9,DH29,DI29),"")</f>
        <v/>
      </c>
      <c r="EH29" s="44">
        <f t="shared" ca="1" si="58"/>
        <v>11</v>
      </c>
      <c r="EI29" s="6" t="str">
        <f t="shared" ca="1" si="59"/>
        <v>-</v>
      </c>
      <c r="EJ29" s="44">
        <f t="shared" ca="1" si="60"/>
        <v>8</v>
      </c>
      <c r="EL29" s="44" t="str">
        <f t="shared" ca="1" si="4"/>
        <v/>
      </c>
      <c r="EM29" s="44" t="str">
        <f t="shared" ca="1" si="4"/>
        <v/>
      </c>
      <c r="EN29" s="44" t="str">
        <f t="shared" ca="1" si="4"/>
        <v/>
      </c>
    </row>
    <row r="30" spans="2:144">
      <c r="B30" s="44">
        <f ca="1">IF(B29&lt;&gt;"",IF(AND(B29&lt;60*Simulation!$K$8, B29+C30&lt;60*Simulation!$K$8),B29+C30,""),"")</f>
        <v>306</v>
      </c>
      <c r="C30" s="44">
        <f ca="1">IF(B29&lt;&gt;"",IF(AND(AB29&lt;&gt;"", D29=AB29),RANDBETWEEN(Simulation!$N$6,Simulation!$P$6),RANDBETWEEN(Simulation!$N$5,Simulation!$P$5)),"")</f>
        <v>16</v>
      </c>
      <c r="D30" s="44">
        <f t="shared" ca="1" si="61"/>
        <v>6</v>
      </c>
      <c r="E30" s="44">
        <f t="shared" ca="1" si="5"/>
        <v>5</v>
      </c>
      <c r="F30" s="27">
        <f t="shared" ca="1" si="6"/>
        <v>0.6268673726340056</v>
      </c>
      <c r="G30" s="44">
        <f t="shared" ca="1" si="7"/>
        <v>29</v>
      </c>
      <c r="H30" s="44" t="str">
        <f ca="1">IF(B30&lt;&gt;"",VLOOKUP(G30,'Players Stats'!$C$88:$D$127,2),"")</f>
        <v>Power Forward</v>
      </c>
      <c r="I30" s="44" t="str">
        <f ca="1">IF(B30&lt;&gt;"",VLOOKUP(G30,'Players Stats'!$C$88:$E$127,3),"")</f>
        <v>Tayshaun Prince</v>
      </c>
      <c r="J30" s="27">
        <f t="shared" ca="1" si="8"/>
        <v>0.62724404466044525</v>
      </c>
      <c r="K30" s="44">
        <f ca="1">IF(B30&lt;&gt;"",VLOOKUP('Quarter 3'!G30-5*('Quarter 3'!D30-1),'Players Stats'!$B$136:$J$140,1+E30),"")</f>
        <v>0.15285000000000001</v>
      </c>
      <c r="L30" s="44" t="str">
        <f t="shared" ca="1" si="62"/>
        <v>NO</v>
      </c>
      <c r="M30" s="27">
        <f t="shared" ca="1" si="9"/>
        <v>0.13491325947233757</v>
      </c>
      <c r="N30" s="44">
        <f ca="1">IF(B30&lt;&gt;"",IF(L30="NO",VLOOKUP(G30,'Players Stats'!$C$88:$I$127,7),""),"")</f>
        <v>0.10784313725490198</v>
      </c>
      <c r="O30" s="44">
        <f t="shared" ca="1" si="63"/>
        <v>2</v>
      </c>
      <c r="P30" s="27">
        <f t="shared" ca="1" si="10"/>
        <v>8.0981003515336325E-2</v>
      </c>
      <c r="Q30" s="44">
        <f ca="1">IF(L30="NO",VLOOKUP(G30,'Players Stats'!$C$88:$H$127,7-'Quarter 3'!O30),"")</f>
        <v>0.42899999999999999</v>
      </c>
      <c r="R30" s="44">
        <f t="shared" ca="1" si="64"/>
        <v>2</v>
      </c>
      <c r="S30" s="27">
        <f t="shared" ca="1" si="11"/>
        <v>0.5284162055582734</v>
      </c>
      <c r="T30" s="44" t="str">
        <f ca="1">IF(S30="","",IF(S30&lt;=VLOOKUP(G30,'Players Stats'!$C$88:$L$127,10),"YES","NO"))</f>
        <v>NO</v>
      </c>
      <c r="U30" s="27" t="str">
        <f t="shared" ca="1" si="12"/>
        <v/>
      </c>
      <c r="V30" s="44" t="str">
        <f ca="1">IF(T30="YES",IF(U30&lt;=VLOOKUP(G30,'Players Stats'!$C$88:$H$127,6),1,0),"")</f>
        <v/>
      </c>
      <c r="W30" s="27" t="str">
        <f t="shared" ca="1" si="13"/>
        <v/>
      </c>
      <c r="X30" s="44" t="str">
        <f ca="1">IF(AND(T30="YES",W30&lt;&gt;""),IF(W30&lt;=VLOOKUP(G30,'Players Stats'!$C$88:$H$127,6),1,0),"")</f>
        <v/>
      </c>
      <c r="Y30" s="27" t="str">
        <f t="shared" ca="1" si="14"/>
        <v/>
      </c>
      <c r="Z30" s="44" t="str">
        <f ca="1">IF(Y30="","",IF(Y30&lt;=Simulation!$K$7,"YES","NO"))</f>
        <v/>
      </c>
      <c r="AA30" s="27" t="str">
        <f t="shared" ca="1" si="15"/>
        <v/>
      </c>
      <c r="AB30" s="44" t="str">
        <f ca="1">IF(Z30="NO",IF(AA30&lt;=Simulation!$K$9,D30,E30),"")</f>
        <v/>
      </c>
      <c r="AD30" s="44">
        <f t="shared" ca="1" si="16"/>
        <v>10</v>
      </c>
      <c r="AE30" s="6" t="str">
        <f t="shared" ca="1" si="17"/>
        <v>-</v>
      </c>
      <c r="AF30" s="44">
        <f t="shared" ca="1" si="18"/>
        <v>6</v>
      </c>
      <c r="AH30" s="44" t="str">
        <f t="shared" ca="1" si="77"/>
        <v/>
      </c>
      <c r="AI30" s="44" t="str">
        <f t="shared" ca="1" si="77"/>
        <v/>
      </c>
      <c r="AJ30" s="44" t="str">
        <f t="shared" ca="1" si="77"/>
        <v/>
      </c>
      <c r="AL30" s="44">
        <f ca="1">IF(AL29&lt;&gt;"",IF(AND(AL29&lt;60*Simulation!$K$8, AL29+AM30&lt;60*Simulation!$K$8),AL29+AM30,""),"")</f>
        <v>290</v>
      </c>
      <c r="AM30" s="44">
        <f ca="1">IF(AL29&lt;&gt;"",IF(AND(BL29&lt;&gt;"", AN29=BL29),RANDBETWEEN(Simulation!$N$6,Simulation!$P$6),RANDBETWEEN(Simulation!$N$5,Simulation!$P$5)),"")</f>
        <v>15</v>
      </c>
      <c r="AN30" s="44">
        <f t="shared" ca="1" si="65"/>
        <v>5</v>
      </c>
      <c r="AO30" s="44">
        <f t="shared" ca="1" si="19"/>
        <v>6</v>
      </c>
      <c r="AP30" s="27">
        <f t="shared" ca="1" si="20"/>
        <v>0.79026798368970919</v>
      </c>
      <c r="AQ30" s="44">
        <f t="shared" ca="1" si="21"/>
        <v>24</v>
      </c>
      <c r="AR30" s="44" t="str">
        <f ca="1">IF(AL30&lt;&gt;"",VLOOKUP(AQ30,'Players Stats'!$C$88:$D$127,2),"")</f>
        <v>Power Forward</v>
      </c>
      <c r="AS30" s="44" t="str">
        <f ca="1">IF(AL30&lt;&gt;"",VLOOKUP(AQ30,'Players Stats'!$C$88:$E$127,3),"")</f>
        <v>Serge Ibaka</v>
      </c>
      <c r="AT30" s="27">
        <f t="shared" ca="1" si="22"/>
        <v>0.67760171598880403</v>
      </c>
      <c r="AU30" s="44">
        <f ca="1">IF(AL30&lt;&gt;"",VLOOKUP('Quarter 3'!AQ30-5*('Quarter 3'!AN30-1),'Players Stats'!$B$136:$J$140,1+AO30),"")</f>
        <v>4.6249999999999999E-2</v>
      </c>
      <c r="AV30" s="44" t="str">
        <f t="shared" ca="1" si="66"/>
        <v>NO</v>
      </c>
      <c r="AW30" s="27">
        <f t="shared" ca="1" si="23"/>
        <v>0.19785216413429885</v>
      </c>
      <c r="AX30" s="44">
        <f ca="1">IF(AL30&lt;&gt;"",IF(AV30="NO",VLOOKUP(AQ30,'Players Stats'!$C$88:$I$127,7),""),"")</f>
        <v>6.7307692307692318E-2</v>
      </c>
      <c r="AY30" s="44">
        <f t="shared" ca="1" si="67"/>
        <v>2</v>
      </c>
      <c r="AZ30" s="27">
        <f t="shared" ca="1" si="24"/>
        <v>0.51363658028920622</v>
      </c>
      <c r="BA30" s="44">
        <f ca="1">IF(AV30="NO",VLOOKUP(AQ30,'Players Stats'!$C$88:$H$127,7-'Quarter 3'!AY30),"")</f>
        <v>0.57299999999999995</v>
      </c>
      <c r="BB30" s="44">
        <f t="shared" ca="1" si="68"/>
        <v>2</v>
      </c>
      <c r="BC30" s="27">
        <f t="shared" ca="1" si="25"/>
        <v>0.81223477612706829</v>
      </c>
      <c r="BD30" s="44" t="str">
        <f ca="1">IF(BC30="","",IF(BC30&lt;=VLOOKUP(AQ30,'Players Stats'!$C$88:$L$127,10),"YES","NO"))</f>
        <v>NO</v>
      </c>
      <c r="BE30" s="27" t="str">
        <f t="shared" ca="1" si="26"/>
        <v/>
      </c>
      <c r="BF30" s="44" t="str">
        <f ca="1">IF(BD30="YES",IF(BE30&lt;=VLOOKUP(AQ30,'Players Stats'!$C$88:$H$127,6),1,0),"")</f>
        <v/>
      </c>
      <c r="BG30" s="27" t="str">
        <f t="shared" ca="1" si="27"/>
        <v/>
      </c>
      <c r="BH30" s="44" t="str">
        <f ca="1">IF(AND(BD30="YES",BG30&lt;&gt;""),IF(BG30&lt;=VLOOKUP(AQ30,'Players Stats'!$C$88:$H$127,6),1,0),"")</f>
        <v/>
      </c>
      <c r="BI30" s="27" t="str">
        <f t="shared" ca="1" si="28"/>
        <v/>
      </c>
      <c r="BJ30" s="44" t="str">
        <f ca="1">IF(BI30="","",IF(BI30&lt;=Simulation!$K$7,"YES","NO"))</f>
        <v/>
      </c>
      <c r="BK30" s="27" t="str">
        <f t="shared" ca="1" si="29"/>
        <v/>
      </c>
      <c r="BL30" s="44" t="str">
        <f ca="1">IF(BJ30="NO",IF(BK30&lt;=Simulation!$K$9,AN30,AO30),"")</f>
        <v/>
      </c>
      <c r="BN30" s="44">
        <f t="shared" ca="1" si="30"/>
        <v>8</v>
      </c>
      <c r="BO30" s="6" t="str">
        <f t="shared" ca="1" si="31"/>
        <v>-</v>
      </c>
      <c r="BP30" s="44">
        <f t="shared" ca="1" si="32"/>
        <v>14</v>
      </c>
      <c r="BR30" s="44" t="str">
        <f t="shared" ca="1" si="2"/>
        <v/>
      </c>
      <c r="BS30" s="44" t="str">
        <f t="shared" ca="1" si="2"/>
        <v/>
      </c>
      <c r="BT30" s="44" t="str">
        <f t="shared" ca="1" si="2"/>
        <v/>
      </c>
      <c r="BU30" s="44"/>
      <c r="BV30" s="44">
        <f ca="1">IF(BV29&lt;&gt;"",IF(AND(BV29&lt;60*Simulation!$K$8, BV29+BW30&lt;60*Simulation!$K$8),BV29+BW30,""),"")</f>
        <v>336</v>
      </c>
      <c r="BW30" s="44">
        <f ca="1">IF(BV29&lt;&gt;"",IF(AND(CV29&lt;&gt;"", BX29=CV29),RANDBETWEEN(Simulation!$N$6,Simulation!$P$6),RANDBETWEEN(Simulation!$N$5,Simulation!$P$5)),"")</f>
        <v>19</v>
      </c>
      <c r="BX30" s="44">
        <f t="shared" ca="1" si="69"/>
        <v>5</v>
      </c>
      <c r="BY30" s="44">
        <f t="shared" ca="1" si="33"/>
        <v>6</v>
      </c>
      <c r="BZ30" s="27">
        <f t="shared" ca="1" si="34"/>
        <v>0.35346982041931785</v>
      </c>
      <c r="CA30" s="44">
        <f t="shared" ca="1" si="35"/>
        <v>22</v>
      </c>
      <c r="CB30" s="44" t="str">
        <f ca="1">IF(BV30&lt;&gt;"",VLOOKUP(CA30,'Players Stats'!$C$88:$D$127,2),"")</f>
        <v>Shooting Guard</v>
      </c>
      <c r="CC30" s="44" t="str">
        <f ca="1">IF(BV30&lt;&gt;"",VLOOKUP(CA30,'Players Stats'!$C$88:$E$127,3),"")</f>
        <v>Thabo Sefolosha</v>
      </c>
      <c r="CD30" s="27">
        <f t="shared" ca="1" si="36"/>
        <v>0.26643075526929849</v>
      </c>
      <c r="CE30" s="44">
        <f ca="1">IF(BV30&lt;&gt;"",VLOOKUP('Quarter 3'!CA30-5*('Quarter 3'!BX30-1),'Players Stats'!$B$136:$J$140,1+BY30),"")</f>
        <v>8.7049999999999988E-2</v>
      </c>
      <c r="CF30" s="44" t="str">
        <f t="shared" ca="1" si="70"/>
        <v>NO</v>
      </c>
      <c r="CG30" s="27">
        <f t="shared" ca="1" si="37"/>
        <v>0.19798820603603073</v>
      </c>
      <c r="CH30" s="44">
        <f ca="1">IF(BV30&lt;&gt;"",IF(CF30="NO",VLOOKUP(CA30,'Players Stats'!$C$88:$I$127,7),""),"")</f>
        <v>0.35555555555555557</v>
      </c>
      <c r="CI30" s="44">
        <f t="shared" ca="1" si="71"/>
        <v>3</v>
      </c>
      <c r="CJ30" s="27">
        <f t="shared" ca="1" si="38"/>
        <v>0.35666322064650979</v>
      </c>
      <c r="CK30" s="44">
        <f ca="1">IF(CF30="NO",VLOOKUP(CA30,'Players Stats'!$C$88:$H$127,7-'Quarter 3'!CI30),"")</f>
        <v>0.41899999999999998</v>
      </c>
      <c r="CL30" s="44">
        <f t="shared" ca="1" si="72"/>
        <v>3</v>
      </c>
      <c r="CM30" s="27" t="str">
        <f t="shared" ca="1" si="39"/>
        <v/>
      </c>
      <c r="CN30" s="44" t="str">
        <f ca="1">IF(CM30="","",IF(CM30&lt;=VLOOKUP(CA30,'Players Stats'!$C$88:$L$127,10),"YES","NO"))</f>
        <v/>
      </c>
      <c r="CO30" s="27" t="str">
        <f t="shared" ca="1" si="40"/>
        <v/>
      </c>
      <c r="CP30" s="44" t="str">
        <f ca="1">IF(CN30="YES",IF(CO30&lt;=VLOOKUP(CA30,'Players Stats'!$C$88:$H$127,6),1,0),"")</f>
        <v/>
      </c>
      <c r="CQ30" s="27" t="str">
        <f t="shared" ca="1" si="41"/>
        <v/>
      </c>
      <c r="CR30" s="44" t="str">
        <f ca="1">IF(AND(CN30="YES",CQ30&lt;&gt;""),IF(CQ30&lt;=VLOOKUP(CA30,'Players Stats'!$C$88:$H$127,6),1,0),"")</f>
        <v/>
      </c>
      <c r="CS30" s="27" t="str">
        <f t="shared" ca="1" si="42"/>
        <v/>
      </c>
      <c r="CT30" s="44" t="str">
        <f ca="1">IF(CS30="","",IF(CS30&lt;=Simulation!$K$7,"YES","NO"))</f>
        <v/>
      </c>
      <c r="CU30" s="27" t="str">
        <f t="shared" ca="1" si="43"/>
        <v/>
      </c>
      <c r="CV30" s="44" t="str">
        <f ca="1">IF(CT30="NO",IF(CU30&lt;=Simulation!$K$9,BX30,BY30),"")</f>
        <v/>
      </c>
      <c r="CX30" s="44">
        <f t="shared" ca="1" si="44"/>
        <v>14</v>
      </c>
      <c r="CY30" s="6" t="str">
        <f t="shared" ca="1" si="45"/>
        <v>-</v>
      </c>
      <c r="CZ30" s="44">
        <f t="shared" ca="1" si="46"/>
        <v>4</v>
      </c>
      <c r="DB30" s="44" t="str">
        <f t="shared" ca="1" si="3"/>
        <v/>
      </c>
      <c r="DC30" s="44" t="str">
        <f t="shared" ca="1" si="3"/>
        <v/>
      </c>
      <c r="DD30" s="44" t="str">
        <f t="shared" ca="1" si="3"/>
        <v/>
      </c>
      <c r="DE30" s="44"/>
      <c r="DF30" s="44">
        <f ca="1">IF(DF29&lt;&gt;"",IF(AND(DF29&lt;60*Simulation!$K$8, DF29+DG30&lt;60*Simulation!$K$8),DF29+DG30,""),"")</f>
        <v>290</v>
      </c>
      <c r="DG30" s="44">
        <f ca="1">IF(DF29&lt;&gt;"",IF(AND(EF29&lt;&gt;"", DH29=EF29),RANDBETWEEN(Simulation!$N$6,Simulation!$P$6),RANDBETWEEN(Simulation!$N$5,Simulation!$P$5)),"")</f>
        <v>24</v>
      </c>
      <c r="DH30" s="44">
        <f t="shared" ca="1" si="73"/>
        <v>6</v>
      </c>
      <c r="DI30" s="44">
        <f t="shared" ca="1" si="47"/>
        <v>5</v>
      </c>
      <c r="DJ30" s="27">
        <f t="shared" ca="1" si="48"/>
        <v>0.89144125390198881</v>
      </c>
      <c r="DK30" s="44">
        <f t="shared" ca="1" si="49"/>
        <v>30</v>
      </c>
      <c r="DL30" s="44" t="str">
        <f ca="1">IF(DF30&lt;&gt;"",VLOOKUP(DK30,'Players Stats'!$C$88:$D$127,2),"")</f>
        <v>Center</v>
      </c>
      <c r="DM30" s="44" t="str">
        <f ca="1">IF(DF30&lt;&gt;"",VLOOKUP(DK30,'Players Stats'!$C$88:$E$127,3),"")</f>
        <v>Marc Gasol</v>
      </c>
      <c r="DN30" s="27">
        <f t="shared" ca="1" si="50"/>
        <v>0.20389002249359034</v>
      </c>
      <c r="DO30" s="44">
        <f ca="1">IF(DF30&lt;&gt;"",VLOOKUP('Quarter 3'!DK30-5*('Quarter 3'!DH30-1),'Players Stats'!$B$136:$J$140,1+DI30),"")</f>
        <v>0.10355</v>
      </c>
      <c r="DP30" s="44" t="str">
        <f t="shared" ca="1" si="74"/>
        <v>NO</v>
      </c>
      <c r="DQ30" s="27">
        <f t="shared" ca="1" si="51"/>
        <v>0.89558550940321069</v>
      </c>
      <c r="DR30" s="44">
        <f ca="1">IF(DF30&lt;&gt;"",IF(DP30="NO",VLOOKUP(DK30,'Players Stats'!$C$88:$I$127,7),""),"")</f>
        <v>1.8018018018018018E-2</v>
      </c>
      <c r="DS30" s="44">
        <f t="shared" ca="1" si="75"/>
        <v>2</v>
      </c>
      <c r="DT30" s="27">
        <f t="shared" ca="1" si="52"/>
        <v>0.39845024345062918</v>
      </c>
      <c r="DU30" s="44">
        <f ca="1">IF(DP30="NO",VLOOKUP(DK30,'Players Stats'!$C$88:$H$127,7-'Quarter 3'!DS30),"")</f>
        <v>0.49399999999999999</v>
      </c>
      <c r="DV30" s="44">
        <f t="shared" ca="1" si="76"/>
        <v>2</v>
      </c>
      <c r="DW30" s="27">
        <f t="shared" ca="1" si="53"/>
        <v>0.38506834228387254</v>
      </c>
      <c r="DX30" s="44" t="str">
        <f ca="1">IF(DW30="","",IF(DW30&lt;=VLOOKUP(DK30,'Players Stats'!$C$88:$L$127,10),"YES","NO"))</f>
        <v>NO</v>
      </c>
      <c r="DY30" s="27" t="str">
        <f t="shared" ca="1" si="54"/>
        <v/>
      </c>
      <c r="DZ30" s="44" t="str">
        <f ca="1">IF(DX30="YES",IF(DY30&lt;=VLOOKUP(DK30,'Players Stats'!$C$88:$H$127,6),1,0),"")</f>
        <v/>
      </c>
      <c r="EA30" s="27" t="str">
        <f t="shared" ca="1" si="55"/>
        <v/>
      </c>
      <c r="EB30" s="44" t="str">
        <f ca="1">IF(AND(DX30="YES",EA30&lt;&gt;""),IF(EA30&lt;=VLOOKUP(DK30,'Players Stats'!$C$88:$H$127,6),1,0),"")</f>
        <v/>
      </c>
      <c r="EC30" s="27" t="str">
        <f t="shared" ca="1" si="56"/>
        <v/>
      </c>
      <c r="ED30" s="44" t="str">
        <f ca="1">IF(EC30="","",IF(EC30&lt;=Simulation!$K$7,"YES","NO"))</f>
        <v/>
      </c>
      <c r="EE30" s="27" t="str">
        <f t="shared" ca="1" si="57"/>
        <v/>
      </c>
      <c r="EF30" s="44" t="str">
        <f ca="1">IF(ED30="NO",IF(EE30&lt;=Simulation!$K$9,DH30,DI30),"")</f>
        <v/>
      </c>
      <c r="EH30" s="44">
        <f t="shared" ca="1" si="58"/>
        <v>11</v>
      </c>
      <c r="EI30" s="6" t="str">
        <f t="shared" ca="1" si="59"/>
        <v>-</v>
      </c>
      <c r="EJ30" s="44">
        <f t="shared" ca="1" si="60"/>
        <v>10</v>
      </c>
      <c r="EL30" s="44" t="str">
        <f t="shared" ca="1" si="4"/>
        <v/>
      </c>
      <c r="EM30" s="44" t="str">
        <f t="shared" ca="1" si="4"/>
        <v/>
      </c>
      <c r="EN30" s="44" t="str">
        <f t="shared" ca="1" si="4"/>
        <v/>
      </c>
    </row>
    <row r="31" spans="2:144">
      <c r="B31" s="44">
        <f ca="1">IF(B30&lt;&gt;"",IF(AND(B30&lt;60*Simulation!$K$8, B30+C31&lt;60*Simulation!$K$8),B30+C31,""),"")</f>
        <v>315</v>
      </c>
      <c r="C31" s="44">
        <f ca="1">IF(B30&lt;&gt;"",IF(AND(AB30&lt;&gt;"", D30=AB30),RANDBETWEEN(Simulation!$N$6,Simulation!$P$6),RANDBETWEEN(Simulation!$N$5,Simulation!$P$5)),"")</f>
        <v>9</v>
      </c>
      <c r="D31" s="44">
        <f t="shared" ca="1" si="61"/>
        <v>5</v>
      </c>
      <c r="E31" s="44">
        <f t="shared" ca="1" si="5"/>
        <v>6</v>
      </c>
      <c r="F31" s="27">
        <f t="shared" ca="1" si="6"/>
        <v>0.78373816564375598</v>
      </c>
      <c r="G31" s="44">
        <f t="shared" ca="1" si="7"/>
        <v>24</v>
      </c>
      <c r="H31" s="44" t="str">
        <f ca="1">IF(B31&lt;&gt;"",VLOOKUP(G31,'Players Stats'!$C$88:$D$127,2),"")</f>
        <v>Power Forward</v>
      </c>
      <c r="I31" s="44" t="str">
        <f ca="1">IF(B31&lt;&gt;"",VLOOKUP(G31,'Players Stats'!$C$88:$E$127,3),"")</f>
        <v>Serge Ibaka</v>
      </c>
      <c r="J31" s="27">
        <f t="shared" ca="1" si="8"/>
        <v>7.1877445439639809E-2</v>
      </c>
      <c r="K31" s="44">
        <f ca="1">IF(B31&lt;&gt;"",VLOOKUP('Quarter 3'!G31-5*('Quarter 3'!D31-1),'Players Stats'!$B$136:$J$140,1+E31),"")</f>
        <v>4.6249999999999999E-2</v>
      </c>
      <c r="L31" s="44" t="str">
        <f t="shared" ca="1" si="62"/>
        <v>NO</v>
      </c>
      <c r="M31" s="27">
        <f t="shared" ca="1" si="9"/>
        <v>0.67630715180499101</v>
      </c>
      <c r="N31" s="44">
        <f ca="1">IF(B31&lt;&gt;"",IF(L31="NO",VLOOKUP(G31,'Players Stats'!$C$88:$I$127,7),""),"")</f>
        <v>6.7307692307692318E-2</v>
      </c>
      <c r="O31" s="44">
        <f t="shared" ca="1" si="63"/>
        <v>2</v>
      </c>
      <c r="P31" s="27">
        <f t="shared" ca="1" si="10"/>
        <v>0.29464482142342585</v>
      </c>
      <c r="Q31" s="44">
        <f ca="1">IF(L31="NO",VLOOKUP(G31,'Players Stats'!$C$88:$H$127,7-'Quarter 3'!O31),"")</f>
        <v>0.57299999999999995</v>
      </c>
      <c r="R31" s="44">
        <f t="shared" ca="1" si="64"/>
        <v>2</v>
      </c>
      <c r="S31" s="27">
        <f t="shared" ca="1" si="11"/>
        <v>0.46050406231074148</v>
      </c>
      <c r="T31" s="44" t="str">
        <f ca="1">IF(S31="","",IF(S31&lt;=VLOOKUP(G31,'Players Stats'!$C$88:$L$127,10),"YES","NO"))</f>
        <v>NO</v>
      </c>
      <c r="U31" s="27" t="str">
        <f t="shared" ca="1" si="12"/>
        <v/>
      </c>
      <c r="V31" s="44" t="str">
        <f ca="1">IF(T31="YES",IF(U31&lt;=VLOOKUP(G31,'Players Stats'!$C$88:$H$127,6),1,0),"")</f>
        <v/>
      </c>
      <c r="W31" s="27" t="str">
        <f t="shared" ca="1" si="13"/>
        <v/>
      </c>
      <c r="X31" s="44" t="str">
        <f ca="1">IF(AND(T31="YES",W31&lt;&gt;""),IF(W31&lt;=VLOOKUP(G31,'Players Stats'!$C$88:$H$127,6),1,0),"")</f>
        <v/>
      </c>
      <c r="Y31" s="27" t="str">
        <f t="shared" ca="1" si="14"/>
        <v/>
      </c>
      <c r="Z31" s="44" t="str">
        <f ca="1">IF(Y31="","",IF(Y31&lt;=Simulation!$K$7,"YES","NO"))</f>
        <v/>
      </c>
      <c r="AA31" s="27" t="str">
        <f t="shared" ca="1" si="15"/>
        <v/>
      </c>
      <c r="AB31" s="44" t="str">
        <f ca="1">IF(Z31="NO",IF(AA31&lt;=Simulation!$K$9,D31,E31),"")</f>
        <v/>
      </c>
      <c r="AD31" s="44">
        <f t="shared" ca="1" si="16"/>
        <v>12</v>
      </c>
      <c r="AE31" s="6" t="str">
        <f t="shared" ca="1" si="17"/>
        <v>-</v>
      </c>
      <c r="AF31" s="44">
        <f t="shared" ca="1" si="18"/>
        <v>6</v>
      </c>
      <c r="AH31" s="44" t="str">
        <f t="shared" ca="1" si="77"/>
        <v/>
      </c>
      <c r="AI31" s="44" t="str">
        <f t="shared" ca="1" si="77"/>
        <v/>
      </c>
      <c r="AJ31" s="44" t="str">
        <f t="shared" ca="1" si="77"/>
        <v/>
      </c>
      <c r="AL31" s="44">
        <f ca="1">IF(AL30&lt;&gt;"",IF(AND(AL30&lt;60*Simulation!$K$8, AL30+AM31&lt;60*Simulation!$K$8),AL30+AM31,""),"")</f>
        <v>309</v>
      </c>
      <c r="AM31" s="44">
        <f ca="1">IF(AL30&lt;&gt;"",IF(AND(BL30&lt;&gt;"", AN30=BL30),RANDBETWEEN(Simulation!$N$6,Simulation!$P$6),RANDBETWEEN(Simulation!$N$5,Simulation!$P$5)),"")</f>
        <v>19</v>
      </c>
      <c r="AN31" s="44">
        <f t="shared" ca="1" si="65"/>
        <v>6</v>
      </c>
      <c r="AO31" s="44">
        <f t="shared" ca="1" si="19"/>
        <v>5</v>
      </c>
      <c r="AP31" s="27">
        <f t="shared" ca="1" si="20"/>
        <v>0.1262968103444263</v>
      </c>
      <c r="AQ31" s="44">
        <f t="shared" ca="1" si="21"/>
        <v>26</v>
      </c>
      <c r="AR31" s="44" t="str">
        <f ca="1">IF(AL31&lt;&gt;"",VLOOKUP(AQ31,'Players Stats'!$C$88:$D$127,2),"")</f>
        <v>Point Guard</v>
      </c>
      <c r="AS31" s="44" t="str">
        <f ca="1">IF(AL31&lt;&gt;"",VLOOKUP(AQ31,'Players Stats'!$C$88:$E$127,3),"")</f>
        <v>Mike Conley</v>
      </c>
      <c r="AT31" s="27">
        <f t="shared" ca="1" si="22"/>
        <v>0.70397858644861488</v>
      </c>
      <c r="AU31" s="44">
        <f ca="1">IF(AL31&lt;&gt;"",VLOOKUP('Quarter 3'!AQ31-5*('Quarter 3'!AN31-1),'Players Stats'!$B$136:$J$140,1+AO31),"")</f>
        <v>8.5750000000000007E-2</v>
      </c>
      <c r="AV31" s="44" t="str">
        <f t="shared" ca="1" si="66"/>
        <v>NO</v>
      </c>
      <c r="AW31" s="27">
        <f t="shared" ca="1" si="23"/>
        <v>0.79817149969056367</v>
      </c>
      <c r="AX31" s="44">
        <f ca="1">IF(AL31&lt;&gt;"",IF(AV31="NO",VLOOKUP(AQ31,'Players Stats'!$C$88:$I$127,7),""),"")</f>
        <v>0.23870967741935484</v>
      </c>
      <c r="AY31" s="44">
        <f t="shared" ca="1" si="67"/>
        <v>2</v>
      </c>
      <c r="AZ31" s="27">
        <f t="shared" ca="1" si="24"/>
        <v>0.14305575370778512</v>
      </c>
      <c r="BA31" s="44">
        <f ca="1">IF(AV31="NO",VLOOKUP(AQ31,'Players Stats'!$C$88:$H$127,7-'Quarter 3'!AY31),"")</f>
        <v>0.44</v>
      </c>
      <c r="BB31" s="44">
        <f t="shared" ca="1" si="68"/>
        <v>2</v>
      </c>
      <c r="BC31" s="27">
        <f t="shared" ca="1" si="25"/>
        <v>0.75859794722221463</v>
      </c>
      <c r="BD31" s="44" t="str">
        <f ca="1">IF(BC31="","",IF(BC31&lt;=VLOOKUP(AQ31,'Players Stats'!$C$88:$L$127,10),"YES","NO"))</f>
        <v>NO</v>
      </c>
      <c r="BE31" s="27" t="str">
        <f t="shared" ca="1" si="26"/>
        <v/>
      </c>
      <c r="BF31" s="44" t="str">
        <f ca="1">IF(BD31="YES",IF(BE31&lt;=VLOOKUP(AQ31,'Players Stats'!$C$88:$H$127,6),1,0),"")</f>
        <v/>
      </c>
      <c r="BG31" s="27" t="str">
        <f t="shared" ca="1" si="27"/>
        <v/>
      </c>
      <c r="BH31" s="44" t="str">
        <f ca="1">IF(AND(BD31="YES",BG31&lt;&gt;""),IF(BG31&lt;=VLOOKUP(AQ31,'Players Stats'!$C$88:$H$127,6),1,0),"")</f>
        <v/>
      </c>
      <c r="BI31" s="27" t="str">
        <f t="shared" ca="1" si="28"/>
        <v/>
      </c>
      <c r="BJ31" s="44" t="str">
        <f ca="1">IF(BI31="","",IF(BI31&lt;=Simulation!$K$7,"YES","NO"))</f>
        <v/>
      </c>
      <c r="BK31" s="27" t="str">
        <f t="shared" ca="1" si="29"/>
        <v/>
      </c>
      <c r="BL31" s="44" t="str">
        <f ca="1">IF(BJ31="NO",IF(BK31&lt;=Simulation!$K$9,AN31,AO31),"")</f>
        <v/>
      </c>
      <c r="BN31" s="44">
        <f t="shared" ca="1" si="30"/>
        <v>8</v>
      </c>
      <c r="BO31" s="6" t="str">
        <f t="shared" ca="1" si="31"/>
        <v>-</v>
      </c>
      <c r="BP31" s="44">
        <f t="shared" ca="1" si="32"/>
        <v>16</v>
      </c>
      <c r="BR31" s="44" t="str">
        <f t="shared" ca="1" si="2"/>
        <v/>
      </c>
      <c r="BS31" s="44" t="str">
        <f t="shared" ca="1" si="2"/>
        <v/>
      </c>
      <c r="BT31" s="44" t="str">
        <f t="shared" ca="1" si="2"/>
        <v/>
      </c>
      <c r="BU31" s="44"/>
      <c r="BV31" s="44">
        <f ca="1">IF(BV30&lt;&gt;"",IF(AND(BV30&lt;60*Simulation!$K$8, BV30+BW31&lt;60*Simulation!$K$8),BV30+BW31,""),"")</f>
        <v>358</v>
      </c>
      <c r="BW31" s="44">
        <f ca="1">IF(BV30&lt;&gt;"",IF(AND(CV30&lt;&gt;"", BX30=CV30),RANDBETWEEN(Simulation!$N$6,Simulation!$P$6),RANDBETWEEN(Simulation!$N$5,Simulation!$P$5)),"")</f>
        <v>22</v>
      </c>
      <c r="BX31" s="44">
        <f t="shared" ca="1" si="69"/>
        <v>6</v>
      </c>
      <c r="BY31" s="44">
        <f t="shared" ca="1" si="33"/>
        <v>5</v>
      </c>
      <c r="BZ31" s="27">
        <f t="shared" ca="1" si="34"/>
        <v>0.40564132879225467</v>
      </c>
      <c r="CA31" s="44">
        <f t="shared" ca="1" si="35"/>
        <v>28</v>
      </c>
      <c r="CB31" s="44" t="str">
        <f ca="1">IF(BV31&lt;&gt;"",VLOOKUP(CA31,'Players Stats'!$C$88:$D$127,2),"")</f>
        <v>Small Forward</v>
      </c>
      <c r="CC31" s="44" t="str">
        <f ca="1">IF(BV31&lt;&gt;"",VLOOKUP(CA31,'Players Stats'!$C$88:$E$127,3),"")</f>
        <v>Zach Randolph</v>
      </c>
      <c r="CD31" s="27">
        <f t="shared" ca="1" si="36"/>
        <v>0.66237130609919759</v>
      </c>
      <c r="CE31" s="44">
        <f ca="1">IF(BV31&lt;&gt;"",VLOOKUP('Quarter 3'!CA31-5*('Quarter 3'!BX31-1),'Players Stats'!$B$136:$J$140,1+BY31),"")</f>
        <v>0.13515000000000002</v>
      </c>
      <c r="CF31" s="44" t="str">
        <f t="shared" ca="1" si="70"/>
        <v>NO</v>
      </c>
      <c r="CG31" s="27">
        <f t="shared" ca="1" si="37"/>
        <v>0.51644193933236293</v>
      </c>
      <c r="CH31" s="44">
        <f ca="1">IF(BV31&lt;&gt;"",IF(CF31="NO",VLOOKUP(CA31,'Players Stats'!$C$88:$I$127,7),""),"")</f>
        <v>2.1739130434782608E-2</v>
      </c>
      <c r="CI31" s="44">
        <f t="shared" ca="1" si="71"/>
        <v>2</v>
      </c>
      <c r="CJ31" s="27">
        <f t="shared" ca="1" si="38"/>
        <v>0.13731957680196272</v>
      </c>
      <c r="CK31" s="44">
        <f ca="1">IF(CF31="NO",VLOOKUP(CA31,'Players Stats'!$C$88:$H$127,7-'Quarter 3'!CI31),"")</f>
        <v>0.46</v>
      </c>
      <c r="CL31" s="44">
        <f t="shared" ca="1" si="72"/>
        <v>2</v>
      </c>
      <c r="CM31" s="27">
        <f t="shared" ca="1" si="39"/>
        <v>5.1082689844183848E-2</v>
      </c>
      <c r="CN31" s="44" t="str">
        <f ca="1">IF(CM31="","",IF(CM31&lt;=VLOOKUP(CA31,'Players Stats'!$C$88:$L$127,10),"YES","NO"))</f>
        <v>NO</v>
      </c>
      <c r="CO31" s="27" t="str">
        <f t="shared" ca="1" si="40"/>
        <v/>
      </c>
      <c r="CP31" s="44" t="str">
        <f ca="1">IF(CN31="YES",IF(CO31&lt;=VLOOKUP(CA31,'Players Stats'!$C$88:$H$127,6),1,0),"")</f>
        <v/>
      </c>
      <c r="CQ31" s="27" t="str">
        <f t="shared" ca="1" si="41"/>
        <v/>
      </c>
      <c r="CR31" s="44" t="str">
        <f ca="1">IF(AND(CN31="YES",CQ31&lt;&gt;""),IF(CQ31&lt;=VLOOKUP(CA31,'Players Stats'!$C$88:$H$127,6),1,0),"")</f>
        <v/>
      </c>
      <c r="CS31" s="27" t="str">
        <f t="shared" ca="1" si="42"/>
        <v/>
      </c>
      <c r="CT31" s="44" t="str">
        <f ca="1">IF(CS31="","",IF(CS31&lt;=Simulation!$K$7,"YES","NO"))</f>
        <v/>
      </c>
      <c r="CU31" s="27" t="str">
        <f t="shared" ca="1" si="43"/>
        <v/>
      </c>
      <c r="CV31" s="44" t="str">
        <f ca="1">IF(CT31="NO",IF(CU31&lt;=Simulation!$K$9,BX31,BY31),"")</f>
        <v/>
      </c>
      <c r="CX31" s="44">
        <f t="shared" ca="1" si="44"/>
        <v>14</v>
      </c>
      <c r="CY31" s="6" t="str">
        <f t="shared" ca="1" si="45"/>
        <v>-</v>
      </c>
      <c r="CZ31" s="44">
        <f t="shared" ca="1" si="46"/>
        <v>6</v>
      </c>
      <c r="DB31" s="44" t="str">
        <f t="shared" ca="1" si="3"/>
        <v/>
      </c>
      <c r="DC31" s="44" t="str">
        <f t="shared" ca="1" si="3"/>
        <v/>
      </c>
      <c r="DD31" s="44" t="str">
        <f t="shared" ca="1" si="3"/>
        <v/>
      </c>
      <c r="DE31" s="44"/>
      <c r="DF31" s="44">
        <f ca="1">IF(DF30&lt;&gt;"",IF(AND(DF30&lt;60*Simulation!$K$8, DF30+DG31&lt;60*Simulation!$K$8),DF30+DG31,""),"")</f>
        <v>299</v>
      </c>
      <c r="DG31" s="44">
        <f ca="1">IF(DF30&lt;&gt;"",IF(AND(EF30&lt;&gt;"", DH30=EF30),RANDBETWEEN(Simulation!$N$6,Simulation!$P$6),RANDBETWEEN(Simulation!$N$5,Simulation!$P$5)),"")</f>
        <v>9</v>
      </c>
      <c r="DH31" s="44">
        <f t="shared" ca="1" si="73"/>
        <v>5</v>
      </c>
      <c r="DI31" s="44">
        <f t="shared" ca="1" si="47"/>
        <v>6</v>
      </c>
      <c r="DJ31" s="27">
        <f t="shared" ca="1" si="48"/>
        <v>8.5932015342489843E-2</v>
      </c>
      <c r="DK31" s="44">
        <f t="shared" ca="1" si="49"/>
        <v>21</v>
      </c>
      <c r="DL31" s="44" t="str">
        <f ca="1">IF(DF31&lt;&gt;"",VLOOKUP(DK31,'Players Stats'!$C$88:$D$127,2),"")</f>
        <v>Point Guard</v>
      </c>
      <c r="DM31" s="44" t="str">
        <f ca="1">IF(DF31&lt;&gt;"",VLOOKUP(DK31,'Players Stats'!$C$88:$E$127,3),"")</f>
        <v>Russell Westbrook</v>
      </c>
      <c r="DN31" s="27">
        <f t="shared" ca="1" si="50"/>
        <v>0.4925710161910225</v>
      </c>
      <c r="DO31" s="44">
        <f ca="1">IF(DF31&lt;&gt;"",VLOOKUP('Quarter 3'!DK31-5*('Quarter 3'!DH31-1),'Players Stats'!$B$136:$J$140,1+DI31),"")</f>
        <v>0.14365</v>
      </c>
      <c r="DP31" s="44" t="str">
        <f t="shared" ca="1" si="74"/>
        <v>NO</v>
      </c>
      <c r="DQ31" s="27">
        <f t="shared" ca="1" si="51"/>
        <v>7.7855743316853188E-2</v>
      </c>
      <c r="DR31" s="44">
        <f ca="1">IF(DF31&lt;&gt;"",IF(DP31="NO",VLOOKUP(DK31,'Players Stats'!$C$88:$I$127,7),""),"")</f>
        <v>0.16517857142857145</v>
      </c>
      <c r="DS31" s="44">
        <f t="shared" ca="1" si="75"/>
        <v>3</v>
      </c>
      <c r="DT31" s="27">
        <f t="shared" ca="1" si="52"/>
        <v>0.11578571125473347</v>
      </c>
      <c r="DU31" s="44">
        <f ca="1">IF(DP31="NO",VLOOKUP(DK31,'Players Stats'!$C$88:$H$127,7-'Quarter 3'!DS31),"")</f>
        <v>0.32300000000000001</v>
      </c>
      <c r="DV31" s="44">
        <f t="shared" ca="1" si="76"/>
        <v>3</v>
      </c>
      <c r="DW31" s="27" t="str">
        <f t="shared" ca="1" si="53"/>
        <v/>
      </c>
      <c r="DX31" s="44" t="str">
        <f ca="1">IF(DW31="","",IF(DW31&lt;=VLOOKUP(DK31,'Players Stats'!$C$88:$L$127,10),"YES","NO"))</f>
        <v/>
      </c>
      <c r="DY31" s="27" t="str">
        <f t="shared" ca="1" si="54"/>
        <v/>
      </c>
      <c r="DZ31" s="44" t="str">
        <f ca="1">IF(DX31="YES",IF(DY31&lt;=VLOOKUP(DK31,'Players Stats'!$C$88:$H$127,6),1,0),"")</f>
        <v/>
      </c>
      <c r="EA31" s="27" t="str">
        <f t="shared" ca="1" si="55"/>
        <v/>
      </c>
      <c r="EB31" s="44" t="str">
        <f ca="1">IF(AND(DX31="YES",EA31&lt;&gt;""),IF(EA31&lt;=VLOOKUP(DK31,'Players Stats'!$C$88:$H$127,6),1,0),"")</f>
        <v/>
      </c>
      <c r="EC31" s="27" t="str">
        <f t="shared" ca="1" si="56"/>
        <v/>
      </c>
      <c r="ED31" s="44" t="str">
        <f ca="1">IF(EC31="","",IF(EC31&lt;=Simulation!$K$7,"YES","NO"))</f>
        <v/>
      </c>
      <c r="EE31" s="27" t="str">
        <f t="shared" ca="1" si="57"/>
        <v/>
      </c>
      <c r="EF31" s="44" t="str">
        <f ca="1">IF(ED31="NO",IF(EE31&lt;=Simulation!$K$9,DH31,DI31),"")</f>
        <v/>
      </c>
      <c r="EH31" s="44">
        <f t="shared" ca="1" si="58"/>
        <v>14</v>
      </c>
      <c r="EI31" s="6" t="str">
        <f t="shared" ca="1" si="59"/>
        <v>-</v>
      </c>
      <c r="EJ31" s="44">
        <f t="shared" ca="1" si="60"/>
        <v>10</v>
      </c>
      <c r="EL31" s="44" t="str">
        <f t="shared" ca="1" si="4"/>
        <v/>
      </c>
      <c r="EM31" s="44" t="str">
        <f t="shared" ca="1" si="4"/>
        <v/>
      </c>
      <c r="EN31" s="44" t="str">
        <f t="shared" ca="1" si="4"/>
        <v/>
      </c>
    </row>
    <row r="32" spans="2:144">
      <c r="B32" s="44">
        <f ca="1">IF(B31&lt;&gt;"",IF(AND(B31&lt;60*Simulation!$K$8, B31+C32&lt;60*Simulation!$K$8),B31+C32,""),"")</f>
        <v>328</v>
      </c>
      <c r="C32" s="44">
        <f ca="1">IF(B31&lt;&gt;"",IF(AND(AB31&lt;&gt;"", D31=AB31),RANDBETWEEN(Simulation!$N$6,Simulation!$P$6),RANDBETWEEN(Simulation!$N$5,Simulation!$P$5)),"")</f>
        <v>13</v>
      </c>
      <c r="D32" s="44">
        <f t="shared" ca="1" si="61"/>
        <v>6</v>
      </c>
      <c r="E32" s="44">
        <f t="shared" ca="1" si="5"/>
        <v>5</v>
      </c>
      <c r="F32" s="27">
        <f t="shared" ca="1" si="6"/>
        <v>0.3247739667142423</v>
      </c>
      <c r="G32" s="44">
        <f t="shared" ca="1" si="7"/>
        <v>27</v>
      </c>
      <c r="H32" s="44" t="str">
        <f ca="1">IF(B32&lt;&gt;"",VLOOKUP(G32,'Players Stats'!$C$88:$D$127,2),"")</f>
        <v>Shooting Guard</v>
      </c>
      <c r="I32" s="44" t="str">
        <f ca="1">IF(B32&lt;&gt;"",VLOOKUP(G32,'Players Stats'!$C$88:$E$127,3),"")</f>
        <v>Tony Allen</v>
      </c>
      <c r="J32" s="27">
        <f t="shared" ca="1" si="8"/>
        <v>0.35228534949713963</v>
      </c>
      <c r="K32" s="44">
        <f ca="1">IF(B32&lt;&gt;"",VLOOKUP('Quarter 3'!G32-5*('Quarter 3'!D32-1),'Players Stats'!$B$136:$J$140,1+E32),"")</f>
        <v>0.10769999999999999</v>
      </c>
      <c r="L32" s="44" t="str">
        <f t="shared" ca="1" si="62"/>
        <v>NO</v>
      </c>
      <c r="M32" s="27">
        <f t="shared" ca="1" si="9"/>
        <v>0.64579260432208618</v>
      </c>
      <c r="N32" s="44">
        <f ca="1">IF(B32&lt;&gt;"",IF(L32="NO",VLOOKUP(G32,'Players Stats'!$C$88:$I$127,7),""),"")</f>
        <v>3.5714285714285712E-2</v>
      </c>
      <c r="O32" s="44">
        <f t="shared" ca="1" si="63"/>
        <v>2</v>
      </c>
      <c r="P32" s="27">
        <f t="shared" ca="1" si="10"/>
        <v>0.10733313701530889</v>
      </c>
      <c r="Q32" s="44">
        <f ca="1">IF(L32="NO",VLOOKUP(G32,'Players Stats'!$C$88:$H$127,7-'Quarter 3'!O32),"")</f>
        <v>0.44500000000000001</v>
      </c>
      <c r="R32" s="44">
        <f t="shared" ca="1" si="64"/>
        <v>2</v>
      </c>
      <c r="S32" s="27">
        <f t="shared" ca="1" si="11"/>
        <v>0.60695901156146703</v>
      </c>
      <c r="T32" s="44" t="str">
        <f ca="1">IF(S32="","",IF(S32&lt;=VLOOKUP(G32,'Players Stats'!$C$88:$L$127,10),"YES","NO"))</f>
        <v>NO</v>
      </c>
      <c r="U32" s="27" t="str">
        <f t="shared" ca="1" si="12"/>
        <v/>
      </c>
      <c r="V32" s="44" t="str">
        <f ca="1">IF(T32="YES",IF(U32&lt;=VLOOKUP(G32,'Players Stats'!$C$88:$H$127,6),1,0),"")</f>
        <v/>
      </c>
      <c r="W32" s="27" t="str">
        <f t="shared" ca="1" si="13"/>
        <v/>
      </c>
      <c r="X32" s="44" t="str">
        <f ca="1">IF(AND(T32="YES",W32&lt;&gt;""),IF(W32&lt;=VLOOKUP(G32,'Players Stats'!$C$88:$H$127,6),1,0),"")</f>
        <v/>
      </c>
      <c r="Y32" s="27" t="str">
        <f t="shared" ca="1" si="14"/>
        <v/>
      </c>
      <c r="Z32" s="44" t="str">
        <f ca="1">IF(Y32="","",IF(Y32&lt;=Simulation!$K$7,"YES","NO"))</f>
        <v/>
      </c>
      <c r="AA32" s="27" t="str">
        <f t="shared" ca="1" si="15"/>
        <v/>
      </c>
      <c r="AB32" s="44" t="str">
        <f ca="1">IF(Z32="NO",IF(AA32&lt;=Simulation!$K$9,D32,E32),"")</f>
        <v/>
      </c>
      <c r="AD32" s="44">
        <f t="shared" ca="1" si="16"/>
        <v>12</v>
      </c>
      <c r="AE32" s="6" t="str">
        <f t="shared" ca="1" si="17"/>
        <v>-</v>
      </c>
      <c r="AF32" s="44">
        <f t="shared" ca="1" si="18"/>
        <v>8</v>
      </c>
      <c r="AH32" s="44" t="str">
        <f t="shared" ca="1" si="77"/>
        <v/>
      </c>
      <c r="AI32" s="44" t="str">
        <f t="shared" ca="1" si="77"/>
        <v/>
      </c>
      <c r="AJ32" s="44" t="str">
        <f t="shared" ca="1" si="77"/>
        <v/>
      </c>
      <c r="AL32" s="44">
        <f ca="1">IF(AL31&lt;&gt;"",IF(AND(AL31&lt;60*Simulation!$K$8, AL31+AM32&lt;60*Simulation!$K$8),AL31+AM32,""),"")</f>
        <v>324</v>
      </c>
      <c r="AM32" s="44">
        <f ca="1">IF(AL31&lt;&gt;"",IF(AND(BL31&lt;&gt;"", AN31=BL31),RANDBETWEEN(Simulation!$N$6,Simulation!$P$6),RANDBETWEEN(Simulation!$N$5,Simulation!$P$5)),"")</f>
        <v>15</v>
      </c>
      <c r="AN32" s="44">
        <f t="shared" ca="1" si="65"/>
        <v>5</v>
      </c>
      <c r="AO32" s="44">
        <f t="shared" ca="1" si="19"/>
        <v>6</v>
      </c>
      <c r="AP32" s="27">
        <f t="shared" ca="1" si="20"/>
        <v>0.43082940110040258</v>
      </c>
      <c r="AQ32" s="44">
        <f t="shared" ca="1" si="21"/>
        <v>23</v>
      </c>
      <c r="AR32" s="44" t="str">
        <f ca="1">IF(AL32&lt;&gt;"",VLOOKUP(AQ32,'Players Stats'!$C$88:$D$127,2),"")</f>
        <v>Small Forward</v>
      </c>
      <c r="AS32" s="44" t="str">
        <f ca="1">IF(AL32&lt;&gt;"",VLOOKUP(AQ32,'Players Stats'!$C$88:$E$127,3),"")</f>
        <v>Kevin Durant</v>
      </c>
      <c r="AT32" s="27">
        <f t="shared" ca="1" si="22"/>
        <v>0.35550565945497192</v>
      </c>
      <c r="AU32" s="44">
        <f ca="1">IF(AL32&lt;&gt;"",VLOOKUP('Quarter 3'!AQ32-5*('Quarter 3'!AN32-1),'Players Stats'!$B$136:$J$140,1+AO32),"")</f>
        <v>7.3050000000000004E-2</v>
      </c>
      <c r="AV32" s="44" t="str">
        <f t="shared" ca="1" si="66"/>
        <v>NO</v>
      </c>
      <c r="AW32" s="27">
        <f t="shared" ca="1" si="23"/>
        <v>0.22682007779218005</v>
      </c>
      <c r="AX32" s="44">
        <f ca="1">IF(AL32&lt;&gt;"",IF(AV32="NO",VLOOKUP(AQ32,'Players Stats'!$C$88:$I$127,7),""),"")</f>
        <v>0.18807339449541285</v>
      </c>
      <c r="AY32" s="44">
        <f t="shared" ca="1" si="67"/>
        <v>2</v>
      </c>
      <c r="AZ32" s="27">
        <f t="shared" ca="1" si="24"/>
        <v>0.63451688008467166</v>
      </c>
      <c r="BA32" s="44">
        <f ca="1">IF(AV32="NO",VLOOKUP(AQ32,'Players Stats'!$C$88:$H$127,7-'Quarter 3'!AY32),"")</f>
        <v>0.51</v>
      </c>
      <c r="BB32" s="44">
        <f t="shared" ca="1" si="68"/>
        <v>0</v>
      </c>
      <c r="BC32" s="27">
        <f t="shared" ca="1" si="25"/>
        <v>0.8643627019279746</v>
      </c>
      <c r="BD32" s="44" t="str">
        <f ca="1">IF(BC32="","",IF(BC32&lt;=VLOOKUP(AQ32,'Players Stats'!$C$88:$L$127,10),"YES","NO"))</f>
        <v>NO</v>
      </c>
      <c r="BE32" s="27" t="str">
        <f t="shared" ca="1" si="26"/>
        <v/>
      </c>
      <c r="BF32" s="44" t="str">
        <f ca="1">IF(BD32="YES",IF(BE32&lt;=VLOOKUP(AQ32,'Players Stats'!$C$88:$H$127,6),1,0),"")</f>
        <v/>
      </c>
      <c r="BG32" s="27" t="str">
        <f t="shared" ca="1" si="27"/>
        <v/>
      </c>
      <c r="BH32" s="44" t="str">
        <f ca="1">IF(AND(BD32="YES",BG32&lt;&gt;""),IF(BG32&lt;=VLOOKUP(AQ32,'Players Stats'!$C$88:$H$127,6),1,0),"")</f>
        <v/>
      </c>
      <c r="BI32" s="27">
        <f t="shared" ca="1" si="28"/>
        <v>0.80544857824283078</v>
      </c>
      <c r="BJ32" s="44" t="str">
        <f ca="1">IF(BI32="","",IF(BI32&lt;=Simulation!$K$7,"YES","NO"))</f>
        <v>NO</v>
      </c>
      <c r="BK32" s="27">
        <f t="shared" ca="1" si="29"/>
        <v>0.7682351805965687</v>
      </c>
      <c r="BL32" s="44">
        <f ca="1">IF(BJ32="NO",IF(BK32&lt;=Simulation!$K$9,AN32,AO32),"")</f>
        <v>6</v>
      </c>
      <c r="BN32" s="44">
        <f t="shared" ca="1" si="30"/>
        <v>8</v>
      </c>
      <c r="BO32" s="6" t="str">
        <f t="shared" ca="1" si="31"/>
        <v>-</v>
      </c>
      <c r="BP32" s="44">
        <f t="shared" ca="1" si="32"/>
        <v>16</v>
      </c>
      <c r="BR32" s="44" t="str">
        <f t="shared" ca="1" si="2"/>
        <v/>
      </c>
      <c r="BS32" s="44" t="str">
        <f t="shared" ca="1" si="2"/>
        <v/>
      </c>
      <c r="BT32" s="44" t="str">
        <f t="shared" ca="1" si="2"/>
        <v/>
      </c>
      <c r="BU32" s="44"/>
      <c r="BV32" s="44">
        <f ca="1">IF(BV31&lt;&gt;"",IF(AND(BV31&lt;60*Simulation!$K$8, BV31+BW32&lt;60*Simulation!$K$8),BV31+BW32,""),"")</f>
        <v>370</v>
      </c>
      <c r="BW32" s="44">
        <f ca="1">IF(BV31&lt;&gt;"",IF(AND(CV31&lt;&gt;"", BX31=CV31),RANDBETWEEN(Simulation!$N$6,Simulation!$P$6),RANDBETWEEN(Simulation!$N$5,Simulation!$P$5)),"")</f>
        <v>12</v>
      </c>
      <c r="BX32" s="44">
        <f t="shared" ca="1" si="69"/>
        <v>5</v>
      </c>
      <c r="BY32" s="44">
        <f t="shared" ca="1" si="33"/>
        <v>6</v>
      </c>
      <c r="BZ32" s="27">
        <f t="shared" ca="1" si="34"/>
        <v>0.83767694146708915</v>
      </c>
      <c r="CA32" s="44">
        <f t="shared" ca="1" si="35"/>
        <v>25</v>
      </c>
      <c r="CB32" s="44" t="str">
        <f ca="1">IF(BV32&lt;&gt;"",VLOOKUP(CA32,'Players Stats'!$C$88:$D$127,2),"")</f>
        <v>Center</v>
      </c>
      <c r="CC32" s="44" t="str">
        <f ca="1">IF(BV32&lt;&gt;"",VLOOKUP(CA32,'Players Stats'!$C$88:$E$127,3),"")</f>
        <v>Kendrick Perkins</v>
      </c>
      <c r="CD32" s="27">
        <f t="shared" ca="1" si="36"/>
        <v>0.51454675498644964</v>
      </c>
      <c r="CE32" s="44">
        <f ca="1">IF(BV32&lt;&gt;"",VLOOKUP('Quarter 3'!CA32-5*('Quarter 3'!BX32-1),'Players Stats'!$B$136:$J$140,1+BY32),"")</f>
        <v>0.12500000000000003</v>
      </c>
      <c r="CF32" s="44" t="str">
        <f t="shared" ca="1" si="70"/>
        <v>NO</v>
      </c>
      <c r="CG32" s="27">
        <f t="shared" ca="1" si="37"/>
        <v>0.1204419828628096</v>
      </c>
      <c r="CH32" s="44">
        <f ca="1">IF(BV32&lt;&gt;"",IF(CF32="NO",VLOOKUP(CA32,'Players Stats'!$C$88:$I$127,7),""),"")</f>
        <v>0</v>
      </c>
      <c r="CI32" s="44">
        <f t="shared" ca="1" si="71"/>
        <v>2</v>
      </c>
      <c r="CJ32" s="27">
        <f t="shared" ca="1" si="38"/>
        <v>0.61191805740153149</v>
      </c>
      <c r="CK32" s="44">
        <f ca="1">IF(CF32="NO",VLOOKUP(CA32,'Players Stats'!$C$88:$H$127,7-'Quarter 3'!CI32),"")</f>
        <v>0.45700000000000002</v>
      </c>
      <c r="CL32" s="44">
        <f t="shared" ca="1" si="72"/>
        <v>0</v>
      </c>
      <c r="CM32" s="27">
        <f t="shared" ca="1" si="39"/>
        <v>0.34699289262684863</v>
      </c>
      <c r="CN32" s="44" t="str">
        <f ca="1">IF(CM32="","",IF(CM32&lt;=VLOOKUP(CA32,'Players Stats'!$C$88:$L$127,10),"YES","NO"))</f>
        <v>NO</v>
      </c>
      <c r="CO32" s="27" t="str">
        <f t="shared" ca="1" si="40"/>
        <v/>
      </c>
      <c r="CP32" s="44" t="str">
        <f ca="1">IF(CN32="YES",IF(CO32&lt;=VLOOKUP(CA32,'Players Stats'!$C$88:$H$127,6),1,0),"")</f>
        <v/>
      </c>
      <c r="CQ32" s="27" t="str">
        <f t="shared" ca="1" si="41"/>
        <v/>
      </c>
      <c r="CR32" s="44" t="str">
        <f ca="1">IF(AND(CN32="YES",CQ32&lt;&gt;""),IF(CQ32&lt;=VLOOKUP(CA32,'Players Stats'!$C$88:$H$127,6),1,0),"")</f>
        <v/>
      </c>
      <c r="CS32" s="27">
        <f t="shared" ca="1" si="42"/>
        <v>0.64484429963191303</v>
      </c>
      <c r="CT32" s="44" t="str">
        <f ca="1">IF(CS32="","",IF(CS32&lt;=Simulation!$K$7,"YES","NO"))</f>
        <v>NO</v>
      </c>
      <c r="CU32" s="27">
        <f t="shared" ca="1" si="43"/>
        <v>0.2328435631100032</v>
      </c>
      <c r="CV32" s="44">
        <f ca="1">IF(CT32="NO",IF(CU32&lt;=Simulation!$K$9,BX32,BY32),"")</f>
        <v>5</v>
      </c>
      <c r="CX32" s="44">
        <f t="shared" ca="1" si="44"/>
        <v>14</v>
      </c>
      <c r="CY32" s="6" t="str">
        <f t="shared" ca="1" si="45"/>
        <v>-</v>
      </c>
      <c r="CZ32" s="44">
        <f t="shared" ca="1" si="46"/>
        <v>6</v>
      </c>
      <c r="DB32" s="44" t="str">
        <f t="shared" ca="1" si="3"/>
        <v/>
      </c>
      <c r="DC32" s="44" t="str">
        <f t="shared" ca="1" si="3"/>
        <v/>
      </c>
      <c r="DD32" s="44" t="str">
        <f t="shared" ca="1" si="3"/>
        <v/>
      </c>
      <c r="DE32" s="44"/>
      <c r="DF32" s="44">
        <f ca="1">IF(DF31&lt;&gt;"",IF(AND(DF31&lt;60*Simulation!$K$8, DF31+DG32&lt;60*Simulation!$K$8),DF31+DG32,""),"")</f>
        <v>318</v>
      </c>
      <c r="DG32" s="44">
        <f ca="1">IF(DF31&lt;&gt;"",IF(AND(EF31&lt;&gt;"", DH31=EF31),RANDBETWEEN(Simulation!$N$6,Simulation!$P$6),RANDBETWEEN(Simulation!$N$5,Simulation!$P$5)),"")</f>
        <v>19</v>
      </c>
      <c r="DH32" s="44">
        <f t="shared" ca="1" si="73"/>
        <v>6</v>
      </c>
      <c r="DI32" s="44">
        <f t="shared" ca="1" si="47"/>
        <v>5</v>
      </c>
      <c r="DJ32" s="27">
        <f t="shared" ca="1" si="48"/>
        <v>0.17118806795769403</v>
      </c>
      <c r="DK32" s="44">
        <f t="shared" ca="1" si="49"/>
        <v>26</v>
      </c>
      <c r="DL32" s="44" t="str">
        <f ca="1">IF(DF32&lt;&gt;"",VLOOKUP(DK32,'Players Stats'!$C$88:$D$127,2),"")</f>
        <v>Point Guard</v>
      </c>
      <c r="DM32" s="44" t="str">
        <f ca="1">IF(DF32&lt;&gt;"",VLOOKUP(DK32,'Players Stats'!$C$88:$E$127,3),"")</f>
        <v>Mike Conley</v>
      </c>
      <c r="DN32" s="27">
        <f t="shared" ca="1" si="50"/>
        <v>0.62497976574339498</v>
      </c>
      <c r="DO32" s="44">
        <f ca="1">IF(DF32&lt;&gt;"",VLOOKUP('Quarter 3'!DK32-5*('Quarter 3'!DH32-1),'Players Stats'!$B$136:$J$140,1+DI32),"")</f>
        <v>8.5750000000000007E-2</v>
      </c>
      <c r="DP32" s="44" t="str">
        <f t="shared" ca="1" si="74"/>
        <v>NO</v>
      </c>
      <c r="DQ32" s="27">
        <f t="shared" ca="1" si="51"/>
        <v>0.59849321594411098</v>
      </c>
      <c r="DR32" s="44">
        <f ca="1">IF(DF32&lt;&gt;"",IF(DP32="NO",VLOOKUP(DK32,'Players Stats'!$C$88:$I$127,7),""),"")</f>
        <v>0.23870967741935484</v>
      </c>
      <c r="DS32" s="44">
        <f t="shared" ca="1" si="75"/>
        <v>2</v>
      </c>
      <c r="DT32" s="27">
        <f t="shared" ca="1" si="52"/>
        <v>0.73134163116127204</v>
      </c>
      <c r="DU32" s="44">
        <f ca="1">IF(DP32="NO",VLOOKUP(DK32,'Players Stats'!$C$88:$H$127,7-'Quarter 3'!DS32),"")</f>
        <v>0.44</v>
      </c>
      <c r="DV32" s="44">
        <f t="shared" ca="1" si="76"/>
        <v>0</v>
      </c>
      <c r="DW32" s="27">
        <f t="shared" ca="1" si="53"/>
        <v>0.52440077317356304</v>
      </c>
      <c r="DX32" s="44" t="str">
        <f ca="1">IF(DW32="","",IF(DW32&lt;=VLOOKUP(DK32,'Players Stats'!$C$88:$L$127,10),"YES","NO"))</f>
        <v>NO</v>
      </c>
      <c r="DY32" s="27" t="str">
        <f t="shared" ca="1" si="54"/>
        <v/>
      </c>
      <c r="DZ32" s="44" t="str">
        <f ca="1">IF(DX32="YES",IF(DY32&lt;=VLOOKUP(DK32,'Players Stats'!$C$88:$H$127,6),1,0),"")</f>
        <v/>
      </c>
      <c r="EA32" s="27" t="str">
        <f t="shared" ca="1" si="55"/>
        <v/>
      </c>
      <c r="EB32" s="44" t="str">
        <f ca="1">IF(AND(DX32="YES",EA32&lt;&gt;""),IF(EA32&lt;=VLOOKUP(DK32,'Players Stats'!$C$88:$H$127,6),1,0),"")</f>
        <v/>
      </c>
      <c r="EC32" s="27">
        <f t="shared" ca="1" si="56"/>
        <v>0.69851128523380523</v>
      </c>
      <c r="ED32" s="44" t="str">
        <f ca="1">IF(EC32="","",IF(EC32&lt;=Simulation!$K$7,"YES","NO"))</f>
        <v>NO</v>
      </c>
      <c r="EE32" s="27">
        <f t="shared" ca="1" si="57"/>
        <v>0.18098966836690078</v>
      </c>
      <c r="EF32" s="44">
        <f ca="1">IF(ED32="NO",IF(EE32&lt;=Simulation!$K$9,DH32,DI32),"")</f>
        <v>6</v>
      </c>
      <c r="EH32" s="44">
        <f t="shared" ca="1" si="58"/>
        <v>14</v>
      </c>
      <c r="EI32" s="6" t="str">
        <f t="shared" ca="1" si="59"/>
        <v>-</v>
      </c>
      <c r="EJ32" s="44">
        <f t="shared" ca="1" si="60"/>
        <v>10</v>
      </c>
      <c r="EL32" s="44" t="str">
        <f t="shared" ca="1" si="4"/>
        <v/>
      </c>
      <c r="EM32" s="44" t="str">
        <f t="shared" ca="1" si="4"/>
        <v/>
      </c>
      <c r="EN32" s="44" t="str">
        <f t="shared" ca="1" si="4"/>
        <v/>
      </c>
    </row>
    <row r="33" spans="2:144">
      <c r="B33" s="44">
        <f ca="1">IF(B32&lt;&gt;"",IF(AND(B32&lt;60*Simulation!$K$8, B32+C33&lt;60*Simulation!$K$8),B32+C33,""),"")</f>
        <v>337</v>
      </c>
      <c r="C33" s="44">
        <f ca="1">IF(B32&lt;&gt;"",IF(AND(AB32&lt;&gt;"", D32=AB32),RANDBETWEEN(Simulation!$N$6,Simulation!$P$6),RANDBETWEEN(Simulation!$N$5,Simulation!$P$5)),"")</f>
        <v>9</v>
      </c>
      <c r="D33" s="44">
        <f t="shared" ca="1" si="61"/>
        <v>5</v>
      </c>
      <c r="E33" s="44">
        <f t="shared" ca="1" si="5"/>
        <v>6</v>
      </c>
      <c r="F33" s="27">
        <f t="shared" ca="1" si="6"/>
        <v>0.54791210799731227</v>
      </c>
      <c r="G33" s="44">
        <f t="shared" ca="1" si="7"/>
        <v>23</v>
      </c>
      <c r="H33" s="44" t="str">
        <f ca="1">IF(B33&lt;&gt;"",VLOOKUP(G33,'Players Stats'!$C$88:$D$127,2),"")</f>
        <v>Small Forward</v>
      </c>
      <c r="I33" s="44" t="str">
        <f ca="1">IF(B33&lt;&gt;"",VLOOKUP(G33,'Players Stats'!$C$88:$E$127,3),"")</f>
        <v>Kevin Durant</v>
      </c>
      <c r="J33" s="27">
        <f t="shared" ca="1" si="8"/>
        <v>0.69733895949023061</v>
      </c>
      <c r="K33" s="44">
        <f ca="1">IF(B33&lt;&gt;"",VLOOKUP('Quarter 3'!G33-5*('Quarter 3'!D33-1),'Players Stats'!$B$136:$J$140,1+E33),"")</f>
        <v>7.3050000000000004E-2</v>
      </c>
      <c r="L33" s="44" t="str">
        <f t="shared" ca="1" si="62"/>
        <v>NO</v>
      </c>
      <c r="M33" s="27">
        <f t="shared" ca="1" si="9"/>
        <v>0.30874368686764986</v>
      </c>
      <c r="N33" s="44">
        <f ca="1">IF(B33&lt;&gt;"",IF(L33="NO",VLOOKUP(G33,'Players Stats'!$C$88:$I$127,7),""),"")</f>
        <v>0.18807339449541285</v>
      </c>
      <c r="O33" s="44">
        <f t="shared" ca="1" si="63"/>
        <v>2</v>
      </c>
      <c r="P33" s="27">
        <f t="shared" ca="1" si="10"/>
        <v>0.19291469406424866</v>
      </c>
      <c r="Q33" s="44">
        <f ca="1">IF(L33="NO",VLOOKUP(G33,'Players Stats'!$C$88:$H$127,7-'Quarter 3'!O33),"")</f>
        <v>0.51</v>
      </c>
      <c r="R33" s="44">
        <f t="shared" ca="1" si="64"/>
        <v>2</v>
      </c>
      <c r="S33" s="27">
        <f t="shared" ca="1" si="11"/>
        <v>0.29059606492857093</v>
      </c>
      <c r="T33" s="44" t="str">
        <f ca="1">IF(S33="","",IF(S33&lt;=VLOOKUP(G33,'Players Stats'!$C$88:$L$127,10),"YES","NO"))</f>
        <v>NO</v>
      </c>
      <c r="U33" s="27" t="str">
        <f t="shared" ca="1" si="12"/>
        <v/>
      </c>
      <c r="V33" s="44" t="str">
        <f ca="1">IF(T33="YES",IF(U33&lt;=VLOOKUP(G33,'Players Stats'!$C$88:$H$127,6),1,0),"")</f>
        <v/>
      </c>
      <c r="W33" s="27" t="str">
        <f t="shared" ca="1" si="13"/>
        <v/>
      </c>
      <c r="X33" s="44" t="str">
        <f ca="1">IF(AND(T33="YES",W33&lt;&gt;""),IF(W33&lt;=VLOOKUP(G33,'Players Stats'!$C$88:$H$127,6),1,0),"")</f>
        <v/>
      </c>
      <c r="Y33" s="27" t="str">
        <f t="shared" ca="1" si="14"/>
        <v/>
      </c>
      <c r="Z33" s="44" t="str">
        <f ca="1">IF(Y33="","",IF(Y33&lt;=Simulation!$K$7,"YES","NO"))</f>
        <v/>
      </c>
      <c r="AA33" s="27" t="str">
        <f t="shared" ca="1" si="15"/>
        <v/>
      </c>
      <c r="AB33" s="44" t="str">
        <f ca="1">IF(Z33="NO",IF(AA33&lt;=Simulation!$K$9,D33,E33),"")</f>
        <v/>
      </c>
      <c r="AD33" s="44">
        <f t="shared" ca="1" si="16"/>
        <v>14</v>
      </c>
      <c r="AE33" s="6" t="str">
        <f t="shared" ca="1" si="17"/>
        <v>-</v>
      </c>
      <c r="AF33" s="44">
        <f t="shared" ca="1" si="18"/>
        <v>8</v>
      </c>
      <c r="AH33" s="44" t="str">
        <f t="shared" ca="1" si="77"/>
        <v/>
      </c>
      <c r="AI33" s="44" t="str">
        <f t="shared" ca="1" si="77"/>
        <v/>
      </c>
      <c r="AJ33" s="44" t="str">
        <f t="shared" ca="1" si="77"/>
        <v/>
      </c>
      <c r="AL33" s="44">
        <f ca="1">IF(AL32&lt;&gt;"",IF(AND(AL32&lt;60*Simulation!$K$8, AL32+AM33&lt;60*Simulation!$K$8),AL32+AM33,""),"")</f>
        <v>340</v>
      </c>
      <c r="AM33" s="44">
        <f ca="1">IF(AL32&lt;&gt;"",IF(AND(BL32&lt;&gt;"", AN32=BL32),RANDBETWEEN(Simulation!$N$6,Simulation!$P$6),RANDBETWEEN(Simulation!$N$5,Simulation!$P$5)),"")</f>
        <v>16</v>
      </c>
      <c r="AN33" s="44">
        <f t="shared" ca="1" si="65"/>
        <v>6</v>
      </c>
      <c r="AO33" s="44">
        <f t="shared" ca="1" si="19"/>
        <v>5</v>
      </c>
      <c r="AP33" s="27">
        <f t="shared" ca="1" si="20"/>
        <v>0.49875495697654226</v>
      </c>
      <c r="AQ33" s="44">
        <f t="shared" ca="1" si="21"/>
        <v>28</v>
      </c>
      <c r="AR33" s="44" t="str">
        <f ca="1">IF(AL33&lt;&gt;"",VLOOKUP(AQ33,'Players Stats'!$C$88:$D$127,2),"")</f>
        <v>Small Forward</v>
      </c>
      <c r="AS33" s="44" t="str">
        <f ca="1">IF(AL33&lt;&gt;"",VLOOKUP(AQ33,'Players Stats'!$C$88:$E$127,3),"")</f>
        <v>Zach Randolph</v>
      </c>
      <c r="AT33" s="27">
        <f t="shared" ca="1" si="22"/>
        <v>0.24589669723258833</v>
      </c>
      <c r="AU33" s="44">
        <f ca="1">IF(AL33&lt;&gt;"",VLOOKUP('Quarter 3'!AQ33-5*('Quarter 3'!AN33-1),'Players Stats'!$B$136:$J$140,1+AO33),"")</f>
        <v>0.13515000000000002</v>
      </c>
      <c r="AV33" s="44" t="str">
        <f t="shared" ca="1" si="66"/>
        <v>NO</v>
      </c>
      <c r="AW33" s="27">
        <f t="shared" ca="1" si="23"/>
        <v>0.24271552963960108</v>
      </c>
      <c r="AX33" s="44">
        <f ca="1">IF(AL33&lt;&gt;"",IF(AV33="NO",VLOOKUP(AQ33,'Players Stats'!$C$88:$I$127,7),""),"")</f>
        <v>2.1739130434782608E-2</v>
      </c>
      <c r="AY33" s="44">
        <f t="shared" ca="1" si="67"/>
        <v>2</v>
      </c>
      <c r="AZ33" s="27">
        <f t="shared" ca="1" si="24"/>
        <v>0.63042273368645241</v>
      </c>
      <c r="BA33" s="44">
        <f ca="1">IF(AV33="NO",VLOOKUP(AQ33,'Players Stats'!$C$88:$H$127,7-'Quarter 3'!AY33),"")</f>
        <v>0.46</v>
      </c>
      <c r="BB33" s="44">
        <f t="shared" ca="1" si="68"/>
        <v>0</v>
      </c>
      <c r="BC33" s="27">
        <f t="shared" ca="1" si="25"/>
        <v>0.89735997290028813</v>
      </c>
      <c r="BD33" s="44" t="str">
        <f ca="1">IF(BC33="","",IF(BC33&lt;=VLOOKUP(AQ33,'Players Stats'!$C$88:$L$127,10),"YES","NO"))</f>
        <v>NO</v>
      </c>
      <c r="BE33" s="27" t="str">
        <f t="shared" ca="1" si="26"/>
        <v/>
      </c>
      <c r="BF33" s="44" t="str">
        <f ca="1">IF(BD33="YES",IF(BE33&lt;=VLOOKUP(AQ33,'Players Stats'!$C$88:$H$127,6),1,0),"")</f>
        <v/>
      </c>
      <c r="BG33" s="27" t="str">
        <f t="shared" ca="1" si="27"/>
        <v/>
      </c>
      <c r="BH33" s="44" t="str">
        <f ca="1">IF(AND(BD33="YES",BG33&lt;&gt;""),IF(BG33&lt;=VLOOKUP(AQ33,'Players Stats'!$C$88:$H$127,6),1,0),"")</f>
        <v/>
      </c>
      <c r="BI33" s="27">
        <f t="shared" ca="1" si="28"/>
        <v>8.341894391506155E-2</v>
      </c>
      <c r="BJ33" s="44" t="str">
        <f ca="1">IF(BI33="","",IF(BI33&lt;=Simulation!$K$7,"YES","NO"))</f>
        <v>NO</v>
      </c>
      <c r="BK33" s="27">
        <f t="shared" ca="1" si="29"/>
        <v>0.86898720714366284</v>
      </c>
      <c r="BL33" s="44">
        <f ca="1">IF(BJ33="NO",IF(BK33&lt;=Simulation!$K$9,AN33,AO33),"")</f>
        <v>5</v>
      </c>
      <c r="BN33" s="44">
        <f t="shared" ca="1" si="30"/>
        <v>8</v>
      </c>
      <c r="BO33" s="6" t="str">
        <f t="shared" ca="1" si="31"/>
        <v>-</v>
      </c>
      <c r="BP33" s="44">
        <f t="shared" ca="1" si="32"/>
        <v>16</v>
      </c>
      <c r="BR33" s="44" t="str">
        <f t="shared" ca="1" si="2"/>
        <v/>
      </c>
      <c r="BS33" s="44" t="str">
        <f t="shared" ca="1" si="2"/>
        <v/>
      </c>
      <c r="BT33" s="44" t="str">
        <f t="shared" ca="1" si="2"/>
        <v/>
      </c>
      <c r="BU33" s="44"/>
      <c r="BV33" s="44">
        <f ca="1">IF(BV32&lt;&gt;"",IF(AND(BV32&lt;60*Simulation!$K$8, BV32+BW33&lt;60*Simulation!$K$8),BV32+BW33,""),"")</f>
        <v>393</v>
      </c>
      <c r="BW33" s="44">
        <f ca="1">IF(BV32&lt;&gt;"",IF(AND(CV32&lt;&gt;"", BX32=CV32),RANDBETWEEN(Simulation!$N$6,Simulation!$P$6),RANDBETWEEN(Simulation!$N$5,Simulation!$P$5)),"")</f>
        <v>23</v>
      </c>
      <c r="BX33" s="44">
        <f t="shared" ca="1" si="69"/>
        <v>5</v>
      </c>
      <c r="BY33" s="44">
        <f t="shared" ca="1" si="33"/>
        <v>6</v>
      </c>
      <c r="BZ33" s="27">
        <f t="shared" ca="1" si="34"/>
        <v>0.10524914505080074</v>
      </c>
      <c r="CA33" s="44">
        <f t="shared" ca="1" si="35"/>
        <v>21</v>
      </c>
      <c r="CB33" s="44" t="str">
        <f ca="1">IF(BV33&lt;&gt;"",VLOOKUP(CA33,'Players Stats'!$C$88:$D$127,2),"")</f>
        <v>Point Guard</v>
      </c>
      <c r="CC33" s="44" t="str">
        <f ca="1">IF(BV33&lt;&gt;"",VLOOKUP(CA33,'Players Stats'!$C$88:$E$127,3),"")</f>
        <v>Russell Westbrook</v>
      </c>
      <c r="CD33" s="27">
        <f t="shared" ca="1" si="36"/>
        <v>0.55851833117573002</v>
      </c>
      <c r="CE33" s="44">
        <f ca="1">IF(BV33&lt;&gt;"",VLOOKUP('Quarter 3'!CA33-5*('Quarter 3'!BX33-1),'Players Stats'!$B$136:$J$140,1+BY33),"")</f>
        <v>0.14365</v>
      </c>
      <c r="CF33" s="44" t="str">
        <f t="shared" ca="1" si="70"/>
        <v>NO</v>
      </c>
      <c r="CG33" s="27">
        <f t="shared" ca="1" si="37"/>
        <v>0.47137093558501653</v>
      </c>
      <c r="CH33" s="44">
        <f ca="1">IF(BV33&lt;&gt;"",IF(CF33="NO",VLOOKUP(CA33,'Players Stats'!$C$88:$I$127,7),""),"")</f>
        <v>0.16517857142857145</v>
      </c>
      <c r="CI33" s="44">
        <f t="shared" ca="1" si="71"/>
        <v>2</v>
      </c>
      <c r="CJ33" s="27">
        <f t="shared" ca="1" si="38"/>
        <v>0.5966908155827968</v>
      </c>
      <c r="CK33" s="44">
        <f ca="1">IF(CF33="NO",VLOOKUP(CA33,'Players Stats'!$C$88:$H$127,7-'Quarter 3'!CI33),"")</f>
        <v>0.438</v>
      </c>
      <c r="CL33" s="44">
        <f t="shared" ca="1" si="72"/>
        <v>0</v>
      </c>
      <c r="CM33" s="27">
        <f t="shared" ca="1" si="39"/>
        <v>2.1693761330468853E-2</v>
      </c>
      <c r="CN33" s="44" t="str">
        <f ca="1">IF(CM33="","",IF(CM33&lt;=VLOOKUP(CA33,'Players Stats'!$C$88:$L$127,10),"YES","NO"))</f>
        <v>YES</v>
      </c>
      <c r="CO33" s="27">
        <f t="shared" ca="1" si="40"/>
        <v>0.32917342312107112</v>
      </c>
      <c r="CP33" s="44">
        <f ca="1">IF(CN33="YES",IF(CO33&lt;=VLOOKUP(CA33,'Players Stats'!$C$88:$H$127,6),1,0),"")</f>
        <v>1</v>
      </c>
      <c r="CQ33" s="27">
        <f t="shared" ca="1" si="41"/>
        <v>0.87435886053074818</v>
      </c>
      <c r="CR33" s="44">
        <f ca="1">IF(AND(CN33="YES",CQ33&lt;&gt;""),IF(CQ33&lt;=VLOOKUP(CA33,'Players Stats'!$C$88:$H$127,6),1,0),"")</f>
        <v>0</v>
      </c>
      <c r="CS33" s="27" t="str">
        <f t="shared" ca="1" si="42"/>
        <v/>
      </c>
      <c r="CT33" s="44" t="str">
        <f ca="1">IF(CS33="","",IF(CS33&lt;=Simulation!$K$7,"YES","NO"))</f>
        <v/>
      </c>
      <c r="CU33" s="27" t="str">
        <f t="shared" ca="1" si="43"/>
        <v/>
      </c>
      <c r="CV33" s="44" t="str">
        <f ca="1">IF(CT33="NO",IF(CU33&lt;=Simulation!$K$9,BX33,BY33),"")</f>
        <v/>
      </c>
      <c r="CX33" s="44">
        <f t="shared" ca="1" si="44"/>
        <v>15</v>
      </c>
      <c r="CY33" s="6" t="str">
        <f t="shared" ca="1" si="45"/>
        <v>-</v>
      </c>
      <c r="CZ33" s="44">
        <f t="shared" ca="1" si="46"/>
        <v>6</v>
      </c>
      <c r="DB33" s="44" t="str">
        <f t="shared" ca="1" si="3"/>
        <v/>
      </c>
      <c r="DC33" s="44" t="str">
        <f t="shared" ca="1" si="3"/>
        <v/>
      </c>
      <c r="DD33" s="44" t="str">
        <f t="shared" ca="1" si="3"/>
        <v/>
      </c>
      <c r="DE33" s="44"/>
      <c r="DF33" s="44">
        <f ca="1">IF(DF32&lt;&gt;"",IF(AND(DF32&lt;60*Simulation!$K$8, DF32+DG33&lt;60*Simulation!$K$8),DF32+DG33,""),"")</f>
        <v>325</v>
      </c>
      <c r="DG33" s="44">
        <f ca="1">IF(DF32&lt;&gt;"",IF(AND(EF32&lt;&gt;"", DH32=EF32),RANDBETWEEN(Simulation!$N$6,Simulation!$P$6),RANDBETWEEN(Simulation!$N$5,Simulation!$P$5)),"")</f>
        <v>7</v>
      </c>
      <c r="DH33" s="44">
        <f t="shared" ca="1" si="73"/>
        <v>6</v>
      </c>
      <c r="DI33" s="44">
        <f t="shared" ca="1" si="47"/>
        <v>5</v>
      </c>
      <c r="DJ33" s="27">
        <f t="shared" ca="1" si="48"/>
        <v>2.3352732798633813E-3</v>
      </c>
      <c r="DK33" s="44">
        <f t="shared" ca="1" si="49"/>
        <v>26</v>
      </c>
      <c r="DL33" s="44" t="str">
        <f ca="1">IF(DF33&lt;&gt;"",VLOOKUP(DK33,'Players Stats'!$C$88:$D$127,2),"")</f>
        <v>Point Guard</v>
      </c>
      <c r="DM33" s="44" t="str">
        <f ca="1">IF(DF33&lt;&gt;"",VLOOKUP(DK33,'Players Stats'!$C$88:$E$127,3),"")</f>
        <v>Mike Conley</v>
      </c>
      <c r="DN33" s="27">
        <f t="shared" ca="1" si="50"/>
        <v>0.78853594128137561</v>
      </c>
      <c r="DO33" s="44">
        <f ca="1">IF(DF33&lt;&gt;"",VLOOKUP('Quarter 3'!DK33-5*('Quarter 3'!DH33-1),'Players Stats'!$B$136:$J$140,1+DI33),"")</f>
        <v>8.5750000000000007E-2</v>
      </c>
      <c r="DP33" s="44" t="str">
        <f t="shared" ca="1" si="74"/>
        <v>NO</v>
      </c>
      <c r="DQ33" s="27">
        <f t="shared" ca="1" si="51"/>
        <v>0.42723690191821295</v>
      </c>
      <c r="DR33" s="44">
        <f ca="1">IF(DF33&lt;&gt;"",IF(DP33="NO",VLOOKUP(DK33,'Players Stats'!$C$88:$I$127,7),""),"")</f>
        <v>0.23870967741935484</v>
      </c>
      <c r="DS33" s="44">
        <f t="shared" ca="1" si="75"/>
        <v>2</v>
      </c>
      <c r="DT33" s="27">
        <f t="shared" ca="1" si="52"/>
        <v>0.36633591964978973</v>
      </c>
      <c r="DU33" s="44">
        <f ca="1">IF(DP33="NO",VLOOKUP(DK33,'Players Stats'!$C$88:$H$127,7-'Quarter 3'!DS33),"")</f>
        <v>0.44</v>
      </c>
      <c r="DV33" s="44">
        <f t="shared" ca="1" si="76"/>
        <v>2</v>
      </c>
      <c r="DW33" s="27">
        <f t="shared" ca="1" si="53"/>
        <v>0.4528881071692995</v>
      </c>
      <c r="DX33" s="44" t="str">
        <f ca="1">IF(DW33="","",IF(DW33&lt;=VLOOKUP(DK33,'Players Stats'!$C$88:$L$127,10),"YES","NO"))</f>
        <v>NO</v>
      </c>
      <c r="DY33" s="27" t="str">
        <f t="shared" ca="1" si="54"/>
        <v/>
      </c>
      <c r="DZ33" s="44" t="str">
        <f ca="1">IF(DX33="YES",IF(DY33&lt;=VLOOKUP(DK33,'Players Stats'!$C$88:$H$127,6),1,0),"")</f>
        <v/>
      </c>
      <c r="EA33" s="27" t="str">
        <f t="shared" ca="1" si="55"/>
        <v/>
      </c>
      <c r="EB33" s="44" t="str">
        <f ca="1">IF(AND(DX33="YES",EA33&lt;&gt;""),IF(EA33&lt;=VLOOKUP(DK33,'Players Stats'!$C$88:$H$127,6),1,0),"")</f>
        <v/>
      </c>
      <c r="EC33" s="27" t="str">
        <f t="shared" ca="1" si="56"/>
        <v/>
      </c>
      <c r="ED33" s="44" t="str">
        <f ca="1">IF(EC33="","",IF(EC33&lt;=Simulation!$K$7,"YES","NO"))</f>
        <v/>
      </c>
      <c r="EE33" s="27" t="str">
        <f t="shared" ca="1" si="57"/>
        <v/>
      </c>
      <c r="EF33" s="44" t="str">
        <f ca="1">IF(ED33="NO",IF(EE33&lt;=Simulation!$K$9,DH33,DI33),"")</f>
        <v/>
      </c>
      <c r="EH33" s="44">
        <f t="shared" ca="1" si="58"/>
        <v>14</v>
      </c>
      <c r="EI33" s="6" t="str">
        <f t="shared" ca="1" si="59"/>
        <v>-</v>
      </c>
      <c r="EJ33" s="44">
        <f t="shared" ca="1" si="60"/>
        <v>12</v>
      </c>
      <c r="EL33" s="44" t="str">
        <f t="shared" ca="1" si="4"/>
        <v/>
      </c>
      <c r="EM33" s="44" t="str">
        <f t="shared" ca="1" si="4"/>
        <v/>
      </c>
      <c r="EN33" s="44" t="str">
        <f t="shared" ca="1" si="4"/>
        <v/>
      </c>
    </row>
    <row r="34" spans="2:144">
      <c r="B34" s="44">
        <f ca="1">IF(B33&lt;&gt;"",IF(AND(B33&lt;60*Simulation!$K$8, B33+C34&lt;60*Simulation!$K$8),B33+C34,""),"")</f>
        <v>345</v>
      </c>
      <c r="C34" s="44">
        <f ca="1">IF(B33&lt;&gt;"",IF(AND(AB33&lt;&gt;"", D33=AB33),RANDBETWEEN(Simulation!$N$6,Simulation!$P$6),RANDBETWEEN(Simulation!$N$5,Simulation!$P$5)),"")</f>
        <v>8</v>
      </c>
      <c r="D34" s="44">
        <f t="shared" ca="1" si="61"/>
        <v>6</v>
      </c>
      <c r="E34" s="44">
        <f t="shared" ca="1" si="5"/>
        <v>5</v>
      </c>
      <c r="F34" s="27">
        <f t="shared" ca="1" si="6"/>
        <v>0.47346514146912944</v>
      </c>
      <c r="G34" s="44">
        <f t="shared" ca="1" si="7"/>
        <v>28</v>
      </c>
      <c r="H34" s="44" t="str">
        <f ca="1">IF(B34&lt;&gt;"",VLOOKUP(G34,'Players Stats'!$C$88:$D$127,2),"")</f>
        <v>Small Forward</v>
      </c>
      <c r="I34" s="44" t="str">
        <f ca="1">IF(B34&lt;&gt;"",VLOOKUP(G34,'Players Stats'!$C$88:$E$127,3),"")</f>
        <v>Zach Randolph</v>
      </c>
      <c r="J34" s="27">
        <f t="shared" ca="1" si="8"/>
        <v>0.63690771884198694</v>
      </c>
      <c r="K34" s="44">
        <f ca="1">IF(B34&lt;&gt;"",VLOOKUP('Quarter 3'!G34-5*('Quarter 3'!D34-1),'Players Stats'!$B$136:$J$140,1+E34),"")</f>
        <v>0.13515000000000002</v>
      </c>
      <c r="L34" s="44" t="str">
        <f t="shared" ca="1" si="62"/>
        <v>NO</v>
      </c>
      <c r="M34" s="27">
        <f t="shared" ca="1" si="9"/>
        <v>0.71058461674536777</v>
      </c>
      <c r="N34" s="44">
        <f ca="1">IF(B34&lt;&gt;"",IF(L34="NO",VLOOKUP(G34,'Players Stats'!$C$88:$I$127,7),""),"")</f>
        <v>2.1739130434782608E-2</v>
      </c>
      <c r="O34" s="44">
        <f t="shared" ca="1" si="63"/>
        <v>2</v>
      </c>
      <c r="P34" s="27">
        <f t="shared" ca="1" si="10"/>
        <v>0.80574117814242652</v>
      </c>
      <c r="Q34" s="44">
        <f ca="1">IF(L34="NO",VLOOKUP(G34,'Players Stats'!$C$88:$H$127,7-'Quarter 3'!O34),"")</f>
        <v>0.46</v>
      </c>
      <c r="R34" s="44">
        <f t="shared" ca="1" si="64"/>
        <v>0</v>
      </c>
      <c r="S34" s="27">
        <f t="shared" ca="1" si="11"/>
        <v>0.60302658541409182</v>
      </c>
      <c r="T34" s="44" t="str">
        <f ca="1">IF(S34="","",IF(S34&lt;=VLOOKUP(G34,'Players Stats'!$C$88:$L$127,10),"YES","NO"))</f>
        <v>NO</v>
      </c>
      <c r="U34" s="27" t="str">
        <f t="shared" ca="1" si="12"/>
        <v/>
      </c>
      <c r="V34" s="44" t="str">
        <f ca="1">IF(T34="YES",IF(U34&lt;=VLOOKUP(G34,'Players Stats'!$C$88:$H$127,6),1,0),"")</f>
        <v/>
      </c>
      <c r="W34" s="27" t="str">
        <f t="shared" ca="1" si="13"/>
        <v/>
      </c>
      <c r="X34" s="44" t="str">
        <f ca="1">IF(AND(T34="YES",W34&lt;&gt;""),IF(W34&lt;=VLOOKUP(G34,'Players Stats'!$C$88:$H$127,6),1,0),"")</f>
        <v/>
      </c>
      <c r="Y34" s="27">
        <f t="shared" ca="1" si="14"/>
        <v>0.31738569254947313</v>
      </c>
      <c r="Z34" s="44" t="str">
        <f ca="1">IF(Y34="","",IF(Y34&lt;=Simulation!$K$7,"YES","NO"))</f>
        <v>NO</v>
      </c>
      <c r="AA34" s="27">
        <f t="shared" ca="1" si="15"/>
        <v>0.42167763226718669</v>
      </c>
      <c r="AB34" s="44">
        <f ca="1">IF(Z34="NO",IF(AA34&lt;=Simulation!$K$9,D34,E34),"")</f>
        <v>5</v>
      </c>
      <c r="AD34" s="44">
        <f t="shared" ca="1" si="16"/>
        <v>14</v>
      </c>
      <c r="AE34" s="6" t="str">
        <f t="shared" ca="1" si="17"/>
        <v>-</v>
      </c>
      <c r="AF34" s="44">
        <f t="shared" ca="1" si="18"/>
        <v>8</v>
      </c>
      <c r="AH34" s="44" t="str">
        <f t="shared" ca="1" si="77"/>
        <v/>
      </c>
      <c r="AI34" s="44" t="str">
        <f t="shared" ca="1" si="77"/>
        <v/>
      </c>
      <c r="AJ34" s="44" t="str">
        <f t="shared" ca="1" si="77"/>
        <v/>
      </c>
      <c r="AL34" s="44">
        <f ca="1">IF(AL33&lt;&gt;"",IF(AND(AL33&lt;60*Simulation!$K$8, AL33+AM34&lt;60*Simulation!$K$8),AL33+AM34,""),"")</f>
        <v>349</v>
      </c>
      <c r="AM34" s="44">
        <f ca="1">IF(AL33&lt;&gt;"",IF(AND(BL33&lt;&gt;"", AN33=BL33),RANDBETWEEN(Simulation!$N$6,Simulation!$P$6),RANDBETWEEN(Simulation!$N$5,Simulation!$P$5)),"")</f>
        <v>9</v>
      </c>
      <c r="AN34" s="44">
        <f t="shared" ca="1" si="65"/>
        <v>5</v>
      </c>
      <c r="AO34" s="44">
        <f t="shared" ca="1" si="19"/>
        <v>6</v>
      </c>
      <c r="AP34" s="27">
        <f t="shared" ca="1" si="20"/>
        <v>0.15482573342674799</v>
      </c>
      <c r="AQ34" s="44">
        <f t="shared" ca="1" si="21"/>
        <v>21</v>
      </c>
      <c r="AR34" s="44" t="str">
        <f ca="1">IF(AL34&lt;&gt;"",VLOOKUP(AQ34,'Players Stats'!$C$88:$D$127,2),"")</f>
        <v>Point Guard</v>
      </c>
      <c r="AS34" s="44" t="str">
        <f ca="1">IF(AL34&lt;&gt;"",VLOOKUP(AQ34,'Players Stats'!$C$88:$E$127,3),"")</f>
        <v>Russell Westbrook</v>
      </c>
      <c r="AT34" s="27">
        <f t="shared" ca="1" si="22"/>
        <v>0.13462356253432339</v>
      </c>
      <c r="AU34" s="44">
        <f ca="1">IF(AL34&lt;&gt;"",VLOOKUP('Quarter 3'!AQ34-5*('Quarter 3'!AN34-1),'Players Stats'!$B$136:$J$140,1+AO34),"")</f>
        <v>0.14365</v>
      </c>
      <c r="AV34" s="44" t="str">
        <f t="shared" ca="1" si="66"/>
        <v>YES</v>
      </c>
      <c r="AW34" s="27" t="str">
        <f t="shared" ca="1" si="23"/>
        <v/>
      </c>
      <c r="AX34" s="44" t="str">
        <f ca="1">IF(AL34&lt;&gt;"",IF(AV34="NO",VLOOKUP(AQ34,'Players Stats'!$C$88:$I$127,7),""),"")</f>
        <v/>
      </c>
      <c r="AY34" s="44" t="str">
        <f t="shared" ca="1" si="67"/>
        <v/>
      </c>
      <c r="AZ34" s="27" t="str">
        <f t="shared" ca="1" si="24"/>
        <v/>
      </c>
      <c r="BA34" s="44" t="str">
        <f ca="1">IF(AV34="NO",VLOOKUP(AQ34,'Players Stats'!$C$88:$H$127,7-'Quarter 3'!AY34),"")</f>
        <v/>
      </c>
      <c r="BB34" s="44" t="str">
        <f t="shared" ca="1" si="68"/>
        <v/>
      </c>
      <c r="BC34" s="27" t="str">
        <f t="shared" ca="1" si="25"/>
        <v/>
      </c>
      <c r="BD34" s="44" t="str">
        <f ca="1">IF(BC34="","",IF(BC34&lt;=VLOOKUP(AQ34,'Players Stats'!$C$88:$L$127,10),"YES","NO"))</f>
        <v/>
      </c>
      <c r="BE34" s="27" t="str">
        <f t="shared" ca="1" si="26"/>
        <v/>
      </c>
      <c r="BF34" s="44" t="str">
        <f ca="1">IF(BD34="YES",IF(BE34&lt;=VLOOKUP(AQ34,'Players Stats'!$C$88:$H$127,6),1,0),"")</f>
        <v/>
      </c>
      <c r="BG34" s="27" t="str">
        <f t="shared" ca="1" si="27"/>
        <v/>
      </c>
      <c r="BH34" s="44" t="str">
        <f ca="1">IF(AND(BD34="YES",BG34&lt;&gt;""),IF(BG34&lt;=VLOOKUP(AQ34,'Players Stats'!$C$88:$H$127,6),1,0),"")</f>
        <v/>
      </c>
      <c r="BI34" s="27" t="str">
        <f t="shared" ca="1" si="28"/>
        <v/>
      </c>
      <c r="BJ34" s="44" t="str">
        <f ca="1">IF(BI34="","",IF(BI34&lt;=Simulation!$K$7,"YES","NO"))</f>
        <v/>
      </c>
      <c r="BK34" s="27" t="str">
        <f t="shared" ca="1" si="29"/>
        <v/>
      </c>
      <c r="BL34" s="44" t="str">
        <f ca="1">IF(BJ34="NO",IF(BK34&lt;=Simulation!$K$9,AN34,AO34),"")</f>
        <v/>
      </c>
      <c r="BN34" s="44">
        <f t="shared" ca="1" si="30"/>
        <v>8</v>
      </c>
      <c r="BO34" s="6" t="str">
        <f t="shared" ca="1" si="31"/>
        <v>-</v>
      </c>
      <c r="BP34" s="44">
        <f t="shared" ca="1" si="32"/>
        <v>16</v>
      </c>
      <c r="BR34" s="44" t="str">
        <f t="shared" ca="1" si="2"/>
        <v/>
      </c>
      <c r="BS34" s="44" t="str">
        <f t="shared" ca="1" si="2"/>
        <v/>
      </c>
      <c r="BT34" s="44" t="str">
        <f t="shared" ca="1" si="2"/>
        <v/>
      </c>
      <c r="BU34" s="44"/>
      <c r="BV34" s="44">
        <f ca="1">IF(BV33&lt;&gt;"",IF(AND(BV33&lt;60*Simulation!$K$8, BV33+BW34&lt;60*Simulation!$K$8),BV33+BW34,""),"")</f>
        <v>411</v>
      </c>
      <c r="BW34" s="44">
        <f ca="1">IF(BV33&lt;&gt;"",IF(AND(CV33&lt;&gt;"", BX33=CV33),RANDBETWEEN(Simulation!$N$6,Simulation!$P$6),RANDBETWEEN(Simulation!$N$5,Simulation!$P$5)),"")</f>
        <v>18</v>
      </c>
      <c r="BX34" s="44">
        <f t="shared" ca="1" si="69"/>
        <v>6</v>
      </c>
      <c r="BY34" s="44">
        <f t="shared" ca="1" si="33"/>
        <v>5</v>
      </c>
      <c r="BZ34" s="27">
        <f t="shared" ca="1" si="34"/>
        <v>0.88562900475891926</v>
      </c>
      <c r="CA34" s="44">
        <f t="shared" ca="1" si="35"/>
        <v>30</v>
      </c>
      <c r="CB34" s="44" t="str">
        <f ca="1">IF(BV34&lt;&gt;"",VLOOKUP(CA34,'Players Stats'!$C$88:$D$127,2),"")</f>
        <v>Center</v>
      </c>
      <c r="CC34" s="44" t="str">
        <f ca="1">IF(BV34&lt;&gt;"",VLOOKUP(CA34,'Players Stats'!$C$88:$E$127,3),"")</f>
        <v>Marc Gasol</v>
      </c>
      <c r="CD34" s="27">
        <f t="shared" ca="1" si="36"/>
        <v>0.24674245512284343</v>
      </c>
      <c r="CE34" s="44">
        <f ca="1">IF(BV34&lt;&gt;"",VLOOKUP('Quarter 3'!CA34-5*('Quarter 3'!BX34-1),'Players Stats'!$B$136:$J$140,1+BY34),"")</f>
        <v>0.10355</v>
      </c>
      <c r="CF34" s="44" t="str">
        <f t="shared" ca="1" si="70"/>
        <v>NO</v>
      </c>
      <c r="CG34" s="27">
        <f t="shared" ca="1" si="37"/>
        <v>0.28403682027673538</v>
      </c>
      <c r="CH34" s="44">
        <f ca="1">IF(BV34&lt;&gt;"",IF(CF34="NO",VLOOKUP(CA34,'Players Stats'!$C$88:$I$127,7),""),"")</f>
        <v>1.8018018018018018E-2</v>
      </c>
      <c r="CI34" s="44">
        <f t="shared" ca="1" si="71"/>
        <v>2</v>
      </c>
      <c r="CJ34" s="27">
        <f t="shared" ca="1" si="38"/>
        <v>0.60852671305630501</v>
      </c>
      <c r="CK34" s="44">
        <f ca="1">IF(CF34="NO",VLOOKUP(CA34,'Players Stats'!$C$88:$H$127,7-'Quarter 3'!CI34),"")</f>
        <v>0.49399999999999999</v>
      </c>
      <c r="CL34" s="44">
        <f t="shared" ca="1" si="72"/>
        <v>0</v>
      </c>
      <c r="CM34" s="27">
        <f t="shared" ca="1" si="39"/>
        <v>6.8392621364374184E-2</v>
      </c>
      <c r="CN34" s="44" t="str">
        <f ca="1">IF(CM34="","",IF(CM34&lt;=VLOOKUP(CA34,'Players Stats'!$C$88:$L$127,10),"YES","NO"))</f>
        <v>NO</v>
      </c>
      <c r="CO34" s="27" t="str">
        <f t="shared" ca="1" si="40"/>
        <v/>
      </c>
      <c r="CP34" s="44" t="str">
        <f ca="1">IF(CN34="YES",IF(CO34&lt;=VLOOKUP(CA34,'Players Stats'!$C$88:$H$127,6),1,0),"")</f>
        <v/>
      </c>
      <c r="CQ34" s="27" t="str">
        <f t="shared" ca="1" si="41"/>
        <v/>
      </c>
      <c r="CR34" s="44" t="str">
        <f ca="1">IF(AND(CN34="YES",CQ34&lt;&gt;""),IF(CQ34&lt;=VLOOKUP(CA34,'Players Stats'!$C$88:$H$127,6),1,0),"")</f>
        <v/>
      </c>
      <c r="CS34" s="27">
        <f t="shared" ca="1" si="42"/>
        <v>0.75738375018979709</v>
      </c>
      <c r="CT34" s="44" t="str">
        <f ca="1">IF(CS34="","",IF(CS34&lt;=Simulation!$K$7,"YES","NO"))</f>
        <v>NO</v>
      </c>
      <c r="CU34" s="27">
        <f t="shared" ca="1" si="43"/>
        <v>0.51763491797305428</v>
      </c>
      <c r="CV34" s="44">
        <f ca="1">IF(CT34="NO",IF(CU34&lt;=Simulation!$K$9,BX34,BY34),"")</f>
        <v>5</v>
      </c>
      <c r="CX34" s="44">
        <f t="shared" ca="1" si="44"/>
        <v>15</v>
      </c>
      <c r="CY34" s="6" t="str">
        <f t="shared" ca="1" si="45"/>
        <v>-</v>
      </c>
      <c r="CZ34" s="44">
        <f t="shared" ca="1" si="46"/>
        <v>6</v>
      </c>
      <c r="DB34" s="44" t="str">
        <f t="shared" ca="1" si="3"/>
        <v/>
      </c>
      <c r="DC34" s="44" t="str">
        <f t="shared" ca="1" si="3"/>
        <v/>
      </c>
      <c r="DD34" s="44" t="str">
        <f t="shared" ca="1" si="3"/>
        <v/>
      </c>
      <c r="DE34" s="44"/>
      <c r="DF34" s="44">
        <f ca="1">IF(DF33&lt;&gt;"",IF(AND(DF33&lt;60*Simulation!$K$8, DF33+DG34&lt;60*Simulation!$K$8),DF33+DG34,""),"")</f>
        <v>333</v>
      </c>
      <c r="DG34" s="44">
        <f ca="1">IF(DF33&lt;&gt;"",IF(AND(EF33&lt;&gt;"", DH33=EF33),RANDBETWEEN(Simulation!$N$6,Simulation!$P$6),RANDBETWEEN(Simulation!$N$5,Simulation!$P$5)),"")</f>
        <v>8</v>
      </c>
      <c r="DH34" s="44">
        <f t="shared" ca="1" si="73"/>
        <v>5</v>
      </c>
      <c r="DI34" s="44">
        <f t="shared" ca="1" si="47"/>
        <v>6</v>
      </c>
      <c r="DJ34" s="27">
        <f t="shared" ca="1" si="48"/>
        <v>0.51688460505381284</v>
      </c>
      <c r="DK34" s="44">
        <f t="shared" ca="1" si="49"/>
        <v>23</v>
      </c>
      <c r="DL34" s="44" t="str">
        <f ca="1">IF(DF34&lt;&gt;"",VLOOKUP(DK34,'Players Stats'!$C$88:$D$127,2),"")</f>
        <v>Small Forward</v>
      </c>
      <c r="DM34" s="44" t="str">
        <f ca="1">IF(DF34&lt;&gt;"",VLOOKUP(DK34,'Players Stats'!$C$88:$E$127,3),"")</f>
        <v>Kevin Durant</v>
      </c>
      <c r="DN34" s="27">
        <f t="shared" ca="1" si="50"/>
        <v>0.79330827241532331</v>
      </c>
      <c r="DO34" s="44">
        <f ca="1">IF(DF34&lt;&gt;"",VLOOKUP('Quarter 3'!DK34-5*('Quarter 3'!DH34-1),'Players Stats'!$B$136:$J$140,1+DI34),"")</f>
        <v>7.3050000000000004E-2</v>
      </c>
      <c r="DP34" s="44" t="str">
        <f t="shared" ca="1" si="74"/>
        <v>NO</v>
      </c>
      <c r="DQ34" s="27">
        <f t="shared" ca="1" si="51"/>
        <v>0.2139479285794913</v>
      </c>
      <c r="DR34" s="44">
        <f ca="1">IF(DF34&lt;&gt;"",IF(DP34="NO",VLOOKUP(DK34,'Players Stats'!$C$88:$I$127,7),""),"")</f>
        <v>0.18807339449541285</v>
      </c>
      <c r="DS34" s="44">
        <f t="shared" ca="1" si="75"/>
        <v>2</v>
      </c>
      <c r="DT34" s="27">
        <f t="shared" ca="1" si="52"/>
        <v>6.8872056746807631E-2</v>
      </c>
      <c r="DU34" s="44">
        <f ca="1">IF(DP34="NO",VLOOKUP(DK34,'Players Stats'!$C$88:$H$127,7-'Quarter 3'!DS34),"")</f>
        <v>0.51</v>
      </c>
      <c r="DV34" s="44">
        <f t="shared" ca="1" si="76"/>
        <v>2</v>
      </c>
      <c r="DW34" s="27">
        <f t="shared" ca="1" si="53"/>
        <v>0.6164685474438597</v>
      </c>
      <c r="DX34" s="44" t="str">
        <f ca="1">IF(DW34="","",IF(DW34&lt;=VLOOKUP(DK34,'Players Stats'!$C$88:$L$127,10),"YES","NO"))</f>
        <v>NO</v>
      </c>
      <c r="DY34" s="27" t="str">
        <f t="shared" ca="1" si="54"/>
        <v/>
      </c>
      <c r="DZ34" s="44" t="str">
        <f ca="1">IF(DX34="YES",IF(DY34&lt;=VLOOKUP(DK34,'Players Stats'!$C$88:$H$127,6),1,0),"")</f>
        <v/>
      </c>
      <c r="EA34" s="27" t="str">
        <f t="shared" ca="1" si="55"/>
        <v/>
      </c>
      <c r="EB34" s="44" t="str">
        <f ca="1">IF(AND(DX34="YES",EA34&lt;&gt;""),IF(EA34&lt;=VLOOKUP(DK34,'Players Stats'!$C$88:$H$127,6),1,0),"")</f>
        <v/>
      </c>
      <c r="EC34" s="27" t="str">
        <f t="shared" ca="1" si="56"/>
        <v/>
      </c>
      <c r="ED34" s="44" t="str">
        <f ca="1">IF(EC34="","",IF(EC34&lt;=Simulation!$K$7,"YES","NO"))</f>
        <v/>
      </c>
      <c r="EE34" s="27" t="str">
        <f t="shared" ca="1" si="57"/>
        <v/>
      </c>
      <c r="EF34" s="44" t="str">
        <f ca="1">IF(ED34="NO",IF(EE34&lt;=Simulation!$K$9,DH34,DI34),"")</f>
        <v/>
      </c>
      <c r="EH34" s="44">
        <f t="shared" ca="1" si="58"/>
        <v>16</v>
      </c>
      <c r="EI34" s="6" t="str">
        <f t="shared" ca="1" si="59"/>
        <v>-</v>
      </c>
      <c r="EJ34" s="44">
        <f t="shared" ca="1" si="60"/>
        <v>12</v>
      </c>
      <c r="EL34" s="44" t="str">
        <f t="shared" ca="1" si="4"/>
        <v/>
      </c>
      <c r="EM34" s="44" t="str">
        <f t="shared" ca="1" si="4"/>
        <v/>
      </c>
      <c r="EN34" s="44" t="str">
        <f t="shared" ca="1" si="4"/>
        <v/>
      </c>
    </row>
    <row r="35" spans="2:144">
      <c r="B35" s="44">
        <f ca="1">IF(B34&lt;&gt;"",IF(AND(B34&lt;60*Simulation!$K$8, B34+C35&lt;60*Simulation!$K$8),B34+C35,""),"")</f>
        <v>360</v>
      </c>
      <c r="C35" s="44">
        <f ca="1">IF(B34&lt;&gt;"",IF(AND(AB34&lt;&gt;"", D34=AB34),RANDBETWEEN(Simulation!$N$6,Simulation!$P$6),RANDBETWEEN(Simulation!$N$5,Simulation!$P$5)),"")</f>
        <v>15</v>
      </c>
      <c r="D35" s="44">
        <f t="shared" ca="1" si="61"/>
        <v>5</v>
      </c>
      <c r="E35" s="44">
        <f t="shared" ca="1" si="5"/>
        <v>6</v>
      </c>
      <c r="F35" s="27">
        <f t="shared" ca="1" si="6"/>
        <v>0.29067350169225625</v>
      </c>
      <c r="G35" s="44">
        <f t="shared" ca="1" si="7"/>
        <v>22</v>
      </c>
      <c r="H35" s="44" t="str">
        <f ca="1">IF(B35&lt;&gt;"",VLOOKUP(G35,'Players Stats'!$C$88:$D$127,2),"")</f>
        <v>Shooting Guard</v>
      </c>
      <c r="I35" s="44" t="str">
        <f ca="1">IF(B35&lt;&gt;"",VLOOKUP(G35,'Players Stats'!$C$88:$E$127,3),"")</f>
        <v>Thabo Sefolosha</v>
      </c>
      <c r="J35" s="27">
        <f t="shared" ca="1" si="8"/>
        <v>0.55208372091575963</v>
      </c>
      <c r="K35" s="44">
        <f ca="1">IF(B35&lt;&gt;"",VLOOKUP('Quarter 3'!G35-5*('Quarter 3'!D35-1),'Players Stats'!$B$136:$J$140,1+E35),"")</f>
        <v>8.7049999999999988E-2</v>
      </c>
      <c r="L35" s="44" t="str">
        <f t="shared" ca="1" si="62"/>
        <v>NO</v>
      </c>
      <c r="M35" s="27">
        <f t="shared" ca="1" si="9"/>
        <v>0.37546081678989685</v>
      </c>
      <c r="N35" s="44">
        <f ca="1">IF(B35&lt;&gt;"",IF(L35="NO",VLOOKUP(G35,'Players Stats'!$C$88:$I$127,7),""),"")</f>
        <v>0.35555555555555557</v>
      </c>
      <c r="O35" s="44">
        <f t="shared" ca="1" si="63"/>
        <v>2</v>
      </c>
      <c r="P35" s="27">
        <f t="shared" ca="1" si="10"/>
        <v>0.39233866848588628</v>
      </c>
      <c r="Q35" s="44">
        <f ca="1">IF(L35="NO",VLOOKUP(G35,'Players Stats'!$C$88:$H$127,7-'Quarter 3'!O35),"")</f>
        <v>0.48099999999999998</v>
      </c>
      <c r="R35" s="44">
        <f t="shared" ca="1" si="64"/>
        <v>2</v>
      </c>
      <c r="S35" s="27">
        <f t="shared" ca="1" si="11"/>
        <v>0.48951352049534835</v>
      </c>
      <c r="T35" s="44" t="str">
        <f ca="1">IF(S35="","",IF(S35&lt;=VLOOKUP(G35,'Players Stats'!$C$88:$L$127,10),"YES","NO"))</f>
        <v>NO</v>
      </c>
      <c r="U35" s="27" t="str">
        <f t="shared" ca="1" si="12"/>
        <v/>
      </c>
      <c r="V35" s="44" t="str">
        <f ca="1">IF(T35="YES",IF(U35&lt;=VLOOKUP(G35,'Players Stats'!$C$88:$H$127,6),1,0),"")</f>
        <v/>
      </c>
      <c r="W35" s="27" t="str">
        <f t="shared" ca="1" si="13"/>
        <v/>
      </c>
      <c r="X35" s="44" t="str">
        <f ca="1">IF(AND(T35="YES",W35&lt;&gt;""),IF(W35&lt;=VLOOKUP(G35,'Players Stats'!$C$88:$H$127,6),1,0),"")</f>
        <v/>
      </c>
      <c r="Y35" s="27" t="str">
        <f t="shared" ca="1" si="14"/>
        <v/>
      </c>
      <c r="Z35" s="44" t="str">
        <f ca="1">IF(Y35="","",IF(Y35&lt;=Simulation!$K$7,"YES","NO"))</f>
        <v/>
      </c>
      <c r="AA35" s="27" t="str">
        <f t="shared" ca="1" si="15"/>
        <v/>
      </c>
      <c r="AB35" s="44" t="str">
        <f ca="1">IF(Z35="NO",IF(AA35&lt;=Simulation!$K$9,D35,E35),"")</f>
        <v/>
      </c>
      <c r="AD35" s="44">
        <f t="shared" ca="1" si="16"/>
        <v>16</v>
      </c>
      <c r="AE35" s="6" t="str">
        <f t="shared" ca="1" si="17"/>
        <v>-</v>
      </c>
      <c r="AF35" s="44">
        <f t="shared" ca="1" si="18"/>
        <v>8</v>
      </c>
      <c r="AH35" s="44" t="str">
        <f t="shared" ca="1" si="77"/>
        <v/>
      </c>
      <c r="AI35" s="44" t="str">
        <f t="shared" ca="1" si="77"/>
        <v/>
      </c>
      <c r="AJ35" s="44" t="str">
        <f t="shared" ca="1" si="77"/>
        <v/>
      </c>
      <c r="AL35" s="44">
        <f ca="1">IF(AL34&lt;&gt;"",IF(AND(AL34&lt;60*Simulation!$K$8, AL34+AM35&lt;60*Simulation!$K$8),AL34+AM35,""),"")</f>
        <v>372</v>
      </c>
      <c r="AM35" s="44">
        <f ca="1">IF(AL34&lt;&gt;"",IF(AND(BL34&lt;&gt;"", AN34=BL34),RANDBETWEEN(Simulation!$N$6,Simulation!$P$6),RANDBETWEEN(Simulation!$N$5,Simulation!$P$5)),"")</f>
        <v>23</v>
      </c>
      <c r="AN35" s="44">
        <f t="shared" ca="1" si="65"/>
        <v>6</v>
      </c>
      <c r="AO35" s="44">
        <f t="shared" ca="1" si="19"/>
        <v>5</v>
      </c>
      <c r="AP35" s="27">
        <f t="shared" ca="1" si="20"/>
        <v>9.1267111800342304E-2</v>
      </c>
      <c r="AQ35" s="44">
        <f t="shared" ca="1" si="21"/>
        <v>26</v>
      </c>
      <c r="AR35" s="44" t="str">
        <f ca="1">IF(AL35&lt;&gt;"",VLOOKUP(AQ35,'Players Stats'!$C$88:$D$127,2),"")</f>
        <v>Point Guard</v>
      </c>
      <c r="AS35" s="44" t="str">
        <f ca="1">IF(AL35&lt;&gt;"",VLOOKUP(AQ35,'Players Stats'!$C$88:$E$127,3),"")</f>
        <v>Mike Conley</v>
      </c>
      <c r="AT35" s="27">
        <f t="shared" ca="1" si="22"/>
        <v>0.84752166031488052</v>
      </c>
      <c r="AU35" s="44">
        <f ca="1">IF(AL35&lt;&gt;"",VLOOKUP('Quarter 3'!AQ35-5*('Quarter 3'!AN35-1),'Players Stats'!$B$136:$J$140,1+AO35),"")</f>
        <v>8.5750000000000007E-2</v>
      </c>
      <c r="AV35" s="44" t="str">
        <f t="shared" ca="1" si="66"/>
        <v>NO</v>
      </c>
      <c r="AW35" s="27">
        <f t="shared" ca="1" si="23"/>
        <v>4.5845109596469258E-2</v>
      </c>
      <c r="AX35" s="44">
        <f ca="1">IF(AL35&lt;&gt;"",IF(AV35="NO",VLOOKUP(AQ35,'Players Stats'!$C$88:$I$127,7),""),"")</f>
        <v>0.23870967741935484</v>
      </c>
      <c r="AY35" s="44">
        <f t="shared" ca="1" si="67"/>
        <v>3</v>
      </c>
      <c r="AZ35" s="27">
        <f t="shared" ca="1" si="24"/>
        <v>0.22902344713616518</v>
      </c>
      <c r="BA35" s="44">
        <f ca="1">IF(AV35="NO",VLOOKUP(AQ35,'Players Stats'!$C$88:$H$127,7-'Quarter 3'!AY35),"")</f>
        <v>0.36199999999999999</v>
      </c>
      <c r="BB35" s="44">
        <f t="shared" ca="1" si="68"/>
        <v>3</v>
      </c>
      <c r="BC35" s="27" t="str">
        <f t="shared" ca="1" si="25"/>
        <v/>
      </c>
      <c r="BD35" s="44" t="str">
        <f ca="1">IF(BC35="","",IF(BC35&lt;=VLOOKUP(AQ35,'Players Stats'!$C$88:$L$127,10),"YES","NO"))</f>
        <v/>
      </c>
      <c r="BE35" s="27" t="str">
        <f t="shared" ca="1" si="26"/>
        <v/>
      </c>
      <c r="BF35" s="44" t="str">
        <f ca="1">IF(BD35="YES",IF(BE35&lt;=VLOOKUP(AQ35,'Players Stats'!$C$88:$H$127,6),1,0),"")</f>
        <v/>
      </c>
      <c r="BG35" s="27" t="str">
        <f t="shared" ca="1" si="27"/>
        <v/>
      </c>
      <c r="BH35" s="44" t="str">
        <f ca="1">IF(AND(BD35="YES",BG35&lt;&gt;""),IF(BG35&lt;=VLOOKUP(AQ35,'Players Stats'!$C$88:$H$127,6),1,0),"")</f>
        <v/>
      </c>
      <c r="BI35" s="27" t="str">
        <f t="shared" ca="1" si="28"/>
        <v/>
      </c>
      <c r="BJ35" s="44" t="str">
        <f ca="1">IF(BI35="","",IF(BI35&lt;=Simulation!$K$7,"YES","NO"))</f>
        <v/>
      </c>
      <c r="BK35" s="27" t="str">
        <f t="shared" ca="1" si="29"/>
        <v/>
      </c>
      <c r="BL35" s="44" t="str">
        <f ca="1">IF(BJ35="NO",IF(BK35&lt;=Simulation!$K$9,AN35,AO35),"")</f>
        <v/>
      </c>
      <c r="BN35" s="44">
        <f t="shared" ca="1" si="30"/>
        <v>8</v>
      </c>
      <c r="BO35" s="6" t="str">
        <f t="shared" ca="1" si="31"/>
        <v>-</v>
      </c>
      <c r="BP35" s="44">
        <f t="shared" ca="1" si="32"/>
        <v>19</v>
      </c>
      <c r="BR35" s="44" t="str">
        <f t="shared" ca="1" si="2"/>
        <v/>
      </c>
      <c r="BS35" s="44" t="str">
        <f t="shared" ca="1" si="2"/>
        <v/>
      </c>
      <c r="BT35" s="44" t="str">
        <f t="shared" ca="1" si="2"/>
        <v/>
      </c>
      <c r="BU35" s="44"/>
      <c r="BV35" s="44">
        <f ca="1">IF(BV34&lt;&gt;"",IF(AND(BV34&lt;60*Simulation!$K$8, BV34+BW35&lt;60*Simulation!$K$8),BV34+BW35,""),"")</f>
        <v>430</v>
      </c>
      <c r="BW35" s="44">
        <f ca="1">IF(BV34&lt;&gt;"",IF(AND(CV34&lt;&gt;"", BX34=CV34),RANDBETWEEN(Simulation!$N$6,Simulation!$P$6),RANDBETWEEN(Simulation!$N$5,Simulation!$P$5)),"")</f>
        <v>19</v>
      </c>
      <c r="BX35" s="44">
        <f t="shared" ca="1" si="69"/>
        <v>5</v>
      </c>
      <c r="BY35" s="44">
        <f t="shared" ca="1" si="33"/>
        <v>6</v>
      </c>
      <c r="BZ35" s="27">
        <f t="shared" ca="1" si="34"/>
        <v>0.80564137279169845</v>
      </c>
      <c r="CA35" s="44">
        <f t="shared" ca="1" si="35"/>
        <v>25</v>
      </c>
      <c r="CB35" s="44" t="str">
        <f ca="1">IF(BV35&lt;&gt;"",VLOOKUP(CA35,'Players Stats'!$C$88:$D$127,2),"")</f>
        <v>Center</v>
      </c>
      <c r="CC35" s="44" t="str">
        <f ca="1">IF(BV35&lt;&gt;"",VLOOKUP(CA35,'Players Stats'!$C$88:$E$127,3),"")</f>
        <v>Kendrick Perkins</v>
      </c>
      <c r="CD35" s="27">
        <f t="shared" ca="1" si="36"/>
        <v>0.64953813506926117</v>
      </c>
      <c r="CE35" s="44">
        <f ca="1">IF(BV35&lt;&gt;"",VLOOKUP('Quarter 3'!CA35-5*('Quarter 3'!BX35-1),'Players Stats'!$B$136:$J$140,1+BY35),"")</f>
        <v>0.12500000000000003</v>
      </c>
      <c r="CF35" s="44" t="str">
        <f t="shared" ca="1" si="70"/>
        <v>NO</v>
      </c>
      <c r="CG35" s="27">
        <f t="shared" ca="1" si="37"/>
        <v>0.3837857564655206</v>
      </c>
      <c r="CH35" s="44">
        <f ca="1">IF(BV35&lt;&gt;"",IF(CF35="NO",VLOOKUP(CA35,'Players Stats'!$C$88:$I$127,7),""),"")</f>
        <v>0</v>
      </c>
      <c r="CI35" s="44">
        <f t="shared" ca="1" si="71"/>
        <v>2</v>
      </c>
      <c r="CJ35" s="27">
        <f t="shared" ca="1" si="38"/>
        <v>3.5612837448997237E-3</v>
      </c>
      <c r="CK35" s="44">
        <f ca="1">IF(CF35="NO",VLOOKUP(CA35,'Players Stats'!$C$88:$H$127,7-'Quarter 3'!CI35),"")</f>
        <v>0.45700000000000002</v>
      </c>
      <c r="CL35" s="44">
        <f t="shared" ca="1" si="72"/>
        <v>2</v>
      </c>
      <c r="CM35" s="27">
        <f t="shared" ca="1" si="39"/>
        <v>0.24404951135464981</v>
      </c>
      <c r="CN35" s="44" t="str">
        <f ca="1">IF(CM35="","",IF(CM35&lt;=VLOOKUP(CA35,'Players Stats'!$C$88:$L$127,10),"YES","NO"))</f>
        <v>NO</v>
      </c>
      <c r="CO35" s="27" t="str">
        <f t="shared" ca="1" si="40"/>
        <v/>
      </c>
      <c r="CP35" s="44" t="str">
        <f ca="1">IF(CN35="YES",IF(CO35&lt;=VLOOKUP(CA35,'Players Stats'!$C$88:$H$127,6),1,0),"")</f>
        <v/>
      </c>
      <c r="CQ35" s="27" t="str">
        <f t="shared" ca="1" si="41"/>
        <v/>
      </c>
      <c r="CR35" s="44" t="str">
        <f ca="1">IF(AND(CN35="YES",CQ35&lt;&gt;""),IF(CQ35&lt;=VLOOKUP(CA35,'Players Stats'!$C$88:$H$127,6),1,0),"")</f>
        <v/>
      </c>
      <c r="CS35" s="27" t="str">
        <f t="shared" ca="1" si="42"/>
        <v/>
      </c>
      <c r="CT35" s="44" t="str">
        <f ca="1">IF(CS35="","",IF(CS35&lt;=Simulation!$K$7,"YES","NO"))</f>
        <v/>
      </c>
      <c r="CU35" s="27" t="str">
        <f t="shared" ca="1" si="43"/>
        <v/>
      </c>
      <c r="CV35" s="44" t="str">
        <f ca="1">IF(CT35="NO",IF(CU35&lt;=Simulation!$K$9,BX35,BY35),"")</f>
        <v/>
      </c>
      <c r="CX35" s="44">
        <f t="shared" ca="1" si="44"/>
        <v>17</v>
      </c>
      <c r="CY35" s="6" t="str">
        <f t="shared" ca="1" si="45"/>
        <v>-</v>
      </c>
      <c r="CZ35" s="44">
        <f t="shared" ca="1" si="46"/>
        <v>6</v>
      </c>
      <c r="DB35" s="44" t="str">
        <f t="shared" ca="1" si="3"/>
        <v/>
      </c>
      <c r="DC35" s="44" t="str">
        <f t="shared" ca="1" si="3"/>
        <v/>
      </c>
      <c r="DD35" s="44" t="str">
        <f t="shared" ca="1" si="3"/>
        <v/>
      </c>
      <c r="DE35" s="44"/>
      <c r="DF35" s="44">
        <f ca="1">IF(DF34&lt;&gt;"",IF(AND(DF34&lt;60*Simulation!$K$8, DF34+DG35&lt;60*Simulation!$K$8),DF34+DG35,""),"")</f>
        <v>341</v>
      </c>
      <c r="DG35" s="44">
        <f ca="1">IF(DF34&lt;&gt;"",IF(AND(EF34&lt;&gt;"", DH34=EF34),RANDBETWEEN(Simulation!$N$6,Simulation!$P$6),RANDBETWEEN(Simulation!$N$5,Simulation!$P$5)),"")</f>
        <v>8</v>
      </c>
      <c r="DH35" s="44">
        <f t="shared" ca="1" si="73"/>
        <v>6</v>
      </c>
      <c r="DI35" s="44">
        <f t="shared" ca="1" si="47"/>
        <v>5</v>
      </c>
      <c r="DJ35" s="27">
        <f t="shared" ca="1" si="48"/>
        <v>0.10900761771907641</v>
      </c>
      <c r="DK35" s="44">
        <f t="shared" ca="1" si="49"/>
        <v>26</v>
      </c>
      <c r="DL35" s="44" t="str">
        <f ca="1">IF(DF35&lt;&gt;"",VLOOKUP(DK35,'Players Stats'!$C$88:$D$127,2),"")</f>
        <v>Point Guard</v>
      </c>
      <c r="DM35" s="44" t="str">
        <f ca="1">IF(DF35&lt;&gt;"",VLOOKUP(DK35,'Players Stats'!$C$88:$E$127,3),"")</f>
        <v>Mike Conley</v>
      </c>
      <c r="DN35" s="27">
        <f t="shared" ca="1" si="50"/>
        <v>0.99648468646352895</v>
      </c>
      <c r="DO35" s="44">
        <f ca="1">IF(DF35&lt;&gt;"",VLOOKUP('Quarter 3'!DK35-5*('Quarter 3'!DH35-1),'Players Stats'!$B$136:$J$140,1+DI35),"")</f>
        <v>8.5750000000000007E-2</v>
      </c>
      <c r="DP35" s="44" t="str">
        <f t="shared" ca="1" si="74"/>
        <v>NO</v>
      </c>
      <c r="DQ35" s="27">
        <f t="shared" ca="1" si="51"/>
        <v>0.38605765018065574</v>
      </c>
      <c r="DR35" s="44">
        <f ca="1">IF(DF35&lt;&gt;"",IF(DP35="NO",VLOOKUP(DK35,'Players Stats'!$C$88:$I$127,7),""),"")</f>
        <v>0.23870967741935484</v>
      </c>
      <c r="DS35" s="44">
        <f t="shared" ca="1" si="75"/>
        <v>2</v>
      </c>
      <c r="DT35" s="27">
        <f t="shared" ca="1" si="52"/>
        <v>0.7757832841194412</v>
      </c>
      <c r="DU35" s="44">
        <f ca="1">IF(DP35="NO",VLOOKUP(DK35,'Players Stats'!$C$88:$H$127,7-'Quarter 3'!DS35),"")</f>
        <v>0.44</v>
      </c>
      <c r="DV35" s="44">
        <f t="shared" ca="1" si="76"/>
        <v>0</v>
      </c>
      <c r="DW35" s="27">
        <f t="shared" ca="1" si="53"/>
        <v>0.42732984270430441</v>
      </c>
      <c r="DX35" s="44" t="str">
        <f ca="1">IF(DW35="","",IF(DW35&lt;=VLOOKUP(DK35,'Players Stats'!$C$88:$L$127,10),"YES","NO"))</f>
        <v>NO</v>
      </c>
      <c r="DY35" s="27" t="str">
        <f t="shared" ca="1" si="54"/>
        <v/>
      </c>
      <c r="DZ35" s="44" t="str">
        <f ca="1">IF(DX35="YES",IF(DY35&lt;=VLOOKUP(DK35,'Players Stats'!$C$88:$H$127,6),1,0),"")</f>
        <v/>
      </c>
      <c r="EA35" s="27" t="str">
        <f t="shared" ca="1" si="55"/>
        <v/>
      </c>
      <c r="EB35" s="44" t="str">
        <f ca="1">IF(AND(DX35="YES",EA35&lt;&gt;""),IF(EA35&lt;=VLOOKUP(DK35,'Players Stats'!$C$88:$H$127,6),1,0),"")</f>
        <v/>
      </c>
      <c r="EC35" s="27">
        <f t="shared" ca="1" si="56"/>
        <v>0.48889650261422124</v>
      </c>
      <c r="ED35" s="44" t="str">
        <f ca="1">IF(EC35="","",IF(EC35&lt;=Simulation!$K$7,"YES","NO"))</f>
        <v>NO</v>
      </c>
      <c r="EE35" s="27">
        <f t="shared" ca="1" si="57"/>
        <v>0.32922197917496177</v>
      </c>
      <c r="EF35" s="44">
        <f ca="1">IF(ED35="NO",IF(EE35&lt;=Simulation!$K$9,DH35,DI35),"")</f>
        <v>5</v>
      </c>
      <c r="EH35" s="44">
        <f t="shared" ca="1" si="58"/>
        <v>16</v>
      </c>
      <c r="EI35" s="6" t="str">
        <f t="shared" ca="1" si="59"/>
        <v>-</v>
      </c>
      <c r="EJ35" s="44">
        <f t="shared" ca="1" si="60"/>
        <v>12</v>
      </c>
      <c r="EL35" s="44" t="str">
        <f t="shared" ca="1" si="4"/>
        <v/>
      </c>
      <c r="EM35" s="44" t="str">
        <f t="shared" ca="1" si="4"/>
        <v/>
      </c>
      <c r="EN35" s="44" t="str">
        <f t="shared" ca="1" si="4"/>
        <v/>
      </c>
    </row>
    <row r="36" spans="2:144">
      <c r="B36" s="44">
        <f ca="1">IF(B35&lt;&gt;"",IF(AND(B35&lt;60*Simulation!$K$8, B35+C36&lt;60*Simulation!$K$8),B35+C36,""),"")</f>
        <v>369</v>
      </c>
      <c r="C36" s="44">
        <f ca="1">IF(B35&lt;&gt;"",IF(AND(AB35&lt;&gt;"", D35=AB35),RANDBETWEEN(Simulation!$N$6,Simulation!$P$6),RANDBETWEEN(Simulation!$N$5,Simulation!$P$5)),"")</f>
        <v>9</v>
      </c>
      <c r="D36" s="44">
        <f t="shared" ca="1" si="61"/>
        <v>6</v>
      </c>
      <c r="E36" s="44">
        <f t="shared" ca="1" si="5"/>
        <v>5</v>
      </c>
      <c r="F36" s="27">
        <f t="shared" ca="1" si="6"/>
        <v>0.13980568126379456</v>
      </c>
      <c r="G36" s="44">
        <f t="shared" ca="1" si="7"/>
        <v>26</v>
      </c>
      <c r="H36" s="44" t="str">
        <f ca="1">IF(B36&lt;&gt;"",VLOOKUP(G36,'Players Stats'!$C$88:$D$127,2),"")</f>
        <v>Point Guard</v>
      </c>
      <c r="I36" s="44" t="str">
        <f ca="1">IF(B36&lt;&gt;"",VLOOKUP(G36,'Players Stats'!$C$88:$E$127,3),"")</f>
        <v>Mike Conley</v>
      </c>
      <c r="J36" s="27">
        <f t="shared" ca="1" si="8"/>
        <v>0.17231364588175524</v>
      </c>
      <c r="K36" s="44">
        <f ca="1">IF(B36&lt;&gt;"",VLOOKUP('Quarter 3'!G36-5*('Quarter 3'!D36-1),'Players Stats'!$B$136:$J$140,1+E36),"")</f>
        <v>8.5750000000000007E-2</v>
      </c>
      <c r="L36" s="44" t="str">
        <f t="shared" ca="1" si="62"/>
        <v>NO</v>
      </c>
      <c r="M36" s="27">
        <f t="shared" ca="1" si="9"/>
        <v>0.1474434503860037</v>
      </c>
      <c r="N36" s="44">
        <f ca="1">IF(B36&lt;&gt;"",IF(L36="NO",VLOOKUP(G36,'Players Stats'!$C$88:$I$127,7),""),"")</f>
        <v>0.23870967741935484</v>
      </c>
      <c r="O36" s="44">
        <f t="shared" ca="1" si="63"/>
        <v>3</v>
      </c>
      <c r="P36" s="27">
        <f t="shared" ca="1" si="10"/>
        <v>0.85033294119752001</v>
      </c>
      <c r="Q36" s="44">
        <f ca="1">IF(L36="NO",VLOOKUP(G36,'Players Stats'!$C$88:$H$127,7-'Quarter 3'!O36),"")</f>
        <v>0.36199999999999999</v>
      </c>
      <c r="R36" s="44">
        <f t="shared" ca="1" si="64"/>
        <v>0</v>
      </c>
      <c r="S36" s="27" t="str">
        <f t="shared" ca="1" si="11"/>
        <v/>
      </c>
      <c r="T36" s="44" t="str">
        <f ca="1">IF(S36="","",IF(S36&lt;=VLOOKUP(G36,'Players Stats'!$C$88:$L$127,10),"YES","NO"))</f>
        <v/>
      </c>
      <c r="U36" s="27" t="str">
        <f t="shared" ca="1" si="12"/>
        <v/>
      </c>
      <c r="V36" s="44" t="str">
        <f ca="1">IF(T36="YES",IF(U36&lt;=VLOOKUP(G36,'Players Stats'!$C$88:$H$127,6),1,0),"")</f>
        <v/>
      </c>
      <c r="W36" s="27" t="str">
        <f t="shared" ca="1" si="13"/>
        <v/>
      </c>
      <c r="X36" s="44" t="str">
        <f ca="1">IF(AND(T36="YES",W36&lt;&gt;""),IF(W36&lt;=VLOOKUP(G36,'Players Stats'!$C$88:$H$127,6),1,0),"")</f>
        <v/>
      </c>
      <c r="Y36" s="27" t="str">
        <f t="shared" ca="1" si="14"/>
        <v/>
      </c>
      <c r="Z36" s="44" t="str">
        <f ca="1">IF(Y36="","",IF(Y36&lt;=Simulation!$K$7,"YES","NO"))</f>
        <v/>
      </c>
      <c r="AA36" s="27" t="str">
        <f t="shared" ca="1" si="15"/>
        <v/>
      </c>
      <c r="AB36" s="44" t="str">
        <f ca="1">IF(Z36="NO",IF(AA36&lt;=Simulation!$K$9,D36,E36),"")</f>
        <v/>
      </c>
      <c r="AD36" s="44">
        <f t="shared" ca="1" si="16"/>
        <v>16</v>
      </c>
      <c r="AE36" s="6" t="str">
        <f t="shared" ca="1" si="17"/>
        <v>-</v>
      </c>
      <c r="AF36" s="44">
        <f t="shared" ca="1" si="18"/>
        <v>8</v>
      </c>
      <c r="AH36" s="44" t="str">
        <f t="shared" ca="1" si="77"/>
        <v/>
      </c>
      <c r="AI36" s="44" t="str">
        <f t="shared" ca="1" si="77"/>
        <v/>
      </c>
      <c r="AJ36" s="44" t="str">
        <f t="shared" ca="1" si="77"/>
        <v/>
      </c>
      <c r="AL36" s="44">
        <f ca="1">IF(AL35&lt;&gt;"",IF(AND(AL35&lt;60*Simulation!$K$8, AL35+AM36&lt;60*Simulation!$K$8),AL35+AM36,""),"")</f>
        <v>385</v>
      </c>
      <c r="AM36" s="44">
        <f ca="1">IF(AL35&lt;&gt;"",IF(AND(BL35&lt;&gt;"", AN35=BL35),RANDBETWEEN(Simulation!$N$6,Simulation!$P$6),RANDBETWEEN(Simulation!$N$5,Simulation!$P$5)),"")</f>
        <v>13</v>
      </c>
      <c r="AN36" s="44">
        <f t="shared" ca="1" si="65"/>
        <v>5</v>
      </c>
      <c r="AO36" s="44">
        <f t="shared" ca="1" si="19"/>
        <v>6</v>
      </c>
      <c r="AP36" s="27">
        <f t="shared" ca="1" si="20"/>
        <v>0.80960245023535438</v>
      </c>
      <c r="AQ36" s="44">
        <f t="shared" ca="1" si="21"/>
        <v>25</v>
      </c>
      <c r="AR36" s="44" t="str">
        <f ca="1">IF(AL36&lt;&gt;"",VLOOKUP(AQ36,'Players Stats'!$C$88:$D$127,2),"")</f>
        <v>Center</v>
      </c>
      <c r="AS36" s="44" t="str">
        <f ca="1">IF(AL36&lt;&gt;"",VLOOKUP(AQ36,'Players Stats'!$C$88:$E$127,3),"")</f>
        <v>Kendrick Perkins</v>
      </c>
      <c r="AT36" s="27">
        <f t="shared" ca="1" si="22"/>
        <v>0.66408251144445329</v>
      </c>
      <c r="AU36" s="44">
        <f ca="1">IF(AL36&lt;&gt;"",VLOOKUP('Quarter 3'!AQ36-5*('Quarter 3'!AN36-1),'Players Stats'!$B$136:$J$140,1+AO36),"")</f>
        <v>0.12500000000000003</v>
      </c>
      <c r="AV36" s="44" t="str">
        <f t="shared" ca="1" si="66"/>
        <v>NO</v>
      </c>
      <c r="AW36" s="27">
        <f t="shared" ca="1" si="23"/>
        <v>0.80714483271630633</v>
      </c>
      <c r="AX36" s="44">
        <f ca="1">IF(AL36&lt;&gt;"",IF(AV36="NO",VLOOKUP(AQ36,'Players Stats'!$C$88:$I$127,7),""),"")</f>
        <v>0</v>
      </c>
      <c r="AY36" s="44">
        <f t="shared" ca="1" si="67"/>
        <v>2</v>
      </c>
      <c r="AZ36" s="27">
        <f t="shared" ca="1" si="24"/>
        <v>0.20628231089177362</v>
      </c>
      <c r="BA36" s="44">
        <f ca="1">IF(AV36="NO",VLOOKUP(AQ36,'Players Stats'!$C$88:$H$127,7-'Quarter 3'!AY36),"")</f>
        <v>0.45700000000000002</v>
      </c>
      <c r="BB36" s="44">
        <f t="shared" ca="1" si="68"/>
        <v>2</v>
      </c>
      <c r="BC36" s="27">
        <f t="shared" ca="1" si="25"/>
        <v>0.97176018731251268</v>
      </c>
      <c r="BD36" s="44" t="str">
        <f ca="1">IF(BC36="","",IF(BC36&lt;=VLOOKUP(AQ36,'Players Stats'!$C$88:$L$127,10),"YES","NO"))</f>
        <v>NO</v>
      </c>
      <c r="BE36" s="27" t="str">
        <f t="shared" ca="1" si="26"/>
        <v/>
      </c>
      <c r="BF36" s="44" t="str">
        <f ca="1">IF(BD36="YES",IF(BE36&lt;=VLOOKUP(AQ36,'Players Stats'!$C$88:$H$127,6),1,0),"")</f>
        <v/>
      </c>
      <c r="BG36" s="27" t="str">
        <f t="shared" ca="1" si="27"/>
        <v/>
      </c>
      <c r="BH36" s="44" t="str">
        <f ca="1">IF(AND(BD36="YES",BG36&lt;&gt;""),IF(BG36&lt;=VLOOKUP(AQ36,'Players Stats'!$C$88:$H$127,6),1,0),"")</f>
        <v/>
      </c>
      <c r="BI36" s="27" t="str">
        <f t="shared" ca="1" si="28"/>
        <v/>
      </c>
      <c r="BJ36" s="44" t="str">
        <f ca="1">IF(BI36="","",IF(BI36&lt;=Simulation!$K$7,"YES","NO"))</f>
        <v/>
      </c>
      <c r="BK36" s="27" t="str">
        <f t="shared" ca="1" si="29"/>
        <v/>
      </c>
      <c r="BL36" s="44" t="str">
        <f ca="1">IF(BJ36="NO",IF(BK36&lt;=Simulation!$K$9,AN36,AO36),"")</f>
        <v/>
      </c>
      <c r="BN36" s="44">
        <f t="shared" ca="1" si="30"/>
        <v>10</v>
      </c>
      <c r="BO36" s="6" t="str">
        <f t="shared" ca="1" si="31"/>
        <v>-</v>
      </c>
      <c r="BP36" s="44">
        <f t="shared" ca="1" si="32"/>
        <v>19</v>
      </c>
      <c r="BR36" s="44" t="str">
        <f t="shared" ca="1" si="2"/>
        <v/>
      </c>
      <c r="BS36" s="44" t="str">
        <f t="shared" ca="1" si="2"/>
        <v/>
      </c>
      <c r="BT36" s="44" t="str">
        <f t="shared" ca="1" si="2"/>
        <v/>
      </c>
      <c r="BU36" s="44"/>
      <c r="BV36" s="44">
        <f ca="1">IF(BV35&lt;&gt;"",IF(AND(BV35&lt;60*Simulation!$K$8, BV35+BW36&lt;60*Simulation!$K$8),BV35+BW36,""),"")</f>
        <v>439</v>
      </c>
      <c r="BW36" s="44">
        <f ca="1">IF(BV35&lt;&gt;"",IF(AND(CV35&lt;&gt;"", BX35=CV35),RANDBETWEEN(Simulation!$N$6,Simulation!$P$6),RANDBETWEEN(Simulation!$N$5,Simulation!$P$5)),"")</f>
        <v>9</v>
      </c>
      <c r="BX36" s="44">
        <f t="shared" ca="1" si="69"/>
        <v>6</v>
      </c>
      <c r="BY36" s="44">
        <f t="shared" ca="1" si="33"/>
        <v>5</v>
      </c>
      <c r="BZ36" s="27">
        <f t="shared" ca="1" si="34"/>
        <v>0.1686306406643292</v>
      </c>
      <c r="CA36" s="44">
        <f t="shared" ca="1" si="35"/>
        <v>26</v>
      </c>
      <c r="CB36" s="44" t="str">
        <f ca="1">IF(BV36&lt;&gt;"",VLOOKUP(CA36,'Players Stats'!$C$88:$D$127,2),"")</f>
        <v>Point Guard</v>
      </c>
      <c r="CC36" s="44" t="str">
        <f ca="1">IF(BV36&lt;&gt;"",VLOOKUP(CA36,'Players Stats'!$C$88:$E$127,3),"")</f>
        <v>Mike Conley</v>
      </c>
      <c r="CD36" s="27">
        <f t="shared" ca="1" si="36"/>
        <v>0.13415357573393072</v>
      </c>
      <c r="CE36" s="44">
        <f ca="1">IF(BV36&lt;&gt;"",VLOOKUP('Quarter 3'!CA36-5*('Quarter 3'!BX36-1),'Players Stats'!$B$136:$J$140,1+BY36),"")</f>
        <v>8.5750000000000007E-2</v>
      </c>
      <c r="CF36" s="44" t="str">
        <f t="shared" ca="1" si="70"/>
        <v>NO</v>
      </c>
      <c r="CG36" s="27">
        <f t="shared" ca="1" si="37"/>
        <v>9.9378867777765723E-2</v>
      </c>
      <c r="CH36" s="44">
        <f ca="1">IF(BV36&lt;&gt;"",IF(CF36="NO",VLOOKUP(CA36,'Players Stats'!$C$88:$I$127,7),""),"")</f>
        <v>0.23870967741935484</v>
      </c>
      <c r="CI36" s="44">
        <f t="shared" ca="1" si="71"/>
        <v>3</v>
      </c>
      <c r="CJ36" s="27">
        <f t="shared" ca="1" si="38"/>
        <v>0.886646168641259</v>
      </c>
      <c r="CK36" s="44">
        <f ca="1">IF(CF36="NO",VLOOKUP(CA36,'Players Stats'!$C$88:$H$127,7-'Quarter 3'!CI36),"")</f>
        <v>0.36199999999999999</v>
      </c>
      <c r="CL36" s="44">
        <f t="shared" ca="1" si="72"/>
        <v>0</v>
      </c>
      <c r="CM36" s="27" t="str">
        <f t="shared" ca="1" si="39"/>
        <v/>
      </c>
      <c r="CN36" s="44" t="str">
        <f ca="1">IF(CM36="","",IF(CM36&lt;=VLOOKUP(CA36,'Players Stats'!$C$88:$L$127,10),"YES","NO"))</f>
        <v/>
      </c>
      <c r="CO36" s="27" t="str">
        <f t="shared" ca="1" si="40"/>
        <v/>
      </c>
      <c r="CP36" s="44" t="str">
        <f ca="1">IF(CN36="YES",IF(CO36&lt;=VLOOKUP(CA36,'Players Stats'!$C$88:$H$127,6),1,0),"")</f>
        <v/>
      </c>
      <c r="CQ36" s="27" t="str">
        <f t="shared" ca="1" si="41"/>
        <v/>
      </c>
      <c r="CR36" s="44" t="str">
        <f ca="1">IF(AND(CN36="YES",CQ36&lt;&gt;""),IF(CQ36&lt;=VLOOKUP(CA36,'Players Stats'!$C$88:$H$127,6),1,0),"")</f>
        <v/>
      </c>
      <c r="CS36" s="27" t="str">
        <f t="shared" ca="1" si="42"/>
        <v/>
      </c>
      <c r="CT36" s="44" t="str">
        <f ca="1">IF(CS36="","",IF(CS36&lt;=Simulation!$K$7,"YES","NO"))</f>
        <v/>
      </c>
      <c r="CU36" s="27" t="str">
        <f t="shared" ca="1" si="43"/>
        <v/>
      </c>
      <c r="CV36" s="44" t="str">
        <f ca="1">IF(CT36="NO",IF(CU36&lt;=Simulation!$K$9,BX36,BY36),"")</f>
        <v/>
      </c>
      <c r="CX36" s="44">
        <f t="shared" ca="1" si="44"/>
        <v>17</v>
      </c>
      <c r="CY36" s="6" t="str">
        <f t="shared" ca="1" si="45"/>
        <v>-</v>
      </c>
      <c r="CZ36" s="44">
        <f t="shared" ca="1" si="46"/>
        <v>6</v>
      </c>
      <c r="DB36" s="44" t="str">
        <f t="shared" ca="1" si="3"/>
        <v/>
      </c>
      <c r="DC36" s="44" t="str">
        <f t="shared" ca="1" si="3"/>
        <v/>
      </c>
      <c r="DD36" s="44" t="str">
        <f t="shared" ca="1" si="3"/>
        <v/>
      </c>
      <c r="DE36" s="44"/>
      <c r="DF36" s="44">
        <f ca="1">IF(DF35&lt;&gt;"",IF(AND(DF35&lt;60*Simulation!$K$8, DF35+DG36&lt;60*Simulation!$K$8),DF35+DG36,""),"")</f>
        <v>353</v>
      </c>
      <c r="DG36" s="44">
        <f ca="1">IF(DF35&lt;&gt;"",IF(AND(EF35&lt;&gt;"", DH35=EF35),RANDBETWEEN(Simulation!$N$6,Simulation!$P$6),RANDBETWEEN(Simulation!$N$5,Simulation!$P$5)),"")</f>
        <v>12</v>
      </c>
      <c r="DH36" s="44">
        <f t="shared" ca="1" si="73"/>
        <v>5</v>
      </c>
      <c r="DI36" s="44">
        <f t="shared" ca="1" si="47"/>
        <v>6</v>
      </c>
      <c r="DJ36" s="27">
        <f t="shared" ca="1" si="48"/>
        <v>0.3387630039872942</v>
      </c>
      <c r="DK36" s="44">
        <f t="shared" ca="1" si="49"/>
        <v>22</v>
      </c>
      <c r="DL36" s="44" t="str">
        <f ca="1">IF(DF36&lt;&gt;"",VLOOKUP(DK36,'Players Stats'!$C$88:$D$127,2),"")</f>
        <v>Shooting Guard</v>
      </c>
      <c r="DM36" s="44" t="str">
        <f ca="1">IF(DF36&lt;&gt;"",VLOOKUP(DK36,'Players Stats'!$C$88:$E$127,3),"")</f>
        <v>Thabo Sefolosha</v>
      </c>
      <c r="DN36" s="27">
        <f t="shared" ca="1" si="50"/>
        <v>0.9915612395836596</v>
      </c>
      <c r="DO36" s="44">
        <f ca="1">IF(DF36&lt;&gt;"",VLOOKUP('Quarter 3'!DK36-5*('Quarter 3'!DH36-1),'Players Stats'!$B$136:$J$140,1+DI36),"")</f>
        <v>8.7049999999999988E-2</v>
      </c>
      <c r="DP36" s="44" t="str">
        <f t="shared" ca="1" si="74"/>
        <v>NO</v>
      </c>
      <c r="DQ36" s="27">
        <f t="shared" ca="1" si="51"/>
        <v>0.49528287328606002</v>
      </c>
      <c r="DR36" s="44">
        <f ca="1">IF(DF36&lt;&gt;"",IF(DP36="NO",VLOOKUP(DK36,'Players Stats'!$C$88:$I$127,7),""),"")</f>
        <v>0.35555555555555557</v>
      </c>
      <c r="DS36" s="44">
        <f t="shared" ca="1" si="75"/>
        <v>2</v>
      </c>
      <c r="DT36" s="27">
        <f t="shared" ca="1" si="52"/>
        <v>0.80476114494389861</v>
      </c>
      <c r="DU36" s="44">
        <f ca="1">IF(DP36="NO",VLOOKUP(DK36,'Players Stats'!$C$88:$H$127,7-'Quarter 3'!DS36),"")</f>
        <v>0.48099999999999998</v>
      </c>
      <c r="DV36" s="44">
        <f t="shared" ca="1" si="76"/>
        <v>0</v>
      </c>
      <c r="DW36" s="27">
        <f t="shared" ca="1" si="53"/>
        <v>0.3041047226579886</v>
      </c>
      <c r="DX36" s="44" t="str">
        <f ca="1">IF(DW36="","",IF(DW36&lt;=VLOOKUP(DK36,'Players Stats'!$C$88:$L$127,10),"YES","NO"))</f>
        <v>NO</v>
      </c>
      <c r="DY36" s="27" t="str">
        <f t="shared" ca="1" si="54"/>
        <v/>
      </c>
      <c r="DZ36" s="44" t="str">
        <f ca="1">IF(DX36="YES",IF(DY36&lt;=VLOOKUP(DK36,'Players Stats'!$C$88:$H$127,6),1,0),"")</f>
        <v/>
      </c>
      <c r="EA36" s="27" t="str">
        <f t="shared" ca="1" si="55"/>
        <v/>
      </c>
      <c r="EB36" s="44" t="str">
        <f ca="1">IF(AND(DX36="YES",EA36&lt;&gt;""),IF(EA36&lt;=VLOOKUP(DK36,'Players Stats'!$C$88:$H$127,6),1,0),"")</f>
        <v/>
      </c>
      <c r="EC36" s="27">
        <f t="shared" ca="1" si="56"/>
        <v>0.76544682793211849</v>
      </c>
      <c r="ED36" s="44" t="str">
        <f ca="1">IF(EC36="","",IF(EC36&lt;=Simulation!$K$7,"YES","NO"))</f>
        <v>NO</v>
      </c>
      <c r="EE36" s="27">
        <f t="shared" ca="1" si="57"/>
        <v>6.3927427403997927E-2</v>
      </c>
      <c r="EF36" s="44">
        <f ca="1">IF(ED36="NO",IF(EE36&lt;=Simulation!$K$9,DH36,DI36),"")</f>
        <v>5</v>
      </c>
      <c r="EH36" s="44">
        <f t="shared" ca="1" si="58"/>
        <v>16</v>
      </c>
      <c r="EI36" s="6" t="str">
        <f t="shared" ca="1" si="59"/>
        <v>-</v>
      </c>
      <c r="EJ36" s="44">
        <f t="shared" ca="1" si="60"/>
        <v>12</v>
      </c>
      <c r="EL36" s="44" t="str">
        <f t="shared" ca="1" si="4"/>
        <v/>
      </c>
      <c r="EM36" s="44" t="str">
        <f t="shared" ca="1" si="4"/>
        <v/>
      </c>
      <c r="EN36" s="44" t="str">
        <f t="shared" ca="1" si="4"/>
        <v/>
      </c>
    </row>
    <row r="37" spans="2:144">
      <c r="B37" s="44">
        <f ca="1">IF(B36&lt;&gt;"",IF(AND(B36&lt;60*Simulation!$K$8, B36+C37&lt;60*Simulation!$K$8),B36+C37,""),"")</f>
        <v>382</v>
      </c>
      <c r="C37" s="44">
        <f ca="1">IF(B36&lt;&gt;"",IF(AND(AB36&lt;&gt;"", D36=AB36),RANDBETWEEN(Simulation!$N$6,Simulation!$P$6),RANDBETWEEN(Simulation!$N$5,Simulation!$P$5)),"")</f>
        <v>13</v>
      </c>
      <c r="D37" s="44">
        <f t="shared" ca="1" si="61"/>
        <v>5</v>
      </c>
      <c r="E37" s="44">
        <f t="shared" ca="1" si="5"/>
        <v>6</v>
      </c>
      <c r="F37" s="27">
        <f t="shared" ca="1" si="6"/>
        <v>0.29130155578128114</v>
      </c>
      <c r="G37" s="44">
        <f t="shared" ca="1" si="7"/>
        <v>22</v>
      </c>
      <c r="H37" s="44" t="str">
        <f ca="1">IF(B37&lt;&gt;"",VLOOKUP(G37,'Players Stats'!$C$88:$D$127,2),"")</f>
        <v>Shooting Guard</v>
      </c>
      <c r="I37" s="44" t="str">
        <f ca="1">IF(B37&lt;&gt;"",VLOOKUP(G37,'Players Stats'!$C$88:$E$127,3),"")</f>
        <v>Thabo Sefolosha</v>
      </c>
      <c r="J37" s="27">
        <f t="shared" ca="1" si="8"/>
        <v>0.41172309041637767</v>
      </c>
      <c r="K37" s="44">
        <f ca="1">IF(B37&lt;&gt;"",VLOOKUP('Quarter 3'!G37-5*('Quarter 3'!D37-1),'Players Stats'!$B$136:$J$140,1+E37),"")</f>
        <v>8.7049999999999988E-2</v>
      </c>
      <c r="L37" s="44" t="str">
        <f t="shared" ca="1" si="62"/>
        <v>NO</v>
      </c>
      <c r="M37" s="27">
        <f t="shared" ca="1" si="9"/>
        <v>0.94493352847966305</v>
      </c>
      <c r="N37" s="44">
        <f ca="1">IF(B37&lt;&gt;"",IF(L37="NO",VLOOKUP(G37,'Players Stats'!$C$88:$I$127,7),""),"")</f>
        <v>0.35555555555555557</v>
      </c>
      <c r="O37" s="44">
        <f t="shared" ca="1" si="63"/>
        <v>2</v>
      </c>
      <c r="P37" s="27">
        <f t="shared" ca="1" si="10"/>
        <v>0.1151248801448651</v>
      </c>
      <c r="Q37" s="44">
        <f ca="1">IF(L37="NO",VLOOKUP(G37,'Players Stats'!$C$88:$H$127,7-'Quarter 3'!O37),"")</f>
        <v>0.48099999999999998</v>
      </c>
      <c r="R37" s="44">
        <f t="shared" ca="1" si="64"/>
        <v>2</v>
      </c>
      <c r="S37" s="27">
        <f t="shared" ca="1" si="11"/>
        <v>0.95094059930150854</v>
      </c>
      <c r="T37" s="44" t="str">
        <f ca="1">IF(S37="","",IF(S37&lt;=VLOOKUP(G37,'Players Stats'!$C$88:$L$127,10),"YES","NO"))</f>
        <v>NO</v>
      </c>
      <c r="U37" s="27" t="str">
        <f t="shared" ca="1" si="12"/>
        <v/>
      </c>
      <c r="V37" s="44" t="str">
        <f ca="1">IF(T37="YES",IF(U37&lt;=VLOOKUP(G37,'Players Stats'!$C$88:$H$127,6),1,0),"")</f>
        <v/>
      </c>
      <c r="W37" s="27" t="str">
        <f t="shared" ca="1" si="13"/>
        <v/>
      </c>
      <c r="X37" s="44" t="str">
        <f ca="1">IF(AND(T37="YES",W37&lt;&gt;""),IF(W37&lt;=VLOOKUP(G37,'Players Stats'!$C$88:$H$127,6),1,0),"")</f>
        <v/>
      </c>
      <c r="Y37" s="27" t="str">
        <f t="shared" ca="1" si="14"/>
        <v/>
      </c>
      <c r="Z37" s="44" t="str">
        <f ca="1">IF(Y37="","",IF(Y37&lt;=Simulation!$K$7,"YES","NO"))</f>
        <v/>
      </c>
      <c r="AA37" s="27" t="str">
        <f t="shared" ca="1" si="15"/>
        <v/>
      </c>
      <c r="AB37" s="44" t="str">
        <f ca="1">IF(Z37="NO",IF(AA37&lt;=Simulation!$K$9,D37,E37),"")</f>
        <v/>
      </c>
      <c r="AD37" s="44">
        <f t="shared" ca="1" si="16"/>
        <v>18</v>
      </c>
      <c r="AE37" s="6" t="str">
        <f t="shared" ca="1" si="17"/>
        <v>-</v>
      </c>
      <c r="AF37" s="44">
        <f t="shared" ca="1" si="18"/>
        <v>8</v>
      </c>
      <c r="AH37" s="44" t="str">
        <f t="shared" ca="1" si="77"/>
        <v/>
      </c>
      <c r="AI37" s="44" t="str">
        <f t="shared" ca="1" si="77"/>
        <v/>
      </c>
      <c r="AJ37" s="44" t="str">
        <f t="shared" ca="1" si="77"/>
        <v/>
      </c>
      <c r="AL37" s="44">
        <f ca="1">IF(AL36&lt;&gt;"",IF(AND(AL36&lt;60*Simulation!$K$8, AL36+AM37&lt;60*Simulation!$K$8),AL36+AM37,""),"")</f>
        <v>407</v>
      </c>
      <c r="AM37" s="44">
        <f ca="1">IF(AL36&lt;&gt;"",IF(AND(BL36&lt;&gt;"", AN36=BL36),RANDBETWEEN(Simulation!$N$6,Simulation!$P$6),RANDBETWEEN(Simulation!$N$5,Simulation!$P$5)),"")</f>
        <v>22</v>
      </c>
      <c r="AN37" s="44">
        <f t="shared" ca="1" si="65"/>
        <v>6</v>
      </c>
      <c r="AO37" s="44">
        <f t="shared" ca="1" si="19"/>
        <v>5</v>
      </c>
      <c r="AP37" s="27">
        <f t="shared" ca="1" si="20"/>
        <v>0.77146166350042511</v>
      </c>
      <c r="AQ37" s="44">
        <f t="shared" ca="1" si="21"/>
        <v>29</v>
      </c>
      <c r="AR37" s="44" t="str">
        <f ca="1">IF(AL37&lt;&gt;"",VLOOKUP(AQ37,'Players Stats'!$C$88:$D$127,2),"")</f>
        <v>Power Forward</v>
      </c>
      <c r="AS37" s="44" t="str">
        <f ca="1">IF(AL37&lt;&gt;"",VLOOKUP(AQ37,'Players Stats'!$C$88:$E$127,3),"")</f>
        <v>Tayshaun Prince</v>
      </c>
      <c r="AT37" s="27">
        <f t="shared" ca="1" si="22"/>
        <v>1.6264260842635769E-2</v>
      </c>
      <c r="AU37" s="44">
        <f ca="1">IF(AL37&lt;&gt;"",VLOOKUP('Quarter 3'!AQ37-5*('Quarter 3'!AN37-1),'Players Stats'!$B$136:$J$140,1+AO37),"")</f>
        <v>0.15285000000000001</v>
      </c>
      <c r="AV37" s="44" t="str">
        <f t="shared" ca="1" si="66"/>
        <v>YES</v>
      </c>
      <c r="AW37" s="27" t="str">
        <f t="shared" ca="1" si="23"/>
        <v/>
      </c>
      <c r="AX37" s="44" t="str">
        <f ca="1">IF(AL37&lt;&gt;"",IF(AV37="NO",VLOOKUP(AQ37,'Players Stats'!$C$88:$I$127,7),""),"")</f>
        <v/>
      </c>
      <c r="AY37" s="44" t="str">
        <f t="shared" ca="1" si="67"/>
        <v/>
      </c>
      <c r="AZ37" s="27" t="str">
        <f t="shared" ca="1" si="24"/>
        <v/>
      </c>
      <c r="BA37" s="44" t="str">
        <f ca="1">IF(AV37="NO",VLOOKUP(AQ37,'Players Stats'!$C$88:$H$127,7-'Quarter 3'!AY37),"")</f>
        <v/>
      </c>
      <c r="BB37" s="44" t="str">
        <f t="shared" ca="1" si="68"/>
        <v/>
      </c>
      <c r="BC37" s="27" t="str">
        <f t="shared" ca="1" si="25"/>
        <v/>
      </c>
      <c r="BD37" s="44" t="str">
        <f ca="1">IF(BC37="","",IF(BC37&lt;=VLOOKUP(AQ37,'Players Stats'!$C$88:$L$127,10),"YES","NO"))</f>
        <v/>
      </c>
      <c r="BE37" s="27" t="str">
        <f t="shared" ca="1" si="26"/>
        <v/>
      </c>
      <c r="BF37" s="44" t="str">
        <f ca="1">IF(BD37="YES",IF(BE37&lt;=VLOOKUP(AQ37,'Players Stats'!$C$88:$H$127,6),1,0),"")</f>
        <v/>
      </c>
      <c r="BG37" s="27" t="str">
        <f t="shared" ca="1" si="27"/>
        <v/>
      </c>
      <c r="BH37" s="44" t="str">
        <f ca="1">IF(AND(BD37="YES",BG37&lt;&gt;""),IF(BG37&lt;=VLOOKUP(AQ37,'Players Stats'!$C$88:$H$127,6),1,0),"")</f>
        <v/>
      </c>
      <c r="BI37" s="27" t="str">
        <f t="shared" ca="1" si="28"/>
        <v/>
      </c>
      <c r="BJ37" s="44" t="str">
        <f ca="1">IF(BI37="","",IF(BI37&lt;=Simulation!$K$7,"YES","NO"))</f>
        <v/>
      </c>
      <c r="BK37" s="27" t="str">
        <f t="shared" ca="1" si="29"/>
        <v/>
      </c>
      <c r="BL37" s="44" t="str">
        <f ca="1">IF(BJ37="NO",IF(BK37&lt;=Simulation!$K$9,AN37,AO37),"")</f>
        <v/>
      </c>
      <c r="BN37" s="44">
        <f t="shared" ca="1" si="30"/>
        <v>10</v>
      </c>
      <c r="BO37" s="6" t="str">
        <f t="shared" ca="1" si="31"/>
        <v>-</v>
      </c>
      <c r="BP37" s="44">
        <f t="shared" ca="1" si="32"/>
        <v>19</v>
      </c>
      <c r="BR37" s="44" t="str">
        <f t="shared" ca="1" si="2"/>
        <v/>
      </c>
      <c r="BS37" s="44" t="str">
        <f t="shared" ca="1" si="2"/>
        <v/>
      </c>
      <c r="BT37" s="44" t="str">
        <f t="shared" ca="1" si="2"/>
        <v/>
      </c>
      <c r="BU37" s="44"/>
      <c r="BV37" s="44">
        <f ca="1">IF(BV36&lt;&gt;"",IF(AND(BV36&lt;60*Simulation!$K$8, BV36+BW37&lt;60*Simulation!$K$8),BV36+BW37,""),"")</f>
        <v>459</v>
      </c>
      <c r="BW37" s="44">
        <f ca="1">IF(BV36&lt;&gt;"",IF(AND(CV36&lt;&gt;"", BX36=CV36),RANDBETWEEN(Simulation!$N$6,Simulation!$P$6),RANDBETWEEN(Simulation!$N$5,Simulation!$P$5)),"")</f>
        <v>20</v>
      </c>
      <c r="BX37" s="44">
        <f t="shared" ca="1" si="69"/>
        <v>5</v>
      </c>
      <c r="BY37" s="44">
        <f t="shared" ca="1" si="33"/>
        <v>6</v>
      </c>
      <c r="BZ37" s="27">
        <f t="shared" ca="1" si="34"/>
        <v>0.76061455117532151</v>
      </c>
      <c r="CA37" s="44">
        <f t="shared" ca="1" si="35"/>
        <v>24</v>
      </c>
      <c r="CB37" s="44" t="str">
        <f ca="1">IF(BV37&lt;&gt;"",VLOOKUP(CA37,'Players Stats'!$C$88:$D$127,2),"")</f>
        <v>Power Forward</v>
      </c>
      <c r="CC37" s="44" t="str">
        <f ca="1">IF(BV37&lt;&gt;"",VLOOKUP(CA37,'Players Stats'!$C$88:$E$127,3),"")</f>
        <v>Serge Ibaka</v>
      </c>
      <c r="CD37" s="27">
        <f t="shared" ca="1" si="36"/>
        <v>0.91482842243362006</v>
      </c>
      <c r="CE37" s="44">
        <f ca="1">IF(BV37&lt;&gt;"",VLOOKUP('Quarter 3'!CA37-5*('Quarter 3'!BX37-1),'Players Stats'!$B$136:$J$140,1+BY37),"")</f>
        <v>4.6249999999999999E-2</v>
      </c>
      <c r="CF37" s="44" t="str">
        <f t="shared" ca="1" si="70"/>
        <v>NO</v>
      </c>
      <c r="CG37" s="27">
        <f t="shared" ca="1" si="37"/>
        <v>0.16097318807231398</v>
      </c>
      <c r="CH37" s="44">
        <f ca="1">IF(BV37&lt;&gt;"",IF(CF37="NO",VLOOKUP(CA37,'Players Stats'!$C$88:$I$127,7),""),"")</f>
        <v>6.7307692307692318E-2</v>
      </c>
      <c r="CI37" s="44">
        <f t="shared" ca="1" si="71"/>
        <v>2</v>
      </c>
      <c r="CJ37" s="27">
        <f t="shared" ca="1" si="38"/>
        <v>1.4491951915132084E-2</v>
      </c>
      <c r="CK37" s="44">
        <f ca="1">IF(CF37="NO",VLOOKUP(CA37,'Players Stats'!$C$88:$H$127,7-'Quarter 3'!CI37),"")</f>
        <v>0.57299999999999995</v>
      </c>
      <c r="CL37" s="44">
        <f t="shared" ca="1" si="72"/>
        <v>2</v>
      </c>
      <c r="CM37" s="27">
        <f t="shared" ca="1" si="39"/>
        <v>0.52458457019953286</v>
      </c>
      <c r="CN37" s="44" t="str">
        <f ca="1">IF(CM37="","",IF(CM37&lt;=VLOOKUP(CA37,'Players Stats'!$C$88:$L$127,10),"YES","NO"))</f>
        <v>NO</v>
      </c>
      <c r="CO37" s="27" t="str">
        <f t="shared" ca="1" si="40"/>
        <v/>
      </c>
      <c r="CP37" s="44" t="str">
        <f ca="1">IF(CN37="YES",IF(CO37&lt;=VLOOKUP(CA37,'Players Stats'!$C$88:$H$127,6),1,0),"")</f>
        <v/>
      </c>
      <c r="CQ37" s="27" t="str">
        <f t="shared" ca="1" si="41"/>
        <v/>
      </c>
      <c r="CR37" s="44" t="str">
        <f ca="1">IF(AND(CN37="YES",CQ37&lt;&gt;""),IF(CQ37&lt;=VLOOKUP(CA37,'Players Stats'!$C$88:$H$127,6),1,0),"")</f>
        <v/>
      </c>
      <c r="CS37" s="27" t="str">
        <f t="shared" ca="1" si="42"/>
        <v/>
      </c>
      <c r="CT37" s="44" t="str">
        <f ca="1">IF(CS37="","",IF(CS37&lt;=Simulation!$K$7,"YES","NO"))</f>
        <v/>
      </c>
      <c r="CU37" s="27" t="str">
        <f t="shared" ca="1" si="43"/>
        <v/>
      </c>
      <c r="CV37" s="44" t="str">
        <f ca="1">IF(CT37="NO",IF(CU37&lt;=Simulation!$K$9,BX37,BY37),"")</f>
        <v/>
      </c>
      <c r="CX37" s="44">
        <f t="shared" ca="1" si="44"/>
        <v>19</v>
      </c>
      <c r="CY37" s="6" t="str">
        <f t="shared" ca="1" si="45"/>
        <v>-</v>
      </c>
      <c r="CZ37" s="44">
        <f t="shared" ca="1" si="46"/>
        <v>6</v>
      </c>
      <c r="DB37" s="44" t="str">
        <f t="shared" ca="1" si="3"/>
        <v/>
      </c>
      <c r="DC37" s="44" t="str">
        <f t="shared" ca="1" si="3"/>
        <v/>
      </c>
      <c r="DD37" s="44" t="str">
        <f t="shared" ca="1" si="3"/>
        <v/>
      </c>
      <c r="DE37" s="44"/>
      <c r="DF37" s="44">
        <f ca="1">IF(DF36&lt;&gt;"",IF(AND(DF36&lt;60*Simulation!$K$8, DF36+DG37&lt;60*Simulation!$K$8),DF36+DG37,""),"")</f>
        <v>359</v>
      </c>
      <c r="DG37" s="44">
        <f ca="1">IF(DF36&lt;&gt;"",IF(AND(EF36&lt;&gt;"", DH36=EF36),RANDBETWEEN(Simulation!$N$6,Simulation!$P$6),RANDBETWEEN(Simulation!$N$5,Simulation!$P$5)),"")</f>
        <v>6</v>
      </c>
      <c r="DH37" s="44">
        <f t="shared" ca="1" si="73"/>
        <v>5</v>
      </c>
      <c r="DI37" s="44">
        <f t="shared" ca="1" si="47"/>
        <v>6</v>
      </c>
      <c r="DJ37" s="27">
        <f t="shared" ca="1" si="48"/>
        <v>0.80499732323902551</v>
      </c>
      <c r="DK37" s="44">
        <f t="shared" ca="1" si="49"/>
        <v>25</v>
      </c>
      <c r="DL37" s="44" t="str">
        <f ca="1">IF(DF37&lt;&gt;"",VLOOKUP(DK37,'Players Stats'!$C$88:$D$127,2),"")</f>
        <v>Center</v>
      </c>
      <c r="DM37" s="44" t="str">
        <f ca="1">IF(DF37&lt;&gt;"",VLOOKUP(DK37,'Players Stats'!$C$88:$E$127,3),"")</f>
        <v>Kendrick Perkins</v>
      </c>
      <c r="DN37" s="27">
        <f t="shared" ca="1" si="50"/>
        <v>0.20795285803125096</v>
      </c>
      <c r="DO37" s="44">
        <f ca="1">IF(DF37&lt;&gt;"",VLOOKUP('Quarter 3'!DK37-5*('Quarter 3'!DH37-1),'Players Stats'!$B$136:$J$140,1+DI37),"")</f>
        <v>0.12500000000000003</v>
      </c>
      <c r="DP37" s="44" t="str">
        <f t="shared" ca="1" si="74"/>
        <v>NO</v>
      </c>
      <c r="DQ37" s="27">
        <f t="shared" ca="1" si="51"/>
        <v>6.9797138012465565E-2</v>
      </c>
      <c r="DR37" s="44">
        <f ca="1">IF(DF37&lt;&gt;"",IF(DP37="NO",VLOOKUP(DK37,'Players Stats'!$C$88:$I$127,7),""),"")</f>
        <v>0</v>
      </c>
      <c r="DS37" s="44">
        <f t="shared" ca="1" si="75"/>
        <v>2</v>
      </c>
      <c r="DT37" s="27">
        <f t="shared" ca="1" si="52"/>
        <v>0.44768771551634667</v>
      </c>
      <c r="DU37" s="44">
        <f ca="1">IF(DP37="NO",VLOOKUP(DK37,'Players Stats'!$C$88:$H$127,7-'Quarter 3'!DS37),"")</f>
        <v>0.45700000000000002</v>
      </c>
      <c r="DV37" s="44">
        <f t="shared" ca="1" si="76"/>
        <v>2</v>
      </c>
      <c r="DW37" s="27">
        <f t="shared" ca="1" si="53"/>
        <v>0.39599369915407256</v>
      </c>
      <c r="DX37" s="44" t="str">
        <f ca="1">IF(DW37="","",IF(DW37&lt;=VLOOKUP(DK37,'Players Stats'!$C$88:$L$127,10),"YES","NO"))</f>
        <v>NO</v>
      </c>
      <c r="DY37" s="27" t="str">
        <f t="shared" ca="1" si="54"/>
        <v/>
      </c>
      <c r="DZ37" s="44" t="str">
        <f ca="1">IF(DX37="YES",IF(DY37&lt;=VLOOKUP(DK37,'Players Stats'!$C$88:$H$127,6),1,0),"")</f>
        <v/>
      </c>
      <c r="EA37" s="27" t="str">
        <f t="shared" ca="1" si="55"/>
        <v/>
      </c>
      <c r="EB37" s="44" t="str">
        <f ca="1">IF(AND(DX37="YES",EA37&lt;&gt;""),IF(EA37&lt;=VLOOKUP(DK37,'Players Stats'!$C$88:$H$127,6),1,0),"")</f>
        <v/>
      </c>
      <c r="EC37" s="27" t="str">
        <f t="shared" ca="1" si="56"/>
        <v/>
      </c>
      <c r="ED37" s="44" t="str">
        <f ca="1">IF(EC37="","",IF(EC37&lt;=Simulation!$K$7,"YES","NO"))</f>
        <v/>
      </c>
      <c r="EE37" s="27" t="str">
        <f t="shared" ca="1" si="57"/>
        <v/>
      </c>
      <c r="EF37" s="44" t="str">
        <f ca="1">IF(ED37="NO",IF(EE37&lt;=Simulation!$K$9,DH37,DI37),"")</f>
        <v/>
      </c>
      <c r="EH37" s="44">
        <f t="shared" ca="1" si="58"/>
        <v>18</v>
      </c>
      <c r="EI37" s="6" t="str">
        <f t="shared" ca="1" si="59"/>
        <v>-</v>
      </c>
      <c r="EJ37" s="44">
        <f t="shared" ca="1" si="60"/>
        <v>12</v>
      </c>
      <c r="EL37" s="44" t="str">
        <f t="shared" ca="1" si="4"/>
        <v/>
      </c>
      <c r="EM37" s="44" t="str">
        <f t="shared" ca="1" si="4"/>
        <v/>
      </c>
      <c r="EN37" s="44" t="str">
        <f t="shared" ca="1" si="4"/>
        <v/>
      </c>
    </row>
    <row r="38" spans="2:144">
      <c r="B38" s="44">
        <f ca="1">IF(B37&lt;&gt;"",IF(AND(B37&lt;60*Simulation!$K$8, B37+C38&lt;60*Simulation!$K$8),B37+C38,""),"")</f>
        <v>405</v>
      </c>
      <c r="C38" s="44">
        <f ca="1">IF(B37&lt;&gt;"",IF(AND(AB37&lt;&gt;"", D37=AB37),RANDBETWEEN(Simulation!$N$6,Simulation!$P$6),RANDBETWEEN(Simulation!$N$5,Simulation!$P$5)),"")</f>
        <v>23</v>
      </c>
      <c r="D38" s="44">
        <f t="shared" ca="1" si="61"/>
        <v>6</v>
      </c>
      <c r="E38" s="44">
        <f t="shared" ca="1" si="5"/>
        <v>5</v>
      </c>
      <c r="F38" s="27">
        <f t="shared" ca="1" si="6"/>
        <v>0.95468354388046262</v>
      </c>
      <c r="G38" s="44">
        <f t="shared" ca="1" si="7"/>
        <v>30</v>
      </c>
      <c r="H38" s="44" t="str">
        <f ca="1">IF(B38&lt;&gt;"",VLOOKUP(G38,'Players Stats'!$C$88:$D$127,2),"")</f>
        <v>Center</v>
      </c>
      <c r="I38" s="44" t="str">
        <f ca="1">IF(B38&lt;&gt;"",VLOOKUP(G38,'Players Stats'!$C$88:$E$127,3),"")</f>
        <v>Marc Gasol</v>
      </c>
      <c r="J38" s="27">
        <f t="shared" ca="1" si="8"/>
        <v>0.54893713268991728</v>
      </c>
      <c r="K38" s="44">
        <f ca="1">IF(B38&lt;&gt;"",VLOOKUP('Quarter 3'!G38-5*('Quarter 3'!D38-1),'Players Stats'!$B$136:$J$140,1+E38),"")</f>
        <v>0.10355</v>
      </c>
      <c r="L38" s="44" t="str">
        <f t="shared" ca="1" si="62"/>
        <v>NO</v>
      </c>
      <c r="M38" s="27">
        <f t="shared" ca="1" si="9"/>
        <v>0.90444144424862261</v>
      </c>
      <c r="N38" s="44">
        <f ca="1">IF(B38&lt;&gt;"",IF(L38="NO",VLOOKUP(G38,'Players Stats'!$C$88:$I$127,7),""),"")</f>
        <v>1.8018018018018018E-2</v>
      </c>
      <c r="O38" s="44">
        <f t="shared" ca="1" si="63"/>
        <v>2</v>
      </c>
      <c r="P38" s="27">
        <f t="shared" ca="1" si="10"/>
        <v>0.59708276765297796</v>
      </c>
      <c r="Q38" s="44">
        <f ca="1">IF(L38="NO",VLOOKUP(G38,'Players Stats'!$C$88:$H$127,7-'Quarter 3'!O38),"")</f>
        <v>0.49399999999999999</v>
      </c>
      <c r="R38" s="44">
        <f t="shared" ca="1" si="64"/>
        <v>0</v>
      </c>
      <c r="S38" s="27">
        <f t="shared" ca="1" si="11"/>
        <v>0.73029230756966312</v>
      </c>
      <c r="T38" s="44" t="str">
        <f ca="1">IF(S38="","",IF(S38&lt;=VLOOKUP(G38,'Players Stats'!$C$88:$L$127,10),"YES","NO"))</f>
        <v>NO</v>
      </c>
      <c r="U38" s="27" t="str">
        <f t="shared" ca="1" si="12"/>
        <v/>
      </c>
      <c r="V38" s="44" t="str">
        <f ca="1">IF(T38="YES",IF(U38&lt;=VLOOKUP(G38,'Players Stats'!$C$88:$H$127,6),1,0),"")</f>
        <v/>
      </c>
      <c r="W38" s="27" t="str">
        <f t="shared" ca="1" si="13"/>
        <v/>
      </c>
      <c r="X38" s="44" t="str">
        <f ca="1">IF(AND(T38="YES",W38&lt;&gt;""),IF(W38&lt;=VLOOKUP(G38,'Players Stats'!$C$88:$H$127,6),1,0),"")</f>
        <v/>
      </c>
      <c r="Y38" s="27">
        <f t="shared" ca="1" si="14"/>
        <v>0.55300406305548422</v>
      </c>
      <c r="Z38" s="44" t="str">
        <f ca="1">IF(Y38="","",IF(Y38&lt;=Simulation!$K$7,"YES","NO"))</f>
        <v>NO</v>
      </c>
      <c r="AA38" s="27">
        <f t="shared" ca="1" si="15"/>
        <v>0.34060301332856213</v>
      </c>
      <c r="AB38" s="44">
        <f ca="1">IF(Z38="NO",IF(AA38&lt;=Simulation!$K$9,D38,E38),"")</f>
        <v>5</v>
      </c>
      <c r="AD38" s="44">
        <f t="shared" ca="1" si="16"/>
        <v>18</v>
      </c>
      <c r="AE38" s="6" t="str">
        <f t="shared" ca="1" si="17"/>
        <v>-</v>
      </c>
      <c r="AF38" s="44">
        <f t="shared" ca="1" si="18"/>
        <v>8</v>
      </c>
      <c r="AH38" s="44" t="str">
        <f t="shared" ca="1" si="77"/>
        <v/>
      </c>
      <c r="AI38" s="44" t="str">
        <f t="shared" ca="1" si="77"/>
        <v/>
      </c>
      <c r="AJ38" s="44" t="str">
        <f t="shared" ca="1" si="77"/>
        <v/>
      </c>
      <c r="AL38" s="44">
        <f ca="1">IF(AL37&lt;&gt;"",IF(AND(AL37&lt;60*Simulation!$K$8, AL37+AM38&lt;60*Simulation!$K$8),AL37+AM38,""),"")</f>
        <v>426</v>
      </c>
      <c r="AM38" s="44">
        <f ca="1">IF(AL37&lt;&gt;"",IF(AND(BL37&lt;&gt;"", AN37=BL37),RANDBETWEEN(Simulation!$N$6,Simulation!$P$6),RANDBETWEEN(Simulation!$N$5,Simulation!$P$5)),"")</f>
        <v>19</v>
      </c>
      <c r="AN38" s="44">
        <f t="shared" ca="1" si="65"/>
        <v>5</v>
      </c>
      <c r="AO38" s="44">
        <f t="shared" ca="1" si="19"/>
        <v>6</v>
      </c>
      <c r="AP38" s="27">
        <f t="shared" ca="1" si="20"/>
        <v>0.20230645382071877</v>
      </c>
      <c r="AQ38" s="44">
        <f t="shared" ca="1" si="21"/>
        <v>22</v>
      </c>
      <c r="AR38" s="44" t="str">
        <f ca="1">IF(AL38&lt;&gt;"",VLOOKUP(AQ38,'Players Stats'!$C$88:$D$127,2),"")</f>
        <v>Shooting Guard</v>
      </c>
      <c r="AS38" s="44" t="str">
        <f ca="1">IF(AL38&lt;&gt;"",VLOOKUP(AQ38,'Players Stats'!$C$88:$E$127,3),"")</f>
        <v>Thabo Sefolosha</v>
      </c>
      <c r="AT38" s="27">
        <f t="shared" ca="1" si="22"/>
        <v>0.63680552060831797</v>
      </c>
      <c r="AU38" s="44">
        <f ca="1">IF(AL38&lt;&gt;"",VLOOKUP('Quarter 3'!AQ38-5*('Quarter 3'!AN38-1),'Players Stats'!$B$136:$J$140,1+AO38),"")</f>
        <v>8.7049999999999988E-2</v>
      </c>
      <c r="AV38" s="44" t="str">
        <f t="shared" ca="1" si="66"/>
        <v>NO</v>
      </c>
      <c r="AW38" s="27">
        <f t="shared" ca="1" si="23"/>
        <v>0.64193800430353054</v>
      </c>
      <c r="AX38" s="44">
        <f ca="1">IF(AL38&lt;&gt;"",IF(AV38="NO",VLOOKUP(AQ38,'Players Stats'!$C$88:$I$127,7),""),"")</f>
        <v>0.35555555555555557</v>
      </c>
      <c r="AY38" s="44">
        <f t="shared" ca="1" si="67"/>
        <v>2</v>
      </c>
      <c r="AZ38" s="27">
        <f t="shared" ca="1" si="24"/>
        <v>0.17817947965281777</v>
      </c>
      <c r="BA38" s="44">
        <f ca="1">IF(AV38="NO",VLOOKUP(AQ38,'Players Stats'!$C$88:$H$127,7-'Quarter 3'!AY38),"")</f>
        <v>0.48099999999999998</v>
      </c>
      <c r="BB38" s="44">
        <f t="shared" ca="1" si="68"/>
        <v>2</v>
      </c>
      <c r="BC38" s="27">
        <f t="shared" ca="1" si="25"/>
        <v>0.56009723533533406</v>
      </c>
      <c r="BD38" s="44" t="str">
        <f ca="1">IF(BC38="","",IF(BC38&lt;=VLOOKUP(AQ38,'Players Stats'!$C$88:$L$127,10),"YES","NO"))</f>
        <v>NO</v>
      </c>
      <c r="BE38" s="27" t="str">
        <f t="shared" ca="1" si="26"/>
        <v/>
      </c>
      <c r="BF38" s="44" t="str">
        <f ca="1">IF(BD38="YES",IF(BE38&lt;=VLOOKUP(AQ38,'Players Stats'!$C$88:$H$127,6),1,0),"")</f>
        <v/>
      </c>
      <c r="BG38" s="27" t="str">
        <f t="shared" ca="1" si="27"/>
        <v/>
      </c>
      <c r="BH38" s="44" t="str">
        <f ca="1">IF(AND(BD38="YES",BG38&lt;&gt;""),IF(BG38&lt;=VLOOKUP(AQ38,'Players Stats'!$C$88:$H$127,6),1,0),"")</f>
        <v/>
      </c>
      <c r="BI38" s="27" t="str">
        <f t="shared" ca="1" si="28"/>
        <v/>
      </c>
      <c r="BJ38" s="44" t="str">
        <f ca="1">IF(BI38="","",IF(BI38&lt;=Simulation!$K$7,"YES","NO"))</f>
        <v/>
      </c>
      <c r="BK38" s="27" t="str">
        <f t="shared" ca="1" si="29"/>
        <v/>
      </c>
      <c r="BL38" s="44" t="str">
        <f ca="1">IF(BJ38="NO",IF(BK38&lt;=Simulation!$K$9,AN38,AO38),"")</f>
        <v/>
      </c>
      <c r="BN38" s="44">
        <f t="shared" ca="1" si="30"/>
        <v>12</v>
      </c>
      <c r="BO38" s="6" t="str">
        <f t="shared" ca="1" si="31"/>
        <v>-</v>
      </c>
      <c r="BP38" s="44">
        <f t="shared" ca="1" si="32"/>
        <v>19</v>
      </c>
      <c r="BR38" s="44" t="str">
        <f t="shared" ca="1" si="2"/>
        <v/>
      </c>
      <c r="BS38" s="44" t="str">
        <f t="shared" ca="1" si="2"/>
        <v/>
      </c>
      <c r="BT38" s="44" t="str">
        <f t="shared" ca="1" si="2"/>
        <v/>
      </c>
      <c r="BU38" s="44"/>
      <c r="BV38" s="44">
        <f ca="1">IF(BV37&lt;&gt;"",IF(AND(BV37&lt;60*Simulation!$K$8, BV37+BW38&lt;60*Simulation!$K$8),BV37+BW38,""),"")</f>
        <v>478</v>
      </c>
      <c r="BW38" s="44">
        <f ca="1">IF(BV37&lt;&gt;"",IF(AND(CV37&lt;&gt;"", BX37=CV37),RANDBETWEEN(Simulation!$N$6,Simulation!$P$6),RANDBETWEEN(Simulation!$N$5,Simulation!$P$5)),"")</f>
        <v>19</v>
      </c>
      <c r="BX38" s="44">
        <f t="shared" ca="1" si="69"/>
        <v>6</v>
      </c>
      <c r="BY38" s="44">
        <f t="shared" ca="1" si="33"/>
        <v>5</v>
      </c>
      <c r="BZ38" s="27">
        <f t="shared" ca="1" si="34"/>
        <v>0.81270343376393217</v>
      </c>
      <c r="CA38" s="44">
        <f t="shared" ca="1" si="35"/>
        <v>30</v>
      </c>
      <c r="CB38" s="44" t="str">
        <f ca="1">IF(BV38&lt;&gt;"",VLOOKUP(CA38,'Players Stats'!$C$88:$D$127,2),"")</f>
        <v>Center</v>
      </c>
      <c r="CC38" s="44" t="str">
        <f ca="1">IF(BV38&lt;&gt;"",VLOOKUP(CA38,'Players Stats'!$C$88:$E$127,3),"")</f>
        <v>Marc Gasol</v>
      </c>
      <c r="CD38" s="27">
        <f t="shared" ca="1" si="36"/>
        <v>0.11009970461316709</v>
      </c>
      <c r="CE38" s="44">
        <f ca="1">IF(BV38&lt;&gt;"",VLOOKUP('Quarter 3'!CA38-5*('Quarter 3'!BX38-1),'Players Stats'!$B$136:$J$140,1+BY38),"")</f>
        <v>0.10355</v>
      </c>
      <c r="CF38" s="44" t="str">
        <f t="shared" ca="1" si="70"/>
        <v>NO</v>
      </c>
      <c r="CG38" s="27">
        <f t="shared" ca="1" si="37"/>
        <v>0.8285806964446959</v>
      </c>
      <c r="CH38" s="44">
        <f ca="1">IF(BV38&lt;&gt;"",IF(CF38="NO",VLOOKUP(CA38,'Players Stats'!$C$88:$I$127,7),""),"")</f>
        <v>1.8018018018018018E-2</v>
      </c>
      <c r="CI38" s="44">
        <f t="shared" ca="1" si="71"/>
        <v>2</v>
      </c>
      <c r="CJ38" s="27">
        <f t="shared" ca="1" si="38"/>
        <v>9.1805199779777524E-3</v>
      </c>
      <c r="CK38" s="44">
        <f ca="1">IF(CF38="NO",VLOOKUP(CA38,'Players Stats'!$C$88:$H$127,7-'Quarter 3'!CI38),"")</f>
        <v>0.49399999999999999</v>
      </c>
      <c r="CL38" s="44">
        <f t="shared" ca="1" si="72"/>
        <v>2</v>
      </c>
      <c r="CM38" s="27">
        <f t="shared" ca="1" si="39"/>
        <v>0.15890823927112374</v>
      </c>
      <c r="CN38" s="44" t="str">
        <f ca="1">IF(CM38="","",IF(CM38&lt;=VLOOKUP(CA38,'Players Stats'!$C$88:$L$127,10),"YES","NO"))</f>
        <v>NO</v>
      </c>
      <c r="CO38" s="27" t="str">
        <f t="shared" ca="1" si="40"/>
        <v/>
      </c>
      <c r="CP38" s="44" t="str">
        <f ca="1">IF(CN38="YES",IF(CO38&lt;=VLOOKUP(CA38,'Players Stats'!$C$88:$H$127,6),1,0),"")</f>
        <v/>
      </c>
      <c r="CQ38" s="27" t="str">
        <f t="shared" ca="1" si="41"/>
        <v/>
      </c>
      <c r="CR38" s="44" t="str">
        <f ca="1">IF(AND(CN38="YES",CQ38&lt;&gt;""),IF(CQ38&lt;=VLOOKUP(CA38,'Players Stats'!$C$88:$H$127,6),1,0),"")</f>
        <v/>
      </c>
      <c r="CS38" s="27" t="str">
        <f t="shared" ca="1" si="42"/>
        <v/>
      </c>
      <c r="CT38" s="44" t="str">
        <f ca="1">IF(CS38="","",IF(CS38&lt;=Simulation!$K$7,"YES","NO"))</f>
        <v/>
      </c>
      <c r="CU38" s="27" t="str">
        <f t="shared" ca="1" si="43"/>
        <v/>
      </c>
      <c r="CV38" s="44" t="str">
        <f ca="1">IF(CT38="NO",IF(CU38&lt;=Simulation!$K$9,BX38,BY38),"")</f>
        <v/>
      </c>
      <c r="CX38" s="44">
        <f t="shared" ca="1" si="44"/>
        <v>19</v>
      </c>
      <c r="CY38" s="6" t="str">
        <f t="shared" ca="1" si="45"/>
        <v>-</v>
      </c>
      <c r="CZ38" s="44">
        <f t="shared" ca="1" si="46"/>
        <v>8</v>
      </c>
      <c r="DB38" s="44" t="str">
        <f t="shared" ca="1" si="3"/>
        <v/>
      </c>
      <c r="DC38" s="44" t="str">
        <f t="shared" ca="1" si="3"/>
        <v/>
      </c>
      <c r="DD38" s="44" t="str">
        <f t="shared" ca="1" si="3"/>
        <v/>
      </c>
      <c r="DE38" s="44"/>
      <c r="DF38" s="44">
        <f ca="1">IF(DF37&lt;&gt;"",IF(AND(DF37&lt;60*Simulation!$K$8, DF37+DG38&lt;60*Simulation!$K$8),DF37+DG38,""),"")</f>
        <v>377</v>
      </c>
      <c r="DG38" s="44">
        <f ca="1">IF(DF37&lt;&gt;"",IF(AND(EF37&lt;&gt;"", DH37=EF37),RANDBETWEEN(Simulation!$N$6,Simulation!$P$6),RANDBETWEEN(Simulation!$N$5,Simulation!$P$5)),"")</f>
        <v>18</v>
      </c>
      <c r="DH38" s="44">
        <f t="shared" ca="1" si="73"/>
        <v>6</v>
      </c>
      <c r="DI38" s="44">
        <f t="shared" ca="1" si="47"/>
        <v>5</v>
      </c>
      <c r="DJ38" s="27">
        <f t="shared" ca="1" si="48"/>
        <v>0.48995139210709104</v>
      </c>
      <c r="DK38" s="44">
        <f t="shared" ca="1" si="49"/>
        <v>28</v>
      </c>
      <c r="DL38" s="44" t="str">
        <f ca="1">IF(DF38&lt;&gt;"",VLOOKUP(DK38,'Players Stats'!$C$88:$D$127,2),"")</f>
        <v>Small Forward</v>
      </c>
      <c r="DM38" s="44" t="str">
        <f ca="1">IF(DF38&lt;&gt;"",VLOOKUP(DK38,'Players Stats'!$C$88:$E$127,3),"")</f>
        <v>Zach Randolph</v>
      </c>
      <c r="DN38" s="27">
        <f t="shared" ca="1" si="50"/>
        <v>0.86238113931238392</v>
      </c>
      <c r="DO38" s="44">
        <f ca="1">IF(DF38&lt;&gt;"",VLOOKUP('Quarter 3'!DK38-5*('Quarter 3'!DH38-1),'Players Stats'!$B$136:$J$140,1+DI38),"")</f>
        <v>0.13515000000000002</v>
      </c>
      <c r="DP38" s="44" t="str">
        <f t="shared" ca="1" si="74"/>
        <v>NO</v>
      </c>
      <c r="DQ38" s="27">
        <f t="shared" ca="1" si="51"/>
        <v>0.78665701373143304</v>
      </c>
      <c r="DR38" s="44">
        <f ca="1">IF(DF38&lt;&gt;"",IF(DP38="NO",VLOOKUP(DK38,'Players Stats'!$C$88:$I$127,7),""),"")</f>
        <v>2.1739130434782608E-2</v>
      </c>
      <c r="DS38" s="44">
        <f t="shared" ca="1" si="75"/>
        <v>2</v>
      </c>
      <c r="DT38" s="27">
        <f t="shared" ca="1" si="52"/>
        <v>0.86251575382467027</v>
      </c>
      <c r="DU38" s="44">
        <f ca="1">IF(DP38="NO",VLOOKUP(DK38,'Players Stats'!$C$88:$H$127,7-'Quarter 3'!DS38),"")</f>
        <v>0.46</v>
      </c>
      <c r="DV38" s="44">
        <f t="shared" ca="1" si="76"/>
        <v>0</v>
      </c>
      <c r="DW38" s="27">
        <f t="shared" ca="1" si="53"/>
        <v>0.20234000838161992</v>
      </c>
      <c r="DX38" s="44" t="str">
        <f ca="1">IF(DW38="","",IF(DW38&lt;=VLOOKUP(DK38,'Players Stats'!$C$88:$L$127,10),"YES","NO"))</f>
        <v>NO</v>
      </c>
      <c r="DY38" s="27" t="str">
        <f t="shared" ca="1" si="54"/>
        <v/>
      </c>
      <c r="DZ38" s="44" t="str">
        <f ca="1">IF(DX38="YES",IF(DY38&lt;=VLOOKUP(DK38,'Players Stats'!$C$88:$H$127,6),1,0),"")</f>
        <v/>
      </c>
      <c r="EA38" s="27" t="str">
        <f t="shared" ca="1" si="55"/>
        <v/>
      </c>
      <c r="EB38" s="44" t="str">
        <f ca="1">IF(AND(DX38="YES",EA38&lt;&gt;""),IF(EA38&lt;=VLOOKUP(DK38,'Players Stats'!$C$88:$H$127,6),1,0),"")</f>
        <v/>
      </c>
      <c r="EC38" s="27">
        <f t="shared" ca="1" si="56"/>
        <v>0.60049516253552127</v>
      </c>
      <c r="ED38" s="44" t="str">
        <f ca="1">IF(EC38="","",IF(EC38&lt;=Simulation!$K$7,"YES","NO"))</f>
        <v>NO</v>
      </c>
      <c r="EE38" s="27">
        <f t="shared" ca="1" si="57"/>
        <v>0.35752932456746345</v>
      </c>
      <c r="EF38" s="44">
        <f ca="1">IF(ED38="NO",IF(EE38&lt;=Simulation!$K$9,DH38,DI38),"")</f>
        <v>5</v>
      </c>
      <c r="EH38" s="44">
        <f t="shared" ca="1" si="58"/>
        <v>18</v>
      </c>
      <c r="EI38" s="6" t="str">
        <f t="shared" ca="1" si="59"/>
        <v>-</v>
      </c>
      <c r="EJ38" s="44">
        <f t="shared" ca="1" si="60"/>
        <v>12</v>
      </c>
      <c r="EL38" s="44" t="str">
        <f t="shared" ca="1" si="4"/>
        <v/>
      </c>
      <c r="EM38" s="44" t="str">
        <f t="shared" ca="1" si="4"/>
        <v/>
      </c>
      <c r="EN38" s="44" t="str">
        <f t="shared" ca="1" si="4"/>
        <v/>
      </c>
    </row>
    <row r="39" spans="2:144">
      <c r="B39" s="44">
        <f ca="1">IF(B38&lt;&gt;"",IF(AND(B38&lt;60*Simulation!$K$8, B38+C39&lt;60*Simulation!$K$8),B38+C39,""),"")</f>
        <v>425</v>
      </c>
      <c r="C39" s="44">
        <f ca="1">IF(B38&lt;&gt;"",IF(AND(AB38&lt;&gt;"", D38=AB38),RANDBETWEEN(Simulation!$N$6,Simulation!$P$6),RANDBETWEEN(Simulation!$N$5,Simulation!$P$5)),"")</f>
        <v>20</v>
      </c>
      <c r="D39" s="44">
        <f t="shared" ca="1" si="61"/>
        <v>5</v>
      </c>
      <c r="E39" s="44">
        <f t="shared" ca="1" si="5"/>
        <v>6</v>
      </c>
      <c r="F39" s="27">
        <f t="shared" ca="1" si="6"/>
        <v>0.68800646550020761</v>
      </c>
      <c r="G39" s="44">
        <f t="shared" ca="1" si="7"/>
        <v>24</v>
      </c>
      <c r="H39" s="44" t="str">
        <f ca="1">IF(B39&lt;&gt;"",VLOOKUP(G39,'Players Stats'!$C$88:$D$127,2),"")</f>
        <v>Power Forward</v>
      </c>
      <c r="I39" s="44" t="str">
        <f ca="1">IF(B39&lt;&gt;"",VLOOKUP(G39,'Players Stats'!$C$88:$E$127,3),"")</f>
        <v>Serge Ibaka</v>
      </c>
      <c r="J39" s="27">
        <f t="shared" ca="1" si="8"/>
        <v>0.67352135210860908</v>
      </c>
      <c r="K39" s="44">
        <f ca="1">IF(B39&lt;&gt;"",VLOOKUP('Quarter 3'!G39-5*('Quarter 3'!D39-1),'Players Stats'!$B$136:$J$140,1+E39),"")</f>
        <v>4.6249999999999999E-2</v>
      </c>
      <c r="L39" s="44" t="str">
        <f t="shared" ca="1" si="62"/>
        <v>NO</v>
      </c>
      <c r="M39" s="27">
        <f t="shared" ca="1" si="9"/>
        <v>0.64048769570218544</v>
      </c>
      <c r="N39" s="44">
        <f ca="1">IF(B39&lt;&gt;"",IF(L39="NO",VLOOKUP(G39,'Players Stats'!$C$88:$I$127,7),""),"")</f>
        <v>6.7307692307692318E-2</v>
      </c>
      <c r="O39" s="44">
        <f t="shared" ca="1" si="63"/>
        <v>2</v>
      </c>
      <c r="P39" s="27">
        <f t="shared" ca="1" si="10"/>
        <v>0.14748333599315178</v>
      </c>
      <c r="Q39" s="44">
        <f ca="1">IF(L39="NO",VLOOKUP(G39,'Players Stats'!$C$88:$H$127,7-'Quarter 3'!O39),"")</f>
        <v>0.57299999999999995</v>
      </c>
      <c r="R39" s="44">
        <f t="shared" ca="1" si="64"/>
        <v>2</v>
      </c>
      <c r="S39" s="27">
        <f t="shared" ca="1" si="11"/>
        <v>9.1716183116579808E-2</v>
      </c>
      <c r="T39" s="44" t="str">
        <f ca="1">IF(S39="","",IF(S39&lt;=VLOOKUP(G39,'Players Stats'!$C$88:$L$127,10),"YES","NO"))</f>
        <v>NO</v>
      </c>
      <c r="U39" s="27" t="str">
        <f t="shared" ca="1" si="12"/>
        <v/>
      </c>
      <c r="V39" s="44" t="str">
        <f ca="1">IF(T39="YES",IF(U39&lt;=VLOOKUP(G39,'Players Stats'!$C$88:$H$127,6),1,0),"")</f>
        <v/>
      </c>
      <c r="W39" s="27" t="str">
        <f t="shared" ca="1" si="13"/>
        <v/>
      </c>
      <c r="X39" s="44" t="str">
        <f ca="1">IF(AND(T39="YES",W39&lt;&gt;""),IF(W39&lt;=VLOOKUP(G39,'Players Stats'!$C$88:$H$127,6),1,0),"")</f>
        <v/>
      </c>
      <c r="Y39" s="27" t="str">
        <f t="shared" ca="1" si="14"/>
        <v/>
      </c>
      <c r="Z39" s="44" t="str">
        <f ca="1">IF(Y39="","",IF(Y39&lt;=Simulation!$K$7,"YES","NO"))</f>
        <v/>
      </c>
      <c r="AA39" s="27" t="str">
        <f t="shared" ca="1" si="15"/>
        <v/>
      </c>
      <c r="AB39" s="44" t="str">
        <f ca="1">IF(Z39="NO",IF(AA39&lt;=Simulation!$K$9,D39,E39),"")</f>
        <v/>
      </c>
      <c r="AD39" s="44">
        <f t="shared" ca="1" si="16"/>
        <v>20</v>
      </c>
      <c r="AE39" s="6" t="str">
        <f t="shared" ca="1" si="17"/>
        <v>-</v>
      </c>
      <c r="AF39" s="44">
        <f t="shared" ca="1" si="18"/>
        <v>8</v>
      </c>
      <c r="AH39" s="44" t="str">
        <f t="shared" ca="1" si="77"/>
        <v/>
      </c>
      <c r="AI39" s="44" t="str">
        <f t="shared" ca="1" si="77"/>
        <v/>
      </c>
      <c r="AJ39" s="44" t="str">
        <f t="shared" ca="1" si="77"/>
        <v/>
      </c>
      <c r="AL39" s="44">
        <f ca="1">IF(AL38&lt;&gt;"",IF(AND(AL38&lt;60*Simulation!$K$8, AL38+AM39&lt;60*Simulation!$K$8),AL38+AM39,""),"")</f>
        <v>449</v>
      </c>
      <c r="AM39" s="44">
        <f ca="1">IF(AL38&lt;&gt;"",IF(AND(BL38&lt;&gt;"", AN38=BL38),RANDBETWEEN(Simulation!$N$6,Simulation!$P$6),RANDBETWEEN(Simulation!$N$5,Simulation!$P$5)),"")</f>
        <v>23</v>
      </c>
      <c r="AN39" s="44">
        <f t="shared" ca="1" si="65"/>
        <v>6</v>
      </c>
      <c r="AO39" s="44">
        <f t="shared" ca="1" si="19"/>
        <v>5</v>
      </c>
      <c r="AP39" s="27">
        <f t="shared" ca="1" si="20"/>
        <v>0.97025841493029841</v>
      </c>
      <c r="AQ39" s="44">
        <f t="shared" ca="1" si="21"/>
        <v>30</v>
      </c>
      <c r="AR39" s="44" t="str">
        <f ca="1">IF(AL39&lt;&gt;"",VLOOKUP(AQ39,'Players Stats'!$C$88:$D$127,2),"")</f>
        <v>Center</v>
      </c>
      <c r="AS39" s="44" t="str">
        <f ca="1">IF(AL39&lt;&gt;"",VLOOKUP(AQ39,'Players Stats'!$C$88:$E$127,3),"")</f>
        <v>Marc Gasol</v>
      </c>
      <c r="AT39" s="27">
        <f t="shared" ca="1" si="22"/>
        <v>0.92474152664750275</v>
      </c>
      <c r="AU39" s="44">
        <f ca="1">IF(AL39&lt;&gt;"",VLOOKUP('Quarter 3'!AQ39-5*('Quarter 3'!AN39-1),'Players Stats'!$B$136:$J$140,1+AO39),"")</f>
        <v>0.10355</v>
      </c>
      <c r="AV39" s="44" t="str">
        <f t="shared" ca="1" si="66"/>
        <v>NO</v>
      </c>
      <c r="AW39" s="27">
        <f t="shared" ca="1" si="23"/>
        <v>0.52263173913772942</v>
      </c>
      <c r="AX39" s="44">
        <f ca="1">IF(AL39&lt;&gt;"",IF(AV39="NO",VLOOKUP(AQ39,'Players Stats'!$C$88:$I$127,7),""),"")</f>
        <v>1.8018018018018018E-2</v>
      </c>
      <c r="AY39" s="44">
        <f t="shared" ca="1" si="67"/>
        <v>2</v>
      </c>
      <c r="AZ39" s="27">
        <f t="shared" ca="1" si="24"/>
        <v>0.30070949603024832</v>
      </c>
      <c r="BA39" s="44">
        <f ca="1">IF(AV39="NO",VLOOKUP(AQ39,'Players Stats'!$C$88:$H$127,7-'Quarter 3'!AY39),"")</f>
        <v>0.49399999999999999</v>
      </c>
      <c r="BB39" s="44">
        <f t="shared" ca="1" si="68"/>
        <v>2</v>
      </c>
      <c r="BC39" s="27">
        <f t="shared" ca="1" si="25"/>
        <v>3.4035179886918399E-2</v>
      </c>
      <c r="BD39" s="44" t="str">
        <f ca="1">IF(BC39="","",IF(BC39&lt;=VLOOKUP(AQ39,'Players Stats'!$C$88:$L$127,10),"YES","NO"))</f>
        <v>NO</v>
      </c>
      <c r="BE39" s="27" t="str">
        <f t="shared" ca="1" si="26"/>
        <v/>
      </c>
      <c r="BF39" s="44" t="str">
        <f ca="1">IF(BD39="YES",IF(BE39&lt;=VLOOKUP(AQ39,'Players Stats'!$C$88:$H$127,6),1,0),"")</f>
        <v/>
      </c>
      <c r="BG39" s="27" t="str">
        <f t="shared" ca="1" si="27"/>
        <v/>
      </c>
      <c r="BH39" s="44" t="str">
        <f ca="1">IF(AND(BD39="YES",BG39&lt;&gt;""),IF(BG39&lt;=VLOOKUP(AQ39,'Players Stats'!$C$88:$H$127,6),1,0),"")</f>
        <v/>
      </c>
      <c r="BI39" s="27" t="str">
        <f t="shared" ca="1" si="28"/>
        <v/>
      </c>
      <c r="BJ39" s="44" t="str">
        <f ca="1">IF(BI39="","",IF(BI39&lt;=Simulation!$K$7,"YES","NO"))</f>
        <v/>
      </c>
      <c r="BK39" s="27" t="str">
        <f t="shared" ca="1" si="29"/>
        <v/>
      </c>
      <c r="BL39" s="44" t="str">
        <f ca="1">IF(BJ39="NO",IF(BK39&lt;=Simulation!$K$9,AN39,AO39),"")</f>
        <v/>
      </c>
      <c r="BN39" s="44">
        <f t="shared" ca="1" si="30"/>
        <v>12</v>
      </c>
      <c r="BO39" s="6" t="str">
        <f t="shared" ca="1" si="31"/>
        <v>-</v>
      </c>
      <c r="BP39" s="44">
        <f t="shared" ca="1" si="32"/>
        <v>21</v>
      </c>
      <c r="BR39" s="44" t="str">
        <f t="shared" ca="1" si="2"/>
        <v/>
      </c>
      <c r="BS39" s="44" t="str">
        <f t="shared" ca="1" si="2"/>
        <v/>
      </c>
      <c r="BT39" s="44" t="str">
        <f t="shared" ca="1" si="2"/>
        <v/>
      </c>
      <c r="BU39" s="44"/>
      <c r="BV39" s="44">
        <f ca="1">IF(BV38&lt;&gt;"",IF(AND(BV38&lt;60*Simulation!$K$8, BV38+BW39&lt;60*Simulation!$K$8),BV38+BW39,""),"")</f>
        <v>501</v>
      </c>
      <c r="BW39" s="44">
        <f ca="1">IF(BV38&lt;&gt;"",IF(AND(CV38&lt;&gt;"", BX38=CV38),RANDBETWEEN(Simulation!$N$6,Simulation!$P$6),RANDBETWEEN(Simulation!$N$5,Simulation!$P$5)),"")</f>
        <v>23</v>
      </c>
      <c r="BX39" s="44">
        <f t="shared" ca="1" si="69"/>
        <v>5</v>
      </c>
      <c r="BY39" s="44">
        <f t="shared" ca="1" si="33"/>
        <v>6</v>
      </c>
      <c r="BZ39" s="27">
        <f t="shared" ca="1" si="34"/>
        <v>2.1752289953714032E-2</v>
      </c>
      <c r="CA39" s="44">
        <f t="shared" ca="1" si="35"/>
        <v>21</v>
      </c>
      <c r="CB39" s="44" t="str">
        <f ca="1">IF(BV39&lt;&gt;"",VLOOKUP(CA39,'Players Stats'!$C$88:$D$127,2),"")</f>
        <v>Point Guard</v>
      </c>
      <c r="CC39" s="44" t="str">
        <f ca="1">IF(BV39&lt;&gt;"",VLOOKUP(CA39,'Players Stats'!$C$88:$E$127,3),"")</f>
        <v>Russell Westbrook</v>
      </c>
      <c r="CD39" s="27">
        <f t="shared" ca="1" si="36"/>
        <v>0.71832572413427576</v>
      </c>
      <c r="CE39" s="44">
        <f ca="1">IF(BV39&lt;&gt;"",VLOOKUP('Quarter 3'!CA39-5*('Quarter 3'!BX39-1),'Players Stats'!$B$136:$J$140,1+BY39),"")</f>
        <v>0.14365</v>
      </c>
      <c r="CF39" s="44" t="str">
        <f t="shared" ca="1" si="70"/>
        <v>NO</v>
      </c>
      <c r="CG39" s="27">
        <f t="shared" ca="1" si="37"/>
        <v>0.79795840423466236</v>
      </c>
      <c r="CH39" s="44">
        <f ca="1">IF(BV39&lt;&gt;"",IF(CF39="NO",VLOOKUP(CA39,'Players Stats'!$C$88:$I$127,7),""),"")</f>
        <v>0.16517857142857145</v>
      </c>
      <c r="CI39" s="44">
        <f t="shared" ca="1" si="71"/>
        <v>2</v>
      </c>
      <c r="CJ39" s="27">
        <f t="shared" ca="1" si="38"/>
        <v>0.3908091835404891</v>
      </c>
      <c r="CK39" s="44">
        <f ca="1">IF(CF39="NO",VLOOKUP(CA39,'Players Stats'!$C$88:$H$127,7-'Quarter 3'!CI39),"")</f>
        <v>0.438</v>
      </c>
      <c r="CL39" s="44">
        <f t="shared" ca="1" si="72"/>
        <v>2</v>
      </c>
      <c r="CM39" s="27">
        <f t="shared" ca="1" si="39"/>
        <v>0.13978057590182891</v>
      </c>
      <c r="CN39" s="44" t="str">
        <f ca="1">IF(CM39="","",IF(CM39&lt;=VLOOKUP(CA39,'Players Stats'!$C$88:$L$127,10),"YES","NO"))</f>
        <v>NO</v>
      </c>
      <c r="CO39" s="27" t="str">
        <f t="shared" ca="1" si="40"/>
        <v/>
      </c>
      <c r="CP39" s="44" t="str">
        <f ca="1">IF(CN39="YES",IF(CO39&lt;=VLOOKUP(CA39,'Players Stats'!$C$88:$H$127,6),1,0),"")</f>
        <v/>
      </c>
      <c r="CQ39" s="27" t="str">
        <f t="shared" ca="1" si="41"/>
        <v/>
      </c>
      <c r="CR39" s="44" t="str">
        <f ca="1">IF(AND(CN39="YES",CQ39&lt;&gt;""),IF(CQ39&lt;=VLOOKUP(CA39,'Players Stats'!$C$88:$H$127,6),1,0),"")</f>
        <v/>
      </c>
      <c r="CS39" s="27" t="str">
        <f t="shared" ca="1" si="42"/>
        <v/>
      </c>
      <c r="CT39" s="44" t="str">
        <f ca="1">IF(CS39="","",IF(CS39&lt;=Simulation!$K$7,"YES","NO"))</f>
        <v/>
      </c>
      <c r="CU39" s="27" t="str">
        <f t="shared" ca="1" si="43"/>
        <v/>
      </c>
      <c r="CV39" s="44" t="str">
        <f ca="1">IF(CT39="NO",IF(CU39&lt;=Simulation!$K$9,BX39,BY39),"")</f>
        <v/>
      </c>
      <c r="CX39" s="44">
        <f t="shared" ca="1" si="44"/>
        <v>21</v>
      </c>
      <c r="CY39" s="6" t="str">
        <f t="shared" ca="1" si="45"/>
        <v>-</v>
      </c>
      <c r="CZ39" s="44">
        <f t="shared" ca="1" si="46"/>
        <v>8</v>
      </c>
      <c r="DB39" s="44" t="str">
        <f t="shared" ca="1" si="3"/>
        <v/>
      </c>
      <c r="DC39" s="44" t="str">
        <f t="shared" ca="1" si="3"/>
        <v/>
      </c>
      <c r="DD39" s="44" t="str">
        <f t="shared" ca="1" si="3"/>
        <v/>
      </c>
      <c r="DE39" s="44"/>
      <c r="DF39" s="44">
        <f ca="1">IF(DF38&lt;&gt;"",IF(AND(DF38&lt;60*Simulation!$K$8, DF38+DG39&lt;60*Simulation!$K$8),DF38+DG39,""),"")</f>
        <v>388</v>
      </c>
      <c r="DG39" s="44">
        <f ca="1">IF(DF38&lt;&gt;"",IF(AND(EF38&lt;&gt;"", DH38=EF38),RANDBETWEEN(Simulation!$N$6,Simulation!$P$6),RANDBETWEEN(Simulation!$N$5,Simulation!$P$5)),"")</f>
        <v>11</v>
      </c>
      <c r="DH39" s="44">
        <f t="shared" ca="1" si="73"/>
        <v>5</v>
      </c>
      <c r="DI39" s="44">
        <f t="shared" ca="1" si="47"/>
        <v>6</v>
      </c>
      <c r="DJ39" s="27">
        <f t="shared" ca="1" si="48"/>
        <v>0.45900432466882757</v>
      </c>
      <c r="DK39" s="44">
        <f t="shared" ca="1" si="49"/>
        <v>23</v>
      </c>
      <c r="DL39" s="44" t="str">
        <f ca="1">IF(DF39&lt;&gt;"",VLOOKUP(DK39,'Players Stats'!$C$88:$D$127,2),"")</f>
        <v>Small Forward</v>
      </c>
      <c r="DM39" s="44" t="str">
        <f ca="1">IF(DF39&lt;&gt;"",VLOOKUP(DK39,'Players Stats'!$C$88:$E$127,3),"")</f>
        <v>Kevin Durant</v>
      </c>
      <c r="DN39" s="27">
        <f t="shared" ca="1" si="50"/>
        <v>1.8539034276480959E-2</v>
      </c>
      <c r="DO39" s="44">
        <f ca="1">IF(DF39&lt;&gt;"",VLOOKUP('Quarter 3'!DK39-5*('Quarter 3'!DH39-1),'Players Stats'!$B$136:$J$140,1+DI39),"")</f>
        <v>7.3050000000000004E-2</v>
      </c>
      <c r="DP39" s="44" t="str">
        <f t="shared" ca="1" si="74"/>
        <v>YES</v>
      </c>
      <c r="DQ39" s="27" t="str">
        <f t="shared" ca="1" si="51"/>
        <v/>
      </c>
      <c r="DR39" s="44" t="str">
        <f ca="1">IF(DF39&lt;&gt;"",IF(DP39="NO",VLOOKUP(DK39,'Players Stats'!$C$88:$I$127,7),""),"")</f>
        <v/>
      </c>
      <c r="DS39" s="44" t="str">
        <f t="shared" ca="1" si="75"/>
        <v/>
      </c>
      <c r="DT39" s="27" t="str">
        <f t="shared" ca="1" si="52"/>
        <v/>
      </c>
      <c r="DU39" s="44" t="str">
        <f ca="1">IF(DP39="NO",VLOOKUP(DK39,'Players Stats'!$C$88:$H$127,7-'Quarter 3'!DS39),"")</f>
        <v/>
      </c>
      <c r="DV39" s="44" t="str">
        <f t="shared" ca="1" si="76"/>
        <v/>
      </c>
      <c r="DW39" s="27" t="str">
        <f t="shared" ca="1" si="53"/>
        <v/>
      </c>
      <c r="DX39" s="44" t="str">
        <f ca="1">IF(DW39="","",IF(DW39&lt;=VLOOKUP(DK39,'Players Stats'!$C$88:$L$127,10),"YES","NO"))</f>
        <v/>
      </c>
      <c r="DY39" s="27" t="str">
        <f t="shared" ca="1" si="54"/>
        <v/>
      </c>
      <c r="DZ39" s="44" t="str">
        <f ca="1">IF(DX39="YES",IF(DY39&lt;=VLOOKUP(DK39,'Players Stats'!$C$88:$H$127,6),1,0),"")</f>
        <v/>
      </c>
      <c r="EA39" s="27" t="str">
        <f t="shared" ca="1" si="55"/>
        <v/>
      </c>
      <c r="EB39" s="44" t="str">
        <f ca="1">IF(AND(DX39="YES",EA39&lt;&gt;""),IF(EA39&lt;=VLOOKUP(DK39,'Players Stats'!$C$88:$H$127,6),1,0),"")</f>
        <v/>
      </c>
      <c r="EC39" s="27" t="str">
        <f t="shared" ca="1" si="56"/>
        <v/>
      </c>
      <c r="ED39" s="44" t="str">
        <f ca="1">IF(EC39="","",IF(EC39&lt;=Simulation!$K$7,"YES","NO"))</f>
        <v/>
      </c>
      <c r="EE39" s="27" t="str">
        <f t="shared" ca="1" si="57"/>
        <v/>
      </c>
      <c r="EF39" s="44" t="str">
        <f ca="1">IF(ED39="NO",IF(EE39&lt;=Simulation!$K$9,DH39,DI39),"")</f>
        <v/>
      </c>
      <c r="EH39" s="44">
        <f t="shared" ca="1" si="58"/>
        <v>18</v>
      </c>
      <c r="EI39" s="6" t="str">
        <f t="shared" ca="1" si="59"/>
        <v>-</v>
      </c>
      <c r="EJ39" s="44">
        <f t="shared" ca="1" si="60"/>
        <v>12</v>
      </c>
      <c r="EL39" s="44" t="str">
        <f t="shared" ca="1" si="4"/>
        <v/>
      </c>
      <c r="EM39" s="44" t="str">
        <f t="shared" ca="1" si="4"/>
        <v/>
      </c>
      <c r="EN39" s="44" t="str">
        <f t="shared" ca="1" si="4"/>
        <v/>
      </c>
    </row>
    <row r="40" spans="2:144">
      <c r="B40" s="44">
        <f ca="1">IF(B39&lt;&gt;"",IF(AND(B39&lt;60*Simulation!$K$8, B39+C40&lt;60*Simulation!$K$8),B39+C40,""),"")</f>
        <v>437</v>
      </c>
      <c r="C40" s="44">
        <f ca="1">IF(B39&lt;&gt;"",IF(AND(AB39&lt;&gt;"", D39=AB39),RANDBETWEEN(Simulation!$N$6,Simulation!$P$6),RANDBETWEEN(Simulation!$N$5,Simulation!$P$5)),"")</f>
        <v>12</v>
      </c>
      <c r="D40" s="44">
        <f t="shared" ca="1" si="61"/>
        <v>6</v>
      </c>
      <c r="E40" s="44">
        <f t="shared" ca="1" si="5"/>
        <v>5</v>
      </c>
      <c r="F40" s="27">
        <f t="shared" ca="1" si="6"/>
        <v>0.88173400019655257</v>
      </c>
      <c r="G40" s="44">
        <f t="shared" ca="1" si="7"/>
        <v>30</v>
      </c>
      <c r="H40" s="44" t="str">
        <f ca="1">IF(B40&lt;&gt;"",VLOOKUP(G40,'Players Stats'!$C$88:$D$127,2),"")</f>
        <v>Center</v>
      </c>
      <c r="I40" s="44" t="str">
        <f ca="1">IF(B40&lt;&gt;"",VLOOKUP(G40,'Players Stats'!$C$88:$E$127,3),"")</f>
        <v>Marc Gasol</v>
      </c>
      <c r="J40" s="27">
        <f t="shared" ca="1" si="8"/>
        <v>0.77489366349627609</v>
      </c>
      <c r="K40" s="44">
        <f ca="1">IF(B40&lt;&gt;"",VLOOKUP('Quarter 3'!G40-5*('Quarter 3'!D40-1),'Players Stats'!$B$136:$J$140,1+E40),"")</f>
        <v>0.10355</v>
      </c>
      <c r="L40" s="44" t="str">
        <f t="shared" ca="1" si="62"/>
        <v>NO</v>
      </c>
      <c r="M40" s="27">
        <f t="shared" ca="1" si="9"/>
        <v>0.52273378293562467</v>
      </c>
      <c r="N40" s="44">
        <f ca="1">IF(B40&lt;&gt;"",IF(L40="NO",VLOOKUP(G40,'Players Stats'!$C$88:$I$127,7),""),"")</f>
        <v>1.8018018018018018E-2</v>
      </c>
      <c r="O40" s="44">
        <f t="shared" ca="1" si="63"/>
        <v>2</v>
      </c>
      <c r="P40" s="27">
        <f t="shared" ca="1" si="10"/>
        <v>0.26771927670458928</v>
      </c>
      <c r="Q40" s="44">
        <f ca="1">IF(L40="NO",VLOOKUP(G40,'Players Stats'!$C$88:$H$127,7-'Quarter 3'!O40),"")</f>
        <v>0.49399999999999999</v>
      </c>
      <c r="R40" s="44">
        <f t="shared" ca="1" si="64"/>
        <v>2</v>
      </c>
      <c r="S40" s="27">
        <f t="shared" ca="1" si="11"/>
        <v>0.56987223613006666</v>
      </c>
      <c r="T40" s="44" t="str">
        <f ca="1">IF(S40="","",IF(S40&lt;=VLOOKUP(G40,'Players Stats'!$C$88:$L$127,10),"YES","NO"))</f>
        <v>NO</v>
      </c>
      <c r="U40" s="27" t="str">
        <f t="shared" ca="1" si="12"/>
        <v/>
      </c>
      <c r="V40" s="44" t="str">
        <f ca="1">IF(T40="YES",IF(U40&lt;=VLOOKUP(G40,'Players Stats'!$C$88:$H$127,6),1,0),"")</f>
        <v/>
      </c>
      <c r="W40" s="27" t="str">
        <f t="shared" ca="1" si="13"/>
        <v/>
      </c>
      <c r="X40" s="44" t="str">
        <f ca="1">IF(AND(T40="YES",W40&lt;&gt;""),IF(W40&lt;=VLOOKUP(G40,'Players Stats'!$C$88:$H$127,6),1,0),"")</f>
        <v/>
      </c>
      <c r="Y40" s="27" t="str">
        <f t="shared" ca="1" si="14"/>
        <v/>
      </c>
      <c r="Z40" s="44" t="str">
        <f ca="1">IF(Y40="","",IF(Y40&lt;=Simulation!$K$7,"YES","NO"))</f>
        <v/>
      </c>
      <c r="AA40" s="27" t="str">
        <f t="shared" ca="1" si="15"/>
        <v/>
      </c>
      <c r="AB40" s="44" t="str">
        <f ca="1">IF(Z40="NO",IF(AA40&lt;=Simulation!$K$9,D40,E40),"")</f>
        <v/>
      </c>
      <c r="AD40" s="44">
        <f t="shared" ca="1" si="16"/>
        <v>20</v>
      </c>
      <c r="AE40" s="6" t="str">
        <f t="shared" ca="1" si="17"/>
        <v>-</v>
      </c>
      <c r="AF40" s="44">
        <f t="shared" ca="1" si="18"/>
        <v>10</v>
      </c>
      <c r="AH40" s="44" t="str">
        <f t="shared" ca="1" si="77"/>
        <v/>
      </c>
      <c r="AI40" s="44" t="str">
        <f t="shared" ca="1" si="77"/>
        <v/>
      </c>
      <c r="AJ40" s="44" t="str">
        <f t="shared" ca="1" si="77"/>
        <v/>
      </c>
      <c r="AL40" s="44">
        <f ca="1">IF(AL39&lt;&gt;"",IF(AND(AL39&lt;60*Simulation!$K$8, AL39+AM40&lt;60*Simulation!$K$8),AL39+AM40,""),"")</f>
        <v>462</v>
      </c>
      <c r="AM40" s="44">
        <f ca="1">IF(AL39&lt;&gt;"",IF(AND(BL39&lt;&gt;"", AN39=BL39),RANDBETWEEN(Simulation!$N$6,Simulation!$P$6),RANDBETWEEN(Simulation!$N$5,Simulation!$P$5)),"")</f>
        <v>13</v>
      </c>
      <c r="AN40" s="44">
        <f t="shared" ca="1" si="65"/>
        <v>5</v>
      </c>
      <c r="AO40" s="44">
        <f t="shared" ca="1" si="19"/>
        <v>6</v>
      </c>
      <c r="AP40" s="27">
        <f t="shared" ca="1" si="20"/>
        <v>9.149832305602168E-2</v>
      </c>
      <c r="AQ40" s="44">
        <f t="shared" ca="1" si="21"/>
        <v>21</v>
      </c>
      <c r="AR40" s="44" t="str">
        <f ca="1">IF(AL40&lt;&gt;"",VLOOKUP(AQ40,'Players Stats'!$C$88:$D$127,2),"")</f>
        <v>Point Guard</v>
      </c>
      <c r="AS40" s="44" t="str">
        <f ca="1">IF(AL40&lt;&gt;"",VLOOKUP(AQ40,'Players Stats'!$C$88:$E$127,3),"")</f>
        <v>Russell Westbrook</v>
      </c>
      <c r="AT40" s="27">
        <f t="shared" ca="1" si="22"/>
        <v>0.16924756476945479</v>
      </c>
      <c r="AU40" s="44">
        <f ca="1">IF(AL40&lt;&gt;"",VLOOKUP('Quarter 3'!AQ40-5*('Quarter 3'!AN40-1),'Players Stats'!$B$136:$J$140,1+AO40),"")</f>
        <v>0.14365</v>
      </c>
      <c r="AV40" s="44" t="str">
        <f t="shared" ca="1" si="66"/>
        <v>NO</v>
      </c>
      <c r="AW40" s="27">
        <f t="shared" ca="1" si="23"/>
        <v>0.86100783547678517</v>
      </c>
      <c r="AX40" s="44">
        <f ca="1">IF(AL40&lt;&gt;"",IF(AV40="NO",VLOOKUP(AQ40,'Players Stats'!$C$88:$I$127,7),""),"")</f>
        <v>0.16517857142857145</v>
      </c>
      <c r="AY40" s="44">
        <f t="shared" ca="1" si="67"/>
        <v>2</v>
      </c>
      <c r="AZ40" s="27">
        <f t="shared" ca="1" si="24"/>
        <v>2.017532441220582E-2</v>
      </c>
      <c r="BA40" s="44">
        <f ca="1">IF(AV40="NO",VLOOKUP(AQ40,'Players Stats'!$C$88:$H$127,7-'Quarter 3'!AY40),"")</f>
        <v>0.438</v>
      </c>
      <c r="BB40" s="44">
        <f t="shared" ca="1" si="68"/>
        <v>2</v>
      </c>
      <c r="BC40" s="27">
        <f t="shared" ca="1" si="25"/>
        <v>0.21300209126787983</v>
      </c>
      <c r="BD40" s="44" t="str">
        <f ca="1">IF(BC40="","",IF(BC40&lt;=VLOOKUP(AQ40,'Players Stats'!$C$88:$L$127,10),"YES","NO"))</f>
        <v>NO</v>
      </c>
      <c r="BE40" s="27" t="str">
        <f t="shared" ca="1" si="26"/>
        <v/>
      </c>
      <c r="BF40" s="44" t="str">
        <f ca="1">IF(BD40="YES",IF(BE40&lt;=VLOOKUP(AQ40,'Players Stats'!$C$88:$H$127,6),1,0),"")</f>
        <v/>
      </c>
      <c r="BG40" s="27" t="str">
        <f t="shared" ca="1" si="27"/>
        <v/>
      </c>
      <c r="BH40" s="44" t="str">
        <f ca="1">IF(AND(BD40="YES",BG40&lt;&gt;""),IF(BG40&lt;=VLOOKUP(AQ40,'Players Stats'!$C$88:$H$127,6),1,0),"")</f>
        <v/>
      </c>
      <c r="BI40" s="27" t="str">
        <f t="shared" ca="1" si="28"/>
        <v/>
      </c>
      <c r="BJ40" s="44" t="str">
        <f ca="1">IF(BI40="","",IF(BI40&lt;=Simulation!$K$7,"YES","NO"))</f>
        <v/>
      </c>
      <c r="BK40" s="27" t="str">
        <f t="shared" ca="1" si="29"/>
        <v/>
      </c>
      <c r="BL40" s="44" t="str">
        <f ca="1">IF(BJ40="NO",IF(BK40&lt;=Simulation!$K$9,AN40,AO40),"")</f>
        <v/>
      </c>
      <c r="BN40" s="44">
        <f t="shared" ca="1" si="30"/>
        <v>14</v>
      </c>
      <c r="BO40" s="6" t="str">
        <f t="shared" ca="1" si="31"/>
        <v>-</v>
      </c>
      <c r="BP40" s="44">
        <f t="shared" ca="1" si="32"/>
        <v>21</v>
      </c>
      <c r="BR40" s="44" t="str">
        <f t="shared" ca="1" si="2"/>
        <v/>
      </c>
      <c r="BS40" s="44" t="str">
        <f t="shared" ca="1" si="2"/>
        <v/>
      </c>
      <c r="BT40" s="44" t="str">
        <f t="shared" ca="1" si="2"/>
        <v/>
      </c>
      <c r="BU40" s="44"/>
      <c r="BV40" s="44">
        <f ca="1">IF(BV39&lt;&gt;"",IF(AND(BV39&lt;60*Simulation!$K$8, BV39+BW40&lt;60*Simulation!$K$8),BV39+BW40,""),"")</f>
        <v>521</v>
      </c>
      <c r="BW40" s="44">
        <f ca="1">IF(BV39&lt;&gt;"",IF(AND(CV39&lt;&gt;"", BX39=CV39),RANDBETWEEN(Simulation!$N$6,Simulation!$P$6),RANDBETWEEN(Simulation!$N$5,Simulation!$P$5)),"")</f>
        <v>20</v>
      </c>
      <c r="BX40" s="44">
        <f t="shared" ca="1" si="69"/>
        <v>6</v>
      </c>
      <c r="BY40" s="44">
        <f t="shared" ca="1" si="33"/>
        <v>5</v>
      </c>
      <c r="BZ40" s="27">
        <f t="shared" ca="1" si="34"/>
        <v>0.57125082300399299</v>
      </c>
      <c r="CA40" s="44">
        <f t="shared" ca="1" si="35"/>
        <v>28</v>
      </c>
      <c r="CB40" s="44" t="str">
        <f ca="1">IF(BV40&lt;&gt;"",VLOOKUP(CA40,'Players Stats'!$C$88:$D$127,2),"")</f>
        <v>Small Forward</v>
      </c>
      <c r="CC40" s="44" t="str">
        <f ca="1">IF(BV40&lt;&gt;"",VLOOKUP(CA40,'Players Stats'!$C$88:$E$127,3),"")</f>
        <v>Zach Randolph</v>
      </c>
      <c r="CD40" s="27">
        <f t="shared" ca="1" si="36"/>
        <v>0.111512863463329</v>
      </c>
      <c r="CE40" s="44">
        <f ca="1">IF(BV40&lt;&gt;"",VLOOKUP('Quarter 3'!CA40-5*('Quarter 3'!BX40-1),'Players Stats'!$B$136:$J$140,1+BY40),"")</f>
        <v>0.13515000000000002</v>
      </c>
      <c r="CF40" s="44" t="str">
        <f t="shared" ca="1" si="70"/>
        <v>YES</v>
      </c>
      <c r="CG40" s="27" t="str">
        <f t="shared" ca="1" si="37"/>
        <v/>
      </c>
      <c r="CH40" s="44" t="str">
        <f ca="1">IF(BV40&lt;&gt;"",IF(CF40="NO",VLOOKUP(CA40,'Players Stats'!$C$88:$I$127,7),""),"")</f>
        <v/>
      </c>
      <c r="CI40" s="44" t="str">
        <f t="shared" ca="1" si="71"/>
        <v/>
      </c>
      <c r="CJ40" s="27" t="str">
        <f t="shared" ca="1" si="38"/>
        <v/>
      </c>
      <c r="CK40" s="44" t="str">
        <f ca="1">IF(CF40="NO",VLOOKUP(CA40,'Players Stats'!$C$88:$H$127,7-'Quarter 3'!CI40),"")</f>
        <v/>
      </c>
      <c r="CL40" s="44" t="str">
        <f t="shared" ca="1" si="72"/>
        <v/>
      </c>
      <c r="CM40" s="27" t="str">
        <f t="shared" ca="1" si="39"/>
        <v/>
      </c>
      <c r="CN40" s="44" t="str">
        <f ca="1">IF(CM40="","",IF(CM40&lt;=VLOOKUP(CA40,'Players Stats'!$C$88:$L$127,10),"YES","NO"))</f>
        <v/>
      </c>
      <c r="CO40" s="27" t="str">
        <f t="shared" ca="1" si="40"/>
        <v/>
      </c>
      <c r="CP40" s="44" t="str">
        <f ca="1">IF(CN40="YES",IF(CO40&lt;=VLOOKUP(CA40,'Players Stats'!$C$88:$H$127,6),1,0),"")</f>
        <v/>
      </c>
      <c r="CQ40" s="27" t="str">
        <f t="shared" ca="1" si="41"/>
        <v/>
      </c>
      <c r="CR40" s="44" t="str">
        <f ca="1">IF(AND(CN40="YES",CQ40&lt;&gt;""),IF(CQ40&lt;=VLOOKUP(CA40,'Players Stats'!$C$88:$H$127,6),1,0),"")</f>
        <v/>
      </c>
      <c r="CS40" s="27" t="str">
        <f t="shared" ca="1" si="42"/>
        <v/>
      </c>
      <c r="CT40" s="44" t="str">
        <f ca="1">IF(CS40="","",IF(CS40&lt;=Simulation!$K$7,"YES","NO"))</f>
        <v/>
      </c>
      <c r="CU40" s="27" t="str">
        <f t="shared" ca="1" si="43"/>
        <v/>
      </c>
      <c r="CV40" s="44" t="str">
        <f ca="1">IF(CT40="NO",IF(CU40&lt;=Simulation!$K$9,BX40,BY40),"")</f>
        <v/>
      </c>
      <c r="CX40" s="44">
        <f t="shared" ca="1" si="44"/>
        <v>21</v>
      </c>
      <c r="CY40" s="6" t="str">
        <f t="shared" ca="1" si="45"/>
        <v>-</v>
      </c>
      <c r="CZ40" s="44">
        <f t="shared" ca="1" si="46"/>
        <v>8</v>
      </c>
      <c r="DB40" s="44" t="str">
        <f t="shared" ca="1" si="3"/>
        <v/>
      </c>
      <c r="DC40" s="44" t="str">
        <f t="shared" ca="1" si="3"/>
        <v/>
      </c>
      <c r="DD40" s="44" t="str">
        <f t="shared" ca="1" si="3"/>
        <v/>
      </c>
      <c r="DE40" s="44"/>
      <c r="DF40" s="44">
        <f ca="1">IF(DF39&lt;&gt;"",IF(AND(DF39&lt;60*Simulation!$K$8, DF39+DG40&lt;60*Simulation!$K$8),DF39+DG40,""),"")</f>
        <v>402</v>
      </c>
      <c r="DG40" s="44">
        <f ca="1">IF(DF39&lt;&gt;"",IF(AND(EF39&lt;&gt;"", DH39=EF39),RANDBETWEEN(Simulation!$N$6,Simulation!$P$6),RANDBETWEEN(Simulation!$N$5,Simulation!$P$5)),"")</f>
        <v>14</v>
      </c>
      <c r="DH40" s="44">
        <f t="shared" ca="1" si="73"/>
        <v>6</v>
      </c>
      <c r="DI40" s="44">
        <f t="shared" ca="1" si="47"/>
        <v>5</v>
      </c>
      <c r="DJ40" s="27">
        <f t="shared" ca="1" si="48"/>
        <v>0.46584000490678401</v>
      </c>
      <c r="DK40" s="44">
        <f t="shared" ca="1" si="49"/>
        <v>28</v>
      </c>
      <c r="DL40" s="44" t="str">
        <f ca="1">IF(DF40&lt;&gt;"",VLOOKUP(DK40,'Players Stats'!$C$88:$D$127,2),"")</f>
        <v>Small Forward</v>
      </c>
      <c r="DM40" s="44" t="str">
        <f ca="1">IF(DF40&lt;&gt;"",VLOOKUP(DK40,'Players Stats'!$C$88:$E$127,3),"")</f>
        <v>Zach Randolph</v>
      </c>
      <c r="DN40" s="27">
        <f t="shared" ca="1" si="50"/>
        <v>0.72772839263665057</v>
      </c>
      <c r="DO40" s="44">
        <f ca="1">IF(DF40&lt;&gt;"",VLOOKUP('Quarter 3'!DK40-5*('Quarter 3'!DH40-1),'Players Stats'!$B$136:$J$140,1+DI40),"")</f>
        <v>0.13515000000000002</v>
      </c>
      <c r="DP40" s="44" t="str">
        <f t="shared" ca="1" si="74"/>
        <v>NO</v>
      </c>
      <c r="DQ40" s="27">
        <f t="shared" ca="1" si="51"/>
        <v>0.86180732140968663</v>
      </c>
      <c r="DR40" s="44">
        <f ca="1">IF(DF40&lt;&gt;"",IF(DP40="NO",VLOOKUP(DK40,'Players Stats'!$C$88:$I$127,7),""),"")</f>
        <v>2.1739130434782608E-2</v>
      </c>
      <c r="DS40" s="44">
        <f t="shared" ca="1" si="75"/>
        <v>2</v>
      </c>
      <c r="DT40" s="27">
        <f t="shared" ca="1" si="52"/>
        <v>0.65287152798512682</v>
      </c>
      <c r="DU40" s="44">
        <f ca="1">IF(DP40="NO",VLOOKUP(DK40,'Players Stats'!$C$88:$H$127,7-'Quarter 3'!DS40),"")</f>
        <v>0.46</v>
      </c>
      <c r="DV40" s="44">
        <f t="shared" ca="1" si="76"/>
        <v>0</v>
      </c>
      <c r="DW40" s="27">
        <f t="shared" ca="1" si="53"/>
        <v>0.73955965024814196</v>
      </c>
      <c r="DX40" s="44" t="str">
        <f ca="1">IF(DW40="","",IF(DW40&lt;=VLOOKUP(DK40,'Players Stats'!$C$88:$L$127,10),"YES","NO"))</f>
        <v>NO</v>
      </c>
      <c r="DY40" s="27" t="str">
        <f t="shared" ca="1" si="54"/>
        <v/>
      </c>
      <c r="DZ40" s="44" t="str">
        <f ca="1">IF(DX40="YES",IF(DY40&lt;=VLOOKUP(DK40,'Players Stats'!$C$88:$H$127,6),1,0),"")</f>
        <v/>
      </c>
      <c r="EA40" s="27" t="str">
        <f t="shared" ca="1" si="55"/>
        <v/>
      </c>
      <c r="EB40" s="44" t="str">
        <f ca="1">IF(AND(DX40="YES",EA40&lt;&gt;""),IF(EA40&lt;=VLOOKUP(DK40,'Players Stats'!$C$88:$H$127,6),1,0),"")</f>
        <v/>
      </c>
      <c r="EC40" s="27">
        <f t="shared" ca="1" si="56"/>
        <v>0.87299386834818848</v>
      </c>
      <c r="ED40" s="44" t="str">
        <f ca="1">IF(EC40="","",IF(EC40&lt;=Simulation!$K$7,"YES","NO"))</f>
        <v>NO</v>
      </c>
      <c r="EE40" s="27">
        <f t="shared" ca="1" si="57"/>
        <v>0.85116244313423528</v>
      </c>
      <c r="EF40" s="44">
        <f ca="1">IF(ED40="NO",IF(EE40&lt;=Simulation!$K$9,DH40,DI40),"")</f>
        <v>5</v>
      </c>
      <c r="EH40" s="44">
        <f t="shared" ca="1" si="58"/>
        <v>18</v>
      </c>
      <c r="EI40" s="6" t="str">
        <f t="shared" ca="1" si="59"/>
        <v>-</v>
      </c>
      <c r="EJ40" s="44">
        <f t="shared" ca="1" si="60"/>
        <v>12</v>
      </c>
      <c r="EL40" s="44" t="str">
        <f t="shared" ca="1" si="4"/>
        <v/>
      </c>
      <c r="EM40" s="44" t="str">
        <f t="shared" ca="1" si="4"/>
        <v/>
      </c>
      <c r="EN40" s="44" t="str">
        <f t="shared" ca="1" si="4"/>
        <v/>
      </c>
    </row>
    <row r="41" spans="2:144">
      <c r="B41" s="44">
        <f ca="1">IF(B40&lt;&gt;"",IF(AND(B40&lt;60*Simulation!$K$8, B40+C41&lt;60*Simulation!$K$8),B40+C41,""),"")</f>
        <v>459</v>
      </c>
      <c r="C41" s="44">
        <f ca="1">IF(B40&lt;&gt;"",IF(AND(AB40&lt;&gt;"", D40=AB40),RANDBETWEEN(Simulation!$N$6,Simulation!$P$6),RANDBETWEEN(Simulation!$N$5,Simulation!$P$5)),"")</f>
        <v>22</v>
      </c>
      <c r="D41" s="44">
        <f t="shared" ca="1" si="61"/>
        <v>5</v>
      </c>
      <c r="E41" s="44">
        <f t="shared" ca="1" si="5"/>
        <v>6</v>
      </c>
      <c r="F41" s="27">
        <f t="shared" ca="1" si="6"/>
        <v>0.18503641372291957</v>
      </c>
      <c r="G41" s="44">
        <f t="shared" ca="1" si="7"/>
        <v>21</v>
      </c>
      <c r="H41" s="44" t="str">
        <f ca="1">IF(B41&lt;&gt;"",VLOOKUP(G41,'Players Stats'!$C$88:$D$127,2),"")</f>
        <v>Point Guard</v>
      </c>
      <c r="I41" s="44" t="str">
        <f ca="1">IF(B41&lt;&gt;"",VLOOKUP(G41,'Players Stats'!$C$88:$E$127,3),"")</f>
        <v>Russell Westbrook</v>
      </c>
      <c r="J41" s="27">
        <f t="shared" ca="1" si="8"/>
        <v>0.73732079170256259</v>
      </c>
      <c r="K41" s="44">
        <f ca="1">IF(B41&lt;&gt;"",VLOOKUP('Quarter 3'!G41-5*('Quarter 3'!D41-1),'Players Stats'!$B$136:$J$140,1+E41),"")</f>
        <v>0.14365</v>
      </c>
      <c r="L41" s="44" t="str">
        <f t="shared" ca="1" si="62"/>
        <v>NO</v>
      </c>
      <c r="M41" s="27">
        <f t="shared" ca="1" si="9"/>
        <v>0.48121725018887618</v>
      </c>
      <c r="N41" s="44">
        <f ca="1">IF(B41&lt;&gt;"",IF(L41="NO",VLOOKUP(G41,'Players Stats'!$C$88:$I$127,7),""),"")</f>
        <v>0.16517857142857145</v>
      </c>
      <c r="O41" s="44">
        <f t="shared" ca="1" si="63"/>
        <v>2</v>
      </c>
      <c r="P41" s="27">
        <f t="shared" ca="1" si="10"/>
        <v>9.9221575384627503E-2</v>
      </c>
      <c r="Q41" s="44">
        <f ca="1">IF(L41="NO",VLOOKUP(G41,'Players Stats'!$C$88:$H$127,7-'Quarter 3'!O41),"")</f>
        <v>0.438</v>
      </c>
      <c r="R41" s="44">
        <f t="shared" ca="1" si="64"/>
        <v>2</v>
      </c>
      <c r="S41" s="27">
        <f t="shared" ca="1" si="11"/>
        <v>0.36926452427353706</v>
      </c>
      <c r="T41" s="44" t="str">
        <f ca="1">IF(S41="","",IF(S41&lt;=VLOOKUP(G41,'Players Stats'!$C$88:$L$127,10),"YES","NO"))</f>
        <v>NO</v>
      </c>
      <c r="U41" s="27" t="str">
        <f t="shared" ca="1" si="12"/>
        <v/>
      </c>
      <c r="V41" s="44" t="str">
        <f ca="1">IF(T41="YES",IF(U41&lt;=VLOOKUP(G41,'Players Stats'!$C$88:$H$127,6),1,0),"")</f>
        <v/>
      </c>
      <c r="W41" s="27" t="str">
        <f t="shared" ca="1" si="13"/>
        <v/>
      </c>
      <c r="X41" s="44" t="str">
        <f ca="1">IF(AND(T41="YES",W41&lt;&gt;""),IF(W41&lt;=VLOOKUP(G41,'Players Stats'!$C$88:$H$127,6),1,0),"")</f>
        <v/>
      </c>
      <c r="Y41" s="27" t="str">
        <f t="shared" ca="1" si="14"/>
        <v/>
      </c>
      <c r="Z41" s="44" t="str">
        <f ca="1">IF(Y41="","",IF(Y41&lt;=Simulation!$K$7,"YES","NO"))</f>
        <v/>
      </c>
      <c r="AA41" s="27" t="str">
        <f t="shared" ca="1" si="15"/>
        <v/>
      </c>
      <c r="AB41" s="44" t="str">
        <f ca="1">IF(Z41="NO",IF(AA41&lt;=Simulation!$K$9,D41,E41),"")</f>
        <v/>
      </c>
      <c r="AD41" s="44">
        <f t="shared" ca="1" si="16"/>
        <v>22</v>
      </c>
      <c r="AE41" s="6" t="str">
        <f t="shared" ca="1" si="17"/>
        <v>-</v>
      </c>
      <c r="AF41" s="44">
        <f t="shared" ca="1" si="18"/>
        <v>10</v>
      </c>
      <c r="AH41" s="44" t="str">
        <f t="shared" ca="1" si="77"/>
        <v/>
      </c>
      <c r="AI41" s="44" t="str">
        <f t="shared" ca="1" si="77"/>
        <v/>
      </c>
      <c r="AJ41" s="44" t="str">
        <f t="shared" ca="1" si="77"/>
        <v/>
      </c>
      <c r="AL41" s="44">
        <f ca="1">IF(AL40&lt;&gt;"",IF(AND(AL40&lt;60*Simulation!$K$8, AL40+AM41&lt;60*Simulation!$K$8),AL40+AM41,""),"")</f>
        <v>486</v>
      </c>
      <c r="AM41" s="44">
        <f ca="1">IF(AL40&lt;&gt;"",IF(AND(BL40&lt;&gt;"", AN40=BL40),RANDBETWEEN(Simulation!$N$6,Simulation!$P$6),RANDBETWEEN(Simulation!$N$5,Simulation!$P$5)),"")</f>
        <v>24</v>
      </c>
      <c r="AN41" s="44">
        <f t="shared" ca="1" si="65"/>
        <v>6</v>
      </c>
      <c r="AO41" s="44">
        <f t="shared" ca="1" si="19"/>
        <v>5</v>
      </c>
      <c r="AP41" s="27">
        <f t="shared" ca="1" si="20"/>
        <v>0.59604355386439478</v>
      </c>
      <c r="AQ41" s="44">
        <f t="shared" ca="1" si="21"/>
        <v>28</v>
      </c>
      <c r="AR41" s="44" t="str">
        <f ca="1">IF(AL41&lt;&gt;"",VLOOKUP(AQ41,'Players Stats'!$C$88:$D$127,2),"")</f>
        <v>Small Forward</v>
      </c>
      <c r="AS41" s="44" t="str">
        <f ca="1">IF(AL41&lt;&gt;"",VLOOKUP(AQ41,'Players Stats'!$C$88:$E$127,3),"")</f>
        <v>Zach Randolph</v>
      </c>
      <c r="AT41" s="27">
        <f t="shared" ca="1" si="22"/>
        <v>0.60795454495393142</v>
      </c>
      <c r="AU41" s="44">
        <f ca="1">IF(AL41&lt;&gt;"",VLOOKUP('Quarter 3'!AQ41-5*('Quarter 3'!AN41-1),'Players Stats'!$B$136:$J$140,1+AO41),"")</f>
        <v>0.13515000000000002</v>
      </c>
      <c r="AV41" s="44" t="str">
        <f t="shared" ca="1" si="66"/>
        <v>NO</v>
      </c>
      <c r="AW41" s="27">
        <f t="shared" ca="1" si="23"/>
        <v>0.35487705705549433</v>
      </c>
      <c r="AX41" s="44">
        <f ca="1">IF(AL41&lt;&gt;"",IF(AV41="NO",VLOOKUP(AQ41,'Players Stats'!$C$88:$I$127,7),""),"")</f>
        <v>2.1739130434782608E-2</v>
      </c>
      <c r="AY41" s="44">
        <f t="shared" ca="1" si="67"/>
        <v>2</v>
      </c>
      <c r="AZ41" s="27">
        <f t="shared" ca="1" si="24"/>
        <v>1.6287677393628464E-2</v>
      </c>
      <c r="BA41" s="44">
        <f ca="1">IF(AV41="NO",VLOOKUP(AQ41,'Players Stats'!$C$88:$H$127,7-'Quarter 3'!AY41),"")</f>
        <v>0.46</v>
      </c>
      <c r="BB41" s="44">
        <f t="shared" ca="1" si="68"/>
        <v>2</v>
      </c>
      <c r="BC41" s="27">
        <f t="shared" ca="1" si="25"/>
        <v>0.35237994407421558</v>
      </c>
      <c r="BD41" s="44" t="str">
        <f ca="1">IF(BC41="","",IF(BC41&lt;=VLOOKUP(AQ41,'Players Stats'!$C$88:$L$127,10),"YES","NO"))</f>
        <v>NO</v>
      </c>
      <c r="BE41" s="27" t="str">
        <f t="shared" ca="1" si="26"/>
        <v/>
      </c>
      <c r="BF41" s="44" t="str">
        <f ca="1">IF(BD41="YES",IF(BE41&lt;=VLOOKUP(AQ41,'Players Stats'!$C$88:$H$127,6),1,0),"")</f>
        <v/>
      </c>
      <c r="BG41" s="27" t="str">
        <f t="shared" ca="1" si="27"/>
        <v/>
      </c>
      <c r="BH41" s="44" t="str">
        <f ca="1">IF(AND(BD41="YES",BG41&lt;&gt;""),IF(BG41&lt;=VLOOKUP(AQ41,'Players Stats'!$C$88:$H$127,6),1,0),"")</f>
        <v/>
      </c>
      <c r="BI41" s="27" t="str">
        <f t="shared" ca="1" si="28"/>
        <v/>
      </c>
      <c r="BJ41" s="44" t="str">
        <f ca="1">IF(BI41="","",IF(BI41&lt;=Simulation!$K$7,"YES","NO"))</f>
        <v/>
      </c>
      <c r="BK41" s="27" t="str">
        <f t="shared" ca="1" si="29"/>
        <v/>
      </c>
      <c r="BL41" s="44" t="str">
        <f ca="1">IF(BJ41="NO",IF(BK41&lt;=Simulation!$K$9,AN41,AO41),"")</f>
        <v/>
      </c>
      <c r="BN41" s="44">
        <f t="shared" ca="1" si="30"/>
        <v>14</v>
      </c>
      <c r="BO41" s="6" t="str">
        <f t="shared" ca="1" si="31"/>
        <v>-</v>
      </c>
      <c r="BP41" s="44">
        <f t="shared" ca="1" si="32"/>
        <v>23</v>
      </c>
      <c r="BR41" s="44" t="str">
        <f t="shared" ca="1" si="2"/>
        <v/>
      </c>
      <c r="BS41" s="44" t="str">
        <f t="shared" ca="1" si="2"/>
        <v/>
      </c>
      <c r="BT41" s="44" t="str">
        <f t="shared" ca="1" si="2"/>
        <v/>
      </c>
      <c r="BU41" s="44"/>
      <c r="BV41" s="44">
        <f ca="1">IF(BV40&lt;&gt;"",IF(AND(BV40&lt;60*Simulation!$K$8, BV40+BW41&lt;60*Simulation!$K$8),BV40+BW41,""),"")</f>
        <v>533</v>
      </c>
      <c r="BW41" s="44">
        <f ca="1">IF(BV40&lt;&gt;"",IF(AND(CV40&lt;&gt;"", BX40=CV40),RANDBETWEEN(Simulation!$N$6,Simulation!$P$6),RANDBETWEEN(Simulation!$N$5,Simulation!$P$5)),"")</f>
        <v>12</v>
      </c>
      <c r="BX41" s="44">
        <f t="shared" ca="1" si="69"/>
        <v>5</v>
      </c>
      <c r="BY41" s="44">
        <f t="shared" ca="1" si="33"/>
        <v>6</v>
      </c>
      <c r="BZ41" s="27">
        <f t="shared" ca="1" si="34"/>
        <v>0.15928617473136075</v>
      </c>
      <c r="CA41" s="44">
        <f t="shared" ca="1" si="35"/>
        <v>21</v>
      </c>
      <c r="CB41" s="44" t="str">
        <f ca="1">IF(BV41&lt;&gt;"",VLOOKUP(CA41,'Players Stats'!$C$88:$D$127,2),"")</f>
        <v>Point Guard</v>
      </c>
      <c r="CC41" s="44" t="str">
        <f ca="1">IF(BV41&lt;&gt;"",VLOOKUP(CA41,'Players Stats'!$C$88:$E$127,3),"")</f>
        <v>Russell Westbrook</v>
      </c>
      <c r="CD41" s="27">
        <f t="shared" ca="1" si="36"/>
        <v>0.20657645770841104</v>
      </c>
      <c r="CE41" s="44">
        <f ca="1">IF(BV41&lt;&gt;"",VLOOKUP('Quarter 3'!CA41-5*('Quarter 3'!BX41-1),'Players Stats'!$B$136:$J$140,1+BY41),"")</f>
        <v>0.14365</v>
      </c>
      <c r="CF41" s="44" t="str">
        <f t="shared" ca="1" si="70"/>
        <v>NO</v>
      </c>
      <c r="CG41" s="27">
        <f t="shared" ca="1" si="37"/>
        <v>0.71297683126972677</v>
      </c>
      <c r="CH41" s="44">
        <f ca="1">IF(BV41&lt;&gt;"",IF(CF41="NO",VLOOKUP(CA41,'Players Stats'!$C$88:$I$127,7),""),"")</f>
        <v>0.16517857142857145</v>
      </c>
      <c r="CI41" s="44">
        <f t="shared" ca="1" si="71"/>
        <v>2</v>
      </c>
      <c r="CJ41" s="27">
        <f t="shared" ca="1" si="38"/>
        <v>0.27949570815442804</v>
      </c>
      <c r="CK41" s="44">
        <f ca="1">IF(CF41="NO",VLOOKUP(CA41,'Players Stats'!$C$88:$H$127,7-'Quarter 3'!CI41),"")</f>
        <v>0.438</v>
      </c>
      <c r="CL41" s="44">
        <f t="shared" ca="1" si="72"/>
        <v>2</v>
      </c>
      <c r="CM41" s="27">
        <f t="shared" ca="1" si="39"/>
        <v>0.91050072222553546</v>
      </c>
      <c r="CN41" s="44" t="str">
        <f ca="1">IF(CM41="","",IF(CM41&lt;=VLOOKUP(CA41,'Players Stats'!$C$88:$L$127,10),"YES","NO"))</f>
        <v>NO</v>
      </c>
      <c r="CO41" s="27" t="str">
        <f t="shared" ca="1" si="40"/>
        <v/>
      </c>
      <c r="CP41" s="44" t="str">
        <f ca="1">IF(CN41="YES",IF(CO41&lt;=VLOOKUP(CA41,'Players Stats'!$C$88:$H$127,6),1,0),"")</f>
        <v/>
      </c>
      <c r="CQ41" s="27" t="str">
        <f t="shared" ca="1" si="41"/>
        <v/>
      </c>
      <c r="CR41" s="44" t="str">
        <f ca="1">IF(AND(CN41="YES",CQ41&lt;&gt;""),IF(CQ41&lt;=VLOOKUP(CA41,'Players Stats'!$C$88:$H$127,6),1,0),"")</f>
        <v/>
      </c>
      <c r="CS41" s="27" t="str">
        <f t="shared" ca="1" si="42"/>
        <v/>
      </c>
      <c r="CT41" s="44" t="str">
        <f ca="1">IF(CS41="","",IF(CS41&lt;=Simulation!$K$7,"YES","NO"))</f>
        <v/>
      </c>
      <c r="CU41" s="27" t="str">
        <f t="shared" ca="1" si="43"/>
        <v/>
      </c>
      <c r="CV41" s="44" t="str">
        <f ca="1">IF(CT41="NO",IF(CU41&lt;=Simulation!$K$9,BX41,BY41),"")</f>
        <v/>
      </c>
      <c r="CX41" s="44">
        <f t="shared" ca="1" si="44"/>
        <v>23</v>
      </c>
      <c r="CY41" s="6" t="str">
        <f t="shared" ca="1" si="45"/>
        <v>-</v>
      </c>
      <c r="CZ41" s="44">
        <f t="shared" ca="1" si="46"/>
        <v>8</v>
      </c>
      <c r="DB41" s="44" t="str">
        <f t="shared" ca="1" si="3"/>
        <v/>
      </c>
      <c r="DC41" s="44" t="str">
        <f t="shared" ca="1" si="3"/>
        <v/>
      </c>
      <c r="DD41" s="44" t="str">
        <f t="shared" ca="1" si="3"/>
        <v/>
      </c>
      <c r="DE41" s="44"/>
      <c r="DF41" s="44">
        <f ca="1">IF(DF40&lt;&gt;"",IF(AND(DF40&lt;60*Simulation!$K$8, DF40+DG41&lt;60*Simulation!$K$8),DF40+DG41,""),"")</f>
        <v>423</v>
      </c>
      <c r="DG41" s="44">
        <f ca="1">IF(DF40&lt;&gt;"",IF(AND(EF40&lt;&gt;"", DH40=EF40),RANDBETWEEN(Simulation!$N$6,Simulation!$P$6),RANDBETWEEN(Simulation!$N$5,Simulation!$P$5)),"")</f>
        <v>21</v>
      </c>
      <c r="DH41" s="44">
        <f t="shared" ca="1" si="73"/>
        <v>5</v>
      </c>
      <c r="DI41" s="44">
        <f t="shared" ca="1" si="47"/>
        <v>6</v>
      </c>
      <c r="DJ41" s="27">
        <f t="shared" ca="1" si="48"/>
        <v>0.81048111072209195</v>
      </c>
      <c r="DK41" s="44">
        <f t="shared" ca="1" si="49"/>
        <v>25</v>
      </c>
      <c r="DL41" s="44" t="str">
        <f ca="1">IF(DF41&lt;&gt;"",VLOOKUP(DK41,'Players Stats'!$C$88:$D$127,2),"")</f>
        <v>Center</v>
      </c>
      <c r="DM41" s="44" t="str">
        <f ca="1">IF(DF41&lt;&gt;"",VLOOKUP(DK41,'Players Stats'!$C$88:$E$127,3),"")</f>
        <v>Kendrick Perkins</v>
      </c>
      <c r="DN41" s="27">
        <f t="shared" ca="1" si="50"/>
        <v>0.70645033115606604</v>
      </c>
      <c r="DO41" s="44">
        <f ca="1">IF(DF41&lt;&gt;"",VLOOKUP('Quarter 3'!DK41-5*('Quarter 3'!DH41-1),'Players Stats'!$B$136:$J$140,1+DI41),"")</f>
        <v>0.12500000000000003</v>
      </c>
      <c r="DP41" s="44" t="str">
        <f t="shared" ca="1" si="74"/>
        <v>NO</v>
      </c>
      <c r="DQ41" s="27">
        <f t="shared" ca="1" si="51"/>
        <v>0.93557004230783858</v>
      </c>
      <c r="DR41" s="44">
        <f ca="1">IF(DF41&lt;&gt;"",IF(DP41="NO",VLOOKUP(DK41,'Players Stats'!$C$88:$I$127,7),""),"")</f>
        <v>0</v>
      </c>
      <c r="DS41" s="44">
        <f t="shared" ca="1" si="75"/>
        <v>2</v>
      </c>
      <c r="DT41" s="27">
        <f t="shared" ca="1" si="52"/>
        <v>0.22670133950231286</v>
      </c>
      <c r="DU41" s="44">
        <f ca="1">IF(DP41="NO",VLOOKUP(DK41,'Players Stats'!$C$88:$H$127,7-'Quarter 3'!DS41),"")</f>
        <v>0.45700000000000002</v>
      </c>
      <c r="DV41" s="44">
        <f t="shared" ca="1" si="76"/>
        <v>2</v>
      </c>
      <c r="DW41" s="27">
        <f t="shared" ca="1" si="53"/>
        <v>3.9737384726210134E-2</v>
      </c>
      <c r="DX41" s="44" t="str">
        <f ca="1">IF(DW41="","",IF(DW41&lt;=VLOOKUP(DK41,'Players Stats'!$C$88:$L$127,10),"YES","NO"))</f>
        <v>NO</v>
      </c>
      <c r="DY41" s="27" t="str">
        <f t="shared" ca="1" si="54"/>
        <v/>
      </c>
      <c r="DZ41" s="44" t="str">
        <f ca="1">IF(DX41="YES",IF(DY41&lt;=VLOOKUP(DK41,'Players Stats'!$C$88:$H$127,6),1,0),"")</f>
        <v/>
      </c>
      <c r="EA41" s="27" t="str">
        <f t="shared" ca="1" si="55"/>
        <v/>
      </c>
      <c r="EB41" s="44" t="str">
        <f ca="1">IF(AND(DX41="YES",EA41&lt;&gt;""),IF(EA41&lt;=VLOOKUP(DK41,'Players Stats'!$C$88:$H$127,6),1,0),"")</f>
        <v/>
      </c>
      <c r="EC41" s="27" t="str">
        <f t="shared" ca="1" si="56"/>
        <v/>
      </c>
      <c r="ED41" s="44" t="str">
        <f ca="1">IF(EC41="","",IF(EC41&lt;=Simulation!$K$7,"YES","NO"))</f>
        <v/>
      </c>
      <c r="EE41" s="27" t="str">
        <f t="shared" ca="1" si="57"/>
        <v/>
      </c>
      <c r="EF41" s="44" t="str">
        <f ca="1">IF(ED41="NO",IF(EE41&lt;=Simulation!$K$9,DH41,DI41),"")</f>
        <v/>
      </c>
      <c r="EH41" s="44">
        <f t="shared" ca="1" si="58"/>
        <v>20</v>
      </c>
      <c r="EI41" s="6" t="str">
        <f t="shared" ca="1" si="59"/>
        <v>-</v>
      </c>
      <c r="EJ41" s="44">
        <f t="shared" ca="1" si="60"/>
        <v>12</v>
      </c>
      <c r="EL41" s="44" t="str">
        <f t="shared" ca="1" si="4"/>
        <v/>
      </c>
      <c r="EM41" s="44" t="str">
        <f t="shared" ca="1" si="4"/>
        <v/>
      </c>
      <c r="EN41" s="44" t="str">
        <f t="shared" ca="1" si="4"/>
        <v/>
      </c>
    </row>
    <row r="42" spans="2:144">
      <c r="B42" s="44">
        <f ca="1">IF(B41&lt;&gt;"",IF(AND(B41&lt;60*Simulation!$K$8, B41+C42&lt;60*Simulation!$K$8),B41+C42,""),"")</f>
        <v>483</v>
      </c>
      <c r="C42" s="44">
        <f ca="1">IF(B41&lt;&gt;"",IF(AND(AB41&lt;&gt;"", D41=AB41),RANDBETWEEN(Simulation!$N$6,Simulation!$P$6),RANDBETWEEN(Simulation!$N$5,Simulation!$P$5)),"")</f>
        <v>24</v>
      </c>
      <c r="D42" s="44">
        <f t="shared" ca="1" si="61"/>
        <v>6</v>
      </c>
      <c r="E42" s="44">
        <f t="shared" ca="1" si="5"/>
        <v>5</v>
      </c>
      <c r="F42" s="27">
        <f t="shared" ca="1" si="6"/>
        <v>0.4184993011354432</v>
      </c>
      <c r="G42" s="44">
        <f t="shared" ca="1" si="7"/>
        <v>28</v>
      </c>
      <c r="H42" s="44" t="str">
        <f ca="1">IF(B42&lt;&gt;"",VLOOKUP(G42,'Players Stats'!$C$88:$D$127,2),"")</f>
        <v>Small Forward</v>
      </c>
      <c r="I42" s="44" t="str">
        <f ca="1">IF(B42&lt;&gt;"",VLOOKUP(G42,'Players Stats'!$C$88:$E$127,3),"")</f>
        <v>Zach Randolph</v>
      </c>
      <c r="J42" s="27">
        <f t="shared" ca="1" si="8"/>
        <v>0.39451730298631005</v>
      </c>
      <c r="K42" s="44">
        <f ca="1">IF(B42&lt;&gt;"",VLOOKUP('Quarter 3'!G42-5*('Quarter 3'!D42-1),'Players Stats'!$B$136:$J$140,1+E42),"")</f>
        <v>0.13515000000000002</v>
      </c>
      <c r="L42" s="44" t="str">
        <f t="shared" ca="1" si="62"/>
        <v>NO</v>
      </c>
      <c r="M42" s="27">
        <f t="shared" ca="1" si="9"/>
        <v>0.98015724697127993</v>
      </c>
      <c r="N42" s="44">
        <f ca="1">IF(B42&lt;&gt;"",IF(L42="NO",VLOOKUP(G42,'Players Stats'!$C$88:$I$127,7),""),"")</f>
        <v>2.1739130434782608E-2</v>
      </c>
      <c r="O42" s="44">
        <f t="shared" ca="1" si="63"/>
        <v>2</v>
      </c>
      <c r="P42" s="27">
        <f t="shared" ca="1" si="10"/>
        <v>0.75112124709738026</v>
      </c>
      <c r="Q42" s="44">
        <f ca="1">IF(L42="NO",VLOOKUP(G42,'Players Stats'!$C$88:$H$127,7-'Quarter 3'!O42),"")</f>
        <v>0.46</v>
      </c>
      <c r="R42" s="44">
        <f t="shared" ca="1" si="64"/>
        <v>0</v>
      </c>
      <c r="S42" s="27">
        <f t="shared" ca="1" si="11"/>
        <v>0.26871669007716992</v>
      </c>
      <c r="T42" s="44" t="str">
        <f ca="1">IF(S42="","",IF(S42&lt;=VLOOKUP(G42,'Players Stats'!$C$88:$L$127,10),"YES","NO"))</f>
        <v>NO</v>
      </c>
      <c r="U42" s="27" t="str">
        <f t="shared" ca="1" si="12"/>
        <v/>
      </c>
      <c r="V42" s="44" t="str">
        <f ca="1">IF(T42="YES",IF(U42&lt;=VLOOKUP(G42,'Players Stats'!$C$88:$H$127,6),1,0),"")</f>
        <v/>
      </c>
      <c r="W42" s="27" t="str">
        <f t="shared" ca="1" si="13"/>
        <v/>
      </c>
      <c r="X42" s="44" t="str">
        <f ca="1">IF(AND(T42="YES",W42&lt;&gt;""),IF(W42&lt;=VLOOKUP(G42,'Players Stats'!$C$88:$H$127,6),1,0),"")</f>
        <v/>
      </c>
      <c r="Y42" s="27">
        <f t="shared" ca="1" si="14"/>
        <v>0.51610113359188869</v>
      </c>
      <c r="Z42" s="44" t="str">
        <f ca="1">IF(Y42="","",IF(Y42&lt;=Simulation!$K$7,"YES","NO"))</f>
        <v>NO</v>
      </c>
      <c r="AA42" s="27">
        <f t="shared" ca="1" si="15"/>
        <v>0.9515201910811415</v>
      </c>
      <c r="AB42" s="44">
        <f ca="1">IF(Z42="NO",IF(AA42&lt;=Simulation!$K$9,D42,E42),"")</f>
        <v>5</v>
      </c>
      <c r="AD42" s="44">
        <f t="shared" ca="1" si="16"/>
        <v>22</v>
      </c>
      <c r="AE42" s="6" t="str">
        <f t="shared" ca="1" si="17"/>
        <v>-</v>
      </c>
      <c r="AF42" s="44">
        <f t="shared" ca="1" si="18"/>
        <v>10</v>
      </c>
      <c r="AH42" s="44" t="str">
        <f t="shared" ca="1" si="77"/>
        <v/>
      </c>
      <c r="AI42" s="44" t="str">
        <f t="shared" ca="1" si="77"/>
        <v/>
      </c>
      <c r="AJ42" s="44" t="str">
        <f t="shared" ca="1" si="77"/>
        <v/>
      </c>
      <c r="AL42" s="44">
        <f ca="1">IF(AL41&lt;&gt;"",IF(AND(AL41&lt;60*Simulation!$K$8, AL41+AM42&lt;60*Simulation!$K$8),AL41+AM42,""),"")</f>
        <v>497</v>
      </c>
      <c r="AM42" s="44">
        <f ca="1">IF(AL41&lt;&gt;"",IF(AND(BL41&lt;&gt;"", AN41=BL41),RANDBETWEEN(Simulation!$N$6,Simulation!$P$6),RANDBETWEEN(Simulation!$N$5,Simulation!$P$5)),"")</f>
        <v>11</v>
      </c>
      <c r="AN42" s="44">
        <f t="shared" ca="1" si="65"/>
        <v>5</v>
      </c>
      <c r="AO42" s="44">
        <f t="shared" ca="1" si="19"/>
        <v>6</v>
      </c>
      <c r="AP42" s="27">
        <f t="shared" ca="1" si="20"/>
        <v>0.72935835466246324</v>
      </c>
      <c r="AQ42" s="44">
        <f t="shared" ca="1" si="21"/>
        <v>24</v>
      </c>
      <c r="AR42" s="44" t="str">
        <f ca="1">IF(AL42&lt;&gt;"",VLOOKUP(AQ42,'Players Stats'!$C$88:$D$127,2),"")</f>
        <v>Power Forward</v>
      </c>
      <c r="AS42" s="44" t="str">
        <f ca="1">IF(AL42&lt;&gt;"",VLOOKUP(AQ42,'Players Stats'!$C$88:$E$127,3),"")</f>
        <v>Serge Ibaka</v>
      </c>
      <c r="AT42" s="27">
        <f t="shared" ca="1" si="22"/>
        <v>0.13400237741522847</v>
      </c>
      <c r="AU42" s="44">
        <f ca="1">IF(AL42&lt;&gt;"",VLOOKUP('Quarter 3'!AQ42-5*('Quarter 3'!AN42-1),'Players Stats'!$B$136:$J$140,1+AO42),"")</f>
        <v>4.6249999999999999E-2</v>
      </c>
      <c r="AV42" s="44" t="str">
        <f t="shared" ca="1" si="66"/>
        <v>NO</v>
      </c>
      <c r="AW42" s="27">
        <f t="shared" ca="1" si="23"/>
        <v>0.59294089521093563</v>
      </c>
      <c r="AX42" s="44">
        <f ca="1">IF(AL42&lt;&gt;"",IF(AV42="NO",VLOOKUP(AQ42,'Players Stats'!$C$88:$I$127,7),""),"")</f>
        <v>6.7307692307692318E-2</v>
      </c>
      <c r="AY42" s="44">
        <f t="shared" ca="1" si="67"/>
        <v>2</v>
      </c>
      <c r="AZ42" s="27">
        <f t="shared" ca="1" si="24"/>
        <v>0.68025906489762999</v>
      </c>
      <c r="BA42" s="44">
        <f ca="1">IF(AV42="NO",VLOOKUP(AQ42,'Players Stats'!$C$88:$H$127,7-'Quarter 3'!AY42),"")</f>
        <v>0.57299999999999995</v>
      </c>
      <c r="BB42" s="44">
        <f t="shared" ca="1" si="68"/>
        <v>0</v>
      </c>
      <c r="BC42" s="27">
        <f t="shared" ca="1" si="25"/>
        <v>0.49926097051628837</v>
      </c>
      <c r="BD42" s="44" t="str">
        <f ca="1">IF(BC42="","",IF(BC42&lt;=VLOOKUP(AQ42,'Players Stats'!$C$88:$L$127,10),"YES","NO"))</f>
        <v>NO</v>
      </c>
      <c r="BE42" s="27" t="str">
        <f t="shared" ca="1" si="26"/>
        <v/>
      </c>
      <c r="BF42" s="44" t="str">
        <f ca="1">IF(BD42="YES",IF(BE42&lt;=VLOOKUP(AQ42,'Players Stats'!$C$88:$H$127,6),1,0),"")</f>
        <v/>
      </c>
      <c r="BG42" s="27" t="str">
        <f t="shared" ca="1" si="27"/>
        <v/>
      </c>
      <c r="BH42" s="44" t="str">
        <f ca="1">IF(AND(BD42="YES",BG42&lt;&gt;""),IF(BG42&lt;=VLOOKUP(AQ42,'Players Stats'!$C$88:$H$127,6),1,0),"")</f>
        <v/>
      </c>
      <c r="BI42" s="27">
        <f t="shared" ca="1" si="28"/>
        <v>0.5567398674889148</v>
      </c>
      <c r="BJ42" s="44" t="str">
        <f ca="1">IF(BI42="","",IF(BI42&lt;=Simulation!$K$7,"YES","NO"))</f>
        <v>NO</v>
      </c>
      <c r="BK42" s="27">
        <f t="shared" ca="1" si="29"/>
        <v>0.18209823551204485</v>
      </c>
      <c r="BL42" s="44">
        <f ca="1">IF(BJ42="NO",IF(BK42&lt;=Simulation!$K$9,AN42,AO42),"")</f>
        <v>5</v>
      </c>
      <c r="BN42" s="44">
        <f t="shared" ca="1" si="30"/>
        <v>14</v>
      </c>
      <c r="BO42" s="6" t="str">
        <f t="shared" ca="1" si="31"/>
        <v>-</v>
      </c>
      <c r="BP42" s="44">
        <f t="shared" ca="1" si="32"/>
        <v>23</v>
      </c>
      <c r="BR42" s="44" t="str">
        <f t="shared" ca="1" si="2"/>
        <v/>
      </c>
      <c r="BS42" s="44" t="str">
        <f t="shared" ca="1" si="2"/>
        <v/>
      </c>
      <c r="BT42" s="44" t="str">
        <f t="shared" ca="1" si="2"/>
        <v/>
      </c>
      <c r="BU42" s="44"/>
      <c r="BV42" s="44">
        <f ca="1">IF(BV41&lt;&gt;"",IF(AND(BV41&lt;60*Simulation!$K$8, BV41+BW42&lt;60*Simulation!$K$8),BV41+BW42,""),"")</f>
        <v>553</v>
      </c>
      <c r="BW42" s="44">
        <f ca="1">IF(BV41&lt;&gt;"",IF(AND(CV41&lt;&gt;"", BX41=CV41),RANDBETWEEN(Simulation!$N$6,Simulation!$P$6),RANDBETWEEN(Simulation!$N$5,Simulation!$P$5)),"")</f>
        <v>20</v>
      </c>
      <c r="BX42" s="44">
        <f t="shared" ca="1" si="69"/>
        <v>6</v>
      </c>
      <c r="BY42" s="44">
        <f t="shared" ca="1" si="33"/>
        <v>5</v>
      </c>
      <c r="BZ42" s="27">
        <f t="shared" ca="1" si="34"/>
        <v>8.0538927043597441E-3</v>
      </c>
      <c r="CA42" s="44">
        <f t="shared" ca="1" si="35"/>
        <v>26</v>
      </c>
      <c r="CB42" s="44" t="str">
        <f ca="1">IF(BV42&lt;&gt;"",VLOOKUP(CA42,'Players Stats'!$C$88:$D$127,2),"")</f>
        <v>Point Guard</v>
      </c>
      <c r="CC42" s="44" t="str">
        <f ca="1">IF(BV42&lt;&gt;"",VLOOKUP(CA42,'Players Stats'!$C$88:$E$127,3),"")</f>
        <v>Mike Conley</v>
      </c>
      <c r="CD42" s="27">
        <f t="shared" ca="1" si="36"/>
        <v>0.80023336555477775</v>
      </c>
      <c r="CE42" s="44">
        <f ca="1">IF(BV42&lt;&gt;"",VLOOKUP('Quarter 3'!CA42-5*('Quarter 3'!BX42-1),'Players Stats'!$B$136:$J$140,1+BY42),"")</f>
        <v>8.5750000000000007E-2</v>
      </c>
      <c r="CF42" s="44" t="str">
        <f t="shared" ca="1" si="70"/>
        <v>NO</v>
      </c>
      <c r="CG42" s="27">
        <f t="shared" ca="1" si="37"/>
        <v>8.0837233489939875E-3</v>
      </c>
      <c r="CH42" s="44">
        <f ca="1">IF(BV42&lt;&gt;"",IF(CF42="NO",VLOOKUP(CA42,'Players Stats'!$C$88:$I$127,7),""),"")</f>
        <v>0.23870967741935484</v>
      </c>
      <c r="CI42" s="44">
        <f t="shared" ca="1" si="71"/>
        <v>3</v>
      </c>
      <c r="CJ42" s="27">
        <f t="shared" ca="1" si="38"/>
        <v>0.16631761332425432</v>
      </c>
      <c r="CK42" s="44">
        <f ca="1">IF(CF42="NO",VLOOKUP(CA42,'Players Stats'!$C$88:$H$127,7-'Quarter 3'!CI42),"")</f>
        <v>0.36199999999999999</v>
      </c>
      <c r="CL42" s="44">
        <f t="shared" ca="1" si="72"/>
        <v>3</v>
      </c>
      <c r="CM42" s="27" t="str">
        <f t="shared" ca="1" si="39"/>
        <v/>
      </c>
      <c r="CN42" s="44" t="str">
        <f ca="1">IF(CM42="","",IF(CM42&lt;=VLOOKUP(CA42,'Players Stats'!$C$88:$L$127,10),"YES","NO"))</f>
        <v/>
      </c>
      <c r="CO42" s="27" t="str">
        <f t="shared" ca="1" si="40"/>
        <v/>
      </c>
      <c r="CP42" s="44" t="str">
        <f ca="1">IF(CN42="YES",IF(CO42&lt;=VLOOKUP(CA42,'Players Stats'!$C$88:$H$127,6),1,0),"")</f>
        <v/>
      </c>
      <c r="CQ42" s="27" t="str">
        <f t="shared" ca="1" si="41"/>
        <v/>
      </c>
      <c r="CR42" s="44" t="str">
        <f ca="1">IF(AND(CN42="YES",CQ42&lt;&gt;""),IF(CQ42&lt;=VLOOKUP(CA42,'Players Stats'!$C$88:$H$127,6),1,0),"")</f>
        <v/>
      </c>
      <c r="CS42" s="27" t="str">
        <f t="shared" ca="1" si="42"/>
        <v/>
      </c>
      <c r="CT42" s="44" t="str">
        <f ca="1">IF(CS42="","",IF(CS42&lt;=Simulation!$K$7,"YES","NO"))</f>
        <v/>
      </c>
      <c r="CU42" s="27" t="str">
        <f t="shared" ca="1" si="43"/>
        <v/>
      </c>
      <c r="CV42" s="44" t="str">
        <f ca="1">IF(CT42="NO",IF(CU42&lt;=Simulation!$K$9,BX42,BY42),"")</f>
        <v/>
      </c>
      <c r="CX42" s="44">
        <f t="shared" ca="1" si="44"/>
        <v>23</v>
      </c>
      <c r="CY42" s="6" t="str">
        <f t="shared" ca="1" si="45"/>
        <v>-</v>
      </c>
      <c r="CZ42" s="44">
        <f t="shared" ca="1" si="46"/>
        <v>11</v>
      </c>
      <c r="DB42" s="44" t="str">
        <f t="shared" ca="1" si="3"/>
        <v/>
      </c>
      <c r="DC42" s="44" t="str">
        <f t="shared" ca="1" si="3"/>
        <v/>
      </c>
      <c r="DD42" s="44" t="str">
        <f t="shared" ca="1" si="3"/>
        <v/>
      </c>
      <c r="DE42" s="44"/>
      <c r="DF42" s="44">
        <f ca="1">IF(DF41&lt;&gt;"",IF(AND(DF41&lt;60*Simulation!$K$8, DF41+DG42&lt;60*Simulation!$K$8),DF41+DG42,""),"")</f>
        <v>446</v>
      </c>
      <c r="DG42" s="44">
        <f ca="1">IF(DF41&lt;&gt;"",IF(AND(EF41&lt;&gt;"", DH41=EF41),RANDBETWEEN(Simulation!$N$6,Simulation!$P$6),RANDBETWEEN(Simulation!$N$5,Simulation!$P$5)),"")</f>
        <v>23</v>
      </c>
      <c r="DH42" s="44">
        <f t="shared" ca="1" si="73"/>
        <v>6</v>
      </c>
      <c r="DI42" s="44">
        <f t="shared" ca="1" si="47"/>
        <v>5</v>
      </c>
      <c r="DJ42" s="27">
        <f t="shared" ca="1" si="48"/>
        <v>0.81197782302372046</v>
      </c>
      <c r="DK42" s="44">
        <f t="shared" ca="1" si="49"/>
        <v>30</v>
      </c>
      <c r="DL42" s="44" t="str">
        <f ca="1">IF(DF42&lt;&gt;"",VLOOKUP(DK42,'Players Stats'!$C$88:$D$127,2),"")</f>
        <v>Center</v>
      </c>
      <c r="DM42" s="44" t="str">
        <f ca="1">IF(DF42&lt;&gt;"",VLOOKUP(DK42,'Players Stats'!$C$88:$E$127,3),"")</f>
        <v>Marc Gasol</v>
      </c>
      <c r="DN42" s="27">
        <f t="shared" ca="1" si="50"/>
        <v>0.5281449024513748</v>
      </c>
      <c r="DO42" s="44">
        <f ca="1">IF(DF42&lt;&gt;"",VLOOKUP('Quarter 3'!DK42-5*('Quarter 3'!DH42-1),'Players Stats'!$B$136:$J$140,1+DI42),"")</f>
        <v>0.10355</v>
      </c>
      <c r="DP42" s="44" t="str">
        <f t="shared" ca="1" si="74"/>
        <v>NO</v>
      </c>
      <c r="DQ42" s="27">
        <f t="shared" ca="1" si="51"/>
        <v>0.97787922819549256</v>
      </c>
      <c r="DR42" s="44">
        <f ca="1">IF(DF42&lt;&gt;"",IF(DP42="NO",VLOOKUP(DK42,'Players Stats'!$C$88:$I$127,7),""),"")</f>
        <v>1.8018018018018018E-2</v>
      </c>
      <c r="DS42" s="44">
        <f t="shared" ca="1" si="75"/>
        <v>2</v>
      </c>
      <c r="DT42" s="27">
        <f t="shared" ca="1" si="52"/>
        <v>0.4142572295834408</v>
      </c>
      <c r="DU42" s="44">
        <f ca="1">IF(DP42="NO",VLOOKUP(DK42,'Players Stats'!$C$88:$H$127,7-'Quarter 3'!DS42),"")</f>
        <v>0.49399999999999999</v>
      </c>
      <c r="DV42" s="44">
        <f t="shared" ca="1" si="76"/>
        <v>2</v>
      </c>
      <c r="DW42" s="27">
        <f t="shared" ca="1" si="53"/>
        <v>0.26990381993739865</v>
      </c>
      <c r="DX42" s="44" t="str">
        <f ca="1">IF(DW42="","",IF(DW42&lt;=VLOOKUP(DK42,'Players Stats'!$C$88:$L$127,10),"YES","NO"))</f>
        <v>NO</v>
      </c>
      <c r="DY42" s="27" t="str">
        <f t="shared" ca="1" si="54"/>
        <v/>
      </c>
      <c r="DZ42" s="44" t="str">
        <f ca="1">IF(DX42="YES",IF(DY42&lt;=VLOOKUP(DK42,'Players Stats'!$C$88:$H$127,6),1,0),"")</f>
        <v/>
      </c>
      <c r="EA42" s="27" t="str">
        <f t="shared" ca="1" si="55"/>
        <v/>
      </c>
      <c r="EB42" s="44" t="str">
        <f ca="1">IF(AND(DX42="YES",EA42&lt;&gt;""),IF(EA42&lt;=VLOOKUP(DK42,'Players Stats'!$C$88:$H$127,6),1,0),"")</f>
        <v/>
      </c>
      <c r="EC42" s="27" t="str">
        <f t="shared" ca="1" si="56"/>
        <v/>
      </c>
      <c r="ED42" s="44" t="str">
        <f ca="1">IF(EC42="","",IF(EC42&lt;=Simulation!$K$7,"YES","NO"))</f>
        <v/>
      </c>
      <c r="EE42" s="27" t="str">
        <f t="shared" ca="1" si="57"/>
        <v/>
      </c>
      <c r="EF42" s="44" t="str">
        <f ca="1">IF(ED42="NO",IF(EE42&lt;=Simulation!$K$9,DH42,DI42),"")</f>
        <v/>
      </c>
      <c r="EH42" s="44">
        <f t="shared" ca="1" si="58"/>
        <v>20</v>
      </c>
      <c r="EI42" s="6" t="str">
        <f t="shared" ca="1" si="59"/>
        <v>-</v>
      </c>
      <c r="EJ42" s="44">
        <f t="shared" ca="1" si="60"/>
        <v>14</v>
      </c>
      <c r="EL42" s="44" t="str">
        <f t="shared" ca="1" si="4"/>
        <v/>
      </c>
      <c r="EM42" s="44" t="str">
        <f t="shared" ca="1" si="4"/>
        <v/>
      </c>
      <c r="EN42" s="44" t="str">
        <f t="shared" ca="1" si="4"/>
        <v/>
      </c>
    </row>
    <row r="43" spans="2:144">
      <c r="B43" s="44">
        <f ca="1">IF(B42&lt;&gt;"",IF(AND(B42&lt;60*Simulation!$K$8, B42+C43&lt;60*Simulation!$K$8),B42+C43,""),"")</f>
        <v>501</v>
      </c>
      <c r="C43" s="44">
        <f ca="1">IF(B42&lt;&gt;"",IF(AND(AB42&lt;&gt;"", D42=AB42),RANDBETWEEN(Simulation!$N$6,Simulation!$P$6),RANDBETWEEN(Simulation!$N$5,Simulation!$P$5)),"")</f>
        <v>18</v>
      </c>
      <c r="D43" s="44">
        <f t="shared" ca="1" si="61"/>
        <v>5</v>
      </c>
      <c r="E43" s="44">
        <f t="shared" ca="1" si="5"/>
        <v>6</v>
      </c>
      <c r="F43" s="27">
        <f t="shared" ca="1" si="6"/>
        <v>6.6294942701944692E-2</v>
      </c>
      <c r="G43" s="44">
        <f t="shared" ca="1" si="7"/>
        <v>21</v>
      </c>
      <c r="H43" s="44" t="str">
        <f ca="1">IF(B43&lt;&gt;"",VLOOKUP(G43,'Players Stats'!$C$88:$D$127,2),"")</f>
        <v>Point Guard</v>
      </c>
      <c r="I43" s="44" t="str">
        <f ca="1">IF(B43&lt;&gt;"",VLOOKUP(G43,'Players Stats'!$C$88:$E$127,3),"")</f>
        <v>Russell Westbrook</v>
      </c>
      <c r="J43" s="27">
        <f t="shared" ca="1" si="8"/>
        <v>0.55874066355583374</v>
      </c>
      <c r="K43" s="44">
        <f ca="1">IF(B43&lt;&gt;"",VLOOKUP('Quarter 3'!G43-5*('Quarter 3'!D43-1),'Players Stats'!$B$136:$J$140,1+E43),"")</f>
        <v>0.14365</v>
      </c>
      <c r="L43" s="44" t="str">
        <f t="shared" ca="1" si="62"/>
        <v>NO</v>
      </c>
      <c r="M43" s="27">
        <f t="shared" ca="1" si="9"/>
        <v>0.59252507648561392</v>
      </c>
      <c r="N43" s="44">
        <f ca="1">IF(B43&lt;&gt;"",IF(L43="NO",VLOOKUP(G43,'Players Stats'!$C$88:$I$127,7),""),"")</f>
        <v>0.16517857142857145</v>
      </c>
      <c r="O43" s="44">
        <f t="shared" ca="1" si="63"/>
        <v>2</v>
      </c>
      <c r="P43" s="27">
        <f t="shared" ca="1" si="10"/>
        <v>0.77573981415923865</v>
      </c>
      <c r="Q43" s="44">
        <f ca="1">IF(L43="NO",VLOOKUP(G43,'Players Stats'!$C$88:$H$127,7-'Quarter 3'!O43),"")</f>
        <v>0.438</v>
      </c>
      <c r="R43" s="44">
        <f t="shared" ca="1" si="64"/>
        <v>0</v>
      </c>
      <c r="S43" s="27">
        <f t="shared" ca="1" si="11"/>
        <v>0.42770237507696385</v>
      </c>
      <c r="T43" s="44" t="str">
        <f ca="1">IF(S43="","",IF(S43&lt;=VLOOKUP(G43,'Players Stats'!$C$88:$L$127,10),"YES","NO"))</f>
        <v>NO</v>
      </c>
      <c r="U43" s="27" t="str">
        <f t="shared" ca="1" si="12"/>
        <v/>
      </c>
      <c r="V43" s="44" t="str">
        <f ca="1">IF(T43="YES",IF(U43&lt;=VLOOKUP(G43,'Players Stats'!$C$88:$H$127,6),1,0),"")</f>
        <v/>
      </c>
      <c r="W43" s="27" t="str">
        <f t="shared" ca="1" si="13"/>
        <v/>
      </c>
      <c r="X43" s="44" t="str">
        <f ca="1">IF(AND(T43="YES",W43&lt;&gt;""),IF(W43&lt;=VLOOKUP(G43,'Players Stats'!$C$88:$H$127,6),1,0),"")</f>
        <v/>
      </c>
      <c r="Y43" s="27">
        <f t="shared" ca="1" si="14"/>
        <v>0.10812552672526399</v>
      </c>
      <c r="Z43" s="44" t="str">
        <f ca="1">IF(Y43="","",IF(Y43&lt;=Simulation!$K$7,"YES","NO"))</f>
        <v>NO</v>
      </c>
      <c r="AA43" s="27">
        <f t="shared" ca="1" si="15"/>
        <v>0.82108533547466611</v>
      </c>
      <c r="AB43" s="44">
        <f ca="1">IF(Z43="NO",IF(AA43&lt;=Simulation!$K$9,D43,E43),"")</f>
        <v>6</v>
      </c>
      <c r="AD43" s="44">
        <f t="shared" ca="1" si="16"/>
        <v>22</v>
      </c>
      <c r="AE43" s="6" t="str">
        <f t="shared" ca="1" si="17"/>
        <v>-</v>
      </c>
      <c r="AF43" s="44">
        <f t="shared" ca="1" si="18"/>
        <v>10</v>
      </c>
      <c r="AH43" s="44" t="str">
        <f t="shared" ca="1" si="77"/>
        <v/>
      </c>
      <c r="AI43" s="44" t="str">
        <f t="shared" ca="1" si="77"/>
        <v/>
      </c>
      <c r="AJ43" s="44" t="str">
        <f t="shared" ca="1" si="77"/>
        <v/>
      </c>
      <c r="AL43" s="44">
        <f ca="1">IF(AL42&lt;&gt;"",IF(AND(AL42&lt;60*Simulation!$K$8, AL42+AM43&lt;60*Simulation!$K$8),AL42+AM43,""),"")</f>
        <v>505</v>
      </c>
      <c r="AM43" s="44">
        <f ca="1">IF(AL42&lt;&gt;"",IF(AND(BL42&lt;&gt;"", AN42=BL42),RANDBETWEEN(Simulation!$N$6,Simulation!$P$6),RANDBETWEEN(Simulation!$N$5,Simulation!$P$5)),"")</f>
        <v>8</v>
      </c>
      <c r="AN43" s="44">
        <f t="shared" ca="1" si="65"/>
        <v>5</v>
      </c>
      <c r="AO43" s="44">
        <f t="shared" ca="1" si="19"/>
        <v>6</v>
      </c>
      <c r="AP43" s="27">
        <f t="shared" ca="1" si="20"/>
        <v>0.20282508815018041</v>
      </c>
      <c r="AQ43" s="44">
        <f t="shared" ca="1" si="21"/>
        <v>22</v>
      </c>
      <c r="AR43" s="44" t="str">
        <f ca="1">IF(AL43&lt;&gt;"",VLOOKUP(AQ43,'Players Stats'!$C$88:$D$127,2),"")</f>
        <v>Shooting Guard</v>
      </c>
      <c r="AS43" s="44" t="str">
        <f ca="1">IF(AL43&lt;&gt;"",VLOOKUP(AQ43,'Players Stats'!$C$88:$E$127,3),"")</f>
        <v>Thabo Sefolosha</v>
      </c>
      <c r="AT43" s="27">
        <f t="shared" ca="1" si="22"/>
        <v>0.3296427132022981</v>
      </c>
      <c r="AU43" s="44">
        <f ca="1">IF(AL43&lt;&gt;"",VLOOKUP('Quarter 3'!AQ43-5*('Quarter 3'!AN43-1),'Players Stats'!$B$136:$J$140,1+AO43),"")</f>
        <v>8.7049999999999988E-2</v>
      </c>
      <c r="AV43" s="44" t="str">
        <f t="shared" ca="1" si="66"/>
        <v>NO</v>
      </c>
      <c r="AW43" s="27">
        <f t="shared" ca="1" si="23"/>
        <v>0.26772776665011999</v>
      </c>
      <c r="AX43" s="44">
        <f ca="1">IF(AL43&lt;&gt;"",IF(AV43="NO",VLOOKUP(AQ43,'Players Stats'!$C$88:$I$127,7),""),"")</f>
        <v>0.35555555555555557</v>
      </c>
      <c r="AY43" s="44">
        <f t="shared" ca="1" si="67"/>
        <v>3</v>
      </c>
      <c r="AZ43" s="27">
        <f t="shared" ca="1" si="24"/>
        <v>0.36897205042731607</v>
      </c>
      <c r="BA43" s="44">
        <f ca="1">IF(AV43="NO",VLOOKUP(AQ43,'Players Stats'!$C$88:$H$127,7-'Quarter 3'!AY43),"")</f>
        <v>0.41899999999999998</v>
      </c>
      <c r="BB43" s="44">
        <f t="shared" ca="1" si="68"/>
        <v>3</v>
      </c>
      <c r="BC43" s="27" t="str">
        <f t="shared" ca="1" si="25"/>
        <v/>
      </c>
      <c r="BD43" s="44" t="str">
        <f ca="1">IF(BC43="","",IF(BC43&lt;=VLOOKUP(AQ43,'Players Stats'!$C$88:$L$127,10),"YES","NO"))</f>
        <v/>
      </c>
      <c r="BE43" s="27" t="str">
        <f t="shared" ca="1" si="26"/>
        <v/>
      </c>
      <c r="BF43" s="44" t="str">
        <f ca="1">IF(BD43="YES",IF(BE43&lt;=VLOOKUP(AQ43,'Players Stats'!$C$88:$H$127,6),1,0),"")</f>
        <v/>
      </c>
      <c r="BG43" s="27" t="str">
        <f t="shared" ca="1" si="27"/>
        <v/>
      </c>
      <c r="BH43" s="44" t="str">
        <f ca="1">IF(AND(BD43="YES",BG43&lt;&gt;""),IF(BG43&lt;=VLOOKUP(AQ43,'Players Stats'!$C$88:$H$127,6),1,0),"")</f>
        <v/>
      </c>
      <c r="BI43" s="27" t="str">
        <f t="shared" ca="1" si="28"/>
        <v/>
      </c>
      <c r="BJ43" s="44" t="str">
        <f ca="1">IF(BI43="","",IF(BI43&lt;=Simulation!$K$7,"YES","NO"))</f>
        <v/>
      </c>
      <c r="BK43" s="27" t="str">
        <f t="shared" ca="1" si="29"/>
        <v/>
      </c>
      <c r="BL43" s="44" t="str">
        <f ca="1">IF(BJ43="NO",IF(BK43&lt;=Simulation!$K$9,AN43,AO43),"")</f>
        <v/>
      </c>
      <c r="BN43" s="44">
        <f t="shared" ca="1" si="30"/>
        <v>17</v>
      </c>
      <c r="BO43" s="6" t="str">
        <f t="shared" ca="1" si="31"/>
        <v>-</v>
      </c>
      <c r="BP43" s="44">
        <f t="shared" ca="1" si="32"/>
        <v>23</v>
      </c>
      <c r="BR43" s="44" t="str">
        <f t="shared" ca="1" si="2"/>
        <v/>
      </c>
      <c r="BS43" s="44" t="str">
        <f t="shared" ca="1" si="2"/>
        <v/>
      </c>
      <c r="BT43" s="44" t="str">
        <f t="shared" ca="1" si="2"/>
        <v/>
      </c>
      <c r="BU43" s="44"/>
      <c r="BV43" s="44">
        <f ca="1">IF(BV42&lt;&gt;"",IF(AND(BV42&lt;60*Simulation!$K$8, BV42+BW43&lt;60*Simulation!$K$8),BV42+BW43,""),"")</f>
        <v>576</v>
      </c>
      <c r="BW43" s="44">
        <f ca="1">IF(BV42&lt;&gt;"",IF(AND(CV42&lt;&gt;"", BX42=CV42),RANDBETWEEN(Simulation!$N$6,Simulation!$P$6),RANDBETWEEN(Simulation!$N$5,Simulation!$P$5)),"")</f>
        <v>23</v>
      </c>
      <c r="BX43" s="44">
        <f t="shared" ca="1" si="69"/>
        <v>5</v>
      </c>
      <c r="BY43" s="44">
        <f t="shared" ca="1" si="33"/>
        <v>6</v>
      </c>
      <c r="BZ43" s="27">
        <f t="shared" ca="1" si="34"/>
        <v>0.22844884419813294</v>
      </c>
      <c r="CA43" s="44">
        <f t="shared" ca="1" si="35"/>
        <v>22</v>
      </c>
      <c r="CB43" s="44" t="str">
        <f ca="1">IF(BV43&lt;&gt;"",VLOOKUP(CA43,'Players Stats'!$C$88:$D$127,2),"")</f>
        <v>Shooting Guard</v>
      </c>
      <c r="CC43" s="44" t="str">
        <f ca="1">IF(BV43&lt;&gt;"",VLOOKUP(CA43,'Players Stats'!$C$88:$E$127,3),"")</f>
        <v>Thabo Sefolosha</v>
      </c>
      <c r="CD43" s="27">
        <f t="shared" ca="1" si="36"/>
        <v>0.64570092849044713</v>
      </c>
      <c r="CE43" s="44">
        <f ca="1">IF(BV43&lt;&gt;"",VLOOKUP('Quarter 3'!CA43-5*('Quarter 3'!BX43-1),'Players Stats'!$B$136:$J$140,1+BY43),"")</f>
        <v>8.7049999999999988E-2</v>
      </c>
      <c r="CF43" s="44" t="str">
        <f t="shared" ca="1" si="70"/>
        <v>NO</v>
      </c>
      <c r="CG43" s="27">
        <f t="shared" ca="1" si="37"/>
        <v>0.63687712917026407</v>
      </c>
      <c r="CH43" s="44">
        <f ca="1">IF(BV43&lt;&gt;"",IF(CF43="NO",VLOOKUP(CA43,'Players Stats'!$C$88:$I$127,7),""),"")</f>
        <v>0.35555555555555557</v>
      </c>
      <c r="CI43" s="44">
        <f t="shared" ca="1" si="71"/>
        <v>2</v>
      </c>
      <c r="CJ43" s="27">
        <f t="shared" ca="1" si="38"/>
        <v>0.81306440756330478</v>
      </c>
      <c r="CK43" s="44">
        <f ca="1">IF(CF43="NO",VLOOKUP(CA43,'Players Stats'!$C$88:$H$127,7-'Quarter 3'!CI43),"")</f>
        <v>0.48099999999999998</v>
      </c>
      <c r="CL43" s="44">
        <f t="shared" ca="1" si="72"/>
        <v>0</v>
      </c>
      <c r="CM43" s="27">
        <f t="shared" ca="1" si="39"/>
        <v>0.51814433270020566</v>
      </c>
      <c r="CN43" s="44" t="str">
        <f ca="1">IF(CM43="","",IF(CM43&lt;=VLOOKUP(CA43,'Players Stats'!$C$88:$L$127,10),"YES","NO"))</f>
        <v>NO</v>
      </c>
      <c r="CO43" s="27" t="str">
        <f t="shared" ca="1" si="40"/>
        <v/>
      </c>
      <c r="CP43" s="44" t="str">
        <f ca="1">IF(CN43="YES",IF(CO43&lt;=VLOOKUP(CA43,'Players Stats'!$C$88:$H$127,6),1,0),"")</f>
        <v/>
      </c>
      <c r="CQ43" s="27" t="str">
        <f t="shared" ca="1" si="41"/>
        <v/>
      </c>
      <c r="CR43" s="44" t="str">
        <f ca="1">IF(AND(CN43="YES",CQ43&lt;&gt;""),IF(CQ43&lt;=VLOOKUP(CA43,'Players Stats'!$C$88:$H$127,6),1,0),"")</f>
        <v/>
      </c>
      <c r="CS43" s="27">
        <f t="shared" ca="1" si="42"/>
        <v>0.93221783064859365</v>
      </c>
      <c r="CT43" s="44" t="str">
        <f ca="1">IF(CS43="","",IF(CS43&lt;=Simulation!$K$7,"YES","NO"))</f>
        <v>NO</v>
      </c>
      <c r="CU43" s="27">
        <f t="shared" ca="1" si="43"/>
        <v>0.86364236054523447</v>
      </c>
      <c r="CV43" s="44">
        <f ca="1">IF(CT43="NO",IF(CU43&lt;=Simulation!$K$9,BX43,BY43),"")</f>
        <v>6</v>
      </c>
      <c r="CX43" s="44">
        <f t="shared" ca="1" si="44"/>
        <v>23</v>
      </c>
      <c r="CY43" s="6" t="str">
        <f t="shared" ca="1" si="45"/>
        <v>-</v>
      </c>
      <c r="CZ43" s="44">
        <f t="shared" ca="1" si="46"/>
        <v>11</v>
      </c>
      <c r="DB43" s="44" t="str">
        <f t="shared" ca="1" si="3"/>
        <v/>
      </c>
      <c r="DC43" s="44" t="str">
        <f t="shared" ca="1" si="3"/>
        <v/>
      </c>
      <c r="DD43" s="44" t="str">
        <f t="shared" ca="1" si="3"/>
        <v/>
      </c>
      <c r="DE43" s="44"/>
      <c r="DF43" s="44">
        <f ca="1">IF(DF42&lt;&gt;"",IF(AND(DF42&lt;60*Simulation!$K$8, DF42+DG43&lt;60*Simulation!$K$8),DF42+DG43,""),"")</f>
        <v>457</v>
      </c>
      <c r="DG43" s="44">
        <f ca="1">IF(DF42&lt;&gt;"",IF(AND(EF42&lt;&gt;"", DH42=EF42),RANDBETWEEN(Simulation!$N$6,Simulation!$P$6),RANDBETWEEN(Simulation!$N$5,Simulation!$P$5)),"")</f>
        <v>11</v>
      </c>
      <c r="DH43" s="44">
        <f t="shared" ca="1" si="73"/>
        <v>5</v>
      </c>
      <c r="DI43" s="44">
        <f t="shared" ca="1" si="47"/>
        <v>6</v>
      </c>
      <c r="DJ43" s="27">
        <f t="shared" ca="1" si="48"/>
        <v>0.17822774087493021</v>
      </c>
      <c r="DK43" s="44">
        <f t="shared" ca="1" si="49"/>
        <v>21</v>
      </c>
      <c r="DL43" s="44" t="str">
        <f ca="1">IF(DF43&lt;&gt;"",VLOOKUP(DK43,'Players Stats'!$C$88:$D$127,2),"")</f>
        <v>Point Guard</v>
      </c>
      <c r="DM43" s="44" t="str">
        <f ca="1">IF(DF43&lt;&gt;"",VLOOKUP(DK43,'Players Stats'!$C$88:$E$127,3),"")</f>
        <v>Russell Westbrook</v>
      </c>
      <c r="DN43" s="27">
        <f t="shared" ca="1" si="50"/>
        <v>0.61943526253464143</v>
      </c>
      <c r="DO43" s="44">
        <f ca="1">IF(DF43&lt;&gt;"",VLOOKUP('Quarter 3'!DK43-5*('Quarter 3'!DH43-1),'Players Stats'!$B$136:$J$140,1+DI43),"")</f>
        <v>0.14365</v>
      </c>
      <c r="DP43" s="44" t="str">
        <f t="shared" ca="1" si="74"/>
        <v>NO</v>
      </c>
      <c r="DQ43" s="27">
        <f t="shared" ca="1" si="51"/>
        <v>0.64496667973858268</v>
      </c>
      <c r="DR43" s="44">
        <f ca="1">IF(DF43&lt;&gt;"",IF(DP43="NO",VLOOKUP(DK43,'Players Stats'!$C$88:$I$127,7),""),"")</f>
        <v>0.16517857142857145</v>
      </c>
      <c r="DS43" s="44">
        <f t="shared" ca="1" si="75"/>
        <v>2</v>
      </c>
      <c r="DT43" s="27">
        <f t="shared" ca="1" si="52"/>
        <v>0.65749460444199193</v>
      </c>
      <c r="DU43" s="44">
        <f ca="1">IF(DP43="NO",VLOOKUP(DK43,'Players Stats'!$C$88:$H$127,7-'Quarter 3'!DS43),"")</f>
        <v>0.438</v>
      </c>
      <c r="DV43" s="44">
        <f t="shared" ca="1" si="76"/>
        <v>0</v>
      </c>
      <c r="DW43" s="27">
        <f t="shared" ca="1" si="53"/>
        <v>0.64870240154596748</v>
      </c>
      <c r="DX43" s="44" t="str">
        <f ca="1">IF(DW43="","",IF(DW43&lt;=VLOOKUP(DK43,'Players Stats'!$C$88:$L$127,10),"YES","NO"))</f>
        <v>NO</v>
      </c>
      <c r="DY43" s="27" t="str">
        <f t="shared" ca="1" si="54"/>
        <v/>
      </c>
      <c r="DZ43" s="44" t="str">
        <f ca="1">IF(DX43="YES",IF(DY43&lt;=VLOOKUP(DK43,'Players Stats'!$C$88:$H$127,6),1,0),"")</f>
        <v/>
      </c>
      <c r="EA43" s="27" t="str">
        <f t="shared" ca="1" si="55"/>
        <v/>
      </c>
      <c r="EB43" s="44" t="str">
        <f ca="1">IF(AND(DX43="YES",EA43&lt;&gt;""),IF(EA43&lt;=VLOOKUP(DK43,'Players Stats'!$C$88:$H$127,6),1,0),"")</f>
        <v/>
      </c>
      <c r="EC43" s="27">
        <f t="shared" ca="1" si="56"/>
        <v>0.28980404235932522</v>
      </c>
      <c r="ED43" s="44" t="str">
        <f ca="1">IF(EC43="","",IF(EC43&lt;=Simulation!$K$7,"YES","NO"))</f>
        <v>NO</v>
      </c>
      <c r="EE43" s="27">
        <f t="shared" ca="1" si="57"/>
        <v>0.38687966513799044</v>
      </c>
      <c r="EF43" s="44">
        <f ca="1">IF(ED43="NO",IF(EE43&lt;=Simulation!$K$9,DH43,DI43),"")</f>
        <v>6</v>
      </c>
      <c r="EH43" s="44">
        <f t="shared" ca="1" si="58"/>
        <v>20</v>
      </c>
      <c r="EI43" s="6" t="str">
        <f t="shared" ca="1" si="59"/>
        <v>-</v>
      </c>
      <c r="EJ43" s="44">
        <f t="shared" ca="1" si="60"/>
        <v>14</v>
      </c>
      <c r="EL43" s="44" t="str">
        <f t="shared" ca="1" si="4"/>
        <v/>
      </c>
      <c r="EM43" s="44" t="str">
        <f t="shared" ca="1" si="4"/>
        <v/>
      </c>
      <c r="EN43" s="44" t="str">
        <f t="shared" ca="1" si="4"/>
        <v/>
      </c>
    </row>
    <row r="44" spans="2:144">
      <c r="B44" s="44">
        <f ca="1">IF(B43&lt;&gt;"",IF(AND(B43&lt;60*Simulation!$K$8, B43+C44&lt;60*Simulation!$K$8),B43+C44,""),"")</f>
        <v>518</v>
      </c>
      <c r="C44" s="44">
        <f ca="1">IF(B43&lt;&gt;"",IF(AND(AB43&lt;&gt;"", D43=AB43),RANDBETWEEN(Simulation!$N$6,Simulation!$P$6),RANDBETWEEN(Simulation!$N$5,Simulation!$P$5)),"")</f>
        <v>17</v>
      </c>
      <c r="D44" s="44">
        <f t="shared" ca="1" si="61"/>
        <v>6</v>
      </c>
      <c r="E44" s="44">
        <f t="shared" ca="1" si="5"/>
        <v>5</v>
      </c>
      <c r="F44" s="27">
        <f t="shared" ca="1" si="6"/>
        <v>0.2164683131896038</v>
      </c>
      <c r="G44" s="44">
        <f t="shared" ca="1" si="7"/>
        <v>27</v>
      </c>
      <c r="H44" s="44" t="str">
        <f ca="1">IF(B44&lt;&gt;"",VLOOKUP(G44,'Players Stats'!$C$88:$D$127,2),"")</f>
        <v>Shooting Guard</v>
      </c>
      <c r="I44" s="44" t="str">
        <f ca="1">IF(B44&lt;&gt;"",VLOOKUP(G44,'Players Stats'!$C$88:$E$127,3),"")</f>
        <v>Tony Allen</v>
      </c>
      <c r="J44" s="27">
        <f t="shared" ca="1" si="8"/>
        <v>0.60113070593029083</v>
      </c>
      <c r="K44" s="44">
        <f ca="1">IF(B44&lt;&gt;"",VLOOKUP('Quarter 3'!G44-5*('Quarter 3'!D44-1),'Players Stats'!$B$136:$J$140,1+E44),"")</f>
        <v>0.10769999999999999</v>
      </c>
      <c r="L44" s="44" t="str">
        <f t="shared" ca="1" si="62"/>
        <v>NO</v>
      </c>
      <c r="M44" s="27">
        <f t="shared" ca="1" si="9"/>
        <v>0.57423206578551067</v>
      </c>
      <c r="N44" s="44">
        <f ca="1">IF(B44&lt;&gt;"",IF(L44="NO",VLOOKUP(G44,'Players Stats'!$C$88:$I$127,7),""),"")</f>
        <v>3.5714285714285712E-2</v>
      </c>
      <c r="O44" s="44">
        <f t="shared" ca="1" si="63"/>
        <v>2</v>
      </c>
      <c r="P44" s="27">
        <f t="shared" ca="1" si="10"/>
        <v>0.18400855015518802</v>
      </c>
      <c r="Q44" s="44">
        <f ca="1">IF(L44="NO",VLOOKUP(G44,'Players Stats'!$C$88:$H$127,7-'Quarter 3'!O44),"")</f>
        <v>0.44500000000000001</v>
      </c>
      <c r="R44" s="44">
        <f t="shared" ca="1" si="64"/>
        <v>2</v>
      </c>
      <c r="S44" s="27">
        <f t="shared" ca="1" si="11"/>
        <v>0.45376236007737669</v>
      </c>
      <c r="T44" s="44" t="str">
        <f ca="1">IF(S44="","",IF(S44&lt;=VLOOKUP(G44,'Players Stats'!$C$88:$L$127,10),"YES","NO"))</f>
        <v>NO</v>
      </c>
      <c r="U44" s="27" t="str">
        <f t="shared" ca="1" si="12"/>
        <v/>
      </c>
      <c r="V44" s="44" t="str">
        <f ca="1">IF(T44="YES",IF(U44&lt;=VLOOKUP(G44,'Players Stats'!$C$88:$H$127,6),1,0),"")</f>
        <v/>
      </c>
      <c r="W44" s="27" t="str">
        <f t="shared" ca="1" si="13"/>
        <v/>
      </c>
      <c r="X44" s="44" t="str">
        <f ca="1">IF(AND(T44="YES",W44&lt;&gt;""),IF(W44&lt;=VLOOKUP(G44,'Players Stats'!$C$88:$H$127,6),1,0),"")</f>
        <v/>
      </c>
      <c r="Y44" s="27" t="str">
        <f t="shared" ca="1" si="14"/>
        <v/>
      </c>
      <c r="Z44" s="44" t="str">
        <f ca="1">IF(Y44="","",IF(Y44&lt;=Simulation!$K$7,"YES","NO"))</f>
        <v/>
      </c>
      <c r="AA44" s="27" t="str">
        <f t="shared" ca="1" si="15"/>
        <v/>
      </c>
      <c r="AB44" s="44" t="str">
        <f ca="1">IF(Z44="NO",IF(AA44&lt;=Simulation!$K$9,D44,E44),"")</f>
        <v/>
      </c>
      <c r="AD44" s="44">
        <f t="shared" ca="1" si="16"/>
        <v>22</v>
      </c>
      <c r="AE44" s="6" t="str">
        <f t="shared" ca="1" si="17"/>
        <v>-</v>
      </c>
      <c r="AF44" s="44">
        <f t="shared" ca="1" si="18"/>
        <v>12</v>
      </c>
      <c r="AH44" s="44" t="str">
        <f t="shared" ca="1" si="77"/>
        <v/>
      </c>
      <c r="AI44" s="44" t="str">
        <f t="shared" ca="1" si="77"/>
        <v/>
      </c>
      <c r="AJ44" s="44" t="str">
        <f t="shared" ca="1" si="77"/>
        <v/>
      </c>
      <c r="AL44" s="44">
        <f ca="1">IF(AL43&lt;&gt;"",IF(AND(AL43&lt;60*Simulation!$K$8, AL43+AM44&lt;60*Simulation!$K$8),AL43+AM44,""),"")</f>
        <v>522</v>
      </c>
      <c r="AM44" s="44">
        <f ca="1">IF(AL43&lt;&gt;"",IF(AND(BL43&lt;&gt;"", AN43=BL43),RANDBETWEEN(Simulation!$N$6,Simulation!$P$6),RANDBETWEEN(Simulation!$N$5,Simulation!$P$5)),"")</f>
        <v>17</v>
      </c>
      <c r="AN44" s="44">
        <f t="shared" ca="1" si="65"/>
        <v>6</v>
      </c>
      <c r="AO44" s="44">
        <f t="shared" ca="1" si="19"/>
        <v>5</v>
      </c>
      <c r="AP44" s="27">
        <f t="shared" ca="1" si="20"/>
        <v>0.40805502230090318</v>
      </c>
      <c r="AQ44" s="44">
        <f t="shared" ca="1" si="21"/>
        <v>28</v>
      </c>
      <c r="AR44" s="44" t="str">
        <f ca="1">IF(AL44&lt;&gt;"",VLOOKUP(AQ44,'Players Stats'!$C$88:$D$127,2),"")</f>
        <v>Small Forward</v>
      </c>
      <c r="AS44" s="44" t="str">
        <f ca="1">IF(AL44&lt;&gt;"",VLOOKUP(AQ44,'Players Stats'!$C$88:$E$127,3),"")</f>
        <v>Zach Randolph</v>
      </c>
      <c r="AT44" s="27">
        <f t="shared" ca="1" si="22"/>
        <v>0.19621495127013555</v>
      </c>
      <c r="AU44" s="44">
        <f ca="1">IF(AL44&lt;&gt;"",VLOOKUP('Quarter 3'!AQ44-5*('Quarter 3'!AN44-1),'Players Stats'!$B$136:$J$140,1+AO44),"")</f>
        <v>0.13515000000000002</v>
      </c>
      <c r="AV44" s="44" t="str">
        <f t="shared" ca="1" si="66"/>
        <v>NO</v>
      </c>
      <c r="AW44" s="27">
        <f t="shared" ca="1" si="23"/>
        <v>0.78275063688455215</v>
      </c>
      <c r="AX44" s="44">
        <f ca="1">IF(AL44&lt;&gt;"",IF(AV44="NO",VLOOKUP(AQ44,'Players Stats'!$C$88:$I$127,7),""),"")</f>
        <v>2.1739130434782608E-2</v>
      </c>
      <c r="AY44" s="44">
        <f t="shared" ca="1" si="67"/>
        <v>2</v>
      </c>
      <c r="AZ44" s="27">
        <f t="shared" ca="1" si="24"/>
        <v>0.12370059195601024</v>
      </c>
      <c r="BA44" s="44">
        <f ca="1">IF(AV44="NO",VLOOKUP(AQ44,'Players Stats'!$C$88:$H$127,7-'Quarter 3'!AY44),"")</f>
        <v>0.46</v>
      </c>
      <c r="BB44" s="44">
        <f t="shared" ca="1" si="68"/>
        <v>2</v>
      </c>
      <c r="BC44" s="27">
        <f t="shared" ca="1" si="25"/>
        <v>0.86696877467373734</v>
      </c>
      <c r="BD44" s="44" t="str">
        <f ca="1">IF(BC44="","",IF(BC44&lt;=VLOOKUP(AQ44,'Players Stats'!$C$88:$L$127,10),"YES","NO"))</f>
        <v>NO</v>
      </c>
      <c r="BE44" s="27" t="str">
        <f t="shared" ca="1" si="26"/>
        <v/>
      </c>
      <c r="BF44" s="44" t="str">
        <f ca="1">IF(BD44="YES",IF(BE44&lt;=VLOOKUP(AQ44,'Players Stats'!$C$88:$H$127,6),1,0),"")</f>
        <v/>
      </c>
      <c r="BG44" s="27" t="str">
        <f t="shared" ca="1" si="27"/>
        <v/>
      </c>
      <c r="BH44" s="44" t="str">
        <f ca="1">IF(AND(BD44="YES",BG44&lt;&gt;""),IF(BG44&lt;=VLOOKUP(AQ44,'Players Stats'!$C$88:$H$127,6),1,0),"")</f>
        <v/>
      </c>
      <c r="BI44" s="27" t="str">
        <f t="shared" ca="1" si="28"/>
        <v/>
      </c>
      <c r="BJ44" s="44" t="str">
        <f ca="1">IF(BI44="","",IF(BI44&lt;=Simulation!$K$7,"YES","NO"))</f>
        <v/>
      </c>
      <c r="BK44" s="27" t="str">
        <f t="shared" ca="1" si="29"/>
        <v/>
      </c>
      <c r="BL44" s="44" t="str">
        <f ca="1">IF(BJ44="NO",IF(BK44&lt;=Simulation!$K$9,AN44,AO44),"")</f>
        <v/>
      </c>
      <c r="BN44" s="44">
        <f t="shared" ca="1" si="30"/>
        <v>17</v>
      </c>
      <c r="BO44" s="6" t="str">
        <f t="shared" ca="1" si="31"/>
        <v>-</v>
      </c>
      <c r="BP44" s="44">
        <f t="shared" ca="1" si="32"/>
        <v>25</v>
      </c>
      <c r="BR44" s="44" t="str">
        <f t="shared" ca="1" si="2"/>
        <v/>
      </c>
      <c r="BS44" s="44" t="str">
        <f t="shared" ca="1" si="2"/>
        <v/>
      </c>
      <c r="BT44" s="44" t="str">
        <f t="shared" ca="1" si="2"/>
        <v/>
      </c>
      <c r="BU44" s="44"/>
      <c r="BV44" s="44">
        <f ca="1">IF(BV43&lt;&gt;"",IF(AND(BV43&lt;60*Simulation!$K$8, BV43+BW44&lt;60*Simulation!$K$8),BV43+BW44,""),"")</f>
        <v>593</v>
      </c>
      <c r="BW44" s="44">
        <f ca="1">IF(BV43&lt;&gt;"",IF(AND(CV43&lt;&gt;"", BX43=CV43),RANDBETWEEN(Simulation!$N$6,Simulation!$P$6),RANDBETWEEN(Simulation!$N$5,Simulation!$P$5)),"")</f>
        <v>17</v>
      </c>
      <c r="BX44" s="44">
        <f t="shared" ca="1" si="69"/>
        <v>6</v>
      </c>
      <c r="BY44" s="44">
        <f t="shared" ca="1" si="33"/>
        <v>5</v>
      </c>
      <c r="BZ44" s="27">
        <f t="shared" ca="1" si="34"/>
        <v>0.97524898130252435</v>
      </c>
      <c r="CA44" s="44">
        <f t="shared" ca="1" si="35"/>
        <v>30</v>
      </c>
      <c r="CB44" s="44" t="str">
        <f ca="1">IF(BV44&lt;&gt;"",VLOOKUP(CA44,'Players Stats'!$C$88:$D$127,2),"")</f>
        <v>Center</v>
      </c>
      <c r="CC44" s="44" t="str">
        <f ca="1">IF(BV44&lt;&gt;"",VLOOKUP(CA44,'Players Stats'!$C$88:$E$127,3),"")</f>
        <v>Marc Gasol</v>
      </c>
      <c r="CD44" s="27">
        <f t="shared" ca="1" si="36"/>
        <v>0.66992989489200361</v>
      </c>
      <c r="CE44" s="44">
        <f ca="1">IF(BV44&lt;&gt;"",VLOOKUP('Quarter 3'!CA44-5*('Quarter 3'!BX44-1),'Players Stats'!$B$136:$J$140,1+BY44),"")</f>
        <v>0.10355</v>
      </c>
      <c r="CF44" s="44" t="str">
        <f t="shared" ca="1" si="70"/>
        <v>NO</v>
      </c>
      <c r="CG44" s="27">
        <f t="shared" ca="1" si="37"/>
        <v>0.70423794897086811</v>
      </c>
      <c r="CH44" s="44">
        <f ca="1">IF(BV44&lt;&gt;"",IF(CF44="NO",VLOOKUP(CA44,'Players Stats'!$C$88:$I$127,7),""),"")</f>
        <v>1.8018018018018018E-2</v>
      </c>
      <c r="CI44" s="44">
        <f t="shared" ca="1" si="71"/>
        <v>2</v>
      </c>
      <c r="CJ44" s="27">
        <f t="shared" ca="1" si="38"/>
        <v>0.4086722899393429</v>
      </c>
      <c r="CK44" s="44">
        <f ca="1">IF(CF44="NO",VLOOKUP(CA44,'Players Stats'!$C$88:$H$127,7-'Quarter 3'!CI44),"")</f>
        <v>0.49399999999999999</v>
      </c>
      <c r="CL44" s="44">
        <f t="shared" ca="1" si="72"/>
        <v>2</v>
      </c>
      <c r="CM44" s="27">
        <f t="shared" ca="1" si="39"/>
        <v>0.2381374889829363</v>
      </c>
      <c r="CN44" s="44" t="str">
        <f ca="1">IF(CM44="","",IF(CM44&lt;=VLOOKUP(CA44,'Players Stats'!$C$88:$L$127,10),"YES","NO"))</f>
        <v>NO</v>
      </c>
      <c r="CO44" s="27" t="str">
        <f t="shared" ca="1" si="40"/>
        <v/>
      </c>
      <c r="CP44" s="44" t="str">
        <f ca="1">IF(CN44="YES",IF(CO44&lt;=VLOOKUP(CA44,'Players Stats'!$C$88:$H$127,6),1,0),"")</f>
        <v/>
      </c>
      <c r="CQ44" s="27" t="str">
        <f t="shared" ca="1" si="41"/>
        <v/>
      </c>
      <c r="CR44" s="44" t="str">
        <f ca="1">IF(AND(CN44="YES",CQ44&lt;&gt;""),IF(CQ44&lt;=VLOOKUP(CA44,'Players Stats'!$C$88:$H$127,6),1,0),"")</f>
        <v/>
      </c>
      <c r="CS44" s="27" t="str">
        <f t="shared" ca="1" si="42"/>
        <v/>
      </c>
      <c r="CT44" s="44" t="str">
        <f ca="1">IF(CS44="","",IF(CS44&lt;=Simulation!$K$7,"YES","NO"))</f>
        <v/>
      </c>
      <c r="CU44" s="27" t="str">
        <f t="shared" ca="1" si="43"/>
        <v/>
      </c>
      <c r="CV44" s="44" t="str">
        <f ca="1">IF(CT44="NO",IF(CU44&lt;=Simulation!$K$9,BX44,BY44),"")</f>
        <v/>
      </c>
      <c r="CX44" s="44">
        <f t="shared" ca="1" si="44"/>
        <v>23</v>
      </c>
      <c r="CY44" s="6" t="str">
        <f t="shared" ca="1" si="45"/>
        <v>-</v>
      </c>
      <c r="CZ44" s="44">
        <f t="shared" ca="1" si="46"/>
        <v>13</v>
      </c>
      <c r="DB44" s="44" t="str">
        <f t="shared" ca="1" si="3"/>
        <v/>
      </c>
      <c r="DC44" s="44" t="str">
        <f t="shared" ca="1" si="3"/>
        <v/>
      </c>
      <c r="DD44" s="44" t="str">
        <f t="shared" ca="1" si="3"/>
        <v/>
      </c>
      <c r="DE44" s="44"/>
      <c r="DF44" s="44">
        <f ca="1">IF(DF43&lt;&gt;"",IF(AND(DF43&lt;60*Simulation!$K$8, DF43+DG44&lt;60*Simulation!$K$8),DF43+DG44,""),"")</f>
        <v>472</v>
      </c>
      <c r="DG44" s="44">
        <f ca="1">IF(DF43&lt;&gt;"",IF(AND(EF43&lt;&gt;"", DH43=EF43),RANDBETWEEN(Simulation!$N$6,Simulation!$P$6),RANDBETWEEN(Simulation!$N$5,Simulation!$P$5)),"")</f>
        <v>15</v>
      </c>
      <c r="DH44" s="44">
        <f t="shared" ca="1" si="73"/>
        <v>6</v>
      </c>
      <c r="DI44" s="44">
        <f t="shared" ca="1" si="47"/>
        <v>5</v>
      </c>
      <c r="DJ44" s="27">
        <f t="shared" ca="1" si="48"/>
        <v>0.10356195064520768</v>
      </c>
      <c r="DK44" s="44">
        <f t="shared" ca="1" si="49"/>
        <v>26</v>
      </c>
      <c r="DL44" s="44" t="str">
        <f ca="1">IF(DF44&lt;&gt;"",VLOOKUP(DK44,'Players Stats'!$C$88:$D$127,2),"")</f>
        <v>Point Guard</v>
      </c>
      <c r="DM44" s="44" t="str">
        <f ca="1">IF(DF44&lt;&gt;"",VLOOKUP(DK44,'Players Stats'!$C$88:$E$127,3),"")</f>
        <v>Mike Conley</v>
      </c>
      <c r="DN44" s="27">
        <f t="shared" ca="1" si="50"/>
        <v>0.67053723253138742</v>
      </c>
      <c r="DO44" s="44">
        <f ca="1">IF(DF44&lt;&gt;"",VLOOKUP('Quarter 3'!DK44-5*('Quarter 3'!DH44-1),'Players Stats'!$B$136:$J$140,1+DI44),"")</f>
        <v>8.5750000000000007E-2</v>
      </c>
      <c r="DP44" s="44" t="str">
        <f t="shared" ca="1" si="74"/>
        <v>NO</v>
      </c>
      <c r="DQ44" s="27">
        <f t="shared" ca="1" si="51"/>
        <v>0.83090679579777915</v>
      </c>
      <c r="DR44" s="44">
        <f ca="1">IF(DF44&lt;&gt;"",IF(DP44="NO",VLOOKUP(DK44,'Players Stats'!$C$88:$I$127,7),""),"")</f>
        <v>0.23870967741935484</v>
      </c>
      <c r="DS44" s="44">
        <f t="shared" ca="1" si="75"/>
        <v>2</v>
      </c>
      <c r="DT44" s="27">
        <f t="shared" ca="1" si="52"/>
        <v>0.24440678172902208</v>
      </c>
      <c r="DU44" s="44">
        <f ca="1">IF(DP44="NO",VLOOKUP(DK44,'Players Stats'!$C$88:$H$127,7-'Quarter 3'!DS44),"")</f>
        <v>0.44</v>
      </c>
      <c r="DV44" s="44">
        <f t="shared" ca="1" si="76"/>
        <v>2</v>
      </c>
      <c r="DW44" s="27">
        <f t="shared" ca="1" si="53"/>
        <v>0.17191338259280264</v>
      </c>
      <c r="DX44" s="44" t="str">
        <f ca="1">IF(DW44="","",IF(DW44&lt;=VLOOKUP(DK44,'Players Stats'!$C$88:$L$127,10),"YES","NO"))</f>
        <v>NO</v>
      </c>
      <c r="DY44" s="27" t="str">
        <f t="shared" ca="1" si="54"/>
        <v/>
      </c>
      <c r="DZ44" s="44" t="str">
        <f ca="1">IF(DX44="YES",IF(DY44&lt;=VLOOKUP(DK44,'Players Stats'!$C$88:$H$127,6),1,0),"")</f>
        <v/>
      </c>
      <c r="EA44" s="27" t="str">
        <f t="shared" ca="1" si="55"/>
        <v/>
      </c>
      <c r="EB44" s="44" t="str">
        <f ca="1">IF(AND(DX44="YES",EA44&lt;&gt;""),IF(EA44&lt;=VLOOKUP(DK44,'Players Stats'!$C$88:$H$127,6),1,0),"")</f>
        <v/>
      </c>
      <c r="EC44" s="27" t="str">
        <f t="shared" ca="1" si="56"/>
        <v/>
      </c>
      <c r="ED44" s="44" t="str">
        <f ca="1">IF(EC44="","",IF(EC44&lt;=Simulation!$K$7,"YES","NO"))</f>
        <v/>
      </c>
      <c r="EE44" s="27" t="str">
        <f t="shared" ca="1" si="57"/>
        <v/>
      </c>
      <c r="EF44" s="44" t="str">
        <f ca="1">IF(ED44="NO",IF(EE44&lt;=Simulation!$K$9,DH44,DI44),"")</f>
        <v/>
      </c>
      <c r="EH44" s="44">
        <f t="shared" ca="1" si="58"/>
        <v>20</v>
      </c>
      <c r="EI44" s="6" t="str">
        <f t="shared" ca="1" si="59"/>
        <v>-</v>
      </c>
      <c r="EJ44" s="44">
        <f t="shared" ca="1" si="60"/>
        <v>16</v>
      </c>
      <c r="EL44" s="44" t="str">
        <f t="shared" ca="1" si="4"/>
        <v/>
      </c>
      <c r="EM44" s="44" t="str">
        <f t="shared" ca="1" si="4"/>
        <v/>
      </c>
      <c r="EN44" s="44" t="str">
        <f t="shared" ca="1" si="4"/>
        <v/>
      </c>
    </row>
    <row r="45" spans="2:144">
      <c r="B45" s="44">
        <f ca="1">IF(B44&lt;&gt;"",IF(AND(B44&lt;60*Simulation!$K$8, B44+C45&lt;60*Simulation!$K$8),B44+C45,""),"")</f>
        <v>533</v>
      </c>
      <c r="C45" s="44">
        <f ca="1">IF(B44&lt;&gt;"",IF(AND(AB44&lt;&gt;"", D44=AB44),RANDBETWEEN(Simulation!$N$6,Simulation!$P$6),RANDBETWEEN(Simulation!$N$5,Simulation!$P$5)),"")</f>
        <v>15</v>
      </c>
      <c r="D45" s="44">
        <f t="shared" ca="1" si="61"/>
        <v>5</v>
      </c>
      <c r="E45" s="44">
        <f t="shared" ca="1" si="5"/>
        <v>6</v>
      </c>
      <c r="F45" s="27">
        <f t="shared" ca="1" si="6"/>
        <v>0.3487333188803371</v>
      </c>
      <c r="G45" s="44">
        <f t="shared" ca="1" si="7"/>
        <v>22</v>
      </c>
      <c r="H45" s="44" t="str">
        <f ca="1">IF(B45&lt;&gt;"",VLOOKUP(G45,'Players Stats'!$C$88:$D$127,2),"")</f>
        <v>Shooting Guard</v>
      </c>
      <c r="I45" s="44" t="str">
        <f ca="1">IF(B45&lt;&gt;"",VLOOKUP(G45,'Players Stats'!$C$88:$E$127,3),"")</f>
        <v>Thabo Sefolosha</v>
      </c>
      <c r="J45" s="27">
        <f t="shared" ca="1" si="8"/>
        <v>0.56164087888473013</v>
      </c>
      <c r="K45" s="44">
        <f ca="1">IF(B45&lt;&gt;"",VLOOKUP('Quarter 3'!G45-5*('Quarter 3'!D45-1),'Players Stats'!$B$136:$J$140,1+E45),"")</f>
        <v>8.7049999999999988E-2</v>
      </c>
      <c r="L45" s="44" t="str">
        <f t="shared" ca="1" si="62"/>
        <v>NO</v>
      </c>
      <c r="M45" s="27">
        <f t="shared" ca="1" si="9"/>
        <v>0.55924465739236162</v>
      </c>
      <c r="N45" s="44">
        <f ca="1">IF(B45&lt;&gt;"",IF(L45="NO",VLOOKUP(G45,'Players Stats'!$C$88:$I$127,7),""),"")</f>
        <v>0.35555555555555557</v>
      </c>
      <c r="O45" s="44">
        <f t="shared" ca="1" si="63"/>
        <v>2</v>
      </c>
      <c r="P45" s="27">
        <f t="shared" ca="1" si="10"/>
        <v>0.95562148219493503</v>
      </c>
      <c r="Q45" s="44">
        <f ca="1">IF(L45="NO",VLOOKUP(G45,'Players Stats'!$C$88:$H$127,7-'Quarter 3'!O45),"")</f>
        <v>0.48099999999999998</v>
      </c>
      <c r="R45" s="44">
        <f t="shared" ca="1" si="64"/>
        <v>0</v>
      </c>
      <c r="S45" s="27">
        <f t="shared" ca="1" si="11"/>
        <v>0.51323072736092423</v>
      </c>
      <c r="T45" s="44" t="str">
        <f ca="1">IF(S45="","",IF(S45&lt;=VLOOKUP(G45,'Players Stats'!$C$88:$L$127,10),"YES","NO"))</f>
        <v>NO</v>
      </c>
      <c r="U45" s="27" t="str">
        <f t="shared" ca="1" si="12"/>
        <v/>
      </c>
      <c r="V45" s="44" t="str">
        <f ca="1">IF(T45="YES",IF(U45&lt;=VLOOKUP(G45,'Players Stats'!$C$88:$H$127,6),1,0),"")</f>
        <v/>
      </c>
      <c r="W45" s="27" t="str">
        <f t="shared" ca="1" si="13"/>
        <v/>
      </c>
      <c r="X45" s="44" t="str">
        <f ca="1">IF(AND(T45="YES",W45&lt;&gt;""),IF(W45&lt;=VLOOKUP(G45,'Players Stats'!$C$88:$H$127,6),1,0),"")</f>
        <v/>
      </c>
      <c r="Y45" s="27">
        <f t="shared" ca="1" si="14"/>
        <v>0.28158456804922116</v>
      </c>
      <c r="Z45" s="44" t="str">
        <f ca="1">IF(Y45="","",IF(Y45&lt;=Simulation!$K$7,"YES","NO"))</f>
        <v>NO</v>
      </c>
      <c r="AA45" s="27">
        <f t="shared" ca="1" si="15"/>
        <v>0.78060344313961183</v>
      </c>
      <c r="AB45" s="44">
        <f ca="1">IF(Z45="NO",IF(AA45&lt;=Simulation!$K$9,D45,E45),"")</f>
        <v>6</v>
      </c>
      <c r="AD45" s="44">
        <f t="shared" ca="1" si="16"/>
        <v>22</v>
      </c>
      <c r="AE45" s="6" t="str">
        <f t="shared" ca="1" si="17"/>
        <v>-</v>
      </c>
      <c r="AF45" s="44">
        <f t="shared" ca="1" si="18"/>
        <v>12</v>
      </c>
      <c r="AH45" s="44" t="str">
        <f t="shared" ca="1" si="77"/>
        <v/>
      </c>
      <c r="AI45" s="44" t="str">
        <f t="shared" ca="1" si="77"/>
        <v/>
      </c>
      <c r="AJ45" s="44" t="str">
        <f t="shared" ca="1" si="77"/>
        <v/>
      </c>
      <c r="AL45" s="44">
        <f ca="1">IF(AL44&lt;&gt;"",IF(AND(AL44&lt;60*Simulation!$K$8, AL44+AM45&lt;60*Simulation!$K$8),AL44+AM45,""),"")</f>
        <v>540</v>
      </c>
      <c r="AM45" s="44">
        <f ca="1">IF(AL44&lt;&gt;"",IF(AND(BL44&lt;&gt;"", AN44=BL44),RANDBETWEEN(Simulation!$N$6,Simulation!$P$6),RANDBETWEEN(Simulation!$N$5,Simulation!$P$5)),"")</f>
        <v>18</v>
      </c>
      <c r="AN45" s="44">
        <f t="shared" ca="1" si="65"/>
        <v>5</v>
      </c>
      <c r="AO45" s="44">
        <f t="shared" ca="1" si="19"/>
        <v>6</v>
      </c>
      <c r="AP45" s="27">
        <f t="shared" ca="1" si="20"/>
        <v>0.96988591726083051</v>
      </c>
      <c r="AQ45" s="44">
        <f t="shared" ca="1" si="21"/>
        <v>25</v>
      </c>
      <c r="AR45" s="44" t="str">
        <f ca="1">IF(AL45&lt;&gt;"",VLOOKUP(AQ45,'Players Stats'!$C$88:$D$127,2),"")</f>
        <v>Center</v>
      </c>
      <c r="AS45" s="44" t="str">
        <f ca="1">IF(AL45&lt;&gt;"",VLOOKUP(AQ45,'Players Stats'!$C$88:$E$127,3),"")</f>
        <v>Kendrick Perkins</v>
      </c>
      <c r="AT45" s="27">
        <f t="shared" ca="1" si="22"/>
        <v>0.85670784629909746</v>
      </c>
      <c r="AU45" s="44">
        <f ca="1">IF(AL45&lt;&gt;"",VLOOKUP('Quarter 3'!AQ45-5*('Quarter 3'!AN45-1),'Players Stats'!$B$136:$J$140,1+AO45),"")</f>
        <v>0.12500000000000003</v>
      </c>
      <c r="AV45" s="44" t="str">
        <f t="shared" ca="1" si="66"/>
        <v>NO</v>
      </c>
      <c r="AW45" s="27">
        <f t="shared" ca="1" si="23"/>
        <v>0.75636323848410059</v>
      </c>
      <c r="AX45" s="44">
        <f ca="1">IF(AL45&lt;&gt;"",IF(AV45="NO",VLOOKUP(AQ45,'Players Stats'!$C$88:$I$127,7),""),"")</f>
        <v>0</v>
      </c>
      <c r="AY45" s="44">
        <f t="shared" ca="1" si="67"/>
        <v>2</v>
      </c>
      <c r="AZ45" s="27">
        <f t="shared" ca="1" si="24"/>
        <v>0.62411907712072323</v>
      </c>
      <c r="BA45" s="44">
        <f ca="1">IF(AV45="NO",VLOOKUP(AQ45,'Players Stats'!$C$88:$H$127,7-'Quarter 3'!AY45),"")</f>
        <v>0.45700000000000002</v>
      </c>
      <c r="BB45" s="44">
        <f t="shared" ca="1" si="68"/>
        <v>0</v>
      </c>
      <c r="BC45" s="27">
        <f t="shared" ca="1" si="25"/>
        <v>0.74396142952751032</v>
      </c>
      <c r="BD45" s="44" t="str">
        <f ca="1">IF(BC45="","",IF(BC45&lt;=VLOOKUP(AQ45,'Players Stats'!$C$88:$L$127,10),"YES","NO"))</f>
        <v>NO</v>
      </c>
      <c r="BE45" s="27" t="str">
        <f t="shared" ca="1" si="26"/>
        <v/>
      </c>
      <c r="BF45" s="44" t="str">
        <f ca="1">IF(BD45="YES",IF(BE45&lt;=VLOOKUP(AQ45,'Players Stats'!$C$88:$H$127,6),1,0),"")</f>
        <v/>
      </c>
      <c r="BG45" s="27" t="str">
        <f t="shared" ca="1" si="27"/>
        <v/>
      </c>
      <c r="BH45" s="44" t="str">
        <f ca="1">IF(AND(BD45="YES",BG45&lt;&gt;""),IF(BG45&lt;=VLOOKUP(AQ45,'Players Stats'!$C$88:$H$127,6),1,0),"")</f>
        <v/>
      </c>
      <c r="BI45" s="27">
        <f t="shared" ca="1" si="28"/>
        <v>0.61828284965023683</v>
      </c>
      <c r="BJ45" s="44" t="str">
        <f ca="1">IF(BI45="","",IF(BI45&lt;=Simulation!$K$7,"YES","NO"))</f>
        <v>NO</v>
      </c>
      <c r="BK45" s="27">
        <f t="shared" ca="1" si="29"/>
        <v>0.83142516194286464</v>
      </c>
      <c r="BL45" s="44">
        <f ca="1">IF(BJ45="NO",IF(BK45&lt;=Simulation!$K$9,AN45,AO45),"")</f>
        <v>6</v>
      </c>
      <c r="BN45" s="44">
        <f t="shared" ca="1" si="30"/>
        <v>17</v>
      </c>
      <c r="BO45" s="6" t="str">
        <f t="shared" ca="1" si="31"/>
        <v>-</v>
      </c>
      <c r="BP45" s="44">
        <f t="shared" ca="1" si="32"/>
        <v>25</v>
      </c>
      <c r="BR45" s="44" t="str">
        <f t="shared" ca="1" si="2"/>
        <v/>
      </c>
      <c r="BS45" s="44" t="str">
        <f t="shared" ca="1" si="2"/>
        <v/>
      </c>
      <c r="BT45" s="44" t="str">
        <f t="shared" ca="1" si="2"/>
        <v/>
      </c>
      <c r="BU45" s="44"/>
      <c r="BV45" s="44">
        <f ca="1">IF(BV44&lt;&gt;"",IF(AND(BV44&lt;60*Simulation!$K$8, BV44+BW45&lt;60*Simulation!$K$8),BV44+BW45,""),"")</f>
        <v>605</v>
      </c>
      <c r="BW45" s="44">
        <f ca="1">IF(BV44&lt;&gt;"",IF(AND(CV44&lt;&gt;"", BX44=CV44),RANDBETWEEN(Simulation!$N$6,Simulation!$P$6),RANDBETWEEN(Simulation!$N$5,Simulation!$P$5)),"")</f>
        <v>12</v>
      </c>
      <c r="BX45" s="44">
        <f t="shared" ca="1" si="69"/>
        <v>5</v>
      </c>
      <c r="BY45" s="44">
        <f t="shared" ca="1" si="33"/>
        <v>6</v>
      </c>
      <c r="BZ45" s="27">
        <f t="shared" ca="1" si="34"/>
        <v>0.79155046996133716</v>
      </c>
      <c r="CA45" s="44">
        <f t="shared" ca="1" si="35"/>
        <v>24</v>
      </c>
      <c r="CB45" s="44" t="str">
        <f ca="1">IF(BV45&lt;&gt;"",VLOOKUP(CA45,'Players Stats'!$C$88:$D$127,2),"")</f>
        <v>Power Forward</v>
      </c>
      <c r="CC45" s="44" t="str">
        <f ca="1">IF(BV45&lt;&gt;"",VLOOKUP(CA45,'Players Stats'!$C$88:$E$127,3),"")</f>
        <v>Serge Ibaka</v>
      </c>
      <c r="CD45" s="27">
        <f t="shared" ca="1" si="36"/>
        <v>0.82255533832341465</v>
      </c>
      <c r="CE45" s="44">
        <f ca="1">IF(BV45&lt;&gt;"",VLOOKUP('Quarter 3'!CA45-5*('Quarter 3'!BX45-1),'Players Stats'!$B$136:$J$140,1+BY45),"")</f>
        <v>4.6249999999999999E-2</v>
      </c>
      <c r="CF45" s="44" t="str">
        <f t="shared" ca="1" si="70"/>
        <v>NO</v>
      </c>
      <c r="CG45" s="27">
        <f t="shared" ca="1" si="37"/>
        <v>8.8906107753241481E-2</v>
      </c>
      <c r="CH45" s="44">
        <f ca="1">IF(BV45&lt;&gt;"",IF(CF45="NO",VLOOKUP(CA45,'Players Stats'!$C$88:$I$127,7),""),"")</f>
        <v>6.7307692307692318E-2</v>
      </c>
      <c r="CI45" s="44">
        <f t="shared" ca="1" si="71"/>
        <v>2</v>
      </c>
      <c r="CJ45" s="27">
        <f t="shared" ca="1" si="38"/>
        <v>0.59385082323168958</v>
      </c>
      <c r="CK45" s="44">
        <f ca="1">IF(CF45="NO",VLOOKUP(CA45,'Players Stats'!$C$88:$H$127,7-'Quarter 3'!CI45),"")</f>
        <v>0.57299999999999995</v>
      </c>
      <c r="CL45" s="44">
        <f t="shared" ca="1" si="72"/>
        <v>0</v>
      </c>
      <c r="CM45" s="27">
        <f t="shared" ca="1" si="39"/>
        <v>0.33258670485669362</v>
      </c>
      <c r="CN45" s="44" t="str">
        <f ca="1">IF(CM45="","",IF(CM45&lt;=VLOOKUP(CA45,'Players Stats'!$C$88:$L$127,10),"YES","NO"))</f>
        <v>NO</v>
      </c>
      <c r="CO45" s="27" t="str">
        <f t="shared" ca="1" si="40"/>
        <v/>
      </c>
      <c r="CP45" s="44" t="str">
        <f ca="1">IF(CN45="YES",IF(CO45&lt;=VLOOKUP(CA45,'Players Stats'!$C$88:$H$127,6),1,0),"")</f>
        <v/>
      </c>
      <c r="CQ45" s="27" t="str">
        <f t="shared" ca="1" si="41"/>
        <v/>
      </c>
      <c r="CR45" s="44" t="str">
        <f ca="1">IF(AND(CN45="YES",CQ45&lt;&gt;""),IF(CQ45&lt;=VLOOKUP(CA45,'Players Stats'!$C$88:$H$127,6),1,0),"")</f>
        <v/>
      </c>
      <c r="CS45" s="27">
        <f t="shared" ca="1" si="42"/>
        <v>0.56854805128607455</v>
      </c>
      <c r="CT45" s="44" t="str">
        <f ca="1">IF(CS45="","",IF(CS45&lt;=Simulation!$K$7,"YES","NO"))</f>
        <v>NO</v>
      </c>
      <c r="CU45" s="27">
        <f t="shared" ca="1" si="43"/>
        <v>0.31764204449065958</v>
      </c>
      <c r="CV45" s="44">
        <f ca="1">IF(CT45="NO",IF(CU45&lt;=Simulation!$K$9,BX45,BY45),"")</f>
        <v>6</v>
      </c>
      <c r="CX45" s="44">
        <f t="shared" ca="1" si="44"/>
        <v>23</v>
      </c>
      <c r="CY45" s="6" t="str">
        <f t="shared" ca="1" si="45"/>
        <v>-</v>
      </c>
      <c r="CZ45" s="44">
        <f t="shared" ca="1" si="46"/>
        <v>13</v>
      </c>
      <c r="DB45" s="44" t="str">
        <f t="shared" ca="1" si="3"/>
        <v/>
      </c>
      <c r="DC45" s="44" t="str">
        <f t="shared" ca="1" si="3"/>
        <v/>
      </c>
      <c r="DD45" s="44" t="str">
        <f t="shared" ca="1" si="3"/>
        <v/>
      </c>
      <c r="DE45" s="44"/>
      <c r="DF45" s="44">
        <f ca="1">IF(DF44&lt;&gt;"",IF(AND(DF44&lt;60*Simulation!$K$8, DF44+DG45&lt;60*Simulation!$K$8),DF44+DG45,""),"")</f>
        <v>483</v>
      </c>
      <c r="DG45" s="44">
        <f ca="1">IF(DF44&lt;&gt;"",IF(AND(EF44&lt;&gt;"", DH44=EF44),RANDBETWEEN(Simulation!$N$6,Simulation!$P$6),RANDBETWEEN(Simulation!$N$5,Simulation!$P$5)),"")</f>
        <v>11</v>
      </c>
      <c r="DH45" s="44">
        <f t="shared" ca="1" si="73"/>
        <v>5</v>
      </c>
      <c r="DI45" s="44">
        <f t="shared" ca="1" si="47"/>
        <v>6</v>
      </c>
      <c r="DJ45" s="27">
        <f t="shared" ca="1" si="48"/>
        <v>0.3348957049861655</v>
      </c>
      <c r="DK45" s="44">
        <f t="shared" ca="1" si="49"/>
        <v>22</v>
      </c>
      <c r="DL45" s="44" t="str">
        <f ca="1">IF(DF45&lt;&gt;"",VLOOKUP(DK45,'Players Stats'!$C$88:$D$127,2),"")</f>
        <v>Shooting Guard</v>
      </c>
      <c r="DM45" s="44" t="str">
        <f ca="1">IF(DF45&lt;&gt;"",VLOOKUP(DK45,'Players Stats'!$C$88:$E$127,3),"")</f>
        <v>Thabo Sefolosha</v>
      </c>
      <c r="DN45" s="27">
        <f t="shared" ca="1" si="50"/>
        <v>0.38778673251012985</v>
      </c>
      <c r="DO45" s="44">
        <f ca="1">IF(DF45&lt;&gt;"",VLOOKUP('Quarter 3'!DK45-5*('Quarter 3'!DH45-1),'Players Stats'!$B$136:$J$140,1+DI45),"")</f>
        <v>8.7049999999999988E-2</v>
      </c>
      <c r="DP45" s="44" t="str">
        <f t="shared" ca="1" si="74"/>
        <v>NO</v>
      </c>
      <c r="DQ45" s="27">
        <f t="shared" ca="1" si="51"/>
        <v>5.8805858092557672E-3</v>
      </c>
      <c r="DR45" s="44">
        <f ca="1">IF(DF45&lt;&gt;"",IF(DP45="NO",VLOOKUP(DK45,'Players Stats'!$C$88:$I$127,7),""),"")</f>
        <v>0.35555555555555557</v>
      </c>
      <c r="DS45" s="44">
        <f t="shared" ca="1" si="75"/>
        <v>3</v>
      </c>
      <c r="DT45" s="27">
        <f t="shared" ca="1" si="52"/>
        <v>0.73335461624301523</v>
      </c>
      <c r="DU45" s="44">
        <f ca="1">IF(DP45="NO",VLOOKUP(DK45,'Players Stats'!$C$88:$H$127,7-'Quarter 3'!DS45),"")</f>
        <v>0.41899999999999998</v>
      </c>
      <c r="DV45" s="44">
        <f t="shared" ca="1" si="76"/>
        <v>0</v>
      </c>
      <c r="DW45" s="27" t="str">
        <f t="shared" ca="1" si="53"/>
        <v/>
      </c>
      <c r="DX45" s="44" t="str">
        <f ca="1">IF(DW45="","",IF(DW45&lt;=VLOOKUP(DK45,'Players Stats'!$C$88:$L$127,10),"YES","NO"))</f>
        <v/>
      </c>
      <c r="DY45" s="27" t="str">
        <f t="shared" ca="1" si="54"/>
        <v/>
      </c>
      <c r="DZ45" s="44" t="str">
        <f ca="1">IF(DX45="YES",IF(DY45&lt;=VLOOKUP(DK45,'Players Stats'!$C$88:$H$127,6),1,0),"")</f>
        <v/>
      </c>
      <c r="EA45" s="27" t="str">
        <f t="shared" ca="1" si="55"/>
        <v/>
      </c>
      <c r="EB45" s="44" t="str">
        <f ca="1">IF(AND(DX45="YES",EA45&lt;&gt;""),IF(EA45&lt;=VLOOKUP(DK45,'Players Stats'!$C$88:$H$127,6),1,0),"")</f>
        <v/>
      </c>
      <c r="EC45" s="27" t="str">
        <f t="shared" ca="1" si="56"/>
        <v/>
      </c>
      <c r="ED45" s="44" t="str">
        <f ca="1">IF(EC45="","",IF(EC45&lt;=Simulation!$K$7,"YES","NO"))</f>
        <v/>
      </c>
      <c r="EE45" s="27" t="str">
        <f t="shared" ca="1" si="57"/>
        <v/>
      </c>
      <c r="EF45" s="44" t="str">
        <f ca="1">IF(ED45="NO",IF(EE45&lt;=Simulation!$K$9,DH45,DI45),"")</f>
        <v/>
      </c>
      <c r="EH45" s="44">
        <f t="shared" ca="1" si="58"/>
        <v>20</v>
      </c>
      <c r="EI45" s="6" t="str">
        <f t="shared" ca="1" si="59"/>
        <v>-</v>
      </c>
      <c r="EJ45" s="44">
        <f t="shared" ca="1" si="60"/>
        <v>16</v>
      </c>
      <c r="EL45" s="44" t="str">
        <f t="shared" ca="1" si="4"/>
        <v/>
      </c>
      <c r="EM45" s="44" t="str">
        <f t="shared" ca="1" si="4"/>
        <v/>
      </c>
      <c r="EN45" s="44" t="str">
        <f t="shared" ca="1" si="4"/>
        <v/>
      </c>
    </row>
    <row r="46" spans="2:144">
      <c r="B46" s="44">
        <f ca="1">IF(B45&lt;&gt;"",IF(AND(B45&lt;60*Simulation!$K$8, B45+C46&lt;60*Simulation!$K$8),B45+C46,""),"")</f>
        <v>549</v>
      </c>
      <c r="C46" s="44">
        <f ca="1">IF(B45&lt;&gt;"",IF(AND(AB45&lt;&gt;"", D45=AB45),RANDBETWEEN(Simulation!$N$6,Simulation!$P$6),RANDBETWEEN(Simulation!$N$5,Simulation!$P$5)),"")</f>
        <v>16</v>
      </c>
      <c r="D46" s="44">
        <f t="shared" ca="1" si="61"/>
        <v>6</v>
      </c>
      <c r="E46" s="44">
        <f t="shared" ca="1" si="5"/>
        <v>5</v>
      </c>
      <c r="F46" s="27">
        <f t="shared" ca="1" si="6"/>
        <v>5.918309712869152E-2</v>
      </c>
      <c r="G46" s="44">
        <f t="shared" ca="1" si="7"/>
        <v>26</v>
      </c>
      <c r="H46" s="44" t="str">
        <f ca="1">IF(B46&lt;&gt;"",VLOOKUP(G46,'Players Stats'!$C$88:$D$127,2),"")</f>
        <v>Point Guard</v>
      </c>
      <c r="I46" s="44" t="str">
        <f ca="1">IF(B46&lt;&gt;"",VLOOKUP(G46,'Players Stats'!$C$88:$E$127,3),"")</f>
        <v>Mike Conley</v>
      </c>
      <c r="J46" s="27">
        <f t="shared" ca="1" si="8"/>
        <v>0.13119293488802686</v>
      </c>
      <c r="K46" s="44">
        <f ca="1">IF(B46&lt;&gt;"",VLOOKUP('Quarter 3'!G46-5*('Quarter 3'!D46-1),'Players Stats'!$B$136:$J$140,1+E46),"")</f>
        <v>8.5750000000000007E-2</v>
      </c>
      <c r="L46" s="44" t="str">
        <f t="shared" ca="1" si="62"/>
        <v>NO</v>
      </c>
      <c r="M46" s="27">
        <f t="shared" ca="1" si="9"/>
        <v>0.23147907979905102</v>
      </c>
      <c r="N46" s="44">
        <f ca="1">IF(B46&lt;&gt;"",IF(L46="NO",VLOOKUP(G46,'Players Stats'!$C$88:$I$127,7),""),"")</f>
        <v>0.23870967741935484</v>
      </c>
      <c r="O46" s="44">
        <f t="shared" ca="1" si="63"/>
        <v>3</v>
      </c>
      <c r="P46" s="27">
        <f t="shared" ca="1" si="10"/>
        <v>0.32832321364179951</v>
      </c>
      <c r="Q46" s="44">
        <f ca="1">IF(L46="NO",VLOOKUP(G46,'Players Stats'!$C$88:$H$127,7-'Quarter 3'!O46),"")</f>
        <v>0.36199999999999999</v>
      </c>
      <c r="R46" s="44">
        <f t="shared" ca="1" si="64"/>
        <v>3</v>
      </c>
      <c r="S46" s="27" t="str">
        <f t="shared" ca="1" si="11"/>
        <v/>
      </c>
      <c r="T46" s="44" t="str">
        <f ca="1">IF(S46="","",IF(S46&lt;=VLOOKUP(G46,'Players Stats'!$C$88:$L$127,10),"YES","NO"))</f>
        <v/>
      </c>
      <c r="U46" s="27" t="str">
        <f t="shared" ca="1" si="12"/>
        <v/>
      </c>
      <c r="V46" s="44" t="str">
        <f ca="1">IF(T46="YES",IF(U46&lt;=VLOOKUP(G46,'Players Stats'!$C$88:$H$127,6),1,0),"")</f>
        <v/>
      </c>
      <c r="W46" s="27" t="str">
        <f t="shared" ca="1" si="13"/>
        <v/>
      </c>
      <c r="X46" s="44" t="str">
        <f ca="1">IF(AND(T46="YES",W46&lt;&gt;""),IF(W46&lt;=VLOOKUP(G46,'Players Stats'!$C$88:$H$127,6),1,0),"")</f>
        <v/>
      </c>
      <c r="Y46" s="27" t="str">
        <f t="shared" ca="1" si="14"/>
        <v/>
      </c>
      <c r="Z46" s="44" t="str">
        <f ca="1">IF(Y46="","",IF(Y46&lt;=Simulation!$K$7,"YES","NO"))</f>
        <v/>
      </c>
      <c r="AA46" s="27" t="str">
        <f t="shared" ca="1" si="15"/>
        <v/>
      </c>
      <c r="AB46" s="44" t="str">
        <f ca="1">IF(Z46="NO",IF(AA46&lt;=Simulation!$K$9,D46,E46),"")</f>
        <v/>
      </c>
      <c r="AD46" s="44">
        <f t="shared" ca="1" si="16"/>
        <v>22</v>
      </c>
      <c r="AE46" s="6" t="str">
        <f t="shared" ca="1" si="17"/>
        <v>-</v>
      </c>
      <c r="AF46" s="44">
        <f t="shared" ca="1" si="18"/>
        <v>15</v>
      </c>
      <c r="AH46" s="44" t="str">
        <f t="shared" ca="1" si="77"/>
        <v/>
      </c>
      <c r="AI46" s="44" t="str">
        <f t="shared" ca="1" si="77"/>
        <v/>
      </c>
      <c r="AJ46" s="44" t="str">
        <f t="shared" ca="1" si="77"/>
        <v/>
      </c>
      <c r="AL46" s="44">
        <f ca="1">IF(AL45&lt;&gt;"",IF(AND(AL45&lt;60*Simulation!$K$8, AL45+AM46&lt;60*Simulation!$K$8),AL45+AM46,""),"")</f>
        <v>561</v>
      </c>
      <c r="AM46" s="44">
        <f ca="1">IF(AL45&lt;&gt;"",IF(AND(BL45&lt;&gt;"", AN45=BL45),RANDBETWEEN(Simulation!$N$6,Simulation!$P$6),RANDBETWEEN(Simulation!$N$5,Simulation!$P$5)),"")</f>
        <v>21</v>
      </c>
      <c r="AN46" s="44">
        <f t="shared" ca="1" si="65"/>
        <v>6</v>
      </c>
      <c r="AO46" s="44">
        <f t="shared" ca="1" si="19"/>
        <v>5</v>
      </c>
      <c r="AP46" s="27">
        <f t="shared" ca="1" si="20"/>
        <v>9.080378766037045E-2</v>
      </c>
      <c r="AQ46" s="44">
        <f t="shared" ca="1" si="21"/>
        <v>26</v>
      </c>
      <c r="AR46" s="44" t="str">
        <f ca="1">IF(AL46&lt;&gt;"",VLOOKUP(AQ46,'Players Stats'!$C$88:$D$127,2),"")</f>
        <v>Point Guard</v>
      </c>
      <c r="AS46" s="44" t="str">
        <f ca="1">IF(AL46&lt;&gt;"",VLOOKUP(AQ46,'Players Stats'!$C$88:$E$127,3),"")</f>
        <v>Mike Conley</v>
      </c>
      <c r="AT46" s="27">
        <f t="shared" ca="1" si="22"/>
        <v>0.73627136916353852</v>
      </c>
      <c r="AU46" s="44">
        <f ca="1">IF(AL46&lt;&gt;"",VLOOKUP('Quarter 3'!AQ46-5*('Quarter 3'!AN46-1),'Players Stats'!$B$136:$J$140,1+AO46),"")</f>
        <v>8.5750000000000007E-2</v>
      </c>
      <c r="AV46" s="44" t="str">
        <f t="shared" ca="1" si="66"/>
        <v>NO</v>
      </c>
      <c r="AW46" s="27">
        <f t="shared" ca="1" si="23"/>
        <v>0.47295746252661131</v>
      </c>
      <c r="AX46" s="44">
        <f ca="1">IF(AL46&lt;&gt;"",IF(AV46="NO",VLOOKUP(AQ46,'Players Stats'!$C$88:$I$127,7),""),"")</f>
        <v>0.23870967741935484</v>
      </c>
      <c r="AY46" s="44">
        <f t="shared" ca="1" si="67"/>
        <v>2</v>
      </c>
      <c r="AZ46" s="27">
        <f t="shared" ca="1" si="24"/>
        <v>0.81560469633446164</v>
      </c>
      <c r="BA46" s="44">
        <f ca="1">IF(AV46="NO",VLOOKUP(AQ46,'Players Stats'!$C$88:$H$127,7-'Quarter 3'!AY46),"")</f>
        <v>0.44</v>
      </c>
      <c r="BB46" s="44">
        <f t="shared" ca="1" si="68"/>
        <v>0</v>
      </c>
      <c r="BC46" s="27">
        <f t="shared" ca="1" si="25"/>
        <v>0.52613836301859251</v>
      </c>
      <c r="BD46" s="44" t="str">
        <f ca="1">IF(BC46="","",IF(BC46&lt;=VLOOKUP(AQ46,'Players Stats'!$C$88:$L$127,10),"YES","NO"))</f>
        <v>NO</v>
      </c>
      <c r="BE46" s="27" t="str">
        <f t="shared" ca="1" si="26"/>
        <v/>
      </c>
      <c r="BF46" s="44" t="str">
        <f ca="1">IF(BD46="YES",IF(BE46&lt;=VLOOKUP(AQ46,'Players Stats'!$C$88:$H$127,6),1,0),"")</f>
        <v/>
      </c>
      <c r="BG46" s="27" t="str">
        <f t="shared" ca="1" si="27"/>
        <v/>
      </c>
      <c r="BH46" s="44" t="str">
        <f ca="1">IF(AND(BD46="YES",BG46&lt;&gt;""),IF(BG46&lt;=VLOOKUP(AQ46,'Players Stats'!$C$88:$H$127,6),1,0),"")</f>
        <v/>
      </c>
      <c r="BI46" s="27">
        <f t="shared" ca="1" si="28"/>
        <v>0.82445496528941198</v>
      </c>
      <c r="BJ46" s="44" t="str">
        <f ca="1">IF(BI46="","",IF(BI46&lt;=Simulation!$K$7,"YES","NO"))</f>
        <v>NO</v>
      </c>
      <c r="BK46" s="27">
        <f t="shared" ca="1" si="29"/>
        <v>0.46009973792237535</v>
      </c>
      <c r="BL46" s="44">
        <f ca="1">IF(BJ46="NO",IF(BK46&lt;=Simulation!$K$9,AN46,AO46),"")</f>
        <v>5</v>
      </c>
      <c r="BN46" s="44">
        <f t="shared" ca="1" si="30"/>
        <v>17</v>
      </c>
      <c r="BO46" s="6" t="str">
        <f t="shared" ca="1" si="31"/>
        <v>-</v>
      </c>
      <c r="BP46" s="44">
        <f t="shared" ca="1" si="32"/>
        <v>25</v>
      </c>
      <c r="BR46" s="44" t="str">
        <f t="shared" ca="1" si="2"/>
        <v/>
      </c>
      <c r="BS46" s="44" t="str">
        <f t="shared" ca="1" si="2"/>
        <v/>
      </c>
      <c r="BT46" s="44" t="str">
        <f t="shared" ca="1" si="2"/>
        <v/>
      </c>
      <c r="BU46" s="44"/>
      <c r="BV46" s="44">
        <f ca="1">IF(BV45&lt;&gt;"",IF(AND(BV45&lt;60*Simulation!$K$8, BV45+BW46&lt;60*Simulation!$K$8),BV45+BW46,""),"")</f>
        <v>625</v>
      </c>
      <c r="BW46" s="44">
        <f ca="1">IF(BV45&lt;&gt;"",IF(AND(CV45&lt;&gt;"", BX45=CV45),RANDBETWEEN(Simulation!$N$6,Simulation!$P$6),RANDBETWEEN(Simulation!$N$5,Simulation!$P$5)),"")</f>
        <v>20</v>
      </c>
      <c r="BX46" s="44">
        <f t="shared" ca="1" si="69"/>
        <v>6</v>
      </c>
      <c r="BY46" s="44">
        <f t="shared" ca="1" si="33"/>
        <v>5</v>
      </c>
      <c r="BZ46" s="27">
        <f t="shared" ca="1" si="34"/>
        <v>0.27496110281695352</v>
      </c>
      <c r="CA46" s="44">
        <f t="shared" ca="1" si="35"/>
        <v>27</v>
      </c>
      <c r="CB46" s="44" t="str">
        <f ca="1">IF(BV46&lt;&gt;"",VLOOKUP(CA46,'Players Stats'!$C$88:$D$127,2),"")</f>
        <v>Shooting Guard</v>
      </c>
      <c r="CC46" s="44" t="str">
        <f ca="1">IF(BV46&lt;&gt;"",VLOOKUP(CA46,'Players Stats'!$C$88:$E$127,3),"")</f>
        <v>Tony Allen</v>
      </c>
      <c r="CD46" s="27">
        <f t="shared" ca="1" si="36"/>
        <v>0.72792273694215248</v>
      </c>
      <c r="CE46" s="44">
        <f ca="1">IF(BV46&lt;&gt;"",VLOOKUP('Quarter 3'!CA46-5*('Quarter 3'!BX46-1),'Players Stats'!$B$136:$J$140,1+BY46),"")</f>
        <v>0.10769999999999999</v>
      </c>
      <c r="CF46" s="44" t="str">
        <f t="shared" ca="1" si="70"/>
        <v>NO</v>
      </c>
      <c r="CG46" s="27">
        <f t="shared" ca="1" si="37"/>
        <v>0.61349662826065843</v>
      </c>
      <c r="CH46" s="44">
        <f ca="1">IF(BV46&lt;&gt;"",IF(CF46="NO",VLOOKUP(CA46,'Players Stats'!$C$88:$I$127,7),""),"")</f>
        <v>3.5714285714285712E-2</v>
      </c>
      <c r="CI46" s="44">
        <f t="shared" ca="1" si="71"/>
        <v>2</v>
      </c>
      <c r="CJ46" s="27">
        <f t="shared" ca="1" si="38"/>
        <v>0.7290568332849946</v>
      </c>
      <c r="CK46" s="44">
        <f ca="1">IF(CF46="NO",VLOOKUP(CA46,'Players Stats'!$C$88:$H$127,7-'Quarter 3'!CI46),"")</f>
        <v>0.44500000000000001</v>
      </c>
      <c r="CL46" s="44">
        <f t="shared" ca="1" si="72"/>
        <v>0</v>
      </c>
      <c r="CM46" s="27">
        <f t="shared" ca="1" si="39"/>
        <v>0.82218869284437845</v>
      </c>
      <c r="CN46" s="44" t="str">
        <f ca="1">IF(CM46="","",IF(CM46&lt;=VLOOKUP(CA46,'Players Stats'!$C$88:$L$127,10),"YES","NO"))</f>
        <v>NO</v>
      </c>
      <c r="CO46" s="27" t="str">
        <f t="shared" ca="1" si="40"/>
        <v/>
      </c>
      <c r="CP46" s="44" t="str">
        <f ca="1">IF(CN46="YES",IF(CO46&lt;=VLOOKUP(CA46,'Players Stats'!$C$88:$H$127,6),1,0),"")</f>
        <v/>
      </c>
      <c r="CQ46" s="27" t="str">
        <f t="shared" ca="1" si="41"/>
        <v/>
      </c>
      <c r="CR46" s="44" t="str">
        <f ca="1">IF(AND(CN46="YES",CQ46&lt;&gt;""),IF(CQ46&lt;=VLOOKUP(CA46,'Players Stats'!$C$88:$H$127,6),1,0),"")</f>
        <v/>
      </c>
      <c r="CS46" s="27">
        <f t="shared" ca="1" si="42"/>
        <v>0.2714438005346882</v>
      </c>
      <c r="CT46" s="44" t="str">
        <f ca="1">IF(CS46="","",IF(CS46&lt;=Simulation!$K$7,"YES","NO"))</f>
        <v>NO</v>
      </c>
      <c r="CU46" s="27">
        <f t="shared" ca="1" si="43"/>
        <v>0.45369210908454671</v>
      </c>
      <c r="CV46" s="44">
        <f ca="1">IF(CT46="NO",IF(CU46&lt;=Simulation!$K$9,BX46,BY46),"")</f>
        <v>5</v>
      </c>
      <c r="CX46" s="44">
        <f t="shared" ca="1" si="44"/>
        <v>23</v>
      </c>
      <c r="CY46" s="6" t="str">
        <f t="shared" ca="1" si="45"/>
        <v>-</v>
      </c>
      <c r="CZ46" s="44">
        <f t="shared" ca="1" si="46"/>
        <v>13</v>
      </c>
      <c r="DB46" s="44" t="str">
        <f t="shared" ca="1" si="3"/>
        <v/>
      </c>
      <c r="DC46" s="44" t="str">
        <f t="shared" ca="1" si="3"/>
        <v/>
      </c>
      <c r="DD46" s="44" t="str">
        <f t="shared" ca="1" si="3"/>
        <v/>
      </c>
      <c r="DE46" s="44"/>
      <c r="DF46" s="44">
        <f ca="1">IF(DF45&lt;&gt;"",IF(AND(DF45&lt;60*Simulation!$K$8, DF45+DG46&lt;60*Simulation!$K$8),DF45+DG46,""),"")</f>
        <v>500</v>
      </c>
      <c r="DG46" s="44">
        <f ca="1">IF(DF45&lt;&gt;"",IF(AND(EF45&lt;&gt;"", DH45=EF45),RANDBETWEEN(Simulation!$N$6,Simulation!$P$6),RANDBETWEEN(Simulation!$N$5,Simulation!$P$5)),"")</f>
        <v>17</v>
      </c>
      <c r="DH46" s="44">
        <f t="shared" ca="1" si="73"/>
        <v>6</v>
      </c>
      <c r="DI46" s="44">
        <f t="shared" ca="1" si="47"/>
        <v>5</v>
      </c>
      <c r="DJ46" s="27">
        <f t="shared" ca="1" si="48"/>
        <v>0.84202508864068837</v>
      </c>
      <c r="DK46" s="44">
        <f t="shared" ca="1" si="49"/>
        <v>30</v>
      </c>
      <c r="DL46" s="44" t="str">
        <f ca="1">IF(DF46&lt;&gt;"",VLOOKUP(DK46,'Players Stats'!$C$88:$D$127,2),"")</f>
        <v>Center</v>
      </c>
      <c r="DM46" s="44" t="str">
        <f ca="1">IF(DF46&lt;&gt;"",VLOOKUP(DK46,'Players Stats'!$C$88:$E$127,3),"")</f>
        <v>Marc Gasol</v>
      </c>
      <c r="DN46" s="27">
        <f t="shared" ca="1" si="50"/>
        <v>0.60365284502312577</v>
      </c>
      <c r="DO46" s="44">
        <f ca="1">IF(DF46&lt;&gt;"",VLOOKUP('Quarter 3'!DK46-5*('Quarter 3'!DH46-1),'Players Stats'!$B$136:$J$140,1+DI46),"")</f>
        <v>0.10355</v>
      </c>
      <c r="DP46" s="44" t="str">
        <f t="shared" ca="1" si="74"/>
        <v>NO</v>
      </c>
      <c r="DQ46" s="27">
        <f t="shared" ca="1" si="51"/>
        <v>0.36417946882262509</v>
      </c>
      <c r="DR46" s="44">
        <f ca="1">IF(DF46&lt;&gt;"",IF(DP46="NO",VLOOKUP(DK46,'Players Stats'!$C$88:$I$127,7),""),"")</f>
        <v>1.8018018018018018E-2</v>
      </c>
      <c r="DS46" s="44">
        <f t="shared" ca="1" si="75"/>
        <v>2</v>
      </c>
      <c r="DT46" s="27">
        <f t="shared" ca="1" si="52"/>
        <v>0.61287932775382581</v>
      </c>
      <c r="DU46" s="44">
        <f ca="1">IF(DP46="NO",VLOOKUP(DK46,'Players Stats'!$C$88:$H$127,7-'Quarter 3'!DS46),"")</f>
        <v>0.49399999999999999</v>
      </c>
      <c r="DV46" s="44">
        <f t="shared" ca="1" si="76"/>
        <v>0</v>
      </c>
      <c r="DW46" s="27">
        <f t="shared" ca="1" si="53"/>
        <v>0.5255365225297377</v>
      </c>
      <c r="DX46" s="44" t="str">
        <f ca="1">IF(DW46="","",IF(DW46&lt;=VLOOKUP(DK46,'Players Stats'!$C$88:$L$127,10),"YES","NO"))</f>
        <v>NO</v>
      </c>
      <c r="DY46" s="27" t="str">
        <f t="shared" ca="1" si="54"/>
        <v/>
      </c>
      <c r="DZ46" s="44" t="str">
        <f ca="1">IF(DX46="YES",IF(DY46&lt;=VLOOKUP(DK46,'Players Stats'!$C$88:$H$127,6),1,0),"")</f>
        <v/>
      </c>
      <c r="EA46" s="27" t="str">
        <f t="shared" ca="1" si="55"/>
        <v/>
      </c>
      <c r="EB46" s="44" t="str">
        <f ca="1">IF(AND(DX46="YES",EA46&lt;&gt;""),IF(EA46&lt;=VLOOKUP(DK46,'Players Stats'!$C$88:$H$127,6),1,0),"")</f>
        <v/>
      </c>
      <c r="EC46" s="27">
        <f t="shared" ca="1" si="56"/>
        <v>0.68101857642588559</v>
      </c>
      <c r="ED46" s="44" t="str">
        <f ca="1">IF(EC46="","",IF(EC46&lt;=Simulation!$K$7,"YES","NO"))</f>
        <v>NO</v>
      </c>
      <c r="EE46" s="27">
        <f t="shared" ca="1" si="57"/>
        <v>0.78269326644395065</v>
      </c>
      <c r="EF46" s="44">
        <f ca="1">IF(ED46="NO",IF(EE46&lt;=Simulation!$K$9,DH46,DI46),"")</f>
        <v>5</v>
      </c>
      <c r="EH46" s="44">
        <f t="shared" ca="1" si="58"/>
        <v>20</v>
      </c>
      <c r="EI46" s="6" t="str">
        <f t="shared" ca="1" si="59"/>
        <v>-</v>
      </c>
      <c r="EJ46" s="44">
        <f t="shared" ca="1" si="60"/>
        <v>16</v>
      </c>
      <c r="EL46" s="44" t="str">
        <f t="shared" ca="1" si="4"/>
        <v/>
      </c>
      <c r="EM46" s="44" t="str">
        <f t="shared" ca="1" si="4"/>
        <v/>
      </c>
      <c r="EN46" s="44" t="str">
        <f t="shared" ca="1" si="4"/>
        <v/>
      </c>
    </row>
    <row r="47" spans="2:144">
      <c r="B47" s="44">
        <f ca="1">IF(B46&lt;&gt;"",IF(AND(B46&lt;60*Simulation!$K$8, B46+C47&lt;60*Simulation!$K$8),B46+C47,""),"")</f>
        <v>559</v>
      </c>
      <c r="C47" s="44">
        <f ca="1">IF(B46&lt;&gt;"",IF(AND(AB46&lt;&gt;"", D46=AB46),RANDBETWEEN(Simulation!$N$6,Simulation!$P$6),RANDBETWEEN(Simulation!$N$5,Simulation!$P$5)),"")</f>
        <v>10</v>
      </c>
      <c r="D47" s="44">
        <f t="shared" ca="1" si="61"/>
        <v>5</v>
      </c>
      <c r="E47" s="44">
        <f t="shared" ca="1" si="5"/>
        <v>6</v>
      </c>
      <c r="F47" s="27">
        <f t="shared" ca="1" si="6"/>
        <v>7.2836351104608621E-2</v>
      </c>
      <c r="G47" s="44">
        <f t="shared" ca="1" si="7"/>
        <v>21</v>
      </c>
      <c r="H47" s="44" t="str">
        <f ca="1">IF(B47&lt;&gt;"",VLOOKUP(G47,'Players Stats'!$C$88:$D$127,2),"")</f>
        <v>Point Guard</v>
      </c>
      <c r="I47" s="44" t="str">
        <f ca="1">IF(B47&lt;&gt;"",VLOOKUP(G47,'Players Stats'!$C$88:$E$127,3),"")</f>
        <v>Russell Westbrook</v>
      </c>
      <c r="J47" s="27">
        <f t="shared" ca="1" si="8"/>
        <v>0.70370786081812287</v>
      </c>
      <c r="K47" s="44">
        <f ca="1">IF(B47&lt;&gt;"",VLOOKUP('Quarter 3'!G47-5*('Quarter 3'!D47-1),'Players Stats'!$B$136:$J$140,1+E47),"")</f>
        <v>0.14365</v>
      </c>
      <c r="L47" s="44" t="str">
        <f t="shared" ca="1" si="62"/>
        <v>NO</v>
      </c>
      <c r="M47" s="27">
        <f t="shared" ca="1" si="9"/>
        <v>0.21326703515146339</v>
      </c>
      <c r="N47" s="44">
        <f ca="1">IF(B47&lt;&gt;"",IF(L47="NO",VLOOKUP(G47,'Players Stats'!$C$88:$I$127,7),""),"")</f>
        <v>0.16517857142857145</v>
      </c>
      <c r="O47" s="44">
        <f t="shared" ca="1" si="63"/>
        <v>2</v>
      </c>
      <c r="P47" s="27">
        <f t="shared" ca="1" si="10"/>
        <v>0.44959777479912633</v>
      </c>
      <c r="Q47" s="44">
        <f ca="1">IF(L47="NO",VLOOKUP(G47,'Players Stats'!$C$88:$H$127,7-'Quarter 3'!O47),"")</f>
        <v>0.438</v>
      </c>
      <c r="R47" s="44">
        <f t="shared" ca="1" si="64"/>
        <v>0</v>
      </c>
      <c r="S47" s="27">
        <f t="shared" ca="1" si="11"/>
        <v>0.13609463843552194</v>
      </c>
      <c r="T47" s="44" t="str">
        <f ca="1">IF(S47="","",IF(S47&lt;=VLOOKUP(G47,'Players Stats'!$C$88:$L$127,10),"YES","NO"))</f>
        <v>NO</v>
      </c>
      <c r="U47" s="27" t="str">
        <f t="shared" ca="1" si="12"/>
        <v/>
      </c>
      <c r="V47" s="44" t="str">
        <f ca="1">IF(T47="YES",IF(U47&lt;=VLOOKUP(G47,'Players Stats'!$C$88:$H$127,6),1,0),"")</f>
        <v/>
      </c>
      <c r="W47" s="27" t="str">
        <f t="shared" ca="1" si="13"/>
        <v/>
      </c>
      <c r="X47" s="44" t="str">
        <f ca="1">IF(AND(T47="YES",W47&lt;&gt;""),IF(W47&lt;=VLOOKUP(G47,'Players Stats'!$C$88:$H$127,6),1,0),"")</f>
        <v/>
      </c>
      <c r="Y47" s="27">
        <f t="shared" ca="1" si="14"/>
        <v>0.92355261307172476</v>
      </c>
      <c r="Z47" s="44" t="str">
        <f ca="1">IF(Y47="","",IF(Y47&lt;=Simulation!$K$7,"YES","NO"))</f>
        <v>NO</v>
      </c>
      <c r="AA47" s="27">
        <f t="shared" ca="1" si="15"/>
        <v>2.7243082224755799E-2</v>
      </c>
      <c r="AB47" s="44">
        <f ca="1">IF(Z47="NO",IF(AA47&lt;=Simulation!$K$9,D47,E47),"")</f>
        <v>5</v>
      </c>
      <c r="AD47" s="44">
        <f t="shared" ca="1" si="16"/>
        <v>22</v>
      </c>
      <c r="AE47" s="6" t="str">
        <f t="shared" ca="1" si="17"/>
        <v>-</v>
      </c>
      <c r="AF47" s="44">
        <f t="shared" ca="1" si="18"/>
        <v>15</v>
      </c>
      <c r="AH47" s="44" t="str">
        <f t="shared" ca="1" si="77"/>
        <v/>
      </c>
      <c r="AI47" s="44" t="str">
        <f t="shared" ca="1" si="77"/>
        <v/>
      </c>
      <c r="AJ47" s="44" t="str">
        <f t="shared" ca="1" si="77"/>
        <v/>
      </c>
      <c r="AL47" s="44">
        <f ca="1">IF(AL46&lt;&gt;"",IF(AND(AL46&lt;60*Simulation!$K$8, AL46+AM47&lt;60*Simulation!$K$8),AL46+AM47,""),"")</f>
        <v>585</v>
      </c>
      <c r="AM47" s="44">
        <f ca="1">IF(AL46&lt;&gt;"",IF(AND(BL46&lt;&gt;"", AN46=BL46),RANDBETWEEN(Simulation!$N$6,Simulation!$P$6),RANDBETWEEN(Simulation!$N$5,Simulation!$P$5)),"")</f>
        <v>24</v>
      </c>
      <c r="AN47" s="44">
        <f t="shared" ca="1" si="65"/>
        <v>5</v>
      </c>
      <c r="AO47" s="44">
        <f t="shared" ca="1" si="19"/>
        <v>6</v>
      </c>
      <c r="AP47" s="27">
        <f t="shared" ca="1" si="20"/>
        <v>0.55665584595217987</v>
      </c>
      <c r="AQ47" s="44">
        <f t="shared" ca="1" si="21"/>
        <v>23</v>
      </c>
      <c r="AR47" s="44" t="str">
        <f ca="1">IF(AL47&lt;&gt;"",VLOOKUP(AQ47,'Players Stats'!$C$88:$D$127,2),"")</f>
        <v>Small Forward</v>
      </c>
      <c r="AS47" s="44" t="str">
        <f ca="1">IF(AL47&lt;&gt;"",VLOOKUP(AQ47,'Players Stats'!$C$88:$E$127,3),"")</f>
        <v>Kevin Durant</v>
      </c>
      <c r="AT47" s="27">
        <f t="shared" ca="1" si="22"/>
        <v>0.70258407481490548</v>
      </c>
      <c r="AU47" s="44">
        <f ca="1">IF(AL47&lt;&gt;"",VLOOKUP('Quarter 3'!AQ47-5*('Quarter 3'!AN47-1),'Players Stats'!$B$136:$J$140,1+AO47),"")</f>
        <v>7.3050000000000004E-2</v>
      </c>
      <c r="AV47" s="44" t="str">
        <f t="shared" ca="1" si="66"/>
        <v>NO</v>
      </c>
      <c r="AW47" s="27">
        <f t="shared" ca="1" si="23"/>
        <v>0.88385965834070834</v>
      </c>
      <c r="AX47" s="44">
        <f ca="1">IF(AL47&lt;&gt;"",IF(AV47="NO",VLOOKUP(AQ47,'Players Stats'!$C$88:$I$127,7),""),"")</f>
        <v>0.18807339449541285</v>
      </c>
      <c r="AY47" s="44">
        <f t="shared" ca="1" si="67"/>
        <v>2</v>
      </c>
      <c r="AZ47" s="27">
        <f t="shared" ca="1" si="24"/>
        <v>0.44502424855041955</v>
      </c>
      <c r="BA47" s="44">
        <f ca="1">IF(AV47="NO",VLOOKUP(AQ47,'Players Stats'!$C$88:$H$127,7-'Quarter 3'!AY47),"")</f>
        <v>0.51</v>
      </c>
      <c r="BB47" s="44">
        <f t="shared" ca="1" si="68"/>
        <v>2</v>
      </c>
      <c r="BC47" s="27">
        <f t="shared" ca="1" si="25"/>
        <v>0.61955497356822464</v>
      </c>
      <c r="BD47" s="44" t="str">
        <f ca="1">IF(BC47="","",IF(BC47&lt;=VLOOKUP(AQ47,'Players Stats'!$C$88:$L$127,10),"YES","NO"))</f>
        <v>NO</v>
      </c>
      <c r="BE47" s="27" t="str">
        <f t="shared" ca="1" si="26"/>
        <v/>
      </c>
      <c r="BF47" s="44" t="str">
        <f ca="1">IF(BD47="YES",IF(BE47&lt;=VLOOKUP(AQ47,'Players Stats'!$C$88:$H$127,6),1,0),"")</f>
        <v/>
      </c>
      <c r="BG47" s="27" t="str">
        <f t="shared" ca="1" si="27"/>
        <v/>
      </c>
      <c r="BH47" s="44" t="str">
        <f ca="1">IF(AND(BD47="YES",BG47&lt;&gt;""),IF(BG47&lt;=VLOOKUP(AQ47,'Players Stats'!$C$88:$H$127,6),1,0),"")</f>
        <v/>
      </c>
      <c r="BI47" s="27" t="str">
        <f t="shared" ca="1" si="28"/>
        <v/>
      </c>
      <c r="BJ47" s="44" t="str">
        <f ca="1">IF(BI47="","",IF(BI47&lt;=Simulation!$K$7,"YES","NO"))</f>
        <v/>
      </c>
      <c r="BK47" s="27" t="str">
        <f t="shared" ca="1" si="29"/>
        <v/>
      </c>
      <c r="BL47" s="44" t="str">
        <f ca="1">IF(BJ47="NO",IF(BK47&lt;=Simulation!$K$9,AN47,AO47),"")</f>
        <v/>
      </c>
      <c r="BN47" s="44">
        <f t="shared" ca="1" si="30"/>
        <v>19</v>
      </c>
      <c r="BO47" s="6" t="str">
        <f t="shared" ca="1" si="31"/>
        <v>-</v>
      </c>
      <c r="BP47" s="44">
        <f t="shared" ca="1" si="32"/>
        <v>25</v>
      </c>
      <c r="BR47" s="44" t="str">
        <f t="shared" ca="1" si="2"/>
        <v/>
      </c>
      <c r="BS47" s="44" t="str">
        <f t="shared" ca="1" si="2"/>
        <v/>
      </c>
      <c r="BT47" s="44" t="str">
        <f t="shared" ca="1" si="2"/>
        <v/>
      </c>
      <c r="BU47" s="44"/>
      <c r="BV47" s="44">
        <f ca="1">IF(BV46&lt;&gt;"",IF(AND(BV46&lt;60*Simulation!$K$8, BV46+BW47&lt;60*Simulation!$K$8),BV46+BW47,""),"")</f>
        <v>642</v>
      </c>
      <c r="BW47" s="44">
        <f ca="1">IF(BV46&lt;&gt;"",IF(AND(CV46&lt;&gt;"", BX46=CV46),RANDBETWEEN(Simulation!$N$6,Simulation!$P$6),RANDBETWEEN(Simulation!$N$5,Simulation!$P$5)),"")</f>
        <v>17</v>
      </c>
      <c r="BX47" s="44">
        <f t="shared" ca="1" si="69"/>
        <v>5</v>
      </c>
      <c r="BY47" s="44">
        <f t="shared" ca="1" si="33"/>
        <v>6</v>
      </c>
      <c r="BZ47" s="27">
        <f t="shared" ca="1" si="34"/>
        <v>0.15479315218851464</v>
      </c>
      <c r="CA47" s="44">
        <f t="shared" ca="1" si="35"/>
        <v>21</v>
      </c>
      <c r="CB47" s="44" t="str">
        <f ca="1">IF(BV47&lt;&gt;"",VLOOKUP(CA47,'Players Stats'!$C$88:$D$127,2),"")</f>
        <v>Point Guard</v>
      </c>
      <c r="CC47" s="44" t="str">
        <f ca="1">IF(BV47&lt;&gt;"",VLOOKUP(CA47,'Players Stats'!$C$88:$E$127,3),"")</f>
        <v>Russell Westbrook</v>
      </c>
      <c r="CD47" s="27">
        <f t="shared" ca="1" si="36"/>
        <v>0.8875863112404494</v>
      </c>
      <c r="CE47" s="44">
        <f ca="1">IF(BV47&lt;&gt;"",VLOOKUP('Quarter 3'!CA47-5*('Quarter 3'!BX47-1),'Players Stats'!$B$136:$J$140,1+BY47),"")</f>
        <v>0.14365</v>
      </c>
      <c r="CF47" s="44" t="str">
        <f t="shared" ca="1" si="70"/>
        <v>NO</v>
      </c>
      <c r="CG47" s="27">
        <f t="shared" ca="1" si="37"/>
        <v>0.70004287825697598</v>
      </c>
      <c r="CH47" s="44">
        <f ca="1">IF(BV47&lt;&gt;"",IF(CF47="NO",VLOOKUP(CA47,'Players Stats'!$C$88:$I$127,7),""),"")</f>
        <v>0.16517857142857145</v>
      </c>
      <c r="CI47" s="44">
        <f t="shared" ca="1" si="71"/>
        <v>2</v>
      </c>
      <c r="CJ47" s="27">
        <f t="shared" ca="1" si="38"/>
        <v>0.9504731029203467</v>
      </c>
      <c r="CK47" s="44">
        <f ca="1">IF(CF47="NO",VLOOKUP(CA47,'Players Stats'!$C$88:$H$127,7-'Quarter 3'!CI47),"")</f>
        <v>0.438</v>
      </c>
      <c r="CL47" s="44">
        <f t="shared" ca="1" si="72"/>
        <v>0</v>
      </c>
      <c r="CM47" s="27">
        <f t="shared" ca="1" si="39"/>
        <v>0.35849686580160678</v>
      </c>
      <c r="CN47" s="44" t="str">
        <f ca="1">IF(CM47="","",IF(CM47&lt;=VLOOKUP(CA47,'Players Stats'!$C$88:$L$127,10),"YES","NO"))</f>
        <v>NO</v>
      </c>
      <c r="CO47" s="27" t="str">
        <f t="shared" ca="1" si="40"/>
        <v/>
      </c>
      <c r="CP47" s="44" t="str">
        <f ca="1">IF(CN47="YES",IF(CO47&lt;=VLOOKUP(CA47,'Players Stats'!$C$88:$H$127,6),1,0),"")</f>
        <v/>
      </c>
      <c r="CQ47" s="27" t="str">
        <f t="shared" ca="1" si="41"/>
        <v/>
      </c>
      <c r="CR47" s="44" t="str">
        <f ca="1">IF(AND(CN47="YES",CQ47&lt;&gt;""),IF(CQ47&lt;=VLOOKUP(CA47,'Players Stats'!$C$88:$H$127,6),1,0),"")</f>
        <v/>
      </c>
      <c r="CS47" s="27">
        <f t="shared" ca="1" si="42"/>
        <v>0.74951696389511713</v>
      </c>
      <c r="CT47" s="44" t="str">
        <f ca="1">IF(CS47="","",IF(CS47&lt;=Simulation!$K$7,"YES","NO"))</f>
        <v>NO</v>
      </c>
      <c r="CU47" s="27">
        <f t="shared" ca="1" si="43"/>
        <v>8.8676592602451865E-2</v>
      </c>
      <c r="CV47" s="44">
        <f ca="1">IF(CT47="NO",IF(CU47&lt;=Simulation!$K$9,BX47,BY47),"")</f>
        <v>5</v>
      </c>
      <c r="CX47" s="44">
        <f t="shared" ca="1" si="44"/>
        <v>23</v>
      </c>
      <c r="CY47" s="6" t="str">
        <f t="shared" ca="1" si="45"/>
        <v>-</v>
      </c>
      <c r="CZ47" s="44">
        <f t="shared" ca="1" si="46"/>
        <v>13</v>
      </c>
      <c r="DB47" s="44" t="str">
        <f t="shared" ca="1" si="3"/>
        <v/>
      </c>
      <c r="DC47" s="44" t="str">
        <f t="shared" ca="1" si="3"/>
        <v/>
      </c>
      <c r="DD47" s="44" t="str">
        <f t="shared" ca="1" si="3"/>
        <v/>
      </c>
      <c r="DE47" s="44"/>
      <c r="DF47" s="44">
        <f ca="1">IF(DF46&lt;&gt;"",IF(AND(DF46&lt;60*Simulation!$K$8, DF46+DG47&lt;60*Simulation!$K$8),DF46+DG47,""),"")</f>
        <v>509</v>
      </c>
      <c r="DG47" s="44">
        <f ca="1">IF(DF46&lt;&gt;"",IF(AND(EF46&lt;&gt;"", DH46=EF46),RANDBETWEEN(Simulation!$N$6,Simulation!$P$6),RANDBETWEEN(Simulation!$N$5,Simulation!$P$5)),"")</f>
        <v>9</v>
      </c>
      <c r="DH47" s="44">
        <f t="shared" ca="1" si="73"/>
        <v>5</v>
      </c>
      <c r="DI47" s="44">
        <f t="shared" ca="1" si="47"/>
        <v>6</v>
      </c>
      <c r="DJ47" s="27">
        <f t="shared" ca="1" si="48"/>
        <v>2.4576093406524224E-3</v>
      </c>
      <c r="DK47" s="44">
        <f t="shared" ca="1" si="49"/>
        <v>21</v>
      </c>
      <c r="DL47" s="44" t="str">
        <f ca="1">IF(DF47&lt;&gt;"",VLOOKUP(DK47,'Players Stats'!$C$88:$D$127,2),"")</f>
        <v>Point Guard</v>
      </c>
      <c r="DM47" s="44" t="str">
        <f ca="1">IF(DF47&lt;&gt;"",VLOOKUP(DK47,'Players Stats'!$C$88:$E$127,3),"")</f>
        <v>Russell Westbrook</v>
      </c>
      <c r="DN47" s="27">
        <f t="shared" ca="1" si="50"/>
        <v>0.35168758396946487</v>
      </c>
      <c r="DO47" s="44">
        <f ca="1">IF(DF47&lt;&gt;"",VLOOKUP('Quarter 3'!DK47-5*('Quarter 3'!DH47-1),'Players Stats'!$B$136:$J$140,1+DI47),"")</f>
        <v>0.14365</v>
      </c>
      <c r="DP47" s="44" t="str">
        <f t="shared" ca="1" si="74"/>
        <v>NO</v>
      </c>
      <c r="DQ47" s="27">
        <f t="shared" ca="1" si="51"/>
        <v>0.45657640294323765</v>
      </c>
      <c r="DR47" s="44">
        <f ca="1">IF(DF47&lt;&gt;"",IF(DP47="NO",VLOOKUP(DK47,'Players Stats'!$C$88:$I$127,7),""),"")</f>
        <v>0.16517857142857145</v>
      </c>
      <c r="DS47" s="44">
        <f t="shared" ca="1" si="75"/>
        <v>2</v>
      </c>
      <c r="DT47" s="27">
        <f t="shared" ca="1" si="52"/>
        <v>0.32623973701707398</v>
      </c>
      <c r="DU47" s="44">
        <f ca="1">IF(DP47="NO",VLOOKUP(DK47,'Players Stats'!$C$88:$H$127,7-'Quarter 3'!DS47),"")</f>
        <v>0.438</v>
      </c>
      <c r="DV47" s="44">
        <f t="shared" ca="1" si="76"/>
        <v>2</v>
      </c>
      <c r="DW47" s="27">
        <f t="shared" ca="1" si="53"/>
        <v>0.93179209028059817</v>
      </c>
      <c r="DX47" s="44" t="str">
        <f ca="1">IF(DW47="","",IF(DW47&lt;=VLOOKUP(DK47,'Players Stats'!$C$88:$L$127,10),"YES","NO"))</f>
        <v>NO</v>
      </c>
      <c r="DY47" s="27" t="str">
        <f t="shared" ca="1" si="54"/>
        <v/>
      </c>
      <c r="DZ47" s="44" t="str">
        <f ca="1">IF(DX47="YES",IF(DY47&lt;=VLOOKUP(DK47,'Players Stats'!$C$88:$H$127,6),1,0),"")</f>
        <v/>
      </c>
      <c r="EA47" s="27" t="str">
        <f t="shared" ca="1" si="55"/>
        <v/>
      </c>
      <c r="EB47" s="44" t="str">
        <f ca="1">IF(AND(DX47="YES",EA47&lt;&gt;""),IF(EA47&lt;=VLOOKUP(DK47,'Players Stats'!$C$88:$H$127,6),1,0),"")</f>
        <v/>
      </c>
      <c r="EC47" s="27" t="str">
        <f t="shared" ca="1" si="56"/>
        <v/>
      </c>
      <c r="ED47" s="44" t="str">
        <f ca="1">IF(EC47="","",IF(EC47&lt;=Simulation!$K$7,"YES","NO"))</f>
        <v/>
      </c>
      <c r="EE47" s="27" t="str">
        <f t="shared" ca="1" si="57"/>
        <v/>
      </c>
      <c r="EF47" s="44" t="str">
        <f ca="1">IF(ED47="NO",IF(EE47&lt;=Simulation!$K$9,DH47,DI47),"")</f>
        <v/>
      </c>
      <c r="EH47" s="44">
        <f t="shared" ca="1" si="58"/>
        <v>22</v>
      </c>
      <c r="EI47" s="6" t="str">
        <f t="shared" ca="1" si="59"/>
        <v>-</v>
      </c>
      <c r="EJ47" s="44">
        <f t="shared" ca="1" si="60"/>
        <v>16</v>
      </c>
      <c r="EL47" s="44" t="str">
        <f t="shared" ca="1" si="4"/>
        <v/>
      </c>
      <c r="EM47" s="44" t="str">
        <f t="shared" ca="1" si="4"/>
        <v/>
      </c>
      <c r="EN47" s="44" t="str">
        <f t="shared" ca="1" si="4"/>
        <v/>
      </c>
    </row>
    <row r="48" spans="2:144">
      <c r="B48" s="44">
        <f ca="1">IF(B47&lt;&gt;"",IF(AND(B47&lt;60*Simulation!$K$8, B47+C48&lt;60*Simulation!$K$8),B47+C48,""),"")</f>
        <v>561</v>
      </c>
      <c r="C48" s="44">
        <f ca="1">IF(B47&lt;&gt;"",IF(AND(AB47&lt;&gt;"", D47=AB47),RANDBETWEEN(Simulation!$N$6,Simulation!$P$6),RANDBETWEEN(Simulation!$N$5,Simulation!$P$5)),"")</f>
        <v>2</v>
      </c>
      <c r="D48" s="44">
        <f t="shared" ca="1" si="61"/>
        <v>5</v>
      </c>
      <c r="E48" s="44">
        <f t="shared" ca="1" si="5"/>
        <v>6</v>
      </c>
      <c r="F48" s="27">
        <f t="shared" ca="1" si="6"/>
        <v>0.27443775340389942</v>
      </c>
      <c r="G48" s="44">
        <f t="shared" ca="1" si="7"/>
        <v>22</v>
      </c>
      <c r="H48" s="44" t="str">
        <f ca="1">IF(B48&lt;&gt;"",VLOOKUP(G48,'Players Stats'!$C$88:$D$127,2),"")</f>
        <v>Shooting Guard</v>
      </c>
      <c r="I48" s="44" t="str">
        <f ca="1">IF(B48&lt;&gt;"",VLOOKUP(G48,'Players Stats'!$C$88:$E$127,3),"")</f>
        <v>Thabo Sefolosha</v>
      </c>
      <c r="J48" s="27">
        <f t="shared" ca="1" si="8"/>
        <v>0.98504870959199353</v>
      </c>
      <c r="K48" s="44">
        <f ca="1">IF(B48&lt;&gt;"",VLOOKUP('Quarter 3'!G48-5*('Quarter 3'!D48-1),'Players Stats'!$B$136:$J$140,1+E48),"")</f>
        <v>8.7049999999999988E-2</v>
      </c>
      <c r="L48" s="44" t="str">
        <f t="shared" ca="1" si="62"/>
        <v>NO</v>
      </c>
      <c r="M48" s="27">
        <f t="shared" ca="1" si="9"/>
        <v>0.6170954163443555</v>
      </c>
      <c r="N48" s="44">
        <f ca="1">IF(B48&lt;&gt;"",IF(L48="NO",VLOOKUP(G48,'Players Stats'!$C$88:$I$127,7),""),"")</f>
        <v>0.35555555555555557</v>
      </c>
      <c r="O48" s="44">
        <f t="shared" ca="1" si="63"/>
        <v>2</v>
      </c>
      <c r="P48" s="27">
        <f t="shared" ca="1" si="10"/>
        <v>0.19020312406300732</v>
      </c>
      <c r="Q48" s="44">
        <f ca="1">IF(L48="NO",VLOOKUP(G48,'Players Stats'!$C$88:$H$127,7-'Quarter 3'!O48),"")</f>
        <v>0.48099999999999998</v>
      </c>
      <c r="R48" s="44">
        <f t="shared" ca="1" si="64"/>
        <v>2</v>
      </c>
      <c r="S48" s="27">
        <f t="shared" ca="1" si="11"/>
        <v>0.98999317257794928</v>
      </c>
      <c r="T48" s="44" t="str">
        <f ca="1">IF(S48="","",IF(S48&lt;=VLOOKUP(G48,'Players Stats'!$C$88:$L$127,10),"YES","NO"))</f>
        <v>NO</v>
      </c>
      <c r="U48" s="27" t="str">
        <f t="shared" ca="1" si="12"/>
        <v/>
      </c>
      <c r="V48" s="44" t="str">
        <f ca="1">IF(T48="YES",IF(U48&lt;=VLOOKUP(G48,'Players Stats'!$C$88:$H$127,6),1,0),"")</f>
        <v/>
      </c>
      <c r="W48" s="27" t="str">
        <f t="shared" ca="1" si="13"/>
        <v/>
      </c>
      <c r="X48" s="44" t="str">
        <f ca="1">IF(AND(T48="YES",W48&lt;&gt;""),IF(W48&lt;=VLOOKUP(G48,'Players Stats'!$C$88:$H$127,6),1,0),"")</f>
        <v/>
      </c>
      <c r="Y48" s="27" t="str">
        <f t="shared" ca="1" si="14"/>
        <v/>
      </c>
      <c r="Z48" s="44" t="str">
        <f ca="1">IF(Y48="","",IF(Y48&lt;=Simulation!$K$7,"YES","NO"))</f>
        <v/>
      </c>
      <c r="AA48" s="27" t="str">
        <f t="shared" ca="1" si="15"/>
        <v/>
      </c>
      <c r="AB48" s="44" t="str">
        <f ca="1">IF(Z48="NO",IF(AA48&lt;=Simulation!$K$9,D48,E48),"")</f>
        <v/>
      </c>
      <c r="AD48" s="44">
        <f t="shared" ca="1" si="16"/>
        <v>24</v>
      </c>
      <c r="AE48" s="6" t="str">
        <f t="shared" ca="1" si="17"/>
        <v>-</v>
      </c>
      <c r="AF48" s="44">
        <f t="shared" ca="1" si="18"/>
        <v>15</v>
      </c>
      <c r="AH48" s="44" t="str">
        <f t="shared" ca="1" si="77"/>
        <v/>
      </c>
      <c r="AI48" s="44" t="str">
        <f t="shared" ca="1" si="77"/>
        <v/>
      </c>
      <c r="AJ48" s="44" t="str">
        <f t="shared" ca="1" si="77"/>
        <v/>
      </c>
      <c r="AL48" s="44">
        <f ca="1">IF(AL47&lt;&gt;"",IF(AND(AL47&lt;60*Simulation!$K$8, AL47+AM48&lt;60*Simulation!$K$8),AL47+AM48,""),"")</f>
        <v>597</v>
      </c>
      <c r="AM48" s="44">
        <f ca="1">IF(AL47&lt;&gt;"",IF(AND(BL47&lt;&gt;"", AN47=BL47),RANDBETWEEN(Simulation!$N$6,Simulation!$P$6),RANDBETWEEN(Simulation!$N$5,Simulation!$P$5)),"")</f>
        <v>12</v>
      </c>
      <c r="AN48" s="44">
        <f t="shared" ca="1" si="65"/>
        <v>6</v>
      </c>
      <c r="AO48" s="44">
        <f t="shared" ca="1" si="19"/>
        <v>5</v>
      </c>
      <c r="AP48" s="27">
        <f t="shared" ca="1" si="20"/>
        <v>0.2304698732510202</v>
      </c>
      <c r="AQ48" s="44">
        <f t="shared" ca="1" si="21"/>
        <v>27</v>
      </c>
      <c r="AR48" s="44" t="str">
        <f ca="1">IF(AL48&lt;&gt;"",VLOOKUP(AQ48,'Players Stats'!$C$88:$D$127,2),"")</f>
        <v>Shooting Guard</v>
      </c>
      <c r="AS48" s="44" t="str">
        <f ca="1">IF(AL48&lt;&gt;"",VLOOKUP(AQ48,'Players Stats'!$C$88:$E$127,3),"")</f>
        <v>Tony Allen</v>
      </c>
      <c r="AT48" s="27">
        <f t="shared" ca="1" si="22"/>
        <v>0.38817166410546045</v>
      </c>
      <c r="AU48" s="44">
        <f ca="1">IF(AL48&lt;&gt;"",VLOOKUP('Quarter 3'!AQ48-5*('Quarter 3'!AN48-1),'Players Stats'!$B$136:$J$140,1+AO48),"")</f>
        <v>0.10769999999999999</v>
      </c>
      <c r="AV48" s="44" t="str">
        <f t="shared" ca="1" si="66"/>
        <v>NO</v>
      </c>
      <c r="AW48" s="27">
        <f t="shared" ca="1" si="23"/>
        <v>9.8796929878645967E-2</v>
      </c>
      <c r="AX48" s="44">
        <f ca="1">IF(AL48&lt;&gt;"",IF(AV48="NO",VLOOKUP(AQ48,'Players Stats'!$C$88:$I$127,7),""),"")</f>
        <v>3.5714285714285712E-2</v>
      </c>
      <c r="AY48" s="44">
        <f t="shared" ca="1" si="67"/>
        <v>2</v>
      </c>
      <c r="AZ48" s="27">
        <f t="shared" ca="1" si="24"/>
        <v>0.64865265561969909</v>
      </c>
      <c r="BA48" s="44">
        <f ca="1">IF(AV48="NO",VLOOKUP(AQ48,'Players Stats'!$C$88:$H$127,7-'Quarter 3'!AY48),"")</f>
        <v>0.44500000000000001</v>
      </c>
      <c r="BB48" s="44">
        <f t="shared" ca="1" si="68"/>
        <v>0</v>
      </c>
      <c r="BC48" s="27">
        <f t="shared" ca="1" si="25"/>
        <v>0.69785392466182861</v>
      </c>
      <c r="BD48" s="44" t="str">
        <f ca="1">IF(BC48="","",IF(BC48&lt;=VLOOKUP(AQ48,'Players Stats'!$C$88:$L$127,10),"YES","NO"))</f>
        <v>NO</v>
      </c>
      <c r="BE48" s="27" t="str">
        <f t="shared" ca="1" si="26"/>
        <v/>
      </c>
      <c r="BF48" s="44" t="str">
        <f ca="1">IF(BD48="YES",IF(BE48&lt;=VLOOKUP(AQ48,'Players Stats'!$C$88:$H$127,6),1,0),"")</f>
        <v/>
      </c>
      <c r="BG48" s="27" t="str">
        <f t="shared" ca="1" si="27"/>
        <v/>
      </c>
      <c r="BH48" s="44" t="str">
        <f ca="1">IF(AND(BD48="YES",BG48&lt;&gt;""),IF(BG48&lt;=VLOOKUP(AQ48,'Players Stats'!$C$88:$H$127,6),1,0),"")</f>
        <v/>
      </c>
      <c r="BI48" s="27">
        <f t="shared" ca="1" si="28"/>
        <v>0.61864486467929403</v>
      </c>
      <c r="BJ48" s="44" t="str">
        <f ca="1">IF(BI48="","",IF(BI48&lt;=Simulation!$K$7,"YES","NO"))</f>
        <v>NO</v>
      </c>
      <c r="BK48" s="27">
        <f t="shared" ca="1" si="29"/>
        <v>0.23264816107676256</v>
      </c>
      <c r="BL48" s="44">
        <f ca="1">IF(BJ48="NO",IF(BK48&lt;=Simulation!$K$9,AN48,AO48),"")</f>
        <v>6</v>
      </c>
      <c r="BN48" s="44">
        <f t="shared" ca="1" si="30"/>
        <v>19</v>
      </c>
      <c r="BO48" s="6" t="str">
        <f t="shared" ca="1" si="31"/>
        <v>-</v>
      </c>
      <c r="BP48" s="44">
        <f t="shared" ca="1" si="32"/>
        <v>25</v>
      </c>
      <c r="BR48" s="44" t="str">
        <f t="shared" ca="1" si="2"/>
        <v/>
      </c>
      <c r="BS48" s="44" t="str">
        <f t="shared" ca="1" si="2"/>
        <v/>
      </c>
      <c r="BT48" s="44" t="str">
        <f t="shared" ca="1" si="2"/>
        <v/>
      </c>
      <c r="BU48" s="44"/>
      <c r="BV48" s="44">
        <f ca="1">IF(BV47&lt;&gt;"",IF(AND(BV47&lt;60*Simulation!$K$8, BV47+BW48&lt;60*Simulation!$K$8),BV47+BW48,""),"")</f>
        <v>665</v>
      </c>
      <c r="BW48" s="44">
        <f ca="1">IF(BV47&lt;&gt;"",IF(AND(CV47&lt;&gt;"", BX47=CV47),RANDBETWEEN(Simulation!$N$6,Simulation!$P$6),RANDBETWEEN(Simulation!$N$5,Simulation!$P$5)),"")</f>
        <v>23</v>
      </c>
      <c r="BX48" s="44">
        <f t="shared" ca="1" si="69"/>
        <v>5</v>
      </c>
      <c r="BY48" s="44">
        <f t="shared" ca="1" si="33"/>
        <v>6</v>
      </c>
      <c r="BZ48" s="27">
        <f t="shared" ca="1" si="34"/>
        <v>0.58347130978083517</v>
      </c>
      <c r="CA48" s="44">
        <f t="shared" ca="1" si="35"/>
        <v>23</v>
      </c>
      <c r="CB48" s="44" t="str">
        <f ca="1">IF(BV48&lt;&gt;"",VLOOKUP(CA48,'Players Stats'!$C$88:$D$127,2),"")</f>
        <v>Small Forward</v>
      </c>
      <c r="CC48" s="44" t="str">
        <f ca="1">IF(BV48&lt;&gt;"",VLOOKUP(CA48,'Players Stats'!$C$88:$E$127,3),"")</f>
        <v>Kevin Durant</v>
      </c>
      <c r="CD48" s="27">
        <f t="shared" ca="1" si="36"/>
        <v>7.5803063905648727E-2</v>
      </c>
      <c r="CE48" s="44">
        <f ca="1">IF(BV48&lt;&gt;"",VLOOKUP('Quarter 3'!CA48-5*('Quarter 3'!BX48-1),'Players Stats'!$B$136:$J$140,1+BY48),"")</f>
        <v>7.3050000000000004E-2</v>
      </c>
      <c r="CF48" s="44" t="str">
        <f t="shared" ca="1" si="70"/>
        <v>NO</v>
      </c>
      <c r="CG48" s="27">
        <f t="shared" ca="1" si="37"/>
        <v>0.78625009993686845</v>
      </c>
      <c r="CH48" s="44">
        <f ca="1">IF(BV48&lt;&gt;"",IF(CF48="NO",VLOOKUP(CA48,'Players Stats'!$C$88:$I$127,7),""),"")</f>
        <v>0.18807339449541285</v>
      </c>
      <c r="CI48" s="44">
        <f t="shared" ca="1" si="71"/>
        <v>2</v>
      </c>
      <c r="CJ48" s="27">
        <f t="shared" ca="1" si="38"/>
        <v>0.35804263778605083</v>
      </c>
      <c r="CK48" s="44">
        <f ca="1">IF(CF48="NO",VLOOKUP(CA48,'Players Stats'!$C$88:$H$127,7-'Quarter 3'!CI48),"")</f>
        <v>0.51</v>
      </c>
      <c r="CL48" s="44">
        <f t="shared" ca="1" si="72"/>
        <v>2</v>
      </c>
      <c r="CM48" s="27">
        <f t="shared" ca="1" si="39"/>
        <v>3.2805411270510509E-2</v>
      </c>
      <c r="CN48" s="44" t="str">
        <f ca="1">IF(CM48="","",IF(CM48&lt;=VLOOKUP(CA48,'Players Stats'!$C$88:$L$127,10),"YES","NO"))</f>
        <v>NO</v>
      </c>
      <c r="CO48" s="27" t="str">
        <f t="shared" ca="1" si="40"/>
        <v/>
      </c>
      <c r="CP48" s="44" t="str">
        <f ca="1">IF(CN48="YES",IF(CO48&lt;=VLOOKUP(CA48,'Players Stats'!$C$88:$H$127,6),1,0),"")</f>
        <v/>
      </c>
      <c r="CQ48" s="27" t="str">
        <f t="shared" ca="1" si="41"/>
        <v/>
      </c>
      <c r="CR48" s="44" t="str">
        <f ca="1">IF(AND(CN48="YES",CQ48&lt;&gt;""),IF(CQ48&lt;=VLOOKUP(CA48,'Players Stats'!$C$88:$H$127,6),1,0),"")</f>
        <v/>
      </c>
      <c r="CS48" s="27" t="str">
        <f t="shared" ca="1" si="42"/>
        <v/>
      </c>
      <c r="CT48" s="44" t="str">
        <f ca="1">IF(CS48="","",IF(CS48&lt;=Simulation!$K$7,"YES","NO"))</f>
        <v/>
      </c>
      <c r="CU48" s="27" t="str">
        <f t="shared" ca="1" si="43"/>
        <v/>
      </c>
      <c r="CV48" s="44" t="str">
        <f ca="1">IF(CT48="NO",IF(CU48&lt;=Simulation!$K$9,BX48,BY48),"")</f>
        <v/>
      </c>
      <c r="CX48" s="44">
        <f t="shared" ca="1" si="44"/>
        <v>25</v>
      </c>
      <c r="CY48" s="6" t="str">
        <f t="shared" ca="1" si="45"/>
        <v>-</v>
      </c>
      <c r="CZ48" s="44">
        <f t="shared" ca="1" si="46"/>
        <v>13</v>
      </c>
      <c r="DB48" s="44" t="str">
        <f t="shared" ca="1" si="3"/>
        <v/>
      </c>
      <c r="DC48" s="44" t="str">
        <f t="shared" ca="1" si="3"/>
        <v/>
      </c>
      <c r="DD48" s="44" t="str">
        <f t="shared" ca="1" si="3"/>
        <v/>
      </c>
      <c r="DE48" s="44"/>
      <c r="DF48" s="44">
        <f ca="1">IF(DF47&lt;&gt;"",IF(AND(DF47&lt;60*Simulation!$K$8, DF47+DG48&lt;60*Simulation!$K$8),DF47+DG48,""),"")</f>
        <v>520</v>
      </c>
      <c r="DG48" s="44">
        <f ca="1">IF(DF47&lt;&gt;"",IF(AND(EF47&lt;&gt;"", DH47=EF47),RANDBETWEEN(Simulation!$N$6,Simulation!$P$6),RANDBETWEEN(Simulation!$N$5,Simulation!$P$5)),"")</f>
        <v>11</v>
      </c>
      <c r="DH48" s="44">
        <f t="shared" ca="1" si="73"/>
        <v>6</v>
      </c>
      <c r="DI48" s="44">
        <f t="shared" ca="1" si="47"/>
        <v>5</v>
      </c>
      <c r="DJ48" s="27">
        <f t="shared" ca="1" si="48"/>
        <v>0.83940681790348304</v>
      </c>
      <c r="DK48" s="44">
        <f t="shared" ca="1" si="49"/>
        <v>30</v>
      </c>
      <c r="DL48" s="44" t="str">
        <f ca="1">IF(DF48&lt;&gt;"",VLOOKUP(DK48,'Players Stats'!$C$88:$D$127,2),"")</f>
        <v>Center</v>
      </c>
      <c r="DM48" s="44" t="str">
        <f ca="1">IF(DF48&lt;&gt;"",VLOOKUP(DK48,'Players Stats'!$C$88:$E$127,3),"")</f>
        <v>Marc Gasol</v>
      </c>
      <c r="DN48" s="27">
        <f t="shared" ca="1" si="50"/>
        <v>0.87718761355678665</v>
      </c>
      <c r="DO48" s="44">
        <f ca="1">IF(DF48&lt;&gt;"",VLOOKUP('Quarter 3'!DK48-5*('Quarter 3'!DH48-1),'Players Stats'!$B$136:$J$140,1+DI48),"")</f>
        <v>0.10355</v>
      </c>
      <c r="DP48" s="44" t="str">
        <f t="shared" ca="1" si="74"/>
        <v>NO</v>
      </c>
      <c r="DQ48" s="27">
        <f t="shared" ca="1" si="51"/>
        <v>0.41094820500193641</v>
      </c>
      <c r="DR48" s="44">
        <f ca="1">IF(DF48&lt;&gt;"",IF(DP48="NO",VLOOKUP(DK48,'Players Stats'!$C$88:$I$127,7),""),"")</f>
        <v>1.8018018018018018E-2</v>
      </c>
      <c r="DS48" s="44">
        <f t="shared" ca="1" si="75"/>
        <v>2</v>
      </c>
      <c r="DT48" s="27">
        <f t="shared" ca="1" si="52"/>
        <v>0.80949899861390784</v>
      </c>
      <c r="DU48" s="44">
        <f ca="1">IF(DP48="NO",VLOOKUP(DK48,'Players Stats'!$C$88:$H$127,7-'Quarter 3'!DS48),"")</f>
        <v>0.49399999999999999</v>
      </c>
      <c r="DV48" s="44">
        <f t="shared" ca="1" si="76"/>
        <v>0</v>
      </c>
      <c r="DW48" s="27">
        <f t="shared" ca="1" si="53"/>
        <v>0.29106333578961208</v>
      </c>
      <c r="DX48" s="44" t="str">
        <f ca="1">IF(DW48="","",IF(DW48&lt;=VLOOKUP(DK48,'Players Stats'!$C$88:$L$127,10),"YES","NO"))</f>
        <v>NO</v>
      </c>
      <c r="DY48" s="27" t="str">
        <f t="shared" ca="1" si="54"/>
        <v/>
      </c>
      <c r="DZ48" s="44" t="str">
        <f ca="1">IF(DX48="YES",IF(DY48&lt;=VLOOKUP(DK48,'Players Stats'!$C$88:$H$127,6),1,0),"")</f>
        <v/>
      </c>
      <c r="EA48" s="27" t="str">
        <f t="shared" ca="1" si="55"/>
        <v/>
      </c>
      <c r="EB48" s="44" t="str">
        <f ca="1">IF(AND(DX48="YES",EA48&lt;&gt;""),IF(EA48&lt;=VLOOKUP(DK48,'Players Stats'!$C$88:$H$127,6),1,0),"")</f>
        <v/>
      </c>
      <c r="EC48" s="27">
        <f t="shared" ca="1" si="56"/>
        <v>0.33415459845115392</v>
      </c>
      <c r="ED48" s="44" t="str">
        <f ca="1">IF(EC48="","",IF(EC48&lt;=Simulation!$K$7,"YES","NO"))</f>
        <v>NO</v>
      </c>
      <c r="EE48" s="27">
        <f t="shared" ca="1" si="57"/>
        <v>0.7366731374592943</v>
      </c>
      <c r="EF48" s="44">
        <f ca="1">IF(ED48="NO",IF(EE48&lt;=Simulation!$K$9,DH48,DI48),"")</f>
        <v>5</v>
      </c>
      <c r="EH48" s="44">
        <f t="shared" ca="1" si="58"/>
        <v>22</v>
      </c>
      <c r="EI48" s="6" t="str">
        <f t="shared" ca="1" si="59"/>
        <v>-</v>
      </c>
      <c r="EJ48" s="44">
        <f t="shared" ca="1" si="60"/>
        <v>16</v>
      </c>
      <c r="EL48" s="44" t="str">
        <f t="shared" ca="1" si="4"/>
        <v/>
      </c>
      <c r="EM48" s="44" t="str">
        <f t="shared" ca="1" si="4"/>
        <v/>
      </c>
      <c r="EN48" s="44" t="str">
        <f t="shared" ca="1" si="4"/>
        <v/>
      </c>
    </row>
    <row r="49" spans="2:144">
      <c r="B49" s="44">
        <f ca="1">IF(B48&lt;&gt;"",IF(AND(B48&lt;60*Simulation!$K$8, B48+C49&lt;60*Simulation!$K$8),B48+C49,""),"")</f>
        <v>575</v>
      </c>
      <c r="C49" s="44">
        <f ca="1">IF(B48&lt;&gt;"",IF(AND(AB48&lt;&gt;"", D48=AB48),RANDBETWEEN(Simulation!$N$6,Simulation!$P$6),RANDBETWEEN(Simulation!$N$5,Simulation!$P$5)),"")</f>
        <v>14</v>
      </c>
      <c r="D49" s="44">
        <f t="shared" ca="1" si="61"/>
        <v>6</v>
      </c>
      <c r="E49" s="44">
        <f t="shared" ca="1" si="5"/>
        <v>5</v>
      </c>
      <c r="F49" s="27">
        <f t="shared" ca="1" si="6"/>
        <v>0.41034007252801963</v>
      </c>
      <c r="G49" s="44">
        <f t="shared" ca="1" si="7"/>
        <v>28</v>
      </c>
      <c r="H49" s="44" t="str">
        <f ca="1">IF(B49&lt;&gt;"",VLOOKUP(G49,'Players Stats'!$C$88:$D$127,2),"")</f>
        <v>Small Forward</v>
      </c>
      <c r="I49" s="44" t="str">
        <f ca="1">IF(B49&lt;&gt;"",VLOOKUP(G49,'Players Stats'!$C$88:$E$127,3),"")</f>
        <v>Zach Randolph</v>
      </c>
      <c r="J49" s="27">
        <f t="shared" ca="1" si="8"/>
        <v>0.84935766082058561</v>
      </c>
      <c r="K49" s="44">
        <f ca="1">IF(B49&lt;&gt;"",VLOOKUP('Quarter 3'!G49-5*('Quarter 3'!D49-1),'Players Stats'!$B$136:$J$140,1+E49),"")</f>
        <v>0.13515000000000002</v>
      </c>
      <c r="L49" s="44" t="str">
        <f t="shared" ca="1" si="62"/>
        <v>NO</v>
      </c>
      <c r="M49" s="27">
        <f t="shared" ca="1" si="9"/>
        <v>0.55358739638815468</v>
      </c>
      <c r="N49" s="44">
        <f ca="1">IF(B49&lt;&gt;"",IF(L49="NO",VLOOKUP(G49,'Players Stats'!$C$88:$I$127,7),""),"")</f>
        <v>2.1739130434782608E-2</v>
      </c>
      <c r="O49" s="44">
        <f t="shared" ca="1" si="63"/>
        <v>2</v>
      </c>
      <c r="P49" s="27">
        <f t="shared" ca="1" si="10"/>
        <v>0.71567161619463804</v>
      </c>
      <c r="Q49" s="44">
        <f ca="1">IF(L49="NO",VLOOKUP(G49,'Players Stats'!$C$88:$H$127,7-'Quarter 3'!O49),"")</f>
        <v>0.46</v>
      </c>
      <c r="R49" s="44">
        <f t="shared" ca="1" si="64"/>
        <v>0</v>
      </c>
      <c r="S49" s="27">
        <f t="shared" ca="1" si="11"/>
        <v>0.17271499235189347</v>
      </c>
      <c r="T49" s="44" t="str">
        <f ca="1">IF(S49="","",IF(S49&lt;=VLOOKUP(G49,'Players Stats'!$C$88:$L$127,10),"YES","NO"))</f>
        <v>NO</v>
      </c>
      <c r="U49" s="27" t="str">
        <f t="shared" ca="1" si="12"/>
        <v/>
      </c>
      <c r="V49" s="44" t="str">
        <f ca="1">IF(T49="YES",IF(U49&lt;=VLOOKUP(G49,'Players Stats'!$C$88:$H$127,6),1,0),"")</f>
        <v/>
      </c>
      <c r="W49" s="27" t="str">
        <f t="shared" ca="1" si="13"/>
        <v/>
      </c>
      <c r="X49" s="44" t="str">
        <f ca="1">IF(AND(T49="YES",W49&lt;&gt;""),IF(W49&lt;=VLOOKUP(G49,'Players Stats'!$C$88:$H$127,6),1,0),"")</f>
        <v/>
      </c>
      <c r="Y49" s="27">
        <f t="shared" ca="1" si="14"/>
        <v>0.42778285611820288</v>
      </c>
      <c r="Z49" s="44" t="str">
        <f ca="1">IF(Y49="","",IF(Y49&lt;=Simulation!$K$7,"YES","NO"))</f>
        <v>NO</v>
      </c>
      <c r="AA49" s="27">
        <f t="shared" ca="1" si="15"/>
        <v>0.58276189271414414</v>
      </c>
      <c r="AB49" s="44">
        <f ca="1">IF(Z49="NO",IF(AA49&lt;=Simulation!$K$9,D49,E49),"")</f>
        <v>5</v>
      </c>
      <c r="AD49" s="44">
        <f t="shared" ca="1" si="16"/>
        <v>24</v>
      </c>
      <c r="AE49" s="6" t="str">
        <f t="shared" ca="1" si="17"/>
        <v>-</v>
      </c>
      <c r="AF49" s="44">
        <f t="shared" ca="1" si="18"/>
        <v>15</v>
      </c>
      <c r="AH49" s="44" t="str">
        <f t="shared" ca="1" si="77"/>
        <v/>
      </c>
      <c r="AI49" s="44" t="str">
        <f t="shared" ca="1" si="77"/>
        <v/>
      </c>
      <c r="AJ49" s="44" t="str">
        <f t="shared" ca="1" si="77"/>
        <v/>
      </c>
      <c r="AL49" s="44">
        <f ca="1">IF(AL48&lt;&gt;"",IF(AND(AL48&lt;60*Simulation!$K$8, AL48+AM49&lt;60*Simulation!$K$8),AL48+AM49,""),"")</f>
        <v>602</v>
      </c>
      <c r="AM49" s="44">
        <f ca="1">IF(AL48&lt;&gt;"",IF(AND(BL48&lt;&gt;"", AN48=BL48),RANDBETWEEN(Simulation!$N$6,Simulation!$P$6),RANDBETWEEN(Simulation!$N$5,Simulation!$P$5)),"")</f>
        <v>5</v>
      </c>
      <c r="AN49" s="44">
        <f t="shared" ca="1" si="65"/>
        <v>6</v>
      </c>
      <c r="AO49" s="44">
        <f t="shared" ca="1" si="19"/>
        <v>5</v>
      </c>
      <c r="AP49" s="27">
        <f t="shared" ca="1" si="20"/>
        <v>0.57423300503373409</v>
      </c>
      <c r="AQ49" s="44">
        <f t="shared" ca="1" si="21"/>
        <v>28</v>
      </c>
      <c r="AR49" s="44" t="str">
        <f ca="1">IF(AL49&lt;&gt;"",VLOOKUP(AQ49,'Players Stats'!$C$88:$D$127,2),"")</f>
        <v>Small Forward</v>
      </c>
      <c r="AS49" s="44" t="str">
        <f ca="1">IF(AL49&lt;&gt;"",VLOOKUP(AQ49,'Players Stats'!$C$88:$E$127,3),"")</f>
        <v>Zach Randolph</v>
      </c>
      <c r="AT49" s="27">
        <f t="shared" ca="1" si="22"/>
        <v>0.40803979748616193</v>
      </c>
      <c r="AU49" s="44">
        <f ca="1">IF(AL49&lt;&gt;"",VLOOKUP('Quarter 3'!AQ49-5*('Quarter 3'!AN49-1),'Players Stats'!$B$136:$J$140,1+AO49),"")</f>
        <v>0.13515000000000002</v>
      </c>
      <c r="AV49" s="44" t="str">
        <f t="shared" ca="1" si="66"/>
        <v>NO</v>
      </c>
      <c r="AW49" s="27">
        <f t="shared" ca="1" si="23"/>
        <v>0.25968822553398951</v>
      </c>
      <c r="AX49" s="44">
        <f ca="1">IF(AL49&lt;&gt;"",IF(AV49="NO",VLOOKUP(AQ49,'Players Stats'!$C$88:$I$127,7),""),"")</f>
        <v>2.1739130434782608E-2</v>
      </c>
      <c r="AY49" s="44">
        <f t="shared" ca="1" si="67"/>
        <v>2</v>
      </c>
      <c r="AZ49" s="27">
        <f t="shared" ca="1" si="24"/>
        <v>0.98514977987202412</v>
      </c>
      <c r="BA49" s="44">
        <f ca="1">IF(AV49="NO",VLOOKUP(AQ49,'Players Stats'!$C$88:$H$127,7-'Quarter 3'!AY49),"")</f>
        <v>0.46</v>
      </c>
      <c r="BB49" s="44">
        <f t="shared" ca="1" si="68"/>
        <v>0</v>
      </c>
      <c r="BC49" s="27">
        <f t="shared" ca="1" si="25"/>
        <v>0.3723285186612344</v>
      </c>
      <c r="BD49" s="44" t="str">
        <f ca="1">IF(BC49="","",IF(BC49&lt;=VLOOKUP(AQ49,'Players Stats'!$C$88:$L$127,10),"YES","NO"))</f>
        <v>NO</v>
      </c>
      <c r="BE49" s="27" t="str">
        <f t="shared" ca="1" si="26"/>
        <v/>
      </c>
      <c r="BF49" s="44" t="str">
        <f ca="1">IF(BD49="YES",IF(BE49&lt;=VLOOKUP(AQ49,'Players Stats'!$C$88:$H$127,6),1,0),"")</f>
        <v/>
      </c>
      <c r="BG49" s="27" t="str">
        <f t="shared" ca="1" si="27"/>
        <v/>
      </c>
      <c r="BH49" s="44" t="str">
        <f ca="1">IF(AND(BD49="YES",BG49&lt;&gt;""),IF(BG49&lt;=VLOOKUP(AQ49,'Players Stats'!$C$88:$H$127,6),1,0),"")</f>
        <v/>
      </c>
      <c r="BI49" s="27">
        <f t="shared" ca="1" si="28"/>
        <v>0.75535501963375196</v>
      </c>
      <c r="BJ49" s="44" t="str">
        <f ca="1">IF(BI49="","",IF(BI49&lt;=Simulation!$K$7,"YES","NO"))</f>
        <v>NO</v>
      </c>
      <c r="BK49" s="27">
        <f t="shared" ca="1" si="29"/>
        <v>0.63700088425378021</v>
      </c>
      <c r="BL49" s="44">
        <f ca="1">IF(BJ49="NO",IF(BK49&lt;=Simulation!$K$9,AN49,AO49),"")</f>
        <v>5</v>
      </c>
      <c r="BN49" s="44">
        <f t="shared" ca="1" si="30"/>
        <v>19</v>
      </c>
      <c r="BO49" s="6" t="str">
        <f t="shared" ca="1" si="31"/>
        <v>-</v>
      </c>
      <c r="BP49" s="44">
        <f t="shared" ca="1" si="32"/>
        <v>25</v>
      </c>
      <c r="BR49" s="44" t="str">
        <f t="shared" ca="1" si="2"/>
        <v/>
      </c>
      <c r="BS49" s="44" t="str">
        <f t="shared" ca="1" si="2"/>
        <v/>
      </c>
      <c r="BT49" s="44" t="str">
        <f t="shared" ca="1" si="2"/>
        <v/>
      </c>
      <c r="BU49" s="44"/>
      <c r="BV49" s="44">
        <f ca="1">IF(BV48&lt;&gt;"",IF(AND(BV48&lt;60*Simulation!$K$8, BV48+BW49&lt;60*Simulation!$K$8),BV48+BW49,""),"")</f>
        <v>674</v>
      </c>
      <c r="BW49" s="44">
        <f ca="1">IF(BV48&lt;&gt;"",IF(AND(CV48&lt;&gt;"", BX48=CV48),RANDBETWEEN(Simulation!$N$6,Simulation!$P$6),RANDBETWEEN(Simulation!$N$5,Simulation!$P$5)),"")</f>
        <v>9</v>
      </c>
      <c r="BX49" s="44">
        <f t="shared" ca="1" si="69"/>
        <v>6</v>
      </c>
      <c r="BY49" s="44">
        <f t="shared" ca="1" si="33"/>
        <v>5</v>
      </c>
      <c r="BZ49" s="27">
        <f t="shared" ca="1" si="34"/>
        <v>0.79358247580296981</v>
      </c>
      <c r="CA49" s="44">
        <f t="shared" ca="1" si="35"/>
        <v>29</v>
      </c>
      <c r="CB49" s="44" t="str">
        <f ca="1">IF(BV49&lt;&gt;"",VLOOKUP(CA49,'Players Stats'!$C$88:$D$127,2),"")</f>
        <v>Power Forward</v>
      </c>
      <c r="CC49" s="44" t="str">
        <f ca="1">IF(BV49&lt;&gt;"",VLOOKUP(CA49,'Players Stats'!$C$88:$E$127,3),"")</f>
        <v>Tayshaun Prince</v>
      </c>
      <c r="CD49" s="27">
        <f t="shared" ca="1" si="36"/>
        <v>0.20269296559506955</v>
      </c>
      <c r="CE49" s="44">
        <f ca="1">IF(BV49&lt;&gt;"",VLOOKUP('Quarter 3'!CA49-5*('Quarter 3'!BX49-1),'Players Stats'!$B$136:$J$140,1+BY49),"")</f>
        <v>0.15285000000000001</v>
      </c>
      <c r="CF49" s="44" t="str">
        <f t="shared" ca="1" si="70"/>
        <v>NO</v>
      </c>
      <c r="CG49" s="27">
        <f t="shared" ca="1" si="37"/>
        <v>0.35654900179988036</v>
      </c>
      <c r="CH49" s="44">
        <f ca="1">IF(BV49&lt;&gt;"",IF(CF49="NO",VLOOKUP(CA49,'Players Stats'!$C$88:$I$127,7),""),"")</f>
        <v>0.10784313725490198</v>
      </c>
      <c r="CI49" s="44">
        <f t="shared" ca="1" si="71"/>
        <v>2</v>
      </c>
      <c r="CJ49" s="27">
        <f t="shared" ca="1" si="38"/>
        <v>0.71361445513612487</v>
      </c>
      <c r="CK49" s="44">
        <f ca="1">IF(CF49="NO",VLOOKUP(CA49,'Players Stats'!$C$88:$H$127,7-'Quarter 3'!CI49),"")</f>
        <v>0.42899999999999999</v>
      </c>
      <c r="CL49" s="44">
        <f t="shared" ca="1" si="72"/>
        <v>0</v>
      </c>
      <c r="CM49" s="27">
        <f t="shared" ca="1" si="39"/>
        <v>0.93273415888837119</v>
      </c>
      <c r="CN49" s="44" t="str">
        <f ca="1">IF(CM49="","",IF(CM49&lt;=VLOOKUP(CA49,'Players Stats'!$C$88:$L$127,10),"YES","NO"))</f>
        <v>NO</v>
      </c>
      <c r="CO49" s="27" t="str">
        <f t="shared" ca="1" si="40"/>
        <v/>
      </c>
      <c r="CP49" s="44" t="str">
        <f ca="1">IF(CN49="YES",IF(CO49&lt;=VLOOKUP(CA49,'Players Stats'!$C$88:$H$127,6),1,0),"")</f>
        <v/>
      </c>
      <c r="CQ49" s="27" t="str">
        <f t="shared" ca="1" si="41"/>
        <v/>
      </c>
      <c r="CR49" s="44" t="str">
        <f ca="1">IF(AND(CN49="YES",CQ49&lt;&gt;""),IF(CQ49&lt;=VLOOKUP(CA49,'Players Stats'!$C$88:$H$127,6),1,0),"")</f>
        <v/>
      </c>
      <c r="CS49" s="27">
        <f t="shared" ca="1" si="42"/>
        <v>0.29306271592455735</v>
      </c>
      <c r="CT49" s="44" t="str">
        <f ca="1">IF(CS49="","",IF(CS49&lt;=Simulation!$K$7,"YES","NO"))</f>
        <v>NO</v>
      </c>
      <c r="CU49" s="27">
        <f t="shared" ca="1" si="43"/>
        <v>0.32625395503968635</v>
      </c>
      <c r="CV49" s="44">
        <f ca="1">IF(CT49="NO",IF(CU49&lt;=Simulation!$K$9,BX49,BY49),"")</f>
        <v>5</v>
      </c>
      <c r="CX49" s="44">
        <f t="shared" ca="1" si="44"/>
        <v>25</v>
      </c>
      <c r="CY49" s="6" t="str">
        <f t="shared" ca="1" si="45"/>
        <v>-</v>
      </c>
      <c r="CZ49" s="44">
        <f t="shared" ca="1" si="46"/>
        <v>13</v>
      </c>
      <c r="DB49" s="44" t="str">
        <f t="shared" ca="1" si="3"/>
        <v/>
      </c>
      <c r="DC49" s="44" t="str">
        <f t="shared" ca="1" si="3"/>
        <v/>
      </c>
      <c r="DD49" s="44" t="str">
        <f t="shared" ca="1" si="3"/>
        <v/>
      </c>
      <c r="DE49" s="44"/>
      <c r="DF49" s="44">
        <f ca="1">IF(DF48&lt;&gt;"",IF(AND(DF48&lt;60*Simulation!$K$8, DF48+DG49&lt;60*Simulation!$K$8),DF48+DG49,""),"")</f>
        <v>533</v>
      </c>
      <c r="DG49" s="44">
        <f ca="1">IF(DF48&lt;&gt;"",IF(AND(EF48&lt;&gt;"", DH48=EF48),RANDBETWEEN(Simulation!$N$6,Simulation!$P$6),RANDBETWEEN(Simulation!$N$5,Simulation!$P$5)),"")</f>
        <v>13</v>
      </c>
      <c r="DH49" s="44">
        <f t="shared" ca="1" si="73"/>
        <v>5</v>
      </c>
      <c r="DI49" s="44">
        <f t="shared" ca="1" si="47"/>
        <v>6</v>
      </c>
      <c r="DJ49" s="27">
        <f t="shared" ca="1" si="48"/>
        <v>0.7325593064595467</v>
      </c>
      <c r="DK49" s="44">
        <f t="shared" ca="1" si="49"/>
        <v>24</v>
      </c>
      <c r="DL49" s="44" t="str">
        <f ca="1">IF(DF49&lt;&gt;"",VLOOKUP(DK49,'Players Stats'!$C$88:$D$127,2),"")</f>
        <v>Power Forward</v>
      </c>
      <c r="DM49" s="44" t="str">
        <f ca="1">IF(DF49&lt;&gt;"",VLOOKUP(DK49,'Players Stats'!$C$88:$E$127,3),"")</f>
        <v>Serge Ibaka</v>
      </c>
      <c r="DN49" s="27">
        <f t="shared" ca="1" si="50"/>
        <v>0.99849305219944628</v>
      </c>
      <c r="DO49" s="44">
        <f ca="1">IF(DF49&lt;&gt;"",VLOOKUP('Quarter 3'!DK49-5*('Quarter 3'!DH49-1),'Players Stats'!$B$136:$J$140,1+DI49),"")</f>
        <v>4.6249999999999999E-2</v>
      </c>
      <c r="DP49" s="44" t="str">
        <f t="shared" ca="1" si="74"/>
        <v>NO</v>
      </c>
      <c r="DQ49" s="27">
        <f t="shared" ca="1" si="51"/>
        <v>0.67741752504079644</v>
      </c>
      <c r="DR49" s="44">
        <f ca="1">IF(DF49&lt;&gt;"",IF(DP49="NO",VLOOKUP(DK49,'Players Stats'!$C$88:$I$127,7),""),"")</f>
        <v>6.7307692307692318E-2</v>
      </c>
      <c r="DS49" s="44">
        <f t="shared" ca="1" si="75"/>
        <v>2</v>
      </c>
      <c r="DT49" s="27">
        <f t="shared" ca="1" si="52"/>
        <v>0.98735491326146385</v>
      </c>
      <c r="DU49" s="44">
        <f ca="1">IF(DP49="NO",VLOOKUP(DK49,'Players Stats'!$C$88:$H$127,7-'Quarter 3'!DS49),"")</f>
        <v>0.57299999999999995</v>
      </c>
      <c r="DV49" s="44">
        <f t="shared" ca="1" si="76"/>
        <v>0</v>
      </c>
      <c r="DW49" s="27">
        <f t="shared" ca="1" si="53"/>
        <v>0.60531117572830373</v>
      </c>
      <c r="DX49" s="44" t="str">
        <f ca="1">IF(DW49="","",IF(DW49&lt;=VLOOKUP(DK49,'Players Stats'!$C$88:$L$127,10),"YES","NO"))</f>
        <v>NO</v>
      </c>
      <c r="DY49" s="27" t="str">
        <f t="shared" ca="1" si="54"/>
        <v/>
      </c>
      <c r="DZ49" s="44" t="str">
        <f ca="1">IF(DX49="YES",IF(DY49&lt;=VLOOKUP(DK49,'Players Stats'!$C$88:$H$127,6),1,0),"")</f>
        <v/>
      </c>
      <c r="EA49" s="27" t="str">
        <f t="shared" ca="1" si="55"/>
        <v/>
      </c>
      <c r="EB49" s="44" t="str">
        <f ca="1">IF(AND(DX49="YES",EA49&lt;&gt;""),IF(EA49&lt;=VLOOKUP(DK49,'Players Stats'!$C$88:$H$127,6),1,0),"")</f>
        <v/>
      </c>
      <c r="EC49" s="27">
        <f t="shared" ca="1" si="56"/>
        <v>0.13990758904386813</v>
      </c>
      <c r="ED49" s="44" t="str">
        <f ca="1">IF(EC49="","",IF(EC49&lt;=Simulation!$K$7,"YES","NO"))</f>
        <v>NO</v>
      </c>
      <c r="EE49" s="27">
        <f t="shared" ca="1" si="57"/>
        <v>0.7412151677962926</v>
      </c>
      <c r="EF49" s="44">
        <f ca="1">IF(ED49="NO",IF(EE49&lt;=Simulation!$K$9,DH49,DI49),"")</f>
        <v>6</v>
      </c>
      <c r="EH49" s="44">
        <f t="shared" ca="1" si="58"/>
        <v>22</v>
      </c>
      <c r="EI49" s="6" t="str">
        <f t="shared" ca="1" si="59"/>
        <v>-</v>
      </c>
      <c r="EJ49" s="44">
        <f t="shared" ca="1" si="60"/>
        <v>16</v>
      </c>
      <c r="EL49" s="44" t="str">
        <f t="shared" ca="1" si="4"/>
        <v/>
      </c>
      <c r="EM49" s="44" t="str">
        <f t="shared" ca="1" si="4"/>
        <v/>
      </c>
      <c r="EN49" s="44" t="str">
        <f t="shared" ca="1" si="4"/>
        <v/>
      </c>
    </row>
    <row r="50" spans="2:144">
      <c r="B50" s="44">
        <f ca="1">IF(B49&lt;&gt;"",IF(AND(B49&lt;60*Simulation!$K$8, B49+C50&lt;60*Simulation!$K$8),B49+C50,""),"")</f>
        <v>597</v>
      </c>
      <c r="C50" s="44">
        <f ca="1">IF(B49&lt;&gt;"",IF(AND(AB49&lt;&gt;"", D49=AB49),RANDBETWEEN(Simulation!$N$6,Simulation!$P$6),RANDBETWEEN(Simulation!$N$5,Simulation!$P$5)),"")</f>
        <v>22</v>
      </c>
      <c r="D50" s="44">
        <f t="shared" ca="1" si="61"/>
        <v>5</v>
      </c>
      <c r="E50" s="44">
        <f t="shared" ca="1" si="5"/>
        <v>6</v>
      </c>
      <c r="F50" s="27">
        <f t="shared" ca="1" si="6"/>
        <v>0.23405763673869218</v>
      </c>
      <c r="G50" s="44">
        <f t="shared" ca="1" si="7"/>
        <v>22</v>
      </c>
      <c r="H50" s="44" t="str">
        <f ca="1">IF(B50&lt;&gt;"",VLOOKUP(G50,'Players Stats'!$C$88:$D$127,2),"")</f>
        <v>Shooting Guard</v>
      </c>
      <c r="I50" s="44" t="str">
        <f ca="1">IF(B50&lt;&gt;"",VLOOKUP(G50,'Players Stats'!$C$88:$E$127,3),"")</f>
        <v>Thabo Sefolosha</v>
      </c>
      <c r="J50" s="27">
        <f t="shared" ca="1" si="8"/>
        <v>0.27911691531527183</v>
      </c>
      <c r="K50" s="44">
        <f ca="1">IF(B50&lt;&gt;"",VLOOKUP('Quarter 3'!G50-5*('Quarter 3'!D50-1),'Players Stats'!$B$136:$J$140,1+E50),"")</f>
        <v>8.7049999999999988E-2</v>
      </c>
      <c r="L50" s="44" t="str">
        <f t="shared" ca="1" si="62"/>
        <v>NO</v>
      </c>
      <c r="M50" s="27">
        <f t="shared" ca="1" si="9"/>
        <v>0.936728838383729</v>
      </c>
      <c r="N50" s="44">
        <f ca="1">IF(B50&lt;&gt;"",IF(L50="NO",VLOOKUP(G50,'Players Stats'!$C$88:$I$127,7),""),"")</f>
        <v>0.35555555555555557</v>
      </c>
      <c r="O50" s="44">
        <f t="shared" ca="1" si="63"/>
        <v>2</v>
      </c>
      <c r="P50" s="27">
        <f t="shared" ca="1" si="10"/>
        <v>0.61957936524058865</v>
      </c>
      <c r="Q50" s="44">
        <f ca="1">IF(L50="NO",VLOOKUP(G50,'Players Stats'!$C$88:$H$127,7-'Quarter 3'!O50),"")</f>
        <v>0.48099999999999998</v>
      </c>
      <c r="R50" s="44">
        <f t="shared" ca="1" si="64"/>
        <v>0</v>
      </c>
      <c r="S50" s="27">
        <f t="shared" ca="1" si="11"/>
        <v>0.7844775145111178</v>
      </c>
      <c r="T50" s="44" t="str">
        <f ca="1">IF(S50="","",IF(S50&lt;=VLOOKUP(G50,'Players Stats'!$C$88:$L$127,10),"YES","NO"))</f>
        <v>NO</v>
      </c>
      <c r="U50" s="27" t="str">
        <f t="shared" ca="1" si="12"/>
        <v/>
      </c>
      <c r="V50" s="44" t="str">
        <f ca="1">IF(T50="YES",IF(U50&lt;=VLOOKUP(G50,'Players Stats'!$C$88:$H$127,6),1,0),"")</f>
        <v/>
      </c>
      <c r="W50" s="27" t="str">
        <f t="shared" ca="1" si="13"/>
        <v/>
      </c>
      <c r="X50" s="44" t="str">
        <f ca="1">IF(AND(T50="YES",W50&lt;&gt;""),IF(W50&lt;=VLOOKUP(G50,'Players Stats'!$C$88:$H$127,6),1,0),"")</f>
        <v/>
      </c>
      <c r="Y50" s="27">
        <f t="shared" ca="1" si="14"/>
        <v>0.53462501843454002</v>
      </c>
      <c r="Z50" s="44" t="str">
        <f ca="1">IF(Y50="","",IF(Y50&lt;=Simulation!$K$7,"YES","NO"))</f>
        <v>NO</v>
      </c>
      <c r="AA50" s="27">
        <f t="shared" ca="1" si="15"/>
        <v>0.41002435322659236</v>
      </c>
      <c r="AB50" s="44">
        <f ca="1">IF(Z50="NO",IF(AA50&lt;=Simulation!$K$9,D50,E50),"")</f>
        <v>6</v>
      </c>
      <c r="AD50" s="44">
        <f t="shared" ca="1" si="16"/>
        <v>24</v>
      </c>
      <c r="AE50" s="6" t="str">
        <f t="shared" ca="1" si="17"/>
        <v>-</v>
      </c>
      <c r="AF50" s="44">
        <f t="shared" ca="1" si="18"/>
        <v>15</v>
      </c>
      <c r="AH50" s="44" t="str">
        <f t="shared" ca="1" si="77"/>
        <v/>
      </c>
      <c r="AI50" s="44" t="str">
        <f t="shared" ca="1" si="77"/>
        <v/>
      </c>
      <c r="AJ50" s="44" t="str">
        <f t="shared" ca="1" si="77"/>
        <v/>
      </c>
      <c r="AL50" s="44">
        <f ca="1">IF(AL49&lt;&gt;"",IF(AND(AL49&lt;60*Simulation!$K$8, AL49+AM50&lt;60*Simulation!$K$8),AL49+AM50,""),"")</f>
        <v>623</v>
      </c>
      <c r="AM50" s="44">
        <f ca="1">IF(AL49&lt;&gt;"",IF(AND(BL49&lt;&gt;"", AN49=BL49),RANDBETWEEN(Simulation!$N$6,Simulation!$P$6),RANDBETWEEN(Simulation!$N$5,Simulation!$P$5)),"")</f>
        <v>21</v>
      </c>
      <c r="AN50" s="44">
        <f t="shared" ca="1" si="65"/>
        <v>5</v>
      </c>
      <c r="AO50" s="44">
        <f t="shared" ca="1" si="19"/>
        <v>6</v>
      </c>
      <c r="AP50" s="27">
        <f t="shared" ca="1" si="20"/>
        <v>0.45064289376813271</v>
      </c>
      <c r="AQ50" s="44">
        <f t="shared" ca="1" si="21"/>
        <v>23</v>
      </c>
      <c r="AR50" s="44" t="str">
        <f ca="1">IF(AL50&lt;&gt;"",VLOOKUP(AQ50,'Players Stats'!$C$88:$D$127,2),"")</f>
        <v>Small Forward</v>
      </c>
      <c r="AS50" s="44" t="str">
        <f ca="1">IF(AL50&lt;&gt;"",VLOOKUP(AQ50,'Players Stats'!$C$88:$E$127,3),"")</f>
        <v>Kevin Durant</v>
      </c>
      <c r="AT50" s="27">
        <f t="shared" ca="1" si="22"/>
        <v>0.72549445755463282</v>
      </c>
      <c r="AU50" s="44">
        <f ca="1">IF(AL50&lt;&gt;"",VLOOKUP('Quarter 3'!AQ50-5*('Quarter 3'!AN50-1),'Players Stats'!$B$136:$J$140,1+AO50),"")</f>
        <v>7.3050000000000004E-2</v>
      </c>
      <c r="AV50" s="44" t="str">
        <f t="shared" ca="1" si="66"/>
        <v>NO</v>
      </c>
      <c r="AW50" s="27">
        <f t="shared" ca="1" si="23"/>
        <v>0.65288886345308705</v>
      </c>
      <c r="AX50" s="44">
        <f ca="1">IF(AL50&lt;&gt;"",IF(AV50="NO",VLOOKUP(AQ50,'Players Stats'!$C$88:$I$127,7),""),"")</f>
        <v>0.18807339449541285</v>
      </c>
      <c r="AY50" s="44">
        <f t="shared" ca="1" si="67"/>
        <v>2</v>
      </c>
      <c r="AZ50" s="27">
        <f t="shared" ca="1" si="24"/>
        <v>0.66789109925568568</v>
      </c>
      <c r="BA50" s="44">
        <f ca="1">IF(AV50="NO",VLOOKUP(AQ50,'Players Stats'!$C$88:$H$127,7-'Quarter 3'!AY50),"")</f>
        <v>0.51</v>
      </c>
      <c r="BB50" s="44">
        <f t="shared" ca="1" si="68"/>
        <v>0</v>
      </c>
      <c r="BC50" s="27">
        <f t="shared" ca="1" si="25"/>
        <v>0.82173990746820358</v>
      </c>
      <c r="BD50" s="44" t="str">
        <f ca="1">IF(BC50="","",IF(BC50&lt;=VLOOKUP(AQ50,'Players Stats'!$C$88:$L$127,10),"YES","NO"))</f>
        <v>NO</v>
      </c>
      <c r="BE50" s="27" t="str">
        <f t="shared" ca="1" si="26"/>
        <v/>
      </c>
      <c r="BF50" s="44" t="str">
        <f ca="1">IF(BD50="YES",IF(BE50&lt;=VLOOKUP(AQ50,'Players Stats'!$C$88:$H$127,6),1,0),"")</f>
        <v/>
      </c>
      <c r="BG50" s="27" t="str">
        <f t="shared" ca="1" si="27"/>
        <v/>
      </c>
      <c r="BH50" s="44" t="str">
        <f ca="1">IF(AND(BD50="YES",BG50&lt;&gt;""),IF(BG50&lt;=VLOOKUP(AQ50,'Players Stats'!$C$88:$H$127,6),1,0),"")</f>
        <v/>
      </c>
      <c r="BI50" s="27">
        <f t="shared" ca="1" si="28"/>
        <v>0.22477455007510727</v>
      </c>
      <c r="BJ50" s="44" t="str">
        <f ca="1">IF(BI50="","",IF(BI50&lt;=Simulation!$K$7,"YES","NO"))</f>
        <v>NO</v>
      </c>
      <c r="BK50" s="27">
        <f t="shared" ca="1" si="29"/>
        <v>0.63312947013277887</v>
      </c>
      <c r="BL50" s="44">
        <f ca="1">IF(BJ50="NO",IF(BK50&lt;=Simulation!$K$9,AN50,AO50),"")</f>
        <v>6</v>
      </c>
      <c r="BN50" s="44">
        <f t="shared" ca="1" si="30"/>
        <v>19</v>
      </c>
      <c r="BO50" s="6" t="str">
        <f t="shared" ca="1" si="31"/>
        <v>-</v>
      </c>
      <c r="BP50" s="44">
        <f t="shared" ca="1" si="32"/>
        <v>25</v>
      </c>
      <c r="BR50" s="44" t="str">
        <f t="shared" ca="1" si="2"/>
        <v/>
      </c>
      <c r="BS50" s="44" t="str">
        <f t="shared" ca="1" si="2"/>
        <v/>
      </c>
      <c r="BT50" s="44" t="str">
        <f t="shared" ca="1" si="2"/>
        <v/>
      </c>
      <c r="BU50" s="44"/>
      <c r="BV50" s="44">
        <f ca="1">IF(BV49&lt;&gt;"",IF(AND(BV49&lt;60*Simulation!$K$8, BV49+BW50&lt;60*Simulation!$K$8),BV49+BW50,""),"")</f>
        <v>689</v>
      </c>
      <c r="BW50" s="44">
        <f ca="1">IF(BV49&lt;&gt;"",IF(AND(CV49&lt;&gt;"", BX49=CV49),RANDBETWEEN(Simulation!$N$6,Simulation!$P$6),RANDBETWEEN(Simulation!$N$5,Simulation!$P$5)),"")</f>
        <v>15</v>
      </c>
      <c r="BX50" s="44">
        <f t="shared" ca="1" si="69"/>
        <v>5</v>
      </c>
      <c r="BY50" s="44">
        <f t="shared" ca="1" si="33"/>
        <v>6</v>
      </c>
      <c r="BZ50" s="27">
        <f t="shared" ca="1" si="34"/>
        <v>0.99677142319127332</v>
      </c>
      <c r="CA50" s="44">
        <f t="shared" ca="1" si="35"/>
        <v>25</v>
      </c>
      <c r="CB50" s="44" t="str">
        <f ca="1">IF(BV50&lt;&gt;"",VLOOKUP(CA50,'Players Stats'!$C$88:$D$127,2),"")</f>
        <v>Center</v>
      </c>
      <c r="CC50" s="44" t="str">
        <f ca="1">IF(BV50&lt;&gt;"",VLOOKUP(CA50,'Players Stats'!$C$88:$E$127,3),"")</f>
        <v>Kendrick Perkins</v>
      </c>
      <c r="CD50" s="27">
        <f t="shared" ca="1" si="36"/>
        <v>0.81770132838991871</v>
      </c>
      <c r="CE50" s="44">
        <f ca="1">IF(BV50&lt;&gt;"",VLOOKUP('Quarter 3'!CA50-5*('Quarter 3'!BX50-1),'Players Stats'!$B$136:$J$140,1+BY50),"")</f>
        <v>0.12500000000000003</v>
      </c>
      <c r="CF50" s="44" t="str">
        <f t="shared" ca="1" si="70"/>
        <v>NO</v>
      </c>
      <c r="CG50" s="27">
        <f t="shared" ca="1" si="37"/>
        <v>0.68185752413253364</v>
      </c>
      <c r="CH50" s="44">
        <f ca="1">IF(BV50&lt;&gt;"",IF(CF50="NO",VLOOKUP(CA50,'Players Stats'!$C$88:$I$127,7),""),"")</f>
        <v>0</v>
      </c>
      <c r="CI50" s="44">
        <f t="shared" ca="1" si="71"/>
        <v>2</v>
      </c>
      <c r="CJ50" s="27">
        <f t="shared" ca="1" si="38"/>
        <v>0.81697230009381261</v>
      </c>
      <c r="CK50" s="44">
        <f ca="1">IF(CF50="NO",VLOOKUP(CA50,'Players Stats'!$C$88:$H$127,7-'Quarter 3'!CI50),"")</f>
        <v>0.45700000000000002</v>
      </c>
      <c r="CL50" s="44">
        <f t="shared" ca="1" si="72"/>
        <v>0</v>
      </c>
      <c r="CM50" s="27">
        <f t="shared" ca="1" si="39"/>
        <v>0.49440645079623191</v>
      </c>
      <c r="CN50" s="44" t="str">
        <f ca="1">IF(CM50="","",IF(CM50&lt;=VLOOKUP(CA50,'Players Stats'!$C$88:$L$127,10),"YES","NO"))</f>
        <v>NO</v>
      </c>
      <c r="CO50" s="27" t="str">
        <f t="shared" ca="1" si="40"/>
        <v/>
      </c>
      <c r="CP50" s="44" t="str">
        <f ca="1">IF(CN50="YES",IF(CO50&lt;=VLOOKUP(CA50,'Players Stats'!$C$88:$H$127,6),1,0),"")</f>
        <v/>
      </c>
      <c r="CQ50" s="27" t="str">
        <f t="shared" ca="1" si="41"/>
        <v/>
      </c>
      <c r="CR50" s="44" t="str">
        <f ca="1">IF(AND(CN50="YES",CQ50&lt;&gt;""),IF(CQ50&lt;=VLOOKUP(CA50,'Players Stats'!$C$88:$H$127,6),1,0),"")</f>
        <v/>
      </c>
      <c r="CS50" s="27">
        <f t="shared" ca="1" si="42"/>
        <v>0.1869622946786732</v>
      </c>
      <c r="CT50" s="44" t="str">
        <f ca="1">IF(CS50="","",IF(CS50&lt;=Simulation!$K$7,"YES","NO"))</f>
        <v>NO</v>
      </c>
      <c r="CU50" s="27">
        <f t="shared" ca="1" si="43"/>
        <v>0.85731809670608161</v>
      </c>
      <c r="CV50" s="44">
        <f ca="1">IF(CT50="NO",IF(CU50&lt;=Simulation!$K$9,BX50,BY50),"")</f>
        <v>6</v>
      </c>
      <c r="CX50" s="44">
        <f t="shared" ca="1" si="44"/>
        <v>25</v>
      </c>
      <c r="CY50" s="6" t="str">
        <f t="shared" ca="1" si="45"/>
        <v>-</v>
      </c>
      <c r="CZ50" s="44">
        <f t="shared" ca="1" si="46"/>
        <v>13</v>
      </c>
      <c r="DB50" s="44" t="str">
        <f t="shared" ca="1" si="3"/>
        <v/>
      </c>
      <c r="DC50" s="44" t="str">
        <f t="shared" ca="1" si="3"/>
        <v/>
      </c>
      <c r="DD50" s="44" t="str">
        <f t="shared" ca="1" si="3"/>
        <v/>
      </c>
      <c r="DE50" s="44"/>
      <c r="DF50" s="44">
        <f ca="1">IF(DF49&lt;&gt;"",IF(AND(DF49&lt;60*Simulation!$K$8, DF49+DG50&lt;60*Simulation!$K$8),DF49+DG50,""),"")</f>
        <v>555</v>
      </c>
      <c r="DG50" s="44">
        <f ca="1">IF(DF49&lt;&gt;"",IF(AND(EF49&lt;&gt;"", DH49=EF49),RANDBETWEEN(Simulation!$N$6,Simulation!$P$6),RANDBETWEEN(Simulation!$N$5,Simulation!$P$5)),"")</f>
        <v>22</v>
      </c>
      <c r="DH50" s="44">
        <f t="shared" ca="1" si="73"/>
        <v>6</v>
      </c>
      <c r="DI50" s="44">
        <f t="shared" ca="1" si="47"/>
        <v>5</v>
      </c>
      <c r="DJ50" s="27">
        <f t="shared" ca="1" si="48"/>
        <v>0.1766860097781755</v>
      </c>
      <c r="DK50" s="44">
        <f t="shared" ca="1" si="49"/>
        <v>26</v>
      </c>
      <c r="DL50" s="44" t="str">
        <f ca="1">IF(DF50&lt;&gt;"",VLOOKUP(DK50,'Players Stats'!$C$88:$D$127,2),"")</f>
        <v>Point Guard</v>
      </c>
      <c r="DM50" s="44" t="str">
        <f ca="1">IF(DF50&lt;&gt;"",VLOOKUP(DK50,'Players Stats'!$C$88:$E$127,3),"")</f>
        <v>Mike Conley</v>
      </c>
      <c r="DN50" s="27">
        <f t="shared" ca="1" si="50"/>
        <v>0.67443964149009972</v>
      </c>
      <c r="DO50" s="44">
        <f ca="1">IF(DF50&lt;&gt;"",VLOOKUP('Quarter 3'!DK50-5*('Quarter 3'!DH50-1),'Players Stats'!$B$136:$J$140,1+DI50),"")</f>
        <v>8.5750000000000007E-2</v>
      </c>
      <c r="DP50" s="44" t="str">
        <f t="shared" ca="1" si="74"/>
        <v>NO</v>
      </c>
      <c r="DQ50" s="27">
        <f t="shared" ca="1" si="51"/>
        <v>0.54034573935579888</v>
      </c>
      <c r="DR50" s="44">
        <f ca="1">IF(DF50&lt;&gt;"",IF(DP50="NO",VLOOKUP(DK50,'Players Stats'!$C$88:$I$127,7),""),"")</f>
        <v>0.23870967741935484</v>
      </c>
      <c r="DS50" s="44">
        <f t="shared" ca="1" si="75"/>
        <v>2</v>
      </c>
      <c r="DT50" s="27">
        <f t="shared" ca="1" si="52"/>
        <v>0.43887909164855599</v>
      </c>
      <c r="DU50" s="44">
        <f ca="1">IF(DP50="NO",VLOOKUP(DK50,'Players Stats'!$C$88:$H$127,7-'Quarter 3'!DS50),"")</f>
        <v>0.44</v>
      </c>
      <c r="DV50" s="44">
        <f t="shared" ca="1" si="76"/>
        <v>2</v>
      </c>
      <c r="DW50" s="27">
        <f t="shared" ca="1" si="53"/>
        <v>0.25295529562561536</v>
      </c>
      <c r="DX50" s="44" t="str">
        <f ca="1">IF(DW50="","",IF(DW50&lt;=VLOOKUP(DK50,'Players Stats'!$C$88:$L$127,10),"YES","NO"))</f>
        <v>NO</v>
      </c>
      <c r="DY50" s="27" t="str">
        <f t="shared" ca="1" si="54"/>
        <v/>
      </c>
      <c r="DZ50" s="44" t="str">
        <f ca="1">IF(DX50="YES",IF(DY50&lt;=VLOOKUP(DK50,'Players Stats'!$C$88:$H$127,6),1,0),"")</f>
        <v/>
      </c>
      <c r="EA50" s="27" t="str">
        <f t="shared" ca="1" si="55"/>
        <v/>
      </c>
      <c r="EB50" s="44" t="str">
        <f ca="1">IF(AND(DX50="YES",EA50&lt;&gt;""),IF(EA50&lt;=VLOOKUP(DK50,'Players Stats'!$C$88:$H$127,6),1,0),"")</f>
        <v/>
      </c>
      <c r="EC50" s="27" t="str">
        <f t="shared" ca="1" si="56"/>
        <v/>
      </c>
      <c r="ED50" s="44" t="str">
        <f ca="1">IF(EC50="","",IF(EC50&lt;=Simulation!$K$7,"YES","NO"))</f>
        <v/>
      </c>
      <c r="EE50" s="27" t="str">
        <f t="shared" ca="1" si="57"/>
        <v/>
      </c>
      <c r="EF50" s="44" t="str">
        <f ca="1">IF(ED50="NO",IF(EE50&lt;=Simulation!$K$9,DH50,DI50),"")</f>
        <v/>
      </c>
      <c r="EH50" s="44">
        <f t="shared" ca="1" si="58"/>
        <v>22</v>
      </c>
      <c r="EI50" s="6" t="str">
        <f t="shared" ca="1" si="59"/>
        <v>-</v>
      </c>
      <c r="EJ50" s="44">
        <f t="shared" ca="1" si="60"/>
        <v>18</v>
      </c>
      <c r="EL50" s="44" t="str">
        <f t="shared" ca="1" si="4"/>
        <v/>
      </c>
      <c r="EM50" s="44" t="str">
        <f t="shared" ca="1" si="4"/>
        <v/>
      </c>
      <c r="EN50" s="44" t="str">
        <f t="shared" ca="1" si="4"/>
        <v/>
      </c>
    </row>
    <row r="51" spans="2:144">
      <c r="B51" s="44">
        <f ca="1">IF(B50&lt;&gt;"",IF(AND(B50&lt;60*Simulation!$K$8, B50+C51&lt;60*Simulation!$K$8),B50+C51,""),"")</f>
        <v>612</v>
      </c>
      <c r="C51" s="44">
        <f ca="1">IF(B50&lt;&gt;"",IF(AND(AB50&lt;&gt;"", D50=AB50),RANDBETWEEN(Simulation!$N$6,Simulation!$P$6),RANDBETWEEN(Simulation!$N$5,Simulation!$P$5)),"")</f>
        <v>15</v>
      </c>
      <c r="D51" s="44">
        <f t="shared" ca="1" si="61"/>
        <v>6</v>
      </c>
      <c r="E51" s="44">
        <f t="shared" ca="1" si="5"/>
        <v>5</v>
      </c>
      <c r="F51" s="27">
        <f t="shared" ca="1" si="6"/>
        <v>0.63680403354724768</v>
      </c>
      <c r="G51" s="44">
        <f t="shared" ca="1" si="7"/>
        <v>29</v>
      </c>
      <c r="H51" s="44" t="str">
        <f ca="1">IF(B51&lt;&gt;"",VLOOKUP(G51,'Players Stats'!$C$88:$D$127,2),"")</f>
        <v>Power Forward</v>
      </c>
      <c r="I51" s="44" t="str">
        <f ca="1">IF(B51&lt;&gt;"",VLOOKUP(G51,'Players Stats'!$C$88:$E$127,3),"")</f>
        <v>Tayshaun Prince</v>
      </c>
      <c r="J51" s="27">
        <f t="shared" ca="1" si="8"/>
        <v>0.76192197623051394</v>
      </c>
      <c r="K51" s="44">
        <f ca="1">IF(B51&lt;&gt;"",VLOOKUP('Quarter 3'!G51-5*('Quarter 3'!D51-1),'Players Stats'!$B$136:$J$140,1+E51),"")</f>
        <v>0.15285000000000001</v>
      </c>
      <c r="L51" s="44" t="str">
        <f t="shared" ca="1" si="62"/>
        <v>NO</v>
      </c>
      <c r="M51" s="27">
        <f t="shared" ca="1" si="9"/>
        <v>0.33160274290515834</v>
      </c>
      <c r="N51" s="44">
        <f ca="1">IF(B51&lt;&gt;"",IF(L51="NO",VLOOKUP(G51,'Players Stats'!$C$88:$I$127,7),""),"")</f>
        <v>0.10784313725490198</v>
      </c>
      <c r="O51" s="44">
        <f t="shared" ca="1" si="63"/>
        <v>2</v>
      </c>
      <c r="P51" s="27">
        <f t="shared" ca="1" si="10"/>
        <v>0.2312762572203475</v>
      </c>
      <c r="Q51" s="44">
        <f ca="1">IF(L51="NO",VLOOKUP(G51,'Players Stats'!$C$88:$H$127,7-'Quarter 3'!O51),"")</f>
        <v>0.42899999999999999</v>
      </c>
      <c r="R51" s="44">
        <f t="shared" ca="1" si="64"/>
        <v>2</v>
      </c>
      <c r="S51" s="27">
        <f t="shared" ca="1" si="11"/>
        <v>0.25571977534981594</v>
      </c>
      <c r="T51" s="44" t="str">
        <f ca="1">IF(S51="","",IF(S51&lt;=VLOOKUP(G51,'Players Stats'!$C$88:$L$127,10),"YES","NO"))</f>
        <v>NO</v>
      </c>
      <c r="U51" s="27" t="str">
        <f t="shared" ca="1" si="12"/>
        <v/>
      </c>
      <c r="V51" s="44" t="str">
        <f ca="1">IF(T51="YES",IF(U51&lt;=VLOOKUP(G51,'Players Stats'!$C$88:$H$127,6),1,0),"")</f>
        <v/>
      </c>
      <c r="W51" s="27" t="str">
        <f t="shared" ca="1" si="13"/>
        <v/>
      </c>
      <c r="X51" s="44" t="str">
        <f ca="1">IF(AND(T51="YES",W51&lt;&gt;""),IF(W51&lt;=VLOOKUP(G51,'Players Stats'!$C$88:$H$127,6),1,0),"")</f>
        <v/>
      </c>
      <c r="Y51" s="27" t="str">
        <f t="shared" ca="1" si="14"/>
        <v/>
      </c>
      <c r="Z51" s="44" t="str">
        <f ca="1">IF(Y51="","",IF(Y51&lt;=Simulation!$K$7,"YES","NO"))</f>
        <v/>
      </c>
      <c r="AA51" s="27" t="str">
        <f t="shared" ca="1" si="15"/>
        <v/>
      </c>
      <c r="AB51" s="44" t="str">
        <f ca="1">IF(Z51="NO",IF(AA51&lt;=Simulation!$K$9,D51,E51),"")</f>
        <v/>
      </c>
      <c r="AD51" s="44">
        <f t="shared" ca="1" si="16"/>
        <v>24</v>
      </c>
      <c r="AE51" s="6" t="str">
        <f t="shared" ca="1" si="17"/>
        <v>-</v>
      </c>
      <c r="AF51" s="44">
        <f t="shared" ca="1" si="18"/>
        <v>17</v>
      </c>
      <c r="AH51" s="44" t="str">
        <f t="shared" ca="1" si="77"/>
        <v/>
      </c>
      <c r="AI51" s="44" t="str">
        <f t="shared" ca="1" si="77"/>
        <v/>
      </c>
      <c r="AJ51" s="44" t="str">
        <f t="shared" ca="1" si="77"/>
        <v/>
      </c>
      <c r="AL51" s="44">
        <f ca="1">IF(AL50&lt;&gt;"",IF(AND(AL50&lt;60*Simulation!$K$8, AL50+AM51&lt;60*Simulation!$K$8),AL50+AM51,""),"")</f>
        <v>633</v>
      </c>
      <c r="AM51" s="44">
        <f ca="1">IF(AL50&lt;&gt;"",IF(AND(BL50&lt;&gt;"", AN50=BL50),RANDBETWEEN(Simulation!$N$6,Simulation!$P$6),RANDBETWEEN(Simulation!$N$5,Simulation!$P$5)),"")</f>
        <v>10</v>
      </c>
      <c r="AN51" s="44">
        <f t="shared" ca="1" si="65"/>
        <v>6</v>
      </c>
      <c r="AO51" s="44">
        <f t="shared" ca="1" si="19"/>
        <v>5</v>
      </c>
      <c r="AP51" s="27">
        <f t="shared" ca="1" si="20"/>
        <v>8.9535260493861069E-2</v>
      </c>
      <c r="AQ51" s="44">
        <f t="shared" ca="1" si="21"/>
        <v>26</v>
      </c>
      <c r="AR51" s="44" t="str">
        <f ca="1">IF(AL51&lt;&gt;"",VLOOKUP(AQ51,'Players Stats'!$C$88:$D$127,2),"")</f>
        <v>Point Guard</v>
      </c>
      <c r="AS51" s="44" t="str">
        <f ca="1">IF(AL51&lt;&gt;"",VLOOKUP(AQ51,'Players Stats'!$C$88:$E$127,3),"")</f>
        <v>Mike Conley</v>
      </c>
      <c r="AT51" s="27">
        <f t="shared" ca="1" si="22"/>
        <v>0.78923101010771346</v>
      </c>
      <c r="AU51" s="44">
        <f ca="1">IF(AL51&lt;&gt;"",VLOOKUP('Quarter 3'!AQ51-5*('Quarter 3'!AN51-1),'Players Stats'!$B$136:$J$140,1+AO51),"")</f>
        <v>8.5750000000000007E-2</v>
      </c>
      <c r="AV51" s="44" t="str">
        <f t="shared" ca="1" si="66"/>
        <v>NO</v>
      </c>
      <c r="AW51" s="27">
        <f t="shared" ca="1" si="23"/>
        <v>6.0057510045364304E-2</v>
      </c>
      <c r="AX51" s="44">
        <f ca="1">IF(AL51&lt;&gt;"",IF(AV51="NO",VLOOKUP(AQ51,'Players Stats'!$C$88:$I$127,7),""),"")</f>
        <v>0.23870967741935484</v>
      </c>
      <c r="AY51" s="44">
        <f t="shared" ca="1" si="67"/>
        <v>3</v>
      </c>
      <c r="AZ51" s="27">
        <f t="shared" ca="1" si="24"/>
        <v>0.17358502792103037</v>
      </c>
      <c r="BA51" s="44">
        <f ca="1">IF(AV51="NO",VLOOKUP(AQ51,'Players Stats'!$C$88:$H$127,7-'Quarter 3'!AY51),"")</f>
        <v>0.36199999999999999</v>
      </c>
      <c r="BB51" s="44">
        <f t="shared" ca="1" si="68"/>
        <v>3</v>
      </c>
      <c r="BC51" s="27" t="str">
        <f t="shared" ca="1" si="25"/>
        <v/>
      </c>
      <c r="BD51" s="44" t="str">
        <f ca="1">IF(BC51="","",IF(BC51&lt;=VLOOKUP(AQ51,'Players Stats'!$C$88:$L$127,10),"YES","NO"))</f>
        <v/>
      </c>
      <c r="BE51" s="27" t="str">
        <f t="shared" ca="1" si="26"/>
        <v/>
      </c>
      <c r="BF51" s="44" t="str">
        <f ca="1">IF(BD51="YES",IF(BE51&lt;=VLOOKUP(AQ51,'Players Stats'!$C$88:$H$127,6),1,0),"")</f>
        <v/>
      </c>
      <c r="BG51" s="27" t="str">
        <f t="shared" ca="1" si="27"/>
        <v/>
      </c>
      <c r="BH51" s="44" t="str">
        <f ca="1">IF(AND(BD51="YES",BG51&lt;&gt;""),IF(BG51&lt;=VLOOKUP(AQ51,'Players Stats'!$C$88:$H$127,6),1,0),"")</f>
        <v/>
      </c>
      <c r="BI51" s="27" t="str">
        <f t="shared" ca="1" si="28"/>
        <v/>
      </c>
      <c r="BJ51" s="44" t="str">
        <f ca="1">IF(BI51="","",IF(BI51&lt;=Simulation!$K$7,"YES","NO"))</f>
        <v/>
      </c>
      <c r="BK51" s="27" t="str">
        <f t="shared" ca="1" si="29"/>
        <v/>
      </c>
      <c r="BL51" s="44" t="str">
        <f ca="1">IF(BJ51="NO",IF(BK51&lt;=Simulation!$K$9,AN51,AO51),"")</f>
        <v/>
      </c>
      <c r="BN51" s="44">
        <f t="shared" ca="1" si="30"/>
        <v>19</v>
      </c>
      <c r="BO51" s="6" t="str">
        <f t="shared" ca="1" si="31"/>
        <v>-</v>
      </c>
      <c r="BP51" s="44">
        <f t="shared" ca="1" si="32"/>
        <v>28</v>
      </c>
      <c r="BR51" s="44" t="str">
        <f t="shared" ca="1" si="2"/>
        <v/>
      </c>
      <c r="BS51" s="44" t="str">
        <f t="shared" ca="1" si="2"/>
        <v/>
      </c>
      <c r="BT51" s="44" t="str">
        <f t="shared" ca="1" si="2"/>
        <v/>
      </c>
      <c r="BU51" s="44"/>
      <c r="BV51" s="44">
        <f ca="1">IF(BV50&lt;&gt;"",IF(AND(BV50&lt;60*Simulation!$K$8, BV50+BW51&lt;60*Simulation!$K$8),BV50+BW51,""),"")</f>
        <v>707</v>
      </c>
      <c r="BW51" s="44">
        <f ca="1">IF(BV50&lt;&gt;"",IF(AND(CV50&lt;&gt;"", BX50=CV50),RANDBETWEEN(Simulation!$N$6,Simulation!$P$6),RANDBETWEEN(Simulation!$N$5,Simulation!$P$5)),"")</f>
        <v>18</v>
      </c>
      <c r="BX51" s="44">
        <f t="shared" ca="1" si="69"/>
        <v>6</v>
      </c>
      <c r="BY51" s="44">
        <f t="shared" ca="1" si="33"/>
        <v>5</v>
      </c>
      <c r="BZ51" s="27">
        <f t="shared" ca="1" si="34"/>
        <v>0.26402886367640599</v>
      </c>
      <c r="CA51" s="44">
        <f t="shared" ca="1" si="35"/>
        <v>27</v>
      </c>
      <c r="CB51" s="44" t="str">
        <f ca="1">IF(BV51&lt;&gt;"",VLOOKUP(CA51,'Players Stats'!$C$88:$D$127,2),"")</f>
        <v>Shooting Guard</v>
      </c>
      <c r="CC51" s="44" t="str">
        <f ca="1">IF(BV51&lt;&gt;"",VLOOKUP(CA51,'Players Stats'!$C$88:$E$127,3),"")</f>
        <v>Tony Allen</v>
      </c>
      <c r="CD51" s="27">
        <f t="shared" ca="1" si="36"/>
        <v>0.62453294984810637</v>
      </c>
      <c r="CE51" s="44">
        <f ca="1">IF(BV51&lt;&gt;"",VLOOKUP('Quarter 3'!CA51-5*('Quarter 3'!BX51-1),'Players Stats'!$B$136:$J$140,1+BY51),"")</f>
        <v>0.10769999999999999</v>
      </c>
      <c r="CF51" s="44" t="str">
        <f t="shared" ca="1" si="70"/>
        <v>NO</v>
      </c>
      <c r="CG51" s="27">
        <f t="shared" ca="1" si="37"/>
        <v>0.52833568440820333</v>
      </c>
      <c r="CH51" s="44">
        <f ca="1">IF(BV51&lt;&gt;"",IF(CF51="NO",VLOOKUP(CA51,'Players Stats'!$C$88:$I$127,7),""),"")</f>
        <v>3.5714285714285712E-2</v>
      </c>
      <c r="CI51" s="44">
        <f t="shared" ca="1" si="71"/>
        <v>2</v>
      </c>
      <c r="CJ51" s="27">
        <f t="shared" ca="1" si="38"/>
        <v>0.76394205295191919</v>
      </c>
      <c r="CK51" s="44">
        <f ca="1">IF(CF51="NO",VLOOKUP(CA51,'Players Stats'!$C$88:$H$127,7-'Quarter 3'!CI51),"")</f>
        <v>0.44500000000000001</v>
      </c>
      <c r="CL51" s="44">
        <f t="shared" ca="1" si="72"/>
        <v>0</v>
      </c>
      <c r="CM51" s="27">
        <f t="shared" ca="1" si="39"/>
        <v>0.17118335162547438</v>
      </c>
      <c r="CN51" s="44" t="str">
        <f ca="1">IF(CM51="","",IF(CM51&lt;=VLOOKUP(CA51,'Players Stats'!$C$88:$L$127,10),"YES","NO"))</f>
        <v>NO</v>
      </c>
      <c r="CO51" s="27" t="str">
        <f t="shared" ca="1" si="40"/>
        <v/>
      </c>
      <c r="CP51" s="44" t="str">
        <f ca="1">IF(CN51="YES",IF(CO51&lt;=VLOOKUP(CA51,'Players Stats'!$C$88:$H$127,6),1,0),"")</f>
        <v/>
      </c>
      <c r="CQ51" s="27" t="str">
        <f t="shared" ca="1" si="41"/>
        <v/>
      </c>
      <c r="CR51" s="44" t="str">
        <f ca="1">IF(AND(CN51="YES",CQ51&lt;&gt;""),IF(CQ51&lt;=VLOOKUP(CA51,'Players Stats'!$C$88:$H$127,6),1,0),"")</f>
        <v/>
      </c>
      <c r="CS51" s="27">
        <f t="shared" ca="1" si="42"/>
        <v>0.38995672491718969</v>
      </c>
      <c r="CT51" s="44" t="str">
        <f ca="1">IF(CS51="","",IF(CS51&lt;=Simulation!$K$7,"YES","NO"))</f>
        <v>NO</v>
      </c>
      <c r="CU51" s="27">
        <f t="shared" ca="1" si="43"/>
        <v>0.43654105704561386</v>
      </c>
      <c r="CV51" s="44">
        <f ca="1">IF(CT51="NO",IF(CU51&lt;=Simulation!$K$9,BX51,BY51),"")</f>
        <v>5</v>
      </c>
      <c r="CX51" s="44">
        <f t="shared" ca="1" si="44"/>
        <v>25</v>
      </c>
      <c r="CY51" s="6" t="str">
        <f t="shared" ca="1" si="45"/>
        <v>-</v>
      </c>
      <c r="CZ51" s="44">
        <f t="shared" ca="1" si="46"/>
        <v>13</v>
      </c>
      <c r="DB51" s="44" t="str">
        <f t="shared" ca="1" si="3"/>
        <v/>
      </c>
      <c r="DC51" s="44" t="str">
        <f t="shared" ca="1" si="3"/>
        <v/>
      </c>
      <c r="DD51" s="44" t="str">
        <f t="shared" ca="1" si="3"/>
        <v/>
      </c>
      <c r="DE51" s="44"/>
      <c r="DF51" s="44">
        <f ca="1">IF(DF50&lt;&gt;"",IF(AND(DF50&lt;60*Simulation!$K$8, DF50+DG51&lt;60*Simulation!$K$8),DF50+DG51,""),"")</f>
        <v>574</v>
      </c>
      <c r="DG51" s="44">
        <f ca="1">IF(DF50&lt;&gt;"",IF(AND(EF50&lt;&gt;"", DH50=EF50),RANDBETWEEN(Simulation!$N$6,Simulation!$P$6),RANDBETWEEN(Simulation!$N$5,Simulation!$P$5)),"")</f>
        <v>19</v>
      </c>
      <c r="DH51" s="44">
        <f t="shared" ca="1" si="73"/>
        <v>5</v>
      </c>
      <c r="DI51" s="44">
        <f t="shared" ca="1" si="47"/>
        <v>6</v>
      </c>
      <c r="DJ51" s="27">
        <f t="shared" ca="1" si="48"/>
        <v>0.43411634748520356</v>
      </c>
      <c r="DK51" s="44">
        <f t="shared" ca="1" si="49"/>
        <v>23</v>
      </c>
      <c r="DL51" s="44" t="str">
        <f ca="1">IF(DF51&lt;&gt;"",VLOOKUP(DK51,'Players Stats'!$C$88:$D$127,2),"")</f>
        <v>Small Forward</v>
      </c>
      <c r="DM51" s="44" t="str">
        <f ca="1">IF(DF51&lt;&gt;"",VLOOKUP(DK51,'Players Stats'!$C$88:$E$127,3),"")</f>
        <v>Kevin Durant</v>
      </c>
      <c r="DN51" s="27">
        <f t="shared" ca="1" si="50"/>
        <v>0.67275314958437316</v>
      </c>
      <c r="DO51" s="44">
        <f ca="1">IF(DF51&lt;&gt;"",VLOOKUP('Quarter 3'!DK51-5*('Quarter 3'!DH51-1),'Players Stats'!$B$136:$J$140,1+DI51),"")</f>
        <v>7.3050000000000004E-2</v>
      </c>
      <c r="DP51" s="44" t="str">
        <f t="shared" ca="1" si="74"/>
        <v>NO</v>
      </c>
      <c r="DQ51" s="27">
        <f t="shared" ca="1" si="51"/>
        <v>6.4928923665556249E-2</v>
      </c>
      <c r="DR51" s="44">
        <f ca="1">IF(DF51&lt;&gt;"",IF(DP51="NO",VLOOKUP(DK51,'Players Stats'!$C$88:$I$127,7),""),"")</f>
        <v>0.18807339449541285</v>
      </c>
      <c r="DS51" s="44">
        <f t="shared" ca="1" si="75"/>
        <v>3</v>
      </c>
      <c r="DT51" s="27">
        <f t="shared" ca="1" si="52"/>
        <v>0.41956606134245455</v>
      </c>
      <c r="DU51" s="44">
        <f ca="1">IF(DP51="NO",VLOOKUP(DK51,'Players Stats'!$C$88:$H$127,7-'Quarter 3'!DS51),"")</f>
        <v>0.41599999999999998</v>
      </c>
      <c r="DV51" s="44">
        <f t="shared" ca="1" si="76"/>
        <v>0</v>
      </c>
      <c r="DW51" s="27" t="str">
        <f t="shared" ca="1" si="53"/>
        <v/>
      </c>
      <c r="DX51" s="44" t="str">
        <f ca="1">IF(DW51="","",IF(DW51&lt;=VLOOKUP(DK51,'Players Stats'!$C$88:$L$127,10),"YES","NO"))</f>
        <v/>
      </c>
      <c r="DY51" s="27" t="str">
        <f t="shared" ca="1" si="54"/>
        <v/>
      </c>
      <c r="DZ51" s="44" t="str">
        <f ca="1">IF(DX51="YES",IF(DY51&lt;=VLOOKUP(DK51,'Players Stats'!$C$88:$H$127,6),1,0),"")</f>
        <v/>
      </c>
      <c r="EA51" s="27" t="str">
        <f t="shared" ca="1" si="55"/>
        <v/>
      </c>
      <c r="EB51" s="44" t="str">
        <f ca="1">IF(AND(DX51="YES",EA51&lt;&gt;""),IF(EA51&lt;=VLOOKUP(DK51,'Players Stats'!$C$88:$H$127,6),1,0),"")</f>
        <v/>
      </c>
      <c r="EC51" s="27" t="str">
        <f t="shared" ca="1" si="56"/>
        <v/>
      </c>
      <c r="ED51" s="44" t="str">
        <f ca="1">IF(EC51="","",IF(EC51&lt;=Simulation!$K$7,"YES","NO"))</f>
        <v/>
      </c>
      <c r="EE51" s="27" t="str">
        <f t="shared" ca="1" si="57"/>
        <v/>
      </c>
      <c r="EF51" s="44" t="str">
        <f ca="1">IF(ED51="NO",IF(EE51&lt;=Simulation!$K$9,DH51,DI51),"")</f>
        <v/>
      </c>
      <c r="EH51" s="44">
        <f t="shared" ca="1" si="58"/>
        <v>22</v>
      </c>
      <c r="EI51" s="6" t="str">
        <f t="shared" ca="1" si="59"/>
        <v>-</v>
      </c>
      <c r="EJ51" s="44">
        <f t="shared" ca="1" si="60"/>
        <v>18</v>
      </c>
      <c r="EL51" s="44" t="str">
        <f t="shared" ca="1" si="4"/>
        <v/>
      </c>
      <c r="EM51" s="44" t="str">
        <f t="shared" ca="1" si="4"/>
        <v/>
      </c>
      <c r="EN51" s="44" t="str">
        <f t="shared" ca="1" si="4"/>
        <v/>
      </c>
    </row>
    <row r="52" spans="2:144">
      <c r="B52" s="44">
        <f ca="1">IF(B51&lt;&gt;"",IF(AND(B51&lt;60*Simulation!$K$8, B51+C52&lt;60*Simulation!$K$8),B51+C52,""),"")</f>
        <v>628</v>
      </c>
      <c r="C52" s="44">
        <f ca="1">IF(B51&lt;&gt;"",IF(AND(AB51&lt;&gt;"", D51=AB51),RANDBETWEEN(Simulation!$N$6,Simulation!$P$6),RANDBETWEEN(Simulation!$N$5,Simulation!$P$5)),"")</f>
        <v>16</v>
      </c>
      <c r="D52" s="44">
        <f t="shared" ca="1" si="61"/>
        <v>5</v>
      </c>
      <c r="E52" s="44">
        <f t="shared" ca="1" si="5"/>
        <v>6</v>
      </c>
      <c r="F52" s="27">
        <f t="shared" ca="1" si="6"/>
        <v>0.5518912566664973</v>
      </c>
      <c r="G52" s="44">
        <f t="shared" ca="1" si="7"/>
        <v>23</v>
      </c>
      <c r="H52" s="44" t="str">
        <f ca="1">IF(B52&lt;&gt;"",VLOOKUP(G52,'Players Stats'!$C$88:$D$127,2),"")</f>
        <v>Small Forward</v>
      </c>
      <c r="I52" s="44" t="str">
        <f ca="1">IF(B52&lt;&gt;"",VLOOKUP(G52,'Players Stats'!$C$88:$E$127,3),"")</f>
        <v>Kevin Durant</v>
      </c>
      <c r="J52" s="27">
        <f t="shared" ca="1" si="8"/>
        <v>0.67347262469530367</v>
      </c>
      <c r="K52" s="44">
        <f ca="1">IF(B52&lt;&gt;"",VLOOKUP('Quarter 3'!G52-5*('Quarter 3'!D52-1),'Players Stats'!$B$136:$J$140,1+E52),"")</f>
        <v>7.3050000000000004E-2</v>
      </c>
      <c r="L52" s="44" t="str">
        <f t="shared" ca="1" si="62"/>
        <v>NO</v>
      </c>
      <c r="M52" s="27">
        <f t="shared" ca="1" si="9"/>
        <v>0.56164028829846235</v>
      </c>
      <c r="N52" s="44">
        <f ca="1">IF(B52&lt;&gt;"",IF(L52="NO",VLOOKUP(G52,'Players Stats'!$C$88:$I$127,7),""),"")</f>
        <v>0.18807339449541285</v>
      </c>
      <c r="O52" s="44">
        <f t="shared" ca="1" si="63"/>
        <v>2</v>
      </c>
      <c r="P52" s="27">
        <f t="shared" ca="1" si="10"/>
        <v>0.51401631378955315</v>
      </c>
      <c r="Q52" s="44">
        <f ca="1">IF(L52="NO",VLOOKUP(G52,'Players Stats'!$C$88:$H$127,7-'Quarter 3'!O52),"")</f>
        <v>0.51</v>
      </c>
      <c r="R52" s="44">
        <f t="shared" ca="1" si="64"/>
        <v>0</v>
      </c>
      <c r="S52" s="27">
        <f t="shared" ca="1" si="11"/>
        <v>0.23835692239120976</v>
      </c>
      <c r="T52" s="44" t="str">
        <f ca="1">IF(S52="","",IF(S52&lt;=VLOOKUP(G52,'Players Stats'!$C$88:$L$127,10),"YES","NO"))</f>
        <v>NO</v>
      </c>
      <c r="U52" s="27" t="str">
        <f t="shared" ca="1" si="12"/>
        <v/>
      </c>
      <c r="V52" s="44" t="str">
        <f ca="1">IF(T52="YES",IF(U52&lt;=VLOOKUP(G52,'Players Stats'!$C$88:$H$127,6),1,0),"")</f>
        <v/>
      </c>
      <c r="W52" s="27" t="str">
        <f t="shared" ca="1" si="13"/>
        <v/>
      </c>
      <c r="X52" s="44" t="str">
        <f ca="1">IF(AND(T52="YES",W52&lt;&gt;""),IF(W52&lt;=VLOOKUP(G52,'Players Stats'!$C$88:$H$127,6),1,0),"")</f>
        <v/>
      </c>
      <c r="Y52" s="27">
        <f t="shared" ca="1" si="14"/>
        <v>0.64066968447476402</v>
      </c>
      <c r="Z52" s="44" t="str">
        <f ca="1">IF(Y52="","",IF(Y52&lt;=Simulation!$K$7,"YES","NO"))</f>
        <v>NO</v>
      </c>
      <c r="AA52" s="27">
        <f t="shared" ca="1" si="15"/>
        <v>8.1154822176334851E-2</v>
      </c>
      <c r="AB52" s="44">
        <f ca="1">IF(Z52="NO",IF(AA52&lt;=Simulation!$K$9,D52,E52),"")</f>
        <v>5</v>
      </c>
      <c r="AD52" s="44">
        <f t="shared" ca="1" si="16"/>
        <v>24</v>
      </c>
      <c r="AE52" s="6" t="str">
        <f t="shared" ca="1" si="17"/>
        <v>-</v>
      </c>
      <c r="AF52" s="44">
        <f t="shared" ca="1" si="18"/>
        <v>17</v>
      </c>
      <c r="AH52" s="44" t="str">
        <f t="shared" ca="1" si="77"/>
        <v/>
      </c>
      <c r="AI52" s="44" t="str">
        <f t="shared" ca="1" si="77"/>
        <v/>
      </c>
      <c r="AJ52" s="44" t="str">
        <f t="shared" ca="1" si="77"/>
        <v/>
      </c>
      <c r="AL52" s="44">
        <f ca="1">IF(AL51&lt;&gt;"",IF(AND(AL51&lt;60*Simulation!$K$8, AL51+AM52&lt;60*Simulation!$K$8),AL51+AM52,""),"")</f>
        <v>642</v>
      </c>
      <c r="AM52" s="44">
        <f ca="1">IF(AL51&lt;&gt;"",IF(AND(BL51&lt;&gt;"", AN51=BL51),RANDBETWEEN(Simulation!$N$6,Simulation!$P$6),RANDBETWEEN(Simulation!$N$5,Simulation!$P$5)),"")</f>
        <v>9</v>
      </c>
      <c r="AN52" s="44">
        <f t="shared" ca="1" si="65"/>
        <v>5</v>
      </c>
      <c r="AO52" s="44">
        <f t="shared" ca="1" si="19"/>
        <v>6</v>
      </c>
      <c r="AP52" s="27">
        <f t="shared" ca="1" si="20"/>
        <v>0.29846563994513331</v>
      </c>
      <c r="AQ52" s="44">
        <f t="shared" ca="1" si="21"/>
        <v>22</v>
      </c>
      <c r="AR52" s="44" t="str">
        <f ca="1">IF(AL52&lt;&gt;"",VLOOKUP(AQ52,'Players Stats'!$C$88:$D$127,2),"")</f>
        <v>Shooting Guard</v>
      </c>
      <c r="AS52" s="44" t="str">
        <f ca="1">IF(AL52&lt;&gt;"",VLOOKUP(AQ52,'Players Stats'!$C$88:$E$127,3),"")</f>
        <v>Thabo Sefolosha</v>
      </c>
      <c r="AT52" s="27">
        <f t="shared" ca="1" si="22"/>
        <v>0.2877249981415958</v>
      </c>
      <c r="AU52" s="44">
        <f ca="1">IF(AL52&lt;&gt;"",VLOOKUP('Quarter 3'!AQ52-5*('Quarter 3'!AN52-1),'Players Stats'!$B$136:$J$140,1+AO52),"")</f>
        <v>8.7049999999999988E-2</v>
      </c>
      <c r="AV52" s="44" t="str">
        <f t="shared" ca="1" si="66"/>
        <v>NO</v>
      </c>
      <c r="AW52" s="27">
        <f t="shared" ca="1" si="23"/>
        <v>0.41077901988561949</v>
      </c>
      <c r="AX52" s="44">
        <f ca="1">IF(AL52&lt;&gt;"",IF(AV52="NO",VLOOKUP(AQ52,'Players Stats'!$C$88:$I$127,7),""),"")</f>
        <v>0.35555555555555557</v>
      </c>
      <c r="AY52" s="44">
        <f t="shared" ca="1" si="67"/>
        <v>2</v>
      </c>
      <c r="AZ52" s="27">
        <f t="shared" ca="1" si="24"/>
        <v>0.33645761505824723</v>
      </c>
      <c r="BA52" s="44">
        <f ca="1">IF(AV52="NO",VLOOKUP(AQ52,'Players Stats'!$C$88:$H$127,7-'Quarter 3'!AY52),"")</f>
        <v>0.48099999999999998</v>
      </c>
      <c r="BB52" s="44">
        <f t="shared" ca="1" si="68"/>
        <v>2</v>
      </c>
      <c r="BC52" s="27">
        <f t="shared" ca="1" si="25"/>
        <v>0.74260825050808288</v>
      </c>
      <c r="BD52" s="44" t="str">
        <f ca="1">IF(BC52="","",IF(BC52&lt;=VLOOKUP(AQ52,'Players Stats'!$C$88:$L$127,10),"YES","NO"))</f>
        <v>NO</v>
      </c>
      <c r="BE52" s="27" t="str">
        <f t="shared" ca="1" si="26"/>
        <v/>
      </c>
      <c r="BF52" s="44" t="str">
        <f ca="1">IF(BD52="YES",IF(BE52&lt;=VLOOKUP(AQ52,'Players Stats'!$C$88:$H$127,6),1,0),"")</f>
        <v/>
      </c>
      <c r="BG52" s="27" t="str">
        <f t="shared" ca="1" si="27"/>
        <v/>
      </c>
      <c r="BH52" s="44" t="str">
        <f ca="1">IF(AND(BD52="YES",BG52&lt;&gt;""),IF(BG52&lt;=VLOOKUP(AQ52,'Players Stats'!$C$88:$H$127,6),1,0),"")</f>
        <v/>
      </c>
      <c r="BI52" s="27" t="str">
        <f t="shared" ca="1" si="28"/>
        <v/>
      </c>
      <c r="BJ52" s="44" t="str">
        <f ca="1">IF(BI52="","",IF(BI52&lt;=Simulation!$K$7,"YES","NO"))</f>
        <v/>
      </c>
      <c r="BK52" s="27" t="str">
        <f t="shared" ca="1" si="29"/>
        <v/>
      </c>
      <c r="BL52" s="44" t="str">
        <f ca="1">IF(BJ52="NO",IF(BK52&lt;=Simulation!$K$9,AN52,AO52),"")</f>
        <v/>
      </c>
      <c r="BN52" s="44">
        <f t="shared" ca="1" si="30"/>
        <v>21</v>
      </c>
      <c r="BO52" s="6" t="str">
        <f t="shared" ca="1" si="31"/>
        <v>-</v>
      </c>
      <c r="BP52" s="44">
        <f t="shared" ca="1" si="32"/>
        <v>28</v>
      </c>
      <c r="BR52" s="44" t="str">
        <f t="shared" ca="1" si="2"/>
        <v/>
      </c>
      <c r="BS52" s="44" t="str">
        <f t="shared" ca="1" si="2"/>
        <v/>
      </c>
      <c r="BT52" s="44" t="str">
        <f t="shared" ca="1" si="2"/>
        <v/>
      </c>
      <c r="BU52" s="44"/>
      <c r="BV52" s="44">
        <f ca="1">IF(BV51&lt;&gt;"",IF(AND(BV51&lt;60*Simulation!$K$8, BV51+BW52&lt;60*Simulation!$K$8),BV51+BW52,""),"")</f>
        <v>721</v>
      </c>
      <c r="BW52" s="44">
        <f ca="1">IF(BV51&lt;&gt;"",IF(AND(CV51&lt;&gt;"", BX51=CV51),RANDBETWEEN(Simulation!$N$6,Simulation!$P$6),RANDBETWEEN(Simulation!$N$5,Simulation!$P$5)),"")</f>
        <v>14</v>
      </c>
      <c r="BX52" s="44">
        <f t="shared" ca="1" si="69"/>
        <v>5</v>
      </c>
      <c r="BY52" s="44">
        <f t="shared" ca="1" si="33"/>
        <v>6</v>
      </c>
      <c r="BZ52" s="27">
        <f t="shared" ca="1" si="34"/>
        <v>0.65658248008951559</v>
      </c>
      <c r="CA52" s="44">
        <f t="shared" ca="1" si="35"/>
        <v>24</v>
      </c>
      <c r="CB52" s="44" t="str">
        <f ca="1">IF(BV52&lt;&gt;"",VLOOKUP(CA52,'Players Stats'!$C$88:$D$127,2),"")</f>
        <v>Power Forward</v>
      </c>
      <c r="CC52" s="44" t="str">
        <f ca="1">IF(BV52&lt;&gt;"",VLOOKUP(CA52,'Players Stats'!$C$88:$E$127,3),"")</f>
        <v>Serge Ibaka</v>
      </c>
      <c r="CD52" s="27">
        <f t="shared" ca="1" si="36"/>
        <v>0.93456710235282114</v>
      </c>
      <c r="CE52" s="44">
        <f ca="1">IF(BV52&lt;&gt;"",VLOOKUP('Quarter 3'!CA52-5*('Quarter 3'!BX52-1),'Players Stats'!$B$136:$J$140,1+BY52),"")</f>
        <v>4.6249999999999999E-2</v>
      </c>
      <c r="CF52" s="44" t="str">
        <f t="shared" ca="1" si="70"/>
        <v>NO</v>
      </c>
      <c r="CG52" s="27">
        <f t="shared" ca="1" si="37"/>
        <v>0.16207375179595707</v>
      </c>
      <c r="CH52" s="44">
        <f ca="1">IF(BV52&lt;&gt;"",IF(CF52="NO",VLOOKUP(CA52,'Players Stats'!$C$88:$I$127,7),""),"")</f>
        <v>6.7307692307692318E-2</v>
      </c>
      <c r="CI52" s="44">
        <f t="shared" ca="1" si="71"/>
        <v>2</v>
      </c>
      <c r="CJ52" s="27">
        <f t="shared" ca="1" si="38"/>
        <v>0.47582981419883597</v>
      </c>
      <c r="CK52" s="44">
        <f ca="1">IF(CF52="NO",VLOOKUP(CA52,'Players Stats'!$C$88:$H$127,7-'Quarter 3'!CI52),"")</f>
        <v>0.57299999999999995</v>
      </c>
      <c r="CL52" s="44">
        <f t="shared" ca="1" si="72"/>
        <v>2</v>
      </c>
      <c r="CM52" s="27">
        <f t="shared" ca="1" si="39"/>
        <v>4.6001330277360419E-2</v>
      </c>
      <c r="CN52" s="44" t="str">
        <f ca="1">IF(CM52="","",IF(CM52&lt;=VLOOKUP(CA52,'Players Stats'!$C$88:$L$127,10),"YES","NO"))</f>
        <v>NO</v>
      </c>
      <c r="CO52" s="27" t="str">
        <f t="shared" ca="1" si="40"/>
        <v/>
      </c>
      <c r="CP52" s="44" t="str">
        <f ca="1">IF(CN52="YES",IF(CO52&lt;=VLOOKUP(CA52,'Players Stats'!$C$88:$H$127,6),1,0),"")</f>
        <v/>
      </c>
      <c r="CQ52" s="27" t="str">
        <f t="shared" ca="1" si="41"/>
        <v/>
      </c>
      <c r="CR52" s="44" t="str">
        <f ca="1">IF(AND(CN52="YES",CQ52&lt;&gt;""),IF(CQ52&lt;=VLOOKUP(CA52,'Players Stats'!$C$88:$H$127,6),1,0),"")</f>
        <v/>
      </c>
      <c r="CS52" s="27" t="str">
        <f t="shared" ca="1" si="42"/>
        <v/>
      </c>
      <c r="CT52" s="44" t="str">
        <f ca="1">IF(CS52="","",IF(CS52&lt;=Simulation!$K$7,"YES","NO"))</f>
        <v/>
      </c>
      <c r="CU52" s="27" t="str">
        <f t="shared" ca="1" si="43"/>
        <v/>
      </c>
      <c r="CV52" s="44" t="str">
        <f ca="1">IF(CT52="NO",IF(CU52&lt;=Simulation!$K$9,BX52,BY52),"")</f>
        <v/>
      </c>
      <c r="CX52" s="44">
        <f t="shared" ca="1" si="44"/>
        <v>27</v>
      </c>
      <c r="CY52" s="6" t="str">
        <f t="shared" ca="1" si="45"/>
        <v>-</v>
      </c>
      <c r="CZ52" s="44">
        <f t="shared" ca="1" si="46"/>
        <v>13</v>
      </c>
      <c r="DB52" s="44" t="str">
        <f t="shared" ca="1" si="3"/>
        <v/>
      </c>
      <c r="DC52" s="44" t="str">
        <f t="shared" ca="1" si="3"/>
        <v/>
      </c>
      <c r="DD52" s="44" t="str">
        <f t="shared" ca="1" si="3"/>
        <v/>
      </c>
      <c r="DE52" s="44"/>
      <c r="DF52" s="44">
        <f ca="1">IF(DF51&lt;&gt;"",IF(AND(DF51&lt;60*Simulation!$K$8, DF51+DG52&lt;60*Simulation!$K$8),DF51+DG52,""),"")</f>
        <v>589</v>
      </c>
      <c r="DG52" s="44">
        <f ca="1">IF(DF51&lt;&gt;"",IF(AND(EF51&lt;&gt;"", DH51=EF51),RANDBETWEEN(Simulation!$N$6,Simulation!$P$6),RANDBETWEEN(Simulation!$N$5,Simulation!$P$5)),"")</f>
        <v>15</v>
      </c>
      <c r="DH52" s="44">
        <f t="shared" ca="1" si="73"/>
        <v>6</v>
      </c>
      <c r="DI52" s="44">
        <f t="shared" ca="1" si="47"/>
        <v>5</v>
      </c>
      <c r="DJ52" s="27">
        <f t="shared" ca="1" si="48"/>
        <v>0.76982645463884969</v>
      </c>
      <c r="DK52" s="44">
        <f t="shared" ca="1" si="49"/>
        <v>29</v>
      </c>
      <c r="DL52" s="44" t="str">
        <f ca="1">IF(DF52&lt;&gt;"",VLOOKUP(DK52,'Players Stats'!$C$88:$D$127,2),"")</f>
        <v>Power Forward</v>
      </c>
      <c r="DM52" s="44" t="str">
        <f ca="1">IF(DF52&lt;&gt;"",VLOOKUP(DK52,'Players Stats'!$C$88:$E$127,3),"")</f>
        <v>Tayshaun Prince</v>
      </c>
      <c r="DN52" s="27">
        <f t="shared" ca="1" si="50"/>
        <v>0.56758169669885106</v>
      </c>
      <c r="DO52" s="44">
        <f ca="1">IF(DF52&lt;&gt;"",VLOOKUP('Quarter 3'!DK52-5*('Quarter 3'!DH52-1),'Players Stats'!$B$136:$J$140,1+DI52),"")</f>
        <v>0.15285000000000001</v>
      </c>
      <c r="DP52" s="44" t="str">
        <f t="shared" ca="1" si="74"/>
        <v>NO</v>
      </c>
      <c r="DQ52" s="27">
        <f t="shared" ca="1" si="51"/>
        <v>0.52157043015421412</v>
      </c>
      <c r="DR52" s="44">
        <f ca="1">IF(DF52&lt;&gt;"",IF(DP52="NO",VLOOKUP(DK52,'Players Stats'!$C$88:$I$127,7),""),"")</f>
        <v>0.10784313725490198</v>
      </c>
      <c r="DS52" s="44">
        <f t="shared" ca="1" si="75"/>
        <v>2</v>
      </c>
      <c r="DT52" s="27">
        <f t="shared" ca="1" si="52"/>
        <v>0.48757981861449839</v>
      </c>
      <c r="DU52" s="44">
        <f ca="1">IF(DP52="NO",VLOOKUP(DK52,'Players Stats'!$C$88:$H$127,7-'Quarter 3'!DS52),"")</f>
        <v>0.42899999999999999</v>
      </c>
      <c r="DV52" s="44">
        <f t="shared" ca="1" si="76"/>
        <v>0</v>
      </c>
      <c r="DW52" s="27">
        <f t="shared" ca="1" si="53"/>
        <v>0.25413141375195114</v>
      </c>
      <c r="DX52" s="44" t="str">
        <f ca="1">IF(DW52="","",IF(DW52&lt;=VLOOKUP(DK52,'Players Stats'!$C$88:$L$127,10),"YES","NO"))</f>
        <v>NO</v>
      </c>
      <c r="DY52" s="27" t="str">
        <f t="shared" ca="1" si="54"/>
        <v/>
      </c>
      <c r="DZ52" s="44" t="str">
        <f ca="1">IF(DX52="YES",IF(DY52&lt;=VLOOKUP(DK52,'Players Stats'!$C$88:$H$127,6),1,0),"")</f>
        <v/>
      </c>
      <c r="EA52" s="27" t="str">
        <f t="shared" ca="1" si="55"/>
        <v/>
      </c>
      <c r="EB52" s="44" t="str">
        <f ca="1">IF(AND(DX52="YES",EA52&lt;&gt;""),IF(EA52&lt;=VLOOKUP(DK52,'Players Stats'!$C$88:$H$127,6),1,0),"")</f>
        <v/>
      </c>
      <c r="EC52" s="27">
        <f t="shared" ca="1" si="56"/>
        <v>0.34546922758159759</v>
      </c>
      <c r="ED52" s="44" t="str">
        <f ca="1">IF(EC52="","",IF(EC52&lt;=Simulation!$K$7,"YES","NO"))</f>
        <v>NO</v>
      </c>
      <c r="EE52" s="27">
        <f t="shared" ca="1" si="57"/>
        <v>0.15753638463487818</v>
      </c>
      <c r="EF52" s="44">
        <f ca="1">IF(ED52="NO",IF(EE52&lt;=Simulation!$K$9,DH52,DI52),"")</f>
        <v>6</v>
      </c>
      <c r="EH52" s="44">
        <f t="shared" ca="1" si="58"/>
        <v>22</v>
      </c>
      <c r="EI52" s="6" t="str">
        <f t="shared" ca="1" si="59"/>
        <v>-</v>
      </c>
      <c r="EJ52" s="44">
        <f t="shared" ca="1" si="60"/>
        <v>18</v>
      </c>
      <c r="EL52" s="44" t="str">
        <f t="shared" ca="1" si="4"/>
        <v/>
      </c>
      <c r="EM52" s="44" t="str">
        <f t="shared" ca="1" si="4"/>
        <v/>
      </c>
      <c r="EN52" s="44" t="str">
        <f t="shared" ca="1" si="4"/>
        <v/>
      </c>
    </row>
    <row r="53" spans="2:144">
      <c r="B53" s="44">
        <f ca="1">IF(B52&lt;&gt;"",IF(AND(B52&lt;60*Simulation!$K$8, B52+C53&lt;60*Simulation!$K$8),B52+C53,""),"")</f>
        <v>635</v>
      </c>
      <c r="C53" s="44">
        <f ca="1">IF(B52&lt;&gt;"",IF(AND(AB52&lt;&gt;"", D52=AB52),RANDBETWEEN(Simulation!$N$6,Simulation!$P$6),RANDBETWEEN(Simulation!$N$5,Simulation!$P$5)),"")</f>
        <v>7</v>
      </c>
      <c r="D53" s="44">
        <f t="shared" ca="1" si="61"/>
        <v>5</v>
      </c>
      <c r="E53" s="44">
        <f t="shared" ca="1" si="5"/>
        <v>6</v>
      </c>
      <c r="F53" s="27">
        <f t="shared" ca="1" si="6"/>
        <v>0.19518402000847723</v>
      </c>
      <c r="G53" s="44">
        <f t="shared" ca="1" si="7"/>
        <v>21</v>
      </c>
      <c r="H53" s="44" t="str">
        <f ca="1">IF(B53&lt;&gt;"",VLOOKUP(G53,'Players Stats'!$C$88:$D$127,2),"")</f>
        <v>Point Guard</v>
      </c>
      <c r="I53" s="44" t="str">
        <f ca="1">IF(B53&lt;&gt;"",VLOOKUP(G53,'Players Stats'!$C$88:$E$127,3),"")</f>
        <v>Russell Westbrook</v>
      </c>
      <c r="J53" s="27">
        <f t="shared" ca="1" si="8"/>
        <v>0.24702113760939548</v>
      </c>
      <c r="K53" s="44">
        <f ca="1">IF(B53&lt;&gt;"",VLOOKUP('Quarter 3'!G53-5*('Quarter 3'!D53-1),'Players Stats'!$B$136:$J$140,1+E53),"")</f>
        <v>0.14365</v>
      </c>
      <c r="L53" s="44" t="str">
        <f t="shared" ca="1" si="62"/>
        <v>NO</v>
      </c>
      <c r="M53" s="27">
        <f t="shared" ca="1" si="9"/>
        <v>0.57903813302741269</v>
      </c>
      <c r="N53" s="44">
        <f ca="1">IF(B53&lt;&gt;"",IF(L53="NO",VLOOKUP(G53,'Players Stats'!$C$88:$I$127,7),""),"")</f>
        <v>0.16517857142857145</v>
      </c>
      <c r="O53" s="44">
        <f t="shared" ca="1" si="63"/>
        <v>2</v>
      </c>
      <c r="P53" s="27">
        <f t="shared" ca="1" si="10"/>
        <v>0.11334998290138443</v>
      </c>
      <c r="Q53" s="44">
        <f ca="1">IF(L53="NO",VLOOKUP(G53,'Players Stats'!$C$88:$H$127,7-'Quarter 3'!O53),"")</f>
        <v>0.438</v>
      </c>
      <c r="R53" s="44">
        <f t="shared" ca="1" si="64"/>
        <v>2</v>
      </c>
      <c r="S53" s="27">
        <f t="shared" ca="1" si="11"/>
        <v>0.40366124637392797</v>
      </c>
      <c r="T53" s="44" t="str">
        <f ca="1">IF(S53="","",IF(S53&lt;=VLOOKUP(G53,'Players Stats'!$C$88:$L$127,10),"YES","NO"))</f>
        <v>NO</v>
      </c>
      <c r="U53" s="27" t="str">
        <f t="shared" ca="1" si="12"/>
        <v/>
      </c>
      <c r="V53" s="44" t="str">
        <f ca="1">IF(T53="YES",IF(U53&lt;=VLOOKUP(G53,'Players Stats'!$C$88:$H$127,6),1,0),"")</f>
        <v/>
      </c>
      <c r="W53" s="27" t="str">
        <f t="shared" ca="1" si="13"/>
        <v/>
      </c>
      <c r="X53" s="44" t="str">
        <f ca="1">IF(AND(T53="YES",W53&lt;&gt;""),IF(W53&lt;=VLOOKUP(G53,'Players Stats'!$C$88:$H$127,6),1,0),"")</f>
        <v/>
      </c>
      <c r="Y53" s="27" t="str">
        <f t="shared" ca="1" si="14"/>
        <v/>
      </c>
      <c r="Z53" s="44" t="str">
        <f ca="1">IF(Y53="","",IF(Y53&lt;=Simulation!$K$7,"YES","NO"))</f>
        <v/>
      </c>
      <c r="AA53" s="27" t="str">
        <f t="shared" ca="1" si="15"/>
        <v/>
      </c>
      <c r="AB53" s="44" t="str">
        <f ca="1">IF(Z53="NO",IF(AA53&lt;=Simulation!$K$9,D53,E53),"")</f>
        <v/>
      </c>
      <c r="AD53" s="44">
        <f t="shared" ca="1" si="16"/>
        <v>26</v>
      </c>
      <c r="AE53" s="6" t="str">
        <f t="shared" ca="1" si="17"/>
        <v>-</v>
      </c>
      <c r="AF53" s="44">
        <f t="shared" ca="1" si="18"/>
        <v>17</v>
      </c>
      <c r="AH53" s="44" t="str">
        <f t="shared" ca="1" si="77"/>
        <v/>
      </c>
      <c r="AI53" s="44" t="str">
        <f t="shared" ca="1" si="77"/>
        <v/>
      </c>
      <c r="AJ53" s="44" t="str">
        <f t="shared" ca="1" si="77"/>
        <v/>
      </c>
      <c r="AL53" s="44">
        <f ca="1">IF(AL52&lt;&gt;"",IF(AND(AL52&lt;60*Simulation!$K$8, AL52+AM53&lt;60*Simulation!$K$8),AL52+AM53,""),"")</f>
        <v>656</v>
      </c>
      <c r="AM53" s="44">
        <f ca="1">IF(AL52&lt;&gt;"",IF(AND(BL52&lt;&gt;"", AN52=BL52),RANDBETWEEN(Simulation!$N$6,Simulation!$P$6),RANDBETWEEN(Simulation!$N$5,Simulation!$P$5)),"")</f>
        <v>14</v>
      </c>
      <c r="AN53" s="44">
        <f t="shared" ca="1" si="65"/>
        <v>6</v>
      </c>
      <c r="AO53" s="44">
        <f t="shared" ca="1" si="19"/>
        <v>5</v>
      </c>
      <c r="AP53" s="27">
        <f t="shared" ca="1" si="20"/>
        <v>0.48136016920529523</v>
      </c>
      <c r="AQ53" s="44">
        <f t="shared" ca="1" si="21"/>
        <v>28</v>
      </c>
      <c r="AR53" s="44" t="str">
        <f ca="1">IF(AL53&lt;&gt;"",VLOOKUP(AQ53,'Players Stats'!$C$88:$D$127,2),"")</f>
        <v>Small Forward</v>
      </c>
      <c r="AS53" s="44" t="str">
        <f ca="1">IF(AL53&lt;&gt;"",VLOOKUP(AQ53,'Players Stats'!$C$88:$E$127,3),"")</f>
        <v>Zach Randolph</v>
      </c>
      <c r="AT53" s="27">
        <f t="shared" ca="1" si="22"/>
        <v>0.87832306447649944</v>
      </c>
      <c r="AU53" s="44">
        <f ca="1">IF(AL53&lt;&gt;"",VLOOKUP('Quarter 3'!AQ53-5*('Quarter 3'!AN53-1),'Players Stats'!$B$136:$J$140,1+AO53),"")</f>
        <v>0.13515000000000002</v>
      </c>
      <c r="AV53" s="44" t="str">
        <f t="shared" ca="1" si="66"/>
        <v>NO</v>
      </c>
      <c r="AW53" s="27">
        <f t="shared" ca="1" si="23"/>
        <v>6.513765588956888E-2</v>
      </c>
      <c r="AX53" s="44">
        <f ca="1">IF(AL53&lt;&gt;"",IF(AV53="NO",VLOOKUP(AQ53,'Players Stats'!$C$88:$I$127,7),""),"")</f>
        <v>2.1739130434782608E-2</v>
      </c>
      <c r="AY53" s="44">
        <f t="shared" ca="1" si="67"/>
        <v>2</v>
      </c>
      <c r="AZ53" s="27">
        <f t="shared" ca="1" si="24"/>
        <v>0.3507973744695807</v>
      </c>
      <c r="BA53" s="44">
        <f ca="1">IF(AV53="NO",VLOOKUP(AQ53,'Players Stats'!$C$88:$H$127,7-'Quarter 3'!AY53),"")</f>
        <v>0.46</v>
      </c>
      <c r="BB53" s="44">
        <f t="shared" ca="1" si="68"/>
        <v>2</v>
      </c>
      <c r="BC53" s="27">
        <f t="shared" ca="1" si="25"/>
        <v>0.23706385525373308</v>
      </c>
      <c r="BD53" s="44" t="str">
        <f ca="1">IF(BC53="","",IF(BC53&lt;=VLOOKUP(AQ53,'Players Stats'!$C$88:$L$127,10),"YES","NO"))</f>
        <v>NO</v>
      </c>
      <c r="BE53" s="27" t="str">
        <f t="shared" ca="1" si="26"/>
        <v/>
      </c>
      <c r="BF53" s="44" t="str">
        <f ca="1">IF(BD53="YES",IF(BE53&lt;=VLOOKUP(AQ53,'Players Stats'!$C$88:$H$127,6),1,0),"")</f>
        <v/>
      </c>
      <c r="BG53" s="27" t="str">
        <f t="shared" ca="1" si="27"/>
        <v/>
      </c>
      <c r="BH53" s="44" t="str">
        <f ca="1">IF(AND(BD53="YES",BG53&lt;&gt;""),IF(BG53&lt;=VLOOKUP(AQ53,'Players Stats'!$C$88:$H$127,6),1,0),"")</f>
        <v/>
      </c>
      <c r="BI53" s="27" t="str">
        <f t="shared" ca="1" si="28"/>
        <v/>
      </c>
      <c r="BJ53" s="44" t="str">
        <f ca="1">IF(BI53="","",IF(BI53&lt;=Simulation!$K$7,"YES","NO"))</f>
        <v/>
      </c>
      <c r="BK53" s="27" t="str">
        <f t="shared" ca="1" si="29"/>
        <v/>
      </c>
      <c r="BL53" s="44" t="str">
        <f ca="1">IF(BJ53="NO",IF(BK53&lt;=Simulation!$K$9,AN53,AO53),"")</f>
        <v/>
      </c>
      <c r="BN53" s="44">
        <f t="shared" ca="1" si="30"/>
        <v>21</v>
      </c>
      <c r="BO53" s="6" t="str">
        <f t="shared" ca="1" si="31"/>
        <v>-</v>
      </c>
      <c r="BP53" s="44">
        <f t="shared" ca="1" si="32"/>
        <v>30</v>
      </c>
      <c r="BR53" s="44" t="str">
        <f t="shared" ca="1" si="2"/>
        <v/>
      </c>
      <c r="BS53" s="44" t="str">
        <f t="shared" ca="1" si="2"/>
        <v/>
      </c>
      <c r="BT53" s="44" t="str">
        <f t="shared" ca="1" si="2"/>
        <v/>
      </c>
      <c r="BU53" s="44"/>
      <c r="BV53" s="44">
        <f ca="1">IF(BV52&lt;&gt;"",IF(AND(BV52&lt;60*Simulation!$K$8, BV52+BW53&lt;60*Simulation!$K$8),BV52+BW53,""),"")</f>
        <v>734</v>
      </c>
      <c r="BW53" s="44">
        <f ca="1">IF(BV52&lt;&gt;"",IF(AND(CV52&lt;&gt;"", BX52=CV52),RANDBETWEEN(Simulation!$N$6,Simulation!$P$6),RANDBETWEEN(Simulation!$N$5,Simulation!$P$5)),"")</f>
        <v>13</v>
      </c>
      <c r="BX53" s="44">
        <f t="shared" ca="1" si="69"/>
        <v>6</v>
      </c>
      <c r="BY53" s="44">
        <f t="shared" ca="1" si="33"/>
        <v>5</v>
      </c>
      <c r="BZ53" s="27">
        <f t="shared" ca="1" si="34"/>
        <v>9.6492385593442642E-2</v>
      </c>
      <c r="CA53" s="44">
        <f t="shared" ca="1" si="35"/>
        <v>26</v>
      </c>
      <c r="CB53" s="44" t="str">
        <f ca="1">IF(BV53&lt;&gt;"",VLOOKUP(CA53,'Players Stats'!$C$88:$D$127,2),"")</f>
        <v>Point Guard</v>
      </c>
      <c r="CC53" s="44" t="str">
        <f ca="1">IF(BV53&lt;&gt;"",VLOOKUP(CA53,'Players Stats'!$C$88:$E$127,3),"")</f>
        <v>Mike Conley</v>
      </c>
      <c r="CD53" s="27">
        <f t="shared" ca="1" si="36"/>
        <v>0.13818030272639525</v>
      </c>
      <c r="CE53" s="44">
        <f ca="1">IF(BV53&lt;&gt;"",VLOOKUP('Quarter 3'!CA53-5*('Quarter 3'!BX53-1),'Players Stats'!$B$136:$J$140,1+BY53),"")</f>
        <v>8.5750000000000007E-2</v>
      </c>
      <c r="CF53" s="44" t="str">
        <f t="shared" ca="1" si="70"/>
        <v>NO</v>
      </c>
      <c r="CG53" s="27">
        <f t="shared" ca="1" si="37"/>
        <v>0.56332658752531883</v>
      </c>
      <c r="CH53" s="44">
        <f ca="1">IF(BV53&lt;&gt;"",IF(CF53="NO",VLOOKUP(CA53,'Players Stats'!$C$88:$I$127,7),""),"")</f>
        <v>0.23870967741935484</v>
      </c>
      <c r="CI53" s="44">
        <f t="shared" ca="1" si="71"/>
        <v>2</v>
      </c>
      <c r="CJ53" s="27">
        <f t="shared" ca="1" si="38"/>
        <v>0.69944881861282759</v>
      </c>
      <c r="CK53" s="44">
        <f ca="1">IF(CF53="NO",VLOOKUP(CA53,'Players Stats'!$C$88:$H$127,7-'Quarter 3'!CI53),"")</f>
        <v>0.44</v>
      </c>
      <c r="CL53" s="44">
        <f t="shared" ca="1" si="72"/>
        <v>0</v>
      </c>
      <c r="CM53" s="27">
        <f t="shared" ca="1" si="39"/>
        <v>0.77020306204552003</v>
      </c>
      <c r="CN53" s="44" t="str">
        <f ca="1">IF(CM53="","",IF(CM53&lt;=VLOOKUP(CA53,'Players Stats'!$C$88:$L$127,10),"YES","NO"))</f>
        <v>NO</v>
      </c>
      <c r="CO53" s="27" t="str">
        <f t="shared" ca="1" si="40"/>
        <v/>
      </c>
      <c r="CP53" s="44" t="str">
        <f ca="1">IF(CN53="YES",IF(CO53&lt;=VLOOKUP(CA53,'Players Stats'!$C$88:$H$127,6),1,0),"")</f>
        <v/>
      </c>
      <c r="CQ53" s="27" t="str">
        <f t="shared" ca="1" si="41"/>
        <v/>
      </c>
      <c r="CR53" s="44" t="str">
        <f ca="1">IF(AND(CN53="YES",CQ53&lt;&gt;""),IF(CQ53&lt;=VLOOKUP(CA53,'Players Stats'!$C$88:$H$127,6),1,0),"")</f>
        <v/>
      </c>
      <c r="CS53" s="27">
        <f t="shared" ca="1" si="42"/>
        <v>0.66736254063214839</v>
      </c>
      <c r="CT53" s="44" t="str">
        <f ca="1">IF(CS53="","",IF(CS53&lt;=Simulation!$K$7,"YES","NO"))</f>
        <v>NO</v>
      </c>
      <c r="CU53" s="27">
        <f t="shared" ca="1" si="43"/>
        <v>0.7015402070353618</v>
      </c>
      <c r="CV53" s="44">
        <f ca="1">IF(CT53="NO",IF(CU53&lt;=Simulation!$K$9,BX53,BY53),"")</f>
        <v>5</v>
      </c>
      <c r="CX53" s="44">
        <f t="shared" ca="1" si="44"/>
        <v>27</v>
      </c>
      <c r="CY53" s="6" t="str">
        <f t="shared" ca="1" si="45"/>
        <v>-</v>
      </c>
      <c r="CZ53" s="44">
        <f t="shared" ca="1" si="46"/>
        <v>13</v>
      </c>
      <c r="DB53" s="44" t="str">
        <f t="shared" ca="1" si="3"/>
        <v/>
      </c>
      <c r="DC53" s="44" t="str">
        <f t="shared" ca="1" si="3"/>
        <v/>
      </c>
      <c r="DD53" s="44" t="str">
        <f t="shared" ca="1" si="3"/>
        <v/>
      </c>
      <c r="DE53" s="44"/>
      <c r="DF53" s="44">
        <f ca="1">IF(DF52&lt;&gt;"",IF(AND(DF52&lt;60*Simulation!$K$8, DF52+DG53&lt;60*Simulation!$K$8),DF52+DG53,""),"")</f>
        <v>605</v>
      </c>
      <c r="DG53" s="44">
        <f ca="1">IF(DF52&lt;&gt;"",IF(AND(EF52&lt;&gt;"", DH52=EF52),RANDBETWEEN(Simulation!$N$6,Simulation!$P$6),RANDBETWEEN(Simulation!$N$5,Simulation!$P$5)),"")</f>
        <v>16</v>
      </c>
      <c r="DH53" s="44">
        <f t="shared" ca="1" si="73"/>
        <v>6</v>
      </c>
      <c r="DI53" s="44">
        <f t="shared" ca="1" si="47"/>
        <v>5</v>
      </c>
      <c r="DJ53" s="27">
        <f t="shared" ca="1" si="48"/>
        <v>0.55969218176872459</v>
      </c>
      <c r="DK53" s="44">
        <f t="shared" ca="1" si="49"/>
        <v>28</v>
      </c>
      <c r="DL53" s="44" t="str">
        <f ca="1">IF(DF53&lt;&gt;"",VLOOKUP(DK53,'Players Stats'!$C$88:$D$127,2),"")</f>
        <v>Small Forward</v>
      </c>
      <c r="DM53" s="44" t="str">
        <f ca="1">IF(DF53&lt;&gt;"",VLOOKUP(DK53,'Players Stats'!$C$88:$E$127,3),"")</f>
        <v>Zach Randolph</v>
      </c>
      <c r="DN53" s="27">
        <f t="shared" ca="1" si="50"/>
        <v>0.90415406247681152</v>
      </c>
      <c r="DO53" s="44">
        <f ca="1">IF(DF53&lt;&gt;"",VLOOKUP('Quarter 3'!DK53-5*('Quarter 3'!DH53-1),'Players Stats'!$B$136:$J$140,1+DI53),"")</f>
        <v>0.13515000000000002</v>
      </c>
      <c r="DP53" s="44" t="str">
        <f t="shared" ca="1" si="74"/>
        <v>NO</v>
      </c>
      <c r="DQ53" s="27">
        <f t="shared" ca="1" si="51"/>
        <v>0.3463011698407118</v>
      </c>
      <c r="DR53" s="44">
        <f ca="1">IF(DF53&lt;&gt;"",IF(DP53="NO",VLOOKUP(DK53,'Players Stats'!$C$88:$I$127,7),""),"")</f>
        <v>2.1739130434782608E-2</v>
      </c>
      <c r="DS53" s="44">
        <f t="shared" ca="1" si="75"/>
        <v>2</v>
      </c>
      <c r="DT53" s="27">
        <f t="shared" ca="1" si="52"/>
        <v>0.74096931224665719</v>
      </c>
      <c r="DU53" s="44">
        <f ca="1">IF(DP53="NO",VLOOKUP(DK53,'Players Stats'!$C$88:$H$127,7-'Quarter 3'!DS53),"")</f>
        <v>0.46</v>
      </c>
      <c r="DV53" s="44">
        <f t="shared" ca="1" si="76"/>
        <v>0</v>
      </c>
      <c r="DW53" s="27">
        <f t="shared" ca="1" si="53"/>
        <v>0.78567521630437287</v>
      </c>
      <c r="DX53" s="44" t="str">
        <f ca="1">IF(DW53="","",IF(DW53&lt;=VLOOKUP(DK53,'Players Stats'!$C$88:$L$127,10),"YES","NO"))</f>
        <v>NO</v>
      </c>
      <c r="DY53" s="27" t="str">
        <f t="shared" ca="1" si="54"/>
        <v/>
      </c>
      <c r="DZ53" s="44" t="str">
        <f ca="1">IF(DX53="YES",IF(DY53&lt;=VLOOKUP(DK53,'Players Stats'!$C$88:$H$127,6),1,0),"")</f>
        <v/>
      </c>
      <c r="EA53" s="27" t="str">
        <f t="shared" ca="1" si="55"/>
        <v/>
      </c>
      <c r="EB53" s="44" t="str">
        <f ca="1">IF(AND(DX53="YES",EA53&lt;&gt;""),IF(EA53&lt;=VLOOKUP(DK53,'Players Stats'!$C$88:$H$127,6),1,0),"")</f>
        <v/>
      </c>
      <c r="EC53" s="27">
        <f t="shared" ca="1" si="56"/>
        <v>0.3844082630536394</v>
      </c>
      <c r="ED53" s="44" t="str">
        <f ca="1">IF(EC53="","",IF(EC53&lt;=Simulation!$K$7,"YES","NO"))</f>
        <v>NO</v>
      </c>
      <c r="EE53" s="27">
        <f t="shared" ca="1" si="57"/>
        <v>5.711562714424312E-2</v>
      </c>
      <c r="EF53" s="44">
        <f ca="1">IF(ED53="NO",IF(EE53&lt;=Simulation!$K$9,DH53,DI53),"")</f>
        <v>6</v>
      </c>
      <c r="EH53" s="44">
        <f t="shared" ca="1" si="58"/>
        <v>22</v>
      </c>
      <c r="EI53" s="6" t="str">
        <f t="shared" ca="1" si="59"/>
        <v>-</v>
      </c>
      <c r="EJ53" s="44">
        <f t="shared" ca="1" si="60"/>
        <v>18</v>
      </c>
      <c r="EL53" s="44" t="str">
        <f t="shared" ca="1" si="4"/>
        <v/>
      </c>
      <c r="EM53" s="44" t="str">
        <f t="shared" ca="1" si="4"/>
        <v/>
      </c>
      <c r="EN53" s="44" t="str">
        <f t="shared" ca="1" si="4"/>
        <v/>
      </c>
    </row>
    <row r="54" spans="2:144">
      <c r="B54" s="44">
        <f ca="1">IF(B53&lt;&gt;"",IF(AND(B53&lt;60*Simulation!$K$8, B53+C54&lt;60*Simulation!$K$8),B53+C54,""),"")</f>
        <v>643</v>
      </c>
      <c r="C54" s="44">
        <f ca="1">IF(B53&lt;&gt;"",IF(AND(AB53&lt;&gt;"", D53=AB53),RANDBETWEEN(Simulation!$N$6,Simulation!$P$6),RANDBETWEEN(Simulation!$N$5,Simulation!$P$5)),"")</f>
        <v>8</v>
      </c>
      <c r="D54" s="44">
        <f t="shared" ca="1" si="61"/>
        <v>6</v>
      </c>
      <c r="E54" s="44">
        <f t="shared" ca="1" si="5"/>
        <v>5</v>
      </c>
      <c r="F54" s="27">
        <f t="shared" ca="1" si="6"/>
        <v>0.11271672807209643</v>
      </c>
      <c r="G54" s="44">
        <f t="shared" ca="1" si="7"/>
        <v>26</v>
      </c>
      <c r="H54" s="44" t="str">
        <f ca="1">IF(B54&lt;&gt;"",VLOOKUP(G54,'Players Stats'!$C$88:$D$127,2),"")</f>
        <v>Point Guard</v>
      </c>
      <c r="I54" s="44" t="str">
        <f ca="1">IF(B54&lt;&gt;"",VLOOKUP(G54,'Players Stats'!$C$88:$E$127,3),"")</f>
        <v>Mike Conley</v>
      </c>
      <c r="J54" s="27">
        <f t="shared" ca="1" si="8"/>
        <v>0.33388867765668506</v>
      </c>
      <c r="K54" s="44">
        <f ca="1">IF(B54&lt;&gt;"",VLOOKUP('Quarter 3'!G54-5*('Quarter 3'!D54-1),'Players Stats'!$B$136:$J$140,1+E54),"")</f>
        <v>8.5750000000000007E-2</v>
      </c>
      <c r="L54" s="44" t="str">
        <f t="shared" ca="1" si="62"/>
        <v>NO</v>
      </c>
      <c r="M54" s="27">
        <f t="shared" ca="1" si="9"/>
        <v>0.55858003787392185</v>
      </c>
      <c r="N54" s="44">
        <f ca="1">IF(B54&lt;&gt;"",IF(L54="NO",VLOOKUP(G54,'Players Stats'!$C$88:$I$127,7),""),"")</f>
        <v>0.23870967741935484</v>
      </c>
      <c r="O54" s="44">
        <f t="shared" ca="1" si="63"/>
        <v>2</v>
      </c>
      <c r="P54" s="27">
        <f t="shared" ca="1" si="10"/>
        <v>0.99831825494543247</v>
      </c>
      <c r="Q54" s="44">
        <f ca="1">IF(L54="NO",VLOOKUP(G54,'Players Stats'!$C$88:$H$127,7-'Quarter 3'!O54),"")</f>
        <v>0.44</v>
      </c>
      <c r="R54" s="44">
        <f t="shared" ca="1" si="64"/>
        <v>0</v>
      </c>
      <c r="S54" s="27">
        <f t="shared" ca="1" si="11"/>
        <v>0.50599517946541561</v>
      </c>
      <c r="T54" s="44" t="str">
        <f ca="1">IF(S54="","",IF(S54&lt;=VLOOKUP(G54,'Players Stats'!$C$88:$L$127,10),"YES","NO"))</f>
        <v>NO</v>
      </c>
      <c r="U54" s="27" t="str">
        <f t="shared" ca="1" si="12"/>
        <v/>
      </c>
      <c r="V54" s="44" t="str">
        <f ca="1">IF(T54="YES",IF(U54&lt;=VLOOKUP(G54,'Players Stats'!$C$88:$H$127,6),1,0),"")</f>
        <v/>
      </c>
      <c r="W54" s="27" t="str">
        <f t="shared" ca="1" si="13"/>
        <v/>
      </c>
      <c r="X54" s="44" t="str">
        <f ca="1">IF(AND(T54="YES",W54&lt;&gt;""),IF(W54&lt;=VLOOKUP(G54,'Players Stats'!$C$88:$H$127,6),1,0),"")</f>
        <v/>
      </c>
      <c r="Y54" s="27">
        <f t="shared" ca="1" si="14"/>
        <v>0.39775851832298714</v>
      </c>
      <c r="Z54" s="44" t="str">
        <f ca="1">IF(Y54="","",IF(Y54&lt;=Simulation!$K$7,"YES","NO"))</f>
        <v>NO</v>
      </c>
      <c r="AA54" s="27">
        <f t="shared" ca="1" si="15"/>
        <v>0.33194887542059459</v>
      </c>
      <c r="AB54" s="44">
        <f ca="1">IF(Z54="NO",IF(AA54&lt;=Simulation!$K$9,D54,E54),"")</f>
        <v>5</v>
      </c>
      <c r="AD54" s="44">
        <f t="shared" ca="1" si="16"/>
        <v>26</v>
      </c>
      <c r="AE54" s="6" t="str">
        <f t="shared" ca="1" si="17"/>
        <v>-</v>
      </c>
      <c r="AF54" s="44">
        <f t="shared" ca="1" si="18"/>
        <v>17</v>
      </c>
      <c r="AH54" s="44" t="str">
        <f t="shared" ca="1" si="77"/>
        <v/>
      </c>
      <c r="AI54" s="44" t="str">
        <f t="shared" ca="1" si="77"/>
        <v/>
      </c>
      <c r="AJ54" s="44" t="str">
        <f t="shared" ca="1" si="77"/>
        <v/>
      </c>
      <c r="AL54" s="44">
        <f ca="1">IF(AL53&lt;&gt;"",IF(AND(AL53&lt;60*Simulation!$K$8, AL53+AM54&lt;60*Simulation!$K$8),AL53+AM54,""),"")</f>
        <v>679</v>
      </c>
      <c r="AM54" s="44">
        <f ca="1">IF(AL53&lt;&gt;"",IF(AND(BL53&lt;&gt;"", AN53=BL53),RANDBETWEEN(Simulation!$N$6,Simulation!$P$6),RANDBETWEEN(Simulation!$N$5,Simulation!$P$5)),"")</f>
        <v>23</v>
      </c>
      <c r="AN54" s="44">
        <f t="shared" ca="1" si="65"/>
        <v>5</v>
      </c>
      <c r="AO54" s="44">
        <f t="shared" ca="1" si="19"/>
        <v>6</v>
      </c>
      <c r="AP54" s="27">
        <f t="shared" ca="1" si="20"/>
        <v>0.76636897375412272</v>
      </c>
      <c r="AQ54" s="44">
        <f t="shared" ca="1" si="21"/>
        <v>24</v>
      </c>
      <c r="AR54" s="44" t="str">
        <f ca="1">IF(AL54&lt;&gt;"",VLOOKUP(AQ54,'Players Stats'!$C$88:$D$127,2),"")</f>
        <v>Power Forward</v>
      </c>
      <c r="AS54" s="44" t="str">
        <f ca="1">IF(AL54&lt;&gt;"",VLOOKUP(AQ54,'Players Stats'!$C$88:$E$127,3),"")</f>
        <v>Serge Ibaka</v>
      </c>
      <c r="AT54" s="27">
        <f t="shared" ca="1" si="22"/>
        <v>0.49104619526685334</v>
      </c>
      <c r="AU54" s="44">
        <f ca="1">IF(AL54&lt;&gt;"",VLOOKUP('Quarter 3'!AQ54-5*('Quarter 3'!AN54-1),'Players Stats'!$B$136:$J$140,1+AO54),"")</f>
        <v>4.6249999999999999E-2</v>
      </c>
      <c r="AV54" s="44" t="str">
        <f t="shared" ca="1" si="66"/>
        <v>NO</v>
      </c>
      <c r="AW54" s="27">
        <f t="shared" ca="1" si="23"/>
        <v>0.58118569150625998</v>
      </c>
      <c r="AX54" s="44">
        <f ca="1">IF(AL54&lt;&gt;"",IF(AV54="NO",VLOOKUP(AQ54,'Players Stats'!$C$88:$I$127,7),""),"")</f>
        <v>6.7307692307692318E-2</v>
      </c>
      <c r="AY54" s="44">
        <f t="shared" ca="1" si="67"/>
        <v>2</v>
      </c>
      <c r="AZ54" s="27">
        <f t="shared" ca="1" si="24"/>
        <v>0.98885669796009612</v>
      </c>
      <c r="BA54" s="44">
        <f ca="1">IF(AV54="NO",VLOOKUP(AQ54,'Players Stats'!$C$88:$H$127,7-'Quarter 3'!AY54),"")</f>
        <v>0.57299999999999995</v>
      </c>
      <c r="BB54" s="44">
        <f t="shared" ca="1" si="68"/>
        <v>0</v>
      </c>
      <c r="BC54" s="27">
        <f t="shared" ca="1" si="25"/>
        <v>0.42971194915109789</v>
      </c>
      <c r="BD54" s="44" t="str">
        <f ca="1">IF(BC54="","",IF(BC54&lt;=VLOOKUP(AQ54,'Players Stats'!$C$88:$L$127,10),"YES","NO"))</f>
        <v>NO</v>
      </c>
      <c r="BE54" s="27" t="str">
        <f t="shared" ca="1" si="26"/>
        <v/>
      </c>
      <c r="BF54" s="44" t="str">
        <f ca="1">IF(BD54="YES",IF(BE54&lt;=VLOOKUP(AQ54,'Players Stats'!$C$88:$H$127,6),1,0),"")</f>
        <v/>
      </c>
      <c r="BG54" s="27" t="str">
        <f t="shared" ca="1" si="27"/>
        <v/>
      </c>
      <c r="BH54" s="44" t="str">
        <f ca="1">IF(AND(BD54="YES",BG54&lt;&gt;""),IF(BG54&lt;=VLOOKUP(AQ54,'Players Stats'!$C$88:$H$127,6),1,0),"")</f>
        <v/>
      </c>
      <c r="BI54" s="27">
        <f t="shared" ca="1" si="28"/>
        <v>0.22299313523780484</v>
      </c>
      <c r="BJ54" s="44" t="str">
        <f ca="1">IF(BI54="","",IF(BI54&lt;=Simulation!$K$7,"YES","NO"))</f>
        <v>NO</v>
      </c>
      <c r="BK54" s="27">
        <f t="shared" ca="1" si="29"/>
        <v>0.44269809107949643</v>
      </c>
      <c r="BL54" s="44">
        <f ca="1">IF(BJ54="NO",IF(BK54&lt;=Simulation!$K$9,AN54,AO54),"")</f>
        <v>6</v>
      </c>
      <c r="BN54" s="44">
        <f t="shared" ca="1" si="30"/>
        <v>21</v>
      </c>
      <c r="BO54" s="6" t="str">
        <f t="shared" ca="1" si="31"/>
        <v>-</v>
      </c>
      <c r="BP54" s="44">
        <f t="shared" ca="1" si="32"/>
        <v>30</v>
      </c>
      <c r="BR54" s="44" t="str">
        <f t="shared" ca="1" si="2"/>
        <v/>
      </c>
      <c r="BS54" s="44" t="str">
        <f t="shared" ca="1" si="2"/>
        <v/>
      </c>
      <c r="BT54" s="44" t="str">
        <f t="shared" ca="1" si="2"/>
        <v/>
      </c>
      <c r="BU54" s="44"/>
      <c r="BV54" s="44">
        <f ca="1">IF(BV53&lt;&gt;"",IF(AND(BV53&lt;60*Simulation!$K$8, BV53+BW54&lt;60*Simulation!$K$8),BV53+BW54,""),"")</f>
        <v>753</v>
      </c>
      <c r="BW54" s="44">
        <f ca="1">IF(BV53&lt;&gt;"",IF(AND(CV53&lt;&gt;"", BX53=CV53),RANDBETWEEN(Simulation!$N$6,Simulation!$P$6),RANDBETWEEN(Simulation!$N$5,Simulation!$P$5)),"")</f>
        <v>19</v>
      </c>
      <c r="BX54" s="44">
        <f t="shared" ca="1" si="69"/>
        <v>5</v>
      </c>
      <c r="BY54" s="44">
        <f t="shared" ca="1" si="33"/>
        <v>6</v>
      </c>
      <c r="BZ54" s="27">
        <f t="shared" ca="1" si="34"/>
        <v>0.92946442574342214</v>
      </c>
      <c r="CA54" s="44">
        <f t="shared" ca="1" si="35"/>
        <v>25</v>
      </c>
      <c r="CB54" s="44" t="str">
        <f ca="1">IF(BV54&lt;&gt;"",VLOOKUP(CA54,'Players Stats'!$C$88:$D$127,2),"")</f>
        <v>Center</v>
      </c>
      <c r="CC54" s="44" t="str">
        <f ca="1">IF(BV54&lt;&gt;"",VLOOKUP(CA54,'Players Stats'!$C$88:$E$127,3),"")</f>
        <v>Kendrick Perkins</v>
      </c>
      <c r="CD54" s="27">
        <f t="shared" ca="1" si="36"/>
        <v>1.5381751153619949E-2</v>
      </c>
      <c r="CE54" s="44">
        <f ca="1">IF(BV54&lt;&gt;"",VLOOKUP('Quarter 3'!CA54-5*('Quarter 3'!BX54-1),'Players Stats'!$B$136:$J$140,1+BY54),"")</f>
        <v>0.12500000000000003</v>
      </c>
      <c r="CF54" s="44" t="str">
        <f t="shared" ca="1" si="70"/>
        <v>YES</v>
      </c>
      <c r="CG54" s="27" t="str">
        <f t="shared" ca="1" si="37"/>
        <v/>
      </c>
      <c r="CH54" s="44" t="str">
        <f ca="1">IF(BV54&lt;&gt;"",IF(CF54="NO",VLOOKUP(CA54,'Players Stats'!$C$88:$I$127,7),""),"")</f>
        <v/>
      </c>
      <c r="CI54" s="44" t="str">
        <f t="shared" ca="1" si="71"/>
        <v/>
      </c>
      <c r="CJ54" s="27" t="str">
        <f t="shared" ca="1" si="38"/>
        <v/>
      </c>
      <c r="CK54" s="44" t="str">
        <f ca="1">IF(CF54="NO",VLOOKUP(CA54,'Players Stats'!$C$88:$H$127,7-'Quarter 3'!CI54),"")</f>
        <v/>
      </c>
      <c r="CL54" s="44" t="str">
        <f t="shared" ca="1" si="72"/>
        <v/>
      </c>
      <c r="CM54" s="27" t="str">
        <f t="shared" ca="1" si="39"/>
        <v/>
      </c>
      <c r="CN54" s="44" t="str">
        <f ca="1">IF(CM54="","",IF(CM54&lt;=VLOOKUP(CA54,'Players Stats'!$C$88:$L$127,10),"YES","NO"))</f>
        <v/>
      </c>
      <c r="CO54" s="27" t="str">
        <f t="shared" ca="1" si="40"/>
        <v/>
      </c>
      <c r="CP54" s="44" t="str">
        <f ca="1">IF(CN54="YES",IF(CO54&lt;=VLOOKUP(CA54,'Players Stats'!$C$88:$H$127,6),1,0),"")</f>
        <v/>
      </c>
      <c r="CQ54" s="27" t="str">
        <f t="shared" ca="1" si="41"/>
        <v/>
      </c>
      <c r="CR54" s="44" t="str">
        <f ca="1">IF(AND(CN54="YES",CQ54&lt;&gt;""),IF(CQ54&lt;=VLOOKUP(CA54,'Players Stats'!$C$88:$H$127,6),1,0),"")</f>
        <v/>
      </c>
      <c r="CS54" s="27" t="str">
        <f t="shared" ca="1" si="42"/>
        <v/>
      </c>
      <c r="CT54" s="44" t="str">
        <f ca="1">IF(CS54="","",IF(CS54&lt;=Simulation!$K$7,"YES","NO"))</f>
        <v/>
      </c>
      <c r="CU54" s="27" t="str">
        <f t="shared" ca="1" si="43"/>
        <v/>
      </c>
      <c r="CV54" s="44" t="str">
        <f ca="1">IF(CT54="NO",IF(CU54&lt;=Simulation!$K$9,BX54,BY54),"")</f>
        <v/>
      </c>
      <c r="CX54" s="44">
        <f t="shared" ca="1" si="44"/>
        <v>27</v>
      </c>
      <c r="CY54" s="6" t="str">
        <f t="shared" ca="1" si="45"/>
        <v>-</v>
      </c>
      <c r="CZ54" s="44">
        <f t="shared" ca="1" si="46"/>
        <v>13</v>
      </c>
      <c r="DB54" s="44" t="str">
        <f t="shared" ca="1" si="3"/>
        <v/>
      </c>
      <c r="DC54" s="44" t="str">
        <f t="shared" ca="1" si="3"/>
        <v/>
      </c>
      <c r="DD54" s="44" t="str">
        <f t="shared" ca="1" si="3"/>
        <v/>
      </c>
      <c r="DE54" s="44"/>
      <c r="DF54" s="44">
        <f ca="1">IF(DF53&lt;&gt;"",IF(AND(DF53&lt;60*Simulation!$K$8, DF53+DG54&lt;60*Simulation!$K$8),DF53+DG54,""),"")</f>
        <v>605</v>
      </c>
      <c r="DG54" s="44">
        <f ca="1">IF(DF53&lt;&gt;"",IF(AND(EF53&lt;&gt;"", DH53=EF53),RANDBETWEEN(Simulation!$N$6,Simulation!$P$6),RANDBETWEEN(Simulation!$N$5,Simulation!$P$5)),"")</f>
        <v>0</v>
      </c>
      <c r="DH54" s="44">
        <f t="shared" ca="1" si="73"/>
        <v>6</v>
      </c>
      <c r="DI54" s="44">
        <f t="shared" ca="1" si="47"/>
        <v>5</v>
      </c>
      <c r="DJ54" s="27">
        <f t="shared" ca="1" si="48"/>
        <v>0.53351631038035663</v>
      </c>
      <c r="DK54" s="44">
        <f t="shared" ca="1" si="49"/>
        <v>28</v>
      </c>
      <c r="DL54" s="44" t="str">
        <f ca="1">IF(DF54&lt;&gt;"",VLOOKUP(DK54,'Players Stats'!$C$88:$D$127,2),"")</f>
        <v>Small Forward</v>
      </c>
      <c r="DM54" s="44" t="str">
        <f ca="1">IF(DF54&lt;&gt;"",VLOOKUP(DK54,'Players Stats'!$C$88:$E$127,3),"")</f>
        <v>Zach Randolph</v>
      </c>
      <c r="DN54" s="27">
        <f t="shared" ca="1" si="50"/>
        <v>0.48852299610605743</v>
      </c>
      <c r="DO54" s="44">
        <f ca="1">IF(DF54&lt;&gt;"",VLOOKUP('Quarter 3'!DK54-5*('Quarter 3'!DH54-1),'Players Stats'!$B$136:$J$140,1+DI54),"")</f>
        <v>0.13515000000000002</v>
      </c>
      <c r="DP54" s="44" t="str">
        <f t="shared" ca="1" si="74"/>
        <v>NO</v>
      </c>
      <c r="DQ54" s="27">
        <f t="shared" ca="1" si="51"/>
        <v>0.19779843628982618</v>
      </c>
      <c r="DR54" s="44">
        <f ca="1">IF(DF54&lt;&gt;"",IF(DP54="NO",VLOOKUP(DK54,'Players Stats'!$C$88:$I$127,7),""),"")</f>
        <v>2.1739130434782608E-2</v>
      </c>
      <c r="DS54" s="44">
        <f t="shared" ca="1" si="75"/>
        <v>2</v>
      </c>
      <c r="DT54" s="27">
        <f t="shared" ca="1" si="52"/>
        <v>0.60643238786924814</v>
      </c>
      <c r="DU54" s="44">
        <f ca="1">IF(DP54="NO",VLOOKUP(DK54,'Players Stats'!$C$88:$H$127,7-'Quarter 3'!DS54),"")</f>
        <v>0.46</v>
      </c>
      <c r="DV54" s="44">
        <f t="shared" ca="1" si="76"/>
        <v>0</v>
      </c>
      <c r="DW54" s="27">
        <f t="shared" ca="1" si="53"/>
        <v>0.5850257037706369</v>
      </c>
      <c r="DX54" s="44" t="str">
        <f ca="1">IF(DW54="","",IF(DW54&lt;=VLOOKUP(DK54,'Players Stats'!$C$88:$L$127,10),"YES","NO"))</f>
        <v>NO</v>
      </c>
      <c r="DY54" s="27" t="str">
        <f t="shared" ca="1" si="54"/>
        <v/>
      </c>
      <c r="DZ54" s="44" t="str">
        <f ca="1">IF(DX54="YES",IF(DY54&lt;=VLOOKUP(DK54,'Players Stats'!$C$88:$H$127,6),1,0),"")</f>
        <v/>
      </c>
      <c r="EA54" s="27" t="str">
        <f t="shared" ca="1" si="55"/>
        <v/>
      </c>
      <c r="EB54" s="44" t="str">
        <f ca="1">IF(AND(DX54="YES",EA54&lt;&gt;""),IF(EA54&lt;=VLOOKUP(DK54,'Players Stats'!$C$88:$H$127,6),1,0),"")</f>
        <v/>
      </c>
      <c r="EC54" s="27">
        <f t="shared" ca="1" si="56"/>
        <v>0.7724013318304509</v>
      </c>
      <c r="ED54" s="44" t="str">
        <f ca="1">IF(EC54="","",IF(EC54&lt;=Simulation!$K$7,"YES","NO"))</f>
        <v>NO</v>
      </c>
      <c r="EE54" s="27">
        <f t="shared" ca="1" si="57"/>
        <v>0.85669758166647669</v>
      </c>
      <c r="EF54" s="44">
        <f ca="1">IF(ED54="NO",IF(EE54&lt;=Simulation!$K$9,DH54,DI54),"")</f>
        <v>5</v>
      </c>
      <c r="EH54" s="44">
        <f t="shared" ca="1" si="58"/>
        <v>22</v>
      </c>
      <c r="EI54" s="6" t="str">
        <f t="shared" ca="1" si="59"/>
        <v>-</v>
      </c>
      <c r="EJ54" s="44">
        <f t="shared" ca="1" si="60"/>
        <v>18</v>
      </c>
      <c r="EL54" s="44" t="str">
        <f t="shared" ca="1" si="4"/>
        <v/>
      </c>
      <c r="EM54" s="44" t="str">
        <f t="shared" ca="1" si="4"/>
        <v/>
      </c>
      <c r="EN54" s="44" t="str">
        <f t="shared" ca="1" si="4"/>
        <v/>
      </c>
    </row>
    <row r="55" spans="2:144">
      <c r="B55" s="44">
        <f ca="1">IF(B54&lt;&gt;"",IF(AND(B54&lt;60*Simulation!$K$8, B54+C55&lt;60*Simulation!$K$8),B54+C55,""),"")</f>
        <v>651</v>
      </c>
      <c r="C55" s="44">
        <f ca="1">IF(B54&lt;&gt;"",IF(AND(AB54&lt;&gt;"", D54=AB54),RANDBETWEEN(Simulation!$N$6,Simulation!$P$6),RANDBETWEEN(Simulation!$N$5,Simulation!$P$5)),"")</f>
        <v>8</v>
      </c>
      <c r="D55" s="44">
        <f t="shared" ca="1" si="61"/>
        <v>5</v>
      </c>
      <c r="E55" s="44">
        <f t="shared" ca="1" si="5"/>
        <v>6</v>
      </c>
      <c r="F55" s="27">
        <f t="shared" ca="1" si="6"/>
        <v>0.38055356248567151</v>
      </c>
      <c r="G55" s="44">
        <f t="shared" ca="1" si="7"/>
        <v>22</v>
      </c>
      <c r="H55" s="44" t="str">
        <f ca="1">IF(B55&lt;&gt;"",VLOOKUP(G55,'Players Stats'!$C$88:$D$127,2),"")</f>
        <v>Shooting Guard</v>
      </c>
      <c r="I55" s="44" t="str">
        <f ca="1">IF(B55&lt;&gt;"",VLOOKUP(G55,'Players Stats'!$C$88:$E$127,3),"")</f>
        <v>Thabo Sefolosha</v>
      </c>
      <c r="J55" s="27">
        <f t="shared" ca="1" si="8"/>
        <v>0.34821956980144131</v>
      </c>
      <c r="K55" s="44">
        <f ca="1">IF(B55&lt;&gt;"",VLOOKUP('Quarter 3'!G55-5*('Quarter 3'!D55-1),'Players Stats'!$B$136:$J$140,1+E55),"")</f>
        <v>8.7049999999999988E-2</v>
      </c>
      <c r="L55" s="44" t="str">
        <f t="shared" ca="1" si="62"/>
        <v>NO</v>
      </c>
      <c r="M55" s="27">
        <f t="shared" ca="1" si="9"/>
        <v>7.2668392365880408E-2</v>
      </c>
      <c r="N55" s="44">
        <f ca="1">IF(B55&lt;&gt;"",IF(L55="NO",VLOOKUP(G55,'Players Stats'!$C$88:$I$127,7),""),"")</f>
        <v>0.35555555555555557</v>
      </c>
      <c r="O55" s="44">
        <f t="shared" ca="1" si="63"/>
        <v>3</v>
      </c>
      <c r="P55" s="27">
        <f t="shared" ca="1" si="10"/>
        <v>0.91262309568369071</v>
      </c>
      <c r="Q55" s="44">
        <f ca="1">IF(L55="NO",VLOOKUP(G55,'Players Stats'!$C$88:$H$127,7-'Quarter 3'!O55),"")</f>
        <v>0.41899999999999998</v>
      </c>
      <c r="R55" s="44">
        <f t="shared" ca="1" si="64"/>
        <v>0</v>
      </c>
      <c r="S55" s="27" t="str">
        <f t="shared" ca="1" si="11"/>
        <v/>
      </c>
      <c r="T55" s="44" t="str">
        <f ca="1">IF(S55="","",IF(S55&lt;=VLOOKUP(G55,'Players Stats'!$C$88:$L$127,10),"YES","NO"))</f>
        <v/>
      </c>
      <c r="U55" s="27" t="str">
        <f t="shared" ca="1" si="12"/>
        <v/>
      </c>
      <c r="V55" s="44" t="str">
        <f ca="1">IF(T55="YES",IF(U55&lt;=VLOOKUP(G55,'Players Stats'!$C$88:$H$127,6),1,0),"")</f>
        <v/>
      </c>
      <c r="W55" s="27" t="str">
        <f t="shared" ca="1" si="13"/>
        <v/>
      </c>
      <c r="X55" s="44" t="str">
        <f ca="1">IF(AND(T55="YES",W55&lt;&gt;""),IF(W55&lt;=VLOOKUP(G55,'Players Stats'!$C$88:$H$127,6),1,0),"")</f>
        <v/>
      </c>
      <c r="Y55" s="27" t="str">
        <f t="shared" ca="1" si="14"/>
        <v/>
      </c>
      <c r="Z55" s="44" t="str">
        <f ca="1">IF(Y55="","",IF(Y55&lt;=Simulation!$K$7,"YES","NO"))</f>
        <v/>
      </c>
      <c r="AA55" s="27" t="str">
        <f t="shared" ca="1" si="15"/>
        <v/>
      </c>
      <c r="AB55" s="44" t="str">
        <f ca="1">IF(Z55="NO",IF(AA55&lt;=Simulation!$K$9,D55,E55),"")</f>
        <v/>
      </c>
      <c r="AD55" s="44">
        <f t="shared" ca="1" si="16"/>
        <v>26</v>
      </c>
      <c r="AE55" s="6" t="str">
        <f t="shared" ca="1" si="17"/>
        <v>-</v>
      </c>
      <c r="AF55" s="44">
        <f t="shared" ca="1" si="18"/>
        <v>17</v>
      </c>
      <c r="AH55" s="44" t="str">
        <f t="shared" ca="1" si="77"/>
        <v/>
      </c>
      <c r="AI55" s="44" t="str">
        <f t="shared" ca="1" si="77"/>
        <v/>
      </c>
      <c r="AJ55" s="44" t="str">
        <f t="shared" ca="1" si="77"/>
        <v/>
      </c>
      <c r="AL55" s="44">
        <f ca="1">IF(AL54&lt;&gt;"",IF(AND(AL54&lt;60*Simulation!$K$8, AL54+AM55&lt;60*Simulation!$K$8),AL54+AM55,""),"")</f>
        <v>701</v>
      </c>
      <c r="AM55" s="44">
        <f ca="1">IF(AL54&lt;&gt;"",IF(AND(BL54&lt;&gt;"", AN54=BL54),RANDBETWEEN(Simulation!$N$6,Simulation!$P$6),RANDBETWEEN(Simulation!$N$5,Simulation!$P$5)),"")</f>
        <v>22</v>
      </c>
      <c r="AN55" s="44">
        <f t="shared" ca="1" si="65"/>
        <v>6</v>
      </c>
      <c r="AO55" s="44">
        <f t="shared" ca="1" si="19"/>
        <v>5</v>
      </c>
      <c r="AP55" s="27">
        <f t="shared" ca="1" si="20"/>
        <v>0.67524886945294271</v>
      </c>
      <c r="AQ55" s="44">
        <f t="shared" ca="1" si="21"/>
        <v>29</v>
      </c>
      <c r="AR55" s="44" t="str">
        <f ca="1">IF(AL55&lt;&gt;"",VLOOKUP(AQ55,'Players Stats'!$C$88:$D$127,2),"")</f>
        <v>Power Forward</v>
      </c>
      <c r="AS55" s="44" t="str">
        <f ca="1">IF(AL55&lt;&gt;"",VLOOKUP(AQ55,'Players Stats'!$C$88:$E$127,3),"")</f>
        <v>Tayshaun Prince</v>
      </c>
      <c r="AT55" s="27">
        <f t="shared" ca="1" si="22"/>
        <v>0.65558609028786885</v>
      </c>
      <c r="AU55" s="44">
        <f ca="1">IF(AL55&lt;&gt;"",VLOOKUP('Quarter 3'!AQ55-5*('Quarter 3'!AN55-1),'Players Stats'!$B$136:$J$140,1+AO55),"")</f>
        <v>0.15285000000000001</v>
      </c>
      <c r="AV55" s="44" t="str">
        <f t="shared" ca="1" si="66"/>
        <v>NO</v>
      </c>
      <c r="AW55" s="27">
        <f t="shared" ca="1" si="23"/>
        <v>0.89361048710744406</v>
      </c>
      <c r="AX55" s="44">
        <f ca="1">IF(AL55&lt;&gt;"",IF(AV55="NO",VLOOKUP(AQ55,'Players Stats'!$C$88:$I$127,7),""),"")</f>
        <v>0.10784313725490198</v>
      </c>
      <c r="AY55" s="44">
        <f t="shared" ca="1" si="67"/>
        <v>2</v>
      </c>
      <c r="AZ55" s="27">
        <f t="shared" ca="1" si="24"/>
        <v>0.78394227293650298</v>
      </c>
      <c r="BA55" s="44">
        <f ca="1">IF(AV55="NO",VLOOKUP(AQ55,'Players Stats'!$C$88:$H$127,7-'Quarter 3'!AY55),"")</f>
        <v>0.42899999999999999</v>
      </c>
      <c r="BB55" s="44">
        <f t="shared" ca="1" si="68"/>
        <v>0</v>
      </c>
      <c r="BC55" s="27">
        <f t="shared" ca="1" si="25"/>
        <v>0.74962083142391611</v>
      </c>
      <c r="BD55" s="44" t="str">
        <f ca="1">IF(BC55="","",IF(BC55&lt;=VLOOKUP(AQ55,'Players Stats'!$C$88:$L$127,10),"YES","NO"))</f>
        <v>NO</v>
      </c>
      <c r="BE55" s="27" t="str">
        <f t="shared" ca="1" si="26"/>
        <v/>
      </c>
      <c r="BF55" s="44" t="str">
        <f ca="1">IF(BD55="YES",IF(BE55&lt;=VLOOKUP(AQ55,'Players Stats'!$C$88:$H$127,6),1,0),"")</f>
        <v/>
      </c>
      <c r="BG55" s="27" t="str">
        <f t="shared" ca="1" si="27"/>
        <v/>
      </c>
      <c r="BH55" s="44" t="str">
        <f ca="1">IF(AND(BD55="YES",BG55&lt;&gt;""),IF(BG55&lt;=VLOOKUP(AQ55,'Players Stats'!$C$88:$H$127,6),1,0),"")</f>
        <v/>
      </c>
      <c r="BI55" s="27">
        <f t="shared" ca="1" si="28"/>
        <v>0.46110280049985652</v>
      </c>
      <c r="BJ55" s="44" t="str">
        <f ca="1">IF(BI55="","",IF(BI55&lt;=Simulation!$K$7,"YES","NO"))</f>
        <v>NO</v>
      </c>
      <c r="BK55" s="27">
        <f t="shared" ca="1" si="29"/>
        <v>0.34033137515003342</v>
      </c>
      <c r="BL55" s="44">
        <f ca="1">IF(BJ55="NO",IF(BK55&lt;=Simulation!$K$9,AN55,AO55),"")</f>
        <v>5</v>
      </c>
      <c r="BN55" s="44">
        <f t="shared" ca="1" si="30"/>
        <v>21</v>
      </c>
      <c r="BO55" s="6" t="str">
        <f t="shared" ca="1" si="31"/>
        <v>-</v>
      </c>
      <c r="BP55" s="44">
        <f t="shared" ca="1" si="32"/>
        <v>30</v>
      </c>
      <c r="BR55" s="44" t="str">
        <f t="shared" ca="1" si="2"/>
        <v/>
      </c>
      <c r="BS55" s="44" t="str">
        <f t="shared" ca="1" si="2"/>
        <v/>
      </c>
      <c r="BT55" s="44" t="str">
        <f t="shared" ca="1" si="2"/>
        <v/>
      </c>
      <c r="BU55" s="44"/>
      <c r="BV55" s="44">
        <f ca="1">IF(BV54&lt;&gt;"",IF(AND(BV54&lt;60*Simulation!$K$8, BV54+BW55&lt;60*Simulation!$K$8),BV54+BW55,""),"")</f>
        <v>766</v>
      </c>
      <c r="BW55" s="44">
        <f ca="1">IF(BV54&lt;&gt;"",IF(AND(CV54&lt;&gt;"", BX54=CV54),RANDBETWEEN(Simulation!$N$6,Simulation!$P$6),RANDBETWEEN(Simulation!$N$5,Simulation!$P$5)),"")</f>
        <v>13</v>
      </c>
      <c r="BX55" s="44">
        <f t="shared" ca="1" si="69"/>
        <v>6</v>
      </c>
      <c r="BY55" s="44">
        <f t="shared" ca="1" si="33"/>
        <v>5</v>
      </c>
      <c r="BZ55" s="27">
        <f t="shared" ca="1" si="34"/>
        <v>0.99616527241771013</v>
      </c>
      <c r="CA55" s="44">
        <f t="shared" ca="1" si="35"/>
        <v>30</v>
      </c>
      <c r="CB55" s="44" t="str">
        <f ca="1">IF(BV55&lt;&gt;"",VLOOKUP(CA55,'Players Stats'!$C$88:$D$127,2),"")</f>
        <v>Center</v>
      </c>
      <c r="CC55" s="44" t="str">
        <f ca="1">IF(BV55&lt;&gt;"",VLOOKUP(CA55,'Players Stats'!$C$88:$E$127,3),"")</f>
        <v>Marc Gasol</v>
      </c>
      <c r="CD55" s="27">
        <f t="shared" ca="1" si="36"/>
        <v>0.5479797442830705</v>
      </c>
      <c r="CE55" s="44">
        <f ca="1">IF(BV55&lt;&gt;"",VLOOKUP('Quarter 3'!CA55-5*('Quarter 3'!BX55-1),'Players Stats'!$B$136:$J$140,1+BY55),"")</f>
        <v>0.10355</v>
      </c>
      <c r="CF55" s="44" t="str">
        <f t="shared" ca="1" si="70"/>
        <v>NO</v>
      </c>
      <c r="CG55" s="27">
        <f t="shared" ca="1" si="37"/>
        <v>0.5563763540418829</v>
      </c>
      <c r="CH55" s="44">
        <f ca="1">IF(BV55&lt;&gt;"",IF(CF55="NO",VLOOKUP(CA55,'Players Stats'!$C$88:$I$127,7),""),"")</f>
        <v>1.8018018018018018E-2</v>
      </c>
      <c r="CI55" s="44">
        <f t="shared" ca="1" si="71"/>
        <v>2</v>
      </c>
      <c r="CJ55" s="27">
        <f t="shared" ca="1" si="38"/>
        <v>0.9395600152280591</v>
      </c>
      <c r="CK55" s="44">
        <f ca="1">IF(CF55="NO",VLOOKUP(CA55,'Players Stats'!$C$88:$H$127,7-'Quarter 3'!CI55),"")</f>
        <v>0.49399999999999999</v>
      </c>
      <c r="CL55" s="44">
        <f t="shared" ca="1" si="72"/>
        <v>0</v>
      </c>
      <c r="CM55" s="27">
        <f t="shared" ca="1" si="39"/>
        <v>0.1055402412779255</v>
      </c>
      <c r="CN55" s="44" t="str">
        <f ca="1">IF(CM55="","",IF(CM55&lt;=VLOOKUP(CA55,'Players Stats'!$C$88:$L$127,10),"YES","NO"))</f>
        <v>NO</v>
      </c>
      <c r="CO55" s="27" t="str">
        <f t="shared" ca="1" si="40"/>
        <v/>
      </c>
      <c r="CP55" s="44" t="str">
        <f ca="1">IF(CN55="YES",IF(CO55&lt;=VLOOKUP(CA55,'Players Stats'!$C$88:$H$127,6),1,0),"")</f>
        <v/>
      </c>
      <c r="CQ55" s="27" t="str">
        <f t="shared" ca="1" si="41"/>
        <v/>
      </c>
      <c r="CR55" s="44" t="str">
        <f ca="1">IF(AND(CN55="YES",CQ55&lt;&gt;""),IF(CQ55&lt;=VLOOKUP(CA55,'Players Stats'!$C$88:$H$127,6),1,0),"")</f>
        <v/>
      </c>
      <c r="CS55" s="27">
        <f t="shared" ca="1" si="42"/>
        <v>4.8645297820029132E-3</v>
      </c>
      <c r="CT55" s="44" t="str">
        <f ca="1">IF(CS55="","",IF(CS55&lt;=Simulation!$K$7,"YES","NO"))</f>
        <v>YES</v>
      </c>
      <c r="CU55" s="27" t="str">
        <f t="shared" ca="1" si="43"/>
        <v/>
      </c>
      <c r="CV55" s="44" t="str">
        <f ca="1">IF(CT55="NO",IF(CU55&lt;=Simulation!$K$9,BX55,BY55),"")</f>
        <v/>
      </c>
      <c r="CX55" s="44">
        <f t="shared" ca="1" si="44"/>
        <v>27</v>
      </c>
      <c r="CY55" s="6" t="str">
        <f t="shared" ca="1" si="45"/>
        <v>-</v>
      </c>
      <c r="CZ55" s="44">
        <f t="shared" ca="1" si="46"/>
        <v>13</v>
      </c>
      <c r="DB55" s="44" t="str">
        <f t="shared" ca="1" si="3"/>
        <v/>
      </c>
      <c r="DC55" s="44" t="str">
        <f t="shared" ca="1" si="3"/>
        <v/>
      </c>
      <c r="DD55" s="44" t="str">
        <f t="shared" ca="1" si="3"/>
        <v/>
      </c>
      <c r="DE55" s="44"/>
      <c r="DF55" s="44">
        <f ca="1">IF(DF54&lt;&gt;"",IF(AND(DF54&lt;60*Simulation!$K$8, DF54+DG55&lt;60*Simulation!$K$8),DF54+DG55,""),"")</f>
        <v>614</v>
      </c>
      <c r="DG55" s="44">
        <f ca="1">IF(DF54&lt;&gt;"",IF(AND(EF54&lt;&gt;"", DH54=EF54),RANDBETWEEN(Simulation!$N$6,Simulation!$P$6),RANDBETWEEN(Simulation!$N$5,Simulation!$P$5)),"")</f>
        <v>9</v>
      </c>
      <c r="DH55" s="44">
        <f t="shared" ca="1" si="73"/>
        <v>5</v>
      </c>
      <c r="DI55" s="44">
        <f t="shared" ca="1" si="47"/>
        <v>6</v>
      </c>
      <c r="DJ55" s="27">
        <f t="shared" ca="1" si="48"/>
        <v>0.22369412359458574</v>
      </c>
      <c r="DK55" s="44">
        <f t="shared" ca="1" si="49"/>
        <v>22</v>
      </c>
      <c r="DL55" s="44" t="str">
        <f ca="1">IF(DF55&lt;&gt;"",VLOOKUP(DK55,'Players Stats'!$C$88:$D$127,2),"")</f>
        <v>Shooting Guard</v>
      </c>
      <c r="DM55" s="44" t="str">
        <f ca="1">IF(DF55&lt;&gt;"",VLOOKUP(DK55,'Players Stats'!$C$88:$E$127,3),"")</f>
        <v>Thabo Sefolosha</v>
      </c>
      <c r="DN55" s="27">
        <f t="shared" ca="1" si="50"/>
        <v>0.26501149449792738</v>
      </c>
      <c r="DO55" s="44">
        <f ca="1">IF(DF55&lt;&gt;"",VLOOKUP('Quarter 3'!DK55-5*('Quarter 3'!DH55-1),'Players Stats'!$B$136:$J$140,1+DI55),"")</f>
        <v>8.7049999999999988E-2</v>
      </c>
      <c r="DP55" s="44" t="str">
        <f t="shared" ca="1" si="74"/>
        <v>NO</v>
      </c>
      <c r="DQ55" s="27">
        <f t="shared" ca="1" si="51"/>
        <v>0.91912429223685632</v>
      </c>
      <c r="DR55" s="44">
        <f ca="1">IF(DF55&lt;&gt;"",IF(DP55="NO",VLOOKUP(DK55,'Players Stats'!$C$88:$I$127,7),""),"")</f>
        <v>0.35555555555555557</v>
      </c>
      <c r="DS55" s="44">
        <f t="shared" ca="1" si="75"/>
        <v>2</v>
      </c>
      <c r="DT55" s="27">
        <f t="shared" ca="1" si="52"/>
        <v>0.81851236078465373</v>
      </c>
      <c r="DU55" s="44">
        <f ca="1">IF(DP55="NO",VLOOKUP(DK55,'Players Stats'!$C$88:$H$127,7-'Quarter 3'!DS55),"")</f>
        <v>0.48099999999999998</v>
      </c>
      <c r="DV55" s="44">
        <f t="shared" ca="1" si="76"/>
        <v>0</v>
      </c>
      <c r="DW55" s="27">
        <f t="shared" ca="1" si="53"/>
        <v>0.9803924180869108</v>
      </c>
      <c r="DX55" s="44" t="str">
        <f ca="1">IF(DW55="","",IF(DW55&lt;=VLOOKUP(DK55,'Players Stats'!$C$88:$L$127,10),"YES","NO"))</f>
        <v>NO</v>
      </c>
      <c r="DY55" s="27" t="str">
        <f t="shared" ca="1" si="54"/>
        <v/>
      </c>
      <c r="DZ55" s="44" t="str">
        <f ca="1">IF(DX55="YES",IF(DY55&lt;=VLOOKUP(DK55,'Players Stats'!$C$88:$H$127,6),1,0),"")</f>
        <v/>
      </c>
      <c r="EA55" s="27" t="str">
        <f t="shared" ca="1" si="55"/>
        <v/>
      </c>
      <c r="EB55" s="44" t="str">
        <f ca="1">IF(AND(DX55="YES",EA55&lt;&gt;""),IF(EA55&lt;=VLOOKUP(DK55,'Players Stats'!$C$88:$H$127,6),1,0),"")</f>
        <v/>
      </c>
      <c r="EC55" s="27">
        <f t="shared" ca="1" si="56"/>
        <v>0.4759125495748513</v>
      </c>
      <c r="ED55" s="44" t="str">
        <f ca="1">IF(EC55="","",IF(EC55&lt;=Simulation!$K$7,"YES","NO"))</f>
        <v>NO</v>
      </c>
      <c r="EE55" s="27">
        <f t="shared" ca="1" si="57"/>
        <v>0.10126712648738001</v>
      </c>
      <c r="EF55" s="44">
        <f ca="1">IF(ED55="NO",IF(EE55&lt;=Simulation!$K$9,DH55,DI55),"")</f>
        <v>5</v>
      </c>
      <c r="EH55" s="44">
        <f t="shared" ca="1" si="58"/>
        <v>22</v>
      </c>
      <c r="EI55" s="6" t="str">
        <f t="shared" ca="1" si="59"/>
        <v>-</v>
      </c>
      <c r="EJ55" s="44">
        <f t="shared" ca="1" si="60"/>
        <v>18</v>
      </c>
      <c r="EL55" s="44" t="str">
        <f t="shared" ca="1" si="4"/>
        <v/>
      </c>
      <c r="EM55" s="44" t="str">
        <f t="shared" ca="1" si="4"/>
        <v/>
      </c>
      <c r="EN55" s="44" t="str">
        <f t="shared" ca="1" si="4"/>
        <v/>
      </c>
    </row>
    <row r="56" spans="2:144">
      <c r="B56" s="44">
        <f ca="1">IF(B55&lt;&gt;"",IF(AND(B55&lt;60*Simulation!$K$8, B55+C56&lt;60*Simulation!$K$8),B55+C56,""),"")</f>
        <v>663</v>
      </c>
      <c r="C56" s="44">
        <f ca="1">IF(B55&lt;&gt;"",IF(AND(AB55&lt;&gt;"", D55=AB55),RANDBETWEEN(Simulation!$N$6,Simulation!$P$6),RANDBETWEEN(Simulation!$N$5,Simulation!$P$5)),"")</f>
        <v>12</v>
      </c>
      <c r="D56" s="44">
        <f t="shared" ca="1" si="61"/>
        <v>6</v>
      </c>
      <c r="E56" s="44">
        <f t="shared" ca="1" si="5"/>
        <v>5</v>
      </c>
      <c r="F56" s="27">
        <f t="shared" ca="1" si="6"/>
        <v>0.21824890748743397</v>
      </c>
      <c r="G56" s="44">
        <f t="shared" ca="1" si="7"/>
        <v>27</v>
      </c>
      <c r="H56" s="44" t="str">
        <f ca="1">IF(B56&lt;&gt;"",VLOOKUP(G56,'Players Stats'!$C$88:$D$127,2),"")</f>
        <v>Shooting Guard</v>
      </c>
      <c r="I56" s="44" t="str">
        <f ca="1">IF(B56&lt;&gt;"",VLOOKUP(G56,'Players Stats'!$C$88:$E$127,3),"")</f>
        <v>Tony Allen</v>
      </c>
      <c r="J56" s="27">
        <f t="shared" ca="1" si="8"/>
        <v>0.8603498180945659</v>
      </c>
      <c r="K56" s="44">
        <f ca="1">IF(B56&lt;&gt;"",VLOOKUP('Quarter 3'!G56-5*('Quarter 3'!D56-1),'Players Stats'!$B$136:$J$140,1+E56),"")</f>
        <v>0.10769999999999999</v>
      </c>
      <c r="L56" s="44" t="str">
        <f t="shared" ca="1" si="62"/>
        <v>NO</v>
      </c>
      <c r="M56" s="27">
        <f t="shared" ca="1" si="9"/>
        <v>0.22676230489749161</v>
      </c>
      <c r="N56" s="44">
        <f ca="1">IF(B56&lt;&gt;"",IF(L56="NO",VLOOKUP(G56,'Players Stats'!$C$88:$I$127,7),""),"")</f>
        <v>3.5714285714285712E-2</v>
      </c>
      <c r="O56" s="44">
        <f t="shared" ca="1" si="63"/>
        <v>2</v>
      </c>
      <c r="P56" s="27">
        <f t="shared" ca="1" si="10"/>
        <v>6.9321808969672882E-2</v>
      </c>
      <c r="Q56" s="44">
        <f ca="1">IF(L56="NO",VLOOKUP(G56,'Players Stats'!$C$88:$H$127,7-'Quarter 3'!O56),"")</f>
        <v>0.44500000000000001</v>
      </c>
      <c r="R56" s="44">
        <f t="shared" ca="1" si="64"/>
        <v>2</v>
      </c>
      <c r="S56" s="27">
        <f t="shared" ca="1" si="11"/>
        <v>0.75265188840070973</v>
      </c>
      <c r="T56" s="44" t="str">
        <f ca="1">IF(S56="","",IF(S56&lt;=VLOOKUP(G56,'Players Stats'!$C$88:$L$127,10),"YES","NO"))</f>
        <v>NO</v>
      </c>
      <c r="U56" s="27" t="str">
        <f t="shared" ca="1" si="12"/>
        <v/>
      </c>
      <c r="V56" s="44" t="str">
        <f ca="1">IF(T56="YES",IF(U56&lt;=VLOOKUP(G56,'Players Stats'!$C$88:$H$127,6),1,0),"")</f>
        <v/>
      </c>
      <c r="W56" s="27" t="str">
        <f t="shared" ca="1" si="13"/>
        <v/>
      </c>
      <c r="X56" s="44" t="str">
        <f ca="1">IF(AND(T56="YES",W56&lt;&gt;""),IF(W56&lt;=VLOOKUP(G56,'Players Stats'!$C$88:$H$127,6),1,0),"")</f>
        <v/>
      </c>
      <c r="Y56" s="27" t="str">
        <f t="shared" ca="1" si="14"/>
        <v/>
      </c>
      <c r="Z56" s="44" t="str">
        <f ca="1">IF(Y56="","",IF(Y56&lt;=Simulation!$K$7,"YES","NO"))</f>
        <v/>
      </c>
      <c r="AA56" s="27" t="str">
        <f t="shared" ca="1" si="15"/>
        <v/>
      </c>
      <c r="AB56" s="44" t="str">
        <f ca="1">IF(Z56="NO",IF(AA56&lt;=Simulation!$K$9,D56,E56),"")</f>
        <v/>
      </c>
      <c r="AD56" s="44">
        <f t="shared" ca="1" si="16"/>
        <v>26</v>
      </c>
      <c r="AE56" s="6" t="str">
        <f t="shared" ca="1" si="17"/>
        <v>-</v>
      </c>
      <c r="AF56" s="44">
        <f t="shared" ca="1" si="18"/>
        <v>19</v>
      </c>
      <c r="AH56" s="44" t="str">
        <f t="shared" ca="1" si="77"/>
        <v/>
      </c>
      <c r="AI56" s="44" t="str">
        <f t="shared" ca="1" si="77"/>
        <v/>
      </c>
      <c r="AJ56" s="44" t="str">
        <f t="shared" ca="1" si="77"/>
        <v/>
      </c>
      <c r="AL56" s="44">
        <f ca="1">IF(AL55&lt;&gt;"",IF(AND(AL55&lt;60*Simulation!$K$8, AL55+AM56&lt;60*Simulation!$K$8),AL55+AM56,""),"")</f>
        <v>713</v>
      </c>
      <c r="AM56" s="44">
        <f ca="1">IF(AL55&lt;&gt;"",IF(AND(BL55&lt;&gt;"", AN55=BL55),RANDBETWEEN(Simulation!$N$6,Simulation!$P$6),RANDBETWEEN(Simulation!$N$5,Simulation!$P$5)),"")</f>
        <v>12</v>
      </c>
      <c r="AN56" s="44">
        <f t="shared" ca="1" si="65"/>
        <v>5</v>
      </c>
      <c r="AO56" s="44">
        <f t="shared" ca="1" si="19"/>
        <v>6</v>
      </c>
      <c r="AP56" s="27">
        <f t="shared" ca="1" si="20"/>
        <v>0.7782933768883542</v>
      </c>
      <c r="AQ56" s="44">
        <f t="shared" ca="1" si="21"/>
        <v>24</v>
      </c>
      <c r="AR56" s="44" t="str">
        <f ca="1">IF(AL56&lt;&gt;"",VLOOKUP(AQ56,'Players Stats'!$C$88:$D$127,2),"")</f>
        <v>Power Forward</v>
      </c>
      <c r="AS56" s="44" t="str">
        <f ca="1">IF(AL56&lt;&gt;"",VLOOKUP(AQ56,'Players Stats'!$C$88:$E$127,3),"")</f>
        <v>Serge Ibaka</v>
      </c>
      <c r="AT56" s="27">
        <f t="shared" ca="1" si="22"/>
        <v>0.82110991815862999</v>
      </c>
      <c r="AU56" s="44">
        <f ca="1">IF(AL56&lt;&gt;"",VLOOKUP('Quarter 3'!AQ56-5*('Quarter 3'!AN56-1),'Players Stats'!$B$136:$J$140,1+AO56),"")</f>
        <v>4.6249999999999999E-2</v>
      </c>
      <c r="AV56" s="44" t="str">
        <f t="shared" ca="1" si="66"/>
        <v>NO</v>
      </c>
      <c r="AW56" s="27">
        <f t="shared" ca="1" si="23"/>
        <v>0.12514194005344659</v>
      </c>
      <c r="AX56" s="44">
        <f ca="1">IF(AL56&lt;&gt;"",IF(AV56="NO",VLOOKUP(AQ56,'Players Stats'!$C$88:$I$127,7),""),"")</f>
        <v>6.7307692307692318E-2</v>
      </c>
      <c r="AY56" s="44">
        <f t="shared" ca="1" si="67"/>
        <v>2</v>
      </c>
      <c r="AZ56" s="27">
        <f t="shared" ca="1" si="24"/>
        <v>0.33932310550259881</v>
      </c>
      <c r="BA56" s="44">
        <f ca="1">IF(AV56="NO",VLOOKUP(AQ56,'Players Stats'!$C$88:$H$127,7-'Quarter 3'!AY56),"")</f>
        <v>0.57299999999999995</v>
      </c>
      <c r="BB56" s="44">
        <f t="shared" ca="1" si="68"/>
        <v>2</v>
      </c>
      <c r="BC56" s="27">
        <f t="shared" ca="1" si="25"/>
        <v>0.14836072656860055</v>
      </c>
      <c r="BD56" s="44" t="str">
        <f ca="1">IF(BC56="","",IF(BC56&lt;=VLOOKUP(AQ56,'Players Stats'!$C$88:$L$127,10),"YES","NO"))</f>
        <v>NO</v>
      </c>
      <c r="BE56" s="27" t="str">
        <f t="shared" ca="1" si="26"/>
        <v/>
      </c>
      <c r="BF56" s="44" t="str">
        <f ca="1">IF(BD56="YES",IF(BE56&lt;=VLOOKUP(AQ56,'Players Stats'!$C$88:$H$127,6),1,0),"")</f>
        <v/>
      </c>
      <c r="BG56" s="27" t="str">
        <f t="shared" ca="1" si="27"/>
        <v/>
      </c>
      <c r="BH56" s="44" t="str">
        <f ca="1">IF(AND(BD56="YES",BG56&lt;&gt;""),IF(BG56&lt;=VLOOKUP(AQ56,'Players Stats'!$C$88:$H$127,6),1,0),"")</f>
        <v/>
      </c>
      <c r="BI56" s="27" t="str">
        <f t="shared" ca="1" si="28"/>
        <v/>
      </c>
      <c r="BJ56" s="44" t="str">
        <f ca="1">IF(BI56="","",IF(BI56&lt;=Simulation!$K$7,"YES","NO"))</f>
        <v/>
      </c>
      <c r="BK56" s="27" t="str">
        <f t="shared" ca="1" si="29"/>
        <v/>
      </c>
      <c r="BL56" s="44" t="str">
        <f ca="1">IF(BJ56="NO",IF(BK56&lt;=Simulation!$K$9,AN56,AO56),"")</f>
        <v/>
      </c>
      <c r="BN56" s="44">
        <f t="shared" ca="1" si="30"/>
        <v>23</v>
      </c>
      <c r="BO56" s="6" t="str">
        <f t="shared" ca="1" si="31"/>
        <v>-</v>
      </c>
      <c r="BP56" s="44">
        <f t="shared" ca="1" si="32"/>
        <v>30</v>
      </c>
      <c r="BR56" s="44" t="str">
        <f t="shared" ca="1" si="2"/>
        <v/>
      </c>
      <c r="BS56" s="44" t="str">
        <f t="shared" ca="1" si="2"/>
        <v/>
      </c>
      <c r="BT56" s="44" t="str">
        <f t="shared" ca="1" si="2"/>
        <v/>
      </c>
      <c r="BU56" s="44"/>
      <c r="BV56" s="44">
        <f ca="1">IF(BV55&lt;&gt;"",IF(AND(BV55&lt;60*Simulation!$K$8, BV55+BW56&lt;60*Simulation!$K$8),BV55+BW56,""),"")</f>
        <v>785</v>
      </c>
      <c r="BW56" s="44">
        <f ca="1">IF(BV55&lt;&gt;"",IF(AND(CV55&lt;&gt;"", BX55=CV55),RANDBETWEEN(Simulation!$N$6,Simulation!$P$6),RANDBETWEEN(Simulation!$N$5,Simulation!$P$5)),"")</f>
        <v>19</v>
      </c>
      <c r="BX56" s="44">
        <f t="shared" ca="1" si="69"/>
        <v>5</v>
      </c>
      <c r="BY56" s="44">
        <f t="shared" ca="1" si="33"/>
        <v>6</v>
      </c>
      <c r="BZ56" s="27">
        <f t="shared" ca="1" si="34"/>
        <v>4.32135644507885E-2</v>
      </c>
      <c r="CA56" s="44">
        <f t="shared" ca="1" si="35"/>
        <v>21</v>
      </c>
      <c r="CB56" s="44" t="str">
        <f ca="1">IF(BV56&lt;&gt;"",VLOOKUP(CA56,'Players Stats'!$C$88:$D$127,2),"")</f>
        <v>Point Guard</v>
      </c>
      <c r="CC56" s="44" t="str">
        <f ca="1">IF(BV56&lt;&gt;"",VLOOKUP(CA56,'Players Stats'!$C$88:$E$127,3),"")</f>
        <v>Russell Westbrook</v>
      </c>
      <c r="CD56" s="27">
        <f t="shared" ca="1" si="36"/>
        <v>0.25304331335501695</v>
      </c>
      <c r="CE56" s="44">
        <f ca="1">IF(BV56&lt;&gt;"",VLOOKUP('Quarter 3'!CA56-5*('Quarter 3'!BX56-1),'Players Stats'!$B$136:$J$140,1+BY56),"")</f>
        <v>0.14365</v>
      </c>
      <c r="CF56" s="44" t="str">
        <f t="shared" ca="1" si="70"/>
        <v>NO</v>
      </c>
      <c r="CG56" s="27">
        <f t="shared" ca="1" si="37"/>
        <v>0.57994176557024357</v>
      </c>
      <c r="CH56" s="44">
        <f ca="1">IF(BV56&lt;&gt;"",IF(CF56="NO",VLOOKUP(CA56,'Players Stats'!$C$88:$I$127,7),""),"")</f>
        <v>0.16517857142857145</v>
      </c>
      <c r="CI56" s="44">
        <f t="shared" ca="1" si="71"/>
        <v>2</v>
      </c>
      <c r="CJ56" s="27">
        <f t="shared" ca="1" si="38"/>
        <v>0.52879942186914397</v>
      </c>
      <c r="CK56" s="44">
        <f ca="1">IF(CF56="NO",VLOOKUP(CA56,'Players Stats'!$C$88:$H$127,7-'Quarter 3'!CI56),"")</f>
        <v>0.438</v>
      </c>
      <c r="CL56" s="44">
        <f t="shared" ca="1" si="72"/>
        <v>0</v>
      </c>
      <c r="CM56" s="27">
        <f t="shared" ca="1" si="39"/>
        <v>0.84668132879130908</v>
      </c>
      <c r="CN56" s="44" t="str">
        <f ca="1">IF(CM56="","",IF(CM56&lt;=VLOOKUP(CA56,'Players Stats'!$C$88:$L$127,10),"YES","NO"))</f>
        <v>NO</v>
      </c>
      <c r="CO56" s="27" t="str">
        <f t="shared" ca="1" si="40"/>
        <v/>
      </c>
      <c r="CP56" s="44" t="str">
        <f ca="1">IF(CN56="YES",IF(CO56&lt;=VLOOKUP(CA56,'Players Stats'!$C$88:$H$127,6),1,0),"")</f>
        <v/>
      </c>
      <c r="CQ56" s="27" t="str">
        <f t="shared" ca="1" si="41"/>
        <v/>
      </c>
      <c r="CR56" s="44" t="str">
        <f ca="1">IF(AND(CN56="YES",CQ56&lt;&gt;""),IF(CQ56&lt;=VLOOKUP(CA56,'Players Stats'!$C$88:$H$127,6),1,0),"")</f>
        <v/>
      </c>
      <c r="CS56" s="27">
        <f t="shared" ca="1" si="42"/>
        <v>0.90235566527219158</v>
      </c>
      <c r="CT56" s="44" t="str">
        <f ca="1">IF(CS56="","",IF(CS56&lt;=Simulation!$K$7,"YES","NO"))</f>
        <v>NO</v>
      </c>
      <c r="CU56" s="27">
        <f t="shared" ca="1" si="43"/>
        <v>0.54315623680083935</v>
      </c>
      <c r="CV56" s="44">
        <f ca="1">IF(CT56="NO",IF(CU56&lt;=Simulation!$K$9,BX56,BY56),"")</f>
        <v>6</v>
      </c>
      <c r="CX56" s="44">
        <f t="shared" ca="1" si="44"/>
        <v>27</v>
      </c>
      <c r="CY56" s="6" t="str">
        <f t="shared" ca="1" si="45"/>
        <v>-</v>
      </c>
      <c r="CZ56" s="44">
        <f t="shared" ca="1" si="46"/>
        <v>13</v>
      </c>
      <c r="DB56" s="44" t="str">
        <f t="shared" ca="1" si="3"/>
        <v/>
      </c>
      <c r="DC56" s="44" t="str">
        <f t="shared" ca="1" si="3"/>
        <v/>
      </c>
      <c r="DD56" s="44" t="str">
        <f t="shared" ca="1" si="3"/>
        <v/>
      </c>
      <c r="DE56" s="44"/>
      <c r="DF56" s="44">
        <f ca="1">IF(DF55&lt;&gt;"",IF(AND(DF55&lt;60*Simulation!$K$8, DF55+DG56&lt;60*Simulation!$K$8),DF55+DG56,""),"")</f>
        <v>629</v>
      </c>
      <c r="DG56" s="44">
        <f ca="1">IF(DF55&lt;&gt;"",IF(AND(EF55&lt;&gt;"", DH55=EF55),RANDBETWEEN(Simulation!$N$6,Simulation!$P$6),RANDBETWEEN(Simulation!$N$5,Simulation!$P$5)),"")</f>
        <v>15</v>
      </c>
      <c r="DH56" s="44">
        <f t="shared" ca="1" si="73"/>
        <v>5</v>
      </c>
      <c r="DI56" s="44">
        <f t="shared" ca="1" si="47"/>
        <v>6</v>
      </c>
      <c r="DJ56" s="27">
        <f t="shared" ca="1" si="48"/>
        <v>0.15121462302426902</v>
      </c>
      <c r="DK56" s="44">
        <f t="shared" ca="1" si="49"/>
        <v>21</v>
      </c>
      <c r="DL56" s="44" t="str">
        <f ca="1">IF(DF56&lt;&gt;"",VLOOKUP(DK56,'Players Stats'!$C$88:$D$127,2),"")</f>
        <v>Point Guard</v>
      </c>
      <c r="DM56" s="44" t="str">
        <f ca="1">IF(DF56&lt;&gt;"",VLOOKUP(DK56,'Players Stats'!$C$88:$E$127,3),"")</f>
        <v>Russell Westbrook</v>
      </c>
      <c r="DN56" s="27">
        <f t="shared" ca="1" si="50"/>
        <v>0.66409400860934586</v>
      </c>
      <c r="DO56" s="44">
        <f ca="1">IF(DF56&lt;&gt;"",VLOOKUP('Quarter 3'!DK56-5*('Quarter 3'!DH56-1),'Players Stats'!$B$136:$J$140,1+DI56),"")</f>
        <v>0.14365</v>
      </c>
      <c r="DP56" s="44" t="str">
        <f t="shared" ca="1" si="74"/>
        <v>NO</v>
      </c>
      <c r="DQ56" s="27">
        <f t="shared" ca="1" si="51"/>
        <v>0.46644405883324369</v>
      </c>
      <c r="DR56" s="44">
        <f ca="1">IF(DF56&lt;&gt;"",IF(DP56="NO",VLOOKUP(DK56,'Players Stats'!$C$88:$I$127,7),""),"")</f>
        <v>0.16517857142857145</v>
      </c>
      <c r="DS56" s="44">
        <f t="shared" ca="1" si="75"/>
        <v>2</v>
      </c>
      <c r="DT56" s="27">
        <f t="shared" ca="1" si="52"/>
        <v>8.3297262350860102E-2</v>
      </c>
      <c r="DU56" s="44">
        <f ca="1">IF(DP56="NO",VLOOKUP(DK56,'Players Stats'!$C$88:$H$127,7-'Quarter 3'!DS56),"")</f>
        <v>0.438</v>
      </c>
      <c r="DV56" s="44">
        <f t="shared" ca="1" si="76"/>
        <v>2</v>
      </c>
      <c r="DW56" s="27">
        <f t="shared" ca="1" si="53"/>
        <v>0.38190844650361278</v>
      </c>
      <c r="DX56" s="44" t="str">
        <f ca="1">IF(DW56="","",IF(DW56&lt;=VLOOKUP(DK56,'Players Stats'!$C$88:$L$127,10),"YES","NO"))</f>
        <v>NO</v>
      </c>
      <c r="DY56" s="27" t="str">
        <f t="shared" ca="1" si="54"/>
        <v/>
      </c>
      <c r="DZ56" s="44" t="str">
        <f ca="1">IF(DX56="YES",IF(DY56&lt;=VLOOKUP(DK56,'Players Stats'!$C$88:$H$127,6),1,0),"")</f>
        <v/>
      </c>
      <c r="EA56" s="27" t="str">
        <f t="shared" ca="1" si="55"/>
        <v/>
      </c>
      <c r="EB56" s="44" t="str">
        <f ca="1">IF(AND(DX56="YES",EA56&lt;&gt;""),IF(EA56&lt;=VLOOKUP(DK56,'Players Stats'!$C$88:$H$127,6),1,0),"")</f>
        <v/>
      </c>
      <c r="EC56" s="27" t="str">
        <f t="shared" ca="1" si="56"/>
        <v/>
      </c>
      <c r="ED56" s="44" t="str">
        <f ca="1">IF(EC56="","",IF(EC56&lt;=Simulation!$K$7,"YES","NO"))</f>
        <v/>
      </c>
      <c r="EE56" s="27" t="str">
        <f t="shared" ca="1" si="57"/>
        <v/>
      </c>
      <c r="EF56" s="44" t="str">
        <f ca="1">IF(ED56="NO",IF(EE56&lt;=Simulation!$K$9,DH56,DI56),"")</f>
        <v/>
      </c>
      <c r="EH56" s="44">
        <f t="shared" ca="1" si="58"/>
        <v>24</v>
      </c>
      <c r="EI56" s="6" t="str">
        <f t="shared" ca="1" si="59"/>
        <v>-</v>
      </c>
      <c r="EJ56" s="44">
        <f t="shared" ca="1" si="60"/>
        <v>18</v>
      </c>
      <c r="EL56" s="44" t="str">
        <f t="shared" ca="1" si="4"/>
        <v/>
      </c>
      <c r="EM56" s="44" t="str">
        <f t="shared" ca="1" si="4"/>
        <v/>
      </c>
      <c r="EN56" s="44" t="str">
        <f t="shared" ca="1" si="4"/>
        <v/>
      </c>
    </row>
    <row r="57" spans="2:144">
      <c r="B57" s="44">
        <f ca="1">IF(B56&lt;&gt;"",IF(AND(B56&lt;60*Simulation!$K$8, B56+C57&lt;60*Simulation!$K$8),B56+C57,""),"")</f>
        <v>676</v>
      </c>
      <c r="C57" s="44">
        <f ca="1">IF(B56&lt;&gt;"",IF(AND(AB56&lt;&gt;"", D56=AB56),RANDBETWEEN(Simulation!$N$6,Simulation!$P$6),RANDBETWEEN(Simulation!$N$5,Simulation!$P$5)),"")</f>
        <v>13</v>
      </c>
      <c r="D57" s="44">
        <f t="shared" ca="1" si="61"/>
        <v>5</v>
      </c>
      <c r="E57" s="44">
        <f t="shared" ca="1" si="5"/>
        <v>6</v>
      </c>
      <c r="F57" s="27">
        <f t="shared" ca="1" si="6"/>
        <v>0.99563815927233001</v>
      </c>
      <c r="G57" s="44">
        <f t="shared" ca="1" si="7"/>
        <v>25</v>
      </c>
      <c r="H57" s="44" t="str">
        <f ca="1">IF(B57&lt;&gt;"",VLOOKUP(G57,'Players Stats'!$C$88:$D$127,2),"")</f>
        <v>Center</v>
      </c>
      <c r="I57" s="44" t="str">
        <f ca="1">IF(B57&lt;&gt;"",VLOOKUP(G57,'Players Stats'!$C$88:$E$127,3),"")</f>
        <v>Kendrick Perkins</v>
      </c>
      <c r="J57" s="27">
        <f t="shared" ca="1" si="8"/>
        <v>0.94540766918285701</v>
      </c>
      <c r="K57" s="44">
        <f ca="1">IF(B57&lt;&gt;"",VLOOKUP('Quarter 3'!G57-5*('Quarter 3'!D57-1),'Players Stats'!$B$136:$J$140,1+E57),"")</f>
        <v>0.12500000000000003</v>
      </c>
      <c r="L57" s="44" t="str">
        <f t="shared" ca="1" si="62"/>
        <v>NO</v>
      </c>
      <c r="M57" s="27">
        <f t="shared" ca="1" si="9"/>
        <v>0.49760797730852346</v>
      </c>
      <c r="N57" s="44">
        <f ca="1">IF(B57&lt;&gt;"",IF(L57="NO",VLOOKUP(G57,'Players Stats'!$C$88:$I$127,7),""),"")</f>
        <v>0</v>
      </c>
      <c r="O57" s="44">
        <f t="shared" ca="1" si="63"/>
        <v>2</v>
      </c>
      <c r="P57" s="27">
        <f t="shared" ca="1" si="10"/>
        <v>0.96802023563097406</v>
      </c>
      <c r="Q57" s="44">
        <f ca="1">IF(L57="NO",VLOOKUP(G57,'Players Stats'!$C$88:$H$127,7-'Quarter 3'!O57),"")</f>
        <v>0.45700000000000002</v>
      </c>
      <c r="R57" s="44">
        <f t="shared" ca="1" si="64"/>
        <v>0</v>
      </c>
      <c r="S57" s="27">
        <f t="shared" ca="1" si="11"/>
        <v>0.24089898076986493</v>
      </c>
      <c r="T57" s="44" t="str">
        <f ca="1">IF(S57="","",IF(S57&lt;=VLOOKUP(G57,'Players Stats'!$C$88:$L$127,10),"YES","NO"))</f>
        <v>NO</v>
      </c>
      <c r="U57" s="27" t="str">
        <f t="shared" ca="1" si="12"/>
        <v/>
      </c>
      <c r="V57" s="44" t="str">
        <f ca="1">IF(T57="YES",IF(U57&lt;=VLOOKUP(G57,'Players Stats'!$C$88:$H$127,6),1,0),"")</f>
        <v/>
      </c>
      <c r="W57" s="27" t="str">
        <f t="shared" ca="1" si="13"/>
        <v/>
      </c>
      <c r="X57" s="44" t="str">
        <f ca="1">IF(AND(T57="YES",W57&lt;&gt;""),IF(W57&lt;=VLOOKUP(G57,'Players Stats'!$C$88:$H$127,6),1,0),"")</f>
        <v/>
      </c>
      <c r="Y57" s="27">
        <f t="shared" ca="1" si="14"/>
        <v>0.76212684876961556</v>
      </c>
      <c r="Z57" s="44" t="str">
        <f ca="1">IF(Y57="","",IF(Y57&lt;=Simulation!$K$7,"YES","NO"))</f>
        <v>NO</v>
      </c>
      <c r="AA57" s="27">
        <f t="shared" ca="1" si="15"/>
        <v>0.32662622150869935</v>
      </c>
      <c r="AB57" s="44">
        <f ca="1">IF(Z57="NO",IF(AA57&lt;=Simulation!$K$9,D57,E57),"")</f>
        <v>6</v>
      </c>
      <c r="AD57" s="44">
        <f t="shared" ca="1" si="16"/>
        <v>26</v>
      </c>
      <c r="AE57" s="6" t="str">
        <f t="shared" ca="1" si="17"/>
        <v>-</v>
      </c>
      <c r="AF57" s="44">
        <f t="shared" ca="1" si="18"/>
        <v>19</v>
      </c>
      <c r="AH57" s="44" t="str">
        <f t="shared" ca="1" si="77"/>
        <v/>
      </c>
      <c r="AI57" s="44" t="str">
        <f t="shared" ca="1" si="77"/>
        <v/>
      </c>
      <c r="AJ57" s="44" t="str">
        <f t="shared" ca="1" si="77"/>
        <v/>
      </c>
      <c r="AL57" s="44">
        <f ca="1">IF(AL56&lt;&gt;"",IF(AND(AL56&lt;60*Simulation!$K$8, AL56+AM57&lt;60*Simulation!$K$8),AL56+AM57,""),"")</f>
        <v>732</v>
      </c>
      <c r="AM57" s="44">
        <f ca="1">IF(AL56&lt;&gt;"",IF(AND(BL56&lt;&gt;"", AN56=BL56),RANDBETWEEN(Simulation!$N$6,Simulation!$P$6),RANDBETWEEN(Simulation!$N$5,Simulation!$P$5)),"")</f>
        <v>19</v>
      </c>
      <c r="AN57" s="44">
        <f t="shared" ca="1" si="65"/>
        <v>6</v>
      </c>
      <c r="AO57" s="44">
        <f t="shared" ca="1" si="19"/>
        <v>5</v>
      </c>
      <c r="AP57" s="27">
        <f t="shared" ca="1" si="20"/>
        <v>0.69987485328189747</v>
      </c>
      <c r="AQ57" s="44">
        <f t="shared" ca="1" si="21"/>
        <v>29</v>
      </c>
      <c r="AR57" s="44" t="str">
        <f ca="1">IF(AL57&lt;&gt;"",VLOOKUP(AQ57,'Players Stats'!$C$88:$D$127,2),"")</f>
        <v>Power Forward</v>
      </c>
      <c r="AS57" s="44" t="str">
        <f ca="1">IF(AL57&lt;&gt;"",VLOOKUP(AQ57,'Players Stats'!$C$88:$E$127,3),"")</f>
        <v>Tayshaun Prince</v>
      </c>
      <c r="AT57" s="27">
        <f t="shared" ca="1" si="22"/>
        <v>0.79219683637057969</v>
      </c>
      <c r="AU57" s="44">
        <f ca="1">IF(AL57&lt;&gt;"",VLOOKUP('Quarter 3'!AQ57-5*('Quarter 3'!AN57-1),'Players Stats'!$B$136:$J$140,1+AO57),"")</f>
        <v>0.15285000000000001</v>
      </c>
      <c r="AV57" s="44" t="str">
        <f t="shared" ca="1" si="66"/>
        <v>NO</v>
      </c>
      <c r="AW57" s="27">
        <f t="shared" ca="1" si="23"/>
        <v>0.27758595188862023</v>
      </c>
      <c r="AX57" s="44">
        <f ca="1">IF(AL57&lt;&gt;"",IF(AV57="NO",VLOOKUP(AQ57,'Players Stats'!$C$88:$I$127,7),""),"")</f>
        <v>0.10784313725490198</v>
      </c>
      <c r="AY57" s="44">
        <f t="shared" ca="1" si="67"/>
        <v>2</v>
      </c>
      <c r="AZ57" s="27">
        <f t="shared" ca="1" si="24"/>
        <v>0.26671236530063192</v>
      </c>
      <c r="BA57" s="44">
        <f ca="1">IF(AV57="NO",VLOOKUP(AQ57,'Players Stats'!$C$88:$H$127,7-'Quarter 3'!AY57),"")</f>
        <v>0.42899999999999999</v>
      </c>
      <c r="BB57" s="44">
        <f t="shared" ca="1" si="68"/>
        <v>2</v>
      </c>
      <c r="BC57" s="27">
        <f t="shared" ca="1" si="25"/>
        <v>0.53391162176601059</v>
      </c>
      <c r="BD57" s="44" t="str">
        <f ca="1">IF(BC57="","",IF(BC57&lt;=VLOOKUP(AQ57,'Players Stats'!$C$88:$L$127,10),"YES","NO"))</f>
        <v>NO</v>
      </c>
      <c r="BE57" s="27" t="str">
        <f t="shared" ca="1" si="26"/>
        <v/>
      </c>
      <c r="BF57" s="44" t="str">
        <f ca="1">IF(BD57="YES",IF(BE57&lt;=VLOOKUP(AQ57,'Players Stats'!$C$88:$H$127,6),1,0),"")</f>
        <v/>
      </c>
      <c r="BG57" s="27" t="str">
        <f t="shared" ca="1" si="27"/>
        <v/>
      </c>
      <c r="BH57" s="44" t="str">
        <f ca="1">IF(AND(BD57="YES",BG57&lt;&gt;""),IF(BG57&lt;=VLOOKUP(AQ57,'Players Stats'!$C$88:$H$127,6),1,0),"")</f>
        <v/>
      </c>
      <c r="BI57" s="27" t="str">
        <f t="shared" ca="1" si="28"/>
        <v/>
      </c>
      <c r="BJ57" s="44" t="str">
        <f ca="1">IF(BI57="","",IF(BI57&lt;=Simulation!$K$7,"YES","NO"))</f>
        <v/>
      </c>
      <c r="BK57" s="27" t="str">
        <f t="shared" ca="1" si="29"/>
        <v/>
      </c>
      <c r="BL57" s="44" t="str">
        <f ca="1">IF(BJ57="NO",IF(BK57&lt;=Simulation!$K$9,AN57,AO57),"")</f>
        <v/>
      </c>
      <c r="BN57" s="44">
        <f t="shared" ca="1" si="30"/>
        <v>23</v>
      </c>
      <c r="BO57" s="6" t="str">
        <f t="shared" ca="1" si="31"/>
        <v>-</v>
      </c>
      <c r="BP57" s="44">
        <f t="shared" ca="1" si="32"/>
        <v>32</v>
      </c>
      <c r="BR57" s="44" t="str">
        <f t="shared" ca="1" si="2"/>
        <v/>
      </c>
      <c r="BS57" s="44" t="str">
        <f t="shared" ca="1" si="2"/>
        <v/>
      </c>
      <c r="BT57" s="44" t="str">
        <f t="shared" ca="1" si="2"/>
        <v/>
      </c>
      <c r="BU57" s="44"/>
      <c r="BV57" s="44">
        <f ca="1">IF(BV56&lt;&gt;"",IF(AND(BV56&lt;60*Simulation!$K$8, BV56+BW57&lt;60*Simulation!$K$8),BV56+BW57,""),"")</f>
        <v>793</v>
      </c>
      <c r="BW57" s="44">
        <f ca="1">IF(BV56&lt;&gt;"",IF(AND(CV56&lt;&gt;"", BX56=CV56),RANDBETWEEN(Simulation!$N$6,Simulation!$P$6),RANDBETWEEN(Simulation!$N$5,Simulation!$P$5)),"")</f>
        <v>8</v>
      </c>
      <c r="BX57" s="44">
        <f t="shared" ca="1" si="69"/>
        <v>6</v>
      </c>
      <c r="BY57" s="44">
        <f t="shared" ca="1" si="33"/>
        <v>5</v>
      </c>
      <c r="BZ57" s="27">
        <f t="shared" ca="1" si="34"/>
        <v>0.462802282259135</v>
      </c>
      <c r="CA57" s="44">
        <f t="shared" ca="1" si="35"/>
        <v>28</v>
      </c>
      <c r="CB57" s="44" t="str">
        <f ca="1">IF(BV57&lt;&gt;"",VLOOKUP(CA57,'Players Stats'!$C$88:$D$127,2),"")</f>
        <v>Small Forward</v>
      </c>
      <c r="CC57" s="44" t="str">
        <f ca="1">IF(BV57&lt;&gt;"",VLOOKUP(CA57,'Players Stats'!$C$88:$E$127,3),"")</f>
        <v>Zach Randolph</v>
      </c>
      <c r="CD57" s="27">
        <f t="shared" ca="1" si="36"/>
        <v>0.37705387961221393</v>
      </c>
      <c r="CE57" s="44">
        <f ca="1">IF(BV57&lt;&gt;"",VLOOKUP('Quarter 3'!CA57-5*('Quarter 3'!BX57-1),'Players Stats'!$B$136:$J$140,1+BY57),"")</f>
        <v>0.13515000000000002</v>
      </c>
      <c r="CF57" s="44" t="str">
        <f t="shared" ca="1" si="70"/>
        <v>NO</v>
      </c>
      <c r="CG57" s="27">
        <f t="shared" ca="1" si="37"/>
        <v>6.9733950651151622E-2</v>
      </c>
      <c r="CH57" s="44">
        <f ca="1">IF(BV57&lt;&gt;"",IF(CF57="NO",VLOOKUP(CA57,'Players Stats'!$C$88:$I$127,7),""),"")</f>
        <v>2.1739130434782608E-2</v>
      </c>
      <c r="CI57" s="44">
        <f t="shared" ca="1" si="71"/>
        <v>2</v>
      </c>
      <c r="CJ57" s="27">
        <f t="shared" ca="1" si="38"/>
        <v>0.62421294476361755</v>
      </c>
      <c r="CK57" s="44">
        <f ca="1">IF(CF57="NO",VLOOKUP(CA57,'Players Stats'!$C$88:$H$127,7-'Quarter 3'!CI57),"")</f>
        <v>0.46</v>
      </c>
      <c r="CL57" s="44">
        <f t="shared" ca="1" si="72"/>
        <v>0</v>
      </c>
      <c r="CM57" s="27">
        <f t="shared" ca="1" si="39"/>
        <v>0.10897763782154979</v>
      </c>
      <c r="CN57" s="44" t="str">
        <f ca="1">IF(CM57="","",IF(CM57&lt;=VLOOKUP(CA57,'Players Stats'!$C$88:$L$127,10),"YES","NO"))</f>
        <v>NO</v>
      </c>
      <c r="CO57" s="27" t="str">
        <f t="shared" ca="1" si="40"/>
        <v/>
      </c>
      <c r="CP57" s="44" t="str">
        <f ca="1">IF(CN57="YES",IF(CO57&lt;=VLOOKUP(CA57,'Players Stats'!$C$88:$H$127,6),1,0),"")</f>
        <v/>
      </c>
      <c r="CQ57" s="27" t="str">
        <f t="shared" ca="1" si="41"/>
        <v/>
      </c>
      <c r="CR57" s="44" t="str">
        <f ca="1">IF(AND(CN57="YES",CQ57&lt;&gt;""),IF(CQ57&lt;=VLOOKUP(CA57,'Players Stats'!$C$88:$H$127,6),1,0),"")</f>
        <v/>
      </c>
      <c r="CS57" s="27">
        <f t="shared" ca="1" si="42"/>
        <v>0.19109006429252751</v>
      </c>
      <c r="CT57" s="44" t="str">
        <f ca="1">IF(CS57="","",IF(CS57&lt;=Simulation!$K$7,"YES","NO"))</f>
        <v>NO</v>
      </c>
      <c r="CU57" s="27">
        <f t="shared" ca="1" si="43"/>
        <v>0.507082906977119</v>
      </c>
      <c r="CV57" s="44">
        <f ca="1">IF(CT57="NO",IF(CU57&lt;=Simulation!$K$9,BX57,BY57),"")</f>
        <v>5</v>
      </c>
      <c r="CX57" s="44">
        <f t="shared" ca="1" si="44"/>
        <v>27</v>
      </c>
      <c r="CY57" s="6" t="str">
        <f t="shared" ca="1" si="45"/>
        <v>-</v>
      </c>
      <c r="CZ57" s="44">
        <f t="shared" ca="1" si="46"/>
        <v>13</v>
      </c>
      <c r="DB57" s="44" t="str">
        <f t="shared" ca="1" si="3"/>
        <v/>
      </c>
      <c r="DC57" s="44" t="str">
        <f t="shared" ca="1" si="3"/>
        <v/>
      </c>
      <c r="DD57" s="44" t="str">
        <f t="shared" ca="1" si="3"/>
        <v/>
      </c>
      <c r="DE57" s="44"/>
      <c r="DF57" s="44">
        <f ca="1">IF(DF56&lt;&gt;"",IF(AND(DF56&lt;60*Simulation!$K$8, DF56+DG57&lt;60*Simulation!$K$8),DF56+DG57,""),"")</f>
        <v>637</v>
      </c>
      <c r="DG57" s="44">
        <f ca="1">IF(DF56&lt;&gt;"",IF(AND(EF56&lt;&gt;"", DH56=EF56),RANDBETWEEN(Simulation!$N$6,Simulation!$P$6),RANDBETWEEN(Simulation!$N$5,Simulation!$P$5)),"")</f>
        <v>8</v>
      </c>
      <c r="DH57" s="44">
        <f t="shared" ca="1" si="73"/>
        <v>6</v>
      </c>
      <c r="DI57" s="44">
        <f t="shared" ca="1" si="47"/>
        <v>5</v>
      </c>
      <c r="DJ57" s="27">
        <f t="shared" ca="1" si="48"/>
        <v>1.8763368856932194E-2</v>
      </c>
      <c r="DK57" s="44">
        <f t="shared" ca="1" si="49"/>
        <v>26</v>
      </c>
      <c r="DL57" s="44" t="str">
        <f ca="1">IF(DF57&lt;&gt;"",VLOOKUP(DK57,'Players Stats'!$C$88:$D$127,2),"")</f>
        <v>Point Guard</v>
      </c>
      <c r="DM57" s="44" t="str">
        <f ca="1">IF(DF57&lt;&gt;"",VLOOKUP(DK57,'Players Stats'!$C$88:$E$127,3),"")</f>
        <v>Mike Conley</v>
      </c>
      <c r="DN57" s="27">
        <f t="shared" ca="1" si="50"/>
        <v>1.8718010122178774E-2</v>
      </c>
      <c r="DO57" s="44">
        <f ca="1">IF(DF57&lt;&gt;"",VLOOKUP('Quarter 3'!DK57-5*('Quarter 3'!DH57-1),'Players Stats'!$B$136:$J$140,1+DI57),"")</f>
        <v>8.5750000000000007E-2</v>
      </c>
      <c r="DP57" s="44" t="str">
        <f t="shared" ca="1" si="74"/>
        <v>YES</v>
      </c>
      <c r="DQ57" s="27" t="str">
        <f t="shared" ca="1" si="51"/>
        <v/>
      </c>
      <c r="DR57" s="44" t="str">
        <f ca="1">IF(DF57&lt;&gt;"",IF(DP57="NO",VLOOKUP(DK57,'Players Stats'!$C$88:$I$127,7),""),"")</f>
        <v/>
      </c>
      <c r="DS57" s="44" t="str">
        <f t="shared" ca="1" si="75"/>
        <v/>
      </c>
      <c r="DT57" s="27" t="str">
        <f t="shared" ca="1" si="52"/>
        <v/>
      </c>
      <c r="DU57" s="44" t="str">
        <f ca="1">IF(DP57="NO",VLOOKUP(DK57,'Players Stats'!$C$88:$H$127,7-'Quarter 3'!DS57),"")</f>
        <v/>
      </c>
      <c r="DV57" s="44" t="str">
        <f t="shared" ca="1" si="76"/>
        <v/>
      </c>
      <c r="DW57" s="27" t="str">
        <f t="shared" ca="1" si="53"/>
        <v/>
      </c>
      <c r="DX57" s="44" t="str">
        <f ca="1">IF(DW57="","",IF(DW57&lt;=VLOOKUP(DK57,'Players Stats'!$C$88:$L$127,10),"YES","NO"))</f>
        <v/>
      </c>
      <c r="DY57" s="27" t="str">
        <f t="shared" ca="1" si="54"/>
        <v/>
      </c>
      <c r="DZ57" s="44" t="str">
        <f ca="1">IF(DX57="YES",IF(DY57&lt;=VLOOKUP(DK57,'Players Stats'!$C$88:$H$127,6),1,0),"")</f>
        <v/>
      </c>
      <c r="EA57" s="27" t="str">
        <f t="shared" ca="1" si="55"/>
        <v/>
      </c>
      <c r="EB57" s="44" t="str">
        <f ca="1">IF(AND(DX57="YES",EA57&lt;&gt;""),IF(EA57&lt;=VLOOKUP(DK57,'Players Stats'!$C$88:$H$127,6),1,0),"")</f>
        <v/>
      </c>
      <c r="EC57" s="27" t="str">
        <f t="shared" ca="1" si="56"/>
        <v/>
      </c>
      <c r="ED57" s="44" t="str">
        <f ca="1">IF(EC57="","",IF(EC57&lt;=Simulation!$K$7,"YES","NO"))</f>
        <v/>
      </c>
      <c r="EE57" s="27" t="str">
        <f t="shared" ca="1" si="57"/>
        <v/>
      </c>
      <c r="EF57" s="44" t="str">
        <f ca="1">IF(ED57="NO",IF(EE57&lt;=Simulation!$K$9,DH57,DI57),"")</f>
        <v/>
      </c>
      <c r="EH57" s="44">
        <f t="shared" ca="1" si="58"/>
        <v>24</v>
      </c>
      <c r="EI57" s="6" t="str">
        <f t="shared" ca="1" si="59"/>
        <v>-</v>
      </c>
      <c r="EJ57" s="44">
        <f t="shared" ca="1" si="60"/>
        <v>18</v>
      </c>
      <c r="EL57" s="44" t="str">
        <f t="shared" ca="1" si="4"/>
        <v/>
      </c>
      <c r="EM57" s="44" t="str">
        <f t="shared" ca="1" si="4"/>
        <v/>
      </c>
      <c r="EN57" s="44" t="str">
        <f t="shared" ca="1" si="4"/>
        <v/>
      </c>
    </row>
    <row r="58" spans="2:144">
      <c r="B58" s="44">
        <f ca="1">IF(B57&lt;&gt;"",IF(AND(B57&lt;60*Simulation!$K$8, B57+C58&lt;60*Simulation!$K$8),B57+C58,""),"")</f>
        <v>697</v>
      </c>
      <c r="C58" s="44">
        <f ca="1">IF(B57&lt;&gt;"",IF(AND(AB57&lt;&gt;"", D57=AB57),RANDBETWEEN(Simulation!$N$6,Simulation!$P$6),RANDBETWEEN(Simulation!$N$5,Simulation!$P$5)),"")</f>
        <v>21</v>
      </c>
      <c r="D58" s="44">
        <f t="shared" ca="1" si="61"/>
        <v>6</v>
      </c>
      <c r="E58" s="44">
        <f t="shared" ca="1" si="5"/>
        <v>5</v>
      </c>
      <c r="F58" s="27">
        <f t="shared" ca="1" si="6"/>
        <v>1.1859719585730288E-2</v>
      </c>
      <c r="G58" s="44">
        <f t="shared" ca="1" si="7"/>
        <v>26</v>
      </c>
      <c r="H58" s="44" t="str">
        <f ca="1">IF(B58&lt;&gt;"",VLOOKUP(G58,'Players Stats'!$C$88:$D$127,2),"")</f>
        <v>Point Guard</v>
      </c>
      <c r="I58" s="44" t="str">
        <f ca="1">IF(B58&lt;&gt;"",VLOOKUP(G58,'Players Stats'!$C$88:$E$127,3),"")</f>
        <v>Mike Conley</v>
      </c>
      <c r="J58" s="27">
        <f t="shared" ca="1" si="8"/>
        <v>0.85138575218441315</v>
      </c>
      <c r="K58" s="44">
        <f ca="1">IF(B58&lt;&gt;"",VLOOKUP('Quarter 3'!G58-5*('Quarter 3'!D58-1),'Players Stats'!$B$136:$J$140,1+E58),"")</f>
        <v>8.5750000000000007E-2</v>
      </c>
      <c r="L58" s="44" t="str">
        <f t="shared" ca="1" si="62"/>
        <v>NO</v>
      </c>
      <c r="M58" s="27">
        <f t="shared" ca="1" si="9"/>
        <v>0.85376418785525621</v>
      </c>
      <c r="N58" s="44">
        <f ca="1">IF(B58&lt;&gt;"",IF(L58="NO",VLOOKUP(G58,'Players Stats'!$C$88:$I$127,7),""),"")</f>
        <v>0.23870967741935484</v>
      </c>
      <c r="O58" s="44">
        <f t="shared" ca="1" si="63"/>
        <v>2</v>
      </c>
      <c r="P58" s="27">
        <f t="shared" ca="1" si="10"/>
        <v>0.91675596605537402</v>
      </c>
      <c r="Q58" s="44">
        <f ca="1">IF(L58="NO",VLOOKUP(G58,'Players Stats'!$C$88:$H$127,7-'Quarter 3'!O58),"")</f>
        <v>0.44</v>
      </c>
      <c r="R58" s="44">
        <f t="shared" ca="1" si="64"/>
        <v>0</v>
      </c>
      <c r="S58" s="27">
        <f t="shared" ca="1" si="11"/>
        <v>0.97045237157373221</v>
      </c>
      <c r="T58" s="44" t="str">
        <f ca="1">IF(S58="","",IF(S58&lt;=VLOOKUP(G58,'Players Stats'!$C$88:$L$127,10),"YES","NO"))</f>
        <v>NO</v>
      </c>
      <c r="U58" s="27" t="str">
        <f t="shared" ca="1" si="12"/>
        <v/>
      </c>
      <c r="V58" s="44" t="str">
        <f ca="1">IF(T58="YES",IF(U58&lt;=VLOOKUP(G58,'Players Stats'!$C$88:$H$127,6),1,0),"")</f>
        <v/>
      </c>
      <c r="W58" s="27" t="str">
        <f t="shared" ca="1" si="13"/>
        <v/>
      </c>
      <c r="X58" s="44" t="str">
        <f ca="1">IF(AND(T58="YES",W58&lt;&gt;""),IF(W58&lt;=VLOOKUP(G58,'Players Stats'!$C$88:$H$127,6),1,0),"")</f>
        <v/>
      </c>
      <c r="Y58" s="27">
        <f t="shared" ca="1" si="14"/>
        <v>0.47825749984908517</v>
      </c>
      <c r="Z58" s="44" t="str">
        <f ca="1">IF(Y58="","",IF(Y58&lt;=Simulation!$K$7,"YES","NO"))</f>
        <v>NO</v>
      </c>
      <c r="AA58" s="27">
        <f t="shared" ca="1" si="15"/>
        <v>0.28033776025852852</v>
      </c>
      <c r="AB58" s="44">
        <f ca="1">IF(Z58="NO",IF(AA58&lt;=Simulation!$K$9,D58,E58),"")</f>
        <v>6</v>
      </c>
      <c r="AD58" s="44">
        <f t="shared" ca="1" si="16"/>
        <v>26</v>
      </c>
      <c r="AE58" s="6" t="str">
        <f t="shared" ca="1" si="17"/>
        <v>-</v>
      </c>
      <c r="AF58" s="44">
        <f t="shared" ca="1" si="18"/>
        <v>19</v>
      </c>
      <c r="AH58" s="44" t="str">
        <f t="shared" ca="1" si="77"/>
        <v/>
      </c>
      <c r="AI58" s="44" t="str">
        <f t="shared" ca="1" si="77"/>
        <v/>
      </c>
      <c r="AJ58" s="44" t="str">
        <f t="shared" ca="1" si="77"/>
        <v/>
      </c>
      <c r="AL58" s="44">
        <f ca="1">IF(AL57&lt;&gt;"",IF(AND(AL57&lt;60*Simulation!$K$8, AL57+AM58&lt;60*Simulation!$K$8),AL57+AM58,""),"")</f>
        <v>755</v>
      </c>
      <c r="AM58" s="44">
        <f ca="1">IF(AL57&lt;&gt;"",IF(AND(BL57&lt;&gt;"", AN57=BL57),RANDBETWEEN(Simulation!$N$6,Simulation!$P$6),RANDBETWEEN(Simulation!$N$5,Simulation!$P$5)),"")</f>
        <v>23</v>
      </c>
      <c r="AN58" s="44">
        <f t="shared" ca="1" si="65"/>
        <v>5</v>
      </c>
      <c r="AO58" s="44">
        <f t="shared" ca="1" si="19"/>
        <v>6</v>
      </c>
      <c r="AP58" s="27">
        <f t="shared" ca="1" si="20"/>
        <v>2.0153008495180647E-2</v>
      </c>
      <c r="AQ58" s="44">
        <f t="shared" ca="1" si="21"/>
        <v>21</v>
      </c>
      <c r="AR58" s="44" t="str">
        <f ca="1">IF(AL58&lt;&gt;"",VLOOKUP(AQ58,'Players Stats'!$C$88:$D$127,2),"")</f>
        <v>Point Guard</v>
      </c>
      <c r="AS58" s="44" t="str">
        <f ca="1">IF(AL58&lt;&gt;"",VLOOKUP(AQ58,'Players Stats'!$C$88:$E$127,3),"")</f>
        <v>Russell Westbrook</v>
      </c>
      <c r="AT58" s="27">
        <f t="shared" ca="1" si="22"/>
        <v>0.87338119605937103</v>
      </c>
      <c r="AU58" s="44">
        <f ca="1">IF(AL58&lt;&gt;"",VLOOKUP('Quarter 3'!AQ58-5*('Quarter 3'!AN58-1),'Players Stats'!$B$136:$J$140,1+AO58),"")</f>
        <v>0.14365</v>
      </c>
      <c r="AV58" s="44" t="str">
        <f t="shared" ca="1" si="66"/>
        <v>NO</v>
      </c>
      <c r="AW58" s="27">
        <f t="shared" ca="1" si="23"/>
        <v>0.7004559728173867</v>
      </c>
      <c r="AX58" s="44">
        <f ca="1">IF(AL58&lt;&gt;"",IF(AV58="NO",VLOOKUP(AQ58,'Players Stats'!$C$88:$I$127,7),""),"")</f>
        <v>0.16517857142857145</v>
      </c>
      <c r="AY58" s="44">
        <f t="shared" ca="1" si="67"/>
        <v>2</v>
      </c>
      <c r="AZ58" s="27">
        <f t="shared" ca="1" si="24"/>
        <v>0.5490348852497795</v>
      </c>
      <c r="BA58" s="44">
        <f ca="1">IF(AV58="NO",VLOOKUP(AQ58,'Players Stats'!$C$88:$H$127,7-'Quarter 3'!AY58),"")</f>
        <v>0.438</v>
      </c>
      <c r="BB58" s="44">
        <f t="shared" ca="1" si="68"/>
        <v>0</v>
      </c>
      <c r="BC58" s="27">
        <f t="shared" ca="1" si="25"/>
        <v>0.97089619661896431</v>
      </c>
      <c r="BD58" s="44" t="str">
        <f ca="1">IF(BC58="","",IF(BC58&lt;=VLOOKUP(AQ58,'Players Stats'!$C$88:$L$127,10),"YES","NO"))</f>
        <v>NO</v>
      </c>
      <c r="BE58" s="27" t="str">
        <f t="shared" ca="1" si="26"/>
        <v/>
      </c>
      <c r="BF58" s="44" t="str">
        <f ca="1">IF(BD58="YES",IF(BE58&lt;=VLOOKUP(AQ58,'Players Stats'!$C$88:$H$127,6),1,0),"")</f>
        <v/>
      </c>
      <c r="BG58" s="27" t="str">
        <f t="shared" ca="1" si="27"/>
        <v/>
      </c>
      <c r="BH58" s="44" t="str">
        <f ca="1">IF(AND(BD58="YES",BG58&lt;&gt;""),IF(BG58&lt;=VLOOKUP(AQ58,'Players Stats'!$C$88:$H$127,6),1,0),"")</f>
        <v/>
      </c>
      <c r="BI58" s="27">
        <f t="shared" ca="1" si="28"/>
        <v>0.63769840028831393</v>
      </c>
      <c r="BJ58" s="44" t="str">
        <f ca="1">IF(BI58="","",IF(BI58&lt;=Simulation!$K$7,"YES","NO"))</f>
        <v>NO</v>
      </c>
      <c r="BK58" s="27">
        <f t="shared" ca="1" si="29"/>
        <v>0.36945212644504233</v>
      </c>
      <c r="BL58" s="44">
        <f ca="1">IF(BJ58="NO",IF(BK58&lt;=Simulation!$K$9,AN58,AO58),"")</f>
        <v>6</v>
      </c>
      <c r="BN58" s="44">
        <f t="shared" ca="1" si="30"/>
        <v>23</v>
      </c>
      <c r="BO58" s="6" t="str">
        <f t="shared" ca="1" si="31"/>
        <v>-</v>
      </c>
      <c r="BP58" s="44">
        <f t="shared" ca="1" si="32"/>
        <v>32</v>
      </c>
      <c r="BR58" s="44" t="str">
        <f t="shared" ca="1" si="2"/>
        <v/>
      </c>
      <c r="BS58" s="44" t="str">
        <f t="shared" ca="1" si="2"/>
        <v/>
      </c>
      <c r="BT58" s="44" t="str">
        <f t="shared" ca="1" si="2"/>
        <v/>
      </c>
      <c r="BU58" s="44"/>
      <c r="BV58" s="44">
        <f ca="1">IF(BV57&lt;&gt;"",IF(AND(BV57&lt;60*Simulation!$K$8, BV57+BW58&lt;60*Simulation!$K$8),BV57+BW58,""),"")</f>
        <v>813</v>
      </c>
      <c r="BW58" s="44">
        <f ca="1">IF(BV57&lt;&gt;"",IF(AND(CV57&lt;&gt;"", BX57=CV57),RANDBETWEEN(Simulation!$N$6,Simulation!$P$6),RANDBETWEEN(Simulation!$N$5,Simulation!$P$5)),"")</f>
        <v>20</v>
      </c>
      <c r="BX58" s="44">
        <f t="shared" ca="1" si="69"/>
        <v>5</v>
      </c>
      <c r="BY58" s="44">
        <f t="shared" ca="1" si="33"/>
        <v>6</v>
      </c>
      <c r="BZ58" s="27">
        <f t="shared" ca="1" si="34"/>
        <v>0.11046382804698684</v>
      </c>
      <c r="CA58" s="44">
        <f t="shared" ca="1" si="35"/>
        <v>21</v>
      </c>
      <c r="CB58" s="44" t="str">
        <f ca="1">IF(BV58&lt;&gt;"",VLOOKUP(CA58,'Players Stats'!$C$88:$D$127,2),"")</f>
        <v>Point Guard</v>
      </c>
      <c r="CC58" s="44" t="str">
        <f ca="1">IF(BV58&lt;&gt;"",VLOOKUP(CA58,'Players Stats'!$C$88:$E$127,3),"")</f>
        <v>Russell Westbrook</v>
      </c>
      <c r="CD58" s="27">
        <f t="shared" ca="1" si="36"/>
        <v>0.41725081000362918</v>
      </c>
      <c r="CE58" s="44">
        <f ca="1">IF(BV58&lt;&gt;"",VLOOKUP('Quarter 3'!CA58-5*('Quarter 3'!BX58-1),'Players Stats'!$B$136:$J$140,1+BY58),"")</f>
        <v>0.14365</v>
      </c>
      <c r="CF58" s="44" t="str">
        <f t="shared" ca="1" si="70"/>
        <v>NO</v>
      </c>
      <c r="CG58" s="27">
        <f t="shared" ca="1" si="37"/>
        <v>0.93652306766070181</v>
      </c>
      <c r="CH58" s="44">
        <f ca="1">IF(BV58&lt;&gt;"",IF(CF58="NO",VLOOKUP(CA58,'Players Stats'!$C$88:$I$127,7),""),"")</f>
        <v>0.16517857142857145</v>
      </c>
      <c r="CI58" s="44">
        <f t="shared" ca="1" si="71"/>
        <v>2</v>
      </c>
      <c r="CJ58" s="27">
        <f t="shared" ca="1" si="38"/>
        <v>0.99765789310907482</v>
      </c>
      <c r="CK58" s="44">
        <f ca="1">IF(CF58="NO",VLOOKUP(CA58,'Players Stats'!$C$88:$H$127,7-'Quarter 3'!CI58),"")</f>
        <v>0.438</v>
      </c>
      <c r="CL58" s="44">
        <f t="shared" ca="1" si="72"/>
        <v>0</v>
      </c>
      <c r="CM58" s="27">
        <f t="shared" ca="1" si="39"/>
        <v>0.96800117607575498</v>
      </c>
      <c r="CN58" s="44" t="str">
        <f ca="1">IF(CM58="","",IF(CM58&lt;=VLOOKUP(CA58,'Players Stats'!$C$88:$L$127,10),"YES","NO"))</f>
        <v>NO</v>
      </c>
      <c r="CO58" s="27" t="str">
        <f t="shared" ca="1" si="40"/>
        <v/>
      </c>
      <c r="CP58" s="44" t="str">
        <f ca="1">IF(CN58="YES",IF(CO58&lt;=VLOOKUP(CA58,'Players Stats'!$C$88:$H$127,6),1,0),"")</f>
        <v/>
      </c>
      <c r="CQ58" s="27" t="str">
        <f t="shared" ca="1" si="41"/>
        <v/>
      </c>
      <c r="CR58" s="44" t="str">
        <f ca="1">IF(AND(CN58="YES",CQ58&lt;&gt;""),IF(CQ58&lt;=VLOOKUP(CA58,'Players Stats'!$C$88:$H$127,6),1,0),"")</f>
        <v/>
      </c>
      <c r="CS58" s="27">
        <f t="shared" ca="1" si="42"/>
        <v>0.7035434637318515</v>
      </c>
      <c r="CT58" s="44" t="str">
        <f ca="1">IF(CS58="","",IF(CS58&lt;=Simulation!$K$7,"YES","NO"))</f>
        <v>NO</v>
      </c>
      <c r="CU58" s="27">
        <f t="shared" ca="1" si="43"/>
        <v>0.89845495630319139</v>
      </c>
      <c r="CV58" s="44">
        <f ca="1">IF(CT58="NO",IF(CU58&lt;=Simulation!$K$9,BX58,BY58),"")</f>
        <v>6</v>
      </c>
      <c r="CX58" s="44">
        <f t="shared" ca="1" si="44"/>
        <v>27</v>
      </c>
      <c r="CY58" s="6" t="str">
        <f t="shared" ca="1" si="45"/>
        <v>-</v>
      </c>
      <c r="CZ58" s="44">
        <f t="shared" ca="1" si="46"/>
        <v>13</v>
      </c>
      <c r="DB58" s="44" t="str">
        <f t="shared" ca="1" si="3"/>
        <v/>
      </c>
      <c r="DC58" s="44" t="str">
        <f t="shared" ca="1" si="3"/>
        <v/>
      </c>
      <c r="DD58" s="44" t="str">
        <f t="shared" ca="1" si="3"/>
        <v/>
      </c>
      <c r="DE58" s="44"/>
      <c r="DF58" s="44">
        <f ca="1">IF(DF57&lt;&gt;"",IF(AND(DF57&lt;60*Simulation!$K$8, DF57+DG58&lt;60*Simulation!$K$8),DF57+DG58,""),"")</f>
        <v>651</v>
      </c>
      <c r="DG58" s="44">
        <f ca="1">IF(DF57&lt;&gt;"",IF(AND(EF57&lt;&gt;"", DH57=EF57),RANDBETWEEN(Simulation!$N$6,Simulation!$P$6),RANDBETWEEN(Simulation!$N$5,Simulation!$P$5)),"")</f>
        <v>14</v>
      </c>
      <c r="DH58" s="44">
        <f t="shared" ca="1" si="73"/>
        <v>5</v>
      </c>
      <c r="DI58" s="44">
        <f t="shared" ca="1" si="47"/>
        <v>6</v>
      </c>
      <c r="DJ58" s="27">
        <f t="shared" ca="1" si="48"/>
        <v>0.98923741700286794</v>
      </c>
      <c r="DK58" s="44">
        <f t="shared" ca="1" si="49"/>
        <v>25</v>
      </c>
      <c r="DL58" s="44" t="str">
        <f ca="1">IF(DF58&lt;&gt;"",VLOOKUP(DK58,'Players Stats'!$C$88:$D$127,2),"")</f>
        <v>Center</v>
      </c>
      <c r="DM58" s="44" t="str">
        <f ca="1">IF(DF58&lt;&gt;"",VLOOKUP(DK58,'Players Stats'!$C$88:$E$127,3),"")</f>
        <v>Kendrick Perkins</v>
      </c>
      <c r="DN58" s="27">
        <f t="shared" ca="1" si="50"/>
        <v>0.45458866122240271</v>
      </c>
      <c r="DO58" s="44">
        <f ca="1">IF(DF58&lt;&gt;"",VLOOKUP('Quarter 3'!DK58-5*('Quarter 3'!DH58-1),'Players Stats'!$B$136:$J$140,1+DI58),"")</f>
        <v>0.12500000000000003</v>
      </c>
      <c r="DP58" s="44" t="str">
        <f t="shared" ca="1" si="74"/>
        <v>NO</v>
      </c>
      <c r="DQ58" s="27">
        <f t="shared" ca="1" si="51"/>
        <v>9.9356931254932501E-3</v>
      </c>
      <c r="DR58" s="44">
        <f ca="1">IF(DF58&lt;&gt;"",IF(DP58="NO",VLOOKUP(DK58,'Players Stats'!$C$88:$I$127,7),""),"")</f>
        <v>0</v>
      </c>
      <c r="DS58" s="44">
        <f t="shared" ca="1" si="75"/>
        <v>2</v>
      </c>
      <c r="DT58" s="27">
        <f t="shared" ca="1" si="52"/>
        <v>0.97597259395371672</v>
      </c>
      <c r="DU58" s="44">
        <f ca="1">IF(DP58="NO",VLOOKUP(DK58,'Players Stats'!$C$88:$H$127,7-'Quarter 3'!DS58),"")</f>
        <v>0.45700000000000002</v>
      </c>
      <c r="DV58" s="44">
        <f t="shared" ca="1" si="76"/>
        <v>0</v>
      </c>
      <c r="DW58" s="27">
        <f t="shared" ca="1" si="53"/>
        <v>0.8837650986626272</v>
      </c>
      <c r="DX58" s="44" t="str">
        <f ca="1">IF(DW58="","",IF(DW58&lt;=VLOOKUP(DK58,'Players Stats'!$C$88:$L$127,10),"YES","NO"))</f>
        <v>NO</v>
      </c>
      <c r="DY58" s="27" t="str">
        <f t="shared" ca="1" si="54"/>
        <v/>
      </c>
      <c r="DZ58" s="44" t="str">
        <f ca="1">IF(DX58="YES",IF(DY58&lt;=VLOOKUP(DK58,'Players Stats'!$C$88:$H$127,6),1,0),"")</f>
        <v/>
      </c>
      <c r="EA58" s="27" t="str">
        <f t="shared" ca="1" si="55"/>
        <v/>
      </c>
      <c r="EB58" s="44" t="str">
        <f ca="1">IF(AND(DX58="YES",EA58&lt;&gt;""),IF(EA58&lt;=VLOOKUP(DK58,'Players Stats'!$C$88:$H$127,6),1,0),"")</f>
        <v/>
      </c>
      <c r="EC58" s="27">
        <f t="shared" ca="1" si="56"/>
        <v>0.69664897000031811</v>
      </c>
      <c r="ED58" s="44" t="str">
        <f ca="1">IF(EC58="","",IF(EC58&lt;=Simulation!$K$7,"YES","NO"))</f>
        <v>NO</v>
      </c>
      <c r="EE58" s="27">
        <f t="shared" ca="1" si="57"/>
        <v>1.1713229208752729E-2</v>
      </c>
      <c r="EF58" s="44">
        <f ca="1">IF(ED58="NO",IF(EE58&lt;=Simulation!$K$9,DH58,DI58),"")</f>
        <v>5</v>
      </c>
      <c r="EH58" s="44">
        <f t="shared" ca="1" si="58"/>
        <v>24</v>
      </c>
      <c r="EI58" s="6" t="str">
        <f t="shared" ca="1" si="59"/>
        <v>-</v>
      </c>
      <c r="EJ58" s="44">
        <f t="shared" ca="1" si="60"/>
        <v>18</v>
      </c>
      <c r="EL58" s="44" t="str">
        <f t="shared" ca="1" si="4"/>
        <v/>
      </c>
      <c r="EM58" s="44" t="str">
        <f t="shared" ca="1" si="4"/>
        <v/>
      </c>
      <c r="EN58" s="44" t="str">
        <f t="shared" ca="1" si="4"/>
        <v/>
      </c>
    </row>
    <row r="59" spans="2:144">
      <c r="B59" s="44">
        <f ca="1">IF(B58&lt;&gt;"",IF(AND(B58&lt;60*Simulation!$K$8, B58+C59&lt;60*Simulation!$K$8),B58+C59,""),"")</f>
        <v>721</v>
      </c>
      <c r="C59" s="44">
        <f ca="1">IF(B58&lt;&gt;"",IF(AND(AB58&lt;&gt;"", D58=AB58),RANDBETWEEN(Simulation!$N$6,Simulation!$P$6),RANDBETWEEN(Simulation!$N$5,Simulation!$P$5)),"")</f>
        <v>24</v>
      </c>
      <c r="D59" s="44">
        <f t="shared" ca="1" si="61"/>
        <v>6</v>
      </c>
      <c r="E59" s="44">
        <f t="shared" ca="1" si="5"/>
        <v>5</v>
      </c>
      <c r="F59" s="27">
        <f t="shared" ca="1" si="6"/>
        <v>8.5183456635719801E-2</v>
      </c>
      <c r="G59" s="44">
        <f t="shared" ca="1" si="7"/>
        <v>26</v>
      </c>
      <c r="H59" s="44" t="str">
        <f ca="1">IF(B59&lt;&gt;"",VLOOKUP(G59,'Players Stats'!$C$88:$D$127,2),"")</f>
        <v>Point Guard</v>
      </c>
      <c r="I59" s="44" t="str">
        <f ca="1">IF(B59&lt;&gt;"",VLOOKUP(G59,'Players Stats'!$C$88:$E$127,3),"")</f>
        <v>Mike Conley</v>
      </c>
      <c r="J59" s="27">
        <f t="shared" ca="1" si="8"/>
        <v>0.2704395452456656</v>
      </c>
      <c r="K59" s="44">
        <f ca="1">IF(B59&lt;&gt;"",VLOOKUP('Quarter 3'!G59-5*('Quarter 3'!D59-1),'Players Stats'!$B$136:$J$140,1+E59),"")</f>
        <v>8.5750000000000007E-2</v>
      </c>
      <c r="L59" s="44" t="str">
        <f t="shared" ca="1" si="62"/>
        <v>NO</v>
      </c>
      <c r="M59" s="27">
        <f t="shared" ca="1" si="9"/>
        <v>0.10676479379686721</v>
      </c>
      <c r="N59" s="44">
        <f ca="1">IF(B59&lt;&gt;"",IF(L59="NO",VLOOKUP(G59,'Players Stats'!$C$88:$I$127,7),""),"")</f>
        <v>0.23870967741935484</v>
      </c>
      <c r="O59" s="44">
        <f t="shared" ca="1" si="63"/>
        <v>3</v>
      </c>
      <c r="P59" s="27">
        <f t="shared" ca="1" si="10"/>
        <v>0.57262819131519371</v>
      </c>
      <c r="Q59" s="44">
        <f ca="1">IF(L59="NO",VLOOKUP(G59,'Players Stats'!$C$88:$H$127,7-'Quarter 3'!O59),"")</f>
        <v>0.36199999999999999</v>
      </c>
      <c r="R59" s="44">
        <f t="shared" ca="1" si="64"/>
        <v>0</v>
      </c>
      <c r="S59" s="27" t="str">
        <f t="shared" ca="1" si="11"/>
        <v/>
      </c>
      <c r="T59" s="44" t="str">
        <f ca="1">IF(S59="","",IF(S59&lt;=VLOOKUP(G59,'Players Stats'!$C$88:$L$127,10),"YES","NO"))</f>
        <v/>
      </c>
      <c r="U59" s="27" t="str">
        <f t="shared" ca="1" si="12"/>
        <v/>
      </c>
      <c r="V59" s="44" t="str">
        <f ca="1">IF(T59="YES",IF(U59&lt;=VLOOKUP(G59,'Players Stats'!$C$88:$H$127,6),1,0),"")</f>
        <v/>
      </c>
      <c r="W59" s="27" t="str">
        <f t="shared" ca="1" si="13"/>
        <v/>
      </c>
      <c r="X59" s="44" t="str">
        <f ca="1">IF(AND(T59="YES",W59&lt;&gt;""),IF(W59&lt;=VLOOKUP(G59,'Players Stats'!$C$88:$H$127,6),1,0),"")</f>
        <v/>
      </c>
      <c r="Y59" s="27" t="str">
        <f t="shared" ca="1" si="14"/>
        <v/>
      </c>
      <c r="Z59" s="44" t="str">
        <f ca="1">IF(Y59="","",IF(Y59&lt;=Simulation!$K$7,"YES","NO"))</f>
        <v/>
      </c>
      <c r="AA59" s="27" t="str">
        <f t="shared" ca="1" si="15"/>
        <v/>
      </c>
      <c r="AB59" s="44" t="str">
        <f ca="1">IF(Z59="NO",IF(AA59&lt;=Simulation!$K$9,D59,E59),"")</f>
        <v/>
      </c>
      <c r="AD59" s="44">
        <f t="shared" ca="1" si="16"/>
        <v>26</v>
      </c>
      <c r="AE59" s="6" t="str">
        <f t="shared" ca="1" si="17"/>
        <v>-</v>
      </c>
      <c r="AF59" s="44">
        <f t="shared" ca="1" si="18"/>
        <v>19</v>
      </c>
      <c r="AH59" s="44" t="str">
        <f t="shared" ca="1" si="77"/>
        <v/>
      </c>
      <c r="AI59" s="44" t="str">
        <f t="shared" ca="1" si="77"/>
        <v/>
      </c>
      <c r="AJ59" s="44" t="str">
        <f t="shared" ca="1" si="77"/>
        <v/>
      </c>
      <c r="AL59" s="44">
        <f ca="1">IF(AL58&lt;&gt;"",IF(AND(AL58&lt;60*Simulation!$K$8, AL58+AM59&lt;60*Simulation!$K$8),AL58+AM59,""),"")</f>
        <v>769</v>
      </c>
      <c r="AM59" s="44">
        <f ca="1">IF(AL58&lt;&gt;"",IF(AND(BL58&lt;&gt;"", AN58=BL58),RANDBETWEEN(Simulation!$N$6,Simulation!$P$6),RANDBETWEEN(Simulation!$N$5,Simulation!$P$5)),"")</f>
        <v>14</v>
      </c>
      <c r="AN59" s="44">
        <f t="shared" ca="1" si="65"/>
        <v>6</v>
      </c>
      <c r="AO59" s="44">
        <f t="shared" ca="1" si="19"/>
        <v>5</v>
      </c>
      <c r="AP59" s="27">
        <f t="shared" ca="1" si="20"/>
        <v>0.46554168517339878</v>
      </c>
      <c r="AQ59" s="44">
        <f t="shared" ca="1" si="21"/>
        <v>28</v>
      </c>
      <c r="AR59" s="44" t="str">
        <f ca="1">IF(AL59&lt;&gt;"",VLOOKUP(AQ59,'Players Stats'!$C$88:$D$127,2),"")</f>
        <v>Small Forward</v>
      </c>
      <c r="AS59" s="44" t="str">
        <f ca="1">IF(AL59&lt;&gt;"",VLOOKUP(AQ59,'Players Stats'!$C$88:$E$127,3),"")</f>
        <v>Zach Randolph</v>
      </c>
      <c r="AT59" s="27">
        <f t="shared" ca="1" si="22"/>
        <v>0.27860474440405403</v>
      </c>
      <c r="AU59" s="44">
        <f ca="1">IF(AL59&lt;&gt;"",VLOOKUP('Quarter 3'!AQ59-5*('Quarter 3'!AN59-1),'Players Stats'!$B$136:$J$140,1+AO59),"")</f>
        <v>0.13515000000000002</v>
      </c>
      <c r="AV59" s="44" t="str">
        <f t="shared" ca="1" si="66"/>
        <v>NO</v>
      </c>
      <c r="AW59" s="27">
        <f t="shared" ca="1" si="23"/>
        <v>0.2661588854602619</v>
      </c>
      <c r="AX59" s="44">
        <f ca="1">IF(AL59&lt;&gt;"",IF(AV59="NO",VLOOKUP(AQ59,'Players Stats'!$C$88:$I$127,7),""),"")</f>
        <v>2.1739130434782608E-2</v>
      </c>
      <c r="AY59" s="44">
        <f t="shared" ca="1" si="67"/>
        <v>2</v>
      </c>
      <c r="AZ59" s="27">
        <f t="shared" ca="1" si="24"/>
        <v>0.20935586062141476</v>
      </c>
      <c r="BA59" s="44">
        <f ca="1">IF(AV59="NO",VLOOKUP(AQ59,'Players Stats'!$C$88:$H$127,7-'Quarter 3'!AY59),"")</f>
        <v>0.46</v>
      </c>
      <c r="BB59" s="44">
        <f t="shared" ca="1" si="68"/>
        <v>2</v>
      </c>
      <c r="BC59" s="27">
        <f t="shared" ca="1" si="25"/>
        <v>0.31151353505629564</v>
      </c>
      <c r="BD59" s="44" t="str">
        <f ca="1">IF(BC59="","",IF(BC59&lt;=VLOOKUP(AQ59,'Players Stats'!$C$88:$L$127,10),"YES","NO"))</f>
        <v>NO</v>
      </c>
      <c r="BE59" s="27" t="str">
        <f t="shared" ca="1" si="26"/>
        <v/>
      </c>
      <c r="BF59" s="44" t="str">
        <f ca="1">IF(BD59="YES",IF(BE59&lt;=VLOOKUP(AQ59,'Players Stats'!$C$88:$H$127,6),1,0),"")</f>
        <v/>
      </c>
      <c r="BG59" s="27" t="str">
        <f t="shared" ca="1" si="27"/>
        <v/>
      </c>
      <c r="BH59" s="44" t="str">
        <f ca="1">IF(AND(BD59="YES",BG59&lt;&gt;""),IF(BG59&lt;=VLOOKUP(AQ59,'Players Stats'!$C$88:$H$127,6),1,0),"")</f>
        <v/>
      </c>
      <c r="BI59" s="27" t="str">
        <f t="shared" ca="1" si="28"/>
        <v/>
      </c>
      <c r="BJ59" s="44" t="str">
        <f ca="1">IF(BI59="","",IF(BI59&lt;=Simulation!$K$7,"YES","NO"))</f>
        <v/>
      </c>
      <c r="BK59" s="27" t="str">
        <f t="shared" ca="1" si="29"/>
        <v/>
      </c>
      <c r="BL59" s="44" t="str">
        <f ca="1">IF(BJ59="NO",IF(BK59&lt;=Simulation!$K$9,AN59,AO59),"")</f>
        <v/>
      </c>
      <c r="BN59" s="44">
        <f t="shared" ca="1" si="30"/>
        <v>23</v>
      </c>
      <c r="BO59" s="6" t="str">
        <f t="shared" ca="1" si="31"/>
        <v>-</v>
      </c>
      <c r="BP59" s="44">
        <f t="shared" ca="1" si="32"/>
        <v>34</v>
      </c>
      <c r="BR59" s="44" t="str">
        <f t="shared" ca="1" si="2"/>
        <v/>
      </c>
      <c r="BS59" s="44" t="str">
        <f t="shared" ca="1" si="2"/>
        <v/>
      </c>
      <c r="BT59" s="44" t="str">
        <f t="shared" ca="1" si="2"/>
        <v/>
      </c>
      <c r="BU59" s="44"/>
      <c r="BV59" s="44">
        <f ca="1">IF(BV58&lt;&gt;"",IF(AND(BV58&lt;60*Simulation!$K$8, BV58+BW59&lt;60*Simulation!$K$8),BV58+BW59,""),"")</f>
        <v>822</v>
      </c>
      <c r="BW59" s="44">
        <f ca="1">IF(BV58&lt;&gt;"",IF(AND(CV58&lt;&gt;"", BX58=CV58),RANDBETWEEN(Simulation!$N$6,Simulation!$P$6),RANDBETWEEN(Simulation!$N$5,Simulation!$P$5)),"")</f>
        <v>9</v>
      </c>
      <c r="BX59" s="44">
        <f t="shared" ca="1" si="69"/>
        <v>6</v>
      </c>
      <c r="BY59" s="44">
        <f t="shared" ca="1" si="33"/>
        <v>5</v>
      </c>
      <c r="BZ59" s="27">
        <f t="shared" ca="1" si="34"/>
        <v>0.51338455933963834</v>
      </c>
      <c r="CA59" s="44">
        <f t="shared" ca="1" si="35"/>
        <v>28</v>
      </c>
      <c r="CB59" s="44" t="str">
        <f ca="1">IF(BV59&lt;&gt;"",VLOOKUP(CA59,'Players Stats'!$C$88:$D$127,2),"")</f>
        <v>Small Forward</v>
      </c>
      <c r="CC59" s="44" t="str">
        <f ca="1">IF(BV59&lt;&gt;"",VLOOKUP(CA59,'Players Stats'!$C$88:$E$127,3),"")</f>
        <v>Zach Randolph</v>
      </c>
      <c r="CD59" s="27">
        <f t="shared" ca="1" si="36"/>
        <v>0.4223746152581892</v>
      </c>
      <c r="CE59" s="44">
        <f ca="1">IF(BV59&lt;&gt;"",VLOOKUP('Quarter 3'!CA59-5*('Quarter 3'!BX59-1),'Players Stats'!$B$136:$J$140,1+BY59),"")</f>
        <v>0.13515000000000002</v>
      </c>
      <c r="CF59" s="44" t="str">
        <f t="shared" ca="1" si="70"/>
        <v>NO</v>
      </c>
      <c r="CG59" s="27">
        <f t="shared" ca="1" si="37"/>
        <v>0.58127634229044856</v>
      </c>
      <c r="CH59" s="44">
        <f ca="1">IF(BV59&lt;&gt;"",IF(CF59="NO",VLOOKUP(CA59,'Players Stats'!$C$88:$I$127,7),""),"")</f>
        <v>2.1739130434782608E-2</v>
      </c>
      <c r="CI59" s="44">
        <f t="shared" ca="1" si="71"/>
        <v>2</v>
      </c>
      <c r="CJ59" s="27">
        <f t="shared" ca="1" si="38"/>
        <v>0.78635431721616766</v>
      </c>
      <c r="CK59" s="44">
        <f ca="1">IF(CF59="NO",VLOOKUP(CA59,'Players Stats'!$C$88:$H$127,7-'Quarter 3'!CI59),"")</f>
        <v>0.46</v>
      </c>
      <c r="CL59" s="44">
        <f t="shared" ca="1" si="72"/>
        <v>0</v>
      </c>
      <c r="CM59" s="27">
        <f t="shared" ca="1" si="39"/>
        <v>0.31056127931047095</v>
      </c>
      <c r="CN59" s="44" t="str">
        <f ca="1">IF(CM59="","",IF(CM59&lt;=VLOOKUP(CA59,'Players Stats'!$C$88:$L$127,10),"YES","NO"))</f>
        <v>NO</v>
      </c>
      <c r="CO59" s="27" t="str">
        <f t="shared" ca="1" si="40"/>
        <v/>
      </c>
      <c r="CP59" s="44" t="str">
        <f ca="1">IF(CN59="YES",IF(CO59&lt;=VLOOKUP(CA59,'Players Stats'!$C$88:$H$127,6),1,0),"")</f>
        <v/>
      </c>
      <c r="CQ59" s="27" t="str">
        <f t="shared" ca="1" si="41"/>
        <v/>
      </c>
      <c r="CR59" s="44" t="str">
        <f ca="1">IF(AND(CN59="YES",CQ59&lt;&gt;""),IF(CQ59&lt;=VLOOKUP(CA59,'Players Stats'!$C$88:$H$127,6),1,0),"")</f>
        <v/>
      </c>
      <c r="CS59" s="27">
        <f t="shared" ca="1" si="42"/>
        <v>0.66502169366056929</v>
      </c>
      <c r="CT59" s="44" t="str">
        <f ca="1">IF(CS59="","",IF(CS59&lt;=Simulation!$K$7,"YES","NO"))</f>
        <v>NO</v>
      </c>
      <c r="CU59" s="27">
        <f t="shared" ca="1" si="43"/>
        <v>0.66939335708077341</v>
      </c>
      <c r="CV59" s="44">
        <f ca="1">IF(CT59="NO",IF(CU59&lt;=Simulation!$K$9,BX59,BY59),"")</f>
        <v>5</v>
      </c>
      <c r="CX59" s="44">
        <f t="shared" ca="1" si="44"/>
        <v>27</v>
      </c>
      <c r="CY59" s="6" t="str">
        <f t="shared" ca="1" si="45"/>
        <v>-</v>
      </c>
      <c r="CZ59" s="44">
        <f t="shared" ca="1" si="46"/>
        <v>13</v>
      </c>
      <c r="DB59" s="44" t="str">
        <f t="shared" ca="1" si="3"/>
        <v/>
      </c>
      <c r="DC59" s="44" t="str">
        <f t="shared" ca="1" si="3"/>
        <v/>
      </c>
      <c r="DD59" s="44" t="str">
        <f t="shared" ca="1" si="3"/>
        <v/>
      </c>
      <c r="DE59" s="44"/>
      <c r="DF59" s="44">
        <f ca="1">IF(DF58&lt;&gt;"",IF(AND(DF58&lt;60*Simulation!$K$8, DF58+DG59&lt;60*Simulation!$K$8),DF58+DG59,""),"")</f>
        <v>659</v>
      </c>
      <c r="DG59" s="44">
        <f ca="1">IF(DF58&lt;&gt;"",IF(AND(EF58&lt;&gt;"", DH58=EF58),RANDBETWEEN(Simulation!$N$6,Simulation!$P$6),RANDBETWEEN(Simulation!$N$5,Simulation!$P$5)),"")</f>
        <v>8</v>
      </c>
      <c r="DH59" s="44">
        <f t="shared" ca="1" si="73"/>
        <v>5</v>
      </c>
      <c r="DI59" s="44">
        <f t="shared" ca="1" si="47"/>
        <v>6</v>
      </c>
      <c r="DJ59" s="27">
        <f t="shared" ca="1" si="48"/>
        <v>3.7350486946505779E-3</v>
      </c>
      <c r="DK59" s="44">
        <f t="shared" ca="1" si="49"/>
        <v>21</v>
      </c>
      <c r="DL59" s="44" t="str">
        <f ca="1">IF(DF59&lt;&gt;"",VLOOKUP(DK59,'Players Stats'!$C$88:$D$127,2),"")</f>
        <v>Point Guard</v>
      </c>
      <c r="DM59" s="44" t="str">
        <f ca="1">IF(DF59&lt;&gt;"",VLOOKUP(DK59,'Players Stats'!$C$88:$E$127,3),"")</f>
        <v>Russell Westbrook</v>
      </c>
      <c r="DN59" s="27">
        <f t="shared" ca="1" si="50"/>
        <v>0.67990519098921043</v>
      </c>
      <c r="DO59" s="44">
        <f ca="1">IF(DF59&lt;&gt;"",VLOOKUP('Quarter 3'!DK59-5*('Quarter 3'!DH59-1),'Players Stats'!$B$136:$J$140,1+DI59),"")</f>
        <v>0.14365</v>
      </c>
      <c r="DP59" s="44" t="str">
        <f t="shared" ca="1" si="74"/>
        <v>NO</v>
      </c>
      <c r="DQ59" s="27">
        <f t="shared" ca="1" si="51"/>
        <v>0.16032146699056304</v>
      </c>
      <c r="DR59" s="44">
        <f ca="1">IF(DF59&lt;&gt;"",IF(DP59="NO",VLOOKUP(DK59,'Players Stats'!$C$88:$I$127,7),""),"")</f>
        <v>0.16517857142857145</v>
      </c>
      <c r="DS59" s="44">
        <f t="shared" ca="1" si="75"/>
        <v>3</v>
      </c>
      <c r="DT59" s="27">
        <f t="shared" ca="1" si="52"/>
        <v>0.48253363412871941</v>
      </c>
      <c r="DU59" s="44">
        <f ca="1">IF(DP59="NO",VLOOKUP(DK59,'Players Stats'!$C$88:$H$127,7-'Quarter 3'!DS59),"")</f>
        <v>0.32300000000000001</v>
      </c>
      <c r="DV59" s="44">
        <f t="shared" ca="1" si="76"/>
        <v>0</v>
      </c>
      <c r="DW59" s="27" t="str">
        <f t="shared" ca="1" si="53"/>
        <v/>
      </c>
      <c r="DX59" s="44" t="str">
        <f ca="1">IF(DW59="","",IF(DW59&lt;=VLOOKUP(DK59,'Players Stats'!$C$88:$L$127,10),"YES","NO"))</f>
        <v/>
      </c>
      <c r="DY59" s="27" t="str">
        <f t="shared" ca="1" si="54"/>
        <v/>
      </c>
      <c r="DZ59" s="44" t="str">
        <f ca="1">IF(DX59="YES",IF(DY59&lt;=VLOOKUP(DK59,'Players Stats'!$C$88:$H$127,6),1,0),"")</f>
        <v/>
      </c>
      <c r="EA59" s="27" t="str">
        <f t="shared" ca="1" si="55"/>
        <v/>
      </c>
      <c r="EB59" s="44" t="str">
        <f ca="1">IF(AND(DX59="YES",EA59&lt;&gt;""),IF(EA59&lt;=VLOOKUP(DK59,'Players Stats'!$C$88:$H$127,6),1,0),"")</f>
        <v/>
      </c>
      <c r="EC59" s="27" t="str">
        <f t="shared" ca="1" si="56"/>
        <v/>
      </c>
      <c r="ED59" s="44" t="str">
        <f ca="1">IF(EC59="","",IF(EC59&lt;=Simulation!$K$7,"YES","NO"))</f>
        <v/>
      </c>
      <c r="EE59" s="27" t="str">
        <f t="shared" ca="1" si="57"/>
        <v/>
      </c>
      <c r="EF59" s="44" t="str">
        <f ca="1">IF(ED59="NO",IF(EE59&lt;=Simulation!$K$9,DH59,DI59),"")</f>
        <v/>
      </c>
      <c r="EH59" s="44">
        <f t="shared" ca="1" si="58"/>
        <v>24</v>
      </c>
      <c r="EI59" s="6" t="str">
        <f t="shared" ca="1" si="59"/>
        <v>-</v>
      </c>
      <c r="EJ59" s="44">
        <f t="shared" ca="1" si="60"/>
        <v>18</v>
      </c>
      <c r="EL59" s="44" t="str">
        <f t="shared" ca="1" si="4"/>
        <v/>
      </c>
      <c r="EM59" s="44" t="str">
        <f t="shared" ca="1" si="4"/>
        <v/>
      </c>
      <c r="EN59" s="44" t="str">
        <f t="shared" ca="1" si="4"/>
        <v/>
      </c>
    </row>
    <row r="60" spans="2:144">
      <c r="B60" s="44">
        <f ca="1">IF(B59&lt;&gt;"",IF(AND(B59&lt;60*Simulation!$K$8, B59+C60&lt;60*Simulation!$K$8),B59+C60,""),"")</f>
        <v>742</v>
      </c>
      <c r="C60" s="44">
        <f ca="1">IF(B59&lt;&gt;"",IF(AND(AB59&lt;&gt;"", D59=AB59),RANDBETWEEN(Simulation!$N$6,Simulation!$P$6),RANDBETWEEN(Simulation!$N$5,Simulation!$P$5)),"")</f>
        <v>21</v>
      </c>
      <c r="D60" s="44">
        <f t="shared" ca="1" si="61"/>
        <v>5</v>
      </c>
      <c r="E60" s="44">
        <f t="shared" ca="1" si="5"/>
        <v>6</v>
      </c>
      <c r="F60" s="27">
        <f t="shared" ca="1" si="6"/>
        <v>8.9558709345697984E-2</v>
      </c>
      <c r="G60" s="44">
        <f t="shared" ca="1" si="7"/>
        <v>21</v>
      </c>
      <c r="H60" s="44" t="str">
        <f ca="1">IF(B60&lt;&gt;"",VLOOKUP(G60,'Players Stats'!$C$88:$D$127,2),"")</f>
        <v>Point Guard</v>
      </c>
      <c r="I60" s="44" t="str">
        <f ca="1">IF(B60&lt;&gt;"",VLOOKUP(G60,'Players Stats'!$C$88:$E$127,3),"")</f>
        <v>Russell Westbrook</v>
      </c>
      <c r="J60" s="27">
        <f t="shared" ca="1" si="8"/>
        <v>0.10001251808397693</v>
      </c>
      <c r="K60" s="44">
        <f ca="1">IF(B60&lt;&gt;"",VLOOKUP('Quarter 3'!G60-5*('Quarter 3'!D60-1),'Players Stats'!$B$136:$J$140,1+E60),"")</f>
        <v>0.14365</v>
      </c>
      <c r="L60" s="44" t="str">
        <f t="shared" ca="1" si="62"/>
        <v>YES</v>
      </c>
      <c r="M60" s="27" t="str">
        <f t="shared" ca="1" si="9"/>
        <v/>
      </c>
      <c r="N60" s="44" t="str">
        <f ca="1">IF(B60&lt;&gt;"",IF(L60="NO",VLOOKUP(G60,'Players Stats'!$C$88:$I$127,7),""),"")</f>
        <v/>
      </c>
      <c r="O60" s="44" t="str">
        <f t="shared" ca="1" si="63"/>
        <v/>
      </c>
      <c r="P60" s="27" t="str">
        <f t="shared" ca="1" si="10"/>
        <v/>
      </c>
      <c r="Q60" s="44" t="str">
        <f ca="1">IF(L60="NO",VLOOKUP(G60,'Players Stats'!$C$88:$H$127,7-'Quarter 3'!O60),"")</f>
        <v/>
      </c>
      <c r="R60" s="44" t="str">
        <f t="shared" ca="1" si="64"/>
        <v/>
      </c>
      <c r="S60" s="27" t="str">
        <f t="shared" ca="1" si="11"/>
        <v/>
      </c>
      <c r="T60" s="44" t="str">
        <f ca="1">IF(S60="","",IF(S60&lt;=VLOOKUP(G60,'Players Stats'!$C$88:$L$127,10),"YES","NO"))</f>
        <v/>
      </c>
      <c r="U60" s="27" t="str">
        <f t="shared" ca="1" si="12"/>
        <v/>
      </c>
      <c r="V60" s="44" t="str">
        <f ca="1">IF(T60="YES",IF(U60&lt;=VLOOKUP(G60,'Players Stats'!$C$88:$H$127,6),1,0),"")</f>
        <v/>
      </c>
      <c r="W60" s="27" t="str">
        <f t="shared" ca="1" si="13"/>
        <v/>
      </c>
      <c r="X60" s="44" t="str">
        <f ca="1">IF(AND(T60="YES",W60&lt;&gt;""),IF(W60&lt;=VLOOKUP(G60,'Players Stats'!$C$88:$H$127,6),1,0),"")</f>
        <v/>
      </c>
      <c r="Y60" s="27" t="str">
        <f t="shared" ca="1" si="14"/>
        <v/>
      </c>
      <c r="Z60" s="44" t="str">
        <f ca="1">IF(Y60="","",IF(Y60&lt;=Simulation!$K$7,"YES","NO"))</f>
        <v/>
      </c>
      <c r="AA60" s="27" t="str">
        <f t="shared" ca="1" si="15"/>
        <v/>
      </c>
      <c r="AB60" s="44" t="str">
        <f ca="1">IF(Z60="NO",IF(AA60&lt;=Simulation!$K$9,D60,E60),"")</f>
        <v/>
      </c>
      <c r="AD60" s="44">
        <f t="shared" ca="1" si="16"/>
        <v>26</v>
      </c>
      <c r="AE60" s="6" t="str">
        <f t="shared" ca="1" si="17"/>
        <v>-</v>
      </c>
      <c r="AF60" s="44">
        <f t="shared" ca="1" si="18"/>
        <v>19</v>
      </c>
      <c r="AH60" s="44" t="str">
        <f t="shared" ca="1" si="77"/>
        <v/>
      </c>
      <c r="AI60" s="44" t="str">
        <f t="shared" ca="1" si="77"/>
        <v/>
      </c>
      <c r="AJ60" s="44" t="str">
        <f t="shared" ca="1" si="77"/>
        <v/>
      </c>
      <c r="AL60" s="44">
        <f ca="1">IF(AL59&lt;&gt;"",IF(AND(AL59&lt;60*Simulation!$K$8, AL59+AM60&lt;60*Simulation!$K$8),AL59+AM60,""),"")</f>
        <v>779</v>
      </c>
      <c r="AM60" s="44">
        <f ca="1">IF(AL59&lt;&gt;"",IF(AND(BL59&lt;&gt;"", AN59=BL59),RANDBETWEEN(Simulation!$N$6,Simulation!$P$6),RANDBETWEEN(Simulation!$N$5,Simulation!$P$5)),"")</f>
        <v>10</v>
      </c>
      <c r="AN60" s="44">
        <f t="shared" ca="1" si="65"/>
        <v>5</v>
      </c>
      <c r="AO60" s="44">
        <f t="shared" ca="1" si="19"/>
        <v>6</v>
      </c>
      <c r="AP60" s="27">
        <f t="shared" ca="1" si="20"/>
        <v>0.92031645114789906</v>
      </c>
      <c r="AQ60" s="44">
        <f t="shared" ca="1" si="21"/>
        <v>25</v>
      </c>
      <c r="AR60" s="44" t="str">
        <f ca="1">IF(AL60&lt;&gt;"",VLOOKUP(AQ60,'Players Stats'!$C$88:$D$127,2),"")</f>
        <v>Center</v>
      </c>
      <c r="AS60" s="44" t="str">
        <f ca="1">IF(AL60&lt;&gt;"",VLOOKUP(AQ60,'Players Stats'!$C$88:$E$127,3),"")</f>
        <v>Kendrick Perkins</v>
      </c>
      <c r="AT60" s="27">
        <f t="shared" ca="1" si="22"/>
        <v>0.49019187713276835</v>
      </c>
      <c r="AU60" s="44">
        <f ca="1">IF(AL60&lt;&gt;"",VLOOKUP('Quarter 3'!AQ60-5*('Quarter 3'!AN60-1),'Players Stats'!$B$136:$J$140,1+AO60),"")</f>
        <v>0.12500000000000003</v>
      </c>
      <c r="AV60" s="44" t="str">
        <f t="shared" ca="1" si="66"/>
        <v>NO</v>
      </c>
      <c r="AW60" s="27">
        <f t="shared" ca="1" si="23"/>
        <v>0.7227305417357931</v>
      </c>
      <c r="AX60" s="44">
        <f ca="1">IF(AL60&lt;&gt;"",IF(AV60="NO",VLOOKUP(AQ60,'Players Stats'!$C$88:$I$127,7),""),"")</f>
        <v>0</v>
      </c>
      <c r="AY60" s="44">
        <f t="shared" ca="1" si="67"/>
        <v>2</v>
      </c>
      <c r="AZ60" s="27">
        <f t="shared" ca="1" si="24"/>
        <v>0.21197896647768188</v>
      </c>
      <c r="BA60" s="44">
        <f ca="1">IF(AV60="NO",VLOOKUP(AQ60,'Players Stats'!$C$88:$H$127,7-'Quarter 3'!AY60),"")</f>
        <v>0.45700000000000002</v>
      </c>
      <c r="BB60" s="44">
        <f t="shared" ca="1" si="68"/>
        <v>2</v>
      </c>
      <c r="BC60" s="27">
        <f t="shared" ca="1" si="25"/>
        <v>0.31241925996389019</v>
      </c>
      <c r="BD60" s="44" t="str">
        <f ca="1">IF(BC60="","",IF(BC60&lt;=VLOOKUP(AQ60,'Players Stats'!$C$88:$L$127,10),"YES","NO"))</f>
        <v>NO</v>
      </c>
      <c r="BE60" s="27" t="str">
        <f t="shared" ca="1" si="26"/>
        <v/>
      </c>
      <c r="BF60" s="44" t="str">
        <f ca="1">IF(BD60="YES",IF(BE60&lt;=VLOOKUP(AQ60,'Players Stats'!$C$88:$H$127,6),1,0),"")</f>
        <v/>
      </c>
      <c r="BG60" s="27" t="str">
        <f t="shared" ca="1" si="27"/>
        <v/>
      </c>
      <c r="BH60" s="44" t="str">
        <f ca="1">IF(AND(BD60="YES",BG60&lt;&gt;""),IF(BG60&lt;=VLOOKUP(AQ60,'Players Stats'!$C$88:$H$127,6),1,0),"")</f>
        <v/>
      </c>
      <c r="BI60" s="27" t="str">
        <f t="shared" ca="1" si="28"/>
        <v/>
      </c>
      <c r="BJ60" s="44" t="str">
        <f ca="1">IF(BI60="","",IF(BI60&lt;=Simulation!$K$7,"YES","NO"))</f>
        <v/>
      </c>
      <c r="BK60" s="27" t="str">
        <f t="shared" ca="1" si="29"/>
        <v/>
      </c>
      <c r="BL60" s="44" t="str">
        <f ca="1">IF(BJ60="NO",IF(BK60&lt;=Simulation!$K$9,AN60,AO60),"")</f>
        <v/>
      </c>
      <c r="BN60" s="44">
        <f t="shared" ca="1" si="30"/>
        <v>25</v>
      </c>
      <c r="BO60" s="6" t="str">
        <f t="shared" ca="1" si="31"/>
        <v>-</v>
      </c>
      <c r="BP60" s="44">
        <f t="shared" ca="1" si="32"/>
        <v>34</v>
      </c>
      <c r="BR60" s="44" t="str">
        <f t="shared" ca="1" si="2"/>
        <v/>
      </c>
      <c r="BS60" s="44" t="str">
        <f t="shared" ca="1" si="2"/>
        <v/>
      </c>
      <c r="BT60" s="44" t="str">
        <f t="shared" ca="1" si="2"/>
        <v/>
      </c>
      <c r="BU60" s="44"/>
      <c r="BV60" s="44">
        <f ca="1">IF(BV59&lt;&gt;"",IF(AND(BV59&lt;60*Simulation!$K$8, BV59+BW60&lt;60*Simulation!$K$8),BV59+BW60,""),"")</f>
        <v>833</v>
      </c>
      <c r="BW60" s="44">
        <f ca="1">IF(BV59&lt;&gt;"",IF(AND(CV59&lt;&gt;"", BX59=CV59),RANDBETWEEN(Simulation!$N$6,Simulation!$P$6),RANDBETWEEN(Simulation!$N$5,Simulation!$P$5)),"")</f>
        <v>11</v>
      </c>
      <c r="BX60" s="44">
        <f t="shared" ca="1" si="69"/>
        <v>5</v>
      </c>
      <c r="BY60" s="44">
        <f t="shared" ca="1" si="33"/>
        <v>6</v>
      </c>
      <c r="BZ60" s="27">
        <f t="shared" ca="1" si="34"/>
        <v>0.80506061074800916</v>
      </c>
      <c r="CA60" s="44">
        <f t="shared" ca="1" si="35"/>
        <v>25</v>
      </c>
      <c r="CB60" s="44" t="str">
        <f ca="1">IF(BV60&lt;&gt;"",VLOOKUP(CA60,'Players Stats'!$C$88:$D$127,2),"")</f>
        <v>Center</v>
      </c>
      <c r="CC60" s="44" t="str">
        <f ca="1">IF(BV60&lt;&gt;"",VLOOKUP(CA60,'Players Stats'!$C$88:$E$127,3),"")</f>
        <v>Kendrick Perkins</v>
      </c>
      <c r="CD60" s="27">
        <f t="shared" ca="1" si="36"/>
        <v>0.29896522469435294</v>
      </c>
      <c r="CE60" s="44">
        <f ca="1">IF(BV60&lt;&gt;"",VLOOKUP('Quarter 3'!CA60-5*('Quarter 3'!BX60-1),'Players Stats'!$B$136:$J$140,1+BY60),"")</f>
        <v>0.12500000000000003</v>
      </c>
      <c r="CF60" s="44" t="str">
        <f t="shared" ca="1" si="70"/>
        <v>NO</v>
      </c>
      <c r="CG60" s="27">
        <f t="shared" ca="1" si="37"/>
        <v>0.16449409061929043</v>
      </c>
      <c r="CH60" s="44">
        <f ca="1">IF(BV60&lt;&gt;"",IF(CF60="NO",VLOOKUP(CA60,'Players Stats'!$C$88:$I$127,7),""),"")</f>
        <v>0</v>
      </c>
      <c r="CI60" s="44">
        <f t="shared" ca="1" si="71"/>
        <v>2</v>
      </c>
      <c r="CJ60" s="27">
        <f t="shared" ca="1" si="38"/>
        <v>0.57654285269357897</v>
      </c>
      <c r="CK60" s="44">
        <f ca="1">IF(CF60="NO",VLOOKUP(CA60,'Players Stats'!$C$88:$H$127,7-'Quarter 3'!CI60),"")</f>
        <v>0.45700000000000002</v>
      </c>
      <c r="CL60" s="44">
        <f t="shared" ca="1" si="72"/>
        <v>0</v>
      </c>
      <c r="CM60" s="27">
        <f t="shared" ca="1" si="39"/>
        <v>0.54013281663894297</v>
      </c>
      <c r="CN60" s="44" t="str">
        <f ca="1">IF(CM60="","",IF(CM60&lt;=VLOOKUP(CA60,'Players Stats'!$C$88:$L$127,10),"YES","NO"))</f>
        <v>NO</v>
      </c>
      <c r="CO60" s="27" t="str">
        <f t="shared" ca="1" si="40"/>
        <v/>
      </c>
      <c r="CP60" s="44" t="str">
        <f ca="1">IF(CN60="YES",IF(CO60&lt;=VLOOKUP(CA60,'Players Stats'!$C$88:$H$127,6),1,0),"")</f>
        <v/>
      </c>
      <c r="CQ60" s="27" t="str">
        <f t="shared" ca="1" si="41"/>
        <v/>
      </c>
      <c r="CR60" s="44" t="str">
        <f ca="1">IF(AND(CN60="YES",CQ60&lt;&gt;""),IF(CQ60&lt;=VLOOKUP(CA60,'Players Stats'!$C$88:$H$127,6),1,0),"")</f>
        <v/>
      </c>
      <c r="CS60" s="27">
        <f t="shared" ca="1" si="42"/>
        <v>0.28447330943993443</v>
      </c>
      <c r="CT60" s="44" t="str">
        <f ca="1">IF(CS60="","",IF(CS60&lt;=Simulation!$K$7,"YES","NO"))</f>
        <v>NO</v>
      </c>
      <c r="CU60" s="27">
        <f t="shared" ca="1" si="43"/>
        <v>0.6726247473662027</v>
      </c>
      <c r="CV60" s="44">
        <f ca="1">IF(CT60="NO",IF(CU60&lt;=Simulation!$K$9,BX60,BY60),"")</f>
        <v>6</v>
      </c>
      <c r="CX60" s="44">
        <f t="shared" ca="1" si="44"/>
        <v>27</v>
      </c>
      <c r="CY60" s="6" t="str">
        <f t="shared" ca="1" si="45"/>
        <v>-</v>
      </c>
      <c r="CZ60" s="44">
        <f t="shared" ca="1" si="46"/>
        <v>13</v>
      </c>
      <c r="DB60" s="44" t="str">
        <f t="shared" ca="1" si="3"/>
        <v/>
      </c>
      <c r="DC60" s="44" t="str">
        <f t="shared" ca="1" si="3"/>
        <v/>
      </c>
      <c r="DD60" s="44" t="str">
        <f t="shared" ca="1" si="3"/>
        <v/>
      </c>
      <c r="DE60" s="44"/>
      <c r="DF60" s="44">
        <f ca="1">IF(DF59&lt;&gt;"",IF(AND(DF59&lt;60*Simulation!$K$8, DF59+DG60&lt;60*Simulation!$K$8),DF59+DG60,""),"")</f>
        <v>680</v>
      </c>
      <c r="DG60" s="44">
        <f ca="1">IF(DF59&lt;&gt;"",IF(AND(EF59&lt;&gt;"", DH59=EF59),RANDBETWEEN(Simulation!$N$6,Simulation!$P$6),RANDBETWEEN(Simulation!$N$5,Simulation!$P$5)),"")</f>
        <v>21</v>
      </c>
      <c r="DH60" s="44">
        <f t="shared" ca="1" si="73"/>
        <v>6</v>
      </c>
      <c r="DI60" s="44">
        <f t="shared" ca="1" si="47"/>
        <v>5</v>
      </c>
      <c r="DJ60" s="27">
        <f t="shared" ca="1" si="48"/>
        <v>0.64314293148489476</v>
      </c>
      <c r="DK60" s="44">
        <f t="shared" ca="1" si="49"/>
        <v>29</v>
      </c>
      <c r="DL60" s="44" t="str">
        <f ca="1">IF(DF60&lt;&gt;"",VLOOKUP(DK60,'Players Stats'!$C$88:$D$127,2),"")</f>
        <v>Power Forward</v>
      </c>
      <c r="DM60" s="44" t="str">
        <f ca="1">IF(DF60&lt;&gt;"",VLOOKUP(DK60,'Players Stats'!$C$88:$E$127,3),"")</f>
        <v>Tayshaun Prince</v>
      </c>
      <c r="DN60" s="27">
        <f t="shared" ca="1" si="50"/>
        <v>0.4837414143020291</v>
      </c>
      <c r="DO60" s="44">
        <f ca="1">IF(DF60&lt;&gt;"",VLOOKUP('Quarter 3'!DK60-5*('Quarter 3'!DH60-1),'Players Stats'!$B$136:$J$140,1+DI60),"")</f>
        <v>0.15285000000000001</v>
      </c>
      <c r="DP60" s="44" t="str">
        <f t="shared" ca="1" si="74"/>
        <v>NO</v>
      </c>
      <c r="DQ60" s="27">
        <f t="shared" ca="1" si="51"/>
        <v>3.6364408610644938E-2</v>
      </c>
      <c r="DR60" s="44">
        <f ca="1">IF(DF60&lt;&gt;"",IF(DP60="NO",VLOOKUP(DK60,'Players Stats'!$C$88:$I$127,7),""),"")</f>
        <v>0.10784313725490198</v>
      </c>
      <c r="DS60" s="44">
        <f t="shared" ca="1" si="75"/>
        <v>3</v>
      </c>
      <c r="DT60" s="27">
        <f t="shared" ca="1" si="52"/>
        <v>0.39584740980683908</v>
      </c>
      <c r="DU60" s="44">
        <f ca="1">IF(DP60="NO",VLOOKUP(DK60,'Players Stats'!$C$88:$H$127,7-'Quarter 3'!DS60),"")</f>
        <v>0.36599999999999999</v>
      </c>
      <c r="DV60" s="44">
        <f t="shared" ca="1" si="76"/>
        <v>0</v>
      </c>
      <c r="DW60" s="27" t="str">
        <f t="shared" ca="1" si="53"/>
        <v/>
      </c>
      <c r="DX60" s="44" t="str">
        <f ca="1">IF(DW60="","",IF(DW60&lt;=VLOOKUP(DK60,'Players Stats'!$C$88:$L$127,10),"YES","NO"))</f>
        <v/>
      </c>
      <c r="DY60" s="27" t="str">
        <f t="shared" ca="1" si="54"/>
        <v/>
      </c>
      <c r="DZ60" s="44" t="str">
        <f ca="1">IF(DX60="YES",IF(DY60&lt;=VLOOKUP(DK60,'Players Stats'!$C$88:$H$127,6),1,0),"")</f>
        <v/>
      </c>
      <c r="EA60" s="27" t="str">
        <f t="shared" ca="1" si="55"/>
        <v/>
      </c>
      <c r="EB60" s="44" t="str">
        <f ca="1">IF(AND(DX60="YES",EA60&lt;&gt;""),IF(EA60&lt;=VLOOKUP(DK60,'Players Stats'!$C$88:$H$127,6),1,0),"")</f>
        <v/>
      </c>
      <c r="EC60" s="27" t="str">
        <f t="shared" ca="1" si="56"/>
        <v/>
      </c>
      <c r="ED60" s="44" t="str">
        <f ca="1">IF(EC60="","",IF(EC60&lt;=Simulation!$K$7,"YES","NO"))</f>
        <v/>
      </c>
      <c r="EE60" s="27" t="str">
        <f t="shared" ca="1" si="57"/>
        <v/>
      </c>
      <c r="EF60" s="44" t="str">
        <f ca="1">IF(ED60="NO",IF(EE60&lt;=Simulation!$K$9,DH60,DI60),"")</f>
        <v/>
      </c>
      <c r="EH60" s="44">
        <f t="shared" ca="1" si="58"/>
        <v>24</v>
      </c>
      <c r="EI60" s="6" t="str">
        <f t="shared" ca="1" si="59"/>
        <v>-</v>
      </c>
      <c r="EJ60" s="44">
        <f t="shared" ca="1" si="60"/>
        <v>18</v>
      </c>
      <c r="EL60" s="44" t="str">
        <f t="shared" ca="1" si="4"/>
        <v/>
      </c>
      <c r="EM60" s="44" t="str">
        <f t="shared" ca="1" si="4"/>
        <v/>
      </c>
      <c r="EN60" s="44" t="str">
        <f t="shared" ca="1" si="4"/>
        <v/>
      </c>
    </row>
    <row r="61" spans="2:144">
      <c r="B61" s="44">
        <f ca="1">IF(B60&lt;&gt;"",IF(AND(B60&lt;60*Simulation!$K$8, B60+C61&lt;60*Simulation!$K$8),B60+C61,""),"")</f>
        <v>761</v>
      </c>
      <c r="C61" s="44">
        <f ca="1">IF(B60&lt;&gt;"",IF(AND(AB60&lt;&gt;"", D60=AB60),RANDBETWEEN(Simulation!$N$6,Simulation!$P$6),RANDBETWEEN(Simulation!$N$5,Simulation!$P$5)),"")</f>
        <v>19</v>
      </c>
      <c r="D61" s="44">
        <f t="shared" ca="1" si="61"/>
        <v>6</v>
      </c>
      <c r="E61" s="44">
        <f t="shared" ca="1" si="5"/>
        <v>5</v>
      </c>
      <c r="F61" s="27">
        <f t="shared" ca="1" si="6"/>
        <v>0.39266414094663415</v>
      </c>
      <c r="G61" s="44">
        <f t="shared" ca="1" si="7"/>
        <v>27</v>
      </c>
      <c r="H61" s="44" t="str">
        <f ca="1">IF(B61&lt;&gt;"",VLOOKUP(G61,'Players Stats'!$C$88:$D$127,2),"")</f>
        <v>Shooting Guard</v>
      </c>
      <c r="I61" s="44" t="str">
        <f ca="1">IF(B61&lt;&gt;"",VLOOKUP(G61,'Players Stats'!$C$88:$E$127,3),"")</f>
        <v>Tony Allen</v>
      </c>
      <c r="J61" s="27">
        <f t="shared" ca="1" si="8"/>
        <v>0.38751413058067152</v>
      </c>
      <c r="K61" s="44">
        <f ca="1">IF(B61&lt;&gt;"",VLOOKUP('Quarter 3'!G61-5*('Quarter 3'!D61-1),'Players Stats'!$B$136:$J$140,1+E61),"")</f>
        <v>0.10769999999999999</v>
      </c>
      <c r="L61" s="44" t="str">
        <f t="shared" ca="1" si="62"/>
        <v>NO</v>
      </c>
      <c r="M61" s="27">
        <f t="shared" ca="1" si="9"/>
        <v>8.1007805305618685E-2</v>
      </c>
      <c r="N61" s="44">
        <f ca="1">IF(B61&lt;&gt;"",IF(L61="NO",VLOOKUP(G61,'Players Stats'!$C$88:$I$127,7),""),"")</f>
        <v>3.5714285714285712E-2</v>
      </c>
      <c r="O61" s="44">
        <f t="shared" ca="1" si="63"/>
        <v>2</v>
      </c>
      <c r="P61" s="27">
        <f t="shared" ca="1" si="10"/>
        <v>0.67543379887733856</v>
      </c>
      <c r="Q61" s="44">
        <f ca="1">IF(L61="NO",VLOOKUP(G61,'Players Stats'!$C$88:$H$127,7-'Quarter 3'!O61),"")</f>
        <v>0.44500000000000001</v>
      </c>
      <c r="R61" s="44">
        <f t="shared" ca="1" si="64"/>
        <v>0</v>
      </c>
      <c r="S61" s="27">
        <f t="shared" ca="1" si="11"/>
        <v>0.11170967814811394</v>
      </c>
      <c r="T61" s="44" t="str">
        <f ca="1">IF(S61="","",IF(S61&lt;=VLOOKUP(G61,'Players Stats'!$C$88:$L$127,10),"YES","NO"))</f>
        <v>NO</v>
      </c>
      <c r="U61" s="27" t="str">
        <f t="shared" ca="1" si="12"/>
        <v/>
      </c>
      <c r="V61" s="44" t="str">
        <f ca="1">IF(T61="YES",IF(U61&lt;=VLOOKUP(G61,'Players Stats'!$C$88:$H$127,6),1,0),"")</f>
        <v/>
      </c>
      <c r="W61" s="27" t="str">
        <f t="shared" ca="1" si="13"/>
        <v/>
      </c>
      <c r="X61" s="44" t="str">
        <f ca="1">IF(AND(T61="YES",W61&lt;&gt;""),IF(W61&lt;=VLOOKUP(G61,'Players Stats'!$C$88:$H$127,6),1,0),"")</f>
        <v/>
      </c>
      <c r="Y61" s="27">
        <f t="shared" ca="1" si="14"/>
        <v>0.88735740764858839</v>
      </c>
      <c r="Z61" s="44" t="str">
        <f ca="1">IF(Y61="","",IF(Y61&lt;=Simulation!$K$7,"YES","NO"))</f>
        <v>NO</v>
      </c>
      <c r="AA61" s="27">
        <f t="shared" ca="1" si="15"/>
        <v>0.90572462404821641</v>
      </c>
      <c r="AB61" s="44">
        <f ca="1">IF(Z61="NO",IF(AA61&lt;=Simulation!$K$9,D61,E61),"")</f>
        <v>5</v>
      </c>
      <c r="AD61" s="44">
        <f t="shared" ca="1" si="16"/>
        <v>26</v>
      </c>
      <c r="AE61" s="6" t="str">
        <f t="shared" ca="1" si="17"/>
        <v>-</v>
      </c>
      <c r="AF61" s="44">
        <f t="shared" ca="1" si="18"/>
        <v>19</v>
      </c>
      <c r="AH61" s="44" t="str">
        <f t="shared" ca="1" si="77"/>
        <v/>
      </c>
      <c r="AI61" s="44" t="str">
        <f t="shared" ca="1" si="77"/>
        <v/>
      </c>
      <c r="AJ61" s="44" t="str">
        <f t="shared" ca="1" si="77"/>
        <v/>
      </c>
      <c r="AL61" s="44">
        <f ca="1">IF(AL60&lt;&gt;"",IF(AND(AL60&lt;60*Simulation!$K$8, AL60+AM61&lt;60*Simulation!$K$8),AL60+AM61,""),"")</f>
        <v>798</v>
      </c>
      <c r="AM61" s="44">
        <f ca="1">IF(AL60&lt;&gt;"",IF(AND(BL60&lt;&gt;"", AN60=BL60),RANDBETWEEN(Simulation!$N$6,Simulation!$P$6),RANDBETWEEN(Simulation!$N$5,Simulation!$P$5)),"")</f>
        <v>19</v>
      </c>
      <c r="AN61" s="44">
        <f t="shared" ca="1" si="65"/>
        <v>6</v>
      </c>
      <c r="AO61" s="44">
        <f t="shared" ca="1" si="19"/>
        <v>5</v>
      </c>
      <c r="AP61" s="27">
        <f t="shared" ca="1" si="20"/>
        <v>0.85971481210805889</v>
      </c>
      <c r="AQ61" s="44">
        <f t="shared" ca="1" si="21"/>
        <v>30</v>
      </c>
      <c r="AR61" s="44" t="str">
        <f ca="1">IF(AL61&lt;&gt;"",VLOOKUP(AQ61,'Players Stats'!$C$88:$D$127,2),"")</f>
        <v>Center</v>
      </c>
      <c r="AS61" s="44" t="str">
        <f ca="1">IF(AL61&lt;&gt;"",VLOOKUP(AQ61,'Players Stats'!$C$88:$E$127,3),"")</f>
        <v>Marc Gasol</v>
      </c>
      <c r="AT61" s="27">
        <f t="shared" ca="1" si="22"/>
        <v>0.2424775171020993</v>
      </c>
      <c r="AU61" s="44">
        <f ca="1">IF(AL61&lt;&gt;"",VLOOKUP('Quarter 3'!AQ61-5*('Quarter 3'!AN61-1),'Players Stats'!$B$136:$J$140,1+AO61),"")</f>
        <v>0.10355</v>
      </c>
      <c r="AV61" s="44" t="str">
        <f t="shared" ca="1" si="66"/>
        <v>NO</v>
      </c>
      <c r="AW61" s="27">
        <f t="shared" ca="1" si="23"/>
        <v>0.67598406779637987</v>
      </c>
      <c r="AX61" s="44">
        <f ca="1">IF(AL61&lt;&gt;"",IF(AV61="NO",VLOOKUP(AQ61,'Players Stats'!$C$88:$I$127,7),""),"")</f>
        <v>1.8018018018018018E-2</v>
      </c>
      <c r="AY61" s="44">
        <f t="shared" ca="1" si="67"/>
        <v>2</v>
      </c>
      <c r="AZ61" s="27">
        <f t="shared" ca="1" si="24"/>
        <v>0.60138008535684739</v>
      </c>
      <c r="BA61" s="44">
        <f ca="1">IF(AV61="NO",VLOOKUP(AQ61,'Players Stats'!$C$88:$H$127,7-'Quarter 3'!AY61),"")</f>
        <v>0.49399999999999999</v>
      </c>
      <c r="BB61" s="44">
        <f t="shared" ca="1" si="68"/>
        <v>0</v>
      </c>
      <c r="BC61" s="27">
        <f t="shared" ca="1" si="25"/>
        <v>0.11796887424123659</v>
      </c>
      <c r="BD61" s="44" t="str">
        <f ca="1">IF(BC61="","",IF(BC61&lt;=VLOOKUP(AQ61,'Players Stats'!$C$88:$L$127,10),"YES","NO"))</f>
        <v>NO</v>
      </c>
      <c r="BE61" s="27" t="str">
        <f t="shared" ca="1" si="26"/>
        <v/>
      </c>
      <c r="BF61" s="44" t="str">
        <f ca="1">IF(BD61="YES",IF(BE61&lt;=VLOOKUP(AQ61,'Players Stats'!$C$88:$H$127,6),1,0),"")</f>
        <v/>
      </c>
      <c r="BG61" s="27" t="str">
        <f t="shared" ca="1" si="27"/>
        <v/>
      </c>
      <c r="BH61" s="44" t="str">
        <f ca="1">IF(AND(BD61="YES",BG61&lt;&gt;""),IF(BG61&lt;=VLOOKUP(AQ61,'Players Stats'!$C$88:$H$127,6),1,0),"")</f>
        <v/>
      </c>
      <c r="BI61" s="27">
        <f t="shared" ca="1" si="28"/>
        <v>0.86685767154539795</v>
      </c>
      <c r="BJ61" s="44" t="str">
        <f ca="1">IF(BI61="","",IF(BI61&lt;=Simulation!$K$7,"YES","NO"))</f>
        <v>NO</v>
      </c>
      <c r="BK61" s="27">
        <f t="shared" ca="1" si="29"/>
        <v>0.18196561802240041</v>
      </c>
      <c r="BL61" s="44">
        <f ca="1">IF(BJ61="NO",IF(BK61&lt;=Simulation!$K$9,AN61,AO61),"")</f>
        <v>6</v>
      </c>
      <c r="BN61" s="44">
        <f t="shared" ca="1" si="30"/>
        <v>25</v>
      </c>
      <c r="BO61" s="6" t="str">
        <f t="shared" ca="1" si="31"/>
        <v>-</v>
      </c>
      <c r="BP61" s="44">
        <f t="shared" ca="1" si="32"/>
        <v>34</v>
      </c>
      <c r="BR61" s="44" t="str">
        <f t="shared" ca="1" si="2"/>
        <v/>
      </c>
      <c r="BS61" s="44" t="str">
        <f t="shared" ca="1" si="2"/>
        <v/>
      </c>
      <c r="BT61" s="44" t="str">
        <f t="shared" ca="1" si="2"/>
        <v/>
      </c>
      <c r="BU61" s="44"/>
      <c r="BV61" s="44">
        <f ca="1">IF(BV60&lt;&gt;"",IF(AND(BV60&lt;60*Simulation!$K$8, BV60+BW61&lt;60*Simulation!$K$8),BV60+BW61,""),"")</f>
        <v>846</v>
      </c>
      <c r="BW61" s="44">
        <f ca="1">IF(BV60&lt;&gt;"",IF(AND(CV60&lt;&gt;"", BX60=CV60),RANDBETWEEN(Simulation!$N$6,Simulation!$P$6),RANDBETWEEN(Simulation!$N$5,Simulation!$P$5)),"")</f>
        <v>13</v>
      </c>
      <c r="BX61" s="44">
        <f t="shared" ca="1" si="69"/>
        <v>6</v>
      </c>
      <c r="BY61" s="44">
        <f t="shared" ca="1" si="33"/>
        <v>5</v>
      </c>
      <c r="BZ61" s="27">
        <f t="shared" ca="1" si="34"/>
        <v>0.10918792507495911</v>
      </c>
      <c r="CA61" s="44">
        <f t="shared" ca="1" si="35"/>
        <v>26</v>
      </c>
      <c r="CB61" s="44" t="str">
        <f ca="1">IF(BV61&lt;&gt;"",VLOOKUP(CA61,'Players Stats'!$C$88:$D$127,2),"")</f>
        <v>Point Guard</v>
      </c>
      <c r="CC61" s="44" t="str">
        <f ca="1">IF(BV61&lt;&gt;"",VLOOKUP(CA61,'Players Stats'!$C$88:$E$127,3),"")</f>
        <v>Mike Conley</v>
      </c>
      <c r="CD61" s="27">
        <f t="shared" ca="1" si="36"/>
        <v>0.95956170438207211</v>
      </c>
      <c r="CE61" s="44">
        <f ca="1">IF(BV61&lt;&gt;"",VLOOKUP('Quarter 3'!CA61-5*('Quarter 3'!BX61-1),'Players Stats'!$B$136:$J$140,1+BY61),"")</f>
        <v>8.5750000000000007E-2</v>
      </c>
      <c r="CF61" s="44" t="str">
        <f t="shared" ca="1" si="70"/>
        <v>NO</v>
      </c>
      <c r="CG61" s="27">
        <f t="shared" ca="1" si="37"/>
        <v>0.76665527764313646</v>
      </c>
      <c r="CH61" s="44">
        <f ca="1">IF(BV61&lt;&gt;"",IF(CF61="NO",VLOOKUP(CA61,'Players Stats'!$C$88:$I$127,7),""),"")</f>
        <v>0.23870967741935484</v>
      </c>
      <c r="CI61" s="44">
        <f t="shared" ca="1" si="71"/>
        <v>2</v>
      </c>
      <c r="CJ61" s="27">
        <f t="shared" ca="1" si="38"/>
        <v>0.63938923547024118</v>
      </c>
      <c r="CK61" s="44">
        <f ca="1">IF(CF61="NO",VLOOKUP(CA61,'Players Stats'!$C$88:$H$127,7-'Quarter 3'!CI61),"")</f>
        <v>0.44</v>
      </c>
      <c r="CL61" s="44">
        <f t="shared" ca="1" si="72"/>
        <v>0</v>
      </c>
      <c r="CM61" s="27">
        <f t="shared" ca="1" si="39"/>
        <v>0.48102200022073305</v>
      </c>
      <c r="CN61" s="44" t="str">
        <f ca="1">IF(CM61="","",IF(CM61&lt;=VLOOKUP(CA61,'Players Stats'!$C$88:$L$127,10),"YES","NO"))</f>
        <v>NO</v>
      </c>
      <c r="CO61" s="27" t="str">
        <f t="shared" ca="1" si="40"/>
        <v/>
      </c>
      <c r="CP61" s="44" t="str">
        <f ca="1">IF(CN61="YES",IF(CO61&lt;=VLOOKUP(CA61,'Players Stats'!$C$88:$H$127,6),1,0),"")</f>
        <v/>
      </c>
      <c r="CQ61" s="27" t="str">
        <f t="shared" ca="1" si="41"/>
        <v/>
      </c>
      <c r="CR61" s="44" t="str">
        <f ca="1">IF(AND(CN61="YES",CQ61&lt;&gt;""),IF(CQ61&lt;=VLOOKUP(CA61,'Players Stats'!$C$88:$H$127,6),1,0),"")</f>
        <v/>
      </c>
      <c r="CS61" s="27">
        <f t="shared" ca="1" si="42"/>
        <v>5.7566201117827509E-2</v>
      </c>
      <c r="CT61" s="44" t="str">
        <f ca="1">IF(CS61="","",IF(CS61&lt;=Simulation!$K$7,"YES","NO"))</f>
        <v>YES</v>
      </c>
      <c r="CU61" s="27" t="str">
        <f t="shared" ca="1" si="43"/>
        <v/>
      </c>
      <c r="CV61" s="44" t="str">
        <f ca="1">IF(CT61="NO",IF(CU61&lt;=Simulation!$K$9,BX61,BY61),"")</f>
        <v/>
      </c>
      <c r="CX61" s="44">
        <f t="shared" ca="1" si="44"/>
        <v>27</v>
      </c>
      <c r="CY61" s="6" t="str">
        <f t="shared" ca="1" si="45"/>
        <v>-</v>
      </c>
      <c r="CZ61" s="44">
        <f t="shared" ca="1" si="46"/>
        <v>13</v>
      </c>
      <c r="DB61" s="44" t="str">
        <f t="shared" ca="1" si="3"/>
        <v/>
      </c>
      <c r="DC61" s="44" t="str">
        <f t="shared" ca="1" si="3"/>
        <v/>
      </c>
      <c r="DD61" s="44" t="str">
        <f t="shared" ca="1" si="3"/>
        <v/>
      </c>
      <c r="DE61" s="44"/>
      <c r="DF61" s="44">
        <f ca="1">IF(DF60&lt;&gt;"",IF(AND(DF60&lt;60*Simulation!$K$8, DF60+DG61&lt;60*Simulation!$K$8),DF60+DG61,""),"")</f>
        <v>694</v>
      </c>
      <c r="DG61" s="44">
        <f ca="1">IF(DF60&lt;&gt;"",IF(AND(EF60&lt;&gt;"", DH60=EF60),RANDBETWEEN(Simulation!$N$6,Simulation!$P$6),RANDBETWEEN(Simulation!$N$5,Simulation!$P$5)),"")</f>
        <v>14</v>
      </c>
      <c r="DH61" s="44">
        <f t="shared" ca="1" si="73"/>
        <v>5</v>
      </c>
      <c r="DI61" s="44">
        <f t="shared" ca="1" si="47"/>
        <v>6</v>
      </c>
      <c r="DJ61" s="27">
        <f t="shared" ca="1" si="48"/>
        <v>0.2517553648355858</v>
      </c>
      <c r="DK61" s="44">
        <f t="shared" ca="1" si="49"/>
        <v>22</v>
      </c>
      <c r="DL61" s="44" t="str">
        <f ca="1">IF(DF61&lt;&gt;"",VLOOKUP(DK61,'Players Stats'!$C$88:$D$127,2),"")</f>
        <v>Shooting Guard</v>
      </c>
      <c r="DM61" s="44" t="str">
        <f ca="1">IF(DF61&lt;&gt;"",VLOOKUP(DK61,'Players Stats'!$C$88:$E$127,3),"")</f>
        <v>Thabo Sefolosha</v>
      </c>
      <c r="DN61" s="27">
        <f t="shared" ca="1" si="50"/>
        <v>0.78281936568924348</v>
      </c>
      <c r="DO61" s="44">
        <f ca="1">IF(DF61&lt;&gt;"",VLOOKUP('Quarter 3'!DK61-5*('Quarter 3'!DH61-1),'Players Stats'!$B$136:$J$140,1+DI61),"")</f>
        <v>8.7049999999999988E-2</v>
      </c>
      <c r="DP61" s="44" t="str">
        <f t="shared" ca="1" si="74"/>
        <v>NO</v>
      </c>
      <c r="DQ61" s="27">
        <f t="shared" ca="1" si="51"/>
        <v>0.75268026432846813</v>
      </c>
      <c r="DR61" s="44">
        <f ca="1">IF(DF61&lt;&gt;"",IF(DP61="NO",VLOOKUP(DK61,'Players Stats'!$C$88:$I$127,7),""),"")</f>
        <v>0.35555555555555557</v>
      </c>
      <c r="DS61" s="44">
        <f t="shared" ca="1" si="75"/>
        <v>2</v>
      </c>
      <c r="DT61" s="27">
        <f t="shared" ca="1" si="52"/>
        <v>0.97511284658138431</v>
      </c>
      <c r="DU61" s="44">
        <f ca="1">IF(DP61="NO",VLOOKUP(DK61,'Players Stats'!$C$88:$H$127,7-'Quarter 3'!DS61),"")</f>
        <v>0.48099999999999998</v>
      </c>
      <c r="DV61" s="44">
        <f t="shared" ca="1" si="76"/>
        <v>0</v>
      </c>
      <c r="DW61" s="27">
        <f t="shared" ca="1" si="53"/>
        <v>0.77325911707810124</v>
      </c>
      <c r="DX61" s="44" t="str">
        <f ca="1">IF(DW61="","",IF(DW61&lt;=VLOOKUP(DK61,'Players Stats'!$C$88:$L$127,10),"YES","NO"))</f>
        <v>NO</v>
      </c>
      <c r="DY61" s="27" t="str">
        <f t="shared" ca="1" si="54"/>
        <v/>
      </c>
      <c r="DZ61" s="44" t="str">
        <f ca="1">IF(DX61="YES",IF(DY61&lt;=VLOOKUP(DK61,'Players Stats'!$C$88:$H$127,6),1,0),"")</f>
        <v/>
      </c>
      <c r="EA61" s="27" t="str">
        <f t="shared" ca="1" si="55"/>
        <v/>
      </c>
      <c r="EB61" s="44" t="str">
        <f ca="1">IF(AND(DX61="YES",EA61&lt;&gt;""),IF(EA61&lt;=VLOOKUP(DK61,'Players Stats'!$C$88:$H$127,6),1,0),"")</f>
        <v/>
      </c>
      <c r="EC61" s="27">
        <f t="shared" ca="1" si="56"/>
        <v>3.1716302520318651E-2</v>
      </c>
      <c r="ED61" s="44" t="str">
        <f ca="1">IF(EC61="","",IF(EC61&lt;=Simulation!$K$7,"YES","NO"))</f>
        <v>YES</v>
      </c>
      <c r="EE61" s="27" t="str">
        <f t="shared" ca="1" si="57"/>
        <v/>
      </c>
      <c r="EF61" s="44" t="str">
        <f ca="1">IF(ED61="NO",IF(EE61&lt;=Simulation!$K$9,DH61,DI61),"")</f>
        <v/>
      </c>
      <c r="EH61" s="44">
        <f t="shared" ca="1" si="58"/>
        <v>24</v>
      </c>
      <c r="EI61" s="6" t="str">
        <f t="shared" ca="1" si="59"/>
        <v>-</v>
      </c>
      <c r="EJ61" s="44">
        <f t="shared" ca="1" si="60"/>
        <v>18</v>
      </c>
      <c r="EL61" s="44" t="str">
        <f t="shared" ca="1" si="4"/>
        <v/>
      </c>
      <c r="EM61" s="44" t="str">
        <f t="shared" ca="1" si="4"/>
        <v/>
      </c>
      <c r="EN61" s="44" t="str">
        <f t="shared" ca="1" si="4"/>
        <v/>
      </c>
    </row>
    <row r="62" spans="2:144">
      <c r="B62" s="44">
        <f ca="1">IF(B61&lt;&gt;"",IF(AND(B61&lt;60*Simulation!$K$8, B61+C62&lt;60*Simulation!$K$8),B61+C62,""),"")</f>
        <v>782</v>
      </c>
      <c r="C62" s="44">
        <f ca="1">IF(B61&lt;&gt;"",IF(AND(AB61&lt;&gt;"", D61=AB61),RANDBETWEEN(Simulation!$N$6,Simulation!$P$6),RANDBETWEEN(Simulation!$N$5,Simulation!$P$5)),"")</f>
        <v>21</v>
      </c>
      <c r="D62" s="44">
        <f t="shared" ca="1" si="61"/>
        <v>5</v>
      </c>
      <c r="E62" s="44">
        <f t="shared" ca="1" si="5"/>
        <v>6</v>
      </c>
      <c r="F62" s="27">
        <f t="shared" ca="1" si="6"/>
        <v>0.94137146025821994</v>
      </c>
      <c r="G62" s="44">
        <f t="shared" ca="1" si="7"/>
        <v>25</v>
      </c>
      <c r="H62" s="44" t="str">
        <f ca="1">IF(B62&lt;&gt;"",VLOOKUP(G62,'Players Stats'!$C$88:$D$127,2),"")</f>
        <v>Center</v>
      </c>
      <c r="I62" s="44" t="str">
        <f ca="1">IF(B62&lt;&gt;"",VLOOKUP(G62,'Players Stats'!$C$88:$E$127,3),"")</f>
        <v>Kendrick Perkins</v>
      </c>
      <c r="J62" s="27">
        <f t="shared" ca="1" si="8"/>
        <v>0.25147510078058777</v>
      </c>
      <c r="K62" s="44">
        <f ca="1">IF(B62&lt;&gt;"",VLOOKUP('Quarter 3'!G62-5*('Quarter 3'!D62-1),'Players Stats'!$B$136:$J$140,1+E62),"")</f>
        <v>0.12500000000000003</v>
      </c>
      <c r="L62" s="44" t="str">
        <f t="shared" ca="1" si="62"/>
        <v>NO</v>
      </c>
      <c r="M62" s="27">
        <f t="shared" ca="1" si="9"/>
        <v>0.43428749738257166</v>
      </c>
      <c r="N62" s="44">
        <f ca="1">IF(B62&lt;&gt;"",IF(L62="NO",VLOOKUP(G62,'Players Stats'!$C$88:$I$127,7),""),"")</f>
        <v>0</v>
      </c>
      <c r="O62" s="44">
        <f t="shared" ca="1" si="63"/>
        <v>2</v>
      </c>
      <c r="P62" s="27">
        <f t="shared" ca="1" si="10"/>
        <v>0.22563122720000695</v>
      </c>
      <c r="Q62" s="44">
        <f ca="1">IF(L62="NO",VLOOKUP(G62,'Players Stats'!$C$88:$H$127,7-'Quarter 3'!O62),"")</f>
        <v>0.45700000000000002</v>
      </c>
      <c r="R62" s="44">
        <f t="shared" ca="1" si="64"/>
        <v>2</v>
      </c>
      <c r="S62" s="27">
        <f t="shared" ca="1" si="11"/>
        <v>0.25729862679645676</v>
      </c>
      <c r="T62" s="44" t="str">
        <f ca="1">IF(S62="","",IF(S62&lt;=VLOOKUP(G62,'Players Stats'!$C$88:$L$127,10),"YES","NO"))</f>
        <v>NO</v>
      </c>
      <c r="U62" s="27" t="str">
        <f t="shared" ca="1" si="12"/>
        <v/>
      </c>
      <c r="V62" s="44" t="str">
        <f ca="1">IF(T62="YES",IF(U62&lt;=VLOOKUP(G62,'Players Stats'!$C$88:$H$127,6),1,0),"")</f>
        <v/>
      </c>
      <c r="W62" s="27" t="str">
        <f t="shared" ca="1" si="13"/>
        <v/>
      </c>
      <c r="X62" s="44" t="str">
        <f ca="1">IF(AND(T62="YES",W62&lt;&gt;""),IF(W62&lt;=VLOOKUP(G62,'Players Stats'!$C$88:$H$127,6),1,0),"")</f>
        <v/>
      </c>
      <c r="Y62" s="27" t="str">
        <f t="shared" ca="1" si="14"/>
        <v/>
      </c>
      <c r="Z62" s="44" t="str">
        <f ca="1">IF(Y62="","",IF(Y62&lt;=Simulation!$K$7,"YES","NO"))</f>
        <v/>
      </c>
      <c r="AA62" s="27" t="str">
        <f t="shared" ca="1" si="15"/>
        <v/>
      </c>
      <c r="AB62" s="44" t="str">
        <f ca="1">IF(Z62="NO",IF(AA62&lt;=Simulation!$K$9,D62,E62),"")</f>
        <v/>
      </c>
      <c r="AD62" s="44">
        <f t="shared" ca="1" si="16"/>
        <v>28</v>
      </c>
      <c r="AE62" s="6" t="str">
        <f t="shared" ca="1" si="17"/>
        <v>-</v>
      </c>
      <c r="AF62" s="44">
        <f t="shared" ca="1" si="18"/>
        <v>19</v>
      </c>
      <c r="AH62" s="44" t="str">
        <f t="shared" ca="1" si="77"/>
        <v/>
      </c>
      <c r="AI62" s="44" t="str">
        <f t="shared" ca="1" si="77"/>
        <v/>
      </c>
      <c r="AJ62" s="44" t="str">
        <f t="shared" ca="1" si="77"/>
        <v/>
      </c>
      <c r="AL62" s="44">
        <f ca="1">IF(AL61&lt;&gt;"",IF(AND(AL61&lt;60*Simulation!$K$8, AL61+AM62&lt;60*Simulation!$K$8),AL61+AM62,""),"")</f>
        <v>801</v>
      </c>
      <c r="AM62" s="44">
        <f ca="1">IF(AL61&lt;&gt;"",IF(AND(BL61&lt;&gt;"", AN61=BL61),RANDBETWEEN(Simulation!$N$6,Simulation!$P$6),RANDBETWEEN(Simulation!$N$5,Simulation!$P$5)),"")</f>
        <v>3</v>
      </c>
      <c r="AN62" s="44">
        <f t="shared" ca="1" si="65"/>
        <v>6</v>
      </c>
      <c r="AO62" s="44">
        <f t="shared" ca="1" si="19"/>
        <v>5</v>
      </c>
      <c r="AP62" s="27">
        <f t="shared" ca="1" si="20"/>
        <v>0.25519384355398322</v>
      </c>
      <c r="AQ62" s="44">
        <f t="shared" ca="1" si="21"/>
        <v>27</v>
      </c>
      <c r="AR62" s="44" t="str">
        <f ca="1">IF(AL62&lt;&gt;"",VLOOKUP(AQ62,'Players Stats'!$C$88:$D$127,2),"")</f>
        <v>Shooting Guard</v>
      </c>
      <c r="AS62" s="44" t="str">
        <f ca="1">IF(AL62&lt;&gt;"",VLOOKUP(AQ62,'Players Stats'!$C$88:$E$127,3),"")</f>
        <v>Tony Allen</v>
      </c>
      <c r="AT62" s="27">
        <f t="shared" ca="1" si="22"/>
        <v>0.84665520590055598</v>
      </c>
      <c r="AU62" s="44">
        <f ca="1">IF(AL62&lt;&gt;"",VLOOKUP('Quarter 3'!AQ62-5*('Quarter 3'!AN62-1),'Players Stats'!$B$136:$J$140,1+AO62),"")</f>
        <v>0.10769999999999999</v>
      </c>
      <c r="AV62" s="44" t="str">
        <f t="shared" ca="1" si="66"/>
        <v>NO</v>
      </c>
      <c r="AW62" s="27">
        <f t="shared" ca="1" si="23"/>
        <v>0.3655905826307817</v>
      </c>
      <c r="AX62" s="44">
        <f ca="1">IF(AL62&lt;&gt;"",IF(AV62="NO",VLOOKUP(AQ62,'Players Stats'!$C$88:$I$127,7),""),"")</f>
        <v>3.5714285714285712E-2</v>
      </c>
      <c r="AY62" s="44">
        <f t="shared" ca="1" si="67"/>
        <v>2</v>
      </c>
      <c r="AZ62" s="27">
        <f t="shared" ca="1" si="24"/>
        <v>0.89699457733887811</v>
      </c>
      <c r="BA62" s="44">
        <f ca="1">IF(AV62="NO",VLOOKUP(AQ62,'Players Stats'!$C$88:$H$127,7-'Quarter 3'!AY62),"")</f>
        <v>0.44500000000000001</v>
      </c>
      <c r="BB62" s="44">
        <f t="shared" ca="1" si="68"/>
        <v>0</v>
      </c>
      <c r="BC62" s="27">
        <f t="shared" ca="1" si="25"/>
        <v>0.83150584123296878</v>
      </c>
      <c r="BD62" s="44" t="str">
        <f ca="1">IF(BC62="","",IF(BC62&lt;=VLOOKUP(AQ62,'Players Stats'!$C$88:$L$127,10),"YES","NO"))</f>
        <v>NO</v>
      </c>
      <c r="BE62" s="27" t="str">
        <f t="shared" ca="1" si="26"/>
        <v/>
      </c>
      <c r="BF62" s="44" t="str">
        <f ca="1">IF(BD62="YES",IF(BE62&lt;=VLOOKUP(AQ62,'Players Stats'!$C$88:$H$127,6),1,0),"")</f>
        <v/>
      </c>
      <c r="BG62" s="27" t="str">
        <f t="shared" ca="1" si="27"/>
        <v/>
      </c>
      <c r="BH62" s="44" t="str">
        <f ca="1">IF(AND(BD62="YES",BG62&lt;&gt;""),IF(BG62&lt;=VLOOKUP(AQ62,'Players Stats'!$C$88:$H$127,6),1,0),"")</f>
        <v/>
      </c>
      <c r="BI62" s="27">
        <f t="shared" ca="1" si="28"/>
        <v>0.41823254892644723</v>
      </c>
      <c r="BJ62" s="44" t="str">
        <f ca="1">IF(BI62="","",IF(BI62&lt;=Simulation!$K$7,"YES","NO"))</f>
        <v>NO</v>
      </c>
      <c r="BK62" s="27">
        <f t="shared" ca="1" si="29"/>
        <v>0.59586396474010683</v>
      </c>
      <c r="BL62" s="44">
        <f ca="1">IF(BJ62="NO",IF(BK62&lt;=Simulation!$K$9,AN62,AO62),"")</f>
        <v>5</v>
      </c>
      <c r="BN62" s="44">
        <f t="shared" ca="1" si="30"/>
        <v>25</v>
      </c>
      <c r="BO62" s="6" t="str">
        <f t="shared" ca="1" si="31"/>
        <v>-</v>
      </c>
      <c r="BP62" s="44">
        <f t="shared" ca="1" si="32"/>
        <v>34</v>
      </c>
      <c r="BR62" s="44" t="str">
        <f t="shared" ca="1" si="2"/>
        <v/>
      </c>
      <c r="BS62" s="44" t="str">
        <f t="shared" ca="1" si="2"/>
        <v/>
      </c>
      <c r="BT62" s="44" t="str">
        <f t="shared" ca="1" si="2"/>
        <v/>
      </c>
      <c r="BU62" s="44"/>
      <c r="BV62" s="44">
        <f ca="1">IF(BV61&lt;&gt;"",IF(AND(BV61&lt;60*Simulation!$K$8, BV61+BW62&lt;60*Simulation!$K$8),BV61+BW62,""),"")</f>
        <v>870</v>
      </c>
      <c r="BW62" s="44">
        <f ca="1">IF(BV61&lt;&gt;"",IF(AND(CV61&lt;&gt;"", BX61=CV61),RANDBETWEEN(Simulation!$N$6,Simulation!$P$6),RANDBETWEEN(Simulation!$N$5,Simulation!$P$5)),"")</f>
        <v>24</v>
      </c>
      <c r="BX62" s="44">
        <f t="shared" ca="1" si="69"/>
        <v>5</v>
      </c>
      <c r="BY62" s="44">
        <f t="shared" ca="1" si="33"/>
        <v>6</v>
      </c>
      <c r="BZ62" s="27">
        <f t="shared" ca="1" si="34"/>
        <v>0.23342150209461565</v>
      </c>
      <c r="CA62" s="44">
        <f t="shared" ca="1" si="35"/>
        <v>22</v>
      </c>
      <c r="CB62" s="44" t="str">
        <f ca="1">IF(BV62&lt;&gt;"",VLOOKUP(CA62,'Players Stats'!$C$88:$D$127,2),"")</f>
        <v>Shooting Guard</v>
      </c>
      <c r="CC62" s="44" t="str">
        <f ca="1">IF(BV62&lt;&gt;"",VLOOKUP(CA62,'Players Stats'!$C$88:$E$127,3),"")</f>
        <v>Thabo Sefolosha</v>
      </c>
      <c r="CD62" s="27">
        <f t="shared" ca="1" si="36"/>
        <v>0.85546195447578499</v>
      </c>
      <c r="CE62" s="44">
        <f ca="1">IF(BV62&lt;&gt;"",VLOOKUP('Quarter 3'!CA62-5*('Quarter 3'!BX62-1),'Players Stats'!$B$136:$J$140,1+BY62),"")</f>
        <v>8.7049999999999988E-2</v>
      </c>
      <c r="CF62" s="44" t="str">
        <f t="shared" ca="1" si="70"/>
        <v>NO</v>
      </c>
      <c r="CG62" s="27">
        <f t="shared" ca="1" si="37"/>
        <v>0.80491278724701776</v>
      </c>
      <c r="CH62" s="44">
        <f ca="1">IF(BV62&lt;&gt;"",IF(CF62="NO",VLOOKUP(CA62,'Players Stats'!$C$88:$I$127,7),""),"")</f>
        <v>0.35555555555555557</v>
      </c>
      <c r="CI62" s="44">
        <f t="shared" ca="1" si="71"/>
        <v>2</v>
      </c>
      <c r="CJ62" s="27">
        <f t="shared" ca="1" si="38"/>
        <v>0.67233120684260006</v>
      </c>
      <c r="CK62" s="44">
        <f ca="1">IF(CF62="NO",VLOOKUP(CA62,'Players Stats'!$C$88:$H$127,7-'Quarter 3'!CI62),"")</f>
        <v>0.48099999999999998</v>
      </c>
      <c r="CL62" s="44">
        <f t="shared" ca="1" si="72"/>
        <v>0</v>
      </c>
      <c r="CM62" s="27">
        <f t="shared" ca="1" si="39"/>
        <v>0.11438364576683779</v>
      </c>
      <c r="CN62" s="44" t="str">
        <f ca="1">IF(CM62="","",IF(CM62&lt;=VLOOKUP(CA62,'Players Stats'!$C$88:$L$127,10),"YES","NO"))</f>
        <v>NO</v>
      </c>
      <c r="CO62" s="27" t="str">
        <f t="shared" ca="1" si="40"/>
        <v/>
      </c>
      <c r="CP62" s="44" t="str">
        <f ca="1">IF(CN62="YES",IF(CO62&lt;=VLOOKUP(CA62,'Players Stats'!$C$88:$H$127,6),1,0),"")</f>
        <v/>
      </c>
      <c r="CQ62" s="27" t="str">
        <f t="shared" ca="1" si="41"/>
        <v/>
      </c>
      <c r="CR62" s="44" t="str">
        <f ca="1">IF(AND(CN62="YES",CQ62&lt;&gt;""),IF(CQ62&lt;=VLOOKUP(CA62,'Players Stats'!$C$88:$H$127,6),1,0),"")</f>
        <v/>
      </c>
      <c r="CS62" s="27">
        <f t="shared" ca="1" si="42"/>
        <v>0.54516839771909753</v>
      </c>
      <c r="CT62" s="44" t="str">
        <f ca="1">IF(CS62="","",IF(CS62&lt;=Simulation!$K$7,"YES","NO"))</f>
        <v>NO</v>
      </c>
      <c r="CU62" s="27">
        <f t="shared" ca="1" si="43"/>
        <v>0.99310591576022655</v>
      </c>
      <c r="CV62" s="44">
        <f ca="1">IF(CT62="NO",IF(CU62&lt;=Simulation!$K$9,BX62,BY62),"")</f>
        <v>6</v>
      </c>
      <c r="CX62" s="44">
        <f t="shared" ca="1" si="44"/>
        <v>27</v>
      </c>
      <c r="CY62" s="6" t="str">
        <f t="shared" ca="1" si="45"/>
        <v>-</v>
      </c>
      <c r="CZ62" s="44">
        <f t="shared" ca="1" si="46"/>
        <v>13</v>
      </c>
      <c r="DB62" s="44" t="str">
        <f t="shared" ca="1" si="3"/>
        <v/>
      </c>
      <c r="DC62" s="44" t="str">
        <f t="shared" ca="1" si="3"/>
        <v/>
      </c>
      <c r="DD62" s="44" t="str">
        <f t="shared" ca="1" si="3"/>
        <v/>
      </c>
      <c r="DE62" s="44"/>
      <c r="DF62" s="44">
        <f ca="1">IF(DF61&lt;&gt;"",IF(AND(DF61&lt;60*Simulation!$K$8, DF61+DG62&lt;60*Simulation!$K$8),DF61+DG62,""),"")</f>
        <v>707</v>
      </c>
      <c r="DG62" s="44">
        <f ca="1">IF(DF61&lt;&gt;"",IF(AND(EF61&lt;&gt;"", DH61=EF61),RANDBETWEEN(Simulation!$N$6,Simulation!$P$6),RANDBETWEEN(Simulation!$N$5,Simulation!$P$5)),"")</f>
        <v>13</v>
      </c>
      <c r="DH62" s="44">
        <f t="shared" ca="1" si="73"/>
        <v>6</v>
      </c>
      <c r="DI62" s="44">
        <f t="shared" ca="1" si="47"/>
        <v>5</v>
      </c>
      <c r="DJ62" s="27">
        <f t="shared" ca="1" si="48"/>
        <v>0.53370543511132196</v>
      </c>
      <c r="DK62" s="44">
        <f t="shared" ca="1" si="49"/>
        <v>28</v>
      </c>
      <c r="DL62" s="44" t="str">
        <f ca="1">IF(DF62&lt;&gt;"",VLOOKUP(DK62,'Players Stats'!$C$88:$D$127,2),"")</f>
        <v>Small Forward</v>
      </c>
      <c r="DM62" s="44" t="str">
        <f ca="1">IF(DF62&lt;&gt;"",VLOOKUP(DK62,'Players Stats'!$C$88:$E$127,3),"")</f>
        <v>Zach Randolph</v>
      </c>
      <c r="DN62" s="27">
        <f t="shared" ca="1" si="50"/>
        <v>0.51996325145015021</v>
      </c>
      <c r="DO62" s="44">
        <f ca="1">IF(DF62&lt;&gt;"",VLOOKUP('Quarter 3'!DK62-5*('Quarter 3'!DH62-1),'Players Stats'!$B$136:$J$140,1+DI62),"")</f>
        <v>0.13515000000000002</v>
      </c>
      <c r="DP62" s="44" t="str">
        <f t="shared" ca="1" si="74"/>
        <v>NO</v>
      </c>
      <c r="DQ62" s="27">
        <f t="shared" ca="1" si="51"/>
        <v>0.88431020702610286</v>
      </c>
      <c r="DR62" s="44">
        <f ca="1">IF(DF62&lt;&gt;"",IF(DP62="NO",VLOOKUP(DK62,'Players Stats'!$C$88:$I$127,7),""),"")</f>
        <v>2.1739130434782608E-2</v>
      </c>
      <c r="DS62" s="44">
        <f t="shared" ca="1" si="75"/>
        <v>2</v>
      </c>
      <c r="DT62" s="27">
        <f t="shared" ca="1" si="52"/>
        <v>0.30217306888065432</v>
      </c>
      <c r="DU62" s="44">
        <f ca="1">IF(DP62="NO",VLOOKUP(DK62,'Players Stats'!$C$88:$H$127,7-'Quarter 3'!DS62),"")</f>
        <v>0.46</v>
      </c>
      <c r="DV62" s="44">
        <f t="shared" ca="1" si="76"/>
        <v>2</v>
      </c>
      <c r="DW62" s="27">
        <f t="shared" ca="1" si="53"/>
        <v>0.51142781429301598</v>
      </c>
      <c r="DX62" s="44" t="str">
        <f ca="1">IF(DW62="","",IF(DW62&lt;=VLOOKUP(DK62,'Players Stats'!$C$88:$L$127,10),"YES","NO"))</f>
        <v>NO</v>
      </c>
      <c r="DY62" s="27" t="str">
        <f t="shared" ca="1" si="54"/>
        <v/>
      </c>
      <c r="DZ62" s="44" t="str">
        <f ca="1">IF(DX62="YES",IF(DY62&lt;=VLOOKUP(DK62,'Players Stats'!$C$88:$H$127,6),1,0),"")</f>
        <v/>
      </c>
      <c r="EA62" s="27" t="str">
        <f t="shared" ca="1" si="55"/>
        <v/>
      </c>
      <c r="EB62" s="44" t="str">
        <f ca="1">IF(AND(DX62="YES",EA62&lt;&gt;""),IF(EA62&lt;=VLOOKUP(DK62,'Players Stats'!$C$88:$H$127,6),1,0),"")</f>
        <v/>
      </c>
      <c r="EC62" s="27" t="str">
        <f t="shared" ca="1" si="56"/>
        <v/>
      </c>
      <c r="ED62" s="44" t="str">
        <f ca="1">IF(EC62="","",IF(EC62&lt;=Simulation!$K$7,"YES","NO"))</f>
        <v/>
      </c>
      <c r="EE62" s="27" t="str">
        <f t="shared" ca="1" si="57"/>
        <v/>
      </c>
      <c r="EF62" s="44" t="str">
        <f ca="1">IF(ED62="NO",IF(EE62&lt;=Simulation!$K$9,DH62,DI62),"")</f>
        <v/>
      </c>
      <c r="EH62" s="44">
        <f t="shared" ca="1" si="58"/>
        <v>24</v>
      </c>
      <c r="EI62" s="6" t="str">
        <f t="shared" ca="1" si="59"/>
        <v>-</v>
      </c>
      <c r="EJ62" s="44">
        <f t="shared" ca="1" si="60"/>
        <v>20</v>
      </c>
      <c r="EL62" s="44" t="str">
        <f t="shared" ca="1" si="4"/>
        <v/>
      </c>
      <c r="EM62" s="44" t="str">
        <f t="shared" ca="1" si="4"/>
        <v/>
      </c>
      <c r="EN62" s="44" t="str">
        <f t="shared" ca="1" si="4"/>
        <v/>
      </c>
    </row>
    <row r="63" spans="2:144">
      <c r="B63" s="44">
        <f ca="1">IF(B62&lt;&gt;"",IF(AND(B62&lt;60*Simulation!$K$8, B62+C63&lt;60*Simulation!$K$8),B62+C63,""),"")</f>
        <v>797</v>
      </c>
      <c r="C63" s="44">
        <f ca="1">IF(B62&lt;&gt;"",IF(AND(AB62&lt;&gt;"", D62=AB62),RANDBETWEEN(Simulation!$N$6,Simulation!$P$6),RANDBETWEEN(Simulation!$N$5,Simulation!$P$5)),"")</f>
        <v>15</v>
      </c>
      <c r="D63" s="44">
        <f t="shared" ca="1" si="61"/>
        <v>6</v>
      </c>
      <c r="E63" s="44">
        <f t="shared" ca="1" si="5"/>
        <v>5</v>
      </c>
      <c r="F63" s="27">
        <f t="shared" ca="1" si="6"/>
        <v>0.34314482818039738</v>
      </c>
      <c r="G63" s="44">
        <f t="shared" ca="1" si="7"/>
        <v>27</v>
      </c>
      <c r="H63" s="44" t="str">
        <f ca="1">IF(B63&lt;&gt;"",VLOOKUP(G63,'Players Stats'!$C$88:$D$127,2),"")</f>
        <v>Shooting Guard</v>
      </c>
      <c r="I63" s="44" t="str">
        <f ca="1">IF(B63&lt;&gt;"",VLOOKUP(G63,'Players Stats'!$C$88:$E$127,3),"")</f>
        <v>Tony Allen</v>
      </c>
      <c r="J63" s="27">
        <f t="shared" ca="1" si="8"/>
        <v>7.6257199906609729E-3</v>
      </c>
      <c r="K63" s="44">
        <f ca="1">IF(B63&lt;&gt;"",VLOOKUP('Quarter 3'!G63-5*('Quarter 3'!D63-1),'Players Stats'!$B$136:$J$140,1+E63),"")</f>
        <v>0.10769999999999999</v>
      </c>
      <c r="L63" s="44" t="str">
        <f t="shared" ca="1" si="62"/>
        <v>YES</v>
      </c>
      <c r="M63" s="27" t="str">
        <f t="shared" ca="1" si="9"/>
        <v/>
      </c>
      <c r="N63" s="44" t="str">
        <f ca="1">IF(B63&lt;&gt;"",IF(L63="NO",VLOOKUP(G63,'Players Stats'!$C$88:$I$127,7),""),"")</f>
        <v/>
      </c>
      <c r="O63" s="44" t="str">
        <f t="shared" ca="1" si="63"/>
        <v/>
      </c>
      <c r="P63" s="27" t="str">
        <f t="shared" ca="1" si="10"/>
        <v/>
      </c>
      <c r="Q63" s="44" t="str">
        <f ca="1">IF(L63="NO",VLOOKUP(G63,'Players Stats'!$C$88:$H$127,7-'Quarter 3'!O63),"")</f>
        <v/>
      </c>
      <c r="R63" s="44" t="str">
        <f t="shared" ca="1" si="64"/>
        <v/>
      </c>
      <c r="S63" s="27" t="str">
        <f t="shared" ca="1" si="11"/>
        <v/>
      </c>
      <c r="T63" s="44" t="str">
        <f ca="1">IF(S63="","",IF(S63&lt;=VLOOKUP(G63,'Players Stats'!$C$88:$L$127,10),"YES","NO"))</f>
        <v/>
      </c>
      <c r="U63" s="27" t="str">
        <f t="shared" ca="1" si="12"/>
        <v/>
      </c>
      <c r="V63" s="44" t="str">
        <f ca="1">IF(T63="YES",IF(U63&lt;=VLOOKUP(G63,'Players Stats'!$C$88:$H$127,6),1,0),"")</f>
        <v/>
      </c>
      <c r="W63" s="27" t="str">
        <f t="shared" ca="1" si="13"/>
        <v/>
      </c>
      <c r="X63" s="44" t="str">
        <f ca="1">IF(AND(T63="YES",W63&lt;&gt;""),IF(W63&lt;=VLOOKUP(G63,'Players Stats'!$C$88:$H$127,6),1,0),"")</f>
        <v/>
      </c>
      <c r="Y63" s="27" t="str">
        <f t="shared" ca="1" si="14"/>
        <v/>
      </c>
      <c r="Z63" s="44" t="str">
        <f ca="1">IF(Y63="","",IF(Y63&lt;=Simulation!$K$7,"YES","NO"))</f>
        <v/>
      </c>
      <c r="AA63" s="27" t="str">
        <f t="shared" ca="1" si="15"/>
        <v/>
      </c>
      <c r="AB63" s="44" t="str">
        <f ca="1">IF(Z63="NO",IF(AA63&lt;=Simulation!$K$9,D63,E63),"")</f>
        <v/>
      </c>
      <c r="AD63" s="44">
        <f t="shared" ca="1" si="16"/>
        <v>28</v>
      </c>
      <c r="AE63" s="6" t="str">
        <f t="shared" ca="1" si="17"/>
        <v>-</v>
      </c>
      <c r="AF63" s="44">
        <f t="shared" ca="1" si="18"/>
        <v>19</v>
      </c>
      <c r="AH63" s="44" t="str">
        <f t="shared" ca="1" si="77"/>
        <v/>
      </c>
      <c r="AI63" s="44" t="str">
        <f t="shared" ca="1" si="77"/>
        <v/>
      </c>
      <c r="AJ63" s="44" t="str">
        <f t="shared" ca="1" si="77"/>
        <v/>
      </c>
      <c r="AL63" s="44">
        <f ca="1">IF(AL62&lt;&gt;"",IF(AND(AL62&lt;60*Simulation!$K$8, AL62+AM63&lt;60*Simulation!$K$8),AL62+AM63,""),"")</f>
        <v>818</v>
      </c>
      <c r="AM63" s="44">
        <f ca="1">IF(AL62&lt;&gt;"",IF(AND(BL62&lt;&gt;"", AN62=BL62),RANDBETWEEN(Simulation!$N$6,Simulation!$P$6),RANDBETWEEN(Simulation!$N$5,Simulation!$P$5)),"")</f>
        <v>17</v>
      </c>
      <c r="AN63" s="44">
        <f t="shared" ca="1" si="65"/>
        <v>5</v>
      </c>
      <c r="AO63" s="44">
        <f t="shared" ca="1" si="19"/>
        <v>6</v>
      </c>
      <c r="AP63" s="27">
        <f t="shared" ca="1" si="20"/>
        <v>0.66087449459044489</v>
      </c>
      <c r="AQ63" s="44">
        <f t="shared" ca="1" si="21"/>
        <v>24</v>
      </c>
      <c r="AR63" s="44" t="str">
        <f ca="1">IF(AL63&lt;&gt;"",VLOOKUP(AQ63,'Players Stats'!$C$88:$D$127,2),"")</f>
        <v>Power Forward</v>
      </c>
      <c r="AS63" s="44" t="str">
        <f ca="1">IF(AL63&lt;&gt;"",VLOOKUP(AQ63,'Players Stats'!$C$88:$E$127,3),"")</f>
        <v>Serge Ibaka</v>
      </c>
      <c r="AT63" s="27">
        <f t="shared" ca="1" si="22"/>
        <v>0.84190039587057519</v>
      </c>
      <c r="AU63" s="44">
        <f ca="1">IF(AL63&lt;&gt;"",VLOOKUP('Quarter 3'!AQ63-5*('Quarter 3'!AN63-1),'Players Stats'!$B$136:$J$140,1+AO63),"")</f>
        <v>4.6249999999999999E-2</v>
      </c>
      <c r="AV63" s="44" t="str">
        <f t="shared" ca="1" si="66"/>
        <v>NO</v>
      </c>
      <c r="AW63" s="27">
        <f t="shared" ca="1" si="23"/>
        <v>0.28691833970594016</v>
      </c>
      <c r="AX63" s="44">
        <f ca="1">IF(AL63&lt;&gt;"",IF(AV63="NO",VLOOKUP(AQ63,'Players Stats'!$C$88:$I$127,7),""),"")</f>
        <v>6.7307692307692318E-2</v>
      </c>
      <c r="AY63" s="44">
        <f t="shared" ca="1" si="67"/>
        <v>2</v>
      </c>
      <c r="AZ63" s="27">
        <f t="shared" ca="1" si="24"/>
        <v>0.76642583900272332</v>
      </c>
      <c r="BA63" s="44">
        <f ca="1">IF(AV63="NO",VLOOKUP(AQ63,'Players Stats'!$C$88:$H$127,7-'Quarter 3'!AY63),"")</f>
        <v>0.57299999999999995</v>
      </c>
      <c r="BB63" s="44">
        <f t="shared" ca="1" si="68"/>
        <v>0</v>
      </c>
      <c r="BC63" s="27">
        <f t="shared" ca="1" si="25"/>
        <v>0.39409013278611671</v>
      </c>
      <c r="BD63" s="44" t="str">
        <f ca="1">IF(BC63="","",IF(BC63&lt;=VLOOKUP(AQ63,'Players Stats'!$C$88:$L$127,10),"YES","NO"))</f>
        <v>NO</v>
      </c>
      <c r="BE63" s="27" t="str">
        <f t="shared" ca="1" si="26"/>
        <v/>
      </c>
      <c r="BF63" s="44" t="str">
        <f ca="1">IF(BD63="YES",IF(BE63&lt;=VLOOKUP(AQ63,'Players Stats'!$C$88:$H$127,6),1,0),"")</f>
        <v/>
      </c>
      <c r="BG63" s="27" t="str">
        <f t="shared" ca="1" si="27"/>
        <v/>
      </c>
      <c r="BH63" s="44" t="str">
        <f ca="1">IF(AND(BD63="YES",BG63&lt;&gt;""),IF(BG63&lt;=VLOOKUP(AQ63,'Players Stats'!$C$88:$H$127,6),1,0),"")</f>
        <v/>
      </c>
      <c r="BI63" s="27">
        <f t="shared" ca="1" si="28"/>
        <v>0.80681116377701945</v>
      </c>
      <c r="BJ63" s="44" t="str">
        <f ca="1">IF(BI63="","",IF(BI63&lt;=Simulation!$K$7,"YES","NO"))</f>
        <v>NO</v>
      </c>
      <c r="BK63" s="27">
        <f t="shared" ca="1" si="29"/>
        <v>0.64196876165336048</v>
      </c>
      <c r="BL63" s="44">
        <f ca="1">IF(BJ63="NO",IF(BK63&lt;=Simulation!$K$9,AN63,AO63),"")</f>
        <v>6</v>
      </c>
      <c r="BN63" s="44">
        <f t="shared" ca="1" si="30"/>
        <v>25</v>
      </c>
      <c r="BO63" s="6" t="str">
        <f t="shared" ca="1" si="31"/>
        <v>-</v>
      </c>
      <c r="BP63" s="44">
        <f t="shared" ca="1" si="32"/>
        <v>34</v>
      </c>
      <c r="BR63" s="44" t="str">
        <f t="shared" ca="1" si="2"/>
        <v/>
      </c>
      <c r="BS63" s="44" t="str">
        <f t="shared" ca="1" si="2"/>
        <v/>
      </c>
      <c r="BT63" s="44" t="str">
        <f t="shared" ca="1" si="2"/>
        <v/>
      </c>
      <c r="BU63" s="44"/>
      <c r="BV63" s="44">
        <f ca="1">IF(BV62&lt;&gt;"",IF(AND(BV62&lt;60*Simulation!$K$8, BV62+BW63&lt;60*Simulation!$K$8),BV62+BW63,""),"")</f>
        <v>886</v>
      </c>
      <c r="BW63" s="44">
        <f ca="1">IF(BV62&lt;&gt;"",IF(AND(CV62&lt;&gt;"", BX62=CV62),RANDBETWEEN(Simulation!$N$6,Simulation!$P$6),RANDBETWEEN(Simulation!$N$5,Simulation!$P$5)),"")</f>
        <v>16</v>
      </c>
      <c r="BX63" s="44">
        <f t="shared" ca="1" si="69"/>
        <v>6</v>
      </c>
      <c r="BY63" s="44">
        <f t="shared" ca="1" si="33"/>
        <v>5</v>
      </c>
      <c r="BZ63" s="27">
        <f t="shared" ca="1" si="34"/>
        <v>0.20782243524591848</v>
      </c>
      <c r="CA63" s="44">
        <f t="shared" ca="1" si="35"/>
        <v>27</v>
      </c>
      <c r="CB63" s="44" t="str">
        <f ca="1">IF(BV63&lt;&gt;"",VLOOKUP(CA63,'Players Stats'!$C$88:$D$127,2),"")</f>
        <v>Shooting Guard</v>
      </c>
      <c r="CC63" s="44" t="str">
        <f ca="1">IF(BV63&lt;&gt;"",VLOOKUP(CA63,'Players Stats'!$C$88:$E$127,3),"")</f>
        <v>Tony Allen</v>
      </c>
      <c r="CD63" s="27">
        <f t="shared" ca="1" si="36"/>
        <v>0.83608861638482224</v>
      </c>
      <c r="CE63" s="44">
        <f ca="1">IF(BV63&lt;&gt;"",VLOOKUP('Quarter 3'!CA63-5*('Quarter 3'!BX63-1),'Players Stats'!$B$136:$J$140,1+BY63),"")</f>
        <v>0.10769999999999999</v>
      </c>
      <c r="CF63" s="44" t="str">
        <f t="shared" ca="1" si="70"/>
        <v>NO</v>
      </c>
      <c r="CG63" s="27">
        <f t="shared" ca="1" si="37"/>
        <v>0.5446165504667545</v>
      </c>
      <c r="CH63" s="44">
        <f ca="1">IF(BV63&lt;&gt;"",IF(CF63="NO",VLOOKUP(CA63,'Players Stats'!$C$88:$I$127,7),""),"")</f>
        <v>3.5714285714285712E-2</v>
      </c>
      <c r="CI63" s="44">
        <f t="shared" ca="1" si="71"/>
        <v>2</v>
      </c>
      <c r="CJ63" s="27">
        <f t="shared" ca="1" si="38"/>
        <v>0.29119181034751751</v>
      </c>
      <c r="CK63" s="44">
        <f ca="1">IF(CF63="NO",VLOOKUP(CA63,'Players Stats'!$C$88:$H$127,7-'Quarter 3'!CI63),"")</f>
        <v>0.44500000000000001</v>
      </c>
      <c r="CL63" s="44">
        <f t="shared" ca="1" si="72"/>
        <v>2</v>
      </c>
      <c r="CM63" s="27">
        <f t="shared" ca="1" si="39"/>
        <v>0.83301568543118953</v>
      </c>
      <c r="CN63" s="44" t="str">
        <f ca="1">IF(CM63="","",IF(CM63&lt;=VLOOKUP(CA63,'Players Stats'!$C$88:$L$127,10),"YES","NO"))</f>
        <v>NO</v>
      </c>
      <c r="CO63" s="27" t="str">
        <f t="shared" ca="1" si="40"/>
        <v/>
      </c>
      <c r="CP63" s="44" t="str">
        <f ca="1">IF(CN63="YES",IF(CO63&lt;=VLOOKUP(CA63,'Players Stats'!$C$88:$H$127,6),1,0),"")</f>
        <v/>
      </c>
      <c r="CQ63" s="27" t="str">
        <f t="shared" ca="1" si="41"/>
        <v/>
      </c>
      <c r="CR63" s="44" t="str">
        <f ca="1">IF(AND(CN63="YES",CQ63&lt;&gt;""),IF(CQ63&lt;=VLOOKUP(CA63,'Players Stats'!$C$88:$H$127,6),1,0),"")</f>
        <v/>
      </c>
      <c r="CS63" s="27" t="str">
        <f t="shared" ca="1" si="42"/>
        <v/>
      </c>
      <c r="CT63" s="44" t="str">
        <f ca="1">IF(CS63="","",IF(CS63&lt;=Simulation!$K$7,"YES","NO"))</f>
        <v/>
      </c>
      <c r="CU63" s="27" t="str">
        <f t="shared" ca="1" si="43"/>
        <v/>
      </c>
      <c r="CV63" s="44" t="str">
        <f ca="1">IF(CT63="NO",IF(CU63&lt;=Simulation!$K$9,BX63,BY63),"")</f>
        <v/>
      </c>
      <c r="CX63" s="44">
        <f t="shared" ca="1" si="44"/>
        <v>27</v>
      </c>
      <c r="CY63" s="6" t="str">
        <f t="shared" ca="1" si="45"/>
        <v>-</v>
      </c>
      <c r="CZ63" s="44">
        <f t="shared" ca="1" si="46"/>
        <v>15</v>
      </c>
      <c r="DB63" s="44">
        <f t="shared" ca="1" si="3"/>
        <v>27</v>
      </c>
      <c r="DC63" s="44" t="str">
        <f t="shared" ca="1" si="3"/>
        <v>-</v>
      </c>
      <c r="DD63" s="44">
        <f t="shared" ca="1" si="3"/>
        <v>15</v>
      </c>
      <c r="DE63" s="44"/>
      <c r="DF63" s="44">
        <f ca="1">IF(DF62&lt;&gt;"",IF(AND(DF62&lt;60*Simulation!$K$8, DF62+DG63&lt;60*Simulation!$K$8),DF62+DG63,""),"")</f>
        <v>727</v>
      </c>
      <c r="DG63" s="44">
        <f ca="1">IF(DF62&lt;&gt;"",IF(AND(EF62&lt;&gt;"", DH62=EF62),RANDBETWEEN(Simulation!$N$6,Simulation!$P$6),RANDBETWEEN(Simulation!$N$5,Simulation!$P$5)),"")</f>
        <v>20</v>
      </c>
      <c r="DH63" s="44">
        <f t="shared" ca="1" si="73"/>
        <v>5</v>
      </c>
      <c r="DI63" s="44">
        <f t="shared" ca="1" si="47"/>
        <v>6</v>
      </c>
      <c r="DJ63" s="27">
        <f t="shared" ca="1" si="48"/>
        <v>0.95492471181826188</v>
      </c>
      <c r="DK63" s="44">
        <f t="shared" ca="1" si="49"/>
        <v>25</v>
      </c>
      <c r="DL63" s="44" t="str">
        <f ca="1">IF(DF63&lt;&gt;"",VLOOKUP(DK63,'Players Stats'!$C$88:$D$127,2),"")</f>
        <v>Center</v>
      </c>
      <c r="DM63" s="44" t="str">
        <f ca="1">IF(DF63&lt;&gt;"",VLOOKUP(DK63,'Players Stats'!$C$88:$E$127,3),"")</f>
        <v>Kendrick Perkins</v>
      </c>
      <c r="DN63" s="27">
        <f t="shared" ca="1" si="50"/>
        <v>0.58652710441584532</v>
      </c>
      <c r="DO63" s="44">
        <f ca="1">IF(DF63&lt;&gt;"",VLOOKUP('Quarter 3'!DK63-5*('Quarter 3'!DH63-1),'Players Stats'!$B$136:$J$140,1+DI63),"")</f>
        <v>0.12500000000000003</v>
      </c>
      <c r="DP63" s="44" t="str">
        <f t="shared" ca="1" si="74"/>
        <v>NO</v>
      </c>
      <c r="DQ63" s="27">
        <f t="shared" ca="1" si="51"/>
        <v>0.39311482019954913</v>
      </c>
      <c r="DR63" s="44">
        <f ca="1">IF(DF63&lt;&gt;"",IF(DP63="NO",VLOOKUP(DK63,'Players Stats'!$C$88:$I$127,7),""),"")</f>
        <v>0</v>
      </c>
      <c r="DS63" s="44">
        <f t="shared" ca="1" si="75"/>
        <v>2</v>
      </c>
      <c r="DT63" s="27">
        <f t="shared" ca="1" si="52"/>
        <v>0.24194232218876488</v>
      </c>
      <c r="DU63" s="44">
        <f ca="1">IF(DP63="NO",VLOOKUP(DK63,'Players Stats'!$C$88:$H$127,7-'Quarter 3'!DS63),"")</f>
        <v>0.45700000000000002</v>
      </c>
      <c r="DV63" s="44">
        <f t="shared" ca="1" si="76"/>
        <v>2</v>
      </c>
      <c r="DW63" s="27">
        <f t="shared" ca="1" si="53"/>
        <v>8.7992715089403983E-2</v>
      </c>
      <c r="DX63" s="44" t="str">
        <f ca="1">IF(DW63="","",IF(DW63&lt;=VLOOKUP(DK63,'Players Stats'!$C$88:$L$127,10),"YES","NO"))</f>
        <v>NO</v>
      </c>
      <c r="DY63" s="27" t="str">
        <f t="shared" ca="1" si="54"/>
        <v/>
      </c>
      <c r="DZ63" s="44" t="str">
        <f ca="1">IF(DX63="YES",IF(DY63&lt;=VLOOKUP(DK63,'Players Stats'!$C$88:$H$127,6),1,0),"")</f>
        <v/>
      </c>
      <c r="EA63" s="27" t="str">
        <f t="shared" ca="1" si="55"/>
        <v/>
      </c>
      <c r="EB63" s="44" t="str">
        <f ca="1">IF(AND(DX63="YES",EA63&lt;&gt;""),IF(EA63&lt;=VLOOKUP(DK63,'Players Stats'!$C$88:$H$127,6),1,0),"")</f>
        <v/>
      </c>
      <c r="EC63" s="27" t="str">
        <f t="shared" ca="1" si="56"/>
        <v/>
      </c>
      <c r="ED63" s="44" t="str">
        <f ca="1">IF(EC63="","",IF(EC63&lt;=Simulation!$K$7,"YES","NO"))</f>
        <v/>
      </c>
      <c r="EE63" s="27" t="str">
        <f t="shared" ca="1" si="57"/>
        <v/>
      </c>
      <c r="EF63" s="44" t="str">
        <f ca="1">IF(ED63="NO",IF(EE63&lt;=Simulation!$K$9,DH63,DI63),"")</f>
        <v/>
      </c>
      <c r="EH63" s="44">
        <f t="shared" ca="1" si="58"/>
        <v>26</v>
      </c>
      <c r="EI63" s="6" t="str">
        <f t="shared" ca="1" si="59"/>
        <v>-</v>
      </c>
      <c r="EJ63" s="44">
        <f t="shared" ca="1" si="60"/>
        <v>20</v>
      </c>
      <c r="EL63" s="44" t="str">
        <f t="shared" ca="1" si="4"/>
        <v/>
      </c>
      <c r="EM63" s="44" t="str">
        <f t="shared" ca="1" si="4"/>
        <v/>
      </c>
      <c r="EN63" s="44" t="str">
        <f t="shared" ca="1" si="4"/>
        <v/>
      </c>
    </row>
    <row r="64" spans="2:144">
      <c r="B64" s="44">
        <f ca="1">IF(B63&lt;&gt;"",IF(AND(B63&lt;60*Simulation!$K$8, B63+C64&lt;60*Simulation!$K$8),B63+C64,""),"")</f>
        <v>815</v>
      </c>
      <c r="C64" s="44">
        <f ca="1">IF(B63&lt;&gt;"",IF(AND(AB63&lt;&gt;"", D63=AB63),RANDBETWEEN(Simulation!$N$6,Simulation!$P$6),RANDBETWEEN(Simulation!$N$5,Simulation!$P$5)),"")</f>
        <v>18</v>
      </c>
      <c r="D64" s="44">
        <f t="shared" ca="1" si="61"/>
        <v>5</v>
      </c>
      <c r="E64" s="44">
        <f t="shared" ca="1" si="5"/>
        <v>6</v>
      </c>
      <c r="F64" s="27">
        <f t="shared" ca="1" si="6"/>
        <v>0.75358470954846601</v>
      </c>
      <c r="G64" s="44">
        <f t="shared" ca="1" si="7"/>
        <v>24</v>
      </c>
      <c r="H64" s="44" t="str">
        <f ca="1">IF(B64&lt;&gt;"",VLOOKUP(G64,'Players Stats'!$C$88:$D$127,2),"")</f>
        <v>Power Forward</v>
      </c>
      <c r="I64" s="44" t="str">
        <f ca="1">IF(B64&lt;&gt;"",VLOOKUP(G64,'Players Stats'!$C$88:$E$127,3),"")</f>
        <v>Serge Ibaka</v>
      </c>
      <c r="J64" s="27">
        <f t="shared" ca="1" si="8"/>
        <v>0.75572963828970841</v>
      </c>
      <c r="K64" s="44">
        <f ca="1">IF(B64&lt;&gt;"",VLOOKUP('Quarter 3'!G64-5*('Quarter 3'!D64-1),'Players Stats'!$B$136:$J$140,1+E64),"")</f>
        <v>4.6249999999999999E-2</v>
      </c>
      <c r="L64" s="44" t="str">
        <f t="shared" ca="1" si="62"/>
        <v>NO</v>
      </c>
      <c r="M64" s="27">
        <f t="shared" ca="1" si="9"/>
        <v>0.7997510069787489</v>
      </c>
      <c r="N64" s="44">
        <f ca="1">IF(B64&lt;&gt;"",IF(L64="NO",VLOOKUP(G64,'Players Stats'!$C$88:$I$127,7),""),"")</f>
        <v>6.7307692307692318E-2</v>
      </c>
      <c r="O64" s="44">
        <f t="shared" ca="1" si="63"/>
        <v>2</v>
      </c>
      <c r="P64" s="27">
        <f t="shared" ca="1" si="10"/>
        <v>0.85085356575908988</v>
      </c>
      <c r="Q64" s="44">
        <f ca="1">IF(L64="NO",VLOOKUP(G64,'Players Stats'!$C$88:$H$127,7-'Quarter 3'!O64),"")</f>
        <v>0.57299999999999995</v>
      </c>
      <c r="R64" s="44">
        <f t="shared" ca="1" si="64"/>
        <v>0</v>
      </c>
      <c r="S64" s="27">
        <f t="shared" ca="1" si="11"/>
        <v>0.81710924189265832</v>
      </c>
      <c r="T64" s="44" t="str">
        <f ca="1">IF(S64="","",IF(S64&lt;=VLOOKUP(G64,'Players Stats'!$C$88:$L$127,10),"YES","NO"))</f>
        <v>NO</v>
      </c>
      <c r="U64" s="27" t="str">
        <f t="shared" ca="1" si="12"/>
        <v/>
      </c>
      <c r="V64" s="44" t="str">
        <f ca="1">IF(T64="YES",IF(U64&lt;=VLOOKUP(G64,'Players Stats'!$C$88:$H$127,6),1,0),"")</f>
        <v/>
      </c>
      <c r="W64" s="27" t="str">
        <f t="shared" ca="1" si="13"/>
        <v/>
      </c>
      <c r="X64" s="44" t="str">
        <f ca="1">IF(AND(T64="YES",W64&lt;&gt;""),IF(W64&lt;=VLOOKUP(G64,'Players Stats'!$C$88:$H$127,6),1,0),"")</f>
        <v/>
      </c>
      <c r="Y64" s="27">
        <f t="shared" ca="1" si="14"/>
        <v>0.17579577154122217</v>
      </c>
      <c r="Z64" s="44" t="str">
        <f ca="1">IF(Y64="","",IF(Y64&lt;=Simulation!$K$7,"YES","NO"))</f>
        <v>NO</v>
      </c>
      <c r="AA64" s="27">
        <f t="shared" ca="1" si="15"/>
        <v>0.13068844259955259</v>
      </c>
      <c r="AB64" s="44">
        <f ca="1">IF(Z64="NO",IF(AA64&lt;=Simulation!$K$9,D64,E64),"")</f>
        <v>5</v>
      </c>
      <c r="AD64" s="44">
        <f t="shared" ca="1" si="16"/>
        <v>28</v>
      </c>
      <c r="AE64" s="6" t="str">
        <f t="shared" ca="1" si="17"/>
        <v>-</v>
      </c>
      <c r="AF64" s="44">
        <f t="shared" ca="1" si="18"/>
        <v>19</v>
      </c>
      <c r="AH64" s="44" t="str">
        <f t="shared" ca="1" si="77"/>
        <v/>
      </c>
      <c r="AI64" s="44" t="str">
        <f t="shared" ca="1" si="77"/>
        <v/>
      </c>
      <c r="AJ64" s="44" t="str">
        <f t="shared" ca="1" si="77"/>
        <v/>
      </c>
      <c r="AL64" s="44">
        <f ca="1">IF(AL63&lt;&gt;"",IF(AND(AL63&lt;60*Simulation!$K$8, AL63+AM64&lt;60*Simulation!$K$8),AL63+AM64,""),"")</f>
        <v>834</v>
      </c>
      <c r="AM64" s="44">
        <f ca="1">IF(AL63&lt;&gt;"",IF(AND(BL63&lt;&gt;"", AN63=BL63),RANDBETWEEN(Simulation!$N$6,Simulation!$P$6),RANDBETWEEN(Simulation!$N$5,Simulation!$P$5)),"")</f>
        <v>16</v>
      </c>
      <c r="AN64" s="44">
        <f t="shared" ca="1" si="65"/>
        <v>6</v>
      </c>
      <c r="AO64" s="44">
        <f t="shared" ca="1" si="19"/>
        <v>5</v>
      </c>
      <c r="AP64" s="27">
        <f t="shared" ca="1" si="20"/>
        <v>0.76675421920859654</v>
      </c>
      <c r="AQ64" s="44">
        <f t="shared" ca="1" si="21"/>
        <v>29</v>
      </c>
      <c r="AR64" s="44" t="str">
        <f ca="1">IF(AL64&lt;&gt;"",VLOOKUP(AQ64,'Players Stats'!$C$88:$D$127,2),"")</f>
        <v>Power Forward</v>
      </c>
      <c r="AS64" s="44" t="str">
        <f ca="1">IF(AL64&lt;&gt;"",VLOOKUP(AQ64,'Players Stats'!$C$88:$E$127,3),"")</f>
        <v>Tayshaun Prince</v>
      </c>
      <c r="AT64" s="27">
        <f t="shared" ca="1" si="22"/>
        <v>0.93743571688512817</v>
      </c>
      <c r="AU64" s="44">
        <f ca="1">IF(AL64&lt;&gt;"",VLOOKUP('Quarter 3'!AQ64-5*('Quarter 3'!AN64-1),'Players Stats'!$B$136:$J$140,1+AO64),"")</f>
        <v>0.15285000000000001</v>
      </c>
      <c r="AV64" s="44" t="str">
        <f t="shared" ca="1" si="66"/>
        <v>NO</v>
      </c>
      <c r="AW64" s="27">
        <f t="shared" ca="1" si="23"/>
        <v>0.79788400420311223</v>
      </c>
      <c r="AX64" s="44">
        <f ca="1">IF(AL64&lt;&gt;"",IF(AV64="NO",VLOOKUP(AQ64,'Players Stats'!$C$88:$I$127,7),""),"")</f>
        <v>0.10784313725490198</v>
      </c>
      <c r="AY64" s="44">
        <f t="shared" ca="1" si="67"/>
        <v>2</v>
      </c>
      <c r="AZ64" s="27">
        <f t="shared" ca="1" si="24"/>
        <v>0.29002989919502919</v>
      </c>
      <c r="BA64" s="44">
        <f ca="1">IF(AV64="NO",VLOOKUP(AQ64,'Players Stats'!$C$88:$H$127,7-'Quarter 3'!AY64),"")</f>
        <v>0.42899999999999999</v>
      </c>
      <c r="BB64" s="44">
        <f t="shared" ca="1" si="68"/>
        <v>2</v>
      </c>
      <c r="BC64" s="27">
        <f t="shared" ca="1" si="25"/>
        <v>0.10721620015499911</v>
      </c>
      <c r="BD64" s="44" t="str">
        <f ca="1">IF(BC64="","",IF(BC64&lt;=VLOOKUP(AQ64,'Players Stats'!$C$88:$L$127,10),"YES","NO"))</f>
        <v>NO</v>
      </c>
      <c r="BE64" s="27" t="str">
        <f t="shared" ca="1" si="26"/>
        <v/>
      </c>
      <c r="BF64" s="44" t="str">
        <f ca="1">IF(BD64="YES",IF(BE64&lt;=VLOOKUP(AQ64,'Players Stats'!$C$88:$H$127,6),1,0),"")</f>
        <v/>
      </c>
      <c r="BG64" s="27" t="str">
        <f t="shared" ca="1" si="27"/>
        <v/>
      </c>
      <c r="BH64" s="44" t="str">
        <f ca="1">IF(AND(BD64="YES",BG64&lt;&gt;""),IF(BG64&lt;=VLOOKUP(AQ64,'Players Stats'!$C$88:$H$127,6),1,0),"")</f>
        <v/>
      </c>
      <c r="BI64" s="27" t="str">
        <f t="shared" ca="1" si="28"/>
        <v/>
      </c>
      <c r="BJ64" s="44" t="str">
        <f ca="1">IF(BI64="","",IF(BI64&lt;=Simulation!$K$7,"YES","NO"))</f>
        <v/>
      </c>
      <c r="BK64" s="27" t="str">
        <f t="shared" ca="1" si="29"/>
        <v/>
      </c>
      <c r="BL64" s="44" t="str">
        <f ca="1">IF(BJ64="NO",IF(BK64&lt;=Simulation!$K$9,AN64,AO64),"")</f>
        <v/>
      </c>
      <c r="BN64" s="44">
        <f t="shared" ca="1" si="30"/>
        <v>25</v>
      </c>
      <c r="BO64" s="6" t="str">
        <f t="shared" ca="1" si="31"/>
        <v>-</v>
      </c>
      <c r="BP64" s="44">
        <f t="shared" ca="1" si="32"/>
        <v>36</v>
      </c>
      <c r="BR64" s="44" t="str">
        <f t="shared" ca="1" si="2"/>
        <v/>
      </c>
      <c r="BS64" s="44" t="str">
        <f t="shared" ca="1" si="2"/>
        <v/>
      </c>
      <c r="BT64" s="44" t="str">
        <f t="shared" ca="1" si="2"/>
        <v/>
      </c>
      <c r="BU64" s="44"/>
      <c r="BV64" s="44" t="str">
        <f ca="1">IF(BV63&lt;&gt;"",IF(AND(BV63&lt;60*Simulation!$K$8, BV63+BW64&lt;60*Simulation!$K$8),BV63+BW64,""),"")</f>
        <v/>
      </c>
      <c r="BW64" s="44">
        <f ca="1">IF(BV63&lt;&gt;"",IF(AND(CV63&lt;&gt;"", BX63=CV63),RANDBETWEEN(Simulation!$N$6,Simulation!$P$6),RANDBETWEEN(Simulation!$N$5,Simulation!$P$5)),"")</f>
        <v>20</v>
      </c>
      <c r="BX64" s="44" t="str">
        <f t="shared" ca="1" si="69"/>
        <v/>
      </c>
      <c r="BY64" s="44" t="str">
        <f t="shared" ca="1" si="33"/>
        <v/>
      </c>
      <c r="BZ64" s="27" t="str">
        <f t="shared" ca="1" si="34"/>
        <v/>
      </c>
      <c r="CA64" s="44" t="str">
        <f t="shared" ca="1" si="35"/>
        <v/>
      </c>
      <c r="CB64" s="44" t="str">
        <f ca="1">IF(BV64&lt;&gt;"",VLOOKUP(CA64,'Players Stats'!$C$88:$D$127,2),"")</f>
        <v/>
      </c>
      <c r="CC64" s="44" t="str">
        <f ca="1">IF(BV64&lt;&gt;"",VLOOKUP(CA64,'Players Stats'!$C$88:$E$127,3),"")</f>
        <v/>
      </c>
      <c r="CD64" s="27" t="str">
        <f t="shared" ca="1" si="36"/>
        <v/>
      </c>
      <c r="CE64" s="44" t="str">
        <f ca="1">IF(BV64&lt;&gt;"",VLOOKUP('Quarter 3'!CA64-5*('Quarter 3'!BX64-1),'Players Stats'!$B$136:$J$140,1+BY64),"")</f>
        <v/>
      </c>
      <c r="CF64" s="44" t="str">
        <f t="shared" ca="1" si="70"/>
        <v/>
      </c>
      <c r="CG64" s="27" t="str">
        <f t="shared" ca="1" si="37"/>
        <v/>
      </c>
      <c r="CH64" s="44" t="str">
        <f ca="1">IF(BV64&lt;&gt;"",IF(CF64="NO",VLOOKUP(CA64,'Players Stats'!$C$88:$I$127,7),""),"")</f>
        <v/>
      </c>
      <c r="CI64" s="44" t="str">
        <f t="shared" ca="1" si="71"/>
        <v/>
      </c>
      <c r="CJ64" s="27" t="str">
        <f t="shared" ca="1" si="38"/>
        <v/>
      </c>
      <c r="CK64" s="44" t="str">
        <f ca="1">IF(CF64="NO",VLOOKUP(CA64,'Players Stats'!$C$88:$H$127,7-'Quarter 3'!CI64),"")</f>
        <v/>
      </c>
      <c r="CL64" s="44" t="str">
        <f t="shared" ca="1" si="72"/>
        <v/>
      </c>
      <c r="CM64" s="27" t="str">
        <f t="shared" ca="1" si="39"/>
        <v/>
      </c>
      <c r="CN64" s="44" t="str">
        <f ca="1">IF(CM64="","",IF(CM64&lt;=VLOOKUP(CA64,'Players Stats'!$C$88:$L$127,10),"YES","NO"))</f>
        <v/>
      </c>
      <c r="CO64" s="27" t="str">
        <f t="shared" ca="1" si="40"/>
        <v/>
      </c>
      <c r="CP64" s="44" t="str">
        <f ca="1">IF(CN64="YES",IF(CO64&lt;=VLOOKUP(CA64,'Players Stats'!$C$88:$H$127,6),1,0),"")</f>
        <v/>
      </c>
      <c r="CQ64" s="27" t="str">
        <f t="shared" ca="1" si="41"/>
        <v/>
      </c>
      <c r="CR64" s="44" t="str">
        <f ca="1">IF(AND(CN64="YES",CQ64&lt;&gt;""),IF(CQ64&lt;=VLOOKUP(CA64,'Players Stats'!$C$88:$H$127,6),1,0),"")</f>
        <v/>
      </c>
      <c r="CS64" s="27" t="str">
        <f t="shared" ca="1" si="42"/>
        <v/>
      </c>
      <c r="CT64" s="44" t="str">
        <f ca="1">IF(CS64="","",IF(CS64&lt;=Simulation!$K$7,"YES","NO"))</f>
        <v/>
      </c>
      <c r="CU64" s="27" t="str">
        <f t="shared" ca="1" si="43"/>
        <v/>
      </c>
      <c r="CV64" s="44" t="str">
        <f ca="1">IF(CT64="NO",IF(CU64&lt;=Simulation!$K$9,BX64,BY64),"")</f>
        <v/>
      </c>
      <c r="CX64" s="44" t="str">
        <f t="shared" ca="1" si="44"/>
        <v/>
      </c>
      <c r="CY64" s="6" t="str">
        <f t="shared" ca="1" si="45"/>
        <v/>
      </c>
      <c r="CZ64" s="44" t="str">
        <f t="shared" ca="1" si="46"/>
        <v/>
      </c>
      <c r="DB64" s="44" t="str">
        <f t="shared" ca="1" si="3"/>
        <v/>
      </c>
      <c r="DC64" s="44" t="str">
        <f t="shared" ca="1" si="3"/>
        <v/>
      </c>
      <c r="DD64" s="44" t="str">
        <f t="shared" ca="1" si="3"/>
        <v/>
      </c>
      <c r="DE64" s="44"/>
      <c r="DF64" s="44">
        <f ca="1">IF(DF63&lt;&gt;"",IF(AND(DF63&lt;60*Simulation!$K$8, DF63+DG64&lt;60*Simulation!$K$8),DF63+DG64,""),"")</f>
        <v>742</v>
      </c>
      <c r="DG64" s="44">
        <f ca="1">IF(DF63&lt;&gt;"",IF(AND(EF63&lt;&gt;"", DH63=EF63),RANDBETWEEN(Simulation!$N$6,Simulation!$P$6),RANDBETWEEN(Simulation!$N$5,Simulation!$P$5)),"")</f>
        <v>15</v>
      </c>
      <c r="DH64" s="44">
        <f t="shared" ca="1" si="73"/>
        <v>6</v>
      </c>
      <c r="DI64" s="44">
        <f t="shared" ca="1" si="47"/>
        <v>5</v>
      </c>
      <c r="DJ64" s="27">
        <f t="shared" ca="1" si="48"/>
        <v>0.15229654165287199</v>
      </c>
      <c r="DK64" s="44">
        <f t="shared" ca="1" si="49"/>
        <v>26</v>
      </c>
      <c r="DL64" s="44" t="str">
        <f ca="1">IF(DF64&lt;&gt;"",VLOOKUP(DK64,'Players Stats'!$C$88:$D$127,2),"")</f>
        <v>Point Guard</v>
      </c>
      <c r="DM64" s="44" t="str">
        <f ca="1">IF(DF64&lt;&gt;"",VLOOKUP(DK64,'Players Stats'!$C$88:$E$127,3),"")</f>
        <v>Mike Conley</v>
      </c>
      <c r="DN64" s="27">
        <f t="shared" ca="1" si="50"/>
        <v>4.9524903764968542E-2</v>
      </c>
      <c r="DO64" s="44">
        <f ca="1">IF(DF64&lt;&gt;"",VLOOKUP('Quarter 3'!DK64-5*('Quarter 3'!DH64-1),'Players Stats'!$B$136:$J$140,1+DI64),"")</f>
        <v>8.5750000000000007E-2</v>
      </c>
      <c r="DP64" s="44" t="str">
        <f t="shared" ca="1" si="74"/>
        <v>YES</v>
      </c>
      <c r="DQ64" s="27" t="str">
        <f t="shared" ca="1" si="51"/>
        <v/>
      </c>
      <c r="DR64" s="44" t="str">
        <f ca="1">IF(DF64&lt;&gt;"",IF(DP64="NO",VLOOKUP(DK64,'Players Stats'!$C$88:$I$127,7),""),"")</f>
        <v/>
      </c>
      <c r="DS64" s="44" t="str">
        <f t="shared" ca="1" si="75"/>
        <v/>
      </c>
      <c r="DT64" s="27" t="str">
        <f t="shared" ca="1" si="52"/>
        <v/>
      </c>
      <c r="DU64" s="44" t="str">
        <f ca="1">IF(DP64="NO",VLOOKUP(DK64,'Players Stats'!$C$88:$H$127,7-'Quarter 3'!DS64),"")</f>
        <v/>
      </c>
      <c r="DV64" s="44" t="str">
        <f t="shared" ca="1" si="76"/>
        <v/>
      </c>
      <c r="DW64" s="27" t="str">
        <f t="shared" ca="1" si="53"/>
        <v/>
      </c>
      <c r="DX64" s="44" t="str">
        <f ca="1">IF(DW64="","",IF(DW64&lt;=VLOOKUP(DK64,'Players Stats'!$C$88:$L$127,10),"YES","NO"))</f>
        <v/>
      </c>
      <c r="DY64" s="27" t="str">
        <f t="shared" ca="1" si="54"/>
        <v/>
      </c>
      <c r="DZ64" s="44" t="str">
        <f ca="1">IF(DX64="YES",IF(DY64&lt;=VLOOKUP(DK64,'Players Stats'!$C$88:$H$127,6),1,0),"")</f>
        <v/>
      </c>
      <c r="EA64" s="27" t="str">
        <f t="shared" ca="1" si="55"/>
        <v/>
      </c>
      <c r="EB64" s="44" t="str">
        <f ca="1">IF(AND(DX64="YES",EA64&lt;&gt;""),IF(EA64&lt;=VLOOKUP(DK64,'Players Stats'!$C$88:$H$127,6),1,0),"")</f>
        <v/>
      </c>
      <c r="EC64" s="27" t="str">
        <f t="shared" ca="1" si="56"/>
        <v/>
      </c>
      <c r="ED64" s="44" t="str">
        <f ca="1">IF(EC64="","",IF(EC64&lt;=Simulation!$K$7,"YES","NO"))</f>
        <v/>
      </c>
      <c r="EE64" s="27" t="str">
        <f t="shared" ca="1" si="57"/>
        <v/>
      </c>
      <c r="EF64" s="44" t="str">
        <f ca="1">IF(ED64="NO",IF(EE64&lt;=Simulation!$K$9,DH64,DI64),"")</f>
        <v/>
      </c>
      <c r="EH64" s="44">
        <f t="shared" ca="1" si="58"/>
        <v>26</v>
      </c>
      <c r="EI64" s="6" t="str">
        <f t="shared" ca="1" si="59"/>
        <v>-</v>
      </c>
      <c r="EJ64" s="44">
        <f t="shared" ca="1" si="60"/>
        <v>20</v>
      </c>
      <c r="EL64" s="44" t="str">
        <f t="shared" ca="1" si="4"/>
        <v/>
      </c>
      <c r="EM64" s="44" t="str">
        <f t="shared" ca="1" si="4"/>
        <v/>
      </c>
      <c r="EN64" s="44" t="str">
        <f t="shared" ca="1" si="4"/>
        <v/>
      </c>
    </row>
    <row r="65" spans="2:144">
      <c r="B65" s="44">
        <f ca="1">IF(B64&lt;&gt;"",IF(AND(B64&lt;60*Simulation!$K$8, B64+C65&lt;60*Simulation!$K$8),B64+C65,""),"")</f>
        <v>823</v>
      </c>
      <c r="C65" s="44">
        <f ca="1">IF(B64&lt;&gt;"",IF(AND(AB64&lt;&gt;"", D64=AB64),RANDBETWEEN(Simulation!$N$6,Simulation!$P$6),RANDBETWEEN(Simulation!$N$5,Simulation!$P$5)),"")</f>
        <v>8</v>
      </c>
      <c r="D65" s="44">
        <f t="shared" ca="1" si="61"/>
        <v>5</v>
      </c>
      <c r="E65" s="44">
        <f t="shared" ca="1" si="5"/>
        <v>6</v>
      </c>
      <c r="F65" s="27">
        <f t="shared" ca="1" si="6"/>
        <v>0.34970362203329697</v>
      </c>
      <c r="G65" s="44">
        <f t="shared" ca="1" si="7"/>
        <v>22</v>
      </c>
      <c r="H65" s="44" t="str">
        <f ca="1">IF(B65&lt;&gt;"",VLOOKUP(G65,'Players Stats'!$C$88:$D$127,2),"")</f>
        <v>Shooting Guard</v>
      </c>
      <c r="I65" s="44" t="str">
        <f ca="1">IF(B65&lt;&gt;"",VLOOKUP(G65,'Players Stats'!$C$88:$E$127,3),"")</f>
        <v>Thabo Sefolosha</v>
      </c>
      <c r="J65" s="27">
        <f t="shared" ca="1" si="8"/>
        <v>0.39624671613613882</v>
      </c>
      <c r="K65" s="44">
        <f ca="1">IF(B65&lt;&gt;"",VLOOKUP('Quarter 3'!G65-5*('Quarter 3'!D65-1),'Players Stats'!$B$136:$J$140,1+E65),"")</f>
        <v>8.7049999999999988E-2</v>
      </c>
      <c r="L65" s="44" t="str">
        <f t="shared" ca="1" si="62"/>
        <v>NO</v>
      </c>
      <c r="M65" s="27">
        <f t="shared" ca="1" si="9"/>
        <v>0.45530537021793105</v>
      </c>
      <c r="N65" s="44">
        <f ca="1">IF(B65&lt;&gt;"",IF(L65="NO",VLOOKUP(G65,'Players Stats'!$C$88:$I$127,7),""),"")</f>
        <v>0.35555555555555557</v>
      </c>
      <c r="O65" s="44">
        <f t="shared" ca="1" si="63"/>
        <v>2</v>
      </c>
      <c r="P65" s="27">
        <f t="shared" ca="1" si="10"/>
        <v>0.19171336201386102</v>
      </c>
      <c r="Q65" s="44">
        <f ca="1">IF(L65="NO",VLOOKUP(G65,'Players Stats'!$C$88:$H$127,7-'Quarter 3'!O65),"")</f>
        <v>0.48099999999999998</v>
      </c>
      <c r="R65" s="44">
        <f t="shared" ca="1" si="64"/>
        <v>2</v>
      </c>
      <c r="S65" s="27">
        <f t="shared" ca="1" si="11"/>
        <v>0.68082003517685552</v>
      </c>
      <c r="T65" s="44" t="str">
        <f ca="1">IF(S65="","",IF(S65&lt;=VLOOKUP(G65,'Players Stats'!$C$88:$L$127,10),"YES","NO"))</f>
        <v>NO</v>
      </c>
      <c r="U65" s="27" t="str">
        <f t="shared" ca="1" si="12"/>
        <v/>
      </c>
      <c r="V65" s="44" t="str">
        <f ca="1">IF(T65="YES",IF(U65&lt;=VLOOKUP(G65,'Players Stats'!$C$88:$H$127,6),1,0),"")</f>
        <v/>
      </c>
      <c r="W65" s="27" t="str">
        <f t="shared" ca="1" si="13"/>
        <v/>
      </c>
      <c r="X65" s="44" t="str">
        <f ca="1">IF(AND(T65="YES",W65&lt;&gt;""),IF(W65&lt;=VLOOKUP(G65,'Players Stats'!$C$88:$H$127,6),1,0),"")</f>
        <v/>
      </c>
      <c r="Y65" s="27" t="str">
        <f t="shared" ca="1" si="14"/>
        <v/>
      </c>
      <c r="Z65" s="44" t="str">
        <f ca="1">IF(Y65="","",IF(Y65&lt;=Simulation!$K$7,"YES","NO"))</f>
        <v/>
      </c>
      <c r="AA65" s="27" t="str">
        <f t="shared" ca="1" si="15"/>
        <v/>
      </c>
      <c r="AB65" s="44" t="str">
        <f ca="1">IF(Z65="NO",IF(AA65&lt;=Simulation!$K$9,D65,E65),"")</f>
        <v/>
      </c>
      <c r="AD65" s="44">
        <f t="shared" ca="1" si="16"/>
        <v>30</v>
      </c>
      <c r="AE65" s="6" t="str">
        <f t="shared" ca="1" si="17"/>
        <v>-</v>
      </c>
      <c r="AF65" s="44">
        <f t="shared" ca="1" si="18"/>
        <v>19</v>
      </c>
      <c r="AH65" s="44" t="str">
        <f t="shared" ca="1" si="77"/>
        <v/>
      </c>
      <c r="AI65" s="44" t="str">
        <f t="shared" ca="1" si="77"/>
        <v/>
      </c>
      <c r="AJ65" s="44" t="str">
        <f t="shared" ca="1" si="77"/>
        <v/>
      </c>
      <c r="AL65" s="44">
        <f ca="1">IF(AL64&lt;&gt;"",IF(AND(AL64&lt;60*Simulation!$K$8, AL64+AM65&lt;60*Simulation!$K$8),AL64+AM65,""),"")</f>
        <v>857</v>
      </c>
      <c r="AM65" s="44">
        <f ca="1">IF(AL64&lt;&gt;"",IF(AND(BL64&lt;&gt;"", AN64=BL64),RANDBETWEEN(Simulation!$N$6,Simulation!$P$6),RANDBETWEEN(Simulation!$N$5,Simulation!$P$5)),"")</f>
        <v>23</v>
      </c>
      <c r="AN65" s="44">
        <f t="shared" ca="1" si="65"/>
        <v>5</v>
      </c>
      <c r="AO65" s="44">
        <f t="shared" ca="1" si="19"/>
        <v>6</v>
      </c>
      <c r="AP65" s="27">
        <f t="shared" ca="1" si="20"/>
        <v>0.8196347659837534</v>
      </c>
      <c r="AQ65" s="44">
        <f t="shared" ca="1" si="21"/>
        <v>25</v>
      </c>
      <c r="AR65" s="44" t="str">
        <f ca="1">IF(AL65&lt;&gt;"",VLOOKUP(AQ65,'Players Stats'!$C$88:$D$127,2),"")</f>
        <v>Center</v>
      </c>
      <c r="AS65" s="44" t="str">
        <f ca="1">IF(AL65&lt;&gt;"",VLOOKUP(AQ65,'Players Stats'!$C$88:$E$127,3),"")</f>
        <v>Kendrick Perkins</v>
      </c>
      <c r="AT65" s="27">
        <f t="shared" ca="1" si="22"/>
        <v>6.0611635756357862E-2</v>
      </c>
      <c r="AU65" s="44">
        <f ca="1">IF(AL65&lt;&gt;"",VLOOKUP('Quarter 3'!AQ65-5*('Quarter 3'!AN65-1),'Players Stats'!$B$136:$J$140,1+AO65),"")</f>
        <v>0.12500000000000003</v>
      </c>
      <c r="AV65" s="44" t="str">
        <f t="shared" ca="1" si="66"/>
        <v>YES</v>
      </c>
      <c r="AW65" s="27" t="str">
        <f t="shared" ca="1" si="23"/>
        <v/>
      </c>
      <c r="AX65" s="44" t="str">
        <f ca="1">IF(AL65&lt;&gt;"",IF(AV65="NO",VLOOKUP(AQ65,'Players Stats'!$C$88:$I$127,7),""),"")</f>
        <v/>
      </c>
      <c r="AY65" s="44" t="str">
        <f t="shared" ca="1" si="67"/>
        <v/>
      </c>
      <c r="AZ65" s="27" t="str">
        <f t="shared" ca="1" si="24"/>
        <v/>
      </c>
      <c r="BA65" s="44" t="str">
        <f ca="1">IF(AV65="NO",VLOOKUP(AQ65,'Players Stats'!$C$88:$H$127,7-'Quarter 3'!AY65),"")</f>
        <v/>
      </c>
      <c r="BB65" s="44" t="str">
        <f t="shared" ca="1" si="68"/>
        <v/>
      </c>
      <c r="BC65" s="27" t="str">
        <f t="shared" ca="1" si="25"/>
        <v/>
      </c>
      <c r="BD65" s="44" t="str">
        <f ca="1">IF(BC65="","",IF(BC65&lt;=VLOOKUP(AQ65,'Players Stats'!$C$88:$L$127,10),"YES","NO"))</f>
        <v/>
      </c>
      <c r="BE65" s="27" t="str">
        <f t="shared" ca="1" si="26"/>
        <v/>
      </c>
      <c r="BF65" s="44" t="str">
        <f ca="1">IF(BD65="YES",IF(BE65&lt;=VLOOKUP(AQ65,'Players Stats'!$C$88:$H$127,6),1,0),"")</f>
        <v/>
      </c>
      <c r="BG65" s="27" t="str">
        <f t="shared" ca="1" si="27"/>
        <v/>
      </c>
      <c r="BH65" s="44" t="str">
        <f ca="1">IF(AND(BD65="YES",BG65&lt;&gt;""),IF(BG65&lt;=VLOOKUP(AQ65,'Players Stats'!$C$88:$H$127,6),1,0),"")</f>
        <v/>
      </c>
      <c r="BI65" s="27" t="str">
        <f t="shared" ca="1" si="28"/>
        <v/>
      </c>
      <c r="BJ65" s="44" t="str">
        <f ca="1">IF(BI65="","",IF(BI65&lt;=Simulation!$K$7,"YES","NO"))</f>
        <v/>
      </c>
      <c r="BK65" s="27" t="str">
        <f t="shared" ca="1" si="29"/>
        <v/>
      </c>
      <c r="BL65" s="44" t="str">
        <f ca="1">IF(BJ65="NO",IF(BK65&lt;=Simulation!$K$9,AN65,AO65),"")</f>
        <v/>
      </c>
      <c r="BN65" s="44">
        <f t="shared" ca="1" si="30"/>
        <v>25</v>
      </c>
      <c r="BO65" s="6" t="str">
        <f t="shared" ca="1" si="31"/>
        <v>-</v>
      </c>
      <c r="BP65" s="44">
        <f t="shared" ca="1" si="32"/>
        <v>36</v>
      </c>
      <c r="BR65" s="44" t="str">
        <f t="shared" ca="1" si="2"/>
        <v/>
      </c>
      <c r="BS65" s="44" t="str">
        <f t="shared" ca="1" si="2"/>
        <v/>
      </c>
      <c r="BT65" s="44" t="str">
        <f t="shared" ca="1" si="2"/>
        <v/>
      </c>
      <c r="BU65" s="44"/>
      <c r="BV65" s="44" t="str">
        <f ca="1">IF(BV64&lt;&gt;"",IF(AND(BV64&lt;60*Simulation!$K$8, BV64+BW65&lt;60*Simulation!$K$8),BV64+BW65,""),"")</f>
        <v/>
      </c>
      <c r="BW65" s="44" t="str">
        <f ca="1">IF(BV64&lt;&gt;"",IF(AND(CV64&lt;&gt;"", BX64=CV64),RANDBETWEEN(Simulation!$N$6,Simulation!$P$6),RANDBETWEEN(Simulation!$N$5,Simulation!$P$5)),"")</f>
        <v/>
      </c>
      <c r="BX65" s="44" t="str">
        <f t="shared" ca="1" si="69"/>
        <v/>
      </c>
      <c r="BY65" s="44" t="str">
        <f t="shared" ca="1" si="33"/>
        <v/>
      </c>
      <c r="BZ65" s="27" t="str">
        <f t="shared" ca="1" si="34"/>
        <v/>
      </c>
      <c r="CA65" s="44" t="str">
        <f t="shared" ca="1" si="35"/>
        <v/>
      </c>
      <c r="CB65" s="44" t="str">
        <f ca="1">IF(BV65&lt;&gt;"",VLOOKUP(CA65,'Players Stats'!$C$88:$D$127,2),"")</f>
        <v/>
      </c>
      <c r="CC65" s="44" t="str">
        <f ca="1">IF(BV65&lt;&gt;"",VLOOKUP(CA65,'Players Stats'!$C$88:$E$127,3),"")</f>
        <v/>
      </c>
      <c r="CD65" s="27" t="str">
        <f t="shared" ca="1" si="36"/>
        <v/>
      </c>
      <c r="CE65" s="44" t="str">
        <f ca="1">IF(BV65&lt;&gt;"",VLOOKUP('Quarter 3'!CA65-5*('Quarter 3'!BX65-1),'Players Stats'!$B$136:$J$140,1+BY65),"")</f>
        <v/>
      </c>
      <c r="CF65" s="44" t="str">
        <f t="shared" ca="1" si="70"/>
        <v/>
      </c>
      <c r="CG65" s="27" t="str">
        <f t="shared" ca="1" si="37"/>
        <v/>
      </c>
      <c r="CH65" s="44" t="str">
        <f ca="1">IF(BV65&lt;&gt;"",IF(CF65="NO",VLOOKUP(CA65,'Players Stats'!$C$88:$I$127,7),""),"")</f>
        <v/>
      </c>
      <c r="CI65" s="44" t="str">
        <f t="shared" ca="1" si="71"/>
        <v/>
      </c>
      <c r="CJ65" s="27" t="str">
        <f t="shared" ca="1" si="38"/>
        <v/>
      </c>
      <c r="CK65" s="44" t="str">
        <f ca="1">IF(CF65="NO",VLOOKUP(CA65,'Players Stats'!$C$88:$H$127,7-'Quarter 3'!CI65),"")</f>
        <v/>
      </c>
      <c r="CL65" s="44" t="str">
        <f t="shared" ca="1" si="72"/>
        <v/>
      </c>
      <c r="CM65" s="27" t="str">
        <f t="shared" ca="1" si="39"/>
        <v/>
      </c>
      <c r="CN65" s="44" t="str">
        <f ca="1">IF(CM65="","",IF(CM65&lt;=VLOOKUP(CA65,'Players Stats'!$C$88:$L$127,10),"YES","NO"))</f>
        <v/>
      </c>
      <c r="CO65" s="27" t="str">
        <f t="shared" ca="1" si="40"/>
        <v/>
      </c>
      <c r="CP65" s="44" t="str">
        <f ca="1">IF(CN65="YES",IF(CO65&lt;=VLOOKUP(CA65,'Players Stats'!$C$88:$H$127,6),1,0),"")</f>
        <v/>
      </c>
      <c r="CQ65" s="27" t="str">
        <f t="shared" ca="1" si="41"/>
        <v/>
      </c>
      <c r="CR65" s="44" t="str">
        <f ca="1">IF(AND(CN65="YES",CQ65&lt;&gt;""),IF(CQ65&lt;=VLOOKUP(CA65,'Players Stats'!$C$88:$H$127,6),1,0),"")</f>
        <v/>
      </c>
      <c r="CS65" s="27" t="str">
        <f t="shared" ca="1" si="42"/>
        <v/>
      </c>
      <c r="CT65" s="44" t="str">
        <f ca="1">IF(CS65="","",IF(CS65&lt;=Simulation!$K$7,"YES","NO"))</f>
        <v/>
      </c>
      <c r="CU65" s="27" t="str">
        <f t="shared" ca="1" si="43"/>
        <v/>
      </c>
      <c r="CV65" s="44" t="str">
        <f ca="1">IF(CT65="NO",IF(CU65&lt;=Simulation!$K$9,BX65,BY65),"")</f>
        <v/>
      </c>
      <c r="CX65" s="44" t="str">
        <f t="shared" ca="1" si="44"/>
        <v/>
      </c>
      <c r="CY65" s="6" t="str">
        <f t="shared" ca="1" si="45"/>
        <v/>
      </c>
      <c r="CZ65" s="44" t="str">
        <f t="shared" ca="1" si="46"/>
        <v/>
      </c>
      <c r="DB65" s="44" t="str">
        <f t="shared" ca="1" si="3"/>
        <v/>
      </c>
      <c r="DC65" s="44" t="str">
        <f t="shared" ca="1" si="3"/>
        <v/>
      </c>
      <c r="DD65" s="44" t="str">
        <f t="shared" ca="1" si="3"/>
        <v/>
      </c>
      <c r="DE65" s="44"/>
      <c r="DF65" s="44">
        <f ca="1">IF(DF64&lt;&gt;"",IF(AND(DF64&lt;60*Simulation!$K$8, DF64+DG65&lt;60*Simulation!$K$8),DF64+DG65,""),"")</f>
        <v>766</v>
      </c>
      <c r="DG65" s="44">
        <f ca="1">IF(DF64&lt;&gt;"",IF(AND(EF64&lt;&gt;"", DH64=EF64),RANDBETWEEN(Simulation!$N$6,Simulation!$P$6),RANDBETWEEN(Simulation!$N$5,Simulation!$P$5)),"")</f>
        <v>24</v>
      </c>
      <c r="DH65" s="44">
        <f t="shared" ca="1" si="73"/>
        <v>5</v>
      </c>
      <c r="DI65" s="44">
        <f t="shared" ca="1" si="47"/>
        <v>6</v>
      </c>
      <c r="DJ65" s="27">
        <f t="shared" ca="1" si="48"/>
        <v>0.9228294956631079</v>
      </c>
      <c r="DK65" s="44">
        <f t="shared" ca="1" si="49"/>
        <v>25</v>
      </c>
      <c r="DL65" s="44" t="str">
        <f ca="1">IF(DF65&lt;&gt;"",VLOOKUP(DK65,'Players Stats'!$C$88:$D$127,2),"")</f>
        <v>Center</v>
      </c>
      <c r="DM65" s="44" t="str">
        <f ca="1">IF(DF65&lt;&gt;"",VLOOKUP(DK65,'Players Stats'!$C$88:$E$127,3),"")</f>
        <v>Kendrick Perkins</v>
      </c>
      <c r="DN65" s="27">
        <f t="shared" ca="1" si="50"/>
        <v>0.78724686511264041</v>
      </c>
      <c r="DO65" s="44">
        <f ca="1">IF(DF65&lt;&gt;"",VLOOKUP('Quarter 3'!DK65-5*('Quarter 3'!DH65-1),'Players Stats'!$B$136:$J$140,1+DI65),"")</f>
        <v>0.12500000000000003</v>
      </c>
      <c r="DP65" s="44" t="str">
        <f t="shared" ca="1" si="74"/>
        <v>NO</v>
      </c>
      <c r="DQ65" s="27">
        <f t="shared" ca="1" si="51"/>
        <v>4.4283303380803885E-2</v>
      </c>
      <c r="DR65" s="44">
        <f ca="1">IF(DF65&lt;&gt;"",IF(DP65="NO",VLOOKUP(DK65,'Players Stats'!$C$88:$I$127,7),""),"")</f>
        <v>0</v>
      </c>
      <c r="DS65" s="44">
        <f t="shared" ca="1" si="75"/>
        <v>2</v>
      </c>
      <c r="DT65" s="27">
        <f t="shared" ca="1" si="52"/>
        <v>0.49489215645427642</v>
      </c>
      <c r="DU65" s="44">
        <f ca="1">IF(DP65="NO",VLOOKUP(DK65,'Players Stats'!$C$88:$H$127,7-'Quarter 3'!DS65),"")</f>
        <v>0.45700000000000002</v>
      </c>
      <c r="DV65" s="44">
        <f t="shared" ca="1" si="76"/>
        <v>0</v>
      </c>
      <c r="DW65" s="27">
        <f t="shared" ca="1" si="53"/>
        <v>0.22231444766357389</v>
      </c>
      <c r="DX65" s="44" t="str">
        <f ca="1">IF(DW65="","",IF(DW65&lt;=VLOOKUP(DK65,'Players Stats'!$C$88:$L$127,10),"YES","NO"))</f>
        <v>NO</v>
      </c>
      <c r="DY65" s="27" t="str">
        <f t="shared" ca="1" si="54"/>
        <v/>
      </c>
      <c r="DZ65" s="44" t="str">
        <f ca="1">IF(DX65="YES",IF(DY65&lt;=VLOOKUP(DK65,'Players Stats'!$C$88:$H$127,6),1,0),"")</f>
        <v/>
      </c>
      <c r="EA65" s="27" t="str">
        <f t="shared" ca="1" si="55"/>
        <v/>
      </c>
      <c r="EB65" s="44" t="str">
        <f ca="1">IF(AND(DX65="YES",EA65&lt;&gt;""),IF(EA65&lt;=VLOOKUP(DK65,'Players Stats'!$C$88:$H$127,6),1,0),"")</f>
        <v/>
      </c>
      <c r="EC65" s="27">
        <f t="shared" ca="1" si="56"/>
        <v>0.63204243164453711</v>
      </c>
      <c r="ED65" s="44" t="str">
        <f ca="1">IF(EC65="","",IF(EC65&lt;=Simulation!$K$7,"YES","NO"))</f>
        <v>NO</v>
      </c>
      <c r="EE65" s="27">
        <f t="shared" ca="1" si="57"/>
        <v>1.9212384759775825E-3</v>
      </c>
      <c r="EF65" s="44">
        <f ca="1">IF(ED65="NO",IF(EE65&lt;=Simulation!$K$9,DH65,DI65),"")</f>
        <v>5</v>
      </c>
      <c r="EH65" s="44">
        <f t="shared" ca="1" si="58"/>
        <v>26</v>
      </c>
      <c r="EI65" s="6" t="str">
        <f t="shared" ca="1" si="59"/>
        <v>-</v>
      </c>
      <c r="EJ65" s="44">
        <f t="shared" ca="1" si="60"/>
        <v>20</v>
      </c>
      <c r="EL65" s="44" t="str">
        <f t="shared" ca="1" si="4"/>
        <v/>
      </c>
      <c r="EM65" s="44" t="str">
        <f t="shared" ca="1" si="4"/>
        <v/>
      </c>
      <c r="EN65" s="44" t="str">
        <f t="shared" ca="1" si="4"/>
        <v/>
      </c>
    </row>
    <row r="66" spans="2:144">
      <c r="B66" s="44">
        <f ca="1">IF(B65&lt;&gt;"",IF(AND(B65&lt;60*Simulation!$K$8, B65+C66&lt;60*Simulation!$K$8),B65+C66,""),"")</f>
        <v>835</v>
      </c>
      <c r="C66" s="44">
        <f ca="1">IF(B65&lt;&gt;"",IF(AND(AB65&lt;&gt;"", D65=AB65),RANDBETWEEN(Simulation!$N$6,Simulation!$P$6),RANDBETWEEN(Simulation!$N$5,Simulation!$P$5)),"")</f>
        <v>12</v>
      </c>
      <c r="D66" s="44">
        <f t="shared" ca="1" si="61"/>
        <v>6</v>
      </c>
      <c r="E66" s="44">
        <f t="shared" ca="1" si="5"/>
        <v>5</v>
      </c>
      <c r="F66" s="27">
        <f t="shared" ca="1" si="6"/>
        <v>0.44804042706567604</v>
      </c>
      <c r="G66" s="44">
        <f t="shared" ca="1" si="7"/>
        <v>28</v>
      </c>
      <c r="H66" s="44" t="str">
        <f ca="1">IF(B66&lt;&gt;"",VLOOKUP(G66,'Players Stats'!$C$88:$D$127,2),"")</f>
        <v>Small Forward</v>
      </c>
      <c r="I66" s="44" t="str">
        <f ca="1">IF(B66&lt;&gt;"",VLOOKUP(G66,'Players Stats'!$C$88:$E$127,3),"")</f>
        <v>Zach Randolph</v>
      </c>
      <c r="J66" s="27">
        <f t="shared" ca="1" si="8"/>
        <v>0.76557161297079102</v>
      </c>
      <c r="K66" s="44">
        <f ca="1">IF(B66&lt;&gt;"",VLOOKUP('Quarter 3'!G66-5*('Quarter 3'!D66-1),'Players Stats'!$B$136:$J$140,1+E66),"")</f>
        <v>0.13515000000000002</v>
      </c>
      <c r="L66" s="44" t="str">
        <f t="shared" ca="1" si="62"/>
        <v>NO</v>
      </c>
      <c r="M66" s="27">
        <f t="shared" ca="1" si="9"/>
        <v>0.99453999508356117</v>
      </c>
      <c r="N66" s="44">
        <f ca="1">IF(B66&lt;&gt;"",IF(L66="NO",VLOOKUP(G66,'Players Stats'!$C$88:$I$127,7),""),"")</f>
        <v>2.1739130434782608E-2</v>
      </c>
      <c r="O66" s="44">
        <f t="shared" ca="1" si="63"/>
        <v>2</v>
      </c>
      <c r="P66" s="27">
        <f t="shared" ca="1" si="10"/>
        <v>0.38504294862510802</v>
      </c>
      <c r="Q66" s="44">
        <f ca="1">IF(L66="NO",VLOOKUP(G66,'Players Stats'!$C$88:$H$127,7-'Quarter 3'!O66),"")</f>
        <v>0.46</v>
      </c>
      <c r="R66" s="44">
        <f t="shared" ca="1" si="64"/>
        <v>2</v>
      </c>
      <c r="S66" s="27">
        <f t="shared" ca="1" si="11"/>
        <v>0.92220264776859606</v>
      </c>
      <c r="T66" s="44" t="str">
        <f ca="1">IF(S66="","",IF(S66&lt;=VLOOKUP(G66,'Players Stats'!$C$88:$L$127,10),"YES","NO"))</f>
        <v>NO</v>
      </c>
      <c r="U66" s="27" t="str">
        <f t="shared" ca="1" si="12"/>
        <v/>
      </c>
      <c r="V66" s="44" t="str">
        <f ca="1">IF(T66="YES",IF(U66&lt;=VLOOKUP(G66,'Players Stats'!$C$88:$H$127,6),1,0),"")</f>
        <v/>
      </c>
      <c r="W66" s="27" t="str">
        <f t="shared" ca="1" si="13"/>
        <v/>
      </c>
      <c r="X66" s="44" t="str">
        <f ca="1">IF(AND(T66="YES",W66&lt;&gt;""),IF(W66&lt;=VLOOKUP(G66,'Players Stats'!$C$88:$H$127,6),1,0),"")</f>
        <v/>
      </c>
      <c r="Y66" s="27" t="str">
        <f t="shared" ca="1" si="14"/>
        <v/>
      </c>
      <c r="Z66" s="44" t="str">
        <f ca="1">IF(Y66="","",IF(Y66&lt;=Simulation!$K$7,"YES","NO"))</f>
        <v/>
      </c>
      <c r="AA66" s="27" t="str">
        <f t="shared" ca="1" si="15"/>
        <v/>
      </c>
      <c r="AB66" s="44" t="str">
        <f ca="1">IF(Z66="NO",IF(AA66&lt;=Simulation!$K$9,D66,E66),"")</f>
        <v/>
      </c>
      <c r="AD66" s="44">
        <f t="shared" ca="1" si="16"/>
        <v>30</v>
      </c>
      <c r="AE66" s="6" t="str">
        <f t="shared" ca="1" si="17"/>
        <v>-</v>
      </c>
      <c r="AF66" s="44">
        <f t="shared" ca="1" si="18"/>
        <v>21</v>
      </c>
      <c r="AH66" s="44" t="str">
        <f t="shared" ca="1" si="77"/>
        <v/>
      </c>
      <c r="AI66" s="44" t="str">
        <f t="shared" ca="1" si="77"/>
        <v/>
      </c>
      <c r="AJ66" s="44" t="str">
        <f t="shared" ca="1" si="77"/>
        <v/>
      </c>
      <c r="AL66" s="44">
        <f ca="1">IF(AL65&lt;&gt;"",IF(AND(AL65&lt;60*Simulation!$K$8, AL65+AM66&lt;60*Simulation!$K$8),AL65+AM66,""),"")</f>
        <v>866</v>
      </c>
      <c r="AM66" s="44">
        <f ca="1">IF(AL65&lt;&gt;"",IF(AND(BL65&lt;&gt;"", AN65=BL65),RANDBETWEEN(Simulation!$N$6,Simulation!$P$6),RANDBETWEEN(Simulation!$N$5,Simulation!$P$5)),"")</f>
        <v>9</v>
      </c>
      <c r="AN66" s="44">
        <f t="shared" ca="1" si="65"/>
        <v>6</v>
      </c>
      <c r="AO66" s="44">
        <f t="shared" ca="1" si="19"/>
        <v>5</v>
      </c>
      <c r="AP66" s="27">
        <f t="shared" ca="1" si="20"/>
        <v>0.57976042853187815</v>
      </c>
      <c r="AQ66" s="44">
        <f t="shared" ca="1" si="21"/>
        <v>28</v>
      </c>
      <c r="AR66" s="44" t="str">
        <f ca="1">IF(AL66&lt;&gt;"",VLOOKUP(AQ66,'Players Stats'!$C$88:$D$127,2),"")</f>
        <v>Small Forward</v>
      </c>
      <c r="AS66" s="44" t="str">
        <f ca="1">IF(AL66&lt;&gt;"",VLOOKUP(AQ66,'Players Stats'!$C$88:$E$127,3),"")</f>
        <v>Zach Randolph</v>
      </c>
      <c r="AT66" s="27">
        <f t="shared" ca="1" si="22"/>
        <v>0.13424007292669127</v>
      </c>
      <c r="AU66" s="44">
        <f ca="1">IF(AL66&lt;&gt;"",VLOOKUP('Quarter 3'!AQ66-5*('Quarter 3'!AN66-1),'Players Stats'!$B$136:$J$140,1+AO66),"")</f>
        <v>0.13515000000000002</v>
      </c>
      <c r="AV66" s="44" t="str">
        <f t="shared" ca="1" si="66"/>
        <v>YES</v>
      </c>
      <c r="AW66" s="27" t="str">
        <f t="shared" ca="1" si="23"/>
        <v/>
      </c>
      <c r="AX66" s="44" t="str">
        <f ca="1">IF(AL66&lt;&gt;"",IF(AV66="NO",VLOOKUP(AQ66,'Players Stats'!$C$88:$I$127,7),""),"")</f>
        <v/>
      </c>
      <c r="AY66" s="44" t="str">
        <f t="shared" ca="1" si="67"/>
        <v/>
      </c>
      <c r="AZ66" s="27" t="str">
        <f t="shared" ca="1" si="24"/>
        <v/>
      </c>
      <c r="BA66" s="44" t="str">
        <f ca="1">IF(AV66="NO",VLOOKUP(AQ66,'Players Stats'!$C$88:$H$127,7-'Quarter 3'!AY66),"")</f>
        <v/>
      </c>
      <c r="BB66" s="44" t="str">
        <f t="shared" ca="1" si="68"/>
        <v/>
      </c>
      <c r="BC66" s="27" t="str">
        <f t="shared" ca="1" si="25"/>
        <v/>
      </c>
      <c r="BD66" s="44" t="str">
        <f ca="1">IF(BC66="","",IF(BC66&lt;=VLOOKUP(AQ66,'Players Stats'!$C$88:$L$127,10),"YES","NO"))</f>
        <v/>
      </c>
      <c r="BE66" s="27" t="str">
        <f t="shared" ca="1" si="26"/>
        <v/>
      </c>
      <c r="BF66" s="44" t="str">
        <f ca="1">IF(BD66="YES",IF(BE66&lt;=VLOOKUP(AQ66,'Players Stats'!$C$88:$H$127,6),1,0),"")</f>
        <v/>
      </c>
      <c r="BG66" s="27" t="str">
        <f t="shared" ca="1" si="27"/>
        <v/>
      </c>
      <c r="BH66" s="44" t="str">
        <f ca="1">IF(AND(BD66="YES",BG66&lt;&gt;""),IF(BG66&lt;=VLOOKUP(AQ66,'Players Stats'!$C$88:$H$127,6),1,0),"")</f>
        <v/>
      </c>
      <c r="BI66" s="27" t="str">
        <f t="shared" ca="1" si="28"/>
        <v/>
      </c>
      <c r="BJ66" s="44" t="str">
        <f ca="1">IF(BI66="","",IF(BI66&lt;=Simulation!$K$7,"YES","NO"))</f>
        <v/>
      </c>
      <c r="BK66" s="27" t="str">
        <f t="shared" ca="1" si="29"/>
        <v/>
      </c>
      <c r="BL66" s="44" t="str">
        <f ca="1">IF(BJ66="NO",IF(BK66&lt;=Simulation!$K$9,AN66,AO66),"")</f>
        <v/>
      </c>
      <c r="BN66" s="44">
        <f t="shared" ca="1" si="30"/>
        <v>25</v>
      </c>
      <c r="BO66" s="6" t="str">
        <f t="shared" ca="1" si="31"/>
        <v>-</v>
      </c>
      <c r="BP66" s="44">
        <f t="shared" ca="1" si="32"/>
        <v>36</v>
      </c>
      <c r="BR66" s="44" t="str">
        <f t="shared" ca="1" si="2"/>
        <v/>
      </c>
      <c r="BS66" s="44" t="str">
        <f t="shared" ca="1" si="2"/>
        <v/>
      </c>
      <c r="BT66" s="44" t="str">
        <f t="shared" ca="1" si="2"/>
        <v/>
      </c>
      <c r="BU66" s="44"/>
      <c r="BV66" s="44" t="str">
        <f ca="1">IF(BV65&lt;&gt;"",IF(AND(BV65&lt;60*Simulation!$K$8, BV65+BW66&lt;60*Simulation!$K$8),BV65+BW66,""),"")</f>
        <v/>
      </c>
      <c r="BW66" s="44" t="str">
        <f ca="1">IF(BV65&lt;&gt;"",IF(AND(CV65&lt;&gt;"", BX65=CV65),RANDBETWEEN(Simulation!$N$6,Simulation!$P$6),RANDBETWEEN(Simulation!$N$5,Simulation!$P$5)),"")</f>
        <v/>
      </c>
      <c r="BX66" s="44" t="str">
        <f t="shared" ca="1" si="69"/>
        <v/>
      </c>
      <c r="BY66" s="44" t="str">
        <f t="shared" ca="1" si="33"/>
        <v/>
      </c>
      <c r="BZ66" s="27" t="str">
        <f t="shared" ca="1" si="34"/>
        <v/>
      </c>
      <c r="CA66" s="44" t="str">
        <f t="shared" ca="1" si="35"/>
        <v/>
      </c>
      <c r="CB66" s="44" t="str">
        <f ca="1">IF(BV66&lt;&gt;"",VLOOKUP(CA66,'Players Stats'!$C$88:$D$127,2),"")</f>
        <v/>
      </c>
      <c r="CC66" s="44" t="str">
        <f ca="1">IF(BV66&lt;&gt;"",VLOOKUP(CA66,'Players Stats'!$C$88:$E$127,3),"")</f>
        <v/>
      </c>
      <c r="CD66" s="27" t="str">
        <f t="shared" ca="1" si="36"/>
        <v/>
      </c>
      <c r="CE66" s="44" t="str">
        <f ca="1">IF(BV66&lt;&gt;"",VLOOKUP('Quarter 3'!CA66-5*('Quarter 3'!BX66-1),'Players Stats'!$B$136:$J$140,1+BY66),"")</f>
        <v/>
      </c>
      <c r="CF66" s="44" t="str">
        <f t="shared" ca="1" si="70"/>
        <v/>
      </c>
      <c r="CG66" s="27" t="str">
        <f t="shared" ca="1" si="37"/>
        <v/>
      </c>
      <c r="CH66" s="44" t="str">
        <f ca="1">IF(BV66&lt;&gt;"",IF(CF66="NO",VLOOKUP(CA66,'Players Stats'!$C$88:$I$127,7),""),"")</f>
        <v/>
      </c>
      <c r="CI66" s="44" t="str">
        <f t="shared" ca="1" si="71"/>
        <v/>
      </c>
      <c r="CJ66" s="27" t="str">
        <f t="shared" ca="1" si="38"/>
        <v/>
      </c>
      <c r="CK66" s="44" t="str">
        <f ca="1">IF(CF66="NO",VLOOKUP(CA66,'Players Stats'!$C$88:$H$127,7-'Quarter 3'!CI66),"")</f>
        <v/>
      </c>
      <c r="CL66" s="44" t="str">
        <f t="shared" ca="1" si="72"/>
        <v/>
      </c>
      <c r="CM66" s="27" t="str">
        <f t="shared" ca="1" si="39"/>
        <v/>
      </c>
      <c r="CN66" s="44" t="str">
        <f ca="1">IF(CM66="","",IF(CM66&lt;=VLOOKUP(CA66,'Players Stats'!$C$88:$L$127,10),"YES","NO"))</f>
        <v/>
      </c>
      <c r="CO66" s="27" t="str">
        <f t="shared" ca="1" si="40"/>
        <v/>
      </c>
      <c r="CP66" s="44" t="str">
        <f ca="1">IF(CN66="YES",IF(CO66&lt;=VLOOKUP(CA66,'Players Stats'!$C$88:$H$127,6),1,0),"")</f>
        <v/>
      </c>
      <c r="CQ66" s="27" t="str">
        <f t="shared" ca="1" si="41"/>
        <v/>
      </c>
      <c r="CR66" s="44" t="str">
        <f ca="1">IF(AND(CN66="YES",CQ66&lt;&gt;""),IF(CQ66&lt;=VLOOKUP(CA66,'Players Stats'!$C$88:$H$127,6),1,0),"")</f>
        <v/>
      </c>
      <c r="CS66" s="27" t="str">
        <f t="shared" ca="1" si="42"/>
        <v/>
      </c>
      <c r="CT66" s="44" t="str">
        <f ca="1">IF(CS66="","",IF(CS66&lt;=Simulation!$K$7,"YES","NO"))</f>
        <v/>
      </c>
      <c r="CU66" s="27" t="str">
        <f t="shared" ca="1" si="43"/>
        <v/>
      </c>
      <c r="CV66" s="44" t="str">
        <f ca="1">IF(CT66="NO",IF(CU66&lt;=Simulation!$K$9,BX66,BY66),"")</f>
        <v/>
      </c>
      <c r="CX66" s="44" t="str">
        <f t="shared" ca="1" si="44"/>
        <v/>
      </c>
      <c r="CY66" s="6" t="str">
        <f t="shared" ca="1" si="45"/>
        <v/>
      </c>
      <c r="CZ66" s="44" t="str">
        <f t="shared" ca="1" si="46"/>
        <v/>
      </c>
      <c r="DB66" s="44" t="str">
        <f t="shared" ca="1" si="3"/>
        <v/>
      </c>
      <c r="DC66" s="44" t="str">
        <f t="shared" ca="1" si="3"/>
        <v/>
      </c>
      <c r="DD66" s="44" t="str">
        <f t="shared" ca="1" si="3"/>
        <v/>
      </c>
      <c r="DE66" s="44"/>
      <c r="DF66" s="44">
        <f ca="1">IF(DF65&lt;&gt;"",IF(AND(DF65&lt;60*Simulation!$K$8, DF65+DG66&lt;60*Simulation!$K$8),DF65+DG66,""),"")</f>
        <v>766</v>
      </c>
      <c r="DG66" s="44">
        <f ca="1">IF(DF65&lt;&gt;"",IF(AND(EF65&lt;&gt;"", DH65=EF65),RANDBETWEEN(Simulation!$N$6,Simulation!$P$6),RANDBETWEEN(Simulation!$N$5,Simulation!$P$5)),"")</f>
        <v>0</v>
      </c>
      <c r="DH66" s="44">
        <f t="shared" ca="1" si="73"/>
        <v>5</v>
      </c>
      <c r="DI66" s="44">
        <f t="shared" ca="1" si="47"/>
        <v>6</v>
      </c>
      <c r="DJ66" s="27">
        <f t="shared" ca="1" si="48"/>
        <v>0.36565953768536807</v>
      </c>
      <c r="DK66" s="44">
        <f t="shared" ca="1" si="49"/>
        <v>22</v>
      </c>
      <c r="DL66" s="44" t="str">
        <f ca="1">IF(DF66&lt;&gt;"",VLOOKUP(DK66,'Players Stats'!$C$88:$D$127,2),"")</f>
        <v>Shooting Guard</v>
      </c>
      <c r="DM66" s="44" t="str">
        <f ca="1">IF(DF66&lt;&gt;"",VLOOKUP(DK66,'Players Stats'!$C$88:$E$127,3),"")</f>
        <v>Thabo Sefolosha</v>
      </c>
      <c r="DN66" s="27">
        <f t="shared" ca="1" si="50"/>
        <v>0.16471490624271556</v>
      </c>
      <c r="DO66" s="44">
        <f ca="1">IF(DF66&lt;&gt;"",VLOOKUP('Quarter 3'!DK66-5*('Quarter 3'!DH66-1),'Players Stats'!$B$136:$J$140,1+DI66),"")</f>
        <v>8.7049999999999988E-2</v>
      </c>
      <c r="DP66" s="44" t="str">
        <f t="shared" ca="1" si="74"/>
        <v>NO</v>
      </c>
      <c r="DQ66" s="27">
        <f t="shared" ca="1" si="51"/>
        <v>0.16380104629367109</v>
      </c>
      <c r="DR66" s="44">
        <f ca="1">IF(DF66&lt;&gt;"",IF(DP66="NO",VLOOKUP(DK66,'Players Stats'!$C$88:$I$127,7),""),"")</f>
        <v>0.35555555555555557</v>
      </c>
      <c r="DS66" s="44">
        <f t="shared" ca="1" si="75"/>
        <v>3</v>
      </c>
      <c r="DT66" s="27">
        <f t="shared" ca="1" si="52"/>
        <v>5.9032087358011465E-2</v>
      </c>
      <c r="DU66" s="44">
        <f ca="1">IF(DP66="NO",VLOOKUP(DK66,'Players Stats'!$C$88:$H$127,7-'Quarter 3'!DS66),"")</f>
        <v>0.41899999999999998</v>
      </c>
      <c r="DV66" s="44">
        <f t="shared" ca="1" si="76"/>
        <v>3</v>
      </c>
      <c r="DW66" s="27" t="str">
        <f t="shared" ca="1" si="53"/>
        <v/>
      </c>
      <c r="DX66" s="44" t="str">
        <f ca="1">IF(DW66="","",IF(DW66&lt;=VLOOKUP(DK66,'Players Stats'!$C$88:$L$127,10),"YES","NO"))</f>
        <v/>
      </c>
      <c r="DY66" s="27" t="str">
        <f t="shared" ca="1" si="54"/>
        <v/>
      </c>
      <c r="DZ66" s="44" t="str">
        <f ca="1">IF(DX66="YES",IF(DY66&lt;=VLOOKUP(DK66,'Players Stats'!$C$88:$H$127,6),1,0),"")</f>
        <v/>
      </c>
      <c r="EA66" s="27" t="str">
        <f t="shared" ca="1" si="55"/>
        <v/>
      </c>
      <c r="EB66" s="44" t="str">
        <f ca="1">IF(AND(DX66="YES",EA66&lt;&gt;""),IF(EA66&lt;=VLOOKUP(DK66,'Players Stats'!$C$88:$H$127,6),1,0),"")</f>
        <v/>
      </c>
      <c r="EC66" s="27" t="str">
        <f t="shared" ca="1" si="56"/>
        <v/>
      </c>
      <c r="ED66" s="44" t="str">
        <f ca="1">IF(EC66="","",IF(EC66&lt;=Simulation!$K$7,"YES","NO"))</f>
        <v/>
      </c>
      <c r="EE66" s="27" t="str">
        <f t="shared" ca="1" si="57"/>
        <v/>
      </c>
      <c r="EF66" s="44" t="str">
        <f ca="1">IF(ED66="NO",IF(EE66&lt;=Simulation!$K$9,DH66,DI66),"")</f>
        <v/>
      </c>
      <c r="EH66" s="44">
        <f t="shared" ca="1" si="58"/>
        <v>29</v>
      </c>
      <c r="EI66" s="6" t="str">
        <f t="shared" ca="1" si="59"/>
        <v>-</v>
      </c>
      <c r="EJ66" s="44">
        <f t="shared" ca="1" si="60"/>
        <v>20</v>
      </c>
      <c r="EL66" s="44" t="str">
        <f t="shared" ca="1" si="4"/>
        <v/>
      </c>
      <c r="EM66" s="44" t="str">
        <f t="shared" ca="1" si="4"/>
        <v/>
      </c>
      <c r="EN66" s="44" t="str">
        <f t="shared" ca="1" si="4"/>
        <v/>
      </c>
    </row>
    <row r="67" spans="2:144">
      <c r="B67" s="44">
        <f ca="1">IF(B66&lt;&gt;"",IF(AND(B66&lt;60*Simulation!$K$8, B66+C67&lt;60*Simulation!$K$8),B66+C67,""),"")</f>
        <v>854</v>
      </c>
      <c r="C67" s="44">
        <f ca="1">IF(B66&lt;&gt;"",IF(AND(AB66&lt;&gt;"", D66=AB66),RANDBETWEEN(Simulation!$N$6,Simulation!$P$6),RANDBETWEEN(Simulation!$N$5,Simulation!$P$5)),"")</f>
        <v>19</v>
      </c>
      <c r="D67" s="44">
        <f t="shared" ca="1" si="61"/>
        <v>5</v>
      </c>
      <c r="E67" s="44">
        <f t="shared" ca="1" si="5"/>
        <v>6</v>
      </c>
      <c r="F67" s="27">
        <f t="shared" ca="1" si="6"/>
        <v>9.676133053208591E-2</v>
      </c>
      <c r="G67" s="44">
        <f t="shared" ca="1" si="7"/>
        <v>21</v>
      </c>
      <c r="H67" s="44" t="str">
        <f ca="1">IF(B67&lt;&gt;"",VLOOKUP(G67,'Players Stats'!$C$88:$D$127,2),"")</f>
        <v>Point Guard</v>
      </c>
      <c r="I67" s="44" t="str">
        <f ca="1">IF(B67&lt;&gt;"",VLOOKUP(G67,'Players Stats'!$C$88:$E$127,3),"")</f>
        <v>Russell Westbrook</v>
      </c>
      <c r="J67" s="27">
        <f t="shared" ca="1" si="8"/>
        <v>0.79369651202162783</v>
      </c>
      <c r="K67" s="44">
        <f ca="1">IF(B67&lt;&gt;"",VLOOKUP('Quarter 3'!G67-5*('Quarter 3'!D67-1),'Players Stats'!$B$136:$J$140,1+E67),"")</f>
        <v>0.14365</v>
      </c>
      <c r="L67" s="44" t="str">
        <f t="shared" ca="1" si="62"/>
        <v>NO</v>
      </c>
      <c r="M67" s="27">
        <f t="shared" ca="1" si="9"/>
        <v>0.5600485030477016</v>
      </c>
      <c r="N67" s="44">
        <f ca="1">IF(B67&lt;&gt;"",IF(L67="NO",VLOOKUP(G67,'Players Stats'!$C$88:$I$127,7),""),"")</f>
        <v>0.16517857142857145</v>
      </c>
      <c r="O67" s="44">
        <f t="shared" ca="1" si="63"/>
        <v>2</v>
      </c>
      <c r="P67" s="27">
        <f t="shared" ca="1" si="10"/>
        <v>0.3832912132432339</v>
      </c>
      <c r="Q67" s="44">
        <f ca="1">IF(L67="NO",VLOOKUP(G67,'Players Stats'!$C$88:$H$127,7-'Quarter 3'!O67),"")</f>
        <v>0.438</v>
      </c>
      <c r="R67" s="44">
        <f t="shared" ca="1" si="64"/>
        <v>2</v>
      </c>
      <c r="S67" s="27">
        <f t="shared" ca="1" si="11"/>
        <v>0.83355346459232693</v>
      </c>
      <c r="T67" s="44" t="str">
        <f ca="1">IF(S67="","",IF(S67&lt;=VLOOKUP(G67,'Players Stats'!$C$88:$L$127,10),"YES","NO"))</f>
        <v>NO</v>
      </c>
      <c r="U67" s="27" t="str">
        <f t="shared" ca="1" si="12"/>
        <v/>
      </c>
      <c r="V67" s="44" t="str">
        <f ca="1">IF(T67="YES",IF(U67&lt;=VLOOKUP(G67,'Players Stats'!$C$88:$H$127,6),1,0),"")</f>
        <v/>
      </c>
      <c r="W67" s="27" t="str">
        <f t="shared" ca="1" si="13"/>
        <v/>
      </c>
      <c r="X67" s="44" t="str">
        <f ca="1">IF(AND(T67="YES",W67&lt;&gt;""),IF(W67&lt;=VLOOKUP(G67,'Players Stats'!$C$88:$H$127,6),1,0),"")</f>
        <v/>
      </c>
      <c r="Y67" s="27" t="str">
        <f t="shared" ca="1" si="14"/>
        <v/>
      </c>
      <c r="Z67" s="44" t="str">
        <f ca="1">IF(Y67="","",IF(Y67&lt;=Simulation!$K$7,"YES","NO"))</f>
        <v/>
      </c>
      <c r="AA67" s="27" t="str">
        <f t="shared" ca="1" si="15"/>
        <v/>
      </c>
      <c r="AB67" s="44" t="str">
        <f ca="1">IF(Z67="NO",IF(AA67&lt;=Simulation!$K$9,D67,E67),"")</f>
        <v/>
      </c>
      <c r="AD67" s="44">
        <f t="shared" ca="1" si="16"/>
        <v>32</v>
      </c>
      <c r="AE67" s="6" t="str">
        <f t="shared" ca="1" si="17"/>
        <v>-</v>
      </c>
      <c r="AF67" s="44">
        <f t="shared" ca="1" si="18"/>
        <v>21</v>
      </c>
      <c r="AH67" s="44" t="str">
        <f t="shared" ca="1" si="77"/>
        <v/>
      </c>
      <c r="AI67" s="44" t="str">
        <f t="shared" ca="1" si="77"/>
        <v/>
      </c>
      <c r="AJ67" s="44" t="str">
        <f t="shared" ca="1" si="77"/>
        <v/>
      </c>
      <c r="AL67" s="44">
        <f ca="1">IF(AL66&lt;&gt;"",IF(AND(AL66&lt;60*Simulation!$K$8, AL66+AM67&lt;60*Simulation!$K$8),AL66+AM67,""),"")</f>
        <v>874</v>
      </c>
      <c r="AM67" s="44">
        <f ca="1">IF(AL66&lt;&gt;"",IF(AND(BL66&lt;&gt;"", AN66=BL66),RANDBETWEEN(Simulation!$N$6,Simulation!$P$6),RANDBETWEEN(Simulation!$N$5,Simulation!$P$5)),"")</f>
        <v>8</v>
      </c>
      <c r="AN67" s="44">
        <f t="shared" ca="1" si="65"/>
        <v>5</v>
      </c>
      <c r="AO67" s="44">
        <f t="shared" ca="1" si="19"/>
        <v>6</v>
      </c>
      <c r="AP67" s="27">
        <f t="shared" ca="1" si="20"/>
        <v>0.14654870623213723</v>
      </c>
      <c r="AQ67" s="44">
        <f t="shared" ca="1" si="21"/>
        <v>21</v>
      </c>
      <c r="AR67" s="44" t="str">
        <f ca="1">IF(AL67&lt;&gt;"",VLOOKUP(AQ67,'Players Stats'!$C$88:$D$127,2),"")</f>
        <v>Point Guard</v>
      </c>
      <c r="AS67" s="44" t="str">
        <f ca="1">IF(AL67&lt;&gt;"",VLOOKUP(AQ67,'Players Stats'!$C$88:$E$127,3),"")</f>
        <v>Russell Westbrook</v>
      </c>
      <c r="AT67" s="27">
        <f t="shared" ca="1" si="22"/>
        <v>0.22547838768075745</v>
      </c>
      <c r="AU67" s="44">
        <f ca="1">IF(AL67&lt;&gt;"",VLOOKUP('Quarter 3'!AQ67-5*('Quarter 3'!AN67-1),'Players Stats'!$B$136:$J$140,1+AO67),"")</f>
        <v>0.14365</v>
      </c>
      <c r="AV67" s="44" t="str">
        <f t="shared" ca="1" si="66"/>
        <v>NO</v>
      </c>
      <c r="AW67" s="27">
        <f t="shared" ca="1" si="23"/>
        <v>8.0380102075512938E-2</v>
      </c>
      <c r="AX67" s="44">
        <f ca="1">IF(AL67&lt;&gt;"",IF(AV67="NO",VLOOKUP(AQ67,'Players Stats'!$C$88:$I$127,7),""),"")</f>
        <v>0.16517857142857145</v>
      </c>
      <c r="AY67" s="44">
        <f t="shared" ca="1" si="67"/>
        <v>3</v>
      </c>
      <c r="AZ67" s="27">
        <f t="shared" ca="1" si="24"/>
        <v>0.1645262301178404</v>
      </c>
      <c r="BA67" s="44">
        <f ca="1">IF(AV67="NO",VLOOKUP(AQ67,'Players Stats'!$C$88:$H$127,7-'Quarter 3'!AY67),"")</f>
        <v>0.32300000000000001</v>
      </c>
      <c r="BB67" s="44">
        <f t="shared" ca="1" si="68"/>
        <v>3</v>
      </c>
      <c r="BC67" s="27" t="str">
        <f t="shared" ca="1" si="25"/>
        <v/>
      </c>
      <c r="BD67" s="44" t="str">
        <f ca="1">IF(BC67="","",IF(BC67&lt;=VLOOKUP(AQ67,'Players Stats'!$C$88:$L$127,10),"YES","NO"))</f>
        <v/>
      </c>
      <c r="BE67" s="27" t="str">
        <f t="shared" ca="1" si="26"/>
        <v/>
      </c>
      <c r="BF67" s="44" t="str">
        <f ca="1">IF(BD67="YES",IF(BE67&lt;=VLOOKUP(AQ67,'Players Stats'!$C$88:$H$127,6),1,0),"")</f>
        <v/>
      </c>
      <c r="BG67" s="27" t="str">
        <f t="shared" ca="1" si="27"/>
        <v/>
      </c>
      <c r="BH67" s="44" t="str">
        <f ca="1">IF(AND(BD67="YES",BG67&lt;&gt;""),IF(BG67&lt;=VLOOKUP(AQ67,'Players Stats'!$C$88:$H$127,6),1,0),"")</f>
        <v/>
      </c>
      <c r="BI67" s="27" t="str">
        <f t="shared" ca="1" si="28"/>
        <v/>
      </c>
      <c r="BJ67" s="44" t="str">
        <f ca="1">IF(BI67="","",IF(BI67&lt;=Simulation!$K$7,"YES","NO"))</f>
        <v/>
      </c>
      <c r="BK67" s="27" t="str">
        <f t="shared" ca="1" si="29"/>
        <v/>
      </c>
      <c r="BL67" s="44" t="str">
        <f ca="1">IF(BJ67="NO",IF(BK67&lt;=Simulation!$K$9,AN67,AO67),"")</f>
        <v/>
      </c>
      <c r="BN67" s="44">
        <f t="shared" ca="1" si="30"/>
        <v>28</v>
      </c>
      <c r="BO67" s="6" t="str">
        <f t="shared" ca="1" si="31"/>
        <v>-</v>
      </c>
      <c r="BP67" s="44">
        <f t="shared" ca="1" si="32"/>
        <v>36</v>
      </c>
      <c r="BR67" s="44" t="str">
        <f t="shared" ca="1" si="2"/>
        <v/>
      </c>
      <c r="BS67" s="44" t="str">
        <f t="shared" ca="1" si="2"/>
        <v/>
      </c>
      <c r="BT67" s="44" t="str">
        <f t="shared" ca="1" si="2"/>
        <v/>
      </c>
      <c r="BU67" s="44"/>
      <c r="BV67" s="44" t="str">
        <f ca="1">IF(BV66&lt;&gt;"",IF(AND(BV66&lt;60*Simulation!$K$8, BV66+BW67&lt;60*Simulation!$K$8),BV66+BW67,""),"")</f>
        <v/>
      </c>
      <c r="BW67" s="44" t="str">
        <f ca="1">IF(BV66&lt;&gt;"",IF(AND(CV66&lt;&gt;"", BX66=CV66),RANDBETWEEN(Simulation!$N$6,Simulation!$P$6),RANDBETWEEN(Simulation!$N$5,Simulation!$P$5)),"")</f>
        <v/>
      </c>
      <c r="BX67" s="44" t="str">
        <f t="shared" ca="1" si="69"/>
        <v/>
      </c>
      <c r="BY67" s="44" t="str">
        <f t="shared" ca="1" si="33"/>
        <v/>
      </c>
      <c r="BZ67" s="27" t="str">
        <f t="shared" ca="1" si="34"/>
        <v/>
      </c>
      <c r="CA67" s="44" t="str">
        <f t="shared" ca="1" si="35"/>
        <v/>
      </c>
      <c r="CB67" s="44" t="str">
        <f ca="1">IF(BV67&lt;&gt;"",VLOOKUP(CA67,'Players Stats'!$C$88:$D$127,2),"")</f>
        <v/>
      </c>
      <c r="CC67" s="44" t="str">
        <f ca="1">IF(BV67&lt;&gt;"",VLOOKUP(CA67,'Players Stats'!$C$88:$E$127,3),"")</f>
        <v/>
      </c>
      <c r="CD67" s="27" t="str">
        <f t="shared" ca="1" si="36"/>
        <v/>
      </c>
      <c r="CE67" s="44" t="str">
        <f ca="1">IF(BV67&lt;&gt;"",VLOOKUP('Quarter 3'!CA67-5*('Quarter 3'!BX67-1),'Players Stats'!$B$136:$J$140,1+BY67),"")</f>
        <v/>
      </c>
      <c r="CF67" s="44" t="str">
        <f t="shared" ca="1" si="70"/>
        <v/>
      </c>
      <c r="CG67" s="27" t="str">
        <f t="shared" ca="1" si="37"/>
        <v/>
      </c>
      <c r="CH67" s="44" t="str">
        <f ca="1">IF(BV67&lt;&gt;"",IF(CF67="NO",VLOOKUP(CA67,'Players Stats'!$C$88:$I$127,7),""),"")</f>
        <v/>
      </c>
      <c r="CI67" s="44" t="str">
        <f t="shared" ca="1" si="71"/>
        <v/>
      </c>
      <c r="CJ67" s="27" t="str">
        <f t="shared" ca="1" si="38"/>
        <v/>
      </c>
      <c r="CK67" s="44" t="str">
        <f ca="1">IF(CF67="NO",VLOOKUP(CA67,'Players Stats'!$C$88:$H$127,7-'Quarter 3'!CI67),"")</f>
        <v/>
      </c>
      <c r="CL67" s="44" t="str">
        <f t="shared" ca="1" si="72"/>
        <v/>
      </c>
      <c r="CM67" s="27" t="str">
        <f t="shared" ca="1" si="39"/>
        <v/>
      </c>
      <c r="CN67" s="44" t="str">
        <f ca="1">IF(CM67="","",IF(CM67&lt;=VLOOKUP(CA67,'Players Stats'!$C$88:$L$127,10),"YES","NO"))</f>
        <v/>
      </c>
      <c r="CO67" s="27" t="str">
        <f t="shared" ca="1" si="40"/>
        <v/>
      </c>
      <c r="CP67" s="44" t="str">
        <f ca="1">IF(CN67="YES",IF(CO67&lt;=VLOOKUP(CA67,'Players Stats'!$C$88:$H$127,6),1,0),"")</f>
        <v/>
      </c>
      <c r="CQ67" s="27" t="str">
        <f t="shared" ca="1" si="41"/>
        <v/>
      </c>
      <c r="CR67" s="44" t="str">
        <f ca="1">IF(AND(CN67="YES",CQ67&lt;&gt;""),IF(CQ67&lt;=VLOOKUP(CA67,'Players Stats'!$C$88:$H$127,6),1,0),"")</f>
        <v/>
      </c>
      <c r="CS67" s="27" t="str">
        <f t="shared" ca="1" si="42"/>
        <v/>
      </c>
      <c r="CT67" s="44" t="str">
        <f ca="1">IF(CS67="","",IF(CS67&lt;=Simulation!$K$7,"YES","NO"))</f>
        <v/>
      </c>
      <c r="CU67" s="27" t="str">
        <f t="shared" ca="1" si="43"/>
        <v/>
      </c>
      <c r="CV67" s="44" t="str">
        <f ca="1">IF(CT67="NO",IF(CU67&lt;=Simulation!$K$9,BX67,BY67),"")</f>
        <v/>
      </c>
      <c r="CX67" s="44" t="str">
        <f t="shared" ca="1" si="44"/>
        <v/>
      </c>
      <c r="CY67" s="6" t="str">
        <f t="shared" ca="1" si="45"/>
        <v/>
      </c>
      <c r="CZ67" s="44" t="str">
        <f t="shared" ca="1" si="46"/>
        <v/>
      </c>
      <c r="DB67" s="44" t="str">
        <f t="shared" ca="1" si="3"/>
        <v/>
      </c>
      <c r="DC67" s="44" t="str">
        <f t="shared" ca="1" si="3"/>
        <v/>
      </c>
      <c r="DD67" s="44" t="str">
        <f t="shared" ca="1" si="3"/>
        <v/>
      </c>
      <c r="DE67" s="44"/>
      <c r="DF67" s="44">
        <f ca="1">IF(DF66&lt;&gt;"",IF(AND(DF66&lt;60*Simulation!$K$8, DF66+DG67&lt;60*Simulation!$K$8),DF66+DG67,""),"")</f>
        <v>781</v>
      </c>
      <c r="DG67" s="44">
        <f ca="1">IF(DF66&lt;&gt;"",IF(AND(EF66&lt;&gt;"", DH66=EF66),RANDBETWEEN(Simulation!$N$6,Simulation!$P$6),RANDBETWEEN(Simulation!$N$5,Simulation!$P$5)),"")</f>
        <v>15</v>
      </c>
      <c r="DH67" s="44">
        <f t="shared" ca="1" si="73"/>
        <v>6</v>
      </c>
      <c r="DI67" s="44">
        <f t="shared" ca="1" si="47"/>
        <v>5</v>
      </c>
      <c r="DJ67" s="27">
        <f t="shared" ca="1" si="48"/>
        <v>8.4928615912910677E-2</v>
      </c>
      <c r="DK67" s="44">
        <f t="shared" ca="1" si="49"/>
        <v>26</v>
      </c>
      <c r="DL67" s="44" t="str">
        <f ca="1">IF(DF67&lt;&gt;"",VLOOKUP(DK67,'Players Stats'!$C$88:$D$127,2),"")</f>
        <v>Point Guard</v>
      </c>
      <c r="DM67" s="44" t="str">
        <f ca="1">IF(DF67&lt;&gt;"",VLOOKUP(DK67,'Players Stats'!$C$88:$E$127,3),"")</f>
        <v>Mike Conley</v>
      </c>
      <c r="DN67" s="27">
        <f t="shared" ca="1" si="50"/>
        <v>0.34556903461763477</v>
      </c>
      <c r="DO67" s="44">
        <f ca="1">IF(DF67&lt;&gt;"",VLOOKUP('Quarter 3'!DK67-5*('Quarter 3'!DH67-1),'Players Stats'!$B$136:$J$140,1+DI67),"")</f>
        <v>8.5750000000000007E-2</v>
      </c>
      <c r="DP67" s="44" t="str">
        <f t="shared" ca="1" si="74"/>
        <v>NO</v>
      </c>
      <c r="DQ67" s="27">
        <f t="shared" ca="1" si="51"/>
        <v>0.23345341358551064</v>
      </c>
      <c r="DR67" s="44">
        <f ca="1">IF(DF67&lt;&gt;"",IF(DP67="NO",VLOOKUP(DK67,'Players Stats'!$C$88:$I$127,7),""),"")</f>
        <v>0.23870967741935484</v>
      </c>
      <c r="DS67" s="44">
        <f t="shared" ca="1" si="75"/>
        <v>3</v>
      </c>
      <c r="DT67" s="27">
        <f t="shared" ca="1" si="52"/>
        <v>0.22802394267372172</v>
      </c>
      <c r="DU67" s="44">
        <f ca="1">IF(DP67="NO",VLOOKUP(DK67,'Players Stats'!$C$88:$H$127,7-'Quarter 3'!DS67),"")</f>
        <v>0.36199999999999999</v>
      </c>
      <c r="DV67" s="44">
        <f t="shared" ca="1" si="76"/>
        <v>3</v>
      </c>
      <c r="DW67" s="27" t="str">
        <f t="shared" ca="1" si="53"/>
        <v/>
      </c>
      <c r="DX67" s="44" t="str">
        <f ca="1">IF(DW67="","",IF(DW67&lt;=VLOOKUP(DK67,'Players Stats'!$C$88:$L$127,10),"YES","NO"))</f>
        <v/>
      </c>
      <c r="DY67" s="27" t="str">
        <f t="shared" ca="1" si="54"/>
        <v/>
      </c>
      <c r="DZ67" s="44" t="str">
        <f ca="1">IF(DX67="YES",IF(DY67&lt;=VLOOKUP(DK67,'Players Stats'!$C$88:$H$127,6),1,0),"")</f>
        <v/>
      </c>
      <c r="EA67" s="27" t="str">
        <f t="shared" ca="1" si="55"/>
        <v/>
      </c>
      <c r="EB67" s="44" t="str">
        <f ca="1">IF(AND(DX67="YES",EA67&lt;&gt;""),IF(EA67&lt;=VLOOKUP(DK67,'Players Stats'!$C$88:$H$127,6),1,0),"")</f>
        <v/>
      </c>
      <c r="EC67" s="27" t="str">
        <f t="shared" ca="1" si="56"/>
        <v/>
      </c>
      <c r="ED67" s="44" t="str">
        <f ca="1">IF(EC67="","",IF(EC67&lt;=Simulation!$K$7,"YES","NO"))</f>
        <v/>
      </c>
      <c r="EE67" s="27" t="str">
        <f t="shared" ca="1" si="57"/>
        <v/>
      </c>
      <c r="EF67" s="44" t="str">
        <f ca="1">IF(ED67="NO",IF(EE67&lt;=Simulation!$K$9,DH67,DI67),"")</f>
        <v/>
      </c>
      <c r="EH67" s="44">
        <f t="shared" ca="1" si="58"/>
        <v>29</v>
      </c>
      <c r="EI67" s="6" t="str">
        <f t="shared" ca="1" si="59"/>
        <v>-</v>
      </c>
      <c r="EJ67" s="44">
        <f t="shared" ca="1" si="60"/>
        <v>23</v>
      </c>
      <c r="EL67" s="44" t="str">
        <f t="shared" ca="1" si="4"/>
        <v/>
      </c>
      <c r="EM67" s="44" t="str">
        <f t="shared" ca="1" si="4"/>
        <v/>
      </c>
      <c r="EN67" s="44" t="str">
        <f t="shared" ca="1" si="4"/>
        <v/>
      </c>
    </row>
    <row r="68" spans="2:144">
      <c r="B68" s="44">
        <f ca="1">IF(B67&lt;&gt;"",IF(AND(B67&lt;60*Simulation!$K$8, B67+C68&lt;60*Simulation!$K$8),B67+C68,""),"")</f>
        <v>872</v>
      </c>
      <c r="C68" s="44">
        <f ca="1">IF(B67&lt;&gt;"",IF(AND(AB67&lt;&gt;"", D67=AB67),RANDBETWEEN(Simulation!$N$6,Simulation!$P$6),RANDBETWEEN(Simulation!$N$5,Simulation!$P$5)),"")</f>
        <v>18</v>
      </c>
      <c r="D68" s="44">
        <f t="shared" ca="1" si="61"/>
        <v>6</v>
      </c>
      <c r="E68" s="44">
        <f t="shared" ca="1" si="5"/>
        <v>5</v>
      </c>
      <c r="F68" s="27">
        <f t="shared" ca="1" si="6"/>
        <v>0.65555764448411713</v>
      </c>
      <c r="G68" s="44">
        <f t="shared" ca="1" si="7"/>
        <v>29</v>
      </c>
      <c r="H68" s="44" t="str">
        <f ca="1">IF(B68&lt;&gt;"",VLOOKUP(G68,'Players Stats'!$C$88:$D$127,2),"")</f>
        <v>Power Forward</v>
      </c>
      <c r="I68" s="44" t="str">
        <f ca="1">IF(B68&lt;&gt;"",VLOOKUP(G68,'Players Stats'!$C$88:$E$127,3),"")</f>
        <v>Tayshaun Prince</v>
      </c>
      <c r="J68" s="27">
        <f t="shared" ca="1" si="8"/>
        <v>0.58890734161710656</v>
      </c>
      <c r="K68" s="44">
        <f ca="1">IF(B68&lt;&gt;"",VLOOKUP('Quarter 3'!G68-5*('Quarter 3'!D68-1),'Players Stats'!$B$136:$J$140,1+E68),"")</f>
        <v>0.15285000000000001</v>
      </c>
      <c r="L68" s="44" t="str">
        <f t="shared" ca="1" si="62"/>
        <v>NO</v>
      </c>
      <c r="M68" s="27">
        <f t="shared" ca="1" si="9"/>
        <v>0.95074663488561617</v>
      </c>
      <c r="N68" s="44">
        <f ca="1">IF(B68&lt;&gt;"",IF(L68="NO",VLOOKUP(G68,'Players Stats'!$C$88:$I$127,7),""),"")</f>
        <v>0.10784313725490198</v>
      </c>
      <c r="O68" s="44">
        <f t="shared" ca="1" si="63"/>
        <v>2</v>
      </c>
      <c r="P68" s="27">
        <f t="shared" ca="1" si="10"/>
        <v>0.39108953721090556</v>
      </c>
      <c r="Q68" s="44">
        <f ca="1">IF(L68="NO",VLOOKUP(G68,'Players Stats'!$C$88:$H$127,7-'Quarter 3'!O68),"")</f>
        <v>0.42899999999999999</v>
      </c>
      <c r="R68" s="44">
        <f t="shared" ca="1" si="64"/>
        <v>2</v>
      </c>
      <c r="S68" s="27">
        <f t="shared" ca="1" si="11"/>
        <v>0.14629085682070764</v>
      </c>
      <c r="T68" s="44" t="str">
        <f ca="1">IF(S68="","",IF(S68&lt;=VLOOKUP(G68,'Players Stats'!$C$88:$L$127,10),"YES","NO"))</f>
        <v>NO</v>
      </c>
      <c r="U68" s="27" t="str">
        <f t="shared" ca="1" si="12"/>
        <v/>
      </c>
      <c r="V68" s="44" t="str">
        <f ca="1">IF(T68="YES",IF(U68&lt;=VLOOKUP(G68,'Players Stats'!$C$88:$H$127,6),1,0),"")</f>
        <v/>
      </c>
      <c r="W68" s="27" t="str">
        <f t="shared" ca="1" si="13"/>
        <v/>
      </c>
      <c r="X68" s="44" t="str">
        <f ca="1">IF(AND(T68="YES",W68&lt;&gt;""),IF(W68&lt;=VLOOKUP(G68,'Players Stats'!$C$88:$H$127,6),1,0),"")</f>
        <v/>
      </c>
      <c r="Y68" s="27" t="str">
        <f t="shared" ca="1" si="14"/>
        <v/>
      </c>
      <c r="Z68" s="44" t="str">
        <f ca="1">IF(Y68="","",IF(Y68&lt;=Simulation!$K$7,"YES","NO"))</f>
        <v/>
      </c>
      <c r="AA68" s="27" t="str">
        <f t="shared" ca="1" si="15"/>
        <v/>
      </c>
      <c r="AB68" s="44" t="str">
        <f ca="1">IF(Z68="NO",IF(AA68&lt;=Simulation!$K$9,D68,E68),"")</f>
        <v/>
      </c>
      <c r="AD68" s="44">
        <f t="shared" ca="1" si="16"/>
        <v>32</v>
      </c>
      <c r="AE68" s="6" t="str">
        <f t="shared" ca="1" si="17"/>
        <v>-</v>
      </c>
      <c r="AF68" s="44">
        <f t="shared" ca="1" si="18"/>
        <v>23</v>
      </c>
      <c r="AH68" s="44" t="str">
        <f t="shared" ca="1" si="77"/>
        <v/>
      </c>
      <c r="AI68" s="44" t="str">
        <f t="shared" ca="1" si="77"/>
        <v/>
      </c>
      <c r="AJ68" s="44" t="str">
        <f t="shared" ca="1" si="77"/>
        <v/>
      </c>
      <c r="AL68" s="44">
        <f ca="1">IF(AL67&lt;&gt;"",IF(AND(AL67&lt;60*Simulation!$K$8, AL67+AM68&lt;60*Simulation!$K$8),AL67+AM68,""),"")</f>
        <v>890</v>
      </c>
      <c r="AM68" s="44">
        <f ca="1">IF(AL67&lt;&gt;"",IF(AND(BL67&lt;&gt;"", AN67=BL67),RANDBETWEEN(Simulation!$N$6,Simulation!$P$6),RANDBETWEEN(Simulation!$N$5,Simulation!$P$5)),"")</f>
        <v>16</v>
      </c>
      <c r="AN68" s="44">
        <f t="shared" ca="1" si="65"/>
        <v>6</v>
      </c>
      <c r="AO68" s="44">
        <f t="shared" ca="1" si="19"/>
        <v>5</v>
      </c>
      <c r="AP68" s="27">
        <f t="shared" ca="1" si="20"/>
        <v>0.87081919533145846</v>
      </c>
      <c r="AQ68" s="44">
        <f t="shared" ca="1" si="21"/>
        <v>30</v>
      </c>
      <c r="AR68" s="44" t="str">
        <f ca="1">IF(AL68&lt;&gt;"",VLOOKUP(AQ68,'Players Stats'!$C$88:$D$127,2),"")</f>
        <v>Center</v>
      </c>
      <c r="AS68" s="44" t="str">
        <f ca="1">IF(AL68&lt;&gt;"",VLOOKUP(AQ68,'Players Stats'!$C$88:$E$127,3),"")</f>
        <v>Marc Gasol</v>
      </c>
      <c r="AT68" s="27">
        <f t="shared" ca="1" si="22"/>
        <v>0.104662587838944</v>
      </c>
      <c r="AU68" s="44">
        <f ca="1">IF(AL68&lt;&gt;"",VLOOKUP('Quarter 3'!AQ68-5*('Quarter 3'!AN68-1),'Players Stats'!$B$136:$J$140,1+AO68),"")</f>
        <v>0.10355</v>
      </c>
      <c r="AV68" s="44" t="str">
        <f t="shared" ca="1" si="66"/>
        <v>NO</v>
      </c>
      <c r="AW68" s="27">
        <f t="shared" ca="1" si="23"/>
        <v>0.56683469235391126</v>
      </c>
      <c r="AX68" s="44">
        <f ca="1">IF(AL68&lt;&gt;"",IF(AV68="NO",VLOOKUP(AQ68,'Players Stats'!$C$88:$I$127,7),""),"")</f>
        <v>1.8018018018018018E-2</v>
      </c>
      <c r="AY68" s="44">
        <f t="shared" ca="1" si="67"/>
        <v>2</v>
      </c>
      <c r="AZ68" s="27">
        <f t="shared" ca="1" si="24"/>
        <v>0.75181898545096071</v>
      </c>
      <c r="BA68" s="44">
        <f ca="1">IF(AV68="NO",VLOOKUP(AQ68,'Players Stats'!$C$88:$H$127,7-'Quarter 3'!AY68),"")</f>
        <v>0.49399999999999999</v>
      </c>
      <c r="BB68" s="44">
        <f t="shared" ca="1" si="68"/>
        <v>0</v>
      </c>
      <c r="BC68" s="27">
        <f t="shared" ca="1" si="25"/>
        <v>0.84108425935689446</v>
      </c>
      <c r="BD68" s="44" t="str">
        <f ca="1">IF(BC68="","",IF(BC68&lt;=VLOOKUP(AQ68,'Players Stats'!$C$88:$L$127,10),"YES","NO"))</f>
        <v>NO</v>
      </c>
      <c r="BE68" s="27" t="str">
        <f t="shared" ca="1" si="26"/>
        <v/>
      </c>
      <c r="BF68" s="44" t="str">
        <f ca="1">IF(BD68="YES",IF(BE68&lt;=VLOOKUP(AQ68,'Players Stats'!$C$88:$H$127,6),1,0),"")</f>
        <v/>
      </c>
      <c r="BG68" s="27" t="str">
        <f t="shared" ca="1" si="27"/>
        <v/>
      </c>
      <c r="BH68" s="44" t="str">
        <f ca="1">IF(AND(BD68="YES",BG68&lt;&gt;""),IF(BG68&lt;=VLOOKUP(AQ68,'Players Stats'!$C$88:$H$127,6),1,0),"")</f>
        <v/>
      </c>
      <c r="BI68" s="27">
        <f t="shared" ca="1" si="28"/>
        <v>0.55858894239473889</v>
      </c>
      <c r="BJ68" s="44" t="str">
        <f ca="1">IF(BI68="","",IF(BI68&lt;=Simulation!$K$7,"YES","NO"))</f>
        <v>NO</v>
      </c>
      <c r="BK68" s="27">
        <f t="shared" ca="1" si="29"/>
        <v>0.92492715712882334</v>
      </c>
      <c r="BL68" s="44">
        <f ca="1">IF(BJ68="NO",IF(BK68&lt;=Simulation!$K$9,AN68,AO68),"")</f>
        <v>5</v>
      </c>
      <c r="BN68" s="44">
        <f t="shared" ca="1" si="30"/>
        <v>28</v>
      </c>
      <c r="BO68" s="6" t="str">
        <f t="shared" ca="1" si="31"/>
        <v>-</v>
      </c>
      <c r="BP68" s="44">
        <f t="shared" ca="1" si="32"/>
        <v>36</v>
      </c>
      <c r="BR68" s="44">
        <f t="shared" ca="1" si="2"/>
        <v>28</v>
      </c>
      <c r="BS68" s="44" t="str">
        <f t="shared" ca="1" si="2"/>
        <v>-</v>
      </c>
      <c r="BT68" s="44">
        <f t="shared" ca="1" si="2"/>
        <v>36</v>
      </c>
      <c r="BU68" s="44"/>
      <c r="BV68" s="44" t="str">
        <f ca="1">IF(BV67&lt;&gt;"",IF(AND(BV67&lt;60*Simulation!$K$8, BV67+BW68&lt;60*Simulation!$K$8),BV67+BW68,""),"")</f>
        <v/>
      </c>
      <c r="BW68" s="44" t="str">
        <f ca="1">IF(BV67&lt;&gt;"",IF(AND(CV67&lt;&gt;"", BX67=CV67),RANDBETWEEN(Simulation!$N$6,Simulation!$P$6),RANDBETWEEN(Simulation!$N$5,Simulation!$P$5)),"")</f>
        <v/>
      </c>
      <c r="BX68" s="44" t="str">
        <f t="shared" ca="1" si="69"/>
        <v/>
      </c>
      <c r="BY68" s="44" t="str">
        <f t="shared" ca="1" si="33"/>
        <v/>
      </c>
      <c r="BZ68" s="27" t="str">
        <f t="shared" ca="1" si="34"/>
        <v/>
      </c>
      <c r="CA68" s="44" t="str">
        <f t="shared" ca="1" si="35"/>
        <v/>
      </c>
      <c r="CB68" s="44" t="str">
        <f ca="1">IF(BV68&lt;&gt;"",VLOOKUP(CA68,'Players Stats'!$C$88:$D$127,2),"")</f>
        <v/>
      </c>
      <c r="CC68" s="44" t="str">
        <f ca="1">IF(BV68&lt;&gt;"",VLOOKUP(CA68,'Players Stats'!$C$88:$E$127,3),"")</f>
        <v/>
      </c>
      <c r="CD68" s="27" t="str">
        <f t="shared" ca="1" si="36"/>
        <v/>
      </c>
      <c r="CE68" s="44" t="str">
        <f ca="1">IF(BV68&lt;&gt;"",VLOOKUP('Quarter 3'!CA68-5*('Quarter 3'!BX68-1),'Players Stats'!$B$136:$J$140,1+BY68),"")</f>
        <v/>
      </c>
      <c r="CF68" s="44" t="str">
        <f t="shared" ca="1" si="70"/>
        <v/>
      </c>
      <c r="CG68" s="27" t="str">
        <f t="shared" ca="1" si="37"/>
        <v/>
      </c>
      <c r="CH68" s="44" t="str">
        <f ca="1">IF(BV68&lt;&gt;"",IF(CF68="NO",VLOOKUP(CA68,'Players Stats'!$C$88:$I$127,7),""),"")</f>
        <v/>
      </c>
      <c r="CI68" s="44" t="str">
        <f t="shared" ca="1" si="71"/>
        <v/>
      </c>
      <c r="CJ68" s="27" t="str">
        <f t="shared" ca="1" si="38"/>
        <v/>
      </c>
      <c r="CK68" s="44" t="str">
        <f ca="1">IF(CF68="NO",VLOOKUP(CA68,'Players Stats'!$C$88:$H$127,7-'Quarter 3'!CI68),"")</f>
        <v/>
      </c>
      <c r="CL68" s="44" t="str">
        <f t="shared" ca="1" si="72"/>
        <v/>
      </c>
      <c r="CM68" s="27" t="str">
        <f t="shared" ca="1" si="39"/>
        <v/>
      </c>
      <c r="CN68" s="44" t="str">
        <f ca="1">IF(CM68="","",IF(CM68&lt;=VLOOKUP(CA68,'Players Stats'!$C$88:$L$127,10),"YES","NO"))</f>
        <v/>
      </c>
      <c r="CO68" s="27" t="str">
        <f t="shared" ca="1" si="40"/>
        <v/>
      </c>
      <c r="CP68" s="44" t="str">
        <f ca="1">IF(CN68="YES",IF(CO68&lt;=VLOOKUP(CA68,'Players Stats'!$C$88:$H$127,6),1,0),"")</f>
        <v/>
      </c>
      <c r="CQ68" s="27" t="str">
        <f t="shared" ca="1" si="41"/>
        <v/>
      </c>
      <c r="CR68" s="44" t="str">
        <f ca="1">IF(AND(CN68="YES",CQ68&lt;&gt;""),IF(CQ68&lt;=VLOOKUP(CA68,'Players Stats'!$C$88:$H$127,6),1,0),"")</f>
        <v/>
      </c>
      <c r="CS68" s="27" t="str">
        <f t="shared" ca="1" si="42"/>
        <v/>
      </c>
      <c r="CT68" s="44" t="str">
        <f ca="1">IF(CS68="","",IF(CS68&lt;=Simulation!$K$7,"YES","NO"))</f>
        <v/>
      </c>
      <c r="CU68" s="27" t="str">
        <f t="shared" ca="1" si="43"/>
        <v/>
      </c>
      <c r="CV68" s="44" t="str">
        <f ca="1">IF(CT68="NO",IF(CU68&lt;=Simulation!$K$9,BX68,BY68),"")</f>
        <v/>
      </c>
      <c r="CX68" s="44" t="str">
        <f t="shared" ca="1" si="44"/>
        <v/>
      </c>
      <c r="CY68" s="6" t="str">
        <f t="shared" ca="1" si="45"/>
        <v/>
      </c>
      <c r="CZ68" s="44" t="str">
        <f t="shared" ca="1" si="46"/>
        <v/>
      </c>
      <c r="DB68" s="44" t="str">
        <f t="shared" ca="1" si="3"/>
        <v/>
      </c>
      <c r="DC68" s="44" t="str">
        <f t="shared" ca="1" si="3"/>
        <v/>
      </c>
      <c r="DD68" s="44" t="str">
        <f t="shared" ca="1" si="3"/>
        <v/>
      </c>
      <c r="DE68" s="44"/>
      <c r="DF68" s="44">
        <f ca="1">IF(DF67&lt;&gt;"",IF(AND(DF67&lt;60*Simulation!$K$8, DF67+DG68&lt;60*Simulation!$K$8),DF67+DG68,""),"")</f>
        <v>795</v>
      </c>
      <c r="DG68" s="44">
        <f ca="1">IF(DF67&lt;&gt;"",IF(AND(EF67&lt;&gt;"", DH67=EF67),RANDBETWEEN(Simulation!$N$6,Simulation!$P$6),RANDBETWEEN(Simulation!$N$5,Simulation!$P$5)),"")</f>
        <v>14</v>
      </c>
      <c r="DH68" s="44">
        <f t="shared" ca="1" si="73"/>
        <v>5</v>
      </c>
      <c r="DI68" s="44">
        <f t="shared" ca="1" si="47"/>
        <v>6</v>
      </c>
      <c r="DJ68" s="27">
        <f t="shared" ca="1" si="48"/>
        <v>0.26629084702168437</v>
      </c>
      <c r="DK68" s="44">
        <f t="shared" ca="1" si="49"/>
        <v>22</v>
      </c>
      <c r="DL68" s="44" t="str">
        <f ca="1">IF(DF68&lt;&gt;"",VLOOKUP(DK68,'Players Stats'!$C$88:$D$127,2),"")</f>
        <v>Shooting Guard</v>
      </c>
      <c r="DM68" s="44" t="str">
        <f ca="1">IF(DF68&lt;&gt;"",VLOOKUP(DK68,'Players Stats'!$C$88:$E$127,3),"")</f>
        <v>Thabo Sefolosha</v>
      </c>
      <c r="DN68" s="27">
        <f t="shared" ca="1" si="50"/>
        <v>0.2970731090237092</v>
      </c>
      <c r="DO68" s="44">
        <f ca="1">IF(DF68&lt;&gt;"",VLOOKUP('Quarter 3'!DK68-5*('Quarter 3'!DH68-1),'Players Stats'!$B$136:$J$140,1+DI68),"")</f>
        <v>8.7049999999999988E-2</v>
      </c>
      <c r="DP68" s="44" t="str">
        <f t="shared" ca="1" si="74"/>
        <v>NO</v>
      </c>
      <c r="DQ68" s="27">
        <f t="shared" ca="1" si="51"/>
        <v>0.32668060655376796</v>
      </c>
      <c r="DR68" s="44">
        <f ca="1">IF(DF68&lt;&gt;"",IF(DP68="NO",VLOOKUP(DK68,'Players Stats'!$C$88:$I$127,7),""),"")</f>
        <v>0.35555555555555557</v>
      </c>
      <c r="DS68" s="44">
        <f t="shared" ca="1" si="75"/>
        <v>3</v>
      </c>
      <c r="DT68" s="27">
        <f t="shared" ca="1" si="52"/>
        <v>4.8679941615455857E-2</v>
      </c>
      <c r="DU68" s="44">
        <f ca="1">IF(DP68="NO",VLOOKUP(DK68,'Players Stats'!$C$88:$H$127,7-'Quarter 3'!DS68),"")</f>
        <v>0.41899999999999998</v>
      </c>
      <c r="DV68" s="44">
        <f t="shared" ca="1" si="76"/>
        <v>3</v>
      </c>
      <c r="DW68" s="27" t="str">
        <f t="shared" ca="1" si="53"/>
        <v/>
      </c>
      <c r="DX68" s="44" t="str">
        <f ca="1">IF(DW68="","",IF(DW68&lt;=VLOOKUP(DK68,'Players Stats'!$C$88:$L$127,10),"YES","NO"))</f>
        <v/>
      </c>
      <c r="DY68" s="27" t="str">
        <f t="shared" ca="1" si="54"/>
        <v/>
      </c>
      <c r="DZ68" s="44" t="str">
        <f ca="1">IF(DX68="YES",IF(DY68&lt;=VLOOKUP(DK68,'Players Stats'!$C$88:$H$127,6),1,0),"")</f>
        <v/>
      </c>
      <c r="EA68" s="27" t="str">
        <f t="shared" ca="1" si="55"/>
        <v/>
      </c>
      <c r="EB68" s="44" t="str">
        <f ca="1">IF(AND(DX68="YES",EA68&lt;&gt;""),IF(EA68&lt;=VLOOKUP(DK68,'Players Stats'!$C$88:$H$127,6),1,0),"")</f>
        <v/>
      </c>
      <c r="EC68" s="27" t="str">
        <f t="shared" ca="1" si="56"/>
        <v/>
      </c>
      <c r="ED68" s="44" t="str">
        <f ca="1">IF(EC68="","",IF(EC68&lt;=Simulation!$K$7,"YES","NO"))</f>
        <v/>
      </c>
      <c r="EE68" s="27" t="str">
        <f t="shared" ca="1" si="57"/>
        <v/>
      </c>
      <c r="EF68" s="44" t="str">
        <f ca="1">IF(ED68="NO",IF(EE68&lt;=Simulation!$K$9,DH68,DI68),"")</f>
        <v/>
      </c>
      <c r="EH68" s="44">
        <f t="shared" ca="1" si="58"/>
        <v>32</v>
      </c>
      <c r="EI68" s="6" t="str">
        <f t="shared" ca="1" si="59"/>
        <v>-</v>
      </c>
      <c r="EJ68" s="44">
        <f t="shared" ca="1" si="60"/>
        <v>23</v>
      </c>
      <c r="EL68" s="44" t="str">
        <f t="shared" ca="1" si="4"/>
        <v/>
      </c>
      <c r="EM68" s="44" t="str">
        <f t="shared" ca="1" si="4"/>
        <v/>
      </c>
      <c r="EN68" s="44" t="str">
        <f t="shared" ca="1" si="4"/>
        <v/>
      </c>
    </row>
    <row r="69" spans="2:144">
      <c r="B69" s="44">
        <f ca="1">IF(B68&lt;&gt;"",IF(AND(B68&lt;60*Simulation!$K$8, B68+C69&lt;60*Simulation!$K$8),B68+C69,""),"")</f>
        <v>883</v>
      </c>
      <c r="C69" s="44">
        <f ca="1">IF(B68&lt;&gt;"",IF(AND(AB68&lt;&gt;"", D68=AB68),RANDBETWEEN(Simulation!$N$6,Simulation!$P$6),RANDBETWEEN(Simulation!$N$5,Simulation!$P$5)),"")</f>
        <v>11</v>
      </c>
      <c r="D69" s="44">
        <f t="shared" ca="1" si="61"/>
        <v>5</v>
      </c>
      <c r="E69" s="44">
        <f t="shared" ca="1" si="5"/>
        <v>6</v>
      </c>
      <c r="F69" s="27"/>
      <c r="G69" s="44">
        <f t="shared" ca="1" si="7"/>
        <v>21</v>
      </c>
      <c r="H69" s="44" t="str">
        <f ca="1">IF(B69&lt;&gt;"",VLOOKUP(G69,'Players Stats'!$C$88:$D$127,2),"")</f>
        <v>Point Guard</v>
      </c>
      <c r="I69" s="44" t="str">
        <f ca="1">IF(B69&lt;&gt;"",VLOOKUP(G69,'Players Stats'!$C$88:$E$127,3),"")</f>
        <v>Russell Westbrook</v>
      </c>
      <c r="J69" s="27">
        <f t="shared" ca="1" si="8"/>
        <v>0.25702520058039646</v>
      </c>
      <c r="K69" s="44">
        <f ca="1">IF(B69&lt;&gt;"",VLOOKUP('Quarter 3'!G69-5*('Quarter 3'!D69-1),'Players Stats'!$B$136:$J$140,1+E69),"")</f>
        <v>0.14365</v>
      </c>
      <c r="L69" s="44" t="str">
        <f t="shared" ca="1" si="62"/>
        <v>NO</v>
      </c>
      <c r="M69" s="27">
        <f t="shared" ca="1" si="9"/>
        <v>0.59557830938980638</v>
      </c>
      <c r="N69" s="44">
        <f ca="1">IF(B69&lt;&gt;"",IF(L69="NO",VLOOKUP(G69,'Players Stats'!$C$88:$I$127,7),""),"")</f>
        <v>0.16517857142857145</v>
      </c>
      <c r="O69" s="44">
        <f t="shared" ca="1" si="63"/>
        <v>2</v>
      </c>
      <c r="P69" s="27">
        <f t="shared" ca="1" si="10"/>
        <v>0.34729613528577541</v>
      </c>
      <c r="Q69" s="44">
        <f ca="1">IF(L69="NO",VLOOKUP(G69,'Players Stats'!$C$88:$H$127,7-'Quarter 3'!O69),"")</f>
        <v>0.438</v>
      </c>
      <c r="R69" s="44">
        <f t="shared" ca="1" si="64"/>
        <v>2</v>
      </c>
      <c r="S69" s="27">
        <f t="shared" ca="1" si="11"/>
        <v>0.76696630544950672</v>
      </c>
      <c r="T69" s="44" t="str">
        <f ca="1">IF(S69="","",IF(S69&lt;=VLOOKUP(G69,'Players Stats'!$C$88:$L$127,10),"YES","NO"))</f>
        <v>NO</v>
      </c>
      <c r="U69" s="27" t="str">
        <f t="shared" ca="1" si="12"/>
        <v/>
      </c>
      <c r="V69" s="44" t="str">
        <f ca="1">IF(T69="YES",IF(U69&lt;=VLOOKUP(G69,'Players Stats'!$C$88:$H$127,6),1,0),"")</f>
        <v/>
      </c>
      <c r="W69" s="27" t="str">
        <f t="shared" ca="1" si="13"/>
        <v/>
      </c>
      <c r="X69" s="44" t="str">
        <f ca="1">IF(AND(T69="YES",W69&lt;&gt;""),IF(W69&lt;=VLOOKUP(G69,'Players Stats'!$C$88:$H$127,6),1,0),"")</f>
        <v/>
      </c>
      <c r="Y69" s="27" t="str">
        <f t="shared" ca="1" si="14"/>
        <v/>
      </c>
      <c r="Z69" s="44" t="str">
        <f ca="1">IF(Y69="","",IF(Y69&lt;=Simulation!$K$7,"YES","NO"))</f>
        <v/>
      </c>
      <c r="AA69" s="27" t="str">
        <f t="shared" ca="1" si="15"/>
        <v/>
      </c>
      <c r="AB69" s="44" t="str">
        <f ca="1">IF(Z69="NO",IF(AA69&lt;=Simulation!$K$9,D69,E69),"")</f>
        <v/>
      </c>
      <c r="AD69" s="44">
        <f t="shared" ca="1" si="16"/>
        <v>34</v>
      </c>
      <c r="AE69" s="6" t="str">
        <f t="shared" ca="1" si="17"/>
        <v>-</v>
      </c>
      <c r="AF69" s="44">
        <f t="shared" ca="1" si="18"/>
        <v>23</v>
      </c>
      <c r="AH69" s="44" t="str">
        <f t="shared" ca="1" si="77"/>
        <v/>
      </c>
      <c r="AI69" s="44" t="str">
        <f t="shared" ca="1" si="77"/>
        <v/>
      </c>
      <c r="AJ69" s="44" t="str">
        <f t="shared" ca="1" si="77"/>
        <v/>
      </c>
      <c r="AL69" s="44" t="str">
        <f ca="1">IF(AL68&lt;&gt;"",IF(AND(AL68&lt;60*Simulation!$K$8, AL68+AM69&lt;60*Simulation!$K$8),AL68+AM69,""),"")</f>
        <v/>
      </c>
      <c r="AM69" s="44">
        <f ca="1">IF(AL68&lt;&gt;"",IF(AND(BL68&lt;&gt;"", AN68=BL68),RANDBETWEEN(Simulation!$N$6,Simulation!$P$6),RANDBETWEEN(Simulation!$N$5,Simulation!$P$5)),"")</f>
        <v>11</v>
      </c>
      <c r="AN69" s="44" t="str">
        <f t="shared" ca="1" si="65"/>
        <v/>
      </c>
      <c r="AO69" s="44" t="str">
        <f t="shared" ca="1" si="19"/>
        <v/>
      </c>
      <c r="AP69" s="27"/>
      <c r="AQ69" s="44" t="str">
        <f t="shared" ca="1" si="21"/>
        <v/>
      </c>
      <c r="AR69" s="44" t="str">
        <f ca="1">IF(AL69&lt;&gt;"",VLOOKUP(AQ69,'Players Stats'!$C$88:$D$127,2),"")</f>
        <v/>
      </c>
      <c r="AS69" s="44" t="str">
        <f ca="1">IF(AL69&lt;&gt;"",VLOOKUP(AQ69,'Players Stats'!$C$88:$E$127,3),"")</f>
        <v/>
      </c>
      <c r="AT69" s="27" t="str">
        <f t="shared" ca="1" si="22"/>
        <v/>
      </c>
      <c r="AU69" s="44" t="str">
        <f ca="1">IF(AL69&lt;&gt;"",VLOOKUP('Quarter 3'!AQ69-5*('Quarter 3'!AN69-1),'Players Stats'!$B$136:$J$140,1+AO69),"")</f>
        <v/>
      </c>
      <c r="AV69" s="44" t="str">
        <f t="shared" ca="1" si="66"/>
        <v/>
      </c>
      <c r="AW69" s="27" t="str">
        <f t="shared" ca="1" si="23"/>
        <v/>
      </c>
      <c r="AX69" s="44" t="str">
        <f ca="1">IF(AL69&lt;&gt;"",IF(AV69="NO",VLOOKUP(AQ69,'Players Stats'!$C$88:$I$127,7),""),"")</f>
        <v/>
      </c>
      <c r="AY69" s="44" t="str">
        <f t="shared" ca="1" si="67"/>
        <v/>
      </c>
      <c r="AZ69" s="27" t="str">
        <f t="shared" ca="1" si="24"/>
        <v/>
      </c>
      <c r="BA69" s="44" t="str">
        <f ca="1">IF(AV69="NO",VLOOKUP(AQ69,'Players Stats'!$C$88:$H$127,7-'Quarter 3'!AY69),"")</f>
        <v/>
      </c>
      <c r="BB69" s="44" t="str">
        <f t="shared" ca="1" si="68"/>
        <v/>
      </c>
      <c r="BC69" s="27" t="str">
        <f t="shared" ca="1" si="25"/>
        <v/>
      </c>
      <c r="BD69" s="44" t="str">
        <f ca="1">IF(BC69="","",IF(BC69&lt;=VLOOKUP(AQ69,'Players Stats'!$C$88:$L$127,10),"YES","NO"))</f>
        <v/>
      </c>
      <c r="BE69" s="27" t="str">
        <f t="shared" ca="1" si="26"/>
        <v/>
      </c>
      <c r="BF69" s="44" t="str">
        <f ca="1">IF(BD69="YES",IF(BE69&lt;=VLOOKUP(AQ69,'Players Stats'!$C$88:$H$127,6),1,0),"")</f>
        <v/>
      </c>
      <c r="BG69" s="27" t="str">
        <f t="shared" ca="1" si="27"/>
        <v/>
      </c>
      <c r="BH69" s="44" t="str">
        <f ca="1">IF(AND(BD69="YES",BG69&lt;&gt;""),IF(BG69&lt;=VLOOKUP(AQ69,'Players Stats'!$C$88:$H$127,6),1,0),"")</f>
        <v/>
      </c>
      <c r="BI69" s="27" t="str">
        <f t="shared" ca="1" si="28"/>
        <v/>
      </c>
      <c r="BJ69" s="44" t="str">
        <f ca="1">IF(BI69="","",IF(BI69&lt;=Simulation!$K$7,"YES","NO"))</f>
        <v/>
      </c>
      <c r="BK69" s="27" t="str">
        <f t="shared" ca="1" si="29"/>
        <v/>
      </c>
      <c r="BL69" s="44" t="str">
        <f ca="1">IF(BJ69="NO",IF(BK69&lt;=Simulation!$K$9,AN69,AO69),"")</f>
        <v/>
      </c>
      <c r="BN69" s="44" t="str">
        <f t="shared" ca="1" si="30"/>
        <v/>
      </c>
      <c r="BO69" s="6" t="str">
        <f t="shared" ca="1" si="31"/>
        <v/>
      </c>
      <c r="BP69" s="44" t="str">
        <f t="shared" ca="1" si="32"/>
        <v/>
      </c>
      <c r="BR69" s="44" t="str">
        <f t="shared" ca="1" si="2"/>
        <v/>
      </c>
      <c r="BS69" s="44" t="str">
        <f t="shared" ca="1" si="2"/>
        <v/>
      </c>
      <c r="BT69" s="44" t="str">
        <f t="shared" ca="1" si="2"/>
        <v/>
      </c>
      <c r="BU69" s="44"/>
      <c r="BV69" s="44" t="str">
        <f ca="1">IF(BV68&lt;&gt;"",IF(AND(BV68&lt;60*Simulation!$K$8, BV68+BW69&lt;60*Simulation!$K$8),BV68+BW69,""),"")</f>
        <v/>
      </c>
      <c r="BW69" s="44" t="str">
        <f ca="1">IF(BV68&lt;&gt;"",IF(AND(CV68&lt;&gt;"", BX68=CV68),RANDBETWEEN(Simulation!$N$6,Simulation!$P$6),RANDBETWEEN(Simulation!$N$5,Simulation!$P$5)),"")</f>
        <v/>
      </c>
      <c r="BX69" s="44" t="str">
        <f t="shared" ca="1" si="69"/>
        <v/>
      </c>
      <c r="BY69" s="44" t="str">
        <f t="shared" ca="1" si="33"/>
        <v/>
      </c>
      <c r="BZ69" s="27"/>
      <c r="CA69" s="44" t="str">
        <f t="shared" ca="1" si="35"/>
        <v/>
      </c>
      <c r="CB69" s="44" t="str">
        <f ca="1">IF(BV69&lt;&gt;"",VLOOKUP(CA69,'Players Stats'!$C$88:$D$127,2),"")</f>
        <v/>
      </c>
      <c r="CC69" s="44" t="str">
        <f ca="1">IF(BV69&lt;&gt;"",VLOOKUP(CA69,'Players Stats'!$C$88:$E$127,3),"")</f>
        <v/>
      </c>
      <c r="CD69" s="27" t="str">
        <f t="shared" ca="1" si="36"/>
        <v/>
      </c>
      <c r="CE69" s="44" t="str">
        <f ca="1">IF(BV69&lt;&gt;"",VLOOKUP('Quarter 3'!CA69-5*('Quarter 3'!BX69-1),'Players Stats'!$B$136:$J$140,1+BY69),"")</f>
        <v/>
      </c>
      <c r="CF69" s="44" t="str">
        <f t="shared" ca="1" si="70"/>
        <v/>
      </c>
      <c r="CG69" s="27" t="str">
        <f t="shared" ca="1" si="37"/>
        <v/>
      </c>
      <c r="CH69" s="44" t="str">
        <f ca="1">IF(BV69&lt;&gt;"",IF(CF69="NO",VLOOKUP(CA69,'Players Stats'!$C$88:$I$127,7),""),"")</f>
        <v/>
      </c>
      <c r="CI69" s="44" t="str">
        <f t="shared" ca="1" si="71"/>
        <v/>
      </c>
      <c r="CJ69" s="27" t="str">
        <f t="shared" ca="1" si="38"/>
        <v/>
      </c>
      <c r="CK69" s="44" t="str">
        <f ca="1">IF(CF69="NO",VLOOKUP(CA69,'Players Stats'!$C$88:$H$127,7-'Quarter 3'!CI69),"")</f>
        <v/>
      </c>
      <c r="CL69" s="44" t="str">
        <f t="shared" ca="1" si="72"/>
        <v/>
      </c>
      <c r="CM69" s="27" t="str">
        <f t="shared" ca="1" si="39"/>
        <v/>
      </c>
      <c r="CN69" s="44" t="str">
        <f ca="1">IF(CM69="","",IF(CM69&lt;=VLOOKUP(CA69,'Players Stats'!$C$88:$L$127,10),"YES","NO"))</f>
        <v/>
      </c>
      <c r="CO69" s="27" t="str">
        <f t="shared" ca="1" si="40"/>
        <v/>
      </c>
      <c r="CP69" s="44" t="str">
        <f ca="1">IF(CN69="YES",IF(CO69&lt;=VLOOKUP(CA69,'Players Stats'!$C$88:$H$127,6),1,0),"")</f>
        <v/>
      </c>
      <c r="CQ69" s="27" t="str">
        <f t="shared" ca="1" si="41"/>
        <v/>
      </c>
      <c r="CR69" s="44" t="str">
        <f ca="1">IF(AND(CN69="YES",CQ69&lt;&gt;""),IF(CQ69&lt;=VLOOKUP(CA69,'Players Stats'!$C$88:$H$127,6),1,0),"")</f>
        <v/>
      </c>
      <c r="CS69" s="27" t="str">
        <f t="shared" ca="1" si="42"/>
        <v/>
      </c>
      <c r="CT69" s="44" t="str">
        <f ca="1">IF(CS69="","",IF(CS69&lt;=Simulation!$K$7,"YES","NO"))</f>
        <v/>
      </c>
      <c r="CU69" s="27" t="str">
        <f t="shared" ca="1" si="43"/>
        <v/>
      </c>
      <c r="CV69" s="44" t="str">
        <f ca="1">IF(CT69="NO",IF(CU69&lt;=Simulation!$K$9,BX69,BY69),"")</f>
        <v/>
      </c>
      <c r="CX69" s="44" t="str">
        <f t="shared" ca="1" si="44"/>
        <v/>
      </c>
      <c r="CY69" s="6" t="str">
        <f t="shared" ca="1" si="45"/>
        <v/>
      </c>
      <c r="CZ69" s="44" t="str">
        <f t="shared" ca="1" si="46"/>
        <v/>
      </c>
      <c r="DB69" s="44" t="str">
        <f t="shared" ca="1" si="3"/>
        <v/>
      </c>
      <c r="DC69" s="44" t="str">
        <f t="shared" ca="1" si="3"/>
        <v/>
      </c>
      <c r="DD69" s="44" t="str">
        <f t="shared" ca="1" si="3"/>
        <v/>
      </c>
      <c r="DE69" s="44"/>
      <c r="DF69" s="44">
        <f ca="1">IF(DF68&lt;&gt;"",IF(AND(DF68&lt;60*Simulation!$K$8, DF68+DG69&lt;60*Simulation!$K$8),DF68+DG69,""),"")</f>
        <v>817</v>
      </c>
      <c r="DG69" s="44">
        <f ca="1">IF(DF68&lt;&gt;"",IF(AND(EF68&lt;&gt;"", DH68=EF68),RANDBETWEEN(Simulation!$N$6,Simulation!$P$6),RANDBETWEEN(Simulation!$N$5,Simulation!$P$5)),"")</f>
        <v>22</v>
      </c>
      <c r="DH69" s="44">
        <f t="shared" ca="1" si="73"/>
        <v>6</v>
      </c>
      <c r="DI69" s="44">
        <f t="shared" ca="1" si="47"/>
        <v>5</v>
      </c>
      <c r="DJ69" s="27"/>
      <c r="DK69" s="44">
        <f t="shared" ca="1" si="49"/>
        <v>26</v>
      </c>
      <c r="DL69" s="44" t="str">
        <f ca="1">IF(DF69&lt;&gt;"",VLOOKUP(DK69,'Players Stats'!$C$88:$D$127,2),"")</f>
        <v>Point Guard</v>
      </c>
      <c r="DM69" s="44" t="str">
        <f ca="1">IF(DF69&lt;&gt;"",VLOOKUP(DK69,'Players Stats'!$C$88:$E$127,3),"")</f>
        <v>Mike Conley</v>
      </c>
      <c r="DN69" s="27">
        <f t="shared" ca="1" si="50"/>
        <v>0.16605310392450079</v>
      </c>
      <c r="DO69" s="44">
        <f ca="1">IF(DF69&lt;&gt;"",VLOOKUP('Quarter 3'!DK69-5*('Quarter 3'!DH69-1),'Players Stats'!$B$136:$J$140,1+DI69),"")</f>
        <v>8.5750000000000007E-2</v>
      </c>
      <c r="DP69" s="44" t="str">
        <f t="shared" ca="1" si="74"/>
        <v>NO</v>
      </c>
      <c r="DQ69" s="27">
        <f t="shared" ca="1" si="51"/>
        <v>0.71279835426455762</v>
      </c>
      <c r="DR69" s="44">
        <f ca="1">IF(DF69&lt;&gt;"",IF(DP69="NO",VLOOKUP(DK69,'Players Stats'!$C$88:$I$127,7),""),"")</f>
        <v>0.23870967741935484</v>
      </c>
      <c r="DS69" s="44">
        <f t="shared" ca="1" si="75"/>
        <v>2</v>
      </c>
      <c r="DT69" s="27">
        <f t="shared" ca="1" si="52"/>
        <v>0.25223229408574133</v>
      </c>
      <c r="DU69" s="44">
        <f ca="1">IF(DP69="NO",VLOOKUP(DK69,'Players Stats'!$C$88:$H$127,7-'Quarter 3'!DS69),"")</f>
        <v>0.44</v>
      </c>
      <c r="DV69" s="44">
        <f t="shared" ca="1" si="76"/>
        <v>2</v>
      </c>
      <c r="DW69" s="27">
        <f t="shared" ca="1" si="53"/>
        <v>9.227382163787734E-2</v>
      </c>
      <c r="DX69" s="44" t="str">
        <f ca="1">IF(DW69="","",IF(DW69&lt;=VLOOKUP(DK69,'Players Stats'!$C$88:$L$127,10),"YES","NO"))</f>
        <v>NO</v>
      </c>
      <c r="DY69" s="27" t="str">
        <f t="shared" ca="1" si="54"/>
        <v/>
      </c>
      <c r="DZ69" s="44" t="str">
        <f ca="1">IF(DX69="YES",IF(DY69&lt;=VLOOKUP(DK69,'Players Stats'!$C$88:$H$127,6),1,0),"")</f>
        <v/>
      </c>
      <c r="EA69" s="27" t="str">
        <f t="shared" ca="1" si="55"/>
        <v/>
      </c>
      <c r="EB69" s="44" t="str">
        <f ca="1">IF(AND(DX69="YES",EA69&lt;&gt;""),IF(EA69&lt;=VLOOKUP(DK69,'Players Stats'!$C$88:$H$127,6),1,0),"")</f>
        <v/>
      </c>
      <c r="EC69" s="27" t="str">
        <f t="shared" ca="1" si="56"/>
        <v/>
      </c>
      <c r="ED69" s="44" t="str">
        <f ca="1">IF(EC69="","",IF(EC69&lt;=Simulation!$K$7,"YES","NO"))</f>
        <v/>
      </c>
      <c r="EE69" s="27" t="str">
        <f t="shared" ca="1" si="57"/>
        <v/>
      </c>
      <c r="EF69" s="44" t="str">
        <f ca="1">IF(ED69="NO",IF(EE69&lt;=Simulation!$K$9,DH69,DI69),"")</f>
        <v/>
      </c>
      <c r="EH69" s="44">
        <f t="shared" ca="1" si="58"/>
        <v>32</v>
      </c>
      <c r="EI69" s="6" t="str">
        <f t="shared" ca="1" si="59"/>
        <v>-</v>
      </c>
      <c r="EJ69" s="44">
        <f t="shared" ca="1" si="60"/>
        <v>25</v>
      </c>
      <c r="EL69" s="44" t="str">
        <f t="shared" ca="1" si="4"/>
        <v/>
      </c>
      <c r="EM69" s="44" t="str">
        <f t="shared" ca="1" si="4"/>
        <v/>
      </c>
      <c r="EN69" s="44" t="str">
        <f t="shared" ca="1" si="4"/>
        <v/>
      </c>
    </row>
    <row r="70" spans="2:144">
      <c r="B70" s="44">
        <f ca="1">IF(B69&lt;&gt;"",IF(AND(B69&lt;60*Simulation!$K$8, B69+C70&lt;60*Simulation!$K$8),B69+C70,""),"")</f>
        <v>894</v>
      </c>
      <c r="C70" s="44">
        <f ca="1">IF(B69&lt;&gt;"",IF(AND(AB69&lt;&gt;"", D69=AB69),RANDBETWEEN(Simulation!$N$6,Simulation!$P$6),RANDBETWEEN(Simulation!$N$5,Simulation!$P$5)),"")</f>
        <v>11</v>
      </c>
      <c r="D70" s="44">
        <f t="shared" ca="1" si="61"/>
        <v>6</v>
      </c>
      <c r="E70" s="44">
        <f t="shared" ca="1" si="5"/>
        <v>5</v>
      </c>
      <c r="F70" s="27">
        <f t="shared" ca="1" si="6"/>
        <v>0.76089981617183988</v>
      </c>
      <c r="G70" s="44">
        <f t="shared" ca="1" si="7"/>
        <v>29</v>
      </c>
      <c r="H70" s="44" t="str">
        <f ca="1">IF(B70&lt;&gt;"",VLOOKUP(G70,'Players Stats'!$C$88:$D$127,2),"")</f>
        <v>Power Forward</v>
      </c>
      <c r="I70" s="44" t="str">
        <f ca="1">IF(B70&lt;&gt;"",VLOOKUP(G70,'Players Stats'!$C$88:$E$127,3),"")</f>
        <v>Tayshaun Prince</v>
      </c>
      <c r="J70" s="27">
        <f t="shared" ca="1" si="8"/>
        <v>0.2172862948225075</v>
      </c>
      <c r="K70" s="44">
        <f ca="1">IF(B70&lt;&gt;"",VLOOKUP('Quarter 3'!G70-5*('Quarter 3'!D70-1),'Players Stats'!$B$136:$J$140,1+E70),"")</f>
        <v>0.15285000000000001</v>
      </c>
      <c r="L70" s="44" t="str">
        <f t="shared" ca="1" si="62"/>
        <v>NO</v>
      </c>
      <c r="M70" s="27">
        <f t="shared" ca="1" si="9"/>
        <v>0.10239986148979008</v>
      </c>
      <c r="N70" s="44">
        <f ca="1">IF(B70&lt;&gt;"",IF(L70="NO",VLOOKUP(G70,'Players Stats'!$C$88:$I$127,7),""),"")</f>
        <v>0.10784313725490198</v>
      </c>
      <c r="O70" s="44">
        <f t="shared" ca="1" si="63"/>
        <v>3</v>
      </c>
      <c r="P70" s="27">
        <f t="shared" ca="1" si="10"/>
        <v>0.50074624460426909</v>
      </c>
      <c r="Q70" s="44">
        <f ca="1">IF(L70="NO",VLOOKUP(G70,'Players Stats'!$C$88:$H$127,7-'Quarter 3'!O70),"")</f>
        <v>0.36599999999999999</v>
      </c>
      <c r="R70" s="44">
        <f t="shared" ca="1" si="64"/>
        <v>0</v>
      </c>
      <c r="S70" s="27" t="str">
        <f t="shared" ca="1" si="11"/>
        <v/>
      </c>
      <c r="T70" s="44" t="str">
        <f ca="1">IF(S70="","",IF(S70&lt;=VLOOKUP(G70,'Players Stats'!$C$88:$L$127,10),"YES","NO"))</f>
        <v/>
      </c>
      <c r="U70" s="27" t="str">
        <f t="shared" ca="1" si="12"/>
        <v/>
      </c>
      <c r="V70" s="44" t="str">
        <f ca="1">IF(T70="YES",IF(U70&lt;=VLOOKUP(G70,'Players Stats'!$C$88:$H$127,6),1,0),"")</f>
        <v/>
      </c>
      <c r="W70" s="27" t="str">
        <f t="shared" ca="1" si="13"/>
        <v/>
      </c>
      <c r="X70" s="44" t="str">
        <f ca="1">IF(AND(T70="YES",W70&lt;&gt;""),IF(W70&lt;=VLOOKUP(G70,'Players Stats'!$C$88:$H$127,6),1,0),"")</f>
        <v/>
      </c>
      <c r="Y70" s="27" t="str">
        <f t="shared" ca="1" si="14"/>
        <v/>
      </c>
      <c r="Z70" s="44" t="str">
        <f ca="1">IF(Y70="","",IF(Y70&lt;=Simulation!$K$7,"YES","NO"))</f>
        <v/>
      </c>
      <c r="AA70" s="27" t="str">
        <f t="shared" ca="1" si="15"/>
        <v/>
      </c>
      <c r="AB70" s="44" t="str">
        <f ca="1">IF(Z70="NO",IF(AA70&lt;=Simulation!$K$9,D70,E70),"")</f>
        <v/>
      </c>
      <c r="AD70" s="44">
        <f t="shared" ca="1" si="16"/>
        <v>34</v>
      </c>
      <c r="AE70" s="6" t="str">
        <f t="shared" ca="1" si="17"/>
        <v>-</v>
      </c>
      <c r="AF70" s="44">
        <f t="shared" ca="1" si="18"/>
        <v>23</v>
      </c>
      <c r="AH70" s="44">
        <f t="shared" ca="1" si="77"/>
        <v>34</v>
      </c>
      <c r="AI70" s="44" t="str">
        <f t="shared" ca="1" si="77"/>
        <v>-</v>
      </c>
      <c r="AJ70" s="44">
        <f t="shared" ca="1" si="77"/>
        <v>23</v>
      </c>
      <c r="AL70" s="44" t="str">
        <f ca="1">IF(AL69&lt;&gt;"",IF(AND(AL69&lt;60*Simulation!$K$8, AL69+AM70&lt;60*Simulation!$K$8),AL69+AM70,""),"")</f>
        <v/>
      </c>
      <c r="AM70" s="44" t="str">
        <f ca="1">IF(AL69&lt;&gt;"",IF(AND(BL69&lt;&gt;"", AN69=BL69),RANDBETWEEN(Simulation!$N$6,Simulation!$P$6),RANDBETWEEN(Simulation!$N$5,Simulation!$P$5)),"")</f>
        <v/>
      </c>
      <c r="AN70" s="44" t="str">
        <f t="shared" ca="1" si="65"/>
        <v/>
      </c>
      <c r="AO70" s="44" t="str">
        <f t="shared" ca="1" si="19"/>
        <v/>
      </c>
      <c r="AP70" s="27" t="str">
        <f t="shared" ref="AP70:AP90" ca="1" si="78">IF(AL70&lt;&gt;"",RAND(),"")</f>
        <v/>
      </c>
      <c r="AQ70" s="44" t="str">
        <f t="shared" ca="1" si="21"/>
        <v/>
      </c>
      <c r="AR70" s="44" t="str">
        <f ca="1">IF(AL70&lt;&gt;"",VLOOKUP(AQ70,'Players Stats'!$C$88:$D$127,2),"")</f>
        <v/>
      </c>
      <c r="AS70" s="44" t="str">
        <f ca="1">IF(AL70&lt;&gt;"",VLOOKUP(AQ70,'Players Stats'!$C$88:$E$127,3),"")</f>
        <v/>
      </c>
      <c r="AT70" s="27" t="str">
        <f t="shared" ca="1" si="22"/>
        <v/>
      </c>
      <c r="AU70" s="44" t="str">
        <f ca="1">IF(AL70&lt;&gt;"",VLOOKUP('Quarter 3'!AQ70-5*('Quarter 3'!AN70-1),'Players Stats'!$B$136:$J$140,1+AO70),"")</f>
        <v/>
      </c>
      <c r="AV70" s="44" t="str">
        <f t="shared" ca="1" si="66"/>
        <v/>
      </c>
      <c r="AW70" s="27" t="str">
        <f t="shared" ca="1" si="23"/>
        <v/>
      </c>
      <c r="AX70" s="44" t="str">
        <f ca="1">IF(AL70&lt;&gt;"",IF(AV70="NO",VLOOKUP(AQ70,'Players Stats'!$C$88:$I$127,7),""),"")</f>
        <v/>
      </c>
      <c r="AY70" s="44" t="str">
        <f t="shared" ca="1" si="67"/>
        <v/>
      </c>
      <c r="AZ70" s="27" t="str">
        <f t="shared" ca="1" si="24"/>
        <v/>
      </c>
      <c r="BA70" s="44" t="str">
        <f ca="1">IF(AV70="NO",VLOOKUP(AQ70,'Players Stats'!$C$88:$H$127,7-'Quarter 3'!AY70),"")</f>
        <v/>
      </c>
      <c r="BB70" s="44" t="str">
        <f t="shared" ca="1" si="68"/>
        <v/>
      </c>
      <c r="BC70" s="27" t="str">
        <f t="shared" ca="1" si="25"/>
        <v/>
      </c>
      <c r="BD70" s="44" t="str">
        <f ca="1">IF(BC70="","",IF(BC70&lt;=VLOOKUP(AQ70,'Players Stats'!$C$88:$L$127,10),"YES","NO"))</f>
        <v/>
      </c>
      <c r="BE70" s="27" t="str">
        <f t="shared" ca="1" si="26"/>
        <v/>
      </c>
      <c r="BF70" s="44" t="str">
        <f ca="1">IF(BD70="YES",IF(BE70&lt;=VLOOKUP(AQ70,'Players Stats'!$C$88:$H$127,6),1,0),"")</f>
        <v/>
      </c>
      <c r="BG70" s="27" t="str">
        <f t="shared" ca="1" si="27"/>
        <v/>
      </c>
      <c r="BH70" s="44" t="str">
        <f ca="1">IF(AND(BD70="YES",BG70&lt;&gt;""),IF(BG70&lt;=VLOOKUP(AQ70,'Players Stats'!$C$88:$H$127,6),1,0),"")</f>
        <v/>
      </c>
      <c r="BI70" s="27" t="str">
        <f t="shared" ca="1" si="28"/>
        <v/>
      </c>
      <c r="BJ70" s="44" t="str">
        <f ca="1">IF(BI70="","",IF(BI70&lt;=Simulation!$K$7,"YES","NO"))</f>
        <v/>
      </c>
      <c r="BK70" s="27" t="str">
        <f t="shared" ca="1" si="29"/>
        <v/>
      </c>
      <c r="BL70" s="44" t="str">
        <f ca="1">IF(BJ70="NO",IF(BK70&lt;=Simulation!$K$9,AN70,AO70),"")</f>
        <v/>
      </c>
      <c r="BN70" s="44" t="str">
        <f t="shared" ca="1" si="30"/>
        <v/>
      </c>
      <c r="BO70" s="6" t="str">
        <f t="shared" ca="1" si="31"/>
        <v/>
      </c>
      <c r="BP70" s="44" t="str">
        <f t="shared" ca="1" si="32"/>
        <v/>
      </c>
      <c r="BR70" s="44" t="str">
        <f t="shared" ca="1" si="2"/>
        <v/>
      </c>
      <c r="BS70" s="44" t="str">
        <f t="shared" ca="1" si="2"/>
        <v/>
      </c>
      <c r="BT70" s="44" t="str">
        <f t="shared" ca="1" si="2"/>
        <v/>
      </c>
      <c r="BU70" s="44"/>
      <c r="BV70" s="44" t="str">
        <f ca="1">IF(BV69&lt;&gt;"",IF(AND(BV69&lt;60*Simulation!$K$8, BV69+BW70&lt;60*Simulation!$K$8),BV69+BW70,""),"")</f>
        <v/>
      </c>
      <c r="BW70" s="44" t="str">
        <f ca="1">IF(BV69&lt;&gt;"",IF(AND(CV69&lt;&gt;"", BX69=CV69),RANDBETWEEN(Simulation!$N$6,Simulation!$P$6),RANDBETWEEN(Simulation!$N$5,Simulation!$P$5)),"")</f>
        <v/>
      </c>
      <c r="BX70" s="44" t="str">
        <f t="shared" ca="1" si="69"/>
        <v/>
      </c>
      <c r="BY70" s="44" t="str">
        <f t="shared" ca="1" si="33"/>
        <v/>
      </c>
      <c r="BZ70" s="27" t="str">
        <f t="shared" ref="BZ70:BZ90" ca="1" si="79">IF(BV70&lt;&gt;"",RAND(),"")</f>
        <v/>
      </c>
      <c r="CA70" s="44" t="str">
        <f t="shared" ca="1" si="35"/>
        <v/>
      </c>
      <c r="CB70" s="44" t="str">
        <f ca="1">IF(BV70&lt;&gt;"",VLOOKUP(CA70,'Players Stats'!$C$88:$D$127,2),"")</f>
        <v/>
      </c>
      <c r="CC70" s="44" t="str">
        <f ca="1">IF(BV70&lt;&gt;"",VLOOKUP(CA70,'Players Stats'!$C$88:$E$127,3),"")</f>
        <v/>
      </c>
      <c r="CD70" s="27" t="str">
        <f t="shared" ca="1" si="36"/>
        <v/>
      </c>
      <c r="CE70" s="44" t="str">
        <f ca="1">IF(BV70&lt;&gt;"",VLOOKUP('Quarter 3'!CA70-5*('Quarter 3'!BX70-1),'Players Stats'!$B$136:$J$140,1+BY70),"")</f>
        <v/>
      </c>
      <c r="CF70" s="44" t="str">
        <f t="shared" ca="1" si="70"/>
        <v/>
      </c>
      <c r="CG70" s="27" t="str">
        <f t="shared" ca="1" si="37"/>
        <v/>
      </c>
      <c r="CH70" s="44" t="str">
        <f ca="1">IF(BV70&lt;&gt;"",IF(CF70="NO",VLOOKUP(CA70,'Players Stats'!$C$88:$I$127,7),""),"")</f>
        <v/>
      </c>
      <c r="CI70" s="44" t="str">
        <f t="shared" ca="1" si="71"/>
        <v/>
      </c>
      <c r="CJ70" s="27" t="str">
        <f t="shared" ca="1" si="38"/>
        <v/>
      </c>
      <c r="CK70" s="44" t="str">
        <f ca="1">IF(CF70="NO",VLOOKUP(CA70,'Players Stats'!$C$88:$H$127,7-'Quarter 3'!CI70),"")</f>
        <v/>
      </c>
      <c r="CL70" s="44" t="str">
        <f t="shared" ca="1" si="72"/>
        <v/>
      </c>
      <c r="CM70" s="27" t="str">
        <f t="shared" ca="1" si="39"/>
        <v/>
      </c>
      <c r="CN70" s="44" t="str">
        <f ca="1">IF(CM70="","",IF(CM70&lt;=VLOOKUP(CA70,'Players Stats'!$C$88:$L$127,10),"YES","NO"))</f>
        <v/>
      </c>
      <c r="CO70" s="27" t="str">
        <f t="shared" ca="1" si="40"/>
        <v/>
      </c>
      <c r="CP70" s="44" t="str">
        <f ca="1">IF(CN70="YES",IF(CO70&lt;=VLOOKUP(CA70,'Players Stats'!$C$88:$H$127,6),1,0),"")</f>
        <v/>
      </c>
      <c r="CQ70" s="27" t="str">
        <f t="shared" ca="1" si="41"/>
        <v/>
      </c>
      <c r="CR70" s="44" t="str">
        <f ca="1">IF(AND(CN70="YES",CQ70&lt;&gt;""),IF(CQ70&lt;=VLOOKUP(CA70,'Players Stats'!$C$88:$H$127,6),1,0),"")</f>
        <v/>
      </c>
      <c r="CS70" s="27" t="str">
        <f t="shared" ca="1" si="42"/>
        <v/>
      </c>
      <c r="CT70" s="44" t="str">
        <f ca="1">IF(CS70="","",IF(CS70&lt;=Simulation!$K$7,"YES","NO"))</f>
        <v/>
      </c>
      <c r="CU70" s="27" t="str">
        <f t="shared" ca="1" si="43"/>
        <v/>
      </c>
      <c r="CV70" s="44" t="str">
        <f ca="1">IF(CT70="NO",IF(CU70&lt;=Simulation!$K$9,BX70,BY70),"")</f>
        <v/>
      </c>
      <c r="CX70" s="44" t="str">
        <f t="shared" ca="1" si="44"/>
        <v/>
      </c>
      <c r="CY70" s="6" t="str">
        <f t="shared" ca="1" si="45"/>
        <v/>
      </c>
      <c r="CZ70" s="44" t="str">
        <f t="shared" ca="1" si="46"/>
        <v/>
      </c>
      <c r="DB70" s="44" t="str">
        <f t="shared" ca="1" si="3"/>
        <v/>
      </c>
      <c r="DC70" s="44" t="str">
        <f t="shared" ca="1" si="3"/>
        <v/>
      </c>
      <c r="DD70" s="44" t="str">
        <f t="shared" ca="1" si="3"/>
        <v/>
      </c>
      <c r="DE70" s="44"/>
      <c r="DF70" s="44">
        <f ca="1">IF(DF69&lt;&gt;"",IF(AND(DF69&lt;60*Simulation!$K$8, DF69+DG70&lt;60*Simulation!$K$8),DF69+DG70,""),"")</f>
        <v>837</v>
      </c>
      <c r="DG70" s="44">
        <f ca="1">IF(DF69&lt;&gt;"",IF(AND(EF69&lt;&gt;"", DH69=EF69),RANDBETWEEN(Simulation!$N$6,Simulation!$P$6),RANDBETWEEN(Simulation!$N$5,Simulation!$P$5)),"")</f>
        <v>20</v>
      </c>
      <c r="DH70" s="44">
        <f t="shared" ca="1" si="73"/>
        <v>5</v>
      </c>
      <c r="DI70" s="44">
        <f t="shared" ca="1" si="47"/>
        <v>6</v>
      </c>
      <c r="DJ70" s="27">
        <f t="shared" ref="DJ70:DJ90" ca="1" si="80">IF(DF70&lt;&gt;"",RAND(),"")</f>
        <v>0.61334499185717295</v>
      </c>
      <c r="DK70" s="44">
        <f t="shared" ca="1" si="49"/>
        <v>24</v>
      </c>
      <c r="DL70" s="44" t="str">
        <f ca="1">IF(DF70&lt;&gt;"",VLOOKUP(DK70,'Players Stats'!$C$88:$D$127,2),"")</f>
        <v>Power Forward</v>
      </c>
      <c r="DM70" s="44" t="str">
        <f ca="1">IF(DF70&lt;&gt;"",VLOOKUP(DK70,'Players Stats'!$C$88:$E$127,3),"")</f>
        <v>Serge Ibaka</v>
      </c>
      <c r="DN70" s="27">
        <f t="shared" ca="1" si="50"/>
        <v>0.92366394590614942</v>
      </c>
      <c r="DO70" s="44">
        <f ca="1">IF(DF70&lt;&gt;"",VLOOKUP('Quarter 3'!DK70-5*('Quarter 3'!DH70-1),'Players Stats'!$B$136:$J$140,1+DI70),"")</f>
        <v>4.6249999999999999E-2</v>
      </c>
      <c r="DP70" s="44" t="str">
        <f t="shared" ca="1" si="74"/>
        <v>NO</v>
      </c>
      <c r="DQ70" s="27">
        <f t="shared" ca="1" si="51"/>
        <v>0.88296027869468618</v>
      </c>
      <c r="DR70" s="44">
        <f ca="1">IF(DF70&lt;&gt;"",IF(DP70="NO",VLOOKUP(DK70,'Players Stats'!$C$88:$I$127,7),""),"")</f>
        <v>6.7307692307692318E-2</v>
      </c>
      <c r="DS70" s="44">
        <f t="shared" ca="1" si="75"/>
        <v>2</v>
      </c>
      <c r="DT70" s="27">
        <f t="shared" ca="1" si="52"/>
        <v>0.24460611532002952</v>
      </c>
      <c r="DU70" s="44">
        <f ca="1">IF(DP70="NO",VLOOKUP(DK70,'Players Stats'!$C$88:$H$127,7-'Quarter 3'!DS70),"")</f>
        <v>0.57299999999999995</v>
      </c>
      <c r="DV70" s="44">
        <f t="shared" ca="1" si="76"/>
        <v>2</v>
      </c>
      <c r="DW70" s="27">
        <f t="shared" ca="1" si="53"/>
        <v>0.89457352545146174</v>
      </c>
      <c r="DX70" s="44" t="str">
        <f ca="1">IF(DW70="","",IF(DW70&lt;=VLOOKUP(DK70,'Players Stats'!$C$88:$L$127,10),"YES","NO"))</f>
        <v>NO</v>
      </c>
      <c r="DY70" s="27" t="str">
        <f t="shared" ca="1" si="54"/>
        <v/>
      </c>
      <c r="DZ70" s="44" t="str">
        <f ca="1">IF(DX70="YES",IF(DY70&lt;=VLOOKUP(DK70,'Players Stats'!$C$88:$H$127,6),1,0),"")</f>
        <v/>
      </c>
      <c r="EA70" s="27" t="str">
        <f t="shared" ca="1" si="55"/>
        <v/>
      </c>
      <c r="EB70" s="44" t="str">
        <f ca="1">IF(AND(DX70="YES",EA70&lt;&gt;""),IF(EA70&lt;=VLOOKUP(DK70,'Players Stats'!$C$88:$H$127,6),1,0),"")</f>
        <v/>
      </c>
      <c r="EC70" s="27" t="str">
        <f t="shared" ca="1" si="56"/>
        <v/>
      </c>
      <c r="ED70" s="44" t="str">
        <f ca="1">IF(EC70="","",IF(EC70&lt;=Simulation!$K$7,"YES","NO"))</f>
        <v/>
      </c>
      <c r="EE70" s="27" t="str">
        <f t="shared" ca="1" si="57"/>
        <v/>
      </c>
      <c r="EF70" s="44" t="str">
        <f ca="1">IF(ED70="NO",IF(EE70&lt;=Simulation!$K$9,DH70,DI70),"")</f>
        <v/>
      </c>
      <c r="EH70" s="44">
        <f t="shared" ca="1" si="58"/>
        <v>34</v>
      </c>
      <c r="EI70" s="6" t="str">
        <f t="shared" ca="1" si="59"/>
        <v>-</v>
      </c>
      <c r="EJ70" s="44">
        <f t="shared" ca="1" si="60"/>
        <v>25</v>
      </c>
      <c r="EL70" s="44" t="str">
        <f t="shared" ca="1" si="4"/>
        <v/>
      </c>
      <c r="EM70" s="44" t="str">
        <f t="shared" ca="1" si="4"/>
        <v/>
      </c>
      <c r="EN70" s="44" t="str">
        <f t="shared" ca="1" si="4"/>
        <v/>
      </c>
    </row>
    <row r="71" spans="2:144">
      <c r="B71" s="44" t="str">
        <f ca="1">IF(B70&lt;&gt;"",IF(AND(B70&lt;60*Simulation!$K$8, B70+C71&lt;60*Simulation!$K$8),B70+C71,""),"")</f>
        <v/>
      </c>
      <c r="C71" s="44">
        <f ca="1">IF(B70&lt;&gt;"",IF(AND(AB70&lt;&gt;"", D70=AB70),RANDBETWEEN(Simulation!$N$6,Simulation!$P$6),RANDBETWEEN(Simulation!$N$5,Simulation!$P$5)),"")</f>
        <v>17</v>
      </c>
      <c r="D71" s="44" t="str">
        <f t="shared" ca="1" si="61"/>
        <v/>
      </c>
      <c r="E71" s="44" t="str">
        <f t="shared" ca="1" si="5"/>
        <v/>
      </c>
      <c r="F71" s="27" t="str">
        <f t="shared" ca="1" si="6"/>
        <v/>
      </c>
      <c r="G71" s="44" t="str">
        <f t="shared" ca="1" si="7"/>
        <v/>
      </c>
      <c r="H71" s="44" t="str">
        <f ca="1">IF(B71&lt;&gt;"",VLOOKUP(G71,'Players Stats'!$C$88:$D$127,2),"")</f>
        <v/>
      </c>
      <c r="I71" s="44" t="str">
        <f ca="1">IF(B71&lt;&gt;"",VLOOKUP(G71,'Players Stats'!$C$88:$E$127,3),"")</f>
        <v/>
      </c>
      <c r="J71" s="27" t="str">
        <f t="shared" ca="1" si="8"/>
        <v/>
      </c>
      <c r="K71" s="44" t="str">
        <f ca="1">IF(B71&lt;&gt;"",VLOOKUP('Quarter 3'!G71-5*('Quarter 3'!D71-1),'Players Stats'!$B$136:$J$140,1+E71),"")</f>
        <v/>
      </c>
      <c r="L71" s="44" t="str">
        <f t="shared" ca="1" si="62"/>
        <v/>
      </c>
      <c r="M71" s="27" t="str">
        <f t="shared" ca="1" si="9"/>
        <v/>
      </c>
      <c r="N71" s="44" t="str">
        <f ca="1">IF(B71&lt;&gt;"",IF(L71="NO",VLOOKUP(G71,'Players Stats'!$C$88:$I$127,7),""),"")</f>
        <v/>
      </c>
      <c r="O71" s="44" t="str">
        <f t="shared" ca="1" si="63"/>
        <v/>
      </c>
      <c r="P71" s="27" t="str">
        <f t="shared" ca="1" si="10"/>
        <v/>
      </c>
      <c r="Q71" s="44" t="str">
        <f ca="1">IF(L71="NO",VLOOKUP(G71,'Players Stats'!$C$88:$H$127,7-'Quarter 3'!O71),"")</f>
        <v/>
      </c>
      <c r="R71" s="44" t="str">
        <f t="shared" ca="1" si="64"/>
        <v/>
      </c>
      <c r="S71" s="27" t="str">
        <f t="shared" ca="1" si="11"/>
        <v/>
      </c>
      <c r="T71" s="44" t="str">
        <f ca="1">IF(S71="","",IF(S71&lt;=VLOOKUP(G71,'Players Stats'!$C$88:$L$127,10),"YES","NO"))</f>
        <v/>
      </c>
      <c r="U71" s="27" t="str">
        <f t="shared" ca="1" si="12"/>
        <v/>
      </c>
      <c r="V71" s="44" t="str">
        <f ca="1">IF(T71="YES",IF(U71&lt;=VLOOKUP(G71,'Players Stats'!$C$88:$H$127,6),1,0),"")</f>
        <v/>
      </c>
      <c r="W71" s="27" t="str">
        <f t="shared" ca="1" si="13"/>
        <v/>
      </c>
      <c r="X71" s="44" t="str">
        <f ca="1">IF(AND(T71="YES",W71&lt;&gt;""),IF(W71&lt;=VLOOKUP(G71,'Players Stats'!$C$88:$H$127,6),1,0),"")</f>
        <v/>
      </c>
      <c r="Y71" s="27" t="str">
        <f t="shared" ca="1" si="14"/>
        <v/>
      </c>
      <c r="Z71" s="44" t="str">
        <f ca="1">IF(Y71="","",IF(Y71&lt;=Simulation!$K$7,"YES","NO"))</f>
        <v/>
      </c>
      <c r="AA71" s="27" t="str">
        <f t="shared" ca="1" si="15"/>
        <v/>
      </c>
      <c r="AB71" s="44" t="str">
        <f ca="1">IF(Z71="NO",IF(AA71&lt;=Simulation!$K$9,D71,E71),"")</f>
        <v/>
      </c>
      <c r="AD71" s="44" t="str">
        <f t="shared" ca="1" si="16"/>
        <v/>
      </c>
      <c r="AE71" s="6" t="str">
        <f t="shared" ca="1" si="17"/>
        <v/>
      </c>
      <c r="AF71" s="44" t="str">
        <f t="shared" ca="1" si="18"/>
        <v/>
      </c>
      <c r="AH71" s="44" t="str">
        <f t="shared" ca="1" si="77"/>
        <v/>
      </c>
      <c r="AI71" s="44" t="str">
        <f t="shared" ca="1" si="77"/>
        <v/>
      </c>
      <c r="AJ71" s="44" t="str">
        <f t="shared" ca="1" si="77"/>
        <v/>
      </c>
      <c r="AL71" s="44" t="str">
        <f ca="1">IF(AL70&lt;&gt;"",IF(AND(AL70&lt;60*Simulation!$K$8, AL70+AM71&lt;60*Simulation!$K$8),AL70+AM71,""),"")</f>
        <v/>
      </c>
      <c r="AM71" s="44" t="str">
        <f ca="1">IF(AL70&lt;&gt;"",IF(AND(BL70&lt;&gt;"", AN70=BL70),RANDBETWEEN(Simulation!$N$6,Simulation!$P$6),RANDBETWEEN(Simulation!$N$5,Simulation!$P$5)),"")</f>
        <v/>
      </c>
      <c r="AN71" s="44" t="str">
        <f t="shared" ca="1" si="65"/>
        <v/>
      </c>
      <c r="AO71" s="44" t="str">
        <f t="shared" ca="1" si="19"/>
        <v/>
      </c>
      <c r="AP71" s="27" t="str">
        <f t="shared" ca="1" si="78"/>
        <v/>
      </c>
      <c r="AQ71" s="44" t="str">
        <f t="shared" ca="1" si="21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22"/>
        <v/>
      </c>
      <c r="AU71" s="44" t="str">
        <f ca="1">IF(AL71&lt;&gt;"",VLOOKUP('Quarter 3'!AQ71-5*('Quarter 3'!AN71-1),'Players Stats'!$B$136:$J$140,1+AO71),"")</f>
        <v/>
      </c>
      <c r="AV71" s="44" t="str">
        <f t="shared" ca="1" si="66"/>
        <v/>
      </c>
      <c r="AW71" s="27" t="str">
        <f t="shared" ca="1" si="23"/>
        <v/>
      </c>
      <c r="AX71" s="44" t="str">
        <f ca="1">IF(AL71&lt;&gt;"",IF(AV71="NO",VLOOKUP(AQ71,'Players Stats'!$C$88:$I$127,7),""),"")</f>
        <v/>
      </c>
      <c r="AY71" s="44" t="str">
        <f t="shared" ca="1" si="67"/>
        <v/>
      </c>
      <c r="AZ71" s="27" t="str">
        <f t="shared" ca="1" si="24"/>
        <v/>
      </c>
      <c r="BA71" s="44" t="str">
        <f ca="1">IF(AV71="NO",VLOOKUP(AQ71,'Players Stats'!$C$88:$H$127,7-'Quarter 3'!AY71),"")</f>
        <v/>
      </c>
      <c r="BB71" s="44" t="str">
        <f t="shared" ca="1" si="68"/>
        <v/>
      </c>
      <c r="BC71" s="27" t="str">
        <f t="shared" ca="1" si="25"/>
        <v/>
      </c>
      <c r="BD71" s="44" t="str">
        <f ca="1">IF(BC71="","",IF(BC71&lt;=VLOOKUP(AQ71,'Players Stats'!$C$88:$L$127,10),"YES","NO"))</f>
        <v/>
      </c>
      <c r="BE71" s="27" t="str">
        <f t="shared" ca="1" si="26"/>
        <v/>
      </c>
      <c r="BF71" s="44" t="str">
        <f ca="1">IF(BD71="YES",IF(BE71&lt;=VLOOKUP(AQ71,'Players Stats'!$C$88:$H$127,6),1,0),"")</f>
        <v/>
      </c>
      <c r="BG71" s="27" t="str">
        <f t="shared" ca="1" si="27"/>
        <v/>
      </c>
      <c r="BH71" s="44" t="str">
        <f ca="1">IF(AND(BD71="YES",BG71&lt;&gt;""),IF(BG71&lt;=VLOOKUP(AQ71,'Players Stats'!$C$88:$H$127,6),1,0),"")</f>
        <v/>
      </c>
      <c r="BI71" s="27" t="str">
        <f t="shared" ca="1" si="28"/>
        <v/>
      </c>
      <c r="BJ71" s="44" t="str">
        <f ca="1">IF(BI71="","",IF(BI71&lt;=Simulation!$K$7,"YES","NO"))</f>
        <v/>
      </c>
      <c r="BK71" s="27" t="str">
        <f t="shared" ca="1" si="29"/>
        <v/>
      </c>
      <c r="BL71" s="44" t="str">
        <f ca="1">IF(BJ71="NO",IF(BK71&lt;=Simulation!$K$9,AN71,AO71),"")</f>
        <v/>
      </c>
      <c r="BN71" s="44" t="str">
        <f t="shared" ca="1" si="30"/>
        <v/>
      </c>
      <c r="BO71" s="6" t="str">
        <f t="shared" ca="1" si="31"/>
        <v/>
      </c>
      <c r="BP71" s="44" t="str">
        <f t="shared" ca="1" si="32"/>
        <v/>
      </c>
      <c r="BR71" s="44" t="str">
        <f t="shared" ca="1" si="2"/>
        <v/>
      </c>
      <c r="BS71" s="44" t="str">
        <f t="shared" ca="1" si="2"/>
        <v/>
      </c>
      <c r="BT71" s="44" t="str">
        <f t="shared" ca="1" si="2"/>
        <v/>
      </c>
      <c r="BU71" s="44"/>
      <c r="BV71" s="44" t="str">
        <f ca="1">IF(BV70&lt;&gt;"",IF(AND(BV70&lt;60*Simulation!$K$8, BV70+BW71&lt;60*Simulation!$K$8),BV70+BW71,""),"")</f>
        <v/>
      </c>
      <c r="BW71" s="44" t="str">
        <f ca="1">IF(BV70&lt;&gt;"",IF(AND(CV70&lt;&gt;"", BX70=CV70),RANDBETWEEN(Simulation!$N$6,Simulation!$P$6),RANDBETWEEN(Simulation!$N$5,Simulation!$P$5)),"")</f>
        <v/>
      </c>
      <c r="BX71" s="44" t="str">
        <f t="shared" ca="1" si="69"/>
        <v/>
      </c>
      <c r="BY71" s="44" t="str">
        <f t="shared" ca="1" si="33"/>
        <v/>
      </c>
      <c r="BZ71" s="27" t="str">
        <f t="shared" ca="1" si="79"/>
        <v/>
      </c>
      <c r="CA71" s="44" t="str">
        <f t="shared" ca="1" si="35"/>
        <v/>
      </c>
      <c r="CB71" s="44" t="str">
        <f ca="1">IF(BV71&lt;&gt;"",VLOOKUP(CA71,'Players Stats'!$C$88:$D$127,2),"")</f>
        <v/>
      </c>
      <c r="CC71" s="44" t="str">
        <f ca="1">IF(BV71&lt;&gt;"",VLOOKUP(CA71,'Players Stats'!$C$88:$E$127,3),"")</f>
        <v/>
      </c>
      <c r="CD71" s="27" t="str">
        <f t="shared" ca="1" si="36"/>
        <v/>
      </c>
      <c r="CE71" s="44" t="str">
        <f ca="1">IF(BV71&lt;&gt;"",VLOOKUP('Quarter 3'!CA71-5*('Quarter 3'!BX71-1),'Players Stats'!$B$136:$J$140,1+BY71),"")</f>
        <v/>
      </c>
      <c r="CF71" s="44" t="str">
        <f t="shared" ca="1" si="70"/>
        <v/>
      </c>
      <c r="CG71" s="27" t="str">
        <f t="shared" ca="1" si="37"/>
        <v/>
      </c>
      <c r="CH71" s="44" t="str">
        <f ca="1">IF(BV71&lt;&gt;"",IF(CF71="NO",VLOOKUP(CA71,'Players Stats'!$C$88:$I$127,7),""),"")</f>
        <v/>
      </c>
      <c r="CI71" s="44" t="str">
        <f t="shared" ca="1" si="71"/>
        <v/>
      </c>
      <c r="CJ71" s="27" t="str">
        <f t="shared" ca="1" si="38"/>
        <v/>
      </c>
      <c r="CK71" s="44" t="str">
        <f ca="1">IF(CF71="NO",VLOOKUP(CA71,'Players Stats'!$C$88:$H$127,7-'Quarter 3'!CI71),"")</f>
        <v/>
      </c>
      <c r="CL71" s="44" t="str">
        <f t="shared" ca="1" si="72"/>
        <v/>
      </c>
      <c r="CM71" s="27" t="str">
        <f t="shared" ca="1" si="39"/>
        <v/>
      </c>
      <c r="CN71" s="44" t="str">
        <f ca="1">IF(CM71="","",IF(CM71&lt;=VLOOKUP(CA71,'Players Stats'!$C$88:$L$127,10),"YES","NO"))</f>
        <v/>
      </c>
      <c r="CO71" s="27" t="str">
        <f t="shared" ca="1" si="40"/>
        <v/>
      </c>
      <c r="CP71" s="44" t="str">
        <f ca="1">IF(CN71="YES",IF(CO71&lt;=VLOOKUP(CA71,'Players Stats'!$C$88:$H$127,6),1,0),"")</f>
        <v/>
      </c>
      <c r="CQ71" s="27" t="str">
        <f t="shared" ca="1" si="41"/>
        <v/>
      </c>
      <c r="CR71" s="44" t="str">
        <f ca="1">IF(AND(CN71="YES",CQ71&lt;&gt;""),IF(CQ71&lt;=VLOOKUP(CA71,'Players Stats'!$C$88:$H$127,6),1,0),"")</f>
        <v/>
      </c>
      <c r="CS71" s="27" t="str">
        <f t="shared" ca="1" si="42"/>
        <v/>
      </c>
      <c r="CT71" s="44" t="str">
        <f ca="1">IF(CS71="","",IF(CS71&lt;=Simulation!$K$7,"YES","NO"))</f>
        <v/>
      </c>
      <c r="CU71" s="27" t="str">
        <f t="shared" ca="1" si="43"/>
        <v/>
      </c>
      <c r="CV71" s="44" t="str">
        <f ca="1">IF(CT71="NO",IF(CU71&lt;=Simulation!$K$9,BX71,BY71),"")</f>
        <v/>
      </c>
      <c r="CX71" s="44" t="str">
        <f t="shared" ca="1" si="44"/>
        <v/>
      </c>
      <c r="CY71" s="6" t="str">
        <f t="shared" ca="1" si="45"/>
        <v/>
      </c>
      <c r="CZ71" s="44" t="str">
        <f t="shared" ca="1" si="46"/>
        <v/>
      </c>
      <c r="DB71" s="44" t="str">
        <f t="shared" ca="1" si="3"/>
        <v/>
      </c>
      <c r="DC71" s="44" t="str">
        <f t="shared" ca="1" si="3"/>
        <v/>
      </c>
      <c r="DD71" s="44" t="str">
        <f t="shared" ca="1" si="3"/>
        <v/>
      </c>
      <c r="DE71" s="44"/>
      <c r="DF71" s="44">
        <f ca="1">IF(DF70&lt;&gt;"",IF(AND(DF70&lt;60*Simulation!$K$8, DF70+DG71&lt;60*Simulation!$K$8),DF70+DG71,""),"")</f>
        <v>849</v>
      </c>
      <c r="DG71" s="44">
        <f ca="1">IF(DF70&lt;&gt;"",IF(AND(EF70&lt;&gt;"", DH70=EF70),RANDBETWEEN(Simulation!$N$6,Simulation!$P$6),RANDBETWEEN(Simulation!$N$5,Simulation!$P$5)),"")</f>
        <v>12</v>
      </c>
      <c r="DH71" s="44">
        <f t="shared" ca="1" si="73"/>
        <v>6</v>
      </c>
      <c r="DI71" s="44">
        <f t="shared" ca="1" si="47"/>
        <v>5</v>
      </c>
      <c r="DJ71" s="27">
        <f t="shared" ca="1" si="80"/>
        <v>0.15281885565996478</v>
      </c>
      <c r="DK71" s="44">
        <f t="shared" ca="1" si="49"/>
        <v>26</v>
      </c>
      <c r="DL71" s="44" t="str">
        <f ca="1">IF(DF71&lt;&gt;"",VLOOKUP(DK71,'Players Stats'!$C$88:$D$127,2),"")</f>
        <v>Point Guard</v>
      </c>
      <c r="DM71" s="44" t="str">
        <f ca="1">IF(DF71&lt;&gt;"",VLOOKUP(DK71,'Players Stats'!$C$88:$E$127,3),"")</f>
        <v>Mike Conley</v>
      </c>
      <c r="DN71" s="27">
        <f t="shared" ca="1" si="50"/>
        <v>0.82012691732633414</v>
      </c>
      <c r="DO71" s="44">
        <f ca="1">IF(DF71&lt;&gt;"",VLOOKUP('Quarter 3'!DK71-5*('Quarter 3'!DH71-1),'Players Stats'!$B$136:$J$140,1+DI71),"")</f>
        <v>8.5750000000000007E-2</v>
      </c>
      <c r="DP71" s="44" t="str">
        <f t="shared" ca="1" si="74"/>
        <v>NO</v>
      </c>
      <c r="DQ71" s="27">
        <f t="shared" ca="1" si="51"/>
        <v>8.4876313725812058E-2</v>
      </c>
      <c r="DR71" s="44">
        <f ca="1">IF(DF71&lt;&gt;"",IF(DP71="NO",VLOOKUP(DK71,'Players Stats'!$C$88:$I$127,7),""),"")</f>
        <v>0.23870967741935484</v>
      </c>
      <c r="DS71" s="44">
        <f t="shared" ca="1" si="75"/>
        <v>3</v>
      </c>
      <c r="DT71" s="27">
        <f t="shared" ca="1" si="52"/>
        <v>0.43464471017540085</v>
      </c>
      <c r="DU71" s="44">
        <f ca="1">IF(DP71="NO",VLOOKUP(DK71,'Players Stats'!$C$88:$H$127,7-'Quarter 3'!DS71),"")</f>
        <v>0.36199999999999999</v>
      </c>
      <c r="DV71" s="44">
        <f t="shared" ca="1" si="76"/>
        <v>0</v>
      </c>
      <c r="DW71" s="27" t="str">
        <f t="shared" ca="1" si="53"/>
        <v/>
      </c>
      <c r="DX71" s="44" t="str">
        <f ca="1">IF(DW71="","",IF(DW71&lt;=VLOOKUP(DK71,'Players Stats'!$C$88:$L$127,10),"YES","NO"))</f>
        <v/>
      </c>
      <c r="DY71" s="27" t="str">
        <f t="shared" ca="1" si="54"/>
        <v/>
      </c>
      <c r="DZ71" s="44" t="str">
        <f ca="1">IF(DX71="YES",IF(DY71&lt;=VLOOKUP(DK71,'Players Stats'!$C$88:$H$127,6),1,0),"")</f>
        <v/>
      </c>
      <c r="EA71" s="27" t="str">
        <f t="shared" ca="1" si="55"/>
        <v/>
      </c>
      <c r="EB71" s="44" t="str">
        <f ca="1">IF(AND(DX71="YES",EA71&lt;&gt;""),IF(EA71&lt;=VLOOKUP(DK71,'Players Stats'!$C$88:$H$127,6),1,0),"")</f>
        <v/>
      </c>
      <c r="EC71" s="27" t="str">
        <f t="shared" ca="1" si="56"/>
        <v/>
      </c>
      <c r="ED71" s="44" t="str">
        <f ca="1">IF(EC71="","",IF(EC71&lt;=Simulation!$K$7,"YES","NO"))</f>
        <v/>
      </c>
      <c r="EE71" s="27" t="str">
        <f t="shared" ca="1" si="57"/>
        <v/>
      </c>
      <c r="EF71" s="44" t="str">
        <f ca="1">IF(ED71="NO",IF(EE71&lt;=Simulation!$K$9,DH71,DI71),"")</f>
        <v/>
      </c>
      <c r="EH71" s="44">
        <f t="shared" ca="1" si="58"/>
        <v>34</v>
      </c>
      <c r="EI71" s="6" t="str">
        <f t="shared" ca="1" si="59"/>
        <v>-</v>
      </c>
      <c r="EJ71" s="44">
        <f t="shared" ca="1" si="60"/>
        <v>25</v>
      </c>
      <c r="EL71" s="44" t="str">
        <f t="shared" ca="1" si="4"/>
        <v/>
      </c>
      <c r="EM71" s="44" t="str">
        <f t="shared" ca="1" si="4"/>
        <v/>
      </c>
      <c r="EN71" s="44" t="str">
        <f t="shared" ca="1" si="4"/>
        <v/>
      </c>
    </row>
    <row r="72" spans="2:144">
      <c r="B72" s="44" t="str">
        <f ca="1">IF(B71&lt;&gt;"",IF(AND(B71&lt;60*Simulation!$K$8, B71+C72&lt;60*Simulation!$K$8),B71+C72,""),"")</f>
        <v/>
      </c>
      <c r="C72" s="44" t="str">
        <f ca="1">IF(B71&lt;&gt;"",IF(AND(AB71&lt;&gt;"", D71=AB71),RANDBETWEEN(Simulation!$N$6,Simulation!$P$6),RANDBETWEEN(Simulation!$N$5,Simulation!$P$5)),"")</f>
        <v/>
      </c>
      <c r="D72" s="44" t="str">
        <f t="shared" ca="1" si="61"/>
        <v/>
      </c>
      <c r="E72" s="44" t="str">
        <f t="shared" ca="1" si="5"/>
        <v/>
      </c>
      <c r="F72" s="27" t="str">
        <f t="shared" ca="1" si="6"/>
        <v/>
      </c>
      <c r="G72" s="44" t="str">
        <f t="shared" ca="1" si="7"/>
        <v/>
      </c>
      <c r="H72" s="44" t="str">
        <f ca="1">IF(B72&lt;&gt;"",VLOOKUP(G72,'Players Stats'!$C$88:$D$127,2),"")</f>
        <v/>
      </c>
      <c r="I72" s="44" t="str">
        <f ca="1">IF(B72&lt;&gt;"",VLOOKUP(G72,'Players Stats'!$C$88:$E$127,3),"")</f>
        <v/>
      </c>
      <c r="J72" s="27" t="str">
        <f t="shared" ca="1" si="8"/>
        <v/>
      </c>
      <c r="K72" s="44" t="str">
        <f ca="1">IF(B72&lt;&gt;"",VLOOKUP('Quarter 3'!G72-5*('Quarter 3'!D72-1),'Players Stats'!$B$136:$J$140,1+E72),"")</f>
        <v/>
      </c>
      <c r="L72" s="44" t="str">
        <f t="shared" ca="1" si="62"/>
        <v/>
      </c>
      <c r="M72" s="27" t="str">
        <f t="shared" ca="1" si="9"/>
        <v/>
      </c>
      <c r="N72" s="44" t="str">
        <f ca="1">IF(B72&lt;&gt;"",IF(L72="NO",VLOOKUP(G72,'Players Stats'!$C$88:$I$127,7),""),"")</f>
        <v/>
      </c>
      <c r="O72" s="44" t="str">
        <f t="shared" ca="1" si="63"/>
        <v/>
      </c>
      <c r="P72" s="27" t="str">
        <f t="shared" ca="1" si="10"/>
        <v/>
      </c>
      <c r="Q72" s="44" t="str">
        <f ca="1">IF(L72="NO",VLOOKUP(G72,'Players Stats'!$C$88:$H$127,7-'Quarter 3'!O72),"")</f>
        <v/>
      </c>
      <c r="R72" s="44" t="str">
        <f t="shared" ca="1" si="64"/>
        <v/>
      </c>
      <c r="S72" s="27" t="str">
        <f t="shared" ca="1" si="11"/>
        <v/>
      </c>
      <c r="T72" s="44" t="str">
        <f ca="1">IF(S72="","",IF(S72&lt;=VLOOKUP(G72,'Players Stats'!$C$88:$L$127,10),"YES","NO"))</f>
        <v/>
      </c>
      <c r="U72" s="27" t="str">
        <f t="shared" ca="1" si="12"/>
        <v/>
      </c>
      <c r="V72" s="44" t="str">
        <f ca="1">IF(T72="YES",IF(U72&lt;=VLOOKUP(G72,'Players Stats'!$C$88:$H$127,6),1,0),"")</f>
        <v/>
      </c>
      <c r="W72" s="27" t="str">
        <f t="shared" ca="1" si="13"/>
        <v/>
      </c>
      <c r="X72" s="44" t="str">
        <f ca="1">IF(AND(T72="YES",W72&lt;&gt;""),IF(W72&lt;=VLOOKUP(G72,'Players Stats'!$C$88:$H$127,6),1,0),"")</f>
        <v/>
      </c>
      <c r="Y72" s="27" t="str">
        <f t="shared" ca="1" si="14"/>
        <v/>
      </c>
      <c r="Z72" s="44" t="str">
        <f ca="1">IF(Y72="","",IF(Y72&lt;=Simulation!$K$7,"YES","NO"))</f>
        <v/>
      </c>
      <c r="AA72" s="27" t="str">
        <f t="shared" ca="1" si="15"/>
        <v/>
      </c>
      <c r="AB72" s="44" t="str">
        <f ca="1">IF(Z72="NO",IF(AA72&lt;=Simulation!$K$9,D72,E72),"")</f>
        <v/>
      </c>
      <c r="AD72" s="44" t="str">
        <f t="shared" ca="1" si="16"/>
        <v/>
      </c>
      <c r="AE72" s="6" t="str">
        <f t="shared" ca="1" si="17"/>
        <v/>
      </c>
      <c r="AF72" s="44" t="str">
        <f t="shared" ca="1" si="18"/>
        <v/>
      </c>
      <c r="AH72" s="44" t="str">
        <f t="shared" ca="1" si="77"/>
        <v/>
      </c>
      <c r="AI72" s="44" t="str">
        <f t="shared" ca="1" si="77"/>
        <v/>
      </c>
      <c r="AJ72" s="44" t="str">
        <f t="shared" ca="1" si="77"/>
        <v/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65"/>
        <v/>
      </c>
      <c r="AO72" s="44" t="str">
        <f t="shared" ca="1" si="19"/>
        <v/>
      </c>
      <c r="AP72" s="27" t="str">
        <f t="shared" ca="1" si="78"/>
        <v/>
      </c>
      <c r="AQ72" s="44" t="str">
        <f t="shared" ca="1" si="21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22"/>
        <v/>
      </c>
      <c r="AU72" s="44" t="str">
        <f ca="1">IF(AL72&lt;&gt;"",VLOOKUP('Quarter 3'!AQ72-5*('Quarter 3'!AN72-1),'Players Stats'!$B$136:$J$140,1+AO72),"")</f>
        <v/>
      </c>
      <c r="AV72" s="44" t="str">
        <f t="shared" ca="1" si="66"/>
        <v/>
      </c>
      <c r="AW72" s="27" t="str">
        <f t="shared" ca="1" si="23"/>
        <v/>
      </c>
      <c r="AX72" s="44" t="str">
        <f ca="1">IF(AL72&lt;&gt;"",IF(AV72="NO",VLOOKUP(AQ72,'Players Stats'!$C$88:$I$127,7),""),"")</f>
        <v/>
      </c>
      <c r="AY72" s="44" t="str">
        <f t="shared" ca="1" si="67"/>
        <v/>
      </c>
      <c r="AZ72" s="27" t="str">
        <f t="shared" ca="1" si="24"/>
        <v/>
      </c>
      <c r="BA72" s="44" t="str">
        <f ca="1">IF(AV72="NO",VLOOKUP(AQ72,'Players Stats'!$C$88:$H$127,7-'Quarter 3'!AY72),"")</f>
        <v/>
      </c>
      <c r="BB72" s="44" t="str">
        <f t="shared" ca="1" si="68"/>
        <v/>
      </c>
      <c r="BC72" s="27" t="str">
        <f t="shared" ca="1" si="25"/>
        <v/>
      </c>
      <c r="BD72" s="44" t="str">
        <f ca="1">IF(BC72="","",IF(BC72&lt;=VLOOKUP(AQ72,'Players Stats'!$C$88:$L$127,10),"YES","NO"))</f>
        <v/>
      </c>
      <c r="BE72" s="27" t="str">
        <f t="shared" ca="1" si="26"/>
        <v/>
      </c>
      <c r="BF72" s="44" t="str">
        <f ca="1">IF(BD72="YES",IF(BE72&lt;=VLOOKUP(AQ72,'Players Stats'!$C$88:$H$127,6),1,0),"")</f>
        <v/>
      </c>
      <c r="BG72" s="27" t="str">
        <f t="shared" ca="1" si="27"/>
        <v/>
      </c>
      <c r="BH72" s="44" t="str">
        <f ca="1">IF(AND(BD72="YES",BG72&lt;&gt;""),IF(BG72&lt;=VLOOKUP(AQ72,'Players Stats'!$C$88:$H$127,6),1,0),"")</f>
        <v/>
      </c>
      <c r="BI72" s="27" t="str">
        <f t="shared" ca="1" si="28"/>
        <v/>
      </c>
      <c r="BJ72" s="44" t="str">
        <f ca="1">IF(BI72="","",IF(BI72&lt;=Simulation!$K$7,"YES","NO"))</f>
        <v/>
      </c>
      <c r="BK72" s="27" t="str">
        <f t="shared" ca="1" si="29"/>
        <v/>
      </c>
      <c r="BL72" s="44" t="str">
        <f ca="1">IF(BJ72="NO",IF(BK72&lt;=Simulation!$K$9,AN72,AO72),"")</f>
        <v/>
      </c>
      <c r="BN72" s="44" t="str">
        <f t="shared" ca="1" si="30"/>
        <v/>
      </c>
      <c r="BO72" s="6" t="str">
        <f t="shared" ca="1" si="31"/>
        <v/>
      </c>
      <c r="BP72" s="44" t="str">
        <f t="shared" ca="1" si="32"/>
        <v/>
      </c>
      <c r="BR72" s="44" t="str">
        <f t="shared" ca="1" si="2"/>
        <v/>
      </c>
      <c r="BS72" s="44" t="str">
        <f t="shared" ca="1" si="2"/>
        <v/>
      </c>
      <c r="BT72" s="44" t="str">
        <f t="shared" ca="1" si="2"/>
        <v/>
      </c>
      <c r="BU72" s="44"/>
      <c r="BV72" s="44" t="str">
        <f ca="1">IF(BV71&lt;&gt;"",IF(AND(BV71&lt;60*Simulation!$K$8, BV71+BW72&lt;60*Simulation!$K$8),BV71+BW72,""),"")</f>
        <v/>
      </c>
      <c r="BW72" s="44" t="str">
        <f ca="1">IF(BV71&lt;&gt;"",IF(AND(CV71&lt;&gt;"", BX71=CV71),RANDBETWEEN(Simulation!$N$6,Simulation!$P$6),RANDBETWEEN(Simulation!$N$5,Simulation!$P$5)),"")</f>
        <v/>
      </c>
      <c r="BX72" s="44" t="str">
        <f t="shared" ca="1" si="69"/>
        <v/>
      </c>
      <c r="BY72" s="44" t="str">
        <f t="shared" ca="1" si="33"/>
        <v/>
      </c>
      <c r="BZ72" s="27" t="str">
        <f t="shared" ca="1" si="79"/>
        <v/>
      </c>
      <c r="CA72" s="44" t="str">
        <f t="shared" ca="1" si="35"/>
        <v/>
      </c>
      <c r="CB72" s="44" t="str">
        <f ca="1">IF(BV72&lt;&gt;"",VLOOKUP(CA72,'Players Stats'!$C$88:$D$127,2),"")</f>
        <v/>
      </c>
      <c r="CC72" s="44" t="str">
        <f ca="1">IF(BV72&lt;&gt;"",VLOOKUP(CA72,'Players Stats'!$C$88:$E$127,3),"")</f>
        <v/>
      </c>
      <c r="CD72" s="27" t="str">
        <f t="shared" ca="1" si="36"/>
        <v/>
      </c>
      <c r="CE72" s="44" t="str">
        <f ca="1">IF(BV72&lt;&gt;"",VLOOKUP('Quarter 3'!CA72-5*('Quarter 3'!BX72-1),'Players Stats'!$B$136:$J$140,1+BY72),"")</f>
        <v/>
      </c>
      <c r="CF72" s="44" t="str">
        <f t="shared" ca="1" si="70"/>
        <v/>
      </c>
      <c r="CG72" s="27" t="str">
        <f t="shared" ca="1" si="37"/>
        <v/>
      </c>
      <c r="CH72" s="44" t="str">
        <f ca="1">IF(BV72&lt;&gt;"",IF(CF72="NO",VLOOKUP(CA72,'Players Stats'!$C$88:$I$127,7),""),"")</f>
        <v/>
      </c>
      <c r="CI72" s="44" t="str">
        <f t="shared" ca="1" si="71"/>
        <v/>
      </c>
      <c r="CJ72" s="27" t="str">
        <f t="shared" ca="1" si="38"/>
        <v/>
      </c>
      <c r="CK72" s="44" t="str">
        <f ca="1">IF(CF72="NO",VLOOKUP(CA72,'Players Stats'!$C$88:$H$127,7-'Quarter 3'!CI72),"")</f>
        <v/>
      </c>
      <c r="CL72" s="44" t="str">
        <f t="shared" ca="1" si="72"/>
        <v/>
      </c>
      <c r="CM72" s="27" t="str">
        <f t="shared" ca="1" si="39"/>
        <v/>
      </c>
      <c r="CN72" s="44" t="str">
        <f ca="1">IF(CM72="","",IF(CM72&lt;=VLOOKUP(CA72,'Players Stats'!$C$88:$L$127,10),"YES","NO"))</f>
        <v/>
      </c>
      <c r="CO72" s="27" t="str">
        <f t="shared" ca="1" si="40"/>
        <v/>
      </c>
      <c r="CP72" s="44" t="str">
        <f ca="1">IF(CN72="YES",IF(CO72&lt;=VLOOKUP(CA72,'Players Stats'!$C$88:$H$127,6),1,0),"")</f>
        <v/>
      </c>
      <c r="CQ72" s="27" t="str">
        <f t="shared" ca="1" si="41"/>
        <v/>
      </c>
      <c r="CR72" s="44" t="str">
        <f ca="1">IF(AND(CN72="YES",CQ72&lt;&gt;""),IF(CQ72&lt;=VLOOKUP(CA72,'Players Stats'!$C$88:$H$127,6),1,0),"")</f>
        <v/>
      </c>
      <c r="CS72" s="27" t="str">
        <f t="shared" ca="1" si="42"/>
        <v/>
      </c>
      <c r="CT72" s="44" t="str">
        <f ca="1">IF(CS72="","",IF(CS72&lt;=Simulation!$K$7,"YES","NO"))</f>
        <v/>
      </c>
      <c r="CU72" s="27" t="str">
        <f t="shared" ca="1" si="43"/>
        <v/>
      </c>
      <c r="CV72" s="44" t="str">
        <f ca="1">IF(CT72="NO",IF(CU72&lt;=Simulation!$K$9,BX72,BY72),"")</f>
        <v/>
      </c>
      <c r="CX72" s="44" t="str">
        <f t="shared" ca="1" si="44"/>
        <v/>
      </c>
      <c r="CY72" s="6" t="str">
        <f t="shared" ca="1" si="45"/>
        <v/>
      </c>
      <c r="CZ72" s="44" t="str">
        <f t="shared" ca="1" si="46"/>
        <v/>
      </c>
      <c r="DB72" s="44" t="str">
        <f t="shared" ca="1" si="3"/>
        <v/>
      </c>
      <c r="DC72" s="44" t="str">
        <f t="shared" ca="1" si="3"/>
        <v/>
      </c>
      <c r="DD72" s="44" t="str">
        <f t="shared" ca="1" si="3"/>
        <v/>
      </c>
      <c r="DE72" s="44"/>
      <c r="DF72" s="44">
        <f ca="1">IF(DF71&lt;&gt;"",IF(AND(DF71&lt;60*Simulation!$K$8, DF71+DG72&lt;60*Simulation!$K$8),DF71+DG72,""),"")</f>
        <v>866</v>
      </c>
      <c r="DG72" s="44">
        <f ca="1">IF(DF71&lt;&gt;"",IF(AND(EF71&lt;&gt;"", DH71=EF71),RANDBETWEEN(Simulation!$N$6,Simulation!$P$6),RANDBETWEEN(Simulation!$N$5,Simulation!$P$5)),"")</f>
        <v>17</v>
      </c>
      <c r="DH72" s="44">
        <f t="shared" ca="1" si="73"/>
        <v>5</v>
      </c>
      <c r="DI72" s="44">
        <f t="shared" ca="1" si="47"/>
        <v>6</v>
      </c>
      <c r="DJ72" s="27">
        <f t="shared" ca="1" si="80"/>
        <v>3.8567739581403804E-2</v>
      </c>
      <c r="DK72" s="44">
        <f t="shared" ca="1" si="49"/>
        <v>21</v>
      </c>
      <c r="DL72" s="44" t="str">
        <f ca="1">IF(DF72&lt;&gt;"",VLOOKUP(DK72,'Players Stats'!$C$88:$D$127,2),"")</f>
        <v>Point Guard</v>
      </c>
      <c r="DM72" s="44" t="str">
        <f ca="1">IF(DF72&lt;&gt;"",VLOOKUP(DK72,'Players Stats'!$C$88:$E$127,3),"")</f>
        <v>Russell Westbrook</v>
      </c>
      <c r="DN72" s="27">
        <f t="shared" ca="1" si="50"/>
        <v>0.10924062728966943</v>
      </c>
      <c r="DO72" s="44">
        <f ca="1">IF(DF72&lt;&gt;"",VLOOKUP('Quarter 3'!DK72-5*('Quarter 3'!DH72-1),'Players Stats'!$B$136:$J$140,1+DI72),"")</f>
        <v>0.14365</v>
      </c>
      <c r="DP72" s="44" t="str">
        <f t="shared" ca="1" si="74"/>
        <v>YES</v>
      </c>
      <c r="DQ72" s="27" t="str">
        <f t="shared" ca="1" si="51"/>
        <v/>
      </c>
      <c r="DR72" s="44" t="str">
        <f ca="1">IF(DF72&lt;&gt;"",IF(DP72="NO",VLOOKUP(DK72,'Players Stats'!$C$88:$I$127,7),""),"")</f>
        <v/>
      </c>
      <c r="DS72" s="44" t="str">
        <f t="shared" ca="1" si="75"/>
        <v/>
      </c>
      <c r="DT72" s="27" t="str">
        <f t="shared" ca="1" si="52"/>
        <v/>
      </c>
      <c r="DU72" s="44" t="str">
        <f ca="1">IF(DP72="NO",VLOOKUP(DK72,'Players Stats'!$C$88:$H$127,7-'Quarter 3'!DS72),"")</f>
        <v/>
      </c>
      <c r="DV72" s="44" t="str">
        <f t="shared" ca="1" si="76"/>
        <v/>
      </c>
      <c r="DW72" s="27" t="str">
        <f t="shared" ca="1" si="53"/>
        <v/>
      </c>
      <c r="DX72" s="44" t="str">
        <f ca="1">IF(DW72="","",IF(DW72&lt;=VLOOKUP(DK72,'Players Stats'!$C$88:$L$127,10),"YES","NO"))</f>
        <v/>
      </c>
      <c r="DY72" s="27" t="str">
        <f t="shared" ca="1" si="54"/>
        <v/>
      </c>
      <c r="DZ72" s="44" t="str">
        <f ca="1">IF(DX72="YES",IF(DY72&lt;=VLOOKUP(DK72,'Players Stats'!$C$88:$H$127,6),1,0),"")</f>
        <v/>
      </c>
      <c r="EA72" s="27" t="str">
        <f t="shared" ca="1" si="55"/>
        <v/>
      </c>
      <c r="EB72" s="44" t="str">
        <f ca="1">IF(AND(DX72="YES",EA72&lt;&gt;""),IF(EA72&lt;=VLOOKUP(DK72,'Players Stats'!$C$88:$H$127,6),1,0),"")</f>
        <v/>
      </c>
      <c r="EC72" s="27" t="str">
        <f t="shared" ca="1" si="56"/>
        <v/>
      </c>
      <c r="ED72" s="44" t="str">
        <f ca="1">IF(EC72="","",IF(EC72&lt;=Simulation!$K$7,"YES","NO"))</f>
        <v/>
      </c>
      <c r="EE72" s="27" t="str">
        <f t="shared" ca="1" si="57"/>
        <v/>
      </c>
      <c r="EF72" s="44" t="str">
        <f ca="1">IF(ED72="NO",IF(EE72&lt;=Simulation!$K$9,DH72,DI72),"")</f>
        <v/>
      </c>
      <c r="EH72" s="44">
        <f t="shared" ca="1" si="58"/>
        <v>34</v>
      </c>
      <c r="EI72" s="6" t="str">
        <f t="shared" ca="1" si="59"/>
        <v>-</v>
      </c>
      <c r="EJ72" s="44">
        <f t="shared" ca="1" si="60"/>
        <v>25</v>
      </c>
      <c r="EL72" s="44" t="str">
        <f t="shared" ca="1" si="4"/>
        <v/>
      </c>
      <c r="EM72" s="44" t="str">
        <f t="shared" ca="1" si="4"/>
        <v/>
      </c>
      <c r="EN72" s="44" t="str">
        <f t="shared" ca="1" si="4"/>
        <v/>
      </c>
    </row>
    <row r="73" spans="2:144">
      <c r="B73" s="44" t="str">
        <f ca="1">IF(B72&lt;&gt;"",IF(AND(B72&lt;60*Simulation!$K$8, B72+C73&lt;60*Simulation!$K$8),B72+C73,""),"")</f>
        <v/>
      </c>
      <c r="C73" s="44" t="str">
        <f ca="1">IF(B72&lt;&gt;"",IF(AND(AB72&lt;&gt;"", D72=AB72),RANDBETWEEN(Simulation!$N$6,Simulation!$P$6),RANDBETWEEN(Simulation!$N$5,Simulation!$P$5)),"")</f>
        <v/>
      </c>
      <c r="D73" s="44" t="str">
        <f t="shared" ca="1" si="61"/>
        <v/>
      </c>
      <c r="E73" s="44" t="str">
        <f t="shared" ca="1" si="5"/>
        <v/>
      </c>
      <c r="F73" s="27" t="str">
        <f t="shared" ca="1" si="6"/>
        <v/>
      </c>
      <c r="G73" s="44" t="str">
        <f t="shared" ca="1" si="7"/>
        <v/>
      </c>
      <c r="H73" s="44" t="str">
        <f ca="1">IF(B73&lt;&gt;"",VLOOKUP(G73,'Players Stats'!$C$88:$D$127,2),"")</f>
        <v/>
      </c>
      <c r="I73" s="44" t="str">
        <f ca="1">IF(B73&lt;&gt;"",VLOOKUP(G73,'Players Stats'!$C$88:$E$127,3),"")</f>
        <v/>
      </c>
      <c r="J73" s="27" t="str">
        <f t="shared" ca="1" si="8"/>
        <v/>
      </c>
      <c r="K73" s="44" t="str">
        <f ca="1">IF(B73&lt;&gt;"",VLOOKUP('Quarter 3'!G73-5*('Quarter 3'!D73-1),'Players Stats'!$B$136:$J$140,1+E73),"")</f>
        <v/>
      </c>
      <c r="L73" s="44" t="str">
        <f t="shared" ca="1" si="62"/>
        <v/>
      </c>
      <c r="M73" s="27" t="str">
        <f t="shared" ca="1" si="9"/>
        <v/>
      </c>
      <c r="N73" s="44" t="str">
        <f ca="1">IF(B73&lt;&gt;"",IF(L73="NO",VLOOKUP(G73,'Players Stats'!$C$88:$I$127,7),""),"")</f>
        <v/>
      </c>
      <c r="O73" s="44" t="str">
        <f t="shared" ca="1" si="63"/>
        <v/>
      </c>
      <c r="P73" s="27" t="str">
        <f t="shared" ca="1" si="10"/>
        <v/>
      </c>
      <c r="Q73" s="44" t="str">
        <f ca="1">IF(L73="NO",VLOOKUP(G73,'Players Stats'!$C$88:$H$127,7-'Quarter 3'!O73),"")</f>
        <v/>
      </c>
      <c r="R73" s="44" t="str">
        <f t="shared" ca="1" si="64"/>
        <v/>
      </c>
      <c r="S73" s="27" t="str">
        <f t="shared" ca="1" si="11"/>
        <v/>
      </c>
      <c r="T73" s="44" t="str">
        <f ca="1">IF(S73="","",IF(S73&lt;=VLOOKUP(G73,'Players Stats'!$C$88:$L$127,10),"YES","NO"))</f>
        <v/>
      </c>
      <c r="U73" s="27" t="str">
        <f t="shared" ca="1" si="12"/>
        <v/>
      </c>
      <c r="V73" s="44" t="str">
        <f ca="1">IF(T73="YES",IF(U73&lt;=VLOOKUP(G73,'Players Stats'!$C$88:$H$127,6),1,0),"")</f>
        <v/>
      </c>
      <c r="W73" s="27" t="str">
        <f t="shared" ca="1" si="13"/>
        <v/>
      </c>
      <c r="X73" s="44" t="str">
        <f ca="1">IF(AND(T73="YES",W73&lt;&gt;""),IF(W73&lt;=VLOOKUP(G73,'Players Stats'!$C$88:$H$127,6),1,0),"")</f>
        <v/>
      </c>
      <c r="Y73" s="27" t="str">
        <f t="shared" ca="1" si="14"/>
        <v/>
      </c>
      <c r="Z73" s="44" t="str">
        <f ca="1">IF(Y73="","",IF(Y73&lt;=Simulation!$K$7,"YES","NO"))</f>
        <v/>
      </c>
      <c r="AA73" s="27" t="str">
        <f t="shared" ca="1" si="15"/>
        <v/>
      </c>
      <c r="AB73" s="44" t="str">
        <f ca="1">IF(Z73="NO",IF(AA73&lt;=Simulation!$K$9,D73,E73),"")</f>
        <v/>
      </c>
      <c r="AD73" s="44" t="str">
        <f t="shared" ca="1" si="16"/>
        <v/>
      </c>
      <c r="AE73" s="6" t="str">
        <f t="shared" ca="1" si="17"/>
        <v/>
      </c>
      <c r="AF73" s="44" t="str">
        <f t="shared" ca="1" si="18"/>
        <v/>
      </c>
      <c r="AH73" s="44" t="str">
        <f t="shared" ca="1" si="77"/>
        <v/>
      </c>
      <c r="AI73" s="44" t="str">
        <f t="shared" ca="1" si="77"/>
        <v/>
      </c>
      <c r="AJ73" s="44" t="str">
        <f t="shared" ca="1" si="77"/>
        <v/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65"/>
        <v/>
      </c>
      <c r="AO73" s="44" t="str">
        <f t="shared" ca="1" si="19"/>
        <v/>
      </c>
      <c r="AP73" s="27" t="str">
        <f t="shared" ca="1" si="78"/>
        <v/>
      </c>
      <c r="AQ73" s="44" t="str">
        <f t="shared" ca="1" si="21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22"/>
        <v/>
      </c>
      <c r="AU73" s="44" t="str">
        <f ca="1">IF(AL73&lt;&gt;"",VLOOKUP('Quarter 3'!AQ73-5*('Quarter 3'!AN73-1),'Players Stats'!$B$136:$J$140,1+AO73),"")</f>
        <v/>
      </c>
      <c r="AV73" s="44" t="str">
        <f t="shared" ca="1" si="66"/>
        <v/>
      </c>
      <c r="AW73" s="27" t="str">
        <f t="shared" ca="1" si="23"/>
        <v/>
      </c>
      <c r="AX73" s="44" t="str">
        <f ca="1">IF(AL73&lt;&gt;"",IF(AV73="NO",VLOOKUP(AQ73,'Players Stats'!$C$88:$I$127,7),""),"")</f>
        <v/>
      </c>
      <c r="AY73" s="44" t="str">
        <f t="shared" ca="1" si="67"/>
        <v/>
      </c>
      <c r="AZ73" s="27" t="str">
        <f t="shared" ca="1" si="24"/>
        <v/>
      </c>
      <c r="BA73" s="44" t="str">
        <f ca="1">IF(AV73="NO",VLOOKUP(AQ73,'Players Stats'!$C$88:$H$127,7-'Quarter 3'!AY73),"")</f>
        <v/>
      </c>
      <c r="BB73" s="44" t="str">
        <f t="shared" ca="1" si="68"/>
        <v/>
      </c>
      <c r="BC73" s="27" t="str">
        <f t="shared" ca="1" si="25"/>
        <v/>
      </c>
      <c r="BD73" s="44" t="str">
        <f ca="1">IF(BC73="","",IF(BC73&lt;=VLOOKUP(AQ73,'Players Stats'!$C$88:$L$127,10),"YES","NO"))</f>
        <v/>
      </c>
      <c r="BE73" s="27" t="str">
        <f t="shared" ca="1" si="26"/>
        <v/>
      </c>
      <c r="BF73" s="44" t="str">
        <f ca="1">IF(BD73="YES",IF(BE73&lt;=VLOOKUP(AQ73,'Players Stats'!$C$88:$H$127,6),1,0),"")</f>
        <v/>
      </c>
      <c r="BG73" s="27" t="str">
        <f t="shared" ca="1" si="27"/>
        <v/>
      </c>
      <c r="BH73" s="44" t="str">
        <f ca="1">IF(AND(BD73="YES",BG73&lt;&gt;""),IF(BG73&lt;=VLOOKUP(AQ73,'Players Stats'!$C$88:$H$127,6),1,0),"")</f>
        <v/>
      </c>
      <c r="BI73" s="27" t="str">
        <f t="shared" ca="1" si="28"/>
        <v/>
      </c>
      <c r="BJ73" s="44" t="str">
        <f ca="1">IF(BI73="","",IF(BI73&lt;=Simulation!$K$7,"YES","NO"))</f>
        <v/>
      </c>
      <c r="BK73" s="27" t="str">
        <f t="shared" ca="1" si="29"/>
        <v/>
      </c>
      <c r="BL73" s="44" t="str">
        <f ca="1">IF(BJ73="NO",IF(BK73&lt;=Simulation!$K$9,AN73,AO73),"")</f>
        <v/>
      </c>
      <c r="BN73" s="44" t="str">
        <f t="shared" ca="1" si="30"/>
        <v/>
      </c>
      <c r="BO73" s="6" t="str">
        <f t="shared" ca="1" si="31"/>
        <v/>
      </c>
      <c r="BP73" s="44" t="str">
        <f t="shared" ca="1" si="32"/>
        <v/>
      </c>
      <c r="BR73" s="44" t="str">
        <f t="shared" ca="1" si="2"/>
        <v/>
      </c>
      <c r="BS73" s="44" t="str">
        <f t="shared" ca="1" si="2"/>
        <v/>
      </c>
      <c r="BT73" s="44" t="str">
        <f t="shared" ca="1" si="2"/>
        <v/>
      </c>
      <c r="BU73" s="44"/>
      <c r="BV73" s="44" t="str">
        <f ca="1">IF(BV72&lt;&gt;"",IF(AND(BV72&lt;60*Simulation!$K$8, BV72+BW73&lt;60*Simulation!$K$8),BV72+BW73,""),"")</f>
        <v/>
      </c>
      <c r="BW73" s="44" t="str">
        <f ca="1">IF(BV72&lt;&gt;"",IF(AND(CV72&lt;&gt;"", BX72=CV72),RANDBETWEEN(Simulation!$N$6,Simulation!$P$6),RANDBETWEEN(Simulation!$N$5,Simulation!$P$5)),"")</f>
        <v/>
      </c>
      <c r="BX73" s="44" t="str">
        <f t="shared" ca="1" si="69"/>
        <v/>
      </c>
      <c r="BY73" s="44" t="str">
        <f t="shared" ca="1" si="33"/>
        <v/>
      </c>
      <c r="BZ73" s="27" t="str">
        <f t="shared" ca="1" si="79"/>
        <v/>
      </c>
      <c r="CA73" s="44" t="str">
        <f t="shared" ca="1" si="35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36"/>
        <v/>
      </c>
      <c r="CE73" s="44" t="str">
        <f ca="1">IF(BV73&lt;&gt;"",VLOOKUP('Quarter 3'!CA73-5*('Quarter 3'!BX73-1),'Players Stats'!$B$136:$J$140,1+BY73),"")</f>
        <v/>
      </c>
      <c r="CF73" s="44" t="str">
        <f t="shared" ca="1" si="70"/>
        <v/>
      </c>
      <c r="CG73" s="27" t="str">
        <f t="shared" ca="1" si="37"/>
        <v/>
      </c>
      <c r="CH73" s="44" t="str">
        <f ca="1">IF(BV73&lt;&gt;"",IF(CF73="NO",VLOOKUP(CA73,'Players Stats'!$C$88:$I$127,7),""),"")</f>
        <v/>
      </c>
      <c r="CI73" s="44" t="str">
        <f t="shared" ca="1" si="71"/>
        <v/>
      </c>
      <c r="CJ73" s="27" t="str">
        <f t="shared" ca="1" si="38"/>
        <v/>
      </c>
      <c r="CK73" s="44" t="str">
        <f ca="1">IF(CF73="NO",VLOOKUP(CA73,'Players Stats'!$C$88:$H$127,7-'Quarter 3'!CI73),"")</f>
        <v/>
      </c>
      <c r="CL73" s="44" t="str">
        <f t="shared" ca="1" si="72"/>
        <v/>
      </c>
      <c r="CM73" s="27" t="str">
        <f t="shared" ca="1" si="39"/>
        <v/>
      </c>
      <c r="CN73" s="44" t="str">
        <f ca="1">IF(CM73="","",IF(CM73&lt;=VLOOKUP(CA73,'Players Stats'!$C$88:$L$127,10),"YES","NO"))</f>
        <v/>
      </c>
      <c r="CO73" s="27" t="str">
        <f t="shared" ca="1" si="40"/>
        <v/>
      </c>
      <c r="CP73" s="44" t="str">
        <f ca="1">IF(CN73="YES",IF(CO73&lt;=VLOOKUP(CA73,'Players Stats'!$C$88:$H$127,6),1,0),"")</f>
        <v/>
      </c>
      <c r="CQ73" s="27" t="str">
        <f t="shared" ca="1" si="41"/>
        <v/>
      </c>
      <c r="CR73" s="44" t="str">
        <f ca="1">IF(AND(CN73="YES",CQ73&lt;&gt;""),IF(CQ73&lt;=VLOOKUP(CA73,'Players Stats'!$C$88:$H$127,6),1,0),"")</f>
        <v/>
      </c>
      <c r="CS73" s="27" t="str">
        <f t="shared" ca="1" si="42"/>
        <v/>
      </c>
      <c r="CT73" s="44" t="str">
        <f ca="1">IF(CS73="","",IF(CS73&lt;=Simulation!$K$7,"YES","NO"))</f>
        <v/>
      </c>
      <c r="CU73" s="27" t="str">
        <f t="shared" ca="1" si="43"/>
        <v/>
      </c>
      <c r="CV73" s="44" t="str">
        <f ca="1">IF(CT73="NO",IF(CU73&lt;=Simulation!$K$9,BX73,BY73),"")</f>
        <v/>
      </c>
      <c r="CX73" s="44" t="str">
        <f t="shared" ca="1" si="44"/>
        <v/>
      </c>
      <c r="CY73" s="6" t="str">
        <f t="shared" ca="1" si="45"/>
        <v/>
      </c>
      <c r="CZ73" s="44" t="str">
        <f t="shared" ca="1" si="46"/>
        <v/>
      </c>
      <c r="DB73" s="44" t="str">
        <f t="shared" ca="1" si="3"/>
        <v/>
      </c>
      <c r="DC73" s="44" t="str">
        <f t="shared" ca="1" si="3"/>
        <v/>
      </c>
      <c r="DD73" s="44" t="str">
        <f t="shared" ca="1" si="3"/>
        <v/>
      </c>
      <c r="DE73" s="44"/>
      <c r="DF73" s="44">
        <f ca="1">IF(DF72&lt;&gt;"",IF(AND(DF72&lt;60*Simulation!$K$8, DF72+DG73&lt;60*Simulation!$K$8),DF72+DG73,""),"")</f>
        <v>885</v>
      </c>
      <c r="DG73" s="44">
        <f ca="1">IF(DF72&lt;&gt;"",IF(AND(EF72&lt;&gt;"", DH72=EF72),RANDBETWEEN(Simulation!$N$6,Simulation!$P$6),RANDBETWEEN(Simulation!$N$5,Simulation!$P$5)),"")</f>
        <v>19</v>
      </c>
      <c r="DH73" s="44">
        <f t="shared" ca="1" si="73"/>
        <v>6</v>
      </c>
      <c r="DI73" s="44">
        <f t="shared" ca="1" si="47"/>
        <v>5</v>
      </c>
      <c r="DJ73" s="27">
        <f t="shared" ca="1" si="80"/>
        <v>0.31841696917240381</v>
      </c>
      <c r="DK73" s="44">
        <f t="shared" ca="1" si="49"/>
        <v>27</v>
      </c>
      <c r="DL73" s="44" t="str">
        <f ca="1">IF(DF73&lt;&gt;"",VLOOKUP(DK73,'Players Stats'!$C$88:$D$127,2),"")</f>
        <v>Shooting Guard</v>
      </c>
      <c r="DM73" s="44" t="str">
        <f ca="1">IF(DF73&lt;&gt;"",VLOOKUP(DK73,'Players Stats'!$C$88:$E$127,3),"")</f>
        <v>Tony Allen</v>
      </c>
      <c r="DN73" s="27">
        <f t="shared" ca="1" si="50"/>
        <v>0.71418840152419938</v>
      </c>
      <c r="DO73" s="44">
        <f ca="1">IF(DF73&lt;&gt;"",VLOOKUP('Quarter 3'!DK73-5*('Quarter 3'!DH73-1),'Players Stats'!$B$136:$J$140,1+DI73),"")</f>
        <v>0.10769999999999999</v>
      </c>
      <c r="DP73" s="44" t="str">
        <f t="shared" ca="1" si="74"/>
        <v>NO</v>
      </c>
      <c r="DQ73" s="27">
        <f t="shared" ca="1" si="51"/>
        <v>0.45443652425811676</v>
      </c>
      <c r="DR73" s="44">
        <f ca="1">IF(DF73&lt;&gt;"",IF(DP73="NO",VLOOKUP(DK73,'Players Stats'!$C$88:$I$127,7),""),"")</f>
        <v>3.5714285714285712E-2</v>
      </c>
      <c r="DS73" s="44">
        <f t="shared" ca="1" si="75"/>
        <v>2</v>
      </c>
      <c r="DT73" s="27">
        <f t="shared" ca="1" si="52"/>
        <v>0.23210995243724009</v>
      </c>
      <c r="DU73" s="44">
        <f ca="1">IF(DP73="NO",VLOOKUP(DK73,'Players Stats'!$C$88:$H$127,7-'Quarter 3'!DS73),"")</f>
        <v>0.44500000000000001</v>
      </c>
      <c r="DV73" s="44">
        <f t="shared" ca="1" si="76"/>
        <v>2</v>
      </c>
      <c r="DW73" s="27">
        <f t="shared" ca="1" si="53"/>
        <v>0.28843707379455974</v>
      </c>
      <c r="DX73" s="44" t="str">
        <f ca="1">IF(DW73="","",IF(DW73&lt;=VLOOKUP(DK73,'Players Stats'!$C$88:$L$127,10),"YES","NO"))</f>
        <v>NO</v>
      </c>
      <c r="DY73" s="27" t="str">
        <f t="shared" ca="1" si="54"/>
        <v/>
      </c>
      <c r="DZ73" s="44" t="str">
        <f ca="1">IF(DX73="YES",IF(DY73&lt;=VLOOKUP(DK73,'Players Stats'!$C$88:$H$127,6),1,0),"")</f>
        <v/>
      </c>
      <c r="EA73" s="27" t="str">
        <f t="shared" ca="1" si="55"/>
        <v/>
      </c>
      <c r="EB73" s="44" t="str">
        <f ca="1">IF(AND(DX73="YES",EA73&lt;&gt;""),IF(EA73&lt;=VLOOKUP(DK73,'Players Stats'!$C$88:$H$127,6),1,0),"")</f>
        <v/>
      </c>
      <c r="EC73" s="27" t="str">
        <f t="shared" ca="1" si="56"/>
        <v/>
      </c>
      <c r="ED73" s="44" t="str">
        <f ca="1">IF(EC73="","",IF(EC73&lt;=Simulation!$K$7,"YES","NO"))</f>
        <v/>
      </c>
      <c r="EE73" s="27" t="str">
        <f t="shared" ca="1" si="57"/>
        <v/>
      </c>
      <c r="EF73" s="44" t="str">
        <f ca="1">IF(ED73="NO",IF(EE73&lt;=Simulation!$K$9,DH73,DI73),"")</f>
        <v/>
      </c>
      <c r="EH73" s="44">
        <f t="shared" ca="1" si="58"/>
        <v>34</v>
      </c>
      <c r="EI73" s="6" t="str">
        <f t="shared" ca="1" si="59"/>
        <v>-</v>
      </c>
      <c r="EJ73" s="44">
        <f t="shared" ca="1" si="60"/>
        <v>27</v>
      </c>
      <c r="EL73" s="44" t="str">
        <f t="shared" ca="1" si="4"/>
        <v/>
      </c>
      <c r="EM73" s="44" t="str">
        <f t="shared" ca="1" si="4"/>
        <v/>
      </c>
      <c r="EN73" s="44" t="str">
        <f t="shared" ca="1" si="4"/>
        <v/>
      </c>
    </row>
    <row r="74" spans="2:144">
      <c r="B74" s="44" t="str">
        <f ca="1">IF(B73&lt;&gt;"",IF(AND(B73&lt;60*Simulation!$K$8, B73+C74&lt;60*Simulation!$K$8),B73+C74,""),"")</f>
        <v/>
      </c>
      <c r="C74" s="44" t="str">
        <f ca="1">IF(B73&lt;&gt;"",IF(AND(AB73&lt;&gt;"", D73=AB73),RANDBETWEEN(Simulation!$N$6,Simulation!$P$6),RANDBETWEEN(Simulation!$N$5,Simulation!$P$5)),"")</f>
        <v/>
      </c>
      <c r="D74" s="44" t="str">
        <f t="shared" ca="1" si="61"/>
        <v/>
      </c>
      <c r="E74" s="44" t="str">
        <f t="shared" ca="1" si="5"/>
        <v/>
      </c>
      <c r="F74" s="27" t="str">
        <f t="shared" ca="1" si="6"/>
        <v/>
      </c>
      <c r="G74" s="44" t="str">
        <f t="shared" ca="1" si="7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27" t="str">
        <f t="shared" ca="1" si="8"/>
        <v/>
      </c>
      <c r="K74" s="44" t="str">
        <f ca="1">IF(B74&lt;&gt;"",VLOOKUP('Quarter 3'!G74-5*('Quarter 3'!D74-1),'Players Stats'!$B$136:$J$140,1+E74),"")</f>
        <v/>
      </c>
      <c r="L74" s="44" t="str">
        <f t="shared" ca="1" si="62"/>
        <v/>
      </c>
      <c r="M74" s="27" t="str">
        <f t="shared" ca="1" si="9"/>
        <v/>
      </c>
      <c r="N74" s="44" t="str">
        <f ca="1">IF(B74&lt;&gt;"",IF(L74="NO",VLOOKUP(G74,'Players Stats'!$C$88:$I$127,7),""),"")</f>
        <v/>
      </c>
      <c r="O74" s="44" t="str">
        <f t="shared" ca="1" si="63"/>
        <v/>
      </c>
      <c r="P74" s="27" t="str">
        <f t="shared" ca="1" si="10"/>
        <v/>
      </c>
      <c r="Q74" s="44" t="str">
        <f ca="1">IF(L74="NO",VLOOKUP(G74,'Players Stats'!$C$88:$H$127,7-'Quarter 3'!O74),"")</f>
        <v/>
      </c>
      <c r="R74" s="44" t="str">
        <f t="shared" ca="1" si="64"/>
        <v/>
      </c>
      <c r="S74" s="27" t="str">
        <f t="shared" ca="1" si="11"/>
        <v/>
      </c>
      <c r="T74" s="44" t="str">
        <f ca="1">IF(S74="","",IF(S74&lt;=VLOOKUP(G74,'Players Stats'!$C$88:$L$127,10),"YES","NO"))</f>
        <v/>
      </c>
      <c r="U74" s="27" t="str">
        <f t="shared" ca="1" si="12"/>
        <v/>
      </c>
      <c r="V74" s="44" t="str">
        <f ca="1">IF(T74="YES",IF(U74&lt;=VLOOKUP(G74,'Players Stats'!$C$88:$H$127,6),1,0),"")</f>
        <v/>
      </c>
      <c r="W74" s="27" t="str">
        <f t="shared" ca="1" si="13"/>
        <v/>
      </c>
      <c r="X74" s="44" t="str">
        <f ca="1">IF(AND(T74="YES",W74&lt;&gt;""),IF(W74&lt;=VLOOKUP(G74,'Players Stats'!$C$88:$H$127,6),1,0),"")</f>
        <v/>
      </c>
      <c r="Y74" s="27" t="str">
        <f t="shared" ca="1" si="14"/>
        <v/>
      </c>
      <c r="Z74" s="44" t="str">
        <f ca="1">IF(Y74="","",IF(Y74&lt;=Simulation!$K$7,"YES","NO"))</f>
        <v/>
      </c>
      <c r="AA74" s="27" t="str">
        <f t="shared" ca="1" si="15"/>
        <v/>
      </c>
      <c r="AB74" s="44" t="str">
        <f ca="1">IF(Z74="NO",IF(AA74&lt;=Simulation!$K$9,D74,E74),"")</f>
        <v/>
      </c>
      <c r="AD74" s="44" t="str">
        <f t="shared" ca="1" si="16"/>
        <v/>
      </c>
      <c r="AE74" s="6" t="str">
        <f t="shared" ca="1" si="17"/>
        <v/>
      </c>
      <c r="AF74" s="44" t="str">
        <f t="shared" ca="1" si="18"/>
        <v/>
      </c>
      <c r="AH74" s="44" t="str">
        <f t="shared" ca="1" si="77"/>
        <v/>
      </c>
      <c r="AI74" s="44" t="str">
        <f t="shared" ca="1" si="77"/>
        <v/>
      </c>
      <c r="AJ74" s="44" t="str">
        <f t="shared" ca="1" si="77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65"/>
        <v/>
      </c>
      <c r="AO74" s="44" t="str">
        <f t="shared" ca="1" si="19"/>
        <v/>
      </c>
      <c r="AP74" s="27" t="str">
        <f t="shared" ca="1" si="78"/>
        <v/>
      </c>
      <c r="AQ74" s="44" t="str">
        <f t="shared" ca="1" si="21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22"/>
        <v/>
      </c>
      <c r="AU74" s="44" t="str">
        <f ca="1">IF(AL74&lt;&gt;"",VLOOKUP('Quarter 3'!AQ74-5*('Quarter 3'!AN74-1),'Players Stats'!$B$136:$J$140,1+AO74),"")</f>
        <v/>
      </c>
      <c r="AV74" s="44" t="str">
        <f t="shared" ca="1" si="66"/>
        <v/>
      </c>
      <c r="AW74" s="27" t="str">
        <f t="shared" ca="1" si="23"/>
        <v/>
      </c>
      <c r="AX74" s="44" t="str">
        <f ca="1">IF(AL74&lt;&gt;"",IF(AV74="NO",VLOOKUP(AQ74,'Players Stats'!$C$88:$I$127,7),""),"")</f>
        <v/>
      </c>
      <c r="AY74" s="44" t="str">
        <f t="shared" ca="1" si="67"/>
        <v/>
      </c>
      <c r="AZ74" s="27" t="str">
        <f t="shared" ca="1" si="24"/>
        <v/>
      </c>
      <c r="BA74" s="44" t="str">
        <f ca="1">IF(AV74="NO",VLOOKUP(AQ74,'Players Stats'!$C$88:$H$127,7-'Quarter 3'!AY74),"")</f>
        <v/>
      </c>
      <c r="BB74" s="44" t="str">
        <f t="shared" ca="1" si="68"/>
        <v/>
      </c>
      <c r="BC74" s="27" t="str">
        <f t="shared" ca="1" si="25"/>
        <v/>
      </c>
      <c r="BD74" s="44" t="str">
        <f ca="1">IF(BC74="","",IF(BC74&lt;=VLOOKUP(AQ74,'Players Stats'!$C$88:$L$127,10),"YES","NO"))</f>
        <v/>
      </c>
      <c r="BE74" s="27" t="str">
        <f t="shared" ca="1" si="26"/>
        <v/>
      </c>
      <c r="BF74" s="44" t="str">
        <f ca="1">IF(BD74="YES",IF(BE74&lt;=VLOOKUP(AQ74,'Players Stats'!$C$88:$H$127,6),1,0),"")</f>
        <v/>
      </c>
      <c r="BG74" s="27" t="str">
        <f t="shared" ca="1" si="27"/>
        <v/>
      </c>
      <c r="BH74" s="44" t="str">
        <f ca="1">IF(AND(BD74="YES",BG74&lt;&gt;""),IF(BG74&lt;=VLOOKUP(AQ74,'Players Stats'!$C$88:$H$127,6),1,0),"")</f>
        <v/>
      </c>
      <c r="BI74" s="27" t="str">
        <f t="shared" ca="1" si="28"/>
        <v/>
      </c>
      <c r="BJ74" s="44" t="str">
        <f ca="1">IF(BI74="","",IF(BI74&lt;=Simulation!$K$7,"YES","NO"))</f>
        <v/>
      </c>
      <c r="BK74" s="27" t="str">
        <f t="shared" ca="1" si="29"/>
        <v/>
      </c>
      <c r="BL74" s="44" t="str">
        <f ca="1">IF(BJ74="NO",IF(BK74&lt;=Simulation!$K$9,AN74,AO74),"")</f>
        <v/>
      </c>
      <c r="BN74" s="44" t="str">
        <f t="shared" ca="1" si="30"/>
        <v/>
      </c>
      <c r="BO74" s="6" t="str">
        <f t="shared" ca="1" si="31"/>
        <v/>
      </c>
      <c r="BP74" s="44" t="str">
        <f t="shared" ca="1" si="32"/>
        <v/>
      </c>
      <c r="BR74" s="44" t="str">
        <f t="shared" ca="1" si="2"/>
        <v/>
      </c>
      <c r="BS74" s="44" t="str">
        <f t="shared" ca="1" si="2"/>
        <v/>
      </c>
      <c r="BT74" s="44" t="str">
        <f t="shared" ca="1" si="2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69"/>
        <v/>
      </c>
      <c r="BY74" s="44" t="str">
        <f t="shared" ca="1" si="33"/>
        <v/>
      </c>
      <c r="BZ74" s="27" t="str">
        <f t="shared" ca="1" si="79"/>
        <v/>
      </c>
      <c r="CA74" s="44" t="str">
        <f t="shared" ca="1" si="35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36"/>
        <v/>
      </c>
      <c r="CE74" s="44" t="str">
        <f ca="1">IF(BV74&lt;&gt;"",VLOOKUP('Quarter 3'!CA74-5*('Quarter 3'!BX74-1),'Players Stats'!$B$136:$J$140,1+BY74),"")</f>
        <v/>
      </c>
      <c r="CF74" s="44" t="str">
        <f t="shared" ca="1" si="70"/>
        <v/>
      </c>
      <c r="CG74" s="27" t="str">
        <f t="shared" ca="1" si="37"/>
        <v/>
      </c>
      <c r="CH74" s="44" t="str">
        <f ca="1">IF(BV74&lt;&gt;"",IF(CF74="NO",VLOOKUP(CA74,'Players Stats'!$C$88:$I$127,7),""),"")</f>
        <v/>
      </c>
      <c r="CI74" s="44" t="str">
        <f t="shared" ca="1" si="71"/>
        <v/>
      </c>
      <c r="CJ74" s="27" t="str">
        <f t="shared" ca="1" si="38"/>
        <v/>
      </c>
      <c r="CK74" s="44" t="str">
        <f ca="1">IF(CF74="NO",VLOOKUP(CA74,'Players Stats'!$C$88:$H$127,7-'Quarter 3'!CI74),"")</f>
        <v/>
      </c>
      <c r="CL74" s="44" t="str">
        <f t="shared" ca="1" si="72"/>
        <v/>
      </c>
      <c r="CM74" s="27" t="str">
        <f t="shared" ca="1" si="39"/>
        <v/>
      </c>
      <c r="CN74" s="44" t="str">
        <f ca="1">IF(CM74="","",IF(CM74&lt;=VLOOKUP(CA74,'Players Stats'!$C$88:$L$127,10),"YES","NO"))</f>
        <v/>
      </c>
      <c r="CO74" s="27" t="str">
        <f t="shared" ca="1" si="40"/>
        <v/>
      </c>
      <c r="CP74" s="44" t="str">
        <f ca="1">IF(CN74="YES",IF(CO74&lt;=VLOOKUP(CA74,'Players Stats'!$C$88:$H$127,6),1,0),"")</f>
        <v/>
      </c>
      <c r="CQ74" s="27" t="str">
        <f t="shared" ca="1" si="41"/>
        <v/>
      </c>
      <c r="CR74" s="44" t="str">
        <f ca="1">IF(AND(CN74="YES",CQ74&lt;&gt;""),IF(CQ74&lt;=VLOOKUP(CA74,'Players Stats'!$C$88:$H$127,6),1,0),"")</f>
        <v/>
      </c>
      <c r="CS74" s="27" t="str">
        <f t="shared" ca="1" si="42"/>
        <v/>
      </c>
      <c r="CT74" s="44" t="str">
        <f ca="1">IF(CS74="","",IF(CS74&lt;=Simulation!$K$7,"YES","NO"))</f>
        <v/>
      </c>
      <c r="CU74" s="27" t="str">
        <f t="shared" ca="1" si="43"/>
        <v/>
      </c>
      <c r="CV74" s="44" t="str">
        <f ca="1">IF(CT74="NO",IF(CU74&lt;=Simulation!$K$9,BX74,BY74),"")</f>
        <v/>
      </c>
      <c r="CX74" s="44" t="str">
        <f t="shared" ca="1" si="44"/>
        <v/>
      </c>
      <c r="CY74" s="6" t="str">
        <f t="shared" ca="1" si="45"/>
        <v/>
      </c>
      <c r="CZ74" s="44" t="str">
        <f t="shared" ca="1" si="46"/>
        <v/>
      </c>
      <c r="DB74" s="44" t="str">
        <f t="shared" ca="1" si="3"/>
        <v/>
      </c>
      <c r="DC74" s="44" t="str">
        <f t="shared" ca="1" si="3"/>
        <v/>
      </c>
      <c r="DD74" s="44" t="str">
        <f t="shared" ca="1" si="3"/>
        <v/>
      </c>
      <c r="DE74" s="44"/>
      <c r="DF74" s="44">
        <f ca="1">IF(DF73&lt;&gt;"",IF(AND(DF73&lt;60*Simulation!$K$8, DF73+DG74&lt;60*Simulation!$K$8),DF73+DG74,""),"")</f>
        <v>897</v>
      </c>
      <c r="DG74" s="44">
        <f ca="1">IF(DF73&lt;&gt;"",IF(AND(EF73&lt;&gt;"", DH73=EF73),RANDBETWEEN(Simulation!$N$6,Simulation!$P$6),RANDBETWEEN(Simulation!$N$5,Simulation!$P$5)),"")</f>
        <v>12</v>
      </c>
      <c r="DH74" s="44">
        <f t="shared" ca="1" si="73"/>
        <v>5</v>
      </c>
      <c r="DI74" s="44">
        <f t="shared" ca="1" si="47"/>
        <v>6</v>
      </c>
      <c r="DJ74" s="27">
        <f t="shared" ca="1" si="80"/>
        <v>0.76713372120230638</v>
      </c>
      <c r="DK74" s="44">
        <f t="shared" ca="1" si="49"/>
        <v>24</v>
      </c>
      <c r="DL74" s="44" t="str">
        <f ca="1">IF(DF74&lt;&gt;"",VLOOKUP(DK74,'Players Stats'!$C$88:$D$127,2),"")</f>
        <v>Power Forward</v>
      </c>
      <c r="DM74" s="44" t="str">
        <f ca="1">IF(DF74&lt;&gt;"",VLOOKUP(DK74,'Players Stats'!$C$88:$E$127,3),"")</f>
        <v>Serge Ibaka</v>
      </c>
      <c r="DN74" s="27">
        <f t="shared" ca="1" si="50"/>
        <v>6.8552926594327546E-2</v>
      </c>
      <c r="DO74" s="44">
        <f ca="1">IF(DF74&lt;&gt;"",VLOOKUP('Quarter 3'!DK74-5*('Quarter 3'!DH74-1),'Players Stats'!$B$136:$J$140,1+DI74),"")</f>
        <v>4.6249999999999999E-2</v>
      </c>
      <c r="DP74" s="44" t="str">
        <f t="shared" ca="1" si="74"/>
        <v>NO</v>
      </c>
      <c r="DQ74" s="27">
        <f t="shared" ca="1" si="51"/>
        <v>0.25571611710211672</v>
      </c>
      <c r="DR74" s="44">
        <f ca="1">IF(DF74&lt;&gt;"",IF(DP74="NO",VLOOKUP(DK74,'Players Stats'!$C$88:$I$127,7),""),"")</f>
        <v>6.7307692307692318E-2</v>
      </c>
      <c r="DS74" s="44">
        <f t="shared" ca="1" si="75"/>
        <v>2</v>
      </c>
      <c r="DT74" s="27">
        <f t="shared" ca="1" si="52"/>
        <v>0.73804925889908901</v>
      </c>
      <c r="DU74" s="44">
        <f ca="1">IF(DP74="NO",VLOOKUP(DK74,'Players Stats'!$C$88:$H$127,7-'Quarter 3'!DS74),"")</f>
        <v>0.57299999999999995</v>
      </c>
      <c r="DV74" s="44">
        <f t="shared" ca="1" si="76"/>
        <v>0</v>
      </c>
      <c r="DW74" s="27">
        <f t="shared" ca="1" si="53"/>
        <v>0.71773602012219107</v>
      </c>
      <c r="DX74" s="44" t="str">
        <f ca="1">IF(DW74="","",IF(DW74&lt;=VLOOKUP(DK74,'Players Stats'!$C$88:$L$127,10),"YES","NO"))</f>
        <v>NO</v>
      </c>
      <c r="DY74" s="27" t="str">
        <f t="shared" ca="1" si="54"/>
        <v/>
      </c>
      <c r="DZ74" s="44" t="str">
        <f ca="1">IF(DX74="YES",IF(DY74&lt;=VLOOKUP(DK74,'Players Stats'!$C$88:$H$127,6),1,0),"")</f>
        <v/>
      </c>
      <c r="EA74" s="27" t="str">
        <f t="shared" ca="1" si="55"/>
        <v/>
      </c>
      <c r="EB74" s="44" t="str">
        <f ca="1">IF(AND(DX74="YES",EA74&lt;&gt;""),IF(EA74&lt;=VLOOKUP(DK74,'Players Stats'!$C$88:$H$127,6),1,0),"")</f>
        <v/>
      </c>
      <c r="EC74" s="27">
        <f t="shared" ca="1" si="56"/>
        <v>0.41011205404732143</v>
      </c>
      <c r="ED74" s="44" t="str">
        <f ca="1">IF(EC74="","",IF(EC74&lt;=Simulation!$K$7,"YES","NO"))</f>
        <v>NO</v>
      </c>
      <c r="EE74" s="27">
        <f t="shared" ca="1" si="57"/>
        <v>0.40212546859902687</v>
      </c>
      <c r="EF74" s="44">
        <f ca="1">IF(ED74="NO",IF(EE74&lt;=Simulation!$K$9,DH74,DI74),"")</f>
        <v>6</v>
      </c>
      <c r="EH74" s="44">
        <f t="shared" ca="1" si="58"/>
        <v>34</v>
      </c>
      <c r="EI74" s="6" t="str">
        <f t="shared" ca="1" si="59"/>
        <v>-</v>
      </c>
      <c r="EJ74" s="44">
        <f t="shared" ca="1" si="60"/>
        <v>27</v>
      </c>
      <c r="EL74" s="44">
        <f t="shared" ca="1" si="4"/>
        <v>34</v>
      </c>
      <c r="EM74" s="44" t="str">
        <f t="shared" ca="1" si="4"/>
        <v>-</v>
      </c>
      <c r="EN74" s="44">
        <f t="shared" ca="1" si="4"/>
        <v>27</v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1"/>
        <v/>
      </c>
      <c r="E75" s="44" t="str">
        <f t="shared" ca="1" si="5"/>
        <v/>
      </c>
      <c r="F75" s="27" t="str">
        <f t="shared" ca="1" si="6"/>
        <v/>
      </c>
      <c r="G75" s="44" t="str">
        <f t="shared" ca="1" si="7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27" t="str">
        <f t="shared" ca="1" si="8"/>
        <v/>
      </c>
      <c r="K75" s="44" t="str">
        <f ca="1">IF(B75&lt;&gt;"",VLOOKUP('Quarter 3'!G75-5*('Quarter 3'!D75-1),'Players Stats'!$B$136:$J$140,1+E75),"")</f>
        <v/>
      </c>
      <c r="L75" s="44" t="str">
        <f t="shared" ca="1" si="62"/>
        <v/>
      </c>
      <c r="M75" s="27" t="str">
        <f t="shared" ca="1" si="9"/>
        <v/>
      </c>
      <c r="N75" s="44" t="str">
        <f ca="1">IF(B75&lt;&gt;"",IF(L75="NO",VLOOKUP(G75,'Players Stats'!$C$88:$I$127,7),""),"")</f>
        <v/>
      </c>
      <c r="O75" s="44" t="str">
        <f t="shared" ca="1" si="63"/>
        <v/>
      </c>
      <c r="P75" s="27" t="str">
        <f t="shared" ca="1" si="10"/>
        <v/>
      </c>
      <c r="Q75" s="44" t="str">
        <f ca="1">IF(L75="NO",VLOOKUP(G75,'Players Stats'!$C$88:$H$127,7-'Quarter 3'!O75),"")</f>
        <v/>
      </c>
      <c r="R75" s="44" t="str">
        <f t="shared" ca="1" si="64"/>
        <v/>
      </c>
      <c r="S75" s="27" t="str">
        <f t="shared" ca="1" si="11"/>
        <v/>
      </c>
      <c r="T75" s="44" t="str">
        <f ca="1">IF(S75="","",IF(S75&lt;=VLOOKUP(G75,'Players Stats'!$C$88:$L$127,10),"YES","NO"))</f>
        <v/>
      </c>
      <c r="U75" s="27" t="str">
        <f t="shared" ca="1" si="12"/>
        <v/>
      </c>
      <c r="V75" s="44" t="str">
        <f ca="1">IF(T75="YES",IF(U75&lt;=VLOOKUP(G75,'Players Stats'!$C$88:$H$127,6),1,0),"")</f>
        <v/>
      </c>
      <c r="W75" s="27" t="str">
        <f t="shared" ca="1" si="13"/>
        <v/>
      </c>
      <c r="X75" s="44" t="str">
        <f ca="1">IF(AND(T75="YES",W75&lt;&gt;""),IF(W75&lt;=VLOOKUP(G75,'Players Stats'!$C$88:$H$127,6),1,0),"")</f>
        <v/>
      </c>
      <c r="Y75" s="27" t="str">
        <f t="shared" ca="1" si="14"/>
        <v/>
      </c>
      <c r="Z75" s="44" t="str">
        <f ca="1">IF(Y75="","",IF(Y75&lt;=Simulation!$K$7,"YES","NO"))</f>
        <v/>
      </c>
      <c r="AA75" s="27" t="str">
        <f t="shared" ca="1" si="15"/>
        <v/>
      </c>
      <c r="AB75" s="44" t="str">
        <f ca="1">IF(Z75="NO",IF(AA75&lt;=Simulation!$K$9,D75,E75),"")</f>
        <v/>
      </c>
      <c r="AD75" s="44" t="str">
        <f t="shared" ca="1" si="16"/>
        <v/>
      </c>
      <c r="AE75" s="6" t="str">
        <f t="shared" ca="1" si="17"/>
        <v/>
      </c>
      <c r="AF75" s="44" t="str">
        <f t="shared" ca="1" si="18"/>
        <v/>
      </c>
      <c r="AH75" s="44" t="str">
        <f t="shared" ca="1" si="77"/>
        <v/>
      </c>
      <c r="AI75" s="44" t="str">
        <f t="shared" ca="1" si="77"/>
        <v/>
      </c>
      <c r="AJ75" s="44" t="str">
        <f t="shared" ca="1" si="77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65"/>
        <v/>
      </c>
      <c r="AO75" s="44" t="str">
        <f t="shared" ca="1" si="19"/>
        <v/>
      </c>
      <c r="AP75" s="27" t="str">
        <f t="shared" ca="1" si="78"/>
        <v/>
      </c>
      <c r="AQ75" s="44" t="str">
        <f t="shared" ca="1" si="21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22"/>
        <v/>
      </c>
      <c r="AU75" s="44" t="str">
        <f ca="1">IF(AL75&lt;&gt;"",VLOOKUP('Quarter 3'!AQ75-5*('Quarter 3'!AN75-1),'Players Stats'!$B$136:$J$140,1+AO75),"")</f>
        <v/>
      </c>
      <c r="AV75" s="44" t="str">
        <f t="shared" ca="1" si="66"/>
        <v/>
      </c>
      <c r="AW75" s="27" t="str">
        <f t="shared" ca="1" si="23"/>
        <v/>
      </c>
      <c r="AX75" s="44" t="str">
        <f ca="1">IF(AL75&lt;&gt;"",IF(AV75="NO",VLOOKUP(AQ75,'Players Stats'!$C$88:$I$127,7),""),"")</f>
        <v/>
      </c>
      <c r="AY75" s="44" t="str">
        <f t="shared" ca="1" si="67"/>
        <v/>
      </c>
      <c r="AZ75" s="27" t="str">
        <f t="shared" ca="1" si="24"/>
        <v/>
      </c>
      <c r="BA75" s="44" t="str">
        <f ca="1">IF(AV75="NO",VLOOKUP(AQ75,'Players Stats'!$C$88:$H$127,7-'Quarter 3'!AY75),"")</f>
        <v/>
      </c>
      <c r="BB75" s="44" t="str">
        <f t="shared" ca="1" si="68"/>
        <v/>
      </c>
      <c r="BC75" s="27" t="str">
        <f t="shared" ca="1" si="25"/>
        <v/>
      </c>
      <c r="BD75" s="44" t="str">
        <f ca="1">IF(BC75="","",IF(BC75&lt;=VLOOKUP(AQ75,'Players Stats'!$C$88:$L$127,10),"YES","NO"))</f>
        <v/>
      </c>
      <c r="BE75" s="27" t="str">
        <f t="shared" ca="1" si="26"/>
        <v/>
      </c>
      <c r="BF75" s="44" t="str">
        <f ca="1">IF(BD75="YES",IF(BE75&lt;=VLOOKUP(AQ75,'Players Stats'!$C$88:$H$127,6),1,0),"")</f>
        <v/>
      </c>
      <c r="BG75" s="27" t="str">
        <f t="shared" ca="1" si="27"/>
        <v/>
      </c>
      <c r="BH75" s="44" t="str">
        <f ca="1">IF(AND(BD75="YES",BG75&lt;&gt;""),IF(BG75&lt;=VLOOKUP(AQ75,'Players Stats'!$C$88:$H$127,6),1,0),"")</f>
        <v/>
      </c>
      <c r="BI75" s="27" t="str">
        <f t="shared" ca="1" si="28"/>
        <v/>
      </c>
      <c r="BJ75" s="44" t="str">
        <f ca="1">IF(BI75="","",IF(BI75&lt;=Simulation!$K$7,"YES","NO"))</f>
        <v/>
      </c>
      <c r="BK75" s="27" t="str">
        <f t="shared" ca="1" si="29"/>
        <v/>
      </c>
      <c r="BL75" s="44" t="str">
        <f ca="1">IF(BJ75="NO",IF(BK75&lt;=Simulation!$K$9,AN75,AO75),"")</f>
        <v/>
      </c>
      <c r="BN75" s="44" t="str">
        <f t="shared" ca="1" si="30"/>
        <v/>
      </c>
      <c r="BO75" s="6" t="str">
        <f t="shared" ca="1" si="31"/>
        <v/>
      </c>
      <c r="BP75" s="44" t="str">
        <f t="shared" ca="1" si="32"/>
        <v/>
      </c>
      <c r="BR75" s="44" t="str">
        <f t="shared" ref="BR75:BT90" ca="1" si="81">IF(AND(BN75&lt;&gt;"",BN76=""),BN75,"")</f>
        <v/>
      </c>
      <c r="BS75" s="44" t="str">
        <f t="shared" ca="1" si="81"/>
        <v/>
      </c>
      <c r="BT75" s="44" t="str">
        <f t="shared" ca="1" si="81"/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69"/>
        <v/>
      </c>
      <c r="BY75" s="44" t="str">
        <f t="shared" ca="1" si="33"/>
        <v/>
      </c>
      <c r="BZ75" s="27" t="str">
        <f t="shared" ca="1" si="79"/>
        <v/>
      </c>
      <c r="CA75" s="44" t="str">
        <f t="shared" ca="1" si="35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36"/>
        <v/>
      </c>
      <c r="CE75" s="44" t="str">
        <f ca="1">IF(BV75&lt;&gt;"",VLOOKUP('Quarter 3'!CA75-5*('Quarter 3'!BX75-1),'Players Stats'!$B$136:$J$140,1+BY75),"")</f>
        <v/>
      </c>
      <c r="CF75" s="44" t="str">
        <f t="shared" ca="1" si="70"/>
        <v/>
      </c>
      <c r="CG75" s="27" t="str">
        <f t="shared" ca="1" si="37"/>
        <v/>
      </c>
      <c r="CH75" s="44" t="str">
        <f ca="1">IF(BV75&lt;&gt;"",IF(CF75="NO",VLOOKUP(CA75,'Players Stats'!$C$88:$I$127,7),""),"")</f>
        <v/>
      </c>
      <c r="CI75" s="44" t="str">
        <f t="shared" ca="1" si="71"/>
        <v/>
      </c>
      <c r="CJ75" s="27" t="str">
        <f t="shared" ca="1" si="38"/>
        <v/>
      </c>
      <c r="CK75" s="44" t="str">
        <f ca="1">IF(CF75="NO",VLOOKUP(CA75,'Players Stats'!$C$88:$H$127,7-'Quarter 3'!CI75),"")</f>
        <v/>
      </c>
      <c r="CL75" s="44" t="str">
        <f t="shared" ca="1" si="72"/>
        <v/>
      </c>
      <c r="CM75" s="27" t="str">
        <f t="shared" ca="1" si="39"/>
        <v/>
      </c>
      <c r="CN75" s="44" t="str">
        <f ca="1">IF(CM75="","",IF(CM75&lt;=VLOOKUP(CA75,'Players Stats'!$C$88:$L$127,10),"YES","NO"))</f>
        <v/>
      </c>
      <c r="CO75" s="27" t="str">
        <f t="shared" ca="1" si="40"/>
        <v/>
      </c>
      <c r="CP75" s="44" t="str">
        <f ca="1">IF(CN75="YES",IF(CO75&lt;=VLOOKUP(CA75,'Players Stats'!$C$88:$H$127,6),1,0),"")</f>
        <v/>
      </c>
      <c r="CQ75" s="27" t="str">
        <f t="shared" ca="1" si="41"/>
        <v/>
      </c>
      <c r="CR75" s="44" t="str">
        <f ca="1">IF(AND(CN75="YES",CQ75&lt;&gt;""),IF(CQ75&lt;=VLOOKUP(CA75,'Players Stats'!$C$88:$H$127,6),1,0),"")</f>
        <v/>
      </c>
      <c r="CS75" s="27" t="str">
        <f t="shared" ca="1" si="42"/>
        <v/>
      </c>
      <c r="CT75" s="44" t="str">
        <f ca="1">IF(CS75="","",IF(CS75&lt;=Simulation!$K$7,"YES","NO"))</f>
        <v/>
      </c>
      <c r="CU75" s="27" t="str">
        <f t="shared" ca="1" si="43"/>
        <v/>
      </c>
      <c r="CV75" s="44" t="str">
        <f ca="1">IF(CT75="NO",IF(CU75&lt;=Simulation!$K$9,BX75,BY75),"")</f>
        <v/>
      </c>
      <c r="CX75" s="44" t="str">
        <f t="shared" ca="1" si="44"/>
        <v/>
      </c>
      <c r="CY75" s="6" t="str">
        <f t="shared" ca="1" si="45"/>
        <v/>
      </c>
      <c r="CZ75" s="44" t="str">
        <f t="shared" ca="1" si="46"/>
        <v/>
      </c>
      <c r="DB75" s="44" t="str">
        <f t="shared" ref="DB75:DD90" ca="1" si="82">IF(AND(CX75&lt;&gt;"",CX76=""),CX75,"")</f>
        <v/>
      </c>
      <c r="DC75" s="44" t="str">
        <f t="shared" ca="1" si="82"/>
        <v/>
      </c>
      <c r="DD75" s="44" t="str">
        <f t="shared" ca="1" si="82"/>
        <v/>
      </c>
      <c r="DE75" s="44"/>
      <c r="DF75" s="44" t="str">
        <f ca="1">IF(DF74&lt;&gt;"",IF(AND(DF74&lt;60*Simulation!$K$8, DF74+DG75&lt;60*Simulation!$K$8),DF74+DG75,""),"")</f>
        <v/>
      </c>
      <c r="DG75" s="44">
        <f ca="1">IF(DF74&lt;&gt;"",IF(AND(EF74&lt;&gt;"", DH74=EF74),RANDBETWEEN(Simulation!$N$6,Simulation!$P$6),RANDBETWEEN(Simulation!$N$5,Simulation!$P$5)),"")</f>
        <v>22</v>
      </c>
      <c r="DH75" s="44" t="str">
        <f t="shared" ca="1" si="73"/>
        <v/>
      </c>
      <c r="DI75" s="44" t="str">
        <f t="shared" ca="1" si="47"/>
        <v/>
      </c>
      <c r="DJ75" s="27" t="str">
        <f t="shared" ca="1" si="80"/>
        <v/>
      </c>
      <c r="DK75" s="44" t="str">
        <f t="shared" ca="1" si="49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0"/>
        <v/>
      </c>
      <c r="DO75" s="44" t="str">
        <f ca="1">IF(DF75&lt;&gt;"",VLOOKUP('Quarter 3'!DK75-5*('Quarter 3'!DH75-1),'Players Stats'!$B$136:$J$140,1+DI75),"")</f>
        <v/>
      </c>
      <c r="DP75" s="44" t="str">
        <f t="shared" ca="1" si="74"/>
        <v/>
      </c>
      <c r="DQ75" s="27" t="str">
        <f t="shared" ca="1" si="51"/>
        <v/>
      </c>
      <c r="DR75" s="44" t="str">
        <f ca="1">IF(DF75&lt;&gt;"",IF(DP75="NO",VLOOKUP(DK75,'Players Stats'!$C$88:$I$127,7),""),"")</f>
        <v/>
      </c>
      <c r="DS75" s="44" t="str">
        <f t="shared" ca="1" si="75"/>
        <v/>
      </c>
      <c r="DT75" s="27" t="str">
        <f t="shared" ca="1" si="52"/>
        <v/>
      </c>
      <c r="DU75" s="44" t="str">
        <f ca="1">IF(DP75="NO",VLOOKUP(DK75,'Players Stats'!$C$88:$H$127,7-'Quarter 3'!DS75),"")</f>
        <v/>
      </c>
      <c r="DV75" s="44" t="str">
        <f t="shared" ca="1" si="76"/>
        <v/>
      </c>
      <c r="DW75" s="27" t="str">
        <f t="shared" ca="1" si="53"/>
        <v/>
      </c>
      <c r="DX75" s="44" t="str">
        <f ca="1">IF(DW75="","",IF(DW75&lt;=VLOOKUP(DK75,'Players Stats'!$C$88:$L$127,10),"YES","NO"))</f>
        <v/>
      </c>
      <c r="DY75" s="27" t="str">
        <f t="shared" ca="1" si="54"/>
        <v/>
      </c>
      <c r="DZ75" s="44" t="str">
        <f ca="1">IF(DX75="YES",IF(DY75&lt;=VLOOKUP(DK75,'Players Stats'!$C$88:$H$127,6),1,0),"")</f>
        <v/>
      </c>
      <c r="EA75" s="27" t="str">
        <f t="shared" ca="1" si="55"/>
        <v/>
      </c>
      <c r="EB75" s="44" t="str">
        <f ca="1">IF(AND(DX75="YES",EA75&lt;&gt;""),IF(EA75&lt;=VLOOKUP(DK75,'Players Stats'!$C$88:$H$127,6),1,0),"")</f>
        <v/>
      </c>
      <c r="EC75" s="27" t="str">
        <f t="shared" ca="1" si="56"/>
        <v/>
      </c>
      <c r="ED75" s="44" t="str">
        <f ca="1">IF(EC75="","",IF(EC75&lt;=Simulation!$K$7,"YES","NO"))</f>
        <v/>
      </c>
      <c r="EE75" s="27" t="str">
        <f t="shared" ca="1" si="57"/>
        <v/>
      </c>
      <c r="EF75" s="44" t="str">
        <f ca="1">IF(ED75="NO",IF(EE75&lt;=Simulation!$K$9,DH75,DI75),"")</f>
        <v/>
      </c>
      <c r="EH75" s="44" t="str">
        <f t="shared" ca="1" si="58"/>
        <v/>
      </c>
      <c r="EI75" s="6" t="str">
        <f t="shared" ca="1" si="59"/>
        <v/>
      </c>
      <c r="EJ75" s="44" t="str">
        <f t="shared" ca="1" si="60"/>
        <v/>
      </c>
      <c r="EL75" s="44" t="str">
        <f t="shared" ref="EL75:EN90" ca="1" si="83">IF(AND(EH75&lt;&gt;"",EH76=""),EH75,"")</f>
        <v/>
      </c>
      <c r="EM75" s="44" t="str">
        <f t="shared" ca="1" si="83"/>
        <v/>
      </c>
      <c r="EN75" s="44" t="str">
        <f t="shared" ca="1" si="83"/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1"/>
        <v/>
      </c>
      <c r="E76" s="44" t="str">
        <f t="shared" ca="1" si="5"/>
        <v/>
      </c>
      <c r="F76" s="27" t="str">
        <f t="shared" ca="1" si="6"/>
        <v/>
      </c>
      <c r="G76" s="44" t="str">
        <f t="shared" ca="1" si="7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27" t="str">
        <f t="shared" ca="1" si="8"/>
        <v/>
      </c>
      <c r="K76" s="44" t="str">
        <f ca="1">IF(B76&lt;&gt;"",VLOOKUP('Quarter 3'!G76-5*('Quarter 3'!D76-1),'Players Stats'!$B$136:$J$140,1+E76),"")</f>
        <v/>
      </c>
      <c r="L76" s="44" t="str">
        <f t="shared" ca="1" si="62"/>
        <v/>
      </c>
      <c r="M76" s="27" t="str">
        <f t="shared" ca="1" si="9"/>
        <v/>
      </c>
      <c r="N76" s="44" t="str">
        <f ca="1">IF(B76&lt;&gt;"",IF(L76="NO",VLOOKUP(G76,'Players Stats'!$C$88:$I$127,7),""),"")</f>
        <v/>
      </c>
      <c r="O76" s="44" t="str">
        <f t="shared" ca="1" si="63"/>
        <v/>
      </c>
      <c r="P76" s="27" t="str">
        <f t="shared" ca="1" si="10"/>
        <v/>
      </c>
      <c r="Q76" s="44" t="str">
        <f ca="1">IF(L76="NO",VLOOKUP(G76,'Players Stats'!$C$88:$H$127,7-'Quarter 3'!O76),"")</f>
        <v/>
      </c>
      <c r="R76" s="44" t="str">
        <f t="shared" ca="1" si="64"/>
        <v/>
      </c>
      <c r="S76" s="27" t="str">
        <f t="shared" ca="1" si="11"/>
        <v/>
      </c>
      <c r="T76" s="44" t="str">
        <f ca="1">IF(S76="","",IF(S76&lt;=VLOOKUP(G76,'Players Stats'!$C$88:$L$127,10),"YES","NO"))</f>
        <v/>
      </c>
      <c r="U76" s="27" t="str">
        <f t="shared" ca="1" si="12"/>
        <v/>
      </c>
      <c r="V76" s="44" t="str">
        <f ca="1">IF(T76="YES",IF(U76&lt;=VLOOKUP(G76,'Players Stats'!$C$88:$H$127,6),1,0),"")</f>
        <v/>
      </c>
      <c r="W76" s="27" t="str">
        <f t="shared" ca="1" si="13"/>
        <v/>
      </c>
      <c r="X76" s="44" t="str">
        <f ca="1">IF(AND(T76="YES",W76&lt;&gt;""),IF(W76&lt;=VLOOKUP(G76,'Players Stats'!$C$88:$H$127,6),1,0),"")</f>
        <v/>
      </c>
      <c r="Y76" s="27" t="str">
        <f t="shared" ca="1" si="14"/>
        <v/>
      </c>
      <c r="Z76" s="44" t="str">
        <f ca="1">IF(Y76="","",IF(Y76&lt;=Simulation!$K$7,"YES","NO"))</f>
        <v/>
      </c>
      <c r="AA76" s="27" t="str">
        <f t="shared" ca="1" si="15"/>
        <v/>
      </c>
      <c r="AB76" s="44" t="str">
        <f ca="1">IF(Z76="NO",IF(AA76&lt;=Simulation!$K$9,D76,E76),"")</f>
        <v/>
      </c>
      <c r="AD76" s="44" t="str">
        <f t="shared" ca="1" si="16"/>
        <v/>
      </c>
      <c r="AE76" s="6" t="str">
        <f t="shared" ca="1" si="17"/>
        <v/>
      </c>
      <c r="AF76" s="44" t="str">
        <f t="shared" ca="1" si="18"/>
        <v/>
      </c>
      <c r="AH76" s="44" t="str">
        <f t="shared" ca="1" si="77"/>
        <v/>
      </c>
      <c r="AI76" s="44" t="str">
        <f t="shared" ca="1" si="77"/>
        <v/>
      </c>
      <c r="AJ76" s="44" t="str">
        <f t="shared" ca="1" si="77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65"/>
        <v/>
      </c>
      <c r="AO76" s="44" t="str">
        <f t="shared" ca="1" si="19"/>
        <v/>
      </c>
      <c r="AP76" s="27" t="str">
        <f t="shared" ca="1" si="78"/>
        <v/>
      </c>
      <c r="AQ76" s="44" t="str">
        <f t="shared" ca="1" si="21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22"/>
        <v/>
      </c>
      <c r="AU76" s="44" t="str">
        <f ca="1">IF(AL76&lt;&gt;"",VLOOKUP('Quarter 3'!AQ76-5*('Quarter 3'!AN76-1),'Players Stats'!$B$136:$J$140,1+AO76),"")</f>
        <v/>
      </c>
      <c r="AV76" s="44" t="str">
        <f t="shared" ca="1" si="66"/>
        <v/>
      </c>
      <c r="AW76" s="27" t="str">
        <f t="shared" ca="1" si="23"/>
        <v/>
      </c>
      <c r="AX76" s="44" t="str">
        <f ca="1">IF(AL76&lt;&gt;"",IF(AV76="NO",VLOOKUP(AQ76,'Players Stats'!$C$88:$I$127,7),""),"")</f>
        <v/>
      </c>
      <c r="AY76" s="44" t="str">
        <f t="shared" ca="1" si="67"/>
        <v/>
      </c>
      <c r="AZ76" s="27" t="str">
        <f t="shared" ca="1" si="24"/>
        <v/>
      </c>
      <c r="BA76" s="44" t="str">
        <f ca="1">IF(AV76="NO",VLOOKUP(AQ76,'Players Stats'!$C$88:$H$127,7-'Quarter 3'!AY76),"")</f>
        <v/>
      </c>
      <c r="BB76" s="44" t="str">
        <f t="shared" ca="1" si="68"/>
        <v/>
      </c>
      <c r="BC76" s="27" t="str">
        <f t="shared" ca="1" si="25"/>
        <v/>
      </c>
      <c r="BD76" s="44" t="str">
        <f ca="1">IF(BC76="","",IF(BC76&lt;=VLOOKUP(AQ76,'Players Stats'!$C$88:$L$127,10),"YES","NO"))</f>
        <v/>
      </c>
      <c r="BE76" s="27" t="str">
        <f t="shared" ca="1" si="26"/>
        <v/>
      </c>
      <c r="BF76" s="44" t="str">
        <f ca="1">IF(BD76="YES",IF(BE76&lt;=VLOOKUP(AQ76,'Players Stats'!$C$88:$H$127,6),1,0),"")</f>
        <v/>
      </c>
      <c r="BG76" s="27" t="str">
        <f t="shared" ca="1" si="27"/>
        <v/>
      </c>
      <c r="BH76" s="44" t="str">
        <f ca="1">IF(AND(BD76="YES",BG76&lt;&gt;""),IF(BG76&lt;=VLOOKUP(AQ76,'Players Stats'!$C$88:$H$127,6),1,0),"")</f>
        <v/>
      </c>
      <c r="BI76" s="27" t="str">
        <f t="shared" ca="1" si="28"/>
        <v/>
      </c>
      <c r="BJ76" s="44" t="str">
        <f ca="1">IF(BI76="","",IF(BI76&lt;=Simulation!$K$7,"YES","NO"))</f>
        <v/>
      </c>
      <c r="BK76" s="27" t="str">
        <f t="shared" ca="1" si="29"/>
        <v/>
      </c>
      <c r="BL76" s="44" t="str">
        <f ca="1">IF(BJ76="NO",IF(BK76&lt;=Simulation!$K$9,AN76,AO76),"")</f>
        <v/>
      </c>
      <c r="BN76" s="44" t="str">
        <f t="shared" ca="1" si="30"/>
        <v/>
      </c>
      <c r="BO76" s="6" t="str">
        <f t="shared" ca="1" si="31"/>
        <v/>
      </c>
      <c r="BP76" s="44" t="str">
        <f t="shared" ca="1" si="32"/>
        <v/>
      </c>
      <c r="BR76" s="44" t="str">
        <f t="shared" ca="1" si="81"/>
        <v/>
      </c>
      <c r="BS76" s="44" t="str">
        <f t="shared" ca="1" si="81"/>
        <v/>
      </c>
      <c r="BT76" s="44" t="str">
        <f t="shared" ca="1" si="81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69"/>
        <v/>
      </c>
      <c r="BY76" s="44" t="str">
        <f t="shared" ca="1" si="33"/>
        <v/>
      </c>
      <c r="BZ76" s="27" t="str">
        <f t="shared" ca="1" si="79"/>
        <v/>
      </c>
      <c r="CA76" s="44" t="str">
        <f t="shared" ca="1" si="35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36"/>
        <v/>
      </c>
      <c r="CE76" s="44" t="str">
        <f ca="1">IF(BV76&lt;&gt;"",VLOOKUP('Quarter 3'!CA76-5*('Quarter 3'!BX76-1),'Players Stats'!$B$136:$J$140,1+BY76),"")</f>
        <v/>
      </c>
      <c r="CF76" s="44" t="str">
        <f t="shared" ca="1" si="70"/>
        <v/>
      </c>
      <c r="CG76" s="27" t="str">
        <f t="shared" ca="1" si="37"/>
        <v/>
      </c>
      <c r="CH76" s="44" t="str">
        <f ca="1">IF(BV76&lt;&gt;"",IF(CF76="NO",VLOOKUP(CA76,'Players Stats'!$C$88:$I$127,7),""),"")</f>
        <v/>
      </c>
      <c r="CI76" s="44" t="str">
        <f t="shared" ca="1" si="71"/>
        <v/>
      </c>
      <c r="CJ76" s="27" t="str">
        <f t="shared" ca="1" si="38"/>
        <v/>
      </c>
      <c r="CK76" s="44" t="str">
        <f ca="1">IF(CF76="NO",VLOOKUP(CA76,'Players Stats'!$C$88:$H$127,7-'Quarter 3'!CI76),"")</f>
        <v/>
      </c>
      <c r="CL76" s="44" t="str">
        <f t="shared" ca="1" si="72"/>
        <v/>
      </c>
      <c r="CM76" s="27" t="str">
        <f t="shared" ca="1" si="39"/>
        <v/>
      </c>
      <c r="CN76" s="44" t="str">
        <f ca="1">IF(CM76="","",IF(CM76&lt;=VLOOKUP(CA76,'Players Stats'!$C$88:$L$127,10),"YES","NO"))</f>
        <v/>
      </c>
      <c r="CO76" s="27" t="str">
        <f t="shared" ca="1" si="40"/>
        <v/>
      </c>
      <c r="CP76" s="44" t="str">
        <f ca="1">IF(CN76="YES",IF(CO76&lt;=VLOOKUP(CA76,'Players Stats'!$C$88:$H$127,6),1,0),"")</f>
        <v/>
      </c>
      <c r="CQ76" s="27" t="str">
        <f t="shared" ca="1" si="41"/>
        <v/>
      </c>
      <c r="CR76" s="44" t="str">
        <f ca="1">IF(AND(CN76="YES",CQ76&lt;&gt;""),IF(CQ76&lt;=VLOOKUP(CA76,'Players Stats'!$C$88:$H$127,6),1,0),"")</f>
        <v/>
      </c>
      <c r="CS76" s="27" t="str">
        <f t="shared" ca="1" si="42"/>
        <v/>
      </c>
      <c r="CT76" s="44" t="str">
        <f ca="1">IF(CS76="","",IF(CS76&lt;=Simulation!$K$7,"YES","NO"))</f>
        <v/>
      </c>
      <c r="CU76" s="27" t="str">
        <f t="shared" ca="1" si="43"/>
        <v/>
      </c>
      <c r="CV76" s="44" t="str">
        <f ca="1">IF(CT76="NO",IF(CU76&lt;=Simulation!$K$9,BX76,BY76),"")</f>
        <v/>
      </c>
      <c r="CX76" s="44" t="str">
        <f t="shared" ca="1" si="44"/>
        <v/>
      </c>
      <c r="CY76" s="6" t="str">
        <f t="shared" ca="1" si="45"/>
        <v/>
      </c>
      <c r="CZ76" s="44" t="str">
        <f t="shared" ca="1" si="46"/>
        <v/>
      </c>
      <c r="DB76" s="44" t="str">
        <f t="shared" ca="1" si="82"/>
        <v/>
      </c>
      <c r="DC76" s="44" t="str">
        <f t="shared" ca="1" si="82"/>
        <v/>
      </c>
      <c r="DD76" s="44" t="str">
        <f t="shared" ca="1" si="82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3"/>
        <v/>
      </c>
      <c r="DI76" s="44" t="str">
        <f t="shared" ca="1" si="47"/>
        <v/>
      </c>
      <c r="DJ76" s="27" t="str">
        <f t="shared" ca="1" si="80"/>
        <v/>
      </c>
      <c r="DK76" s="44" t="str">
        <f t="shared" ca="1" si="49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0"/>
        <v/>
      </c>
      <c r="DO76" s="44" t="str">
        <f ca="1">IF(DF76&lt;&gt;"",VLOOKUP('Quarter 3'!DK76-5*('Quarter 3'!DH76-1),'Players Stats'!$B$136:$J$140,1+DI76),"")</f>
        <v/>
      </c>
      <c r="DP76" s="44" t="str">
        <f t="shared" ca="1" si="74"/>
        <v/>
      </c>
      <c r="DQ76" s="27" t="str">
        <f t="shared" ca="1" si="51"/>
        <v/>
      </c>
      <c r="DR76" s="44" t="str">
        <f ca="1">IF(DF76&lt;&gt;"",IF(DP76="NO",VLOOKUP(DK76,'Players Stats'!$C$88:$I$127,7),""),"")</f>
        <v/>
      </c>
      <c r="DS76" s="44" t="str">
        <f t="shared" ca="1" si="75"/>
        <v/>
      </c>
      <c r="DT76" s="27" t="str">
        <f t="shared" ca="1" si="52"/>
        <v/>
      </c>
      <c r="DU76" s="44" t="str">
        <f ca="1">IF(DP76="NO",VLOOKUP(DK76,'Players Stats'!$C$88:$H$127,7-'Quarter 3'!DS76),"")</f>
        <v/>
      </c>
      <c r="DV76" s="44" t="str">
        <f t="shared" ca="1" si="76"/>
        <v/>
      </c>
      <c r="DW76" s="27" t="str">
        <f t="shared" ca="1" si="53"/>
        <v/>
      </c>
      <c r="DX76" s="44" t="str">
        <f ca="1">IF(DW76="","",IF(DW76&lt;=VLOOKUP(DK76,'Players Stats'!$C$88:$L$127,10),"YES","NO"))</f>
        <v/>
      </c>
      <c r="DY76" s="27" t="str">
        <f t="shared" ca="1" si="54"/>
        <v/>
      </c>
      <c r="DZ76" s="44" t="str">
        <f ca="1">IF(DX76="YES",IF(DY76&lt;=VLOOKUP(DK76,'Players Stats'!$C$88:$H$127,6),1,0),"")</f>
        <v/>
      </c>
      <c r="EA76" s="27" t="str">
        <f t="shared" ca="1" si="55"/>
        <v/>
      </c>
      <c r="EB76" s="44" t="str">
        <f ca="1">IF(AND(DX76="YES",EA76&lt;&gt;""),IF(EA76&lt;=VLOOKUP(DK76,'Players Stats'!$C$88:$H$127,6),1,0),"")</f>
        <v/>
      </c>
      <c r="EC76" s="27" t="str">
        <f t="shared" ca="1" si="56"/>
        <v/>
      </c>
      <c r="ED76" s="44" t="str">
        <f ca="1">IF(EC76="","",IF(EC76&lt;=Simulation!$K$7,"YES","NO"))</f>
        <v/>
      </c>
      <c r="EE76" s="27" t="str">
        <f t="shared" ca="1" si="57"/>
        <v/>
      </c>
      <c r="EF76" s="44" t="str">
        <f ca="1">IF(ED76="NO",IF(EE76&lt;=Simulation!$K$9,DH76,DI76),"")</f>
        <v/>
      </c>
      <c r="EH76" s="44" t="str">
        <f t="shared" ca="1" si="58"/>
        <v/>
      </c>
      <c r="EI76" s="6" t="str">
        <f t="shared" ca="1" si="59"/>
        <v/>
      </c>
      <c r="EJ76" s="44" t="str">
        <f t="shared" ca="1" si="60"/>
        <v/>
      </c>
      <c r="EL76" s="44" t="str">
        <f t="shared" ca="1" si="83"/>
        <v/>
      </c>
      <c r="EM76" s="44" t="str">
        <f t="shared" ca="1" si="83"/>
        <v/>
      </c>
      <c r="EN76" s="44" t="str">
        <f t="shared" ca="1" si="83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1"/>
        <v/>
      </c>
      <c r="E77" s="44" t="str">
        <f t="shared" ref="E77:E90" ca="1" si="84">IF(B77&lt;&gt;"",IF(D77=C$4,C$5,C$4),"")</f>
        <v/>
      </c>
      <c r="F77" s="27" t="str">
        <f t="shared" ref="F77:F90" ca="1" si="85">IF(B77&lt;&gt;"",RAND(),"")</f>
        <v/>
      </c>
      <c r="G77" s="44" t="str">
        <f t="shared" ref="G77:G90" ca="1" si="86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27" t="str">
        <f t="shared" ref="J77:J90" ca="1" si="87">IF(B77&lt;&gt;"",RAND(),"")</f>
        <v/>
      </c>
      <c r="K77" s="44" t="str">
        <f ca="1">IF(B77&lt;&gt;"",VLOOKUP('Quarter 3'!G77-5*('Quarter 3'!D77-1),'Players Stats'!$B$136:$J$140,1+E77),"")</f>
        <v/>
      </c>
      <c r="L77" s="44" t="str">
        <f t="shared" ca="1" si="62"/>
        <v/>
      </c>
      <c r="M77" s="27" t="str">
        <f t="shared" ref="M77:M90" ca="1" si="88">IF(B77&lt;&gt;"",IF(L77="NO",RAND(),""),"")</f>
        <v/>
      </c>
      <c r="N77" s="44" t="str">
        <f ca="1">IF(B77&lt;&gt;"",IF(L77="NO",VLOOKUP(G77,'Players Stats'!$C$88:$I$127,7),""),"")</f>
        <v/>
      </c>
      <c r="O77" s="44" t="str">
        <f t="shared" ca="1" si="63"/>
        <v/>
      </c>
      <c r="P77" s="27" t="str">
        <f t="shared" ref="P77:P90" ca="1" si="89">IF(B77&lt;&gt;"",IF(L77="NO",RAND(),""),"")</f>
        <v/>
      </c>
      <c r="Q77" s="44" t="str">
        <f ca="1">IF(L77="NO",VLOOKUP(G77,'Players Stats'!$C$88:$H$127,7-'Quarter 3'!O77),"")</f>
        <v/>
      </c>
      <c r="R77" s="44" t="str">
        <f t="shared" ca="1" si="64"/>
        <v/>
      </c>
      <c r="S77" s="27" t="str">
        <f t="shared" ref="S77:S90" ca="1" si="90">IF(R77="","",IF(O77=3,"",RAND()))</f>
        <v/>
      </c>
      <c r="T77" s="44" t="str">
        <f ca="1">IF(S77="","",IF(S77&lt;=VLOOKUP(G77,'Players Stats'!$C$88:$L$127,10),"YES","NO"))</f>
        <v/>
      </c>
      <c r="U77" s="27" t="str">
        <f t="shared" ref="U77:U90" ca="1" si="91">IF(T77="YES",RAND(),"")</f>
        <v/>
      </c>
      <c r="V77" s="44" t="str">
        <f ca="1">IF(T77="YES",IF(U77&lt;=VLOOKUP(G77,'Players Stats'!$C$88:$H$127,6),1,0),"")</f>
        <v/>
      </c>
      <c r="W77" s="27" t="str">
        <f t="shared" ref="W77:W90" ca="1" si="92">IF(AND(T77="YES",R77=0),RAND(),"")</f>
        <v/>
      </c>
      <c r="X77" s="44" t="str">
        <f ca="1">IF(AND(T77="YES",W77&lt;&gt;""),IF(W77&lt;=VLOOKUP(G77,'Players Stats'!$C$88:$H$127,6),1,0),"")</f>
        <v/>
      </c>
      <c r="Y77" s="27" t="str">
        <f t="shared" ref="Y77:Y90" ca="1" si="93">IF(AND(R77=0,T77="NO"),RAND(),"")</f>
        <v/>
      </c>
      <c r="Z77" s="44" t="str">
        <f ca="1">IF(Y77="","",IF(Y77&lt;=Simulation!$K$7,"YES","NO"))</f>
        <v/>
      </c>
      <c r="AA77" s="27" t="str">
        <f t="shared" ref="AA77:AA90" ca="1" si="94">IF(Z77="NO",RAND(),"")</f>
        <v/>
      </c>
      <c r="AB77" s="44" t="str">
        <f ca="1">IF(Z77="NO",IF(AA77&lt;=Simulation!$K$9,D77,E77),"")</f>
        <v/>
      </c>
      <c r="AD77" s="44" t="str">
        <f t="shared" ref="AD77:AD90" ca="1" si="95">IF(B77&lt;&gt;"",IF(D77=$C$4,IF(L77="YES",AD76,IF(T77="YES",IF(R77=0,AD76+R77+V77+X77,AD76+R77+V77),AD76+R77)),AD76),"")</f>
        <v/>
      </c>
      <c r="AE77" s="6" t="str">
        <f t="shared" ref="AE77:AE90" ca="1" si="96">IF(B77&lt;&gt;"","-","")</f>
        <v/>
      </c>
      <c r="AF77" s="44" t="str">
        <f t="shared" ref="AF77:AF90" ca="1" si="97">IF(B77&lt;&gt;"",IF(D77=$C$5,IF(L77="YES",AF76,IF(T77="YES",IF(R77=0,AF76+R77+V77+X77,AF76+R77+V77),AF76+R77)),AF76),"")</f>
        <v/>
      </c>
      <c r="AH77" s="44" t="str">
        <f t="shared" ca="1" si="77"/>
        <v/>
      </c>
      <c r="AI77" s="44" t="str">
        <f t="shared" ca="1" si="77"/>
        <v/>
      </c>
      <c r="AJ77" s="44" t="str">
        <f t="shared" ca="1" si="77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65"/>
        <v/>
      </c>
      <c r="AO77" s="44" t="str">
        <f t="shared" ref="AO77:AO90" ca="1" si="98">IF(AL77&lt;&gt;"",IF(AN77=C$4,C$5,C$4),"")</f>
        <v/>
      </c>
      <c r="AP77" s="27" t="str">
        <f t="shared" ca="1" si="78"/>
        <v/>
      </c>
      <c r="AQ77" s="44" t="str">
        <f t="shared" ref="AQ77:AQ90" ca="1" si="99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ref="AT77:AT90" ca="1" si="100">IF(AL77&lt;&gt;"",RAND(),"")</f>
        <v/>
      </c>
      <c r="AU77" s="44" t="str">
        <f ca="1">IF(AL77&lt;&gt;"",VLOOKUP('Quarter 3'!AQ77-5*('Quarter 3'!AN77-1),'Players Stats'!$B$136:$J$140,1+AO77),"")</f>
        <v/>
      </c>
      <c r="AV77" s="44" t="str">
        <f t="shared" ca="1" si="66"/>
        <v/>
      </c>
      <c r="AW77" s="27" t="str">
        <f t="shared" ref="AW77:AW90" ca="1" si="101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67"/>
        <v/>
      </c>
      <c r="AZ77" s="27" t="str">
        <f t="shared" ref="AZ77:AZ90" ca="1" si="102">IF(AL77&lt;&gt;"",IF(AV77="NO",RAND(),""),"")</f>
        <v/>
      </c>
      <c r="BA77" s="44" t="str">
        <f ca="1">IF(AV77="NO",VLOOKUP(AQ77,'Players Stats'!$C$88:$H$127,7-'Quarter 3'!AY77),"")</f>
        <v/>
      </c>
      <c r="BB77" s="44" t="str">
        <f t="shared" ca="1" si="68"/>
        <v/>
      </c>
      <c r="BC77" s="27" t="str">
        <f t="shared" ref="BC77:BC90" ca="1" si="103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04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05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06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07">IF(BJ77="NO",RAND(),"")</f>
        <v/>
      </c>
      <c r="BL77" s="44" t="str">
        <f ca="1">IF(BJ77="NO",IF(BK77&lt;=Simulation!$K$9,AN77,AO77),"")</f>
        <v/>
      </c>
      <c r="BN77" s="44" t="str">
        <f t="shared" ref="BN77:BN90" ca="1" si="108">IF(AL77&lt;&gt;"",IF(AN77=$C$4,IF(AV77="YES",BN76,IF(BD77="YES",IF(BB77=0,BN76+BB77+BF77+BH77,BN76+BB77+BF77),BN76+BB77)),BN76),"")</f>
        <v/>
      </c>
      <c r="BO77" s="6" t="str">
        <f t="shared" ref="BO77:BO90" ca="1" si="109">IF(AL77&lt;&gt;"","-","")</f>
        <v/>
      </c>
      <c r="BP77" s="44" t="str">
        <f t="shared" ref="BP77:BP90" ca="1" si="110">IF(AL77&lt;&gt;"",IF(AN77=$C$5,IF(AV77="YES",BP76,IF(BD77="YES",IF(BB77=0,BP76+BB77+BF77+BH77,BP76+BB77+BF77),BP76+BB77)),BP76),"")</f>
        <v/>
      </c>
      <c r="BR77" s="44" t="str">
        <f t="shared" ca="1" si="81"/>
        <v/>
      </c>
      <c r="BS77" s="44" t="str">
        <f t="shared" ca="1" si="81"/>
        <v/>
      </c>
      <c r="BT77" s="44" t="str">
        <f t="shared" ca="1" si="81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69"/>
        <v/>
      </c>
      <c r="BY77" s="44" t="str">
        <f t="shared" ref="BY77:BY90" ca="1" si="111">IF(BV77&lt;&gt;"",IF(BX77=C$4,C$5,C$4),"")</f>
        <v/>
      </c>
      <c r="BZ77" s="27" t="str">
        <f t="shared" ca="1" si="79"/>
        <v/>
      </c>
      <c r="CA77" s="44" t="str">
        <f t="shared" ref="CA77:CA90" ca="1" si="112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13">IF(BV77&lt;&gt;"",RAND(),"")</f>
        <v/>
      </c>
      <c r="CE77" s="44" t="str">
        <f ca="1">IF(BV77&lt;&gt;"",VLOOKUP('Quarter 3'!CA77-5*('Quarter 3'!BX77-1),'Players Stats'!$B$136:$J$140,1+BY77),"")</f>
        <v/>
      </c>
      <c r="CF77" s="44" t="str">
        <f t="shared" ca="1" si="70"/>
        <v/>
      </c>
      <c r="CG77" s="27" t="str">
        <f t="shared" ref="CG77:CG90" ca="1" si="114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1"/>
        <v/>
      </c>
      <c r="CJ77" s="27" t="str">
        <f t="shared" ref="CJ77:CJ90" ca="1" si="115">IF(BV77&lt;&gt;"",IF(CF77="NO",RAND(),""),"")</f>
        <v/>
      </c>
      <c r="CK77" s="44" t="str">
        <f ca="1">IF(CF77="NO",VLOOKUP(CA77,'Players Stats'!$C$88:$H$127,7-'Quarter 3'!CI77),"")</f>
        <v/>
      </c>
      <c r="CL77" s="44" t="str">
        <f t="shared" ca="1" si="72"/>
        <v/>
      </c>
      <c r="CM77" s="27" t="str">
        <f t="shared" ref="CM77:CM90" ca="1" si="116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17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18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19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20">IF(CT77="NO",RAND(),"")</f>
        <v/>
      </c>
      <c r="CV77" s="44" t="str">
        <f ca="1">IF(CT77="NO",IF(CU77&lt;=Simulation!$K$9,BX77,BY77),"")</f>
        <v/>
      </c>
      <c r="CX77" s="44" t="str">
        <f t="shared" ref="CX77:CX90" ca="1" si="121">IF(BV77&lt;&gt;"",IF(BX77=$C$4,IF(CF77="YES",CX76,IF(CN77="YES",IF(CL77=0,CX76+CL77+CP77+CR77,CX76+CL77+CP77),CX76+CL77)),CX76),"")</f>
        <v/>
      </c>
      <c r="CY77" s="6" t="str">
        <f t="shared" ref="CY77:CY90" ca="1" si="122">IF(BV77&lt;&gt;"","-","")</f>
        <v/>
      </c>
      <c r="CZ77" s="44" t="str">
        <f t="shared" ref="CZ77:CZ90" ca="1" si="123">IF(BV77&lt;&gt;"",IF(BX77=$C$5,IF(CF77="YES",CZ76,IF(CN77="YES",IF(CL77=0,CZ76+CL77+CP77+CR77,CZ76+CL77+CP77),CZ76+CL77)),CZ76),"")</f>
        <v/>
      </c>
      <c r="DB77" s="44" t="str">
        <f t="shared" ca="1" si="82"/>
        <v/>
      </c>
      <c r="DC77" s="44" t="str">
        <f t="shared" ca="1" si="82"/>
        <v/>
      </c>
      <c r="DD77" s="44" t="str">
        <f t="shared" ca="1" si="82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3"/>
        <v/>
      </c>
      <c r="DI77" s="44" t="str">
        <f t="shared" ref="DI77:DI90" ca="1" si="124">IF(DF77&lt;&gt;"",IF(DH77=C$4,C$5,C$4),"")</f>
        <v/>
      </c>
      <c r="DJ77" s="27" t="str">
        <f t="shared" ca="1" si="80"/>
        <v/>
      </c>
      <c r="DK77" s="44" t="str">
        <f t="shared" ref="DK77:DK90" ca="1" si="125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26">IF(DF77&lt;&gt;"",RAND(),"")</f>
        <v/>
      </c>
      <c r="DO77" s="44" t="str">
        <f ca="1">IF(DF77&lt;&gt;"",VLOOKUP('Quarter 3'!DK77-5*('Quarter 3'!DH77-1),'Players Stats'!$B$136:$J$140,1+DI77),"")</f>
        <v/>
      </c>
      <c r="DP77" s="44" t="str">
        <f t="shared" ca="1" si="74"/>
        <v/>
      </c>
      <c r="DQ77" s="27" t="str">
        <f t="shared" ref="DQ77:DQ90" ca="1" si="127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75"/>
        <v/>
      </c>
      <c r="DT77" s="27" t="str">
        <f t="shared" ref="DT77:DT90" ca="1" si="128">IF(DF77&lt;&gt;"",IF(DP77="NO",RAND(),""),"")</f>
        <v/>
      </c>
      <c r="DU77" s="44" t="str">
        <f ca="1">IF(DP77="NO",VLOOKUP(DK77,'Players Stats'!$C$88:$H$127,7-'Quarter 3'!DS77),"")</f>
        <v/>
      </c>
      <c r="DV77" s="44" t="str">
        <f t="shared" ca="1" si="76"/>
        <v/>
      </c>
      <c r="DW77" s="27" t="str">
        <f t="shared" ref="DW77:DW90" ca="1" si="129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30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31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32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33">IF(ED77="NO",RAND(),"")</f>
        <v/>
      </c>
      <c r="EF77" s="44" t="str">
        <f ca="1">IF(ED77="NO",IF(EE77&lt;=Simulation!$K$9,DH77,DI77),"")</f>
        <v/>
      </c>
      <c r="EH77" s="44" t="str">
        <f t="shared" ref="EH77:EH90" ca="1" si="134">IF(DF77&lt;&gt;"",IF(DH77=$C$4,IF(DP77="YES",EH76,IF(DX77="YES",IF(DV77=0,EH76+DV77+DZ77+EB77,EH76+DV77+DZ77),EH76+DV77)),EH76),"")</f>
        <v/>
      </c>
      <c r="EI77" s="6" t="str">
        <f t="shared" ref="EI77:EI90" ca="1" si="135">IF(DF77&lt;&gt;"","-","")</f>
        <v/>
      </c>
      <c r="EJ77" s="44" t="str">
        <f t="shared" ref="EJ77:EJ90" ca="1" si="136">IF(DF77&lt;&gt;"",IF(DH77=$C$5,IF(DP77="YES",EJ76,IF(DX77="YES",IF(DV77=0,EJ76+DV77+DZ77+EB77,EJ76+DV77+DZ77),EJ76+DV77)),EJ76),"")</f>
        <v/>
      </c>
      <c r="EL77" s="44" t="str">
        <f t="shared" ca="1" si="83"/>
        <v/>
      </c>
      <c r="EM77" s="44" t="str">
        <f t="shared" ca="1" si="83"/>
        <v/>
      </c>
      <c r="EN77" s="44" t="str">
        <f t="shared" ca="1" si="83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37">IF(B78&lt;&gt;"",IF(AB77="",E77,AB77),"")</f>
        <v/>
      </c>
      <c r="E78" s="44" t="str">
        <f t="shared" ca="1" si="84"/>
        <v/>
      </c>
      <c r="F78" s="27" t="str">
        <f t="shared" ca="1" si="85"/>
        <v/>
      </c>
      <c r="G78" s="44" t="str">
        <f t="shared" ca="1" si="86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27" t="str">
        <f t="shared" ca="1" si="87"/>
        <v/>
      </c>
      <c r="K78" s="44" t="str">
        <f ca="1">IF(B78&lt;&gt;"",VLOOKUP('Quarter 3'!G78-5*('Quarter 3'!D78-1),'Players Stats'!$B$136:$J$140,1+E78),"")</f>
        <v/>
      </c>
      <c r="L78" s="44" t="str">
        <f t="shared" ref="L78:L90" ca="1" si="138">IF(B78&lt;&gt;"",IF(J78&lt;=K78, "YES", "NO"),"")</f>
        <v/>
      </c>
      <c r="M78" s="27" t="str">
        <f t="shared" ca="1" si="88"/>
        <v/>
      </c>
      <c r="N78" s="44" t="str">
        <f ca="1">IF(B78&lt;&gt;"",IF(L78="NO",VLOOKUP(G78,'Players Stats'!$C$88:$I$127,7),""),"")</f>
        <v/>
      </c>
      <c r="O78" s="44" t="str">
        <f t="shared" ref="O78:O90" ca="1" si="139">IF(B78&lt;&gt;"",IF(L78="NO",IF(M78&lt;=N78,3,2),""),"")</f>
        <v/>
      </c>
      <c r="P78" s="27" t="str">
        <f t="shared" ca="1" si="89"/>
        <v/>
      </c>
      <c r="Q78" s="44" t="str">
        <f ca="1">IF(L78="NO",VLOOKUP(G78,'Players Stats'!$C$88:$H$127,7-'Quarter 3'!O78),"")</f>
        <v/>
      </c>
      <c r="R78" s="44" t="str">
        <f t="shared" ref="R78:R90" ca="1" si="140">IF(B78&lt;&gt;"",IF(L78="NO",IF(P78&lt;=Q78,O78,0),""),"")</f>
        <v/>
      </c>
      <c r="S78" s="27" t="str">
        <f t="shared" ca="1" si="90"/>
        <v/>
      </c>
      <c r="T78" s="44" t="str">
        <f ca="1">IF(S78="","",IF(S78&lt;=VLOOKUP(G78,'Players Stats'!$C$88:$L$127,10),"YES","NO"))</f>
        <v/>
      </c>
      <c r="U78" s="27" t="str">
        <f t="shared" ca="1" si="91"/>
        <v/>
      </c>
      <c r="V78" s="44" t="str">
        <f ca="1">IF(T78="YES",IF(U78&lt;=VLOOKUP(G78,'Players Stats'!$C$88:$H$127,6),1,0),"")</f>
        <v/>
      </c>
      <c r="W78" s="27" t="str">
        <f t="shared" ca="1" si="92"/>
        <v/>
      </c>
      <c r="X78" s="44" t="str">
        <f ca="1">IF(AND(T78="YES",W78&lt;&gt;""),IF(W78&lt;=VLOOKUP(G78,'Players Stats'!$C$88:$H$127,6),1,0),"")</f>
        <v/>
      </c>
      <c r="Y78" s="27" t="str">
        <f t="shared" ca="1" si="93"/>
        <v/>
      </c>
      <c r="Z78" s="44" t="str">
        <f ca="1">IF(Y78="","",IF(Y78&lt;=Simulation!$K$7,"YES","NO"))</f>
        <v/>
      </c>
      <c r="AA78" s="27" t="str">
        <f t="shared" ca="1" si="94"/>
        <v/>
      </c>
      <c r="AB78" s="44" t="str">
        <f ca="1">IF(Z78="NO",IF(AA78&lt;=Simulation!$K$9,D78,E78),"")</f>
        <v/>
      </c>
      <c r="AD78" s="44" t="str">
        <f t="shared" ca="1" si="95"/>
        <v/>
      </c>
      <c r="AE78" s="6" t="str">
        <f t="shared" ca="1" si="96"/>
        <v/>
      </c>
      <c r="AF78" s="44" t="str">
        <f t="shared" ca="1" si="97"/>
        <v/>
      </c>
      <c r="AH78" s="44" t="str">
        <f t="shared" ca="1" si="77"/>
        <v/>
      </c>
      <c r="AI78" s="44" t="str">
        <f t="shared" ca="1" si="77"/>
        <v/>
      </c>
      <c r="AJ78" s="44" t="str">
        <f t="shared" ca="1" si="77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41">IF(AL78&lt;&gt;"",IF(BL77="",AO77,BL77),"")</f>
        <v/>
      </c>
      <c r="AO78" s="44" t="str">
        <f t="shared" ca="1" si="98"/>
        <v/>
      </c>
      <c r="AP78" s="27" t="str">
        <f t="shared" ca="1" si="78"/>
        <v/>
      </c>
      <c r="AQ78" s="44" t="str">
        <f t="shared" ca="1" si="99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100"/>
        <v/>
      </c>
      <c r="AU78" s="44" t="str">
        <f ca="1">IF(AL78&lt;&gt;"",VLOOKUP('Quarter 3'!AQ78-5*('Quarter 3'!AN78-1),'Players Stats'!$B$136:$J$140,1+AO78),"")</f>
        <v/>
      </c>
      <c r="AV78" s="44" t="str">
        <f t="shared" ref="AV78:AV90" ca="1" si="142">IF(AL78&lt;&gt;"",IF(AT78&lt;=AU78, "YES", "NO"),"")</f>
        <v/>
      </c>
      <c r="AW78" s="27" t="str">
        <f t="shared" ca="1" si="101"/>
        <v/>
      </c>
      <c r="AX78" s="44" t="str">
        <f ca="1">IF(AL78&lt;&gt;"",IF(AV78="NO",VLOOKUP(AQ78,'Players Stats'!$C$88:$I$127,7),""),"")</f>
        <v/>
      </c>
      <c r="AY78" s="44" t="str">
        <f t="shared" ref="AY78:AY90" ca="1" si="143">IF(AL78&lt;&gt;"",IF(AV78="NO",IF(AW78&lt;=AX78,3,2),""),"")</f>
        <v/>
      </c>
      <c r="AZ78" s="27" t="str">
        <f t="shared" ca="1" si="102"/>
        <v/>
      </c>
      <c r="BA78" s="44" t="str">
        <f ca="1">IF(AV78="NO",VLOOKUP(AQ78,'Players Stats'!$C$88:$H$127,7-'Quarter 3'!AY78),"")</f>
        <v/>
      </c>
      <c r="BB78" s="44" t="str">
        <f t="shared" ref="BB78:BB90" ca="1" si="144">IF(AL78&lt;&gt;"",IF(AV78="NO",IF(AZ78&lt;=BA78,AY78,0),""),"")</f>
        <v/>
      </c>
      <c r="BC78" s="27" t="str">
        <f t="shared" ca="1" si="103"/>
        <v/>
      </c>
      <c r="BD78" s="44" t="str">
        <f ca="1">IF(BC78="","",IF(BC78&lt;=VLOOKUP(AQ78,'Players Stats'!$C$88:$L$127,10),"YES","NO"))</f>
        <v/>
      </c>
      <c r="BE78" s="27" t="str">
        <f t="shared" ca="1" si="104"/>
        <v/>
      </c>
      <c r="BF78" s="44" t="str">
        <f ca="1">IF(BD78="YES",IF(BE78&lt;=VLOOKUP(AQ78,'Players Stats'!$C$88:$H$127,6),1,0),"")</f>
        <v/>
      </c>
      <c r="BG78" s="27" t="str">
        <f t="shared" ca="1" si="105"/>
        <v/>
      </c>
      <c r="BH78" s="44" t="str">
        <f ca="1">IF(AND(BD78="YES",BG78&lt;&gt;""),IF(BG78&lt;=VLOOKUP(AQ78,'Players Stats'!$C$88:$H$127,6),1,0),"")</f>
        <v/>
      </c>
      <c r="BI78" s="27" t="str">
        <f t="shared" ca="1" si="106"/>
        <v/>
      </c>
      <c r="BJ78" s="44" t="str">
        <f ca="1">IF(BI78="","",IF(BI78&lt;=Simulation!$K$7,"YES","NO"))</f>
        <v/>
      </c>
      <c r="BK78" s="27" t="str">
        <f t="shared" ca="1" si="107"/>
        <v/>
      </c>
      <c r="BL78" s="44" t="str">
        <f ca="1">IF(BJ78="NO",IF(BK78&lt;=Simulation!$K$9,AN78,AO78),"")</f>
        <v/>
      </c>
      <c r="BN78" s="44" t="str">
        <f t="shared" ca="1" si="108"/>
        <v/>
      </c>
      <c r="BO78" s="6" t="str">
        <f t="shared" ca="1" si="109"/>
        <v/>
      </c>
      <c r="BP78" s="44" t="str">
        <f t="shared" ca="1" si="110"/>
        <v/>
      </c>
      <c r="BR78" s="44" t="str">
        <f t="shared" ca="1" si="81"/>
        <v/>
      </c>
      <c r="BS78" s="44" t="str">
        <f t="shared" ca="1" si="81"/>
        <v/>
      </c>
      <c r="BT78" s="44" t="str">
        <f t="shared" ca="1" si="81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45">IF(BV78&lt;&gt;"",IF(CV77="",BY77,CV77),"")</f>
        <v/>
      </c>
      <c r="BY78" s="44" t="str">
        <f t="shared" ca="1" si="111"/>
        <v/>
      </c>
      <c r="BZ78" s="27" t="str">
        <f t="shared" ca="1" si="79"/>
        <v/>
      </c>
      <c r="CA78" s="44" t="str">
        <f t="shared" ca="1" si="112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13"/>
        <v/>
      </c>
      <c r="CE78" s="44" t="str">
        <f ca="1">IF(BV78&lt;&gt;"",VLOOKUP('Quarter 3'!CA78-5*('Quarter 3'!BX78-1),'Players Stats'!$B$136:$J$140,1+BY78),"")</f>
        <v/>
      </c>
      <c r="CF78" s="44" t="str">
        <f t="shared" ref="CF78:CF90" ca="1" si="146">IF(BV78&lt;&gt;"",IF(CD78&lt;=CE78, "YES", "NO"),"")</f>
        <v/>
      </c>
      <c r="CG78" s="27" t="str">
        <f t="shared" ca="1" si="114"/>
        <v/>
      </c>
      <c r="CH78" s="44" t="str">
        <f ca="1">IF(BV78&lt;&gt;"",IF(CF78="NO",VLOOKUP(CA78,'Players Stats'!$C$88:$I$127,7),""),"")</f>
        <v/>
      </c>
      <c r="CI78" s="44" t="str">
        <f t="shared" ref="CI78:CI90" ca="1" si="147">IF(BV78&lt;&gt;"",IF(CF78="NO",IF(CG78&lt;=CH78,3,2),""),"")</f>
        <v/>
      </c>
      <c r="CJ78" s="27" t="str">
        <f t="shared" ca="1" si="115"/>
        <v/>
      </c>
      <c r="CK78" s="44" t="str">
        <f ca="1">IF(CF78="NO",VLOOKUP(CA78,'Players Stats'!$C$88:$H$127,7-'Quarter 3'!CI78),"")</f>
        <v/>
      </c>
      <c r="CL78" s="44" t="str">
        <f t="shared" ref="CL78:CL90" ca="1" si="148">IF(BV78&lt;&gt;"",IF(CF78="NO",IF(CJ78&lt;=CK78,CI78,0),""),"")</f>
        <v/>
      </c>
      <c r="CM78" s="27" t="str">
        <f t="shared" ca="1" si="116"/>
        <v/>
      </c>
      <c r="CN78" s="44" t="str">
        <f ca="1">IF(CM78="","",IF(CM78&lt;=VLOOKUP(CA78,'Players Stats'!$C$88:$L$127,10),"YES","NO"))</f>
        <v/>
      </c>
      <c r="CO78" s="27" t="str">
        <f t="shared" ca="1" si="117"/>
        <v/>
      </c>
      <c r="CP78" s="44" t="str">
        <f ca="1">IF(CN78="YES",IF(CO78&lt;=VLOOKUP(CA78,'Players Stats'!$C$88:$H$127,6),1,0),"")</f>
        <v/>
      </c>
      <c r="CQ78" s="27" t="str">
        <f t="shared" ca="1" si="118"/>
        <v/>
      </c>
      <c r="CR78" s="44" t="str">
        <f ca="1">IF(AND(CN78="YES",CQ78&lt;&gt;""),IF(CQ78&lt;=VLOOKUP(CA78,'Players Stats'!$C$88:$H$127,6),1,0),"")</f>
        <v/>
      </c>
      <c r="CS78" s="27" t="str">
        <f t="shared" ca="1" si="119"/>
        <v/>
      </c>
      <c r="CT78" s="44" t="str">
        <f ca="1">IF(CS78="","",IF(CS78&lt;=Simulation!$K$7,"YES","NO"))</f>
        <v/>
      </c>
      <c r="CU78" s="27" t="str">
        <f t="shared" ca="1" si="120"/>
        <v/>
      </c>
      <c r="CV78" s="44" t="str">
        <f ca="1">IF(CT78="NO",IF(CU78&lt;=Simulation!$K$9,BX78,BY78),"")</f>
        <v/>
      </c>
      <c r="CX78" s="44" t="str">
        <f t="shared" ca="1" si="121"/>
        <v/>
      </c>
      <c r="CY78" s="6" t="str">
        <f t="shared" ca="1" si="122"/>
        <v/>
      </c>
      <c r="CZ78" s="44" t="str">
        <f t="shared" ca="1" si="123"/>
        <v/>
      </c>
      <c r="DB78" s="44" t="str">
        <f t="shared" ca="1" si="82"/>
        <v/>
      </c>
      <c r="DC78" s="44" t="str">
        <f t="shared" ca="1" si="82"/>
        <v/>
      </c>
      <c r="DD78" s="44" t="str">
        <f t="shared" ca="1" si="82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49">IF(DF78&lt;&gt;"",IF(EF77="",DI77,EF77),"")</f>
        <v/>
      </c>
      <c r="DI78" s="44" t="str">
        <f t="shared" ca="1" si="124"/>
        <v/>
      </c>
      <c r="DJ78" s="27" t="str">
        <f t="shared" ca="1" si="80"/>
        <v/>
      </c>
      <c r="DK78" s="44" t="str">
        <f t="shared" ca="1" si="125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26"/>
        <v/>
      </c>
      <c r="DO78" s="44" t="str">
        <f ca="1">IF(DF78&lt;&gt;"",VLOOKUP('Quarter 3'!DK78-5*('Quarter 3'!DH78-1),'Players Stats'!$B$136:$J$140,1+DI78),"")</f>
        <v/>
      </c>
      <c r="DP78" s="44" t="str">
        <f t="shared" ref="DP78:DP90" ca="1" si="150">IF(DF78&lt;&gt;"",IF(DN78&lt;=DO78, "YES", "NO"),"")</f>
        <v/>
      </c>
      <c r="DQ78" s="27" t="str">
        <f t="shared" ca="1" si="127"/>
        <v/>
      </c>
      <c r="DR78" s="44" t="str">
        <f ca="1">IF(DF78&lt;&gt;"",IF(DP78="NO",VLOOKUP(DK78,'Players Stats'!$C$88:$I$127,7),""),"")</f>
        <v/>
      </c>
      <c r="DS78" s="44" t="str">
        <f t="shared" ref="DS78:DS90" ca="1" si="151">IF(DF78&lt;&gt;"",IF(DP78="NO",IF(DQ78&lt;=DR78,3,2),""),"")</f>
        <v/>
      </c>
      <c r="DT78" s="27" t="str">
        <f t="shared" ca="1" si="128"/>
        <v/>
      </c>
      <c r="DU78" s="44" t="str">
        <f ca="1">IF(DP78="NO",VLOOKUP(DK78,'Players Stats'!$C$88:$H$127,7-'Quarter 3'!DS78),"")</f>
        <v/>
      </c>
      <c r="DV78" s="44" t="str">
        <f t="shared" ref="DV78:DV90" ca="1" si="152">IF(DF78&lt;&gt;"",IF(DP78="NO",IF(DT78&lt;=DU78,DS78,0),""),"")</f>
        <v/>
      </c>
      <c r="DW78" s="27" t="str">
        <f t="shared" ca="1" si="129"/>
        <v/>
      </c>
      <c r="DX78" s="44" t="str">
        <f ca="1">IF(DW78="","",IF(DW78&lt;=VLOOKUP(DK78,'Players Stats'!$C$88:$L$127,10),"YES","NO"))</f>
        <v/>
      </c>
      <c r="DY78" s="27" t="str">
        <f t="shared" ca="1" si="130"/>
        <v/>
      </c>
      <c r="DZ78" s="44" t="str">
        <f ca="1">IF(DX78="YES",IF(DY78&lt;=VLOOKUP(DK78,'Players Stats'!$C$88:$H$127,6),1,0),"")</f>
        <v/>
      </c>
      <c r="EA78" s="27" t="str">
        <f t="shared" ca="1" si="131"/>
        <v/>
      </c>
      <c r="EB78" s="44" t="str">
        <f ca="1">IF(AND(DX78="YES",EA78&lt;&gt;""),IF(EA78&lt;=VLOOKUP(DK78,'Players Stats'!$C$88:$H$127,6),1,0),"")</f>
        <v/>
      </c>
      <c r="EC78" s="27" t="str">
        <f t="shared" ca="1" si="132"/>
        <v/>
      </c>
      <c r="ED78" s="44" t="str">
        <f ca="1">IF(EC78="","",IF(EC78&lt;=Simulation!$K$7,"YES","NO"))</f>
        <v/>
      </c>
      <c r="EE78" s="27" t="str">
        <f t="shared" ca="1" si="133"/>
        <v/>
      </c>
      <c r="EF78" s="44" t="str">
        <f ca="1">IF(ED78="NO",IF(EE78&lt;=Simulation!$K$9,DH78,DI78),"")</f>
        <v/>
      </c>
      <c r="EH78" s="44" t="str">
        <f t="shared" ca="1" si="134"/>
        <v/>
      </c>
      <c r="EI78" s="6" t="str">
        <f t="shared" ca="1" si="135"/>
        <v/>
      </c>
      <c r="EJ78" s="44" t="str">
        <f t="shared" ca="1" si="136"/>
        <v/>
      </c>
      <c r="EL78" s="44" t="str">
        <f t="shared" ca="1" si="83"/>
        <v/>
      </c>
      <c r="EM78" s="44" t="str">
        <f t="shared" ca="1" si="83"/>
        <v/>
      </c>
      <c r="EN78" s="44" t="str">
        <f t="shared" ca="1" si="83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37"/>
        <v/>
      </c>
      <c r="E79" s="44" t="str">
        <f t="shared" ca="1" si="84"/>
        <v/>
      </c>
      <c r="F79" s="27" t="str">
        <f t="shared" ca="1" si="85"/>
        <v/>
      </c>
      <c r="G79" s="44" t="str">
        <f t="shared" ca="1" si="86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27" t="str">
        <f t="shared" ca="1" si="87"/>
        <v/>
      </c>
      <c r="K79" s="44" t="str">
        <f ca="1">IF(B79&lt;&gt;"",VLOOKUP('Quarter 3'!G79-5*('Quarter 3'!D79-1),'Players Stats'!$B$136:$J$140,1+E79),"")</f>
        <v/>
      </c>
      <c r="L79" s="44" t="str">
        <f t="shared" ca="1" si="138"/>
        <v/>
      </c>
      <c r="M79" s="27" t="str">
        <f t="shared" ca="1" si="88"/>
        <v/>
      </c>
      <c r="N79" s="44" t="str">
        <f ca="1">IF(B79&lt;&gt;"",IF(L79="NO",VLOOKUP(G79,'Players Stats'!$C$88:$I$127,7),""),"")</f>
        <v/>
      </c>
      <c r="O79" s="44" t="str">
        <f t="shared" ca="1" si="139"/>
        <v/>
      </c>
      <c r="P79" s="27" t="str">
        <f t="shared" ca="1" si="89"/>
        <v/>
      </c>
      <c r="Q79" s="44" t="str">
        <f ca="1">IF(L79="NO",VLOOKUP(G79,'Players Stats'!$C$88:$H$127,7-'Quarter 3'!O79),"")</f>
        <v/>
      </c>
      <c r="R79" s="44" t="str">
        <f t="shared" ca="1" si="140"/>
        <v/>
      </c>
      <c r="S79" s="27" t="str">
        <f t="shared" ca="1" si="90"/>
        <v/>
      </c>
      <c r="T79" s="44" t="str">
        <f ca="1">IF(S79="","",IF(S79&lt;=VLOOKUP(G79,'Players Stats'!$C$88:$L$127,10),"YES","NO"))</f>
        <v/>
      </c>
      <c r="U79" s="27" t="str">
        <f t="shared" ca="1" si="91"/>
        <v/>
      </c>
      <c r="V79" s="44" t="str">
        <f ca="1">IF(T79="YES",IF(U79&lt;=VLOOKUP(G79,'Players Stats'!$C$88:$H$127,6),1,0),"")</f>
        <v/>
      </c>
      <c r="W79" s="27" t="str">
        <f t="shared" ca="1" si="92"/>
        <v/>
      </c>
      <c r="X79" s="44" t="str">
        <f ca="1">IF(AND(T79="YES",W79&lt;&gt;""),IF(W79&lt;=VLOOKUP(G79,'Players Stats'!$C$88:$H$127,6),1,0),"")</f>
        <v/>
      </c>
      <c r="Y79" s="27" t="str">
        <f t="shared" ca="1" si="93"/>
        <v/>
      </c>
      <c r="Z79" s="44" t="str">
        <f ca="1">IF(Y79="","",IF(Y79&lt;=Simulation!$K$7,"YES","NO"))</f>
        <v/>
      </c>
      <c r="AA79" s="27" t="str">
        <f t="shared" ca="1" si="94"/>
        <v/>
      </c>
      <c r="AB79" s="44" t="str">
        <f ca="1">IF(Z79="NO",IF(AA79&lt;=Simulation!$K$9,D79,E79),"")</f>
        <v/>
      </c>
      <c r="AD79" s="44" t="str">
        <f t="shared" ca="1" si="95"/>
        <v/>
      </c>
      <c r="AE79" s="6" t="str">
        <f t="shared" ca="1" si="96"/>
        <v/>
      </c>
      <c r="AF79" s="44" t="str">
        <f t="shared" ca="1" si="97"/>
        <v/>
      </c>
      <c r="AH79" s="44" t="str">
        <f t="shared" ca="1" si="77"/>
        <v/>
      </c>
      <c r="AI79" s="44" t="str">
        <f t="shared" ca="1" si="77"/>
        <v/>
      </c>
      <c r="AJ79" s="44" t="str">
        <f t="shared" ca="1" si="77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41"/>
        <v/>
      </c>
      <c r="AO79" s="44" t="str">
        <f t="shared" ca="1" si="98"/>
        <v/>
      </c>
      <c r="AP79" s="27" t="str">
        <f t="shared" ca="1" si="78"/>
        <v/>
      </c>
      <c r="AQ79" s="44" t="str">
        <f t="shared" ca="1" si="99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ca="1" si="100"/>
        <v/>
      </c>
      <c r="AU79" s="44" t="str">
        <f ca="1">IF(AL79&lt;&gt;"",VLOOKUP('Quarter 3'!AQ79-5*('Quarter 3'!AN79-1),'Players Stats'!$B$136:$J$140,1+AO79),"")</f>
        <v/>
      </c>
      <c r="AV79" s="44" t="str">
        <f t="shared" ca="1" si="142"/>
        <v/>
      </c>
      <c r="AW79" s="27" t="str">
        <f t="shared" ca="1" si="101"/>
        <v/>
      </c>
      <c r="AX79" s="44" t="str">
        <f ca="1">IF(AL79&lt;&gt;"",IF(AV79="NO",VLOOKUP(AQ79,'Players Stats'!$C$88:$I$127,7),""),"")</f>
        <v/>
      </c>
      <c r="AY79" s="44" t="str">
        <f t="shared" ca="1" si="143"/>
        <v/>
      </c>
      <c r="AZ79" s="27" t="str">
        <f t="shared" ca="1" si="102"/>
        <v/>
      </c>
      <c r="BA79" s="44" t="str">
        <f ca="1">IF(AV79="NO",VLOOKUP(AQ79,'Players Stats'!$C$88:$H$127,7-'Quarter 3'!AY79),"")</f>
        <v/>
      </c>
      <c r="BB79" s="44" t="str">
        <f t="shared" ca="1" si="144"/>
        <v/>
      </c>
      <c r="BC79" s="27" t="str">
        <f t="shared" ca="1" si="103"/>
        <v/>
      </c>
      <c r="BD79" s="44" t="str">
        <f ca="1">IF(BC79="","",IF(BC79&lt;=VLOOKUP(AQ79,'Players Stats'!$C$88:$L$127,10),"YES","NO"))</f>
        <v/>
      </c>
      <c r="BE79" s="27" t="str">
        <f t="shared" ca="1" si="104"/>
        <v/>
      </c>
      <c r="BF79" s="44" t="str">
        <f ca="1">IF(BD79="YES",IF(BE79&lt;=VLOOKUP(AQ79,'Players Stats'!$C$88:$H$127,6),1,0),"")</f>
        <v/>
      </c>
      <c r="BG79" s="27" t="str">
        <f t="shared" ca="1" si="105"/>
        <v/>
      </c>
      <c r="BH79" s="44" t="str">
        <f ca="1">IF(AND(BD79="YES",BG79&lt;&gt;""),IF(BG79&lt;=VLOOKUP(AQ79,'Players Stats'!$C$88:$H$127,6),1,0),"")</f>
        <v/>
      </c>
      <c r="BI79" s="27" t="str">
        <f t="shared" ca="1" si="106"/>
        <v/>
      </c>
      <c r="BJ79" s="44" t="str">
        <f ca="1">IF(BI79="","",IF(BI79&lt;=Simulation!$K$7,"YES","NO"))</f>
        <v/>
      </c>
      <c r="BK79" s="27" t="str">
        <f t="shared" ca="1" si="107"/>
        <v/>
      </c>
      <c r="BL79" s="44" t="str">
        <f ca="1">IF(BJ79="NO",IF(BK79&lt;=Simulation!$K$9,AN79,AO79),"")</f>
        <v/>
      </c>
      <c r="BN79" s="44" t="str">
        <f t="shared" ca="1" si="108"/>
        <v/>
      </c>
      <c r="BO79" s="6" t="str">
        <f t="shared" ca="1" si="109"/>
        <v/>
      </c>
      <c r="BP79" s="44" t="str">
        <f t="shared" ca="1" si="110"/>
        <v/>
      </c>
      <c r="BR79" s="44" t="str">
        <f t="shared" ca="1" si="81"/>
        <v/>
      </c>
      <c r="BS79" s="44" t="str">
        <f t="shared" ca="1" si="81"/>
        <v/>
      </c>
      <c r="BT79" s="44" t="str">
        <f t="shared" ca="1" si="81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45"/>
        <v/>
      </c>
      <c r="BY79" s="44" t="str">
        <f t="shared" ca="1" si="111"/>
        <v/>
      </c>
      <c r="BZ79" s="27" t="str">
        <f t="shared" ca="1" si="79"/>
        <v/>
      </c>
      <c r="CA79" s="44" t="str">
        <f t="shared" ca="1" si="112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13"/>
        <v/>
      </c>
      <c r="CE79" s="44" t="str">
        <f ca="1">IF(BV79&lt;&gt;"",VLOOKUP('Quarter 3'!CA79-5*('Quarter 3'!BX79-1),'Players Stats'!$B$136:$J$140,1+BY79),"")</f>
        <v/>
      </c>
      <c r="CF79" s="44" t="str">
        <f t="shared" ca="1" si="146"/>
        <v/>
      </c>
      <c r="CG79" s="27" t="str">
        <f t="shared" ca="1" si="114"/>
        <v/>
      </c>
      <c r="CH79" s="44" t="str">
        <f ca="1">IF(BV79&lt;&gt;"",IF(CF79="NO",VLOOKUP(CA79,'Players Stats'!$C$88:$I$127,7),""),"")</f>
        <v/>
      </c>
      <c r="CI79" s="44" t="str">
        <f t="shared" ca="1" si="147"/>
        <v/>
      </c>
      <c r="CJ79" s="27" t="str">
        <f t="shared" ca="1" si="115"/>
        <v/>
      </c>
      <c r="CK79" s="44" t="str">
        <f ca="1">IF(CF79="NO",VLOOKUP(CA79,'Players Stats'!$C$88:$H$127,7-'Quarter 3'!CI79),"")</f>
        <v/>
      </c>
      <c r="CL79" s="44" t="str">
        <f t="shared" ca="1" si="148"/>
        <v/>
      </c>
      <c r="CM79" s="27" t="str">
        <f t="shared" ca="1" si="116"/>
        <v/>
      </c>
      <c r="CN79" s="44" t="str">
        <f ca="1">IF(CM79="","",IF(CM79&lt;=VLOOKUP(CA79,'Players Stats'!$C$88:$L$127,10),"YES","NO"))</f>
        <v/>
      </c>
      <c r="CO79" s="27" t="str">
        <f t="shared" ca="1" si="117"/>
        <v/>
      </c>
      <c r="CP79" s="44" t="str">
        <f ca="1">IF(CN79="YES",IF(CO79&lt;=VLOOKUP(CA79,'Players Stats'!$C$88:$H$127,6),1,0),"")</f>
        <v/>
      </c>
      <c r="CQ79" s="27" t="str">
        <f t="shared" ca="1" si="118"/>
        <v/>
      </c>
      <c r="CR79" s="44" t="str">
        <f ca="1">IF(AND(CN79="YES",CQ79&lt;&gt;""),IF(CQ79&lt;=VLOOKUP(CA79,'Players Stats'!$C$88:$H$127,6),1,0),"")</f>
        <v/>
      </c>
      <c r="CS79" s="27" t="str">
        <f t="shared" ca="1" si="119"/>
        <v/>
      </c>
      <c r="CT79" s="44" t="str">
        <f ca="1">IF(CS79="","",IF(CS79&lt;=Simulation!$K$7,"YES","NO"))</f>
        <v/>
      </c>
      <c r="CU79" s="27" t="str">
        <f t="shared" ca="1" si="120"/>
        <v/>
      </c>
      <c r="CV79" s="44" t="str">
        <f ca="1">IF(CT79="NO",IF(CU79&lt;=Simulation!$K$9,BX79,BY79),"")</f>
        <v/>
      </c>
      <c r="CX79" s="44" t="str">
        <f t="shared" ca="1" si="121"/>
        <v/>
      </c>
      <c r="CY79" s="6" t="str">
        <f t="shared" ca="1" si="122"/>
        <v/>
      </c>
      <c r="CZ79" s="44" t="str">
        <f t="shared" ca="1" si="123"/>
        <v/>
      </c>
      <c r="DB79" s="44" t="str">
        <f t="shared" ca="1" si="82"/>
        <v/>
      </c>
      <c r="DC79" s="44" t="str">
        <f t="shared" ca="1" si="82"/>
        <v/>
      </c>
      <c r="DD79" s="44" t="str">
        <f t="shared" ca="1" si="82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49"/>
        <v/>
      </c>
      <c r="DI79" s="44" t="str">
        <f t="shared" ca="1" si="124"/>
        <v/>
      </c>
      <c r="DJ79" s="27" t="str">
        <f t="shared" ca="1" si="80"/>
        <v/>
      </c>
      <c r="DK79" s="44" t="str">
        <f t="shared" ca="1" si="125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26"/>
        <v/>
      </c>
      <c r="DO79" s="44" t="str">
        <f ca="1">IF(DF79&lt;&gt;"",VLOOKUP('Quarter 3'!DK79-5*('Quarter 3'!DH79-1),'Players Stats'!$B$136:$J$140,1+DI79),"")</f>
        <v/>
      </c>
      <c r="DP79" s="44" t="str">
        <f t="shared" ca="1" si="150"/>
        <v/>
      </c>
      <c r="DQ79" s="27" t="str">
        <f t="shared" ca="1" si="127"/>
        <v/>
      </c>
      <c r="DR79" s="44" t="str">
        <f ca="1">IF(DF79&lt;&gt;"",IF(DP79="NO",VLOOKUP(DK79,'Players Stats'!$C$88:$I$127,7),""),"")</f>
        <v/>
      </c>
      <c r="DS79" s="44" t="str">
        <f t="shared" ca="1" si="151"/>
        <v/>
      </c>
      <c r="DT79" s="27" t="str">
        <f t="shared" ca="1" si="128"/>
        <v/>
      </c>
      <c r="DU79" s="44" t="str">
        <f ca="1">IF(DP79="NO",VLOOKUP(DK79,'Players Stats'!$C$88:$H$127,7-'Quarter 3'!DS79),"")</f>
        <v/>
      </c>
      <c r="DV79" s="44" t="str">
        <f t="shared" ca="1" si="152"/>
        <v/>
      </c>
      <c r="DW79" s="27" t="str">
        <f t="shared" ca="1" si="129"/>
        <v/>
      </c>
      <c r="DX79" s="44" t="str">
        <f ca="1">IF(DW79="","",IF(DW79&lt;=VLOOKUP(DK79,'Players Stats'!$C$88:$L$127,10),"YES","NO"))</f>
        <v/>
      </c>
      <c r="DY79" s="27" t="str">
        <f t="shared" ca="1" si="130"/>
        <v/>
      </c>
      <c r="DZ79" s="44" t="str">
        <f ca="1">IF(DX79="YES",IF(DY79&lt;=VLOOKUP(DK79,'Players Stats'!$C$88:$H$127,6),1,0),"")</f>
        <v/>
      </c>
      <c r="EA79" s="27" t="str">
        <f t="shared" ca="1" si="131"/>
        <v/>
      </c>
      <c r="EB79" s="44" t="str">
        <f ca="1">IF(AND(DX79="YES",EA79&lt;&gt;""),IF(EA79&lt;=VLOOKUP(DK79,'Players Stats'!$C$88:$H$127,6),1,0),"")</f>
        <v/>
      </c>
      <c r="EC79" s="27" t="str">
        <f t="shared" ca="1" si="132"/>
        <v/>
      </c>
      <c r="ED79" s="44" t="str">
        <f ca="1">IF(EC79="","",IF(EC79&lt;=Simulation!$K$7,"YES","NO"))</f>
        <v/>
      </c>
      <c r="EE79" s="27" t="str">
        <f t="shared" ca="1" si="133"/>
        <v/>
      </c>
      <c r="EF79" s="44" t="str">
        <f ca="1">IF(ED79="NO",IF(EE79&lt;=Simulation!$K$9,DH79,DI79),"")</f>
        <v/>
      </c>
      <c r="EH79" s="44" t="str">
        <f t="shared" ca="1" si="134"/>
        <v/>
      </c>
      <c r="EI79" s="6" t="str">
        <f t="shared" ca="1" si="135"/>
        <v/>
      </c>
      <c r="EJ79" s="44" t="str">
        <f t="shared" ca="1" si="136"/>
        <v/>
      </c>
      <c r="EL79" s="44" t="str">
        <f t="shared" ca="1" si="83"/>
        <v/>
      </c>
      <c r="EM79" s="44" t="str">
        <f t="shared" ca="1" si="83"/>
        <v/>
      </c>
      <c r="EN79" s="44" t="str">
        <f t="shared" ca="1" si="83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37"/>
        <v/>
      </c>
      <c r="E80" s="44" t="str">
        <f t="shared" ca="1" si="84"/>
        <v/>
      </c>
      <c r="F80" s="27" t="str">
        <f t="shared" ca="1" si="85"/>
        <v/>
      </c>
      <c r="G80" s="44" t="str">
        <f t="shared" ca="1" si="86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27" t="str">
        <f t="shared" ca="1" si="87"/>
        <v/>
      </c>
      <c r="K80" s="44" t="str">
        <f ca="1">IF(B80&lt;&gt;"",VLOOKUP('Quarter 3'!G80-5*('Quarter 3'!D80-1),'Players Stats'!$B$136:$J$140,1+E80),"")</f>
        <v/>
      </c>
      <c r="L80" s="44" t="str">
        <f t="shared" ca="1" si="138"/>
        <v/>
      </c>
      <c r="M80" s="27" t="str">
        <f t="shared" ca="1" si="88"/>
        <v/>
      </c>
      <c r="N80" s="44" t="str">
        <f ca="1">IF(B80&lt;&gt;"",IF(L80="NO",VLOOKUP(G80,'Players Stats'!$C$88:$I$127,7),""),"")</f>
        <v/>
      </c>
      <c r="O80" s="44" t="str">
        <f t="shared" ca="1" si="139"/>
        <v/>
      </c>
      <c r="P80" s="27" t="str">
        <f t="shared" ca="1" si="89"/>
        <v/>
      </c>
      <c r="Q80" s="44" t="str">
        <f ca="1">IF(L80="NO",VLOOKUP(G80,'Players Stats'!$C$88:$H$127,7-'Quarter 3'!O80),"")</f>
        <v/>
      </c>
      <c r="R80" s="44" t="str">
        <f t="shared" ca="1" si="140"/>
        <v/>
      </c>
      <c r="S80" s="27" t="str">
        <f t="shared" ca="1" si="90"/>
        <v/>
      </c>
      <c r="T80" s="44" t="str">
        <f ca="1">IF(S80="","",IF(S80&lt;=VLOOKUP(G80,'Players Stats'!$C$88:$L$127,10),"YES","NO"))</f>
        <v/>
      </c>
      <c r="U80" s="27" t="str">
        <f t="shared" ca="1" si="91"/>
        <v/>
      </c>
      <c r="V80" s="44" t="str">
        <f ca="1">IF(T80="YES",IF(U80&lt;=VLOOKUP(G80,'Players Stats'!$C$88:$H$127,6),1,0),"")</f>
        <v/>
      </c>
      <c r="W80" s="27" t="str">
        <f t="shared" ca="1" si="92"/>
        <v/>
      </c>
      <c r="X80" s="44" t="str">
        <f ca="1">IF(AND(T80="YES",W80&lt;&gt;""),IF(W80&lt;=VLOOKUP(G80,'Players Stats'!$C$88:$H$127,6),1,0),"")</f>
        <v/>
      </c>
      <c r="Y80" s="27" t="str">
        <f t="shared" ca="1" si="93"/>
        <v/>
      </c>
      <c r="Z80" s="44" t="str">
        <f ca="1">IF(Y80="","",IF(Y80&lt;=Simulation!$K$7,"YES","NO"))</f>
        <v/>
      </c>
      <c r="AA80" s="27" t="str">
        <f t="shared" ca="1" si="94"/>
        <v/>
      </c>
      <c r="AB80" s="44" t="str">
        <f ca="1">IF(Z80="NO",IF(AA80&lt;=Simulation!$K$9,D80,E80),"")</f>
        <v/>
      </c>
      <c r="AD80" s="44" t="str">
        <f t="shared" ca="1" si="95"/>
        <v/>
      </c>
      <c r="AE80" s="6" t="str">
        <f t="shared" ca="1" si="96"/>
        <v/>
      </c>
      <c r="AF80" s="44" t="str">
        <f t="shared" ca="1" si="97"/>
        <v/>
      </c>
      <c r="AH80" s="44" t="str">
        <f t="shared" ca="1" si="77"/>
        <v/>
      </c>
      <c r="AI80" s="44" t="str">
        <f t="shared" ca="1" si="77"/>
        <v/>
      </c>
      <c r="AJ80" s="44" t="str">
        <f t="shared" ca="1" si="77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41"/>
        <v/>
      </c>
      <c r="AO80" s="44" t="str">
        <f t="shared" ca="1" si="98"/>
        <v/>
      </c>
      <c r="AP80" s="27" t="str">
        <f t="shared" ca="1" si="78"/>
        <v/>
      </c>
      <c r="AQ80" s="44" t="str">
        <f t="shared" ca="1" si="99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00"/>
        <v/>
      </c>
      <c r="AU80" s="44" t="str">
        <f ca="1">IF(AL80&lt;&gt;"",VLOOKUP('Quarter 3'!AQ80-5*('Quarter 3'!AN80-1),'Players Stats'!$B$136:$J$140,1+AO80),"")</f>
        <v/>
      </c>
      <c r="AV80" s="44" t="str">
        <f t="shared" ca="1" si="142"/>
        <v/>
      </c>
      <c r="AW80" s="27" t="str">
        <f t="shared" ca="1" si="101"/>
        <v/>
      </c>
      <c r="AX80" s="44" t="str">
        <f ca="1">IF(AL80&lt;&gt;"",IF(AV80="NO",VLOOKUP(AQ80,'Players Stats'!$C$88:$I$127,7),""),"")</f>
        <v/>
      </c>
      <c r="AY80" s="44" t="str">
        <f t="shared" ca="1" si="143"/>
        <v/>
      </c>
      <c r="AZ80" s="27" t="str">
        <f t="shared" ca="1" si="102"/>
        <v/>
      </c>
      <c r="BA80" s="44" t="str">
        <f ca="1">IF(AV80="NO",VLOOKUP(AQ80,'Players Stats'!$C$88:$H$127,7-'Quarter 3'!AY80),"")</f>
        <v/>
      </c>
      <c r="BB80" s="44" t="str">
        <f t="shared" ca="1" si="144"/>
        <v/>
      </c>
      <c r="BC80" s="27" t="str">
        <f t="shared" ca="1" si="103"/>
        <v/>
      </c>
      <c r="BD80" s="44" t="str">
        <f ca="1">IF(BC80="","",IF(BC80&lt;=VLOOKUP(AQ80,'Players Stats'!$C$88:$L$127,10),"YES","NO"))</f>
        <v/>
      </c>
      <c r="BE80" s="27" t="str">
        <f t="shared" ca="1" si="104"/>
        <v/>
      </c>
      <c r="BF80" s="44" t="str">
        <f ca="1">IF(BD80="YES",IF(BE80&lt;=VLOOKUP(AQ80,'Players Stats'!$C$88:$H$127,6),1,0),"")</f>
        <v/>
      </c>
      <c r="BG80" s="27" t="str">
        <f t="shared" ca="1" si="105"/>
        <v/>
      </c>
      <c r="BH80" s="44" t="str">
        <f ca="1">IF(AND(BD80="YES",BG80&lt;&gt;""),IF(BG80&lt;=VLOOKUP(AQ80,'Players Stats'!$C$88:$H$127,6),1,0),"")</f>
        <v/>
      </c>
      <c r="BI80" s="27" t="str">
        <f t="shared" ca="1" si="106"/>
        <v/>
      </c>
      <c r="BJ80" s="44" t="str">
        <f ca="1">IF(BI80="","",IF(BI80&lt;=Simulation!$K$7,"YES","NO"))</f>
        <v/>
      </c>
      <c r="BK80" s="27" t="str">
        <f t="shared" ca="1" si="107"/>
        <v/>
      </c>
      <c r="BL80" s="44" t="str">
        <f ca="1">IF(BJ80="NO",IF(BK80&lt;=Simulation!$K$9,AN80,AO80),"")</f>
        <v/>
      </c>
      <c r="BN80" s="44" t="str">
        <f t="shared" ca="1" si="108"/>
        <v/>
      </c>
      <c r="BO80" s="6" t="str">
        <f t="shared" ca="1" si="109"/>
        <v/>
      </c>
      <c r="BP80" s="44" t="str">
        <f t="shared" ca="1" si="110"/>
        <v/>
      </c>
      <c r="BR80" s="44" t="str">
        <f t="shared" ca="1" si="81"/>
        <v/>
      </c>
      <c r="BS80" s="44" t="str">
        <f t="shared" ca="1" si="81"/>
        <v/>
      </c>
      <c r="BT80" s="44" t="str">
        <f t="shared" ca="1" si="81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45"/>
        <v/>
      </c>
      <c r="BY80" s="44" t="str">
        <f t="shared" ca="1" si="111"/>
        <v/>
      </c>
      <c r="BZ80" s="27" t="str">
        <f t="shared" ca="1" si="79"/>
        <v/>
      </c>
      <c r="CA80" s="44" t="str">
        <f t="shared" ca="1" si="112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13"/>
        <v/>
      </c>
      <c r="CE80" s="44" t="str">
        <f ca="1">IF(BV80&lt;&gt;"",VLOOKUP('Quarter 3'!CA80-5*('Quarter 3'!BX80-1),'Players Stats'!$B$136:$J$140,1+BY80),"")</f>
        <v/>
      </c>
      <c r="CF80" s="44" t="str">
        <f t="shared" ca="1" si="146"/>
        <v/>
      </c>
      <c r="CG80" s="27" t="str">
        <f t="shared" ca="1" si="114"/>
        <v/>
      </c>
      <c r="CH80" s="44" t="str">
        <f ca="1">IF(BV80&lt;&gt;"",IF(CF80="NO",VLOOKUP(CA80,'Players Stats'!$C$88:$I$127,7),""),"")</f>
        <v/>
      </c>
      <c r="CI80" s="44" t="str">
        <f t="shared" ca="1" si="147"/>
        <v/>
      </c>
      <c r="CJ80" s="27" t="str">
        <f t="shared" ca="1" si="115"/>
        <v/>
      </c>
      <c r="CK80" s="44" t="str">
        <f ca="1">IF(CF80="NO",VLOOKUP(CA80,'Players Stats'!$C$88:$H$127,7-'Quarter 3'!CI80),"")</f>
        <v/>
      </c>
      <c r="CL80" s="44" t="str">
        <f t="shared" ca="1" si="148"/>
        <v/>
      </c>
      <c r="CM80" s="27" t="str">
        <f t="shared" ca="1" si="116"/>
        <v/>
      </c>
      <c r="CN80" s="44" t="str">
        <f ca="1">IF(CM80="","",IF(CM80&lt;=VLOOKUP(CA80,'Players Stats'!$C$88:$L$127,10),"YES","NO"))</f>
        <v/>
      </c>
      <c r="CO80" s="27" t="str">
        <f t="shared" ca="1" si="117"/>
        <v/>
      </c>
      <c r="CP80" s="44" t="str">
        <f ca="1">IF(CN80="YES",IF(CO80&lt;=VLOOKUP(CA80,'Players Stats'!$C$88:$H$127,6),1,0),"")</f>
        <v/>
      </c>
      <c r="CQ80" s="27" t="str">
        <f t="shared" ca="1" si="118"/>
        <v/>
      </c>
      <c r="CR80" s="44" t="str">
        <f ca="1">IF(AND(CN80="YES",CQ80&lt;&gt;""),IF(CQ80&lt;=VLOOKUP(CA80,'Players Stats'!$C$88:$H$127,6),1,0),"")</f>
        <v/>
      </c>
      <c r="CS80" s="27" t="str">
        <f t="shared" ca="1" si="119"/>
        <v/>
      </c>
      <c r="CT80" s="44" t="str">
        <f ca="1">IF(CS80="","",IF(CS80&lt;=Simulation!$K$7,"YES","NO"))</f>
        <v/>
      </c>
      <c r="CU80" s="27" t="str">
        <f t="shared" ca="1" si="120"/>
        <v/>
      </c>
      <c r="CV80" s="44" t="str">
        <f ca="1">IF(CT80="NO",IF(CU80&lt;=Simulation!$K$9,BX80,BY80),"")</f>
        <v/>
      </c>
      <c r="CX80" s="44" t="str">
        <f t="shared" ca="1" si="121"/>
        <v/>
      </c>
      <c r="CY80" s="6" t="str">
        <f t="shared" ca="1" si="122"/>
        <v/>
      </c>
      <c r="CZ80" s="44" t="str">
        <f t="shared" ca="1" si="123"/>
        <v/>
      </c>
      <c r="DB80" s="44" t="str">
        <f t="shared" ca="1" si="82"/>
        <v/>
      </c>
      <c r="DC80" s="44" t="str">
        <f t="shared" ca="1" si="82"/>
        <v/>
      </c>
      <c r="DD80" s="44" t="str">
        <f t="shared" ca="1" si="82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49"/>
        <v/>
      </c>
      <c r="DI80" s="44" t="str">
        <f t="shared" ca="1" si="124"/>
        <v/>
      </c>
      <c r="DJ80" s="27" t="str">
        <f t="shared" ca="1" si="80"/>
        <v/>
      </c>
      <c r="DK80" s="44" t="str">
        <f t="shared" ca="1" si="125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26"/>
        <v/>
      </c>
      <c r="DO80" s="44" t="str">
        <f ca="1">IF(DF80&lt;&gt;"",VLOOKUP('Quarter 3'!DK80-5*('Quarter 3'!DH80-1),'Players Stats'!$B$136:$J$140,1+DI80),"")</f>
        <v/>
      </c>
      <c r="DP80" s="44" t="str">
        <f t="shared" ca="1" si="150"/>
        <v/>
      </c>
      <c r="DQ80" s="27" t="str">
        <f t="shared" ca="1" si="127"/>
        <v/>
      </c>
      <c r="DR80" s="44" t="str">
        <f ca="1">IF(DF80&lt;&gt;"",IF(DP80="NO",VLOOKUP(DK80,'Players Stats'!$C$88:$I$127,7),""),"")</f>
        <v/>
      </c>
      <c r="DS80" s="44" t="str">
        <f t="shared" ca="1" si="151"/>
        <v/>
      </c>
      <c r="DT80" s="27" t="str">
        <f t="shared" ca="1" si="128"/>
        <v/>
      </c>
      <c r="DU80" s="44" t="str">
        <f ca="1">IF(DP80="NO",VLOOKUP(DK80,'Players Stats'!$C$88:$H$127,7-'Quarter 3'!DS80),"")</f>
        <v/>
      </c>
      <c r="DV80" s="44" t="str">
        <f t="shared" ca="1" si="152"/>
        <v/>
      </c>
      <c r="DW80" s="27" t="str">
        <f t="shared" ca="1" si="129"/>
        <v/>
      </c>
      <c r="DX80" s="44" t="str">
        <f ca="1">IF(DW80="","",IF(DW80&lt;=VLOOKUP(DK80,'Players Stats'!$C$88:$L$127,10),"YES","NO"))</f>
        <v/>
      </c>
      <c r="DY80" s="27" t="str">
        <f t="shared" ca="1" si="130"/>
        <v/>
      </c>
      <c r="DZ80" s="44" t="str">
        <f ca="1">IF(DX80="YES",IF(DY80&lt;=VLOOKUP(DK80,'Players Stats'!$C$88:$H$127,6),1,0),"")</f>
        <v/>
      </c>
      <c r="EA80" s="27" t="str">
        <f t="shared" ca="1" si="131"/>
        <v/>
      </c>
      <c r="EB80" s="44" t="str">
        <f ca="1">IF(AND(DX80="YES",EA80&lt;&gt;""),IF(EA80&lt;=VLOOKUP(DK80,'Players Stats'!$C$88:$H$127,6),1,0),"")</f>
        <v/>
      </c>
      <c r="EC80" s="27" t="str">
        <f t="shared" ca="1" si="132"/>
        <v/>
      </c>
      <c r="ED80" s="44" t="str">
        <f ca="1">IF(EC80="","",IF(EC80&lt;=Simulation!$K$7,"YES","NO"))</f>
        <v/>
      </c>
      <c r="EE80" s="27" t="str">
        <f t="shared" ca="1" si="133"/>
        <v/>
      </c>
      <c r="EF80" s="44" t="str">
        <f ca="1">IF(ED80="NO",IF(EE80&lt;=Simulation!$K$9,DH80,DI80),"")</f>
        <v/>
      </c>
      <c r="EH80" s="44" t="str">
        <f t="shared" ca="1" si="134"/>
        <v/>
      </c>
      <c r="EI80" s="6" t="str">
        <f t="shared" ca="1" si="135"/>
        <v/>
      </c>
      <c r="EJ80" s="44" t="str">
        <f t="shared" ca="1" si="136"/>
        <v/>
      </c>
      <c r="EL80" s="44" t="str">
        <f t="shared" ca="1" si="83"/>
        <v/>
      </c>
      <c r="EM80" s="44" t="str">
        <f t="shared" ca="1" si="83"/>
        <v/>
      </c>
      <c r="EN80" s="44" t="str">
        <f t="shared" ca="1" si="83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37"/>
        <v/>
      </c>
      <c r="E81" s="44" t="str">
        <f t="shared" ca="1" si="84"/>
        <v/>
      </c>
      <c r="F81" s="27" t="str">
        <f t="shared" ca="1" si="85"/>
        <v/>
      </c>
      <c r="G81" s="44" t="str">
        <f t="shared" ca="1" si="86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27" t="str">
        <f t="shared" ca="1" si="87"/>
        <v/>
      </c>
      <c r="K81" s="44" t="str">
        <f ca="1">IF(B81&lt;&gt;"",VLOOKUP('Quarter 3'!G81-5*('Quarter 3'!D81-1),'Players Stats'!$B$136:$J$140,1+E81),"")</f>
        <v/>
      </c>
      <c r="L81" s="44" t="str">
        <f t="shared" ca="1" si="138"/>
        <v/>
      </c>
      <c r="M81" s="27" t="str">
        <f t="shared" ca="1" si="88"/>
        <v/>
      </c>
      <c r="N81" s="44" t="str">
        <f ca="1">IF(B81&lt;&gt;"",IF(L81="NO",VLOOKUP(G81,'Players Stats'!$C$88:$I$127,7),""),"")</f>
        <v/>
      </c>
      <c r="O81" s="44" t="str">
        <f t="shared" ca="1" si="139"/>
        <v/>
      </c>
      <c r="P81" s="27" t="str">
        <f t="shared" ca="1" si="89"/>
        <v/>
      </c>
      <c r="Q81" s="44" t="str">
        <f ca="1">IF(L81="NO",VLOOKUP(G81,'Players Stats'!$C$88:$H$127,7-'Quarter 3'!O81),"")</f>
        <v/>
      </c>
      <c r="R81" s="44" t="str">
        <f t="shared" ca="1" si="140"/>
        <v/>
      </c>
      <c r="S81" s="27" t="str">
        <f t="shared" ca="1" si="90"/>
        <v/>
      </c>
      <c r="T81" s="44" t="str">
        <f ca="1">IF(S81="","",IF(S81&lt;=VLOOKUP(G81,'Players Stats'!$C$88:$L$127,10),"YES","NO"))</f>
        <v/>
      </c>
      <c r="U81" s="27" t="str">
        <f t="shared" ca="1" si="91"/>
        <v/>
      </c>
      <c r="V81" s="44" t="str">
        <f ca="1">IF(T81="YES",IF(U81&lt;=VLOOKUP(G81,'Players Stats'!$C$88:$H$127,6),1,0),"")</f>
        <v/>
      </c>
      <c r="W81" s="27" t="str">
        <f t="shared" ca="1" si="92"/>
        <v/>
      </c>
      <c r="X81" s="44" t="str">
        <f ca="1">IF(AND(T81="YES",W81&lt;&gt;""),IF(W81&lt;=VLOOKUP(G81,'Players Stats'!$C$88:$H$127,6),1,0),"")</f>
        <v/>
      </c>
      <c r="Y81" s="27" t="str">
        <f t="shared" ca="1" si="93"/>
        <v/>
      </c>
      <c r="Z81" s="44" t="str">
        <f ca="1">IF(Y81="","",IF(Y81&lt;=Simulation!$K$7,"YES","NO"))</f>
        <v/>
      </c>
      <c r="AA81" s="27" t="str">
        <f t="shared" ca="1" si="94"/>
        <v/>
      </c>
      <c r="AB81" s="44" t="str">
        <f ca="1">IF(Z81="NO",IF(AA81&lt;=Simulation!$K$9,D81,E81),"")</f>
        <v/>
      </c>
      <c r="AD81" s="44" t="str">
        <f t="shared" ca="1" si="95"/>
        <v/>
      </c>
      <c r="AE81" s="6" t="str">
        <f t="shared" ca="1" si="96"/>
        <v/>
      </c>
      <c r="AF81" s="44" t="str">
        <f t="shared" ca="1" si="97"/>
        <v/>
      </c>
      <c r="AH81" s="44" t="str">
        <f t="shared" ca="1" si="77"/>
        <v/>
      </c>
      <c r="AI81" s="44" t="str">
        <f t="shared" ca="1" si="77"/>
        <v/>
      </c>
      <c r="AJ81" s="44" t="str">
        <f t="shared" ca="1" si="77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41"/>
        <v/>
      </c>
      <c r="AO81" s="44" t="str">
        <f t="shared" ca="1" si="98"/>
        <v/>
      </c>
      <c r="AP81" s="27" t="str">
        <f t="shared" ca="1" si="78"/>
        <v/>
      </c>
      <c r="AQ81" s="44" t="str">
        <f t="shared" ca="1" si="99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00"/>
        <v/>
      </c>
      <c r="AU81" s="44" t="str">
        <f ca="1">IF(AL81&lt;&gt;"",VLOOKUP('Quarter 3'!AQ81-5*('Quarter 3'!AN81-1),'Players Stats'!$B$136:$J$140,1+AO81),"")</f>
        <v/>
      </c>
      <c r="AV81" s="44" t="str">
        <f t="shared" ca="1" si="142"/>
        <v/>
      </c>
      <c r="AW81" s="27" t="str">
        <f t="shared" ca="1" si="101"/>
        <v/>
      </c>
      <c r="AX81" s="44" t="str">
        <f ca="1">IF(AL81&lt;&gt;"",IF(AV81="NO",VLOOKUP(AQ81,'Players Stats'!$C$88:$I$127,7),""),"")</f>
        <v/>
      </c>
      <c r="AY81" s="44" t="str">
        <f t="shared" ca="1" si="143"/>
        <v/>
      </c>
      <c r="AZ81" s="27" t="str">
        <f t="shared" ca="1" si="102"/>
        <v/>
      </c>
      <c r="BA81" s="44" t="str">
        <f ca="1">IF(AV81="NO",VLOOKUP(AQ81,'Players Stats'!$C$88:$H$127,7-'Quarter 3'!AY81),"")</f>
        <v/>
      </c>
      <c r="BB81" s="44" t="str">
        <f t="shared" ca="1" si="144"/>
        <v/>
      </c>
      <c r="BC81" s="27" t="str">
        <f t="shared" ca="1" si="103"/>
        <v/>
      </c>
      <c r="BD81" s="44" t="str">
        <f ca="1">IF(BC81="","",IF(BC81&lt;=VLOOKUP(AQ81,'Players Stats'!$C$88:$L$127,10),"YES","NO"))</f>
        <v/>
      </c>
      <c r="BE81" s="27" t="str">
        <f t="shared" ca="1" si="104"/>
        <v/>
      </c>
      <c r="BF81" s="44" t="str">
        <f ca="1">IF(BD81="YES",IF(BE81&lt;=VLOOKUP(AQ81,'Players Stats'!$C$88:$H$127,6),1,0),"")</f>
        <v/>
      </c>
      <c r="BG81" s="27" t="str">
        <f t="shared" ca="1" si="105"/>
        <v/>
      </c>
      <c r="BH81" s="44" t="str">
        <f ca="1">IF(AND(BD81="YES",BG81&lt;&gt;""),IF(BG81&lt;=VLOOKUP(AQ81,'Players Stats'!$C$88:$H$127,6),1,0),"")</f>
        <v/>
      </c>
      <c r="BI81" s="27" t="str">
        <f t="shared" ca="1" si="106"/>
        <v/>
      </c>
      <c r="BJ81" s="44" t="str">
        <f ca="1">IF(BI81="","",IF(BI81&lt;=Simulation!$K$7,"YES","NO"))</f>
        <v/>
      </c>
      <c r="BK81" s="27" t="str">
        <f t="shared" ca="1" si="107"/>
        <v/>
      </c>
      <c r="BL81" s="44" t="str">
        <f ca="1">IF(BJ81="NO",IF(BK81&lt;=Simulation!$K$9,AN81,AO81),"")</f>
        <v/>
      </c>
      <c r="BN81" s="44" t="str">
        <f t="shared" ca="1" si="108"/>
        <v/>
      </c>
      <c r="BO81" s="6" t="str">
        <f t="shared" ca="1" si="109"/>
        <v/>
      </c>
      <c r="BP81" s="44" t="str">
        <f t="shared" ca="1" si="110"/>
        <v/>
      </c>
      <c r="BR81" s="44" t="str">
        <f t="shared" ca="1" si="81"/>
        <v/>
      </c>
      <c r="BS81" s="44" t="str">
        <f t="shared" ca="1" si="81"/>
        <v/>
      </c>
      <c r="BT81" s="44" t="str">
        <f t="shared" ca="1" si="81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45"/>
        <v/>
      </c>
      <c r="BY81" s="44" t="str">
        <f t="shared" ca="1" si="111"/>
        <v/>
      </c>
      <c r="BZ81" s="27" t="str">
        <f t="shared" ca="1" si="79"/>
        <v/>
      </c>
      <c r="CA81" s="44" t="str">
        <f t="shared" ca="1" si="112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13"/>
        <v/>
      </c>
      <c r="CE81" s="44" t="str">
        <f ca="1">IF(BV81&lt;&gt;"",VLOOKUP('Quarter 3'!CA81-5*('Quarter 3'!BX81-1),'Players Stats'!$B$136:$J$140,1+BY81),"")</f>
        <v/>
      </c>
      <c r="CF81" s="44" t="str">
        <f t="shared" ca="1" si="146"/>
        <v/>
      </c>
      <c r="CG81" s="27" t="str">
        <f t="shared" ca="1" si="114"/>
        <v/>
      </c>
      <c r="CH81" s="44" t="str">
        <f ca="1">IF(BV81&lt;&gt;"",IF(CF81="NO",VLOOKUP(CA81,'Players Stats'!$C$88:$I$127,7),""),"")</f>
        <v/>
      </c>
      <c r="CI81" s="44" t="str">
        <f t="shared" ca="1" si="147"/>
        <v/>
      </c>
      <c r="CJ81" s="27" t="str">
        <f t="shared" ca="1" si="115"/>
        <v/>
      </c>
      <c r="CK81" s="44" t="str">
        <f ca="1">IF(CF81="NO",VLOOKUP(CA81,'Players Stats'!$C$88:$H$127,7-'Quarter 3'!CI81),"")</f>
        <v/>
      </c>
      <c r="CL81" s="44" t="str">
        <f t="shared" ca="1" si="148"/>
        <v/>
      </c>
      <c r="CM81" s="27" t="str">
        <f t="shared" ca="1" si="116"/>
        <v/>
      </c>
      <c r="CN81" s="44" t="str">
        <f ca="1">IF(CM81="","",IF(CM81&lt;=VLOOKUP(CA81,'Players Stats'!$C$88:$L$127,10),"YES","NO"))</f>
        <v/>
      </c>
      <c r="CO81" s="27" t="str">
        <f t="shared" ca="1" si="117"/>
        <v/>
      </c>
      <c r="CP81" s="44" t="str">
        <f ca="1">IF(CN81="YES",IF(CO81&lt;=VLOOKUP(CA81,'Players Stats'!$C$88:$H$127,6),1,0),"")</f>
        <v/>
      </c>
      <c r="CQ81" s="27" t="str">
        <f t="shared" ca="1" si="118"/>
        <v/>
      </c>
      <c r="CR81" s="44" t="str">
        <f ca="1">IF(AND(CN81="YES",CQ81&lt;&gt;""),IF(CQ81&lt;=VLOOKUP(CA81,'Players Stats'!$C$88:$H$127,6),1,0),"")</f>
        <v/>
      </c>
      <c r="CS81" s="27" t="str">
        <f t="shared" ca="1" si="119"/>
        <v/>
      </c>
      <c r="CT81" s="44" t="str">
        <f ca="1">IF(CS81="","",IF(CS81&lt;=Simulation!$K$7,"YES","NO"))</f>
        <v/>
      </c>
      <c r="CU81" s="27" t="str">
        <f t="shared" ca="1" si="120"/>
        <v/>
      </c>
      <c r="CV81" s="44" t="str">
        <f ca="1">IF(CT81="NO",IF(CU81&lt;=Simulation!$K$9,BX81,BY81),"")</f>
        <v/>
      </c>
      <c r="CX81" s="44" t="str">
        <f t="shared" ca="1" si="121"/>
        <v/>
      </c>
      <c r="CY81" s="6" t="str">
        <f t="shared" ca="1" si="122"/>
        <v/>
      </c>
      <c r="CZ81" s="44" t="str">
        <f t="shared" ca="1" si="123"/>
        <v/>
      </c>
      <c r="DB81" s="44" t="str">
        <f t="shared" ca="1" si="82"/>
        <v/>
      </c>
      <c r="DC81" s="44" t="str">
        <f t="shared" ca="1" si="82"/>
        <v/>
      </c>
      <c r="DD81" s="44" t="str">
        <f t="shared" ca="1" si="82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49"/>
        <v/>
      </c>
      <c r="DI81" s="44" t="str">
        <f t="shared" ca="1" si="124"/>
        <v/>
      </c>
      <c r="DJ81" s="27" t="str">
        <f t="shared" ca="1" si="80"/>
        <v/>
      </c>
      <c r="DK81" s="44" t="str">
        <f t="shared" ca="1" si="125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26"/>
        <v/>
      </c>
      <c r="DO81" s="44" t="str">
        <f ca="1">IF(DF81&lt;&gt;"",VLOOKUP('Quarter 3'!DK81-5*('Quarter 3'!DH81-1),'Players Stats'!$B$136:$J$140,1+DI81),"")</f>
        <v/>
      </c>
      <c r="DP81" s="44" t="str">
        <f t="shared" ca="1" si="150"/>
        <v/>
      </c>
      <c r="DQ81" s="27" t="str">
        <f t="shared" ca="1" si="127"/>
        <v/>
      </c>
      <c r="DR81" s="44" t="str">
        <f ca="1">IF(DF81&lt;&gt;"",IF(DP81="NO",VLOOKUP(DK81,'Players Stats'!$C$88:$I$127,7),""),"")</f>
        <v/>
      </c>
      <c r="DS81" s="44" t="str">
        <f t="shared" ca="1" si="151"/>
        <v/>
      </c>
      <c r="DT81" s="27" t="str">
        <f t="shared" ca="1" si="128"/>
        <v/>
      </c>
      <c r="DU81" s="44" t="str">
        <f ca="1">IF(DP81="NO",VLOOKUP(DK81,'Players Stats'!$C$88:$H$127,7-'Quarter 3'!DS81),"")</f>
        <v/>
      </c>
      <c r="DV81" s="44" t="str">
        <f t="shared" ca="1" si="152"/>
        <v/>
      </c>
      <c r="DW81" s="27" t="str">
        <f t="shared" ca="1" si="129"/>
        <v/>
      </c>
      <c r="DX81" s="44" t="str">
        <f ca="1">IF(DW81="","",IF(DW81&lt;=VLOOKUP(DK81,'Players Stats'!$C$88:$L$127,10),"YES","NO"))</f>
        <v/>
      </c>
      <c r="DY81" s="27" t="str">
        <f t="shared" ca="1" si="130"/>
        <v/>
      </c>
      <c r="DZ81" s="44" t="str">
        <f ca="1">IF(DX81="YES",IF(DY81&lt;=VLOOKUP(DK81,'Players Stats'!$C$88:$H$127,6),1,0),"")</f>
        <v/>
      </c>
      <c r="EA81" s="27" t="str">
        <f t="shared" ca="1" si="131"/>
        <v/>
      </c>
      <c r="EB81" s="44" t="str">
        <f ca="1">IF(AND(DX81="YES",EA81&lt;&gt;""),IF(EA81&lt;=VLOOKUP(DK81,'Players Stats'!$C$88:$H$127,6),1,0),"")</f>
        <v/>
      </c>
      <c r="EC81" s="27" t="str">
        <f t="shared" ca="1" si="132"/>
        <v/>
      </c>
      <c r="ED81" s="44" t="str">
        <f ca="1">IF(EC81="","",IF(EC81&lt;=Simulation!$K$7,"YES","NO"))</f>
        <v/>
      </c>
      <c r="EE81" s="27" t="str">
        <f t="shared" ca="1" si="133"/>
        <v/>
      </c>
      <c r="EF81" s="44" t="str">
        <f ca="1">IF(ED81="NO",IF(EE81&lt;=Simulation!$K$9,DH81,DI81),"")</f>
        <v/>
      </c>
      <c r="EH81" s="44" t="str">
        <f t="shared" ca="1" si="134"/>
        <v/>
      </c>
      <c r="EI81" s="6" t="str">
        <f t="shared" ca="1" si="135"/>
        <v/>
      </c>
      <c r="EJ81" s="44" t="str">
        <f t="shared" ca="1" si="136"/>
        <v/>
      </c>
      <c r="EL81" s="44" t="str">
        <f t="shared" ca="1" si="83"/>
        <v/>
      </c>
      <c r="EM81" s="44" t="str">
        <f t="shared" ca="1" si="83"/>
        <v/>
      </c>
      <c r="EN81" s="44" t="str">
        <f t="shared" ca="1" si="83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37"/>
        <v/>
      </c>
      <c r="E82" s="44" t="str">
        <f t="shared" ca="1" si="84"/>
        <v/>
      </c>
      <c r="F82" s="27" t="str">
        <f t="shared" ca="1" si="85"/>
        <v/>
      </c>
      <c r="G82" s="44" t="str">
        <f t="shared" ca="1" si="86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27" t="str">
        <f t="shared" ca="1" si="87"/>
        <v/>
      </c>
      <c r="K82" s="44" t="str">
        <f ca="1">IF(B82&lt;&gt;"",VLOOKUP('Quarter 3'!G82-5*('Quarter 3'!D82-1),'Players Stats'!$B$136:$J$140,1+E82),"")</f>
        <v/>
      </c>
      <c r="L82" s="44" t="str">
        <f t="shared" ca="1" si="138"/>
        <v/>
      </c>
      <c r="M82" s="27" t="str">
        <f t="shared" ca="1" si="88"/>
        <v/>
      </c>
      <c r="N82" s="44" t="str">
        <f ca="1">IF(B82&lt;&gt;"",IF(L82="NO",VLOOKUP(G82,'Players Stats'!$C$88:$I$127,7),""),"")</f>
        <v/>
      </c>
      <c r="O82" s="44" t="str">
        <f t="shared" ca="1" si="139"/>
        <v/>
      </c>
      <c r="P82" s="27" t="str">
        <f t="shared" ca="1" si="89"/>
        <v/>
      </c>
      <c r="Q82" s="44" t="str">
        <f ca="1">IF(L82="NO",VLOOKUP(G82,'Players Stats'!$C$88:$H$127,7-'Quarter 3'!O82),"")</f>
        <v/>
      </c>
      <c r="R82" s="44" t="str">
        <f t="shared" ca="1" si="140"/>
        <v/>
      </c>
      <c r="S82" s="27" t="str">
        <f t="shared" ca="1" si="90"/>
        <v/>
      </c>
      <c r="T82" s="44" t="str">
        <f ca="1">IF(S82="","",IF(S82&lt;=VLOOKUP(G82,'Players Stats'!$C$88:$L$127,10),"YES","NO"))</f>
        <v/>
      </c>
      <c r="U82" s="27" t="str">
        <f t="shared" ca="1" si="91"/>
        <v/>
      </c>
      <c r="V82" s="44" t="str">
        <f ca="1">IF(T82="YES",IF(U82&lt;=VLOOKUP(G82,'Players Stats'!$C$88:$H$127,6),1,0),"")</f>
        <v/>
      </c>
      <c r="W82" s="27" t="str">
        <f t="shared" ca="1" si="92"/>
        <v/>
      </c>
      <c r="X82" s="44" t="str">
        <f ca="1">IF(AND(T82="YES",W82&lt;&gt;""),IF(W82&lt;=VLOOKUP(G82,'Players Stats'!$C$88:$H$127,6),1,0),"")</f>
        <v/>
      </c>
      <c r="Y82" s="27" t="str">
        <f t="shared" ca="1" si="93"/>
        <v/>
      </c>
      <c r="Z82" s="44" t="str">
        <f ca="1">IF(Y82="","",IF(Y82&lt;=Simulation!$K$7,"YES","NO"))</f>
        <v/>
      </c>
      <c r="AA82" s="27" t="str">
        <f t="shared" ca="1" si="94"/>
        <v/>
      </c>
      <c r="AB82" s="44" t="str">
        <f ca="1">IF(Z82="NO",IF(AA82&lt;=Simulation!$K$9,D82,E82),"")</f>
        <v/>
      </c>
      <c r="AD82" s="44" t="str">
        <f t="shared" ca="1" si="95"/>
        <v/>
      </c>
      <c r="AE82" s="6" t="str">
        <f t="shared" ca="1" si="96"/>
        <v/>
      </c>
      <c r="AF82" s="44" t="str">
        <f t="shared" ca="1" si="97"/>
        <v/>
      </c>
      <c r="AH82" s="44" t="str">
        <f t="shared" ca="1" si="77"/>
        <v/>
      </c>
      <c r="AI82" s="44" t="str">
        <f t="shared" ca="1" si="77"/>
        <v/>
      </c>
      <c r="AJ82" s="44" t="str">
        <f t="shared" ca="1" si="77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41"/>
        <v/>
      </c>
      <c r="AO82" s="44" t="str">
        <f t="shared" ca="1" si="98"/>
        <v/>
      </c>
      <c r="AP82" s="27" t="str">
        <f t="shared" ca="1" si="78"/>
        <v/>
      </c>
      <c r="AQ82" s="44" t="str">
        <f t="shared" ca="1" si="99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00"/>
        <v/>
      </c>
      <c r="AU82" s="44" t="str">
        <f ca="1">IF(AL82&lt;&gt;"",VLOOKUP('Quarter 3'!AQ82-5*('Quarter 3'!AN82-1),'Players Stats'!$B$136:$J$140,1+AO82),"")</f>
        <v/>
      </c>
      <c r="AV82" s="44" t="str">
        <f t="shared" ca="1" si="142"/>
        <v/>
      </c>
      <c r="AW82" s="27" t="str">
        <f t="shared" ca="1" si="101"/>
        <v/>
      </c>
      <c r="AX82" s="44" t="str">
        <f ca="1">IF(AL82&lt;&gt;"",IF(AV82="NO",VLOOKUP(AQ82,'Players Stats'!$C$88:$I$127,7),""),"")</f>
        <v/>
      </c>
      <c r="AY82" s="44" t="str">
        <f t="shared" ca="1" si="143"/>
        <v/>
      </c>
      <c r="AZ82" s="27" t="str">
        <f t="shared" ca="1" si="102"/>
        <v/>
      </c>
      <c r="BA82" s="44" t="str">
        <f ca="1">IF(AV82="NO",VLOOKUP(AQ82,'Players Stats'!$C$88:$H$127,7-'Quarter 3'!AY82),"")</f>
        <v/>
      </c>
      <c r="BB82" s="44" t="str">
        <f t="shared" ca="1" si="144"/>
        <v/>
      </c>
      <c r="BC82" s="27" t="str">
        <f t="shared" ca="1" si="103"/>
        <v/>
      </c>
      <c r="BD82" s="44" t="str">
        <f ca="1">IF(BC82="","",IF(BC82&lt;=VLOOKUP(AQ82,'Players Stats'!$C$88:$L$127,10),"YES","NO"))</f>
        <v/>
      </c>
      <c r="BE82" s="27" t="str">
        <f t="shared" ca="1" si="104"/>
        <v/>
      </c>
      <c r="BF82" s="44" t="str">
        <f ca="1">IF(BD82="YES",IF(BE82&lt;=VLOOKUP(AQ82,'Players Stats'!$C$88:$H$127,6),1,0),"")</f>
        <v/>
      </c>
      <c r="BG82" s="27" t="str">
        <f t="shared" ca="1" si="105"/>
        <v/>
      </c>
      <c r="BH82" s="44" t="str">
        <f ca="1">IF(AND(BD82="YES",BG82&lt;&gt;""),IF(BG82&lt;=VLOOKUP(AQ82,'Players Stats'!$C$88:$H$127,6),1,0),"")</f>
        <v/>
      </c>
      <c r="BI82" s="27" t="str">
        <f t="shared" ca="1" si="106"/>
        <v/>
      </c>
      <c r="BJ82" s="44" t="str">
        <f ca="1">IF(BI82="","",IF(BI82&lt;=Simulation!$K$7,"YES","NO"))</f>
        <v/>
      </c>
      <c r="BK82" s="27" t="str">
        <f t="shared" ca="1" si="107"/>
        <v/>
      </c>
      <c r="BL82" s="44" t="str">
        <f ca="1">IF(BJ82="NO",IF(BK82&lt;=Simulation!$K$9,AN82,AO82),"")</f>
        <v/>
      </c>
      <c r="BN82" s="44" t="str">
        <f t="shared" ca="1" si="108"/>
        <v/>
      </c>
      <c r="BO82" s="6" t="str">
        <f t="shared" ca="1" si="109"/>
        <v/>
      </c>
      <c r="BP82" s="44" t="str">
        <f t="shared" ca="1" si="110"/>
        <v/>
      </c>
      <c r="BR82" s="44" t="str">
        <f t="shared" ca="1" si="81"/>
        <v/>
      </c>
      <c r="BS82" s="44" t="str">
        <f t="shared" ca="1" si="81"/>
        <v/>
      </c>
      <c r="BT82" s="44" t="str">
        <f t="shared" ca="1" si="81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45"/>
        <v/>
      </c>
      <c r="BY82" s="44" t="str">
        <f t="shared" ca="1" si="111"/>
        <v/>
      </c>
      <c r="BZ82" s="27" t="str">
        <f t="shared" ca="1" si="79"/>
        <v/>
      </c>
      <c r="CA82" s="44" t="str">
        <f t="shared" ca="1" si="112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13"/>
        <v/>
      </c>
      <c r="CE82" s="44" t="str">
        <f ca="1">IF(BV82&lt;&gt;"",VLOOKUP('Quarter 3'!CA82-5*('Quarter 3'!BX82-1),'Players Stats'!$B$136:$J$140,1+BY82),"")</f>
        <v/>
      </c>
      <c r="CF82" s="44" t="str">
        <f t="shared" ca="1" si="146"/>
        <v/>
      </c>
      <c r="CG82" s="27" t="str">
        <f t="shared" ca="1" si="114"/>
        <v/>
      </c>
      <c r="CH82" s="44" t="str">
        <f ca="1">IF(BV82&lt;&gt;"",IF(CF82="NO",VLOOKUP(CA82,'Players Stats'!$C$88:$I$127,7),""),"")</f>
        <v/>
      </c>
      <c r="CI82" s="44" t="str">
        <f t="shared" ca="1" si="147"/>
        <v/>
      </c>
      <c r="CJ82" s="27" t="str">
        <f t="shared" ca="1" si="115"/>
        <v/>
      </c>
      <c r="CK82" s="44" t="str">
        <f ca="1">IF(CF82="NO",VLOOKUP(CA82,'Players Stats'!$C$88:$H$127,7-'Quarter 3'!CI82),"")</f>
        <v/>
      </c>
      <c r="CL82" s="44" t="str">
        <f t="shared" ca="1" si="148"/>
        <v/>
      </c>
      <c r="CM82" s="27" t="str">
        <f t="shared" ca="1" si="116"/>
        <v/>
      </c>
      <c r="CN82" s="44" t="str">
        <f ca="1">IF(CM82="","",IF(CM82&lt;=VLOOKUP(CA82,'Players Stats'!$C$88:$L$127,10),"YES","NO"))</f>
        <v/>
      </c>
      <c r="CO82" s="27" t="str">
        <f t="shared" ca="1" si="117"/>
        <v/>
      </c>
      <c r="CP82" s="44" t="str">
        <f ca="1">IF(CN82="YES",IF(CO82&lt;=VLOOKUP(CA82,'Players Stats'!$C$88:$H$127,6),1,0),"")</f>
        <v/>
      </c>
      <c r="CQ82" s="27" t="str">
        <f t="shared" ca="1" si="118"/>
        <v/>
      </c>
      <c r="CR82" s="44" t="str">
        <f ca="1">IF(AND(CN82="YES",CQ82&lt;&gt;""),IF(CQ82&lt;=VLOOKUP(CA82,'Players Stats'!$C$88:$H$127,6),1,0),"")</f>
        <v/>
      </c>
      <c r="CS82" s="27" t="str">
        <f t="shared" ca="1" si="119"/>
        <v/>
      </c>
      <c r="CT82" s="44" t="str">
        <f ca="1">IF(CS82="","",IF(CS82&lt;=Simulation!$K$7,"YES","NO"))</f>
        <v/>
      </c>
      <c r="CU82" s="27" t="str">
        <f t="shared" ca="1" si="120"/>
        <v/>
      </c>
      <c r="CV82" s="44" t="str">
        <f ca="1">IF(CT82="NO",IF(CU82&lt;=Simulation!$K$9,BX82,BY82),"")</f>
        <v/>
      </c>
      <c r="CX82" s="44" t="str">
        <f t="shared" ca="1" si="121"/>
        <v/>
      </c>
      <c r="CY82" s="6" t="str">
        <f t="shared" ca="1" si="122"/>
        <v/>
      </c>
      <c r="CZ82" s="44" t="str">
        <f t="shared" ca="1" si="123"/>
        <v/>
      </c>
      <c r="DB82" s="44" t="str">
        <f t="shared" ca="1" si="82"/>
        <v/>
      </c>
      <c r="DC82" s="44" t="str">
        <f t="shared" ca="1" si="82"/>
        <v/>
      </c>
      <c r="DD82" s="44" t="str">
        <f t="shared" ca="1" si="82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49"/>
        <v/>
      </c>
      <c r="DI82" s="44" t="str">
        <f t="shared" ca="1" si="124"/>
        <v/>
      </c>
      <c r="DJ82" s="27" t="str">
        <f t="shared" ca="1" si="80"/>
        <v/>
      </c>
      <c r="DK82" s="44" t="str">
        <f t="shared" ca="1" si="125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26"/>
        <v/>
      </c>
      <c r="DO82" s="44" t="str">
        <f ca="1">IF(DF82&lt;&gt;"",VLOOKUP('Quarter 3'!DK82-5*('Quarter 3'!DH82-1),'Players Stats'!$B$136:$J$140,1+DI82),"")</f>
        <v/>
      </c>
      <c r="DP82" s="44" t="str">
        <f t="shared" ca="1" si="150"/>
        <v/>
      </c>
      <c r="DQ82" s="27" t="str">
        <f t="shared" ca="1" si="127"/>
        <v/>
      </c>
      <c r="DR82" s="44" t="str">
        <f ca="1">IF(DF82&lt;&gt;"",IF(DP82="NO",VLOOKUP(DK82,'Players Stats'!$C$88:$I$127,7),""),"")</f>
        <v/>
      </c>
      <c r="DS82" s="44" t="str">
        <f t="shared" ca="1" si="151"/>
        <v/>
      </c>
      <c r="DT82" s="27" t="str">
        <f t="shared" ca="1" si="128"/>
        <v/>
      </c>
      <c r="DU82" s="44" t="str">
        <f ca="1">IF(DP82="NO",VLOOKUP(DK82,'Players Stats'!$C$88:$H$127,7-'Quarter 3'!DS82),"")</f>
        <v/>
      </c>
      <c r="DV82" s="44" t="str">
        <f t="shared" ca="1" si="152"/>
        <v/>
      </c>
      <c r="DW82" s="27" t="str">
        <f t="shared" ca="1" si="129"/>
        <v/>
      </c>
      <c r="DX82" s="44" t="str">
        <f ca="1">IF(DW82="","",IF(DW82&lt;=VLOOKUP(DK82,'Players Stats'!$C$88:$L$127,10),"YES","NO"))</f>
        <v/>
      </c>
      <c r="DY82" s="27" t="str">
        <f t="shared" ca="1" si="130"/>
        <v/>
      </c>
      <c r="DZ82" s="44" t="str">
        <f ca="1">IF(DX82="YES",IF(DY82&lt;=VLOOKUP(DK82,'Players Stats'!$C$88:$H$127,6),1,0),"")</f>
        <v/>
      </c>
      <c r="EA82" s="27" t="str">
        <f t="shared" ca="1" si="131"/>
        <v/>
      </c>
      <c r="EB82" s="44" t="str">
        <f ca="1">IF(AND(DX82="YES",EA82&lt;&gt;""),IF(EA82&lt;=VLOOKUP(DK82,'Players Stats'!$C$88:$H$127,6),1,0),"")</f>
        <v/>
      </c>
      <c r="EC82" s="27" t="str">
        <f t="shared" ca="1" si="132"/>
        <v/>
      </c>
      <c r="ED82" s="44" t="str">
        <f ca="1">IF(EC82="","",IF(EC82&lt;=Simulation!$K$7,"YES","NO"))</f>
        <v/>
      </c>
      <c r="EE82" s="27" t="str">
        <f t="shared" ca="1" si="133"/>
        <v/>
      </c>
      <c r="EF82" s="44" t="str">
        <f ca="1">IF(ED82="NO",IF(EE82&lt;=Simulation!$K$9,DH82,DI82),"")</f>
        <v/>
      </c>
      <c r="EH82" s="44" t="str">
        <f t="shared" ca="1" si="134"/>
        <v/>
      </c>
      <c r="EI82" s="6" t="str">
        <f t="shared" ca="1" si="135"/>
        <v/>
      </c>
      <c r="EJ82" s="44" t="str">
        <f t="shared" ca="1" si="136"/>
        <v/>
      </c>
      <c r="EL82" s="44" t="str">
        <f t="shared" ca="1" si="83"/>
        <v/>
      </c>
      <c r="EM82" s="44" t="str">
        <f t="shared" ca="1" si="83"/>
        <v/>
      </c>
      <c r="EN82" s="44" t="str">
        <f t="shared" ca="1" si="83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37"/>
        <v/>
      </c>
      <c r="E83" s="44" t="str">
        <f t="shared" ca="1" si="84"/>
        <v/>
      </c>
      <c r="F83" s="27" t="str">
        <f t="shared" ca="1" si="85"/>
        <v/>
      </c>
      <c r="G83" s="44" t="str">
        <f t="shared" ca="1" si="86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27" t="str">
        <f t="shared" ca="1" si="87"/>
        <v/>
      </c>
      <c r="K83" s="44" t="str">
        <f ca="1">IF(B83&lt;&gt;"",VLOOKUP('Quarter 3'!G83-5*('Quarter 3'!D83-1),'Players Stats'!$B$136:$J$140,1+E83),"")</f>
        <v/>
      </c>
      <c r="L83" s="44" t="str">
        <f t="shared" ca="1" si="138"/>
        <v/>
      </c>
      <c r="M83" s="27" t="str">
        <f t="shared" ca="1" si="88"/>
        <v/>
      </c>
      <c r="N83" s="44" t="str">
        <f ca="1">IF(B83&lt;&gt;"",IF(L83="NO",VLOOKUP(G83,'Players Stats'!$C$88:$I$127,7),""),"")</f>
        <v/>
      </c>
      <c r="O83" s="44" t="str">
        <f t="shared" ca="1" si="139"/>
        <v/>
      </c>
      <c r="P83" s="27" t="str">
        <f t="shared" ca="1" si="89"/>
        <v/>
      </c>
      <c r="Q83" s="44" t="str">
        <f ca="1">IF(L83="NO",VLOOKUP(G83,'Players Stats'!$C$88:$H$127,7-'Quarter 3'!O83),"")</f>
        <v/>
      </c>
      <c r="R83" s="44" t="str">
        <f t="shared" ca="1" si="140"/>
        <v/>
      </c>
      <c r="S83" s="27" t="str">
        <f t="shared" ca="1" si="90"/>
        <v/>
      </c>
      <c r="T83" s="44" t="str">
        <f ca="1">IF(S83="","",IF(S83&lt;=VLOOKUP(G83,'Players Stats'!$C$88:$L$127,10),"YES","NO"))</f>
        <v/>
      </c>
      <c r="U83" s="27" t="str">
        <f t="shared" ca="1" si="91"/>
        <v/>
      </c>
      <c r="V83" s="44" t="str">
        <f ca="1">IF(T83="YES",IF(U83&lt;=VLOOKUP(G83,'Players Stats'!$C$88:$H$127,6),1,0),"")</f>
        <v/>
      </c>
      <c r="W83" s="27" t="str">
        <f t="shared" ca="1" si="92"/>
        <v/>
      </c>
      <c r="X83" s="44" t="str">
        <f ca="1">IF(AND(T83="YES",W83&lt;&gt;""),IF(W83&lt;=VLOOKUP(G83,'Players Stats'!$C$88:$H$127,6),1,0),"")</f>
        <v/>
      </c>
      <c r="Y83" s="27" t="str">
        <f t="shared" ca="1" si="93"/>
        <v/>
      </c>
      <c r="Z83" s="44" t="str">
        <f ca="1">IF(Y83="","",IF(Y83&lt;=Simulation!$K$7,"YES","NO"))</f>
        <v/>
      </c>
      <c r="AA83" s="27" t="str">
        <f t="shared" ca="1" si="94"/>
        <v/>
      </c>
      <c r="AB83" s="44" t="str">
        <f ca="1">IF(Z83="NO",IF(AA83&lt;=Simulation!$K$9,D83,E83),"")</f>
        <v/>
      </c>
      <c r="AD83" s="44" t="str">
        <f t="shared" ca="1" si="95"/>
        <v/>
      </c>
      <c r="AE83" s="6" t="str">
        <f t="shared" ca="1" si="96"/>
        <v/>
      </c>
      <c r="AF83" s="44" t="str">
        <f t="shared" ca="1" si="97"/>
        <v/>
      </c>
      <c r="AH83" s="44" t="str">
        <f t="shared" ca="1" si="77"/>
        <v/>
      </c>
      <c r="AI83" s="44" t="str">
        <f t="shared" ca="1" si="77"/>
        <v/>
      </c>
      <c r="AJ83" s="44" t="str">
        <f t="shared" ca="1" si="77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41"/>
        <v/>
      </c>
      <c r="AO83" s="44" t="str">
        <f t="shared" ca="1" si="98"/>
        <v/>
      </c>
      <c r="AP83" s="27" t="str">
        <f t="shared" ca="1" si="78"/>
        <v/>
      </c>
      <c r="AQ83" s="44" t="str">
        <f t="shared" ca="1" si="99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00"/>
        <v/>
      </c>
      <c r="AU83" s="44" t="str">
        <f ca="1">IF(AL83&lt;&gt;"",VLOOKUP('Quarter 3'!AQ83-5*('Quarter 3'!AN83-1),'Players Stats'!$B$136:$J$140,1+AO83),"")</f>
        <v/>
      </c>
      <c r="AV83" s="44" t="str">
        <f t="shared" ca="1" si="142"/>
        <v/>
      </c>
      <c r="AW83" s="27" t="str">
        <f t="shared" ca="1" si="101"/>
        <v/>
      </c>
      <c r="AX83" s="44" t="str">
        <f ca="1">IF(AL83&lt;&gt;"",IF(AV83="NO",VLOOKUP(AQ83,'Players Stats'!$C$88:$I$127,7),""),"")</f>
        <v/>
      </c>
      <c r="AY83" s="44" t="str">
        <f t="shared" ca="1" si="143"/>
        <v/>
      </c>
      <c r="AZ83" s="27" t="str">
        <f t="shared" ca="1" si="102"/>
        <v/>
      </c>
      <c r="BA83" s="44" t="str">
        <f ca="1">IF(AV83="NO",VLOOKUP(AQ83,'Players Stats'!$C$88:$H$127,7-'Quarter 3'!AY83),"")</f>
        <v/>
      </c>
      <c r="BB83" s="44" t="str">
        <f t="shared" ca="1" si="144"/>
        <v/>
      </c>
      <c r="BC83" s="27" t="str">
        <f t="shared" ca="1" si="103"/>
        <v/>
      </c>
      <c r="BD83" s="44" t="str">
        <f ca="1">IF(BC83="","",IF(BC83&lt;=VLOOKUP(AQ83,'Players Stats'!$C$88:$L$127,10),"YES","NO"))</f>
        <v/>
      </c>
      <c r="BE83" s="27" t="str">
        <f t="shared" ca="1" si="104"/>
        <v/>
      </c>
      <c r="BF83" s="44" t="str">
        <f ca="1">IF(BD83="YES",IF(BE83&lt;=VLOOKUP(AQ83,'Players Stats'!$C$88:$H$127,6),1,0),"")</f>
        <v/>
      </c>
      <c r="BG83" s="27" t="str">
        <f t="shared" ca="1" si="105"/>
        <v/>
      </c>
      <c r="BH83" s="44" t="str">
        <f ca="1">IF(AND(BD83="YES",BG83&lt;&gt;""),IF(BG83&lt;=VLOOKUP(AQ83,'Players Stats'!$C$88:$H$127,6),1,0),"")</f>
        <v/>
      </c>
      <c r="BI83" s="27" t="str">
        <f t="shared" ca="1" si="106"/>
        <v/>
      </c>
      <c r="BJ83" s="44" t="str">
        <f ca="1">IF(BI83="","",IF(BI83&lt;=Simulation!$K$7,"YES","NO"))</f>
        <v/>
      </c>
      <c r="BK83" s="27" t="str">
        <f t="shared" ca="1" si="107"/>
        <v/>
      </c>
      <c r="BL83" s="44" t="str">
        <f ca="1">IF(BJ83="NO",IF(BK83&lt;=Simulation!$K$9,AN83,AO83),"")</f>
        <v/>
      </c>
      <c r="BN83" s="44" t="str">
        <f t="shared" ca="1" si="108"/>
        <v/>
      </c>
      <c r="BO83" s="6" t="str">
        <f t="shared" ca="1" si="109"/>
        <v/>
      </c>
      <c r="BP83" s="44" t="str">
        <f t="shared" ca="1" si="110"/>
        <v/>
      </c>
      <c r="BR83" s="44" t="str">
        <f t="shared" ca="1" si="81"/>
        <v/>
      </c>
      <c r="BS83" s="44" t="str">
        <f t="shared" ca="1" si="81"/>
        <v/>
      </c>
      <c r="BT83" s="44" t="str">
        <f t="shared" ca="1" si="81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45"/>
        <v/>
      </c>
      <c r="BY83" s="44" t="str">
        <f t="shared" ca="1" si="111"/>
        <v/>
      </c>
      <c r="BZ83" s="27" t="str">
        <f t="shared" ca="1" si="79"/>
        <v/>
      </c>
      <c r="CA83" s="44" t="str">
        <f t="shared" ca="1" si="112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13"/>
        <v/>
      </c>
      <c r="CE83" s="44" t="str">
        <f ca="1">IF(BV83&lt;&gt;"",VLOOKUP('Quarter 3'!CA83-5*('Quarter 3'!BX83-1),'Players Stats'!$B$136:$J$140,1+BY83),"")</f>
        <v/>
      </c>
      <c r="CF83" s="44" t="str">
        <f t="shared" ca="1" si="146"/>
        <v/>
      </c>
      <c r="CG83" s="27" t="str">
        <f t="shared" ca="1" si="114"/>
        <v/>
      </c>
      <c r="CH83" s="44" t="str">
        <f ca="1">IF(BV83&lt;&gt;"",IF(CF83="NO",VLOOKUP(CA83,'Players Stats'!$C$88:$I$127,7),""),"")</f>
        <v/>
      </c>
      <c r="CI83" s="44" t="str">
        <f t="shared" ca="1" si="147"/>
        <v/>
      </c>
      <c r="CJ83" s="27" t="str">
        <f t="shared" ca="1" si="115"/>
        <v/>
      </c>
      <c r="CK83" s="44" t="str">
        <f ca="1">IF(CF83="NO",VLOOKUP(CA83,'Players Stats'!$C$88:$H$127,7-'Quarter 3'!CI83),"")</f>
        <v/>
      </c>
      <c r="CL83" s="44" t="str">
        <f t="shared" ca="1" si="148"/>
        <v/>
      </c>
      <c r="CM83" s="27" t="str">
        <f t="shared" ca="1" si="116"/>
        <v/>
      </c>
      <c r="CN83" s="44" t="str">
        <f ca="1">IF(CM83="","",IF(CM83&lt;=VLOOKUP(CA83,'Players Stats'!$C$88:$L$127,10),"YES","NO"))</f>
        <v/>
      </c>
      <c r="CO83" s="27" t="str">
        <f t="shared" ca="1" si="117"/>
        <v/>
      </c>
      <c r="CP83" s="44" t="str">
        <f ca="1">IF(CN83="YES",IF(CO83&lt;=VLOOKUP(CA83,'Players Stats'!$C$88:$H$127,6),1,0),"")</f>
        <v/>
      </c>
      <c r="CQ83" s="27" t="str">
        <f t="shared" ca="1" si="118"/>
        <v/>
      </c>
      <c r="CR83" s="44" t="str">
        <f ca="1">IF(AND(CN83="YES",CQ83&lt;&gt;""),IF(CQ83&lt;=VLOOKUP(CA83,'Players Stats'!$C$88:$H$127,6),1,0),"")</f>
        <v/>
      </c>
      <c r="CS83" s="27" t="str">
        <f t="shared" ca="1" si="119"/>
        <v/>
      </c>
      <c r="CT83" s="44" t="str">
        <f ca="1">IF(CS83="","",IF(CS83&lt;=Simulation!$K$7,"YES","NO"))</f>
        <v/>
      </c>
      <c r="CU83" s="27" t="str">
        <f t="shared" ca="1" si="120"/>
        <v/>
      </c>
      <c r="CV83" s="44" t="str">
        <f ca="1">IF(CT83="NO",IF(CU83&lt;=Simulation!$K$9,BX83,BY83),"")</f>
        <v/>
      </c>
      <c r="CX83" s="44" t="str">
        <f t="shared" ca="1" si="121"/>
        <v/>
      </c>
      <c r="CY83" s="6" t="str">
        <f t="shared" ca="1" si="122"/>
        <v/>
      </c>
      <c r="CZ83" s="44" t="str">
        <f t="shared" ca="1" si="123"/>
        <v/>
      </c>
      <c r="DB83" s="44" t="str">
        <f t="shared" ca="1" si="82"/>
        <v/>
      </c>
      <c r="DC83" s="44" t="str">
        <f t="shared" ca="1" si="82"/>
        <v/>
      </c>
      <c r="DD83" s="44" t="str">
        <f t="shared" ca="1" si="82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49"/>
        <v/>
      </c>
      <c r="DI83" s="44" t="str">
        <f t="shared" ca="1" si="124"/>
        <v/>
      </c>
      <c r="DJ83" s="27" t="str">
        <f t="shared" ca="1" si="80"/>
        <v/>
      </c>
      <c r="DK83" s="44" t="str">
        <f t="shared" ca="1" si="125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26"/>
        <v/>
      </c>
      <c r="DO83" s="44" t="str">
        <f ca="1">IF(DF83&lt;&gt;"",VLOOKUP('Quarter 3'!DK83-5*('Quarter 3'!DH83-1),'Players Stats'!$B$136:$J$140,1+DI83),"")</f>
        <v/>
      </c>
      <c r="DP83" s="44" t="str">
        <f t="shared" ca="1" si="150"/>
        <v/>
      </c>
      <c r="DQ83" s="27" t="str">
        <f t="shared" ca="1" si="127"/>
        <v/>
      </c>
      <c r="DR83" s="44" t="str">
        <f ca="1">IF(DF83&lt;&gt;"",IF(DP83="NO",VLOOKUP(DK83,'Players Stats'!$C$88:$I$127,7),""),"")</f>
        <v/>
      </c>
      <c r="DS83" s="44" t="str">
        <f t="shared" ca="1" si="151"/>
        <v/>
      </c>
      <c r="DT83" s="27" t="str">
        <f t="shared" ca="1" si="128"/>
        <v/>
      </c>
      <c r="DU83" s="44" t="str">
        <f ca="1">IF(DP83="NO",VLOOKUP(DK83,'Players Stats'!$C$88:$H$127,7-'Quarter 3'!DS83),"")</f>
        <v/>
      </c>
      <c r="DV83" s="44" t="str">
        <f t="shared" ca="1" si="152"/>
        <v/>
      </c>
      <c r="DW83" s="27" t="str">
        <f t="shared" ca="1" si="129"/>
        <v/>
      </c>
      <c r="DX83" s="44" t="str">
        <f ca="1">IF(DW83="","",IF(DW83&lt;=VLOOKUP(DK83,'Players Stats'!$C$88:$L$127,10),"YES","NO"))</f>
        <v/>
      </c>
      <c r="DY83" s="27" t="str">
        <f t="shared" ca="1" si="130"/>
        <v/>
      </c>
      <c r="DZ83" s="44" t="str">
        <f ca="1">IF(DX83="YES",IF(DY83&lt;=VLOOKUP(DK83,'Players Stats'!$C$88:$H$127,6),1,0),"")</f>
        <v/>
      </c>
      <c r="EA83" s="27" t="str">
        <f t="shared" ca="1" si="131"/>
        <v/>
      </c>
      <c r="EB83" s="44" t="str">
        <f ca="1">IF(AND(DX83="YES",EA83&lt;&gt;""),IF(EA83&lt;=VLOOKUP(DK83,'Players Stats'!$C$88:$H$127,6),1,0),"")</f>
        <v/>
      </c>
      <c r="EC83" s="27" t="str">
        <f t="shared" ca="1" si="132"/>
        <v/>
      </c>
      <c r="ED83" s="44" t="str">
        <f ca="1">IF(EC83="","",IF(EC83&lt;=Simulation!$K$7,"YES","NO"))</f>
        <v/>
      </c>
      <c r="EE83" s="27" t="str">
        <f t="shared" ca="1" si="133"/>
        <v/>
      </c>
      <c r="EF83" s="44" t="str">
        <f ca="1">IF(ED83="NO",IF(EE83&lt;=Simulation!$K$9,DH83,DI83),"")</f>
        <v/>
      </c>
      <c r="EH83" s="44" t="str">
        <f t="shared" ca="1" si="134"/>
        <v/>
      </c>
      <c r="EI83" s="6" t="str">
        <f t="shared" ca="1" si="135"/>
        <v/>
      </c>
      <c r="EJ83" s="44" t="str">
        <f t="shared" ca="1" si="136"/>
        <v/>
      </c>
      <c r="EL83" s="44" t="str">
        <f t="shared" ca="1" si="83"/>
        <v/>
      </c>
      <c r="EM83" s="44" t="str">
        <f t="shared" ca="1" si="83"/>
        <v/>
      </c>
      <c r="EN83" s="44" t="str">
        <f t="shared" ca="1" si="83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37"/>
        <v/>
      </c>
      <c r="E84" s="44" t="str">
        <f t="shared" ca="1" si="84"/>
        <v/>
      </c>
      <c r="F84" s="27" t="str">
        <f t="shared" ca="1" si="85"/>
        <v/>
      </c>
      <c r="G84" s="44" t="str">
        <f t="shared" ca="1" si="86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27" t="str">
        <f t="shared" ca="1" si="87"/>
        <v/>
      </c>
      <c r="K84" s="44" t="str">
        <f ca="1">IF(B84&lt;&gt;"",VLOOKUP('Quarter 3'!G84-5*('Quarter 3'!D84-1),'Players Stats'!$B$136:$J$140,1+E84),"")</f>
        <v/>
      </c>
      <c r="L84" s="44" t="str">
        <f t="shared" ca="1" si="138"/>
        <v/>
      </c>
      <c r="M84" s="27" t="str">
        <f t="shared" ca="1" si="88"/>
        <v/>
      </c>
      <c r="N84" s="44" t="str">
        <f ca="1">IF(B84&lt;&gt;"",IF(L84="NO",VLOOKUP(G84,'Players Stats'!$C$88:$I$127,7),""),"")</f>
        <v/>
      </c>
      <c r="O84" s="44" t="str">
        <f t="shared" ca="1" si="139"/>
        <v/>
      </c>
      <c r="P84" s="27" t="str">
        <f t="shared" ca="1" si="89"/>
        <v/>
      </c>
      <c r="Q84" s="44" t="str">
        <f ca="1">IF(L84="NO",VLOOKUP(G84,'Players Stats'!$C$88:$H$127,7-'Quarter 3'!O84),"")</f>
        <v/>
      </c>
      <c r="R84" s="44" t="str">
        <f t="shared" ca="1" si="140"/>
        <v/>
      </c>
      <c r="S84" s="27" t="str">
        <f t="shared" ca="1" si="90"/>
        <v/>
      </c>
      <c r="T84" s="44" t="str">
        <f ca="1">IF(S84="","",IF(S84&lt;=VLOOKUP(G84,'Players Stats'!$C$88:$L$127,10),"YES","NO"))</f>
        <v/>
      </c>
      <c r="U84" s="27" t="str">
        <f t="shared" ca="1" si="91"/>
        <v/>
      </c>
      <c r="V84" s="44" t="str">
        <f ca="1">IF(T84="YES",IF(U84&lt;=VLOOKUP(G84,'Players Stats'!$C$88:$H$127,6),1,0),"")</f>
        <v/>
      </c>
      <c r="W84" s="27" t="str">
        <f t="shared" ca="1" si="92"/>
        <v/>
      </c>
      <c r="X84" s="44" t="str">
        <f ca="1">IF(AND(T84="YES",W84&lt;&gt;""),IF(W84&lt;=VLOOKUP(G84,'Players Stats'!$C$88:$H$127,6),1,0),"")</f>
        <v/>
      </c>
      <c r="Y84" s="27" t="str">
        <f t="shared" ca="1" si="93"/>
        <v/>
      </c>
      <c r="Z84" s="44" t="str">
        <f ca="1">IF(Y84="","",IF(Y84&lt;=Simulation!$K$7,"YES","NO"))</f>
        <v/>
      </c>
      <c r="AA84" s="27" t="str">
        <f t="shared" ca="1" si="94"/>
        <v/>
      </c>
      <c r="AB84" s="44" t="str">
        <f ca="1">IF(Z84="NO",IF(AA84&lt;=Simulation!$K$9,D84,E84),"")</f>
        <v/>
      </c>
      <c r="AD84" s="44" t="str">
        <f t="shared" ca="1" si="95"/>
        <v/>
      </c>
      <c r="AE84" s="6" t="str">
        <f t="shared" ca="1" si="96"/>
        <v/>
      </c>
      <c r="AF84" s="44" t="str">
        <f t="shared" ca="1" si="97"/>
        <v/>
      </c>
      <c r="AH84" s="44" t="str">
        <f t="shared" ca="1" si="77"/>
        <v/>
      </c>
      <c r="AI84" s="44" t="str">
        <f t="shared" ca="1" si="77"/>
        <v/>
      </c>
      <c r="AJ84" s="44" t="str">
        <f t="shared" ca="1" si="77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41"/>
        <v/>
      </c>
      <c r="AO84" s="44" t="str">
        <f t="shared" ca="1" si="98"/>
        <v/>
      </c>
      <c r="AP84" s="27" t="str">
        <f t="shared" ca="1" si="78"/>
        <v/>
      </c>
      <c r="AQ84" s="44" t="str">
        <f t="shared" ca="1" si="99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00"/>
        <v/>
      </c>
      <c r="AU84" s="44" t="str">
        <f ca="1">IF(AL84&lt;&gt;"",VLOOKUP('Quarter 3'!AQ84-5*('Quarter 3'!AN84-1),'Players Stats'!$B$136:$J$140,1+AO84),"")</f>
        <v/>
      </c>
      <c r="AV84" s="44" t="str">
        <f t="shared" ca="1" si="142"/>
        <v/>
      </c>
      <c r="AW84" s="27" t="str">
        <f t="shared" ca="1" si="101"/>
        <v/>
      </c>
      <c r="AX84" s="44" t="str">
        <f ca="1">IF(AL84&lt;&gt;"",IF(AV84="NO",VLOOKUP(AQ84,'Players Stats'!$C$88:$I$127,7),""),"")</f>
        <v/>
      </c>
      <c r="AY84" s="44" t="str">
        <f t="shared" ca="1" si="143"/>
        <v/>
      </c>
      <c r="AZ84" s="27" t="str">
        <f t="shared" ca="1" si="102"/>
        <v/>
      </c>
      <c r="BA84" s="44" t="str">
        <f ca="1">IF(AV84="NO",VLOOKUP(AQ84,'Players Stats'!$C$88:$H$127,7-'Quarter 3'!AY84),"")</f>
        <v/>
      </c>
      <c r="BB84" s="44" t="str">
        <f t="shared" ca="1" si="144"/>
        <v/>
      </c>
      <c r="BC84" s="27" t="str">
        <f t="shared" ca="1" si="103"/>
        <v/>
      </c>
      <c r="BD84" s="44" t="str">
        <f ca="1">IF(BC84="","",IF(BC84&lt;=VLOOKUP(AQ84,'Players Stats'!$C$88:$L$127,10),"YES","NO"))</f>
        <v/>
      </c>
      <c r="BE84" s="27" t="str">
        <f t="shared" ca="1" si="104"/>
        <v/>
      </c>
      <c r="BF84" s="44" t="str">
        <f ca="1">IF(BD84="YES",IF(BE84&lt;=VLOOKUP(AQ84,'Players Stats'!$C$88:$H$127,6),1,0),"")</f>
        <v/>
      </c>
      <c r="BG84" s="27" t="str">
        <f t="shared" ca="1" si="105"/>
        <v/>
      </c>
      <c r="BH84" s="44" t="str">
        <f ca="1">IF(AND(BD84="YES",BG84&lt;&gt;""),IF(BG84&lt;=VLOOKUP(AQ84,'Players Stats'!$C$88:$H$127,6),1,0),"")</f>
        <v/>
      </c>
      <c r="BI84" s="27" t="str">
        <f t="shared" ca="1" si="106"/>
        <v/>
      </c>
      <c r="BJ84" s="44" t="str">
        <f ca="1">IF(BI84="","",IF(BI84&lt;=Simulation!$K$7,"YES","NO"))</f>
        <v/>
      </c>
      <c r="BK84" s="27" t="str">
        <f t="shared" ca="1" si="107"/>
        <v/>
      </c>
      <c r="BL84" s="44" t="str">
        <f ca="1">IF(BJ84="NO",IF(BK84&lt;=Simulation!$K$9,AN84,AO84),"")</f>
        <v/>
      </c>
      <c r="BN84" s="44" t="str">
        <f t="shared" ca="1" si="108"/>
        <v/>
      </c>
      <c r="BO84" s="6" t="str">
        <f t="shared" ca="1" si="109"/>
        <v/>
      </c>
      <c r="BP84" s="44" t="str">
        <f t="shared" ca="1" si="110"/>
        <v/>
      </c>
      <c r="BR84" s="44" t="str">
        <f t="shared" ca="1" si="81"/>
        <v/>
      </c>
      <c r="BS84" s="44" t="str">
        <f t="shared" ca="1" si="81"/>
        <v/>
      </c>
      <c r="BT84" s="44" t="str">
        <f t="shared" ca="1" si="81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45"/>
        <v/>
      </c>
      <c r="BY84" s="44" t="str">
        <f t="shared" ca="1" si="111"/>
        <v/>
      </c>
      <c r="BZ84" s="27" t="str">
        <f t="shared" ca="1" si="79"/>
        <v/>
      </c>
      <c r="CA84" s="44" t="str">
        <f t="shared" ca="1" si="112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13"/>
        <v/>
      </c>
      <c r="CE84" s="44" t="str">
        <f ca="1">IF(BV84&lt;&gt;"",VLOOKUP('Quarter 3'!CA84-5*('Quarter 3'!BX84-1),'Players Stats'!$B$136:$J$140,1+BY84),"")</f>
        <v/>
      </c>
      <c r="CF84" s="44" t="str">
        <f t="shared" ca="1" si="146"/>
        <v/>
      </c>
      <c r="CG84" s="27" t="str">
        <f t="shared" ca="1" si="114"/>
        <v/>
      </c>
      <c r="CH84" s="44" t="str">
        <f ca="1">IF(BV84&lt;&gt;"",IF(CF84="NO",VLOOKUP(CA84,'Players Stats'!$C$88:$I$127,7),""),"")</f>
        <v/>
      </c>
      <c r="CI84" s="44" t="str">
        <f t="shared" ca="1" si="147"/>
        <v/>
      </c>
      <c r="CJ84" s="27" t="str">
        <f t="shared" ca="1" si="115"/>
        <v/>
      </c>
      <c r="CK84" s="44" t="str">
        <f ca="1">IF(CF84="NO",VLOOKUP(CA84,'Players Stats'!$C$88:$H$127,7-'Quarter 3'!CI84),"")</f>
        <v/>
      </c>
      <c r="CL84" s="44" t="str">
        <f t="shared" ca="1" si="148"/>
        <v/>
      </c>
      <c r="CM84" s="27" t="str">
        <f t="shared" ca="1" si="116"/>
        <v/>
      </c>
      <c r="CN84" s="44" t="str">
        <f ca="1">IF(CM84="","",IF(CM84&lt;=VLOOKUP(CA84,'Players Stats'!$C$88:$L$127,10),"YES","NO"))</f>
        <v/>
      </c>
      <c r="CO84" s="27" t="str">
        <f t="shared" ca="1" si="117"/>
        <v/>
      </c>
      <c r="CP84" s="44" t="str">
        <f ca="1">IF(CN84="YES",IF(CO84&lt;=VLOOKUP(CA84,'Players Stats'!$C$88:$H$127,6),1,0),"")</f>
        <v/>
      </c>
      <c r="CQ84" s="27" t="str">
        <f t="shared" ca="1" si="118"/>
        <v/>
      </c>
      <c r="CR84" s="44" t="str">
        <f ca="1">IF(AND(CN84="YES",CQ84&lt;&gt;""),IF(CQ84&lt;=VLOOKUP(CA84,'Players Stats'!$C$88:$H$127,6),1,0),"")</f>
        <v/>
      </c>
      <c r="CS84" s="27" t="str">
        <f t="shared" ca="1" si="119"/>
        <v/>
      </c>
      <c r="CT84" s="44" t="str">
        <f ca="1">IF(CS84="","",IF(CS84&lt;=Simulation!$K$7,"YES","NO"))</f>
        <v/>
      </c>
      <c r="CU84" s="27" t="str">
        <f t="shared" ca="1" si="120"/>
        <v/>
      </c>
      <c r="CV84" s="44" t="str">
        <f ca="1">IF(CT84="NO",IF(CU84&lt;=Simulation!$K$9,BX84,BY84),"")</f>
        <v/>
      </c>
      <c r="CX84" s="44" t="str">
        <f t="shared" ca="1" si="121"/>
        <v/>
      </c>
      <c r="CY84" s="6" t="str">
        <f t="shared" ca="1" si="122"/>
        <v/>
      </c>
      <c r="CZ84" s="44" t="str">
        <f t="shared" ca="1" si="123"/>
        <v/>
      </c>
      <c r="DB84" s="44" t="str">
        <f t="shared" ca="1" si="82"/>
        <v/>
      </c>
      <c r="DC84" s="44" t="str">
        <f t="shared" ca="1" si="82"/>
        <v/>
      </c>
      <c r="DD84" s="44" t="str">
        <f t="shared" ca="1" si="82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49"/>
        <v/>
      </c>
      <c r="DI84" s="44" t="str">
        <f t="shared" ca="1" si="124"/>
        <v/>
      </c>
      <c r="DJ84" s="27" t="str">
        <f t="shared" ca="1" si="80"/>
        <v/>
      </c>
      <c r="DK84" s="44" t="str">
        <f t="shared" ca="1" si="125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26"/>
        <v/>
      </c>
      <c r="DO84" s="44" t="str">
        <f ca="1">IF(DF84&lt;&gt;"",VLOOKUP('Quarter 3'!DK84-5*('Quarter 3'!DH84-1),'Players Stats'!$B$136:$J$140,1+DI84),"")</f>
        <v/>
      </c>
      <c r="DP84" s="44" t="str">
        <f t="shared" ca="1" si="150"/>
        <v/>
      </c>
      <c r="DQ84" s="27" t="str">
        <f t="shared" ca="1" si="127"/>
        <v/>
      </c>
      <c r="DR84" s="44" t="str">
        <f ca="1">IF(DF84&lt;&gt;"",IF(DP84="NO",VLOOKUP(DK84,'Players Stats'!$C$88:$I$127,7),""),"")</f>
        <v/>
      </c>
      <c r="DS84" s="44" t="str">
        <f t="shared" ca="1" si="151"/>
        <v/>
      </c>
      <c r="DT84" s="27" t="str">
        <f t="shared" ca="1" si="128"/>
        <v/>
      </c>
      <c r="DU84" s="44" t="str">
        <f ca="1">IF(DP84="NO",VLOOKUP(DK84,'Players Stats'!$C$88:$H$127,7-'Quarter 3'!DS84),"")</f>
        <v/>
      </c>
      <c r="DV84" s="44" t="str">
        <f t="shared" ca="1" si="152"/>
        <v/>
      </c>
      <c r="DW84" s="27" t="str">
        <f t="shared" ca="1" si="129"/>
        <v/>
      </c>
      <c r="DX84" s="44" t="str">
        <f ca="1">IF(DW84="","",IF(DW84&lt;=VLOOKUP(DK84,'Players Stats'!$C$88:$L$127,10),"YES","NO"))</f>
        <v/>
      </c>
      <c r="DY84" s="27" t="str">
        <f t="shared" ca="1" si="130"/>
        <v/>
      </c>
      <c r="DZ84" s="44" t="str">
        <f ca="1">IF(DX84="YES",IF(DY84&lt;=VLOOKUP(DK84,'Players Stats'!$C$88:$H$127,6),1,0),"")</f>
        <v/>
      </c>
      <c r="EA84" s="27" t="str">
        <f t="shared" ca="1" si="131"/>
        <v/>
      </c>
      <c r="EB84" s="44" t="str">
        <f ca="1">IF(AND(DX84="YES",EA84&lt;&gt;""),IF(EA84&lt;=VLOOKUP(DK84,'Players Stats'!$C$88:$H$127,6),1,0),"")</f>
        <v/>
      </c>
      <c r="EC84" s="27" t="str">
        <f t="shared" ca="1" si="132"/>
        <v/>
      </c>
      <c r="ED84" s="44" t="str">
        <f ca="1">IF(EC84="","",IF(EC84&lt;=Simulation!$K$7,"YES","NO"))</f>
        <v/>
      </c>
      <c r="EE84" s="27" t="str">
        <f t="shared" ca="1" si="133"/>
        <v/>
      </c>
      <c r="EF84" s="44" t="str">
        <f ca="1">IF(ED84="NO",IF(EE84&lt;=Simulation!$K$9,DH84,DI84),"")</f>
        <v/>
      </c>
      <c r="EH84" s="44" t="str">
        <f t="shared" ca="1" si="134"/>
        <v/>
      </c>
      <c r="EI84" s="6" t="str">
        <f t="shared" ca="1" si="135"/>
        <v/>
      </c>
      <c r="EJ84" s="44" t="str">
        <f t="shared" ca="1" si="136"/>
        <v/>
      </c>
      <c r="EL84" s="44" t="str">
        <f t="shared" ca="1" si="83"/>
        <v/>
      </c>
      <c r="EM84" s="44" t="str">
        <f t="shared" ca="1" si="83"/>
        <v/>
      </c>
      <c r="EN84" s="44" t="str">
        <f t="shared" ca="1" si="83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37"/>
        <v/>
      </c>
      <c r="E85" s="44" t="str">
        <f t="shared" ca="1" si="84"/>
        <v/>
      </c>
      <c r="F85" s="27" t="str">
        <f t="shared" ca="1" si="85"/>
        <v/>
      </c>
      <c r="G85" s="44" t="str">
        <f t="shared" ca="1" si="86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27" t="str">
        <f t="shared" ca="1" si="87"/>
        <v/>
      </c>
      <c r="K85" s="44" t="str">
        <f ca="1">IF(B85&lt;&gt;"",VLOOKUP('Quarter 3'!G85-5*('Quarter 3'!D85-1),'Players Stats'!$B$136:$J$140,1+E85),"")</f>
        <v/>
      </c>
      <c r="L85" s="44" t="str">
        <f t="shared" ca="1" si="138"/>
        <v/>
      </c>
      <c r="M85" s="27" t="str">
        <f t="shared" ca="1" si="88"/>
        <v/>
      </c>
      <c r="N85" s="44" t="str">
        <f ca="1">IF(B85&lt;&gt;"",IF(L85="NO",VLOOKUP(G85,'Players Stats'!$C$88:$I$127,7),""),"")</f>
        <v/>
      </c>
      <c r="O85" s="44" t="str">
        <f t="shared" ca="1" si="139"/>
        <v/>
      </c>
      <c r="P85" s="27" t="str">
        <f t="shared" ca="1" si="89"/>
        <v/>
      </c>
      <c r="Q85" s="44" t="str">
        <f ca="1">IF(L85="NO",VLOOKUP(G85,'Players Stats'!$C$88:$H$127,7-'Quarter 3'!O85),"")</f>
        <v/>
      </c>
      <c r="R85" s="44" t="str">
        <f t="shared" ca="1" si="140"/>
        <v/>
      </c>
      <c r="S85" s="27" t="str">
        <f t="shared" ca="1" si="90"/>
        <v/>
      </c>
      <c r="T85" s="44" t="str">
        <f ca="1">IF(S85="","",IF(S85&lt;=VLOOKUP(G85,'Players Stats'!$C$88:$L$127,10),"YES","NO"))</f>
        <v/>
      </c>
      <c r="U85" s="27" t="str">
        <f t="shared" ca="1" si="91"/>
        <v/>
      </c>
      <c r="V85" s="44" t="str">
        <f ca="1">IF(T85="YES",IF(U85&lt;=VLOOKUP(G85,'Players Stats'!$C$88:$H$127,6),1,0),"")</f>
        <v/>
      </c>
      <c r="W85" s="27" t="str">
        <f t="shared" ca="1" si="92"/>
        <v/>
      </c>
      <c r="X85" s="44" t="str">
        <f ca="1">IF(AND(T85="YES",W85&lt;&gt;""),IF(W85&lt;=VLOOKUP(G85,'Players Stats'!$C$88:$H$127,6),1,0),"")</f>
        <v/>
      </c>
      <c r="Y85" s="27" t="str">
        <f t="shared" ca="1" si="93"/>
        <v/>
      </c>
      <c r="Z85" s="44" t="str">
        <f ca="1">IF(Y85="","",IF(Y85&lt;=Simulation!$K$7,"YES","NO"))</f>
        <v/>
      </c>
      <c r="AA85" s="27" t="str">
        <f t="shared" ca="1" si="94"/>
        <v/>
      </c>
      <c r="AB85" s="44" t="str">
        <f ca="1">IF(Z85="NO",IF(AA85&lt;=Simulation!$K$9,D85,E85),"")</f>
        <v/>
      </c>
      <c r="AD85" s="44" t="str">
        <f t="shared" ca="1" si="95"/>
        <v/>
      </c>
      <c r="AE85" s="6" t="str">
        <f t="shared" ca="1" si="96"/>
        <v/>
      </c>
      <c r="AF85" s="44" t="str">
        <f t="shared" ca="1" si="97"/>
        <v/>
      </c>
      <c r="AH85" s="44" t="str">
        <f t="shared" ca="1" si="77"/>
        <v/>
      </c>
      <c r="AI85" s="44" t="str">
        <f t="shared" ca="1" si="77"/>
        <v/>
      </c>
      <c r="AJ85" s="44" t="str">
        <f t="shared" ca="1" si="77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41"/>
        <v/>
      </c>
      <c r="AO85" s="44" t="str">
        <f t="shared" ca="1" si="98"/>
        <v/>
      </c>
      <c r="AP85" s="27" t="str">
        <f t="shared" ca="1" si="78"/>
        <v/>
      </c>
      <c r="AQ85" s="44" t="str">
        <f t="shared" ca="1" si="99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00"/>
        <v/>
      </c>
      <c r="AU85" s="44" t="str">
        <f ca="1">IF(AL85&lt;&gt;"",VLOOKUP('Quarter 3'!AQ85-5*('Quarter 3'!AN85-1),'Players Stats'!$B$136:$J$140,1+AO85),"")</f>
        <v/>
      </c>
      <c r="AV85" s="44" t="str">
        <f t="shared" ca="1" si="142"/>
        <v/>
      </c>
      <c r="AW85" s="27" t="str">
        <f t="shared" ca="1" si="101"/>
        <v/>
      </c>
      <c r="AX85" s="44" t="str">
        <f ca="1">IF(AL85&lt;&gt;"",IF(AV85="NO",VLOOKUP(AQ85,'Players Stats'!$C$88:$I$127,7),""),"")</f>
        <v/>
      </c>
      <c r="AY85" s="44" t="str">
        <f t="shared" ca="1" si="143"/>
        <v/>
      </c>
      <c r="AZ85" s="27" t="str">
        <f t="shared" ca="1" si="102"/>
        <v/>
      </c>
      <c r="BA85" s="44" t="str">
        <f ca="1">IF(AV85="NO",VLOOKUP(AQ85,'Players Stats'!$C$88:$H$127,7-'Quarter 3'!AY85),"")</f>
        <v/>
      </c>
      <c r="BB85" s="44" t="str">
        <f t="shared" ca="1" si="144"/>
        <v/>
      </c>
      <c r="BC85" s="27" t="str">
        <f t="shared" ca="1" si="103"/>
        <v/>
      </c>
      <c r="BD85" s="44" t="str">
        <f ca="1">IF(BC85="","",IF(BC85&lt;=VLOOKUP(AQ85,'Players Stats'!$C$88:$L$127,10),"YES","NO"))</f>
        <v/>
      </c>
      <c r="BE85" s="27" t="str">
        <f t="shared" ca="1" si="104"/>
        <v/>
      </c>
      <c r="BF85" s="44" t="str">
        <f ca="1">IF(BD85="YES",IF(BE85&lt;=VLOOKUP(AQ85,'Players Stats'!$C$88:$H$127,6),1,0),"")</f>
        <v/>
      </c>
      <c r="BG85" s="27" t="str">
        <f t="shared" ca="1" si="105"/>
        <v/>
      </c>
      <c r="BH85" s="44" t="str">
        <f ca="1">IF(AND(BD85="YES",BG85&lt;&gt;""),IF(BG85&lt;=VLOOKUP(AQ85,'Players Stats'!$C$88:$H$127,6),1,0),"")</f>
        <v/>
      </c>
      <c r="BI85" s="27" t="str">
        <f t="shared" ca="1" si="106"/>
        <v/>
      </c>
      <c r="BJ85" s="44" t="str">
        <f ca="1">IF(BI85="","",IF(BI85&lt;=Simulation!$K$7,"YES","NO"))</f>
        <v/>
      </c>
      <c r="BK85" s="27" t="str">
        <f t="shared" ca="1" si="107"/>
        <v/>
      </c>
      <c r="BL85" s="44" t="str">
        <f ca="1">IF(BJ85="NO",IF(BK85&lt;=Simulation!$K$9,AN85,AO85),"")</f>
        <v/>
      </c>
      <c r="BN85" s="44" t="str">
        <f t="shared" ca="1" si="108"/>
        <v/>
      </c>
      <c r="BO85" s="6" t="str">
        <f t="shared" ca="1" si="109"/>
        <v/>
      </c>
      <c r="BP85" s="44" t="str">
        <f t="shared" ca="1" si="110"/>
        <v/>
      </c>
      <c r="BR85" s="44" t="str">
        <f t="shared" ca="1" si="81"/>
        <v/>
      </c>
      <c r="BS85" s="44" t="str">
        <f t="shared" ca="1" si="81"/>
        <v/>
      </c>
      <c r="BT85" s="44" t="str">
        <f t="shared" ca="1" si="81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45"/>
        <v/>
      </c>
      <c r="BY85" s="44" t="str">
        <f t="shared" ca="1" si="111"/>
        <v/>
      </c>
      <c r="BZ85" s="27" t="str">
        <f t="shared" ca="1" si="79"/>
        <v/>
      </c>
      <c r="CA85" s="44" t="str">
        <f t="shared" ca="1" si="112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13"/>
        <v/>
      </c>
      <c r="CE85" s="44" t="str">
        <f ca="1">IF(BV85&lt;&gt;"",VLOOKUP('Quarter 3'!CA85-5*('Quarter 3'!BX85-1),'Players Stats'!$B$136:$J$140,1+BY85),"")</f>
        <v/>
      </c>
      <c r="CF85" s="44" t="str">
        <f t="shared" ca="1" si="146"/>
        <v/>
      </c>
      <c r="CG85" s="27" t="str">
        <f t="shared" ca="1" si="114"/>
        <v/>
      </c>
      <c r="CH85" s="44" t="str">
        <f ca="1">IF(BV85&lt;&gt;"",IF(CF85="NO",VLOOKUP(CA85,'Players Stats'!$C$88:$I$127,7),""),"")</f>
        <v/>
      </c>
      <c r="CI85" s="44" t="str">
        <f t="shared" ca="1" si="147"/>
        <v/>
      </c>
      <c r="CJ85" s="27" t="str">
        <f t="shared" ca="1" si="115"/>
        <v/>
      </c>
      <c r="CK85" s="44" t="str">
        <f ca="1">IF(CF85="NO",VLOOKUP(CA85,'Players Stats'!$C$88:$H$127,7-'Quarter 3'!CI85),"")</f>
        <v/>
      </c>
      <c r="CL85" s="44" t="str">
        <f t="shared" ca="1" si="148"/>
        <v/>
      </c>
      <c r="CM85" s="27" t="str">
        <f t="shared" ca="1" si="116"/>
        <v/>
      </c>
      <c r="CN85" s="44" t="str">
        <f ca="1">IF(CM85="","",IF(CM85&lt;=VLOOKUP(CA85,'Players Stats'!$C$88:$L$127,10),"YES","NO"))</f>
        <v/>
      </c>
      <c r="CO85" s="27" t="str">
        <f t="shared" ca="1" si="117"/>
        <v/>
      </c>
      <c r="CP85" s="44" t="str">
        <f ca="1">IF(CN85="YES",IF(CO85&lt;=VLOOKUP(CA85,'Players Stats'!$C$88:$H$127,6),1,0),"")</f>
        <v/>
      </c>
      <c r="CQ85" s="27" t="str">
        <f t="shared" ca="1" si="118"/>
        <v/>
      </c>
      <c r="CR85" s="44" t="str">
        <f ca="1">IF(AND(CN85="YES",CQ85&lt;&gt;""),IF(CQ85&lt;=VLOOKUP(CA85,'Players Stats'!$C$88:$H$127,6),1,0),"")</f>
        <v/>
      </c>
      <c r="CS85" s="27" t="str">
        <f t="shared" ca="1" si="119"/>
        <v/>
      </c>
      <c r="CT85" s="44" t="str">
        <f ca="1">IF(CS85="","",IF(CS85&lt;=Simulation!$K$7,"YES","NO"))</f>
        <v/>
      </c>
      <c r="CU85" s="27" t="str">
        <f t="shared" ca="1" si="120"/>
        <v/>
      </c>
      <c r="CV85" s="44" t="str">
        <f ca="1">IF(CT85="NO",IF(CU85&lt;=Simulation!$K$9,BX85,BY85),"")</f>
        <v/>
      </c>
      <c r="CX85" s="44" t="str">
        <f t="shared" ca="1" si="121"/>
        <v/>
      </c>
      <c r="CY85" s="6" t="str">
        <f t="shared" ca="1" si="122"/>
        <v/>
      </c>
      <c r="CZ85" s="44" t="str">
        <f t="shared" ca="1" si="123"/>
        <v/>
      </c>
      <c r="DB85" s="44" t="str">
        <f t="shared" ca="1" si="82"/>
        <v/>
      </c>
      <c r="DC85" s="44" t="str">
        <f t="shared" ca="1" si="82"/>
        <v/>
      </c>
      <c r="DD85" s="44" t="str">
        <f t="shared" ca="1" si="82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49"/>
        <v/>
      </c>
      <c r="DI85" s="44" t="str">
        <f t="shared" ca="1" si="124"/>
        <v/>
      </c>
      <c r="DJ85" s="27" t="str">
        <f t="shared" ca="1" si="80"/>
        <v/>
      </c>
      <c r="DK85" s="44" t="str">
        <f t="shared" ca="1" si="125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26"/>
        <v/>
      </c>
      <c r="DO85" s="44" t="str">
        <f ca="1">IF(DF85&lt;&gt;"",VLOOKUP('Quarter 3'!DK85-5*('Quarter 3'!DH85-1),'Players Stats'!$B$136:$J$140,1+DI85),"")</f>
        <v/>
      </c>
      <c r="DP85" s="44" t="str">
        <f t="shared" ca="1" si="150"/>
        <v/>
      </c>
      <c r="DQ85" s="27" t="str">
        <f t="shared" ca="1" si="127"/>
        <v/>
      </c>
      <c r="DR85" s="44" t="str">
        <f ca="1">IF(DF85&lt;&gt;"",IF(DP85="NO",VLOOKUP(DK85,'Players Stats'!$C$88:$I$127,7),""),"")</f>
        <v/>
      </c>
      <c r="DS85" s="44" t="str">
        <f t="shared" ca="1" si="151"/>
        <v/>
      </c>
      <c r="DT85" s="27" t="str">
        <f t="shared" ca="1" si="128"/>
        <v/>
      </c>
      <c r="DU85" s="44" t="str">
        <f ca="1">IF(DP85="NO",VLOOKUP(DK85,'Players Stats'!$C$88:$H$127,7-'Quarter 3'!DS85),"")</f>
        <v/>
      </c>
      <c r="DV85" s="44" t="str">
        <f t="shared" ca="1" si="152"/>
        <v/>
      </c>
      <c r="DW85" s="27" t="str">
        <f t="shared" ca="1" si="129"/>
        <v/>
      </c>
      <c r="DX85" s="44" t="str">
        <f ca="1">IF(DW85="","",IF(DW85&lt;=VLOOKUP(DK85,'Players Stats'!$C$88:$L$127,10),"YES","NO"))</f>
        <v/>
      </c>
      <c r="DY85" s="27" t="str">
        <f t="shared" ca="1" si="130"/>
        <v/>
      </c>
      <c r="DZ85" s="44" t="str">
        <f ca="1">IF(DX85="YES",IF(DY85&lt;=VLOOKUP(DK85,'Players Stats'!$C$88:$H$127,6),1,0),"")</f>
        <v/>
      </c>
      <c r="EA85" s="27" t="str">
        <f t="shared" ca="1" si="131"/>
        <v/>
      </c>
      <c r="EB85" s="44" t="str">
        <f ca="1">IF(AND(DX85="YES",EA85&lt;&gt;""),IF(EA85&lt;=VLOOKUP(DK85,'Players Stats'!$C$88:$H$127,6),1,0),"")</f>
        <v/>
      </c>
      <c r="EC85" s="27" t="str">
        <f t="shared" ca="1" si="132"/>
        <v/>
      </c>
      <c r="ED85" s="44" t="str">
        <f ca="1">IF(EC85="","",IF(EC85&lt;=Simulation!$K$7,"YES","NO"))</f>
        <v/>
      </c>
      <c r="EE85" s="27" t="str">
        <f t="shared" ca="1" si="133"/>
        <v/>
      </c>
      <c r="EF85" s="44" t="str">
        <f ca="1">IF(ED85="NO",IF(EE85&lt;=Simulation!$K$9,DH85,DI85),"")</f>
        <v/>
      </c>
      <c r="EH85" s="44" t="str">
        <f t="shared" ca="1" si="134"/>
        <v/>
      </c>
      <c r="EI85" s="6" t="str">
        <f t="shared" ca="1" si="135"/>
        <v/>
      </c>
      <c r="EJ85" s="44" t="str">
        <f t="shared" ca="1" si="136"/>
        <v/>
      </c>
      <c r="EL85" s="44" t="str">
        <f t="shared" ca="1" si="83"/>
        <v/>
      </c>
      <c r="EM85" s="44" t="str">
        <f t="shared" ca="1" si="83"/>
        <v/>
      </c>
      <c r="EN85" s="44" t="str">
        <f t="shared" ca="1" si="83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37"/>
        <v/>
      </c>
      <c r="E86" s="44" t="str">
        <f t="shared" ca="1" si="84"/>
        <v/>
      </c>
      <c r="F86" s="27" t="str">
        <f t="shared" ca="1" si="85"/>
        <v/>
      </c>
      <c r="G86" s="44" t="str">
        <f t="shared" ca="1" si="86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27" t="str">
        <f t="shared" ca="1" si="87"/>
        <v/>
      </c>
      <c r="K86" s="44" t="str">
        <f ca="1">IF(B86&lt;&gt;"",VLOOKUP('Quarter 3'!G86-5*('Quarter 3'!D86-1),'Players Stats'!$B$136:$J$140,1+E86),"")</f>
        <v/>
      </c>
      <c r="L86" s="44" t="str">
        <f t="shared" ca="1" si="138"/>
        <v/>
      </c>
      <c r="M86" s="27" t="str">
        <f t="shared" ca="1" si="88"/>
        <v/>
      </c>
      <c r="N86" s="44" t="str">
        <f ca="1">IF(B86&lt;&gt;"",IF(L86="NO",VLOOKUP(G86,'Players Stats'!$C$88:$I$127,7),""),"")</f>
        <v/>
      </c>
      <c r="O86" s="44" t="str">
        <f t="shared" ca="1" si="139"/>
        <v/>
      </c>
      <c r="P86" s="27" t="str">
        <f t="shared" ca="1" si="89"/>
        <v/>
      </c>
      <c r="Q86" s="44" t="str">
        <f ca="1">IF(L86="NO",VLOOKUP(G86,'Players Stats'!$C$88:$H$127,7-'Quarter 3'!O86),"")</f>
        <v/>
      </c>
      <c r="R86" s="44" t="str">
        <f t="shared" ca="1" si="140"/>
        <v/>
      </c>
      <c r="S86" s="27" t="str">
        <f t="shared" ca="1" si="90"/>
        <v/>
      </c>
      <c r="T86" s="44" t="str">
        <f ca="1">IF(S86="","",IF(S86&lt;=VLOOKUP(G86,'Players Stats'!$C$88:$L$127,10),"YES","NO"))</f>
        <v/>
      </c>
      <c r="U86" s="27" t="str">
        <f t="shared" ca="1" si="91"/>
        <v/>
      </c>
      <c r="V86" s="44" t="str">
        <f ca="1">IF(T86="YES",IF(U86&lt;=VLOOKUP(G86,'Players Stats'!$C$88:$H$127,6),1,0),"")</f>
        <v/>
      </c>
      <c r="W86" s="27" t="str">
        <f t="shared" ca="1" si="92"/>
        <v/>
      </c>
      <c r="X86" s="44" t="str">
        <f ca="1">IF(AND(T86="YES",W86&lt;&gt;""),IF(W86&lt;=VLOOKUP(G86,'Players Stats'!$C$88:$H$127,6),1,0),"")</f>
        <v/>
      </c>
      <c r="Y86" s="27" t="str">
        <f t="shared" ca="1" si="93"/>
        <v/>
      </c>
      <c r="Z86" s="44" t="str">
        <f ca="1">IF(Y86="","",IF(Y86&lt;=Simulation!$K$7,"YES","NO"))</f>
        <v/>
      </c>
      <c r="AA86" s="27" t="str">
        <f t="shared" ca="1" si="94"/>
        <v/>
      </c>
      <c r="AB86" s="44" t="str">
        <f ca="1">IF(Z86="NO",IF(AA86&lt;=Simulation!$K$9,D86,E86),"")</f>
        <v/>
      </c>
      <c r="AD86" s="44" t="str">
        <f t="shared" ca="1" si="95"/>
        <v/>
      </c>
      <c r="AE86" s="6" t="str">
        <f t="shared" ca="1" si="96"/>
        <v/>
      </c>
      <c r="AF86" s="44" t="str">
        <f t="shared" ca="1" si="97"/>
        <v/>
      </c>
      <c r="AH86" s="44" t="str">
        <f t="shared" ca="1" si="77"/>
        <v/>
      </c>
      <c r="AI86" s="44" t="str">
        <f t="shared" ca="1" si="77"/>
        <v/>
      </c>
      <c r="AJ86" s="44" t="str">
        <f t="shared" ca="1" si="77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41"/>
        <v/>
      </c>
      <c r="AO86" s="44" t="str">
        <f t="shared" ca="1" si="98"/>
        <v/>
      </c>
      <c r="AP86" s="27" t="str">
        <f t="shared" ca="1" si="78"/>
        <v/>
      </c>
      <c r="AQ86" s="44" t="str">
        <f t="shared" ca="1" si="99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00"/>
        <v/>
      </c>
      <c r="AU86" s="44" t="str">
        <f ca="1">IF(AL86&lt;&gt;"",VLOOKUP('Quarter 3'!AQ86-5*('Quarter 3'!AN86-1),'Players Stats'!$B$136:$J$140,1+AO86),"")</f>
        <v/>
      </c>
      <c r="AV86" s="44" t="str">
        <f t="shared" ca="1" si="142"/>
        <v/>
      </c>
      <c r="AW86" s="27" t="str">
        <f t="shared" ca="1" si="101"/>
        <v/>
      </c>
      <c r="AX86" s="44" t="str">
        <f ca="1">IF(AL86&lt;&gt;"",IF(AV86="NO",VLOOKUP(AQ86,'Players Stats'!$C$88:$I$127,7),""),"")</f>
        <v/>
      </c>
      <c r="AY86" s="44" t="str">
        <f t="shared" ca="1" si="143"/>
        <v/>
      </c>
      <c r="AZ86" s="27" t="str">
        <f t="shared" ca="1" si="102"/>
        <v/>
      </c>
      <c r="BA86" s="44" t="str">
        <f ca="1">IF(AV86="NO",VLOOKUP(AQ86,'Players Stats'!$C$88:$H$127,7-'Quarter 3'!AY86),"")</f>
        <v/>
      </c>
      <c r="BB86" s="44" t="str">
        <f t="shared" ca="1" si="144"/>
        <v/>
      </c>
      <c r="BC86" s="27" t="str">
        <f t="shared" ca="1" si="103"/>
        <v/>
      </c>
      <c r="BD86" s="44" t="str">
        <f ca="1">IF(BC86="","",IF(BC86&lt;=VLOOKUP(AQ86,'Players Stats'!$C$88:$L$127,10),"YES","NO"))</f>
        <v/>
      </c>
      <c r="BE86" s="27" t="str">
        <f t="shared" ca="1" si="104"/>
        <v/>
      </c>
      <c r="BF86" s="44" t="str">
        <f ca="1">IF(BD86="YES",IF(BE86&lt;=VLOOKUP(AQ86,'Players Stats'!$C$88:$H$127,6),1,0),"")</f>
        <v/>
      </c>
      <c r="BG86" s="27" t="str">
        <f t="shared" ca="1" si="105"/>
        <v/>
      </c>
      <c r="BH86" s="44" t="str">
        <f ca="1">IF(AND(BD86="YES",BG86&lt;&gt;""),IF(BG86&lt;=VLOOKUP(AQ86,'Players Stats'!$C$88:$H$127,6),1,0),"")</f>
        <v/>
      </c>
      <c r="BI86" s="27" t="str">
        <f t="shared" ca="1" si="106"/>
        <v/>
      </c>
      <c r="BJ86" s="44" t="str">
        <f ca="1">IF(BI86="","",IF(BI86&lt;=Simulation!$K$7,"YES","NO"))</f>
        <v/>
      </c>
      <c r="BK86" s="27" t="str">
        <f t="shared" ca="1" si="107"/>
        <v/>
      </c>
      <c r="BL86" s="44" t="str">
        <f ca="1">IF(BJ86="NO",IF(BK86&lt;=Simulation!$K$9,AN86,AO86),"")</f>
        <v/>
      </c>
      <c r="BN86" s="44" t="str">
        <f t="shared" ca="1" si="108"/>
        <v/>
      </c>
      <c r="BO86" s="6" t="str">
        <f t="shared" ca="1" si="109"/>
        <v/>
      </c>
      <c r="BP86" s="44" t="str">
        <f t="shared" ca="1" si="110"/>
        <v/>
      </c>
      <c r="BR86" s="44" t="str">
        <f t="shared" ca="1" si="81"/>
        <v/>
      </c>
      <c r="BS86" s="44" t="str">
        <f t="shared" ca="1" si="81"/>
        <v/>
      </c>
      <c r="BT86" s="44" t="str">
        <f t="shared" ca="1" si="81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45"/>
        <v/>
      </c>
      <c r="BY86" s="44" t="str">
        <f t="shared" ca="1" si="111"/>
        <v/>
      </c>
      <c r="BZ86" s="27" t="str">
        <f t="shared" ca="1" si="79"/>
        <v/>
      </c>
      <c r="CA86" s="44" t="str">
        <f t="shared" ca="1" si="112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13"/>
        <v/>
      </c>
      <c r="CE86" s="44" t="str">
        <f ca="1">IF(BV86&lt;&gt;"",VLOOKUP('Quarter 3'!CA86-5*('Quarter 3'!BX86-1),'Players Stats'!$B$136:$J$140,1+BY86),"")</f>
        <v/>
      </c>
      <c r="CF86" s="44" t="str">
        <f t="shared" ca="1" si="146"/>
        <v/>
      </c>
      <c r="CG86" s="27" t="str">
        <f t="shared" ca="1" si="114"/>
        <v/>
      </c>
      <c r="CH86" s="44" t="str">
        <f ca="1">IF(BV86&lt;&gt;"",IF(CF86="NO",VLOOKUP(CA86,'Players Stats'!$C$88:$I$127,7),""),"")</f>
        <v/>
      </c>
      <c r="CI86" s="44" t="str">
        <f t="shared" ca="1" si="147"/>
        <v/>
      </c>
      <c r="CJ86" s="27" t="str">
        <f t="shared" ca="1" si="115"/>
        <v/>
      </c>
      <c r="CK86" s="44" t="str">
        <f ca="1">IF(CF86="NO",VLOOKUP(CA86,'Players Stats'!$C$88:$H$127,7-'Quarter 3'!CI86),"")</f>
        <v/>
      </c>
      <c r="CL86" s="44" t="str">
        <f t="shared" ca="1" si="148"/>
        <v/>
      </c>
      <c r="CM86" s="27" t="str">
        <f t="shared" ca="1" si="116"/>
        <v/>
      </c>
      <c r="CN86" s="44" t="str">
        <f ca="1">IF(CM86="","",IF(CM86&lt;=VLOOKUP(CA86,'Players Stats'!$C$88:$L$127,10),"YES","NO"))</f>
        <v/>
      </c>
      <c r="CO86" s="27" t="str">
        <f t="shared" ca="1" si="117"/>
        <v/>
      </c>
      <c r="CP86" s="44" t="str">
        <f ca="1">IF(CN86="YES",IF(CO86&lt;=VLOOKUP(CA86,'Players Stats'!$C$88:$H$127,6),1,0),"")</f>
        <v/>
      </c>
      <c r="CQ86" s="27" t="str">
        <f t="shared" ca="1" si="118"/>
        <v/>
      </c>
      <c r="CR86" s="44" t="str">
        <f ca="1">IF(AND(CN86="YES",CQ86&lt;&gt;""),IF(CQ86&lt;=VLOOKUP(CA86,'Players Stats'!$C$88:$H$127,6),1,0),"")</f>
        <v/>
      </c>
      <c r="CS86" s="27" t="str">
        <f t="shared" ca="1" si="119"/>
        <v/>
      </c>
      <c r="CT86" s="44" t="str">
        <f ca="1">IF(CS86="","",IF(CS86&lt;=Simulation!$K$7,"YES","NO"))</f>
        <v/>
      </c>
      <c r="CU86" s="27" t="str">
        <f t="shared" ca="1" si="120"/>
        <v/>
      </c>
      <c r="CV86" s="44" t="str">
        <f ca="1">IF(CT86="NO",IF(CU86&lt;=Simulation!$K$9,BX86,BY86),"")</f>
        <v/>
      </c>
      <c r="CX86" s="44" t="str">
        <f t="shared" ca="1" si="121"/>
        <v/>
      </c>
      <c r="CY86" s="6" t="str">
        <f t="shared" ca="1" si="122"/>
        <v/>
      </c>
      <c r="CZ86" s="44" t="str">
        <f t="shared" ca="1" si="123"/>
        <v/>
      </c>
      <c r="DB86" s="44" t="str">
        <f t="shared" ca="1" si="82"/>
        <v/>
      </c>
      <c r="DC86" s="44" t="str">
        <f t="shared" ca="1" si="82"/>
        <v/>
      </c>
      <c r="DD86" s="44" t="str">
        <f t="shared" ca="1" si="82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49"/>
        <v/>
      </c>
      <c r="DI86" s="44" t="str">
        <f t="shared" ca="1" si="124"/>
        <v/>
      </c>
      <c r="DJ86" s="27" t="str">
        <f t="shared" ca="1" si="80"/>
        <v/>
      </c>
      <c r="DK86" s="44" t="str">
        <f t="shared" ca="1" si="125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26"/>
        <v/>
      </c>
      <c r="DO86" s="44" t="str">
        <f ca="1">IF(DF86&lt;&gt;"",VLOOKUP('Quarter 3'!DK86-5*('Quarter 3'!DH86-1),'Players Stats'!$B$136:$J$140,1+DI86),"")</f>
        <v/>
      </c>
      <c r="DP86" s="44" t="str">
        <f t="shared" ca="1" si="150"/>
        <v/>
      </c>
      <c r="DQ86" s="27" t="str">
        <f t="shared" ca="1" si="127"/>
        <v/>
      </c>
      <c r="DR86" s="44" t="str">
        <f ca="1">IF(DF86&lt;&gt;"",IF(DP86="NO",VLOOKUP(DK86,'Players Stats'!$C$88:$I$127,7),""),"")</f>
        <v/>
      </c>
      <c r="DS86" s="44" t="str">
        <f t="shared" ca="1" si="151"/>
        <v/>
      </c>
      <c r="DT86" s="27" t="str">
        <f t="shared" ca="1" si="128"/>
        <v/>
      </c>
      <c r="DU86" s="44" t="str">
        <f ca="1">IF(DP86="NO",VLOOKUP(DK86,'Players Stats'!$C$88:$H$127,7-'Quarter 3'!DS86),"")</f>
        <v/>
      </c>
      <c r="DV86" s="44" t="str">
        <f t="shared" ca="1" si="152"/>
        <v/>
      </c>
      <c r="DW86" s="27" t="str">
        <f t="shared" ca="1" si="129"/>
        <v/>
      </c>
      <c r="DX86" s="44" t="str">
        <f ca="1">IF(DW86="","",IF(DW86&lt;=VLOOKUP(DK86,'Players Stats'!$C$88:$L$127,10),"YES","NO"))</f>
        <v/>
      </c>
      <c r="DY86" s="27" t="str">
        <f t="shared" ca="1" si="130"/>
        <v/>
      </c>
      <c r="DZ86" s="44" t="str">
        <f ca="1">IF(DX86="YES",IF(DY86&lt;=VLOOKUP(DK86,'Players Stats'!$C$88:$H$127,6),1,0),"")</f>
        <v/>
      </c>
      <c r="EA86" s="27" t="str">
        <f t="shared" ca="1" si="131"/>
        <v/>
      </c>
      <c r="EB86" s="44" t="str">
        <f ca="1">IF(AND(DX86="YES",EA86&lt;&gt;""),IF(EA86&lt;=VLOOKUP(DK86,'Players Stats'!$C$88:$H$127,6),1,0),"")</f>
        <v/>
      </c>
      <c r="EC86" s="27" t="str">
        <f t="shared" ca="1" si="132"/>
        <v/>
      </c>
      <c r="ED86" s="44" t="str">
        <f ca="1">IF(EC86="","",IF(EC86&lt;=Simulation!$K$7,"YES","NO"))</f>
        <v/>
      </c>
      <c r="EE86" s="27" t="str">
        <f t="shared" ca="1" si="133"/>
        <v/>
      </c>
      <c r="EF86" s="44" t="str">
        <f ca="1">IF(ED86="NO",IF(EE86&lt;=Simulation!$K$9,DH86,DI86),"")</f>
        <v/>
      </c>
      <c r="EH86" s="44" t="str">
        <f t="shared" ca="1" si="134"/>
        <v/>
      </c>
      <c r="EI86" s="6" t="str">
        <f t="shared" ca="1" si="135"/>
        <v/>
      </c>
      <c r="EJ86" s="44" t="str">
        <f t="shared" ca="1" si="136"/>
        <v/>
      </c>
      <c r="EL86" s="44" t="str">
        <f t="shared" ca="1" si="83"/>
        <v/>
      </c>
      <c r="EM86" s="44" t="str">
        <f t="shared" ca="1" si="83"/>
        <v/>
      </c>
      <c r="EN86" s="44" t="str">
        <f t="shared" ca="1" si="83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37"/>
        <v/>
      </c>
      <c r="E87" s="44" t="str">
        <f t="shared" ca="1" si="84"/>
        <v/>
      </c>
      <c r="F87" s="27" t="str">
        <f t="shared" ca="1" si="85"/>
        <v/>
      </c>
      <c r="G87" s="44" t="str">
        <f t="shared" ca="1" si="86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27" t="str">
        <f t="shared" ca="1" si="87"/>
        <v/>
      </c>
      <c r="K87" s="44" t="str">
        <f ca="1">IF(B87&lt;&gt;"",VLOOKUP('Quarter 3'!G87-5*('Quarter 3'!D87-1),'Players Stats'!$B$136:$J$140,1+E87),"")</f>
        <v/>
      </c>
      <c r="L87" s="44" t="str">
        <f t="shared" ca="1" si="138"/>
        <v/>
      </c>
      <c r="M87" s="27" t="str">
        <f t="shared" ca="1" si="88"/>
        <v/>
      </c>
      <c r="N87" s="44" t="str">
        <f ca="1">IF(B87&lt;&gt;"",IF(L87="NO",VLOOKUP(G87,'Players Stats'!$C$88:$I$127,7),""),"")</f>
        <v/>
      </c>
      <c r="O87" s="44" t="str">
        <f t="shared" ca="1" si="139"/>
        <v/>
      </c>
      <c r="P87" s="27" t="str">
        <f t="shared" ca="1" si="89"/>
        <v/>
      </c>
      <c r="Q87" s="44" t="str">
        <f ca="1">IF(L87="NO",VLOOKUP(G87,'Players Stats'!$C$88:$H$127,7-'Quarter 3'!O87),"")</f>
        <v/>
      </c>
      <c r="R87" s="44" t="str">
        <f t="shared" ca="1" si="140"/>
        <v/>
      </c>
      <c r="S87" s="27" t="str">
        <f t="shared" ca="1" si="90"/>
        <v/>
      </c>
      <c r="T87" s="44" t="str">
        <f ca="1">IF(S87="","",IF(S87&lt;=VLOOKUP(G87,'Players Stats'!$C$88:$L$127,10),"YES","NO"))</f>
        <v/>
      </c>
      <c r="U87" s="27" t="str">
        <f t="shared" ca="1" si="91"/>
        <v/>
      </c>
      <c r="V87" s="44" t="str">
        <f ca="1">IF(T87="YES",IF(U87&lt;=VLOOKUP(G87,'Players Stats'!$C$88:$H$127,6),1,0),"")</f>
        <v/>
      </c>
      <c r="W87" s="27" t="str">
        <f t="shared" ca="1" si="92"/>
        <v/>
      </c>
      <c r="X87" s="44" t="str">
        <f ca="1">IF(AND(T87="YES",W87&lt;&gt;""),IF(W87&lt;=VLOOKUP(G87,'Players Stats'!$C$88:$H$127,6),1,0),"")</f>
        <v/>
      </c>
      <c r="Y87" s="27" t="str">
        <f t="shared" ca="1" si="93"/>
        <v/>
      </c>
      <c r="Z87" s="44" t="str">
        <f ca="1">IF(Y87="","",IF(Y87&lt;=Simulation!$K$7,"YES","NO"))</f>
        <v/>
      </c>
      <c r="AA87" s="27" t="str">
        <f t="shared" ca="1" si="94"/>
        <v/>
      </c>
      <c r="AB87" s="44" t="str">
        <f ca="1">IF(Z87="NO",IF(AA87&lt;=Simulation!$K$9,D87,E87),"")</f>
        <v/>
      </c>
      <c r="AD87" s="44" t="str">
        <f t="shared" ca="1" si="95"/>
        <v/>
      </c>
      <c r="AE87" s="6" t="str">
        <f t="shared" ca="1" si="96"/>
        <v/>
      </c>
      <c r="AF87" s="44" t="str">
        <f t="shared" ca="1" si="97"/>
        <v/>
      </c>
      <c r="AH87" s="44" t="str">
        <f t="shared" ca="1" si="77"/>
        <v/>
      </c>
      <c r="AI87" s="44" t="str">
        <f t="shared" ca="1" si="77"/>
        <v/>
      </c>
      <c r="AJ87" s="44" t="str">
        <f t="shared" ca="1" si="77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41"/>
        <v/>
      </c>
      <c r="AO87" s="44" t="str">
        <f t="shared" ca="1" si="98"/>
        <v/>
      </c>
      <c r="AP87" s="27" t="str">
        <f t="shared" ca="1" si="78"/>
        <v/>
      </c>
      <c r="AQ87" s="44" t="str">
        <f t="shared" ca="1" si="99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00"/>
        <v/>
      </c>
      <c r="AU87" s="44" t="str">
        <f ca="1">IF(AL87&lt;&gt;"",VLOOKUP('Quarter 3'!AQ87-5*('Quarter 3'!AN87-1),'Players Stats'!$B$136:$J$140,1+AO87),"")</f>
        <v/>
      </c>
      <c r="AV87" s="44" t="str">
        <f t="shared" ca="1" si="142"/>
        <v/>
      </c>
      <c r="AW87" s="27" t="str">
        <f t="shared" ca="1" si="101"/>
        <v/>
      </c>
      <c r="AX87" s="44" t="str">
        <f ca="1">IF(AL87&lt;&gt;"",IF(AV87="NO",VLOOKUP(AQ87,'Players Stats'!$C$88:$I$127,7),""),"")</f>
        <v/>
      </c>
      <c r="AY87" s="44" t="str">
        <f t="shared" ca="1" si="143"/>
        <v/>
      </c>
      <c r="AZ87" s="27" t="str">
        <f t="shared" ca="1" si="102"/>
        <v/>
      </c>
      <c r="BA87" s="44" t="str">
        <f ca="1">IF(AV87="NO",VLOOKUP(AQ87,'Players Stats'!$C$88:$H$127,7-'Quarter 3'!AY87),"")</f>
        <v/>
      </c>
      <c r="BB87" s="44" t="str">
        <f t="shared" ca="1" si="144"/>
        <v/>
      </c>
      <c r="BC87" s="27" t="str">
        <f t="shared" ca="1" si="103"/>
        <v/>
      </c>
      <c r="BD87" s="44" t="str">
        <f ca="1">IF(BC87="","",IF(BC87&lt;=VLOOKUP(AQ87,'Players Stats'!$C$88:$L$127,10),"YES","NO"))</f>
        <v/>
      </c>
      <c r="BE87" s="27" t="str">
        <f t="shared" ca="1" si="104"/>
        <v/>
      </c>
      <c r="BF87" s="44" t="str">
        <f ca="1">IF(BD87="YES",IF(BE87&lt;=VLOOKUP(AQ87,'Players Stats'!$C$88:$H$127,6),1,0),"")</f>
        <v/>
      </c>
      <c r="BG87" s="27" t="str">
        <f t="shared" ca="1" si="105"/>
        <v/>
      </c>
      <c r="BH87" s="44" t="str">
        <f ca="1">IF(AND(BD87="YES",BG87&lt;&gt;""),IF(BG87&lt;=VLOOKUP(AQ87,'Players Stats'!$C$88:$H$127,6),1,0),"")</f>
        <v/>
      </c>
      <c r="BI87" s="27" t="str">
        <f t="shared" ca="1" si="106"/>
        <v/>
      </c>
      <c r="BJ87" s="44" t="str">
        <f ca="1">IF(BI87="","",IF(BI87&lt;=Simulation!$K$7,"YES","NO"))</f>
        <v/>
      </c>
      <c r="BK87" s="27" t="str">
        <f t="shared" ca="1" si="107"/>
        <v/>
      </c>
      <c r="BL87" s="44" t="str">
        <f ca="1">IF(BJ87="NO",IF(BK87&lt;=Simulation!$K$9,AN87,AO87),"")</f>
        <v/>
      </c>
      <c r="BN87" s="44" t="str">
        <f t="shared" ca="1" si="108"/>
        <v/>
      </c>
      <c r="BO87" s="6" t="str">
        <f t="shared" ca="1" si="109"/>
        <v/>
      </c>
      <c r="BP87" s="44" t="str">
        <f t="shared" ca="1" si="110"/>
        <v/>
      </c>
      <c r="BR87" s="44" t="str">
        <f t="shared" ca="1" si="81"/>
        <v/>
      </c>
      <c r="BS87" s="44" t="str">
        <f t="shared" ca="1" si="81"/>
        <v/>
      </c>
      <c r="BT87" s="44" t="str">
        <f t="shared" ca="1" si="81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45"/>
        <v/>
      </c>
      <c r="BY87" s="44" t="str">
        <f t="shared" ca="1" si="111"/>
        <v/>
      </c>
      <c r="BZ87" s="27" t="str">
        <f t="shared" ca="1" si="79"/>
        <v/>
      </c>
      <c r="CA87" s="44" t="str">
        <f t="shared" ca="1" si="112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13"/>
        <v/>
      </c>
      <c r="CE87" s="44" t="str">
        <f ca="1">IF(BV87&lt;&gt;"",VLOOKUP('Quarter 3'!CA87-5*('Quarter 3'!BX87-1),'Players Stats'!$B$136:$J$140,1+BY87),"")</f>
        <v/>
      </c>
      <c r="CF87" s="44" t="str">
        <f t="shared" ca="1" si="146"/>
        <v/>
      </c>
      <c r="CG87" s="27" t="str">
        <f t="shared" ca="1" si="114"/>
        <v/>
      </c>
      <c r="CH87" s="44" t="str">
        <f ca="1">IF(BV87&lt;&gt;"",IF(CF87="NO",VLOOKUP(CA87,'Players Stats'!$C$88:$I$127,7),""),"")</f>
        <v/>
      </c>
      <c r="CI87" s="44" t="str">
        <f t="shared" ca="1" si="147"/>
        <v/>
      </c>
      <c r="CJ87" s="27" t="str">
        <f t="shared" ca="1" si="115"/>
        <v/>
      </c>
      <c r="CK87" s="44" t="str">
        <f ca="1">IF(CF87="NO",VLOOKUP(CA87,'Players Stats'!$C$88:$H$127,7-'Quarter 3'!CI87),"")</f>
        <v/>
      </c>
      <c r="CL87" s="44" t="str">
        <f t="shared" ca="1" si="148"/>
        <v/>
      </c>
      <c r="CM87" s="27" t="str">
        <f t="shared" ca="1" si="116"/>
        <v/>
      </c>
      <c r="CN87" s="44" t="str">
        <f ca="1">IF(CM87="","",IF(CM87&lt;=VLOOKUP(CA87,'Players Stats'!$C$88:$L$127,10),"YES","NO"))</f>
        <v/>
      </c>
      <c r="CO87" s="27" t="str">
        <f t="shared" ca="1" si="117"/>
        <v/>
      </c>
      <c r="CP87" s="44" t="str">
        <f ca="1">IF(CN87="YES",IF(CO87&lt;=VLOOKUP(CA87,'Players Stats'!$C$88:$H$127,6),1,0),"")</f>
        <v/>
      </c>
      <c r="CQ87" s="27" t="str">
        <f t="shared" ca="1" si="118"/>
        <v/>
      </c>
      <c r="CR87" s="44" t="str">
        <f ca="1">IF(AND(CN87="YES",CQ87&lt;&gt;""),IF(CQ87&lt;=VLOOKUP(CA87,'Players Stats'!$C$88:$H$127,6),1,0),"")</f>
        <v/>
      </c>
      <c r="CS87" s="27" t="str">
        <f t="shared" ca="1" si="119"/>
        <v/>
      </c>
      <c r="CT87" s="44" t="str">
        <f ca="1">IF(CS87="","",IF(CS87&lt;=Simulation!$K$7,"YES","NO"))</f>
        <v/>
      </c>
      <c r="CU87" s="27" t="str">
        <f t="shared" ca="1" si="120"/>
        <v/>
      </c>
      <c r="CV87" s="44" t="str">
        <f ca="1">IF(CT87="NO",IF(CU87&lt;=Simulation!$K$9,BX87,BY87),"")</f>
        <v/>
      </c>
      <c r="CX87" s="44" t="str">
        <f t="shared" ca="1" si="121"/>
        <v/>
      </c>
      <c r="CY87" s="6" t="str">
        <f t="shared" ca="1" si="122"/>
        <v/>
      </c>
      <c r="CZ87" s="44" t="str">
        <f t="shared" ca="1" si="123"/>
        <v/>
      </c>
      <c r="DB87" s="44" t="str">
        <f t="shared" ca="1" si="82"/>
        <v/>
      </c>
      <c r="DC87" s="44" t="str">
        <f t="shared" ca="1" si="82"/>
        <v/>
      </c>
      <c r="DD87" s="44" t="str">
        <f t="shared" ca="1" si="82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49"/>
        <v/>
      </c>
      <c r="DI87" s="44" t="str">
        <f t="shared" ca="1" si="124"/>
        <v/>
      </c>
      <c r="DJ87" s="27" t="str">
        <f t="shared" ca="1" si="80"/>
        <v/>
      </c>
      <c r="DK87" s="44" t="str">
        <f t="shared" ca="1" si="125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26"/>
        <v/>
      </c>
      <c r="DO87" s="44" t="str">
        <f ca="1">IF(DF87&lt;&gt;"",VLOOKUP('Quarter 3'!DK87-5*('Quarter 3'!DH87-1),'Players Stats'!$B$136:$J$140,1+DI87),"")</f>
        <v/>
      </c>
      <c r="DP87" s="44" t="str">
        <f t="shared" ca="1" si="150"/>
        <v/>
      </c>
      <c r="DQ87" s="27" t="str">
        <f t="shared" ca="1" si="127"/>
        <v/>
      </c>
      <c r="DR87" s="44" t="str">
        <f ca="1">IF(DF87&lt;&gt;"",IF(DP87="NO",VLOOKUP(DK87,'Players Stats'!$C$88:$I$127,7),""),"")</f>
        <v/>
      </c>
      <c r="DS87" s="44" t="str">
        <f t="shared" ca="1" si="151"/>
        <v/>
      </c>
      <c r="DT87" s="27" t="str">
        <f t="shared" ca="1" si="128"/>
        <v/>
      </c>
      <c r="DU87" s="44" t="str">
        <f ca="1">IF(DP87="NO",VLOOKUP(DK87,'Players Stats'!$C$88:$H$127,7-'Quarter 3'!DS87),"")</f>
        <v/>
      </c>
      <c r="DV87" s="44" t="str">
        <f t="shared" ca="1" si="152"/>
        <v/>
      </c>
      <c r="DW87" s="27" t="str">
        <f t="shared" ca="1" si="129"/>
        <v/>
      </c>
      <c r="DX87" s="44" t="str">
        <f ca="1">IF(DW87="","",IF(DW87&lt;=VLOOKUP(DK87,'Players Stats'!$C$88:$L$127,10),"YES","NO"))</f>
        <v/>
      </c>
      <c r="DY87" s="27" t="str">
        <f t="shared" ca="1" si="130"/>
        <v/>
      </c>
      <c r="DZ87" s="44" t="str">
        <f ca="1">IF(DX87="YES",IF(DY87&lt;=VLOOKUP(DK87,'Players Stats'!$C$88:$H$127,6),1,0),"")</f>
        <v/>
      </c>
      <c r="EA87" s="27" t="str">
        <f t="shared" ca="1" si="131"/>
        <v/>
      </c>
      <c r="EB87" s="44" t="str">
        <f ca="1">IF(AND(DX87="YES",EA87&lt;&gt;""),IF(EA87&lt;=VLOOKUP(DK87,'Players Stats'!$C$88:$H$127,6),1,0),"")</f>
        <v/>
      </c>
      <c r="EC87" s="27" t="str">
        <f t="shared" ca="1" si="132"/>
        <v/>
      </c>
      <c r="ED87" s="44" t="str">
        <f ca="1">IF(EC87="","",IF(EC87&lt;=Simulation!$K$7,"YES","NO"))</f>
        <v/>
      </c>
      <c r="EE87" s="27" t="str">
        <f t="shared" ca="1" si="133"/>
        <v/>
      </c>
      <c r="EF87" s="44" t="str">
        <f ca="1">IF(ED87="NO",IF(EE87&lt;=Simulation!$K$9,DH87,DI87),"")</f>
        <v/>
      </c>
      <c r="EH87" s="44" t="str">
        <f t="shared" ca="1" si="134"/>
        <v/>
      </c>
      <c r="EI87" s="6" t="str">
        <f t="shared" ca="1" si="135"/>
        <v/>
      </c>
      <c r="EJ87" s="44" t="str">
        <f t="shared" ca="1" si="136"/>
        <v/>
      </c>
      <c r="EL87" s="44" t="str">
        <f t="shared" ca="1" si="83"/>
        <v/>
      </c>
      <c r="EM87" s="44" t="str">
        <f t="shared" ca="1" si="83"/>
        <v/>
      </c>
      <c r="EN87" s="44" t="str">
        <f t="shared" ca="1" si="83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37"/>
        <v/>
      </c>
      <c r="E88" s="44" t="str">
        <f t="shared" ca="1" si="84"/>
        <v/>
      </c>
      <c r="F88" s="27" t="str">
        <f t="shared" ca="1" si="85"/>
        <v/>
      </c>
      <c r="G88" s="44" t="str">
        <f t="shared" ca="1" si="86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27" t="str">
        <f t="shared" ca="1" si="87"/>
        <v/>
      </c>
      <c r="K88" s="44" t="str">
        <f ca="1">IF(B88&lt;&gt;"",VLOOKUP('Quarter 3'!G88-5*('Quarter 3'!D88-1),'Players Stats'!$B$136:$J$140,1+E88),"")</f>
        <v/>
      </c>
      <c r="L88" s="44" t="str">
        <f t="shared" ca="1" si="138"/>
        <v/>
      </c>
      <c r="M88" s="27" t="str">
        <f t="shared" ca="1" si="88"/>
        <v/>
      </c>
      <c r="N88" s="44" t="str">
        <f ca="1">IF(B88&lt;&gt;"",IF(L88="NO",VLOOKUP(G88,'Players Stats'!$C$88:$I$127,7),""),"")</f>
        <v/>
      </c>
      <c r="O88" s="44" t="str">
        <f t="shared" ca="1" si="139"/>
        <v/>
      </c>
      <c r="P88" s="27" t="str">
        <f t="shared" ca="1" si="89"/>
        <v/>
      </c>
      <c r="Q88" s="44" t="str">
        <f ca="1">IF(L88="NO",VLOOKUP(G88,'Players Stats'!$C$88:$H$127,7-'Quarter 3'!O88),"")</f>
        <v/>
      </c>
      <c r="R88" s="44" t="str">
        <f t="shared" ca="1" si="140"/>
        <v/>
      </c>
      <c r="S88" s="27" t="str">
        <f t="shared" ca="1" si="90"/>
        <v/>
      </c>
      <c r="T88" s="44" t="str">
        <f ca="1">IF(S88="","",IF(S88&lt;=VLOOKUP(G88,'Players Stats'!$C$88:$L$127,10),"YES","NO"))</f>
        <v/>
      </c>
      <c r="U88" s="27" t="str">
        <f t="shared" ca="1" si="91"/>
        <v/>
      </c>
      <c r="V88" s="44" t="str">
        <f ca="1">IF(T88="YES",IF(U88&lt;=VLOOKUP(G88,'Players Stats'!$C$88:$H$127,6),1,0),"")</f>
        <v/>
      </c>
      <c r="W88" s="27" t="str">
        <f t="shared" ca="1" si="92"/>
        <v/>
      </c>
      <c r="X88" s="44" t="str">
        <f ca="1">IF(AND(T88="YES",W88&lt;&gt;""),IF(W88&lt;=VLOOKUP(G88,'Players Stats'!$C$88:$H$127,6),1,0),"")</f>
        <v/>
      </c>
      <c r="Y88" s="27" t="str">
        <f t="shared" ca="1" si="93"/>
        <v/>
      </c>
      <c r="Z88" s="44" t="str">
        <f ca="1">IF(Y88="","",IF(Y88&lt;=Simulation!$K$7,"YES","NO"))</f>
        <v/>
      </c>
      <c r="AA88" s="27" t="str">
        <f t="shared" ca="1" si="94"/>
        <v/>
      </c>
      <c r="AB88" s="44" t="str">
        <f ca="1">IF(Z88="NO",IF(AA88&lt;=Simulation!$K$9,D88,E88),"")</f>
        <v/>
      </c>
      <c r="AD88" s="44" t="str">
        <f t="shared" ca="1" si="95"/>
        <v/>
      </c>
      <c r="AE88" s="6" t="str">
        <f t="shared" ca="1" si="96"/>
        <v/>
      </c>
      <c r="AF88" s="44" t="str">
        <f t="shared" ca="1" si="97"/>
        <v/>
      </c>
      <c r="AH88" s="44" t="str">
        <f t="shared" ca="1" si="77"/>
        <v/>
      </c>
      <c r="AI88" s="44" t="str">
        <f t="shared" ca="1" si="77"/>
        <v/>
      </c>
      <c r="AJ88" s="44" t="str">
        <f t="shared" ca="1" si="77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41"/>
        <v/>
      </c>
      <c r="AO88" s="44" t="str">
        <f t="shared" ca="1" si="98"/>
        <v/>
      </c>
      <c r="AP88" s="27" t="str">
        <f t="shared" ca="1" si="78"/>
        <v/>
      </c>
      <c r="AQ88" s="44" t="str">
        <f t="shared" ca="1" si="99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00"/>
        <v/>
      </c>
      <c r="AU88" s="44" t="str">
        <f ca="1">IF(AL88&lt;&gt;"",VLOOKUP('Quarter 3'!AQ88-5*('Quarter 3'!AN88-1),'Players Stats'!$B$136:$J$140,1+AO88),"")</f>
        <v/>
      </c>
      <c r="AV88" s="44" t="str">
        <f t="shared" ca="1" si="142"/>
        <v/>
      </c>
      <c r="AW88" s="27" t="str">
        <f t="shared" ca="1" si="101"/>
        <v/>
      </c>
      <c r="AX88" s="44" t="str">
        <f ca="1">IF(AL88&lt;&gt;"",IF(AV88="NO",VLOOKUP(AQ88,'Players Stats'!$C$88:$I$127,7),""),"")</f>
        <v/>
      </c>
      <c r="AY88" s="44" t="str">
        <f t="shared" ca="1" si="143"/>
        <v/>
      </c>
      <c r="AZ88" s="27" t="str">
        <f t="shared" ca="1" si="102"/>
        <v/>
      </c>
      <c r="BA88" s="44" t="str">
        <f ca="1">IF(AV88="NO",VLOOKUP(AQ88,'Players Stats'!$C$88:$H$127,7-'Quarter 3'!AY88),"")</f>
        <v/>
      </c>
      <c r="BB88" s="44" t="str">
        <f t="shared" ca="1" si="144"/>
        <v/>
      </c>
      <c r="BC88" s="27" t="str">
        <f t="shared" ca="1" si="103"/>
        <v/>
      </c>
      <c r="BD88" s="44" t="str">
        <f ca="1">IF(BC88="","",IF(BC88&lt;=VLOOKUP(AQ88,'Players Stats'!$C$88:$L$127,10),"YES","NO"))</f>
        <v/>
      </c>
      <c r="BE88" s="27" t="str">
        <f t="shared" ca="1" si="104"/>
        <v/>
      </c>
      <c r="BF88" s="44" t="str">
        <f ca="1">IF(BD88="YES",IF(BE88&lt;=VLOOKUP(AQ88,'Players Stats'!$C$88:$H$127,6),1,0),"")</f>
        <v/>
      </c>
      <c r="BG88" s="27" t="str">
        <f t="shared" ca="1" si="105"/>
        <v/>
      </c>
      <c r="BH88" s="44" t="str">
        <f ca="1">IF(AND(BD88="YES",BG88&lt;&gt;""),IF(BG88&lt;=VLOOKUP(AQ88,'Players Stats'!$C$88:$H$127,6),1,0),"")</f>
        <v/>
      </c>
      <c r="BI88" s="27" t="str">
        <f t="shared" ca="1" si="106"/>
        <v/>
      </c>
      <c r="BJ88" s="44" t="str">
        <f ca="1">IF(BI88="","",IF(BI88&lt;=Simulation!$K$7,"YES","NO"))</f>
        <v/>
      </c>
      <c r="BK88" s="27" t="str">
        <f t="shared" ca="1" si="107"/>
        <v/>
      </c>
      <c r="BL88" s="44" t="str">
        <f ca="1">IF(BJ88="NO",IF(BK88&lt;=Simulation!$K$9,AN88,AO88),"")</f>
        <v/>
      </c>
      <c r="BN88" s="44" t="str">
        <f t="shared" ca="1" si="108"/>
        <v/>
      </c>
      <c r="BO88" s="6" t="str">
        <f t="shared" ca="1" si="109"/>
        <v/>
      </c>
      <c r="BP88" s="44" t="str">
        <f t="shared" ca="1" si="110"/>
        <v/>
      </c>
      <c r="BR88" s="44" t="str">
        <f t="shared" ca="1" si="81"/>
        <v/>
      </c>
      <c r="BS88" s="44" t="str">
        <f t="shared" ca="1" si="81"/>
        <v/>
      </c>
      <c r="BT88" s="44" t="str">
        <f t="shared" ca="1" si="81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45"/>
        <v/>
      </c>
      <c r="BY88" s="44" t="str">
        <f t="shared" ca="1" si="111"/>
        <v/>
      </c>
      <c r="BZ88" s="27" t="str">
        <f t="shared" ca="1" si="79"/>
        <v/>
      </c>
      <c r="CA88" s="44" t="str">
        <f t="shared" ca="1" si="112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13"/>
        <v/>
      </c>
      <c r="CE88" s="44" t="str">
        <f ca="1">IF(BV88&lt;&gt;"",VLOOKUP('Quarter 3'!CA88-5*('Quarter 3'!BX88-1),'Players Stats'!$B$136:$J$140,1+BY88),"")</f>
        <v/>
      </c>
      <c r="CF88" s="44" t="str">
        <f t="shared" ca="1" si="146"/>
        <v/>
      </c>
      <c r="CG88" s="27" t="str">
        <f t="shared" ca="1" si="114"/>
        <v/>
      </c>
      <c r="CH88" s="44" t="str">
        <f ca="1">IF(BV88&lt;&gt;"",IF(CF88="NO",VLOOKUP(CA88,'Players Stats'!$C$88:$I$127,7),""),"")</f>
        <v/>
      </c>
      <c r="CI88" s="44" t="str">
        <f t="shared" ca="1" si="147"/>
        <v/>
      </c>
      <c r="CJ88" s="27" t="str">
        <f t="shared" ca="1" si="115"/>
        <v/>
      </c>
      <c r="CK88" s="44" t="str">
        <f ca="1">IF(CF88="NO",VLOOKUP(CA88,'Players Stats'!$C$88:$H$127,7-'Quarter 3'!CI88),"")</f>
        <v/>
      </c>
      <c r="CL88" s="44" t="str">
        <f t="shared" ca="1" si="148"/>
        <v/>
      </c>
      <c r="CM88" s="27" t="str">
        <f t="shared" ca="1" si="116"/>
        <v/>
      </c>
      <c r="CN88" s="44" t="str">
        <f ca="1">IF(CM88="","",IF(CM88&lt;=VLOOKUP(CA88,'Players Stats'!$C$88:$L$127,10),"YES","NO"))</f>
        <v/>
      </c>
      <c r="CO88" s="27" t="str">
        <f t="shared" ca="1" si="117"/>
        <v/>
      </c>
      <c r="CP88" s="44" t="str">
        <f ca="1">IF(CN88="YES",IF(CO88&lt;=VLOOKUP(CA88,'Players Stats'!$C$88:$H$127,6),1,0),"")</f>
        <v/>
      </c>
      <c r="CQ88" s="27" t="str">
        <f t="shared" ca="1" si="118"/>
        <v/>
      </c>
      <c r="CR88" s="44" t="str">
        <f ca="1">IF(AND(CN88="YES",CQ88&lt;&gt;""),IF(CQ88&lt;=VLOOKUP(CA88,'Players Stats'!$C$88:$H$127,6),1,0),"")</f>
        <v/>
      </c>
      <c r="CS88" s="27" t="str">
        <f t="shared" ca="1" si="119"/>
        <v/>
      </c>
      <c r="CT88" s="44" t="str">
        <f ca="1">IF(CS88="","",IF(CS88&lt;=Simulation!$K$7,"YES","NO"))</f>
        <v/>
      </c>
      <c r="CU88" s="27" t="str">
        <f t="shared" ca="1" si="120"/>
        <v/>
      </c>
      <c r="CV88" s="44" t="str">
        <f ca="1">IF(CT88="NO",IF(CU88&lt;=Simulation!$K$9,BX88,BY88),"")</f>
        <v/>
      </c>
      <c r="CX88" s="44" t="str">
        <f t="shared" ca="1" si="121"/>
        <v/>
      </c>
      <c r="CY88" s="6" t="str">
        <f t="shared" ca="1" si="122"/>
        <v/>
      </c>
      <c r="CZ88" s="44" t="str">
        <f t="shared" ca="1" si="123"/>
        <v/>
      </c>
      <c r="DB88" s="44" t="str">
        <f t="shared" ca="1" si="82"/>
        <v/>
      </c>
      <c r="DC88" s="44" t="str">
        <f t="shared" ca="1" si="82"/>
        <v/>
      </c>
      <c r="DD88" s="44" t="str">
        <f t="shared" ca="1" si="82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49"/>
        <v/>
      </c>
      <c r="DI88" s="44" t="str">
        <f t="shared" ca="1" si="124"/>
        <v/>
      </c>
      <c r="DJ88" s="27" t="str">
        <f t="shared" ca="1" si="80"/>
        <v/>
      </c>
      <c r="DK88" s="44" t="str">
        <f t="shared" ca="1" si="125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26"/>
        <v/>
      </c>
      <c r="DO88" s="44" t="str">
        <f ca="1">IF(DF88&lt;&gt;"",VLOOKUP('Quarter 3'!DK88-5*('Quarter 3'!DH88-1),'Players Stats'!$B$136:$J$140,1+DI88),"")</f>
        <v/>
      </c>
      <c r="DP88" s="44" t="str">
        <f t="shared" ca="1" si="150"/>
        <v/>
      </c>
      <c r="DQ88" s="27" t="str">
        <f t="shared" ca="1" si="127"/>
        <v/>
      </c>
      <c r="DR88" s="44" t="str">
        <f ca="1">IF(DF88&lt;&gt;"",IF(DP88="NO",VLOOKUP(DK88,'Players Stats'!$C$88:$I$127,7),""),"")</f>
        <v/>
      </c>
      <c r="DS88" s="44" t="str">
        <f t="shared" ca="1" si="151"/>
        <v/>
      </c>
      <c r="DT88" s="27" t="str">
        <f t="shared" ca="1" si="128"/>
        <v/>
      </c>
      <c r="DU88" s="44" t="str">
        <f ca="1">IF(DP88="NO",VLOOKUP(DK88,'Players Stats'!$C$88:$H$127,7-'Quarter 3'!DS88),"")</f>
        <v/>
      </c>
      <c r="DV88" s="44" t="str">
        <f t="shared" ca="1" si="152"/>
        <v/>
      </c>
      <c r="DW88" s="27" t="str">
        <f t="shared" ca="1" si="129"/>
        <v/>
      </c>
      <c r="DX88" s="44" t="str">
        <f ca="1">IF(DW88="","",IF(DW88&lt;=VLOOKUP(DK88,'Players Stats'!$C$88:$L$127,10),"YES","NO"))</f>
        <v/>
      </c>
      <c r="DY88" s="27" t="str">
        <f t="shared" ca="1" si="130"/>
        <v/>
      </c>
      <c r="DZ88" s="44" t="str">
        <f ca="1">IF(DX88="YES",IF(DY88&lt;=VLOOKUP(DK88,'Players Stats'!$C$88:$H$127,6),1,0),"")</f>
        <v/>
      </c>
      <c r="EA88" s="27" t="str">
        <f t="shared" ca="1" si="131"/>
        <v/>
      </c>
      <c r="EB88" s="44" t="str">
        <f ca="1">IF(AND(DX88="YES",EA88&lt;&gt;""),IF(EA88&lt;=VLOOKUP(DK88,'Players Stats'!$C$88:$H$127,6),1,0),"")</f>
        <v/>
      </c>
      <c r="EC88" s="27" t="str">
        <f t="shared" ca="1" si="132"/>
        <v/>
      </c>
      <c r="ED88" s="44" t="str">
        <f ca="1">IF(EC88="","",IF(EC88&lt;=Simulation!$K$7,"YES","NO"))</f>
        <v/>
      </c>
      <c r="EE88" s="27" t="str">
        <f t="shared" ca="1" si="133"/>
        <v/>
      </c>
      <c r="EF88" s="44" t="str">
        <f ca="1">IF(ED88="NO",IF(EE88&lt;=Simulation!$K$9,DH88,DI88),"")</f>
        <v/>
      </c>
      <c r="EH88" s="44" t="str">
        <f t="shared" ca="1" si="134"/>
        <v/>
      </c>
      <c r="EI88" s="6" t="str">
        <f t="shared" ca="1" si="135"/>
        <v/>
      </c>
      <c r="EJ88" s="44" t="str">
        <f t="shared" ca="1" si="136"/>
        <v/>
      </c>
      <c r="EL88" s="44" t="str">
        <f t="shared" ca="1" si="83"/>
        <v/>
      </c>
      <c r="EM88" s="44" t="str">
        <f t="shared" ca="1" si="83"/>
        <v/>
      </c>
      <c r="EN88" s="44" t="str">
        <f t="shared" ca="1" si="83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37"/>
        <v/>
      </c>
      <c r="E89" s="44" t="str">
        <f t="shared" ca="1" si="84"/>
        <v/>
      </c>
      <c r="F89" s="27" t="str">
        <f t="shared" ca="1" si="85"/>
        <v/>
      </c>
      <c r="G89" s="44" t="str">
        <f t="shared" ca="1" si="86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27" t="str">
        <f t="shared" ca="1" si="87"/>
        <v/>
      </c>
      <c r="K89" s="44" t="str">
        <f ca="1">IF(B89&lt;&gt;"",VLOOKUP('Quarter 3'!G89-5*('Quarter 3'!D89-1),'Players Stats'!$B$136:$J$140,1+E89),"")</f>
        <v/>
      </c>
      <c r="L89" s="44" t="str">
        <f t="shared" ca="1" si="138"/>
        <v/>
      </c>
      <c r="M89" s="27" t="str">
        <f t="shared" ca="1" si="88"/>
        <v/>
      </c>
      <c r="N89" s="44" t="str">
        <f ca="1">IF(B89&lt;&gt;"",IF(L89="NO",VLOOKUP(G89,'Players Stats'!$C$88:$I$127,7),""),"")</f>
        <v/>
      </c>
      <c r="O89" s="44" t="str">
        <f t="shared" ca="1" si="139"/>
        <v/>
      </c>
      <c r="P89" s="27" t="str">
        <f t="shared" ca="1" si="89"/>
        <v/>
      </c>
      <c r="Q89" s="44" t="str">
        <f ca="1">IF(L89="NO",VLOOKUP(G89,'Players Stats'!$C$88:$H$127,7-'Quarter 3'!O89),"")</f>
        <v/>
      </c>
      <c r="R89" s="44" t="str">
        <f t="shared" ca="1" si="140"/>
        <v/>
      </c>
      <c r="S89" s="27" t="str">
        <f t="shared" ca="1" si="90"/>
        <v/>
      </c>
      <c r="T89" s="44" t="str">
        <f ca="1">IF(S89="","",IF(S89&lt;=VLOOKUP(G89,'Players Stats'!$C$88:$L$127,10),"YES","NO"))</f>
        <v/>
      </c>
      <c r="U89" s="27" t="str">
        <f t="shared" ca="1" si="91"/>
        <v/>
      </c>
      <c r="V89" s="44" t="str">
        <f ca="1">IF(T89="YES",IF(U89&lt;=VLOOKUP(G89,'Players Stats'!$C$88:$H$127,6),1,0),"")</f>
        <v/>
      </c>
      <c r="W89" s="27" t="str">
        <f t="shared" ca="1" si="92"/>
        <v/>
      </c>
      <c r="X89" s="44" t="str">
        <f ca="1">IF(AND(T89="YES",W89&lt;&gt;""),IF(W89&lt;=VLOOKUP(G89,'Players Stats'!$C$88:$H$127,6),1,0),"")</f>
        <v/>
      </c>
      <c r="Y89" s="27" t="str">
        <f t="shared" ca="1" si="93"/>
        <v/>
      </c>
      <c r="Z89" s="44" t="str">
        <f ca="1">IF(Y89="","",IF(Y89&lt;=Simulation!$K$7,"YES","NO"))</f>
        <v/>
      </c>
      <c r="AA89" s="27" t="str">
        <f t="shared" ca="1" si="94"/>
        <v/>
      </c>
      <c r="AB89" s="44" t="str">
        <f ca="1">IF(Z89="NO",IF(AA89&lt;=Simulation!$K$9,D89,E89),"")</f>
        <v/>
      </c>
      <c r="AD89" s="44" t="str">
        <f t="shared" ca="1" si="95"/>
        <v/>
      </c>
      <c r="AE89" s="6" t="str">
        <f t="shared" ca="1" si="96"/>
        <v/>
      </c>
      <c r="AF89" s="44" t="str">
        <f t="shared" ca="1" si="97"/>
        <v/>
      </c>
      <c r="AH89" s="44" t="str">
        <f t="shared" ca="1" si="77"/>
        <v/>
      </c>
      <c r="AI89" s="44" t="str">
        <f t="shared" ca="1" si="77"/>
        <v/>
      </c>
      <c r="AJ89" s="44" t="str">
        <f t="shared" ca="1" si="77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41"/>
        <v/>
      </c>
      <c r="AO89" s="44" t="str">
        <f t="shared" ca="1" si="98"/>
        <v/>
      </c>
      <c r="AP89" s="27" t="str">
        <f t="shared" ca="1" si="78"/>
        <v/>
      </c>
      <c r="AQ89" s="44" t="str">
        <f t="shared" ca="1" si="99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00"/>
        <v/>
      </c>
      <c r="AU89" s="44" t="str">
        <f ca="1">IF(AL89&lt;&gt;"",VLOOKUP('Quarter 3'!AQ89-5*('Quarter 3'!AN89-1),'Players Stats'!$B$136:$J$140,1+AO89),"")</f>
        <v/>
      </c>
      <c r="AV89" s="44" t="str">
        <f t="shared" ca="1" si="142"/>
        <v/>
      </c>
      <c r="AW89" s="27" t="str">
        <f t="shared" ca="1" si="101"/>
        <v/>
      </c>
      <c r="AX89" s="44" t="str">
        <f ca="1">IF(AL89&lt;&gt;"",IF(AV89="NO",VLOOKUP(AQ89,'Players Stats'!$C$88:$I$127,7),""),"")</f>
        <v/>
      </c>
      <c r="AY89" s="44" t="str">
        <f t="shared" ca="1" si="143"/>
        <v/>
      </c>
      <c r="AZ89" s="27" t="str">
        <f t="shared" ca="1" si="102"/>
        <v/>
      </c>
      <c r="BA89" s="44" t="str">
        <f ca="1">IF(AV89="NO",VLOOKUP(AQ89,'Players Stats'!$C$88:$H$127,7-'Quarter 3'!AY89),"")</f>
        <v/>
      </c>
      <c r="BB89" s="44" t="str">
        <f t="shared" ca="1" si="144"/>
        <v/>
      </c>
      <c r="BC89" s="27" t="str">
        <f t="shared" ca="1" si="103"/>
        <v/>
      </c>
      <c r="BD89" s="44" t="str">
        <f ca="1">IF(BC89="","",IF(BC89&lt;=VLOOKUP(AQ89,'Players Stats'!$C$88:$L$127,10),"YES","NO"))</f>
        <v/>
      </c>
      <c r="BE89" s="27" t="str">
        <f t="shared" ca="1" si="104"/>
        <v/>
      </c>
      <c r="BF89" s="44" t="str">
        <f ca="1">IF(BD89="YES",IF(BE89&lt;=VLOOKUP(AQ89,'Players Stats'!$C$88:$H$127,6),1,0),"")</f>
        <v/>
      </c>
      <c r="BG89" s="27" t="str">
        <f t="shared" ca="1" si="105"/>
        <v/>
      </c>
      <c r="BH89" s="44" t="str">
        <f ca="1">IF(AND(BD89="YES",BG89&lt;&gt;""),IF(BG89&lt;=VLOOKUP(AQ89,'Players Stats'!$C$88:$H$127,6),1,0),"")</f>
        <v/>
      </c>
      <c r="BI89" s="27" t="str">
        <f t="shared" ca="1" si="106"/>
        <v/>
      </c>
      <c r="BJ89" s="44" t="str">
        <f ca="1">IF(BI89="","",IF(BI89&lt;=Simulation!$K$7,"YES","NO"))</f>
        <v/>
      </c>
      <c r="BK89" s="27" t="str">
        <f t="shared" ca="1" si="107"/>
        <v/>
      </c>
      <c r="BL89" s="44" t="str">
        <f ca="1">IF(BJ89="NO",IF(BK89&lt;=Simulation!$K$9,AN89,AO89),"")</f>
        <v/>
      </c>
      <c r="BN89" s="44" t="str">
        <f t="shared" ca="1" si="108"/>
        <v/>
      </c>
      <c r="BO89" s="6" t="str">
        <f t="shared" ca="1" si="109"/>
        <v/>
      </c>
      <c r="BP89" s="44" t="str">
        <f t="shared" ca="1" si="110"/>
        <v/>
      </c>
      <c r="BR89" s="44" t="str">
        <f t="shared" ca="1" si="81"/>
        <v/>
      </c>
      <c r="BS89" s="44" t="str">
        <f t="shared" ca="1" si="81"/>
        <v/>
      </c>
      <c r="BT89" s="44" t="str">
        <f t="shared" ca="1" si="81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45"/>
        <v/>
      </c>
      <c r="BY89" s="44" t="str">
        <f t="shared" ca="1" si="111"/>
        <v/>
      </c>
      <c r="BZ89" s="27" t="str">
        <f t="shared" ca="1" si="79"/>
        <v/>
      </c>
      <c r="CA89" s="44" t="str">
        <f t="shared" ca="1" si="112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13"/>
        <v/>
      </c>
      <c r="CE89" s="44" t="str">
        <f ca="1">IF(BV89&lt;&gt;"",VLOOKUP('Quarter 3'!CA89-5*('Quarter 3'!BX89-1),'Players Stats'!$B$136:$J$140,1+BY89),"")</f>
        <v/>
      </c>
      <c r="CF89" s="44" t="str">
        <f t="shared" ca="1" si="146"/>
        <v/>
      </c>
      <c r="CG89" s="27" t="str">
        <f t="shared" ca="1" si="114"/>
        <v/>
      </c>
      <c r="CH89" s="44" t="str">
        <f ca="1">IF(BV89&lt;&gt;"",IF(CF89="NO",VLOOKUP(CA89,'Players Stats'!$C$88:$I$127,7),""),"")</f>
        <v/>
      </c>
      <c r="CI89" s="44" t="str">
        <f t="shared" ca="1" si="147"/>
        <v/>
      </c>
      <c r="CJ89" s="27" t="str">
        <f t="shared" ca="1" si="115"/>
        <v/>
      </c>
      <c r="CK89" s="44" t="str">
        <f ca="1">IF(CF89="NO",VLOOKUP(CA89,'Players Stats'!$C$88:$H$127,7-'Quarter 3'!CI89),"")</f>
        <v/>
      </c>
      <c r="CL89" s="44" t="str">
        <f t="shared" ca="1" si="148"/>
        <v/>
      </c>
      <c r="CM89" s="27" t="str">
        <f t="shared" ca="1" si="116"/>
        <v/>
      </c>
      <c r="CN89" s="44" t="str">
        <f ca="1">IF(CM89="","",IF(CM89&lt;=VLOOKUP(CA89,'Players Stats'!$C$88:$L$127,10),"YES","NO"))</f>
        <v/>
      </c>
      <c r="CO89" s="27" t="str">
        <f t="shared" ca="1" si="117"/>
        <v/>
      </c>
      <c r="CP89" s="44" t="str">
        <f ca="1">IF(CN89="YES",IF(CO89&lt;=VLOOKUP(CA89,'Players Stats'!$C$88:$H$127,6),1,0),"")</f>
        <v/>
      </c>
      <c r="CQ89" s="27" t="str">
        <f t="shared" ca="1" si="118"/>
        <v/>
      </c>
      <c r="CR89" s="44" t="str">
        <f ca="1">IF(AND(CN89="YES",CQ89&lt;&gt;""),IF(CQ89&lt;=VLOOKUP(CA89,'Players Stats'!$C$88:$H$127,6),1,0),"")</f>
        <v/>
      </c>
      <c r="CS89" s="27" t="str">
        <f t="shared" ca="1" si="119"/>
        <v/>
      </c>
      <c r="CT89" s="44" t="str">
        <f ca="1">IF(CS89="","",IF(CS89&lt;=Simulation!$K$7,"YES","NO"))</f>
        <v/>
      </c>
      <c r="CU89" s="27" t="str">
        <f t="shared" ca="1" si="120"/>
        <v/>
      </c>
      <c r="CV89" s="44" t="str">
        <f ca="1">IF(CT89="NO",IF(CU89&lt;=Simulation!$K$9,BX89,BY89),"")</f>
        <v/>
      </c>
      <c r="CX89" s="44" t="str">
        <f t="shared" ca="1" si="121"/>
        <v/>
      </c>
      <c r="CY89" s="6" t="str">
        <f t="shared" ca="1" si="122"/>
        <v/>
      </c>
      <c r="CZ89" s="44" t="str">
        <f t="shared" ca="1" si="123"/>
        <v/>
      </c>
      <c r="DB89" s="44" t="str">
        <f t="shared" ca="1" si="82"/>
        <v/>
      </c>
      <c r="DC89" s="44" t="str">
        <f t="shared" ca="1" si="82"/>
        <v/>
      </c>
      <c r="DD89" s="44" t="str">
        <f t="shared" ca="1" si="82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49"/>
        <v/>
      </c>
      <c r="DI89" s="44" t="str">
        <f t="shared" ca="1" si="124"/>
        <v/>
      </c>
      <c r="DJ89" s="27" t="str">
        <f t="shared" ca="1" si="80"/>
        <v/>
      </c>
      <c r="DK89" s="44" t="str">
        <f t="shared" ca="1" si="125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26"/>
        <v/>
      </c>
      <c r="DO89" s="44" t="str">
        <f ca="1">IF(DF89&lt;&gt;"",VLOOKUP('Quarter 3'!DK89-5*('Quarter 3'!DH89-1),'Players Stats'!$B$136:$J$140,1+DI89),"")</f>
        <v/>
      </c>
      <c r="DP89" s="44" t="str">
        <f t="shared" ca="1" si="150"/>
        <v/>
      </c>
      <c r="DQ89" s="27" t="str">
        <f t="shared" ca="1" si="127"/>
        <v/>
      </c>
      <c r="DR89" s="44" t="str">
        <f ca="1">IF(DF89&lt;&gt;"",IF(DP89="NO",VLOOKUP(DK89,'Players Stats'!$C$88:$I$127,7),""),"")</f>
        <v/>
      </c>
      <c r="DS89" s="44" t="str">
        <f t="shared" ca="1" si="151"/>
        <v/>
      </c>
      <c r="DT89" s="27" t="str">
        <f t="shared" ca="1" si="128"/>
        <v/>
      </c>
      <c r="DU89" s="44" t="str">
        <f ca="1">IF(DP89="NO",VLOOKUP(DK89,'Players Stats'!$C$88:$H$127,7-'Quarter 3'!DS89),"")</f>
        <v/>
      </c>
      <c r="DV89" s="44" t="str">
        <f t="shared" ca="1" si="152"/>
        <v/>
      </c>
      <c r="DW89" s="27" t="str">
        <f t="shared" ca="1" si="129"/>
        <v/>
      </c>
      <c r="DX89" s="44" t="str">
        <f ca="1">IF(DW89="","",IF(DW89&lt;=VLOOKUP(DK89,'Players Stats'!$C$88:$L$127,10),"YES","NO"))</f>
        <v/>
      </c>
      <c r="DY89" s="27" t="str">
        <f t="shared" ca="1" si="130"/>
        <v/>
      </c>
      <c r="DZ89" s="44" t="str">
        <f ca="1">IF(DX89="YES",IF(DY89&lt;=VLOOKUP(DK89,'Players Stats'!$C$88:$H$127,6),1,0),"")</f>
        <v/>
      </c>
      <c r="EA89" s="27" t="str">
        <f t="shared" ca="1" si="131"/>
        <v/>
      </c>
      <c r="EB89" s="44" t="str">
        <f ca="1">IF(AND(DX89="YES",EA89&lt;&gt;""),IF(EA89&lt;=VLOOKUP(DK89,'Players Stats'!$C$88:$H$127,6),1,0),"")</f>
        <v/>
      </c>
      <c r="EC89" s="27" t="str">
        <f t="shared" ca="1" si="132"/>
        <v/>
      </c>
      <c r="ED89" s="44" t="str">
        <f ca="1">IF(EC89="","",IF(EC89&lt;=Simulation!$K$7,"YES","NO"))</f>
        <v/>
      </c>
      <c r="EE89" s="27" t="str">
        <f t="shared" ca="1" si="133"/>
        <v/>
      </c>
      <c r="EF89" s="44" t="str">
        <f ca="1">IF(ED89="NO",IF(EE89&lt;=Simulation!$K$9,DH89,DI89),"")</f>
        <v/>
      </c>
      <c r="EH89" s="44" t="str">
        <f t="shared" ca="1" si="134"/>
        <v/>
      </c>
      <c r="EI89" s="6" t="str">
        <f t="shared" ca="1" si="135"/>
        <v/>
      </c>
      <c r="EJ89" s="44" t="str">
        <f t="shared" ca="1" si="136"/>
        <v/>
      </c>
      <c r="EL89" s="44" t="str">
        <f t="shared" ca="1" si="83"/>
        <v/>
      </c>
      <c r="EM89" s="44" t="str">
        <f t="shared" ca="1" si="83"/>
        <v/>
      </c>
      <c r="EN89" s="44" t="str">
        <f t="shared" ca="1" si="83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37"/>
        <v/>
      </c>
      <c r="E90" s="44" t="str">
        <f t="shared" ca="1" si="84"/>
        <v/>
      </c>
      <c r="F90" s="27" t="str">
        <f t="shared" ca="1" si="85"/>
        <v/>
      </c>
      <c r="G90" s="44" t="str">
        <f t="shared" ca="1" si="86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27" t="str">
        <f t="shared" ca="1" si="87"/>
        <v/>
      </c>
      <c r="K90" s="44" t="str">
        <f ca="1">IF(B90&lt;&gt;"",VLOOKUP('Quarter 3'!G90-5*('Quarter 3'!D90-1),'Players Stats'!$B$136:$J$140,1+E90),"")</f>
        <v/>
      </c>
      <c r="L90" s="44" t="str">
        <f t="shared" ca="1" si="138"/>
        <v/>
      </c>
      <c r="M90" s="27" t="str">
        <f t="shared" ca="1" si="88"/>
        <v/>
      </c>
      <c r="N90" s="44" t="str">
        <f ca="1">IF(B90&lt;&gt;"",IF(L90="NO",VLOOKUP(G90,'Players Stats'!$C$88:$I$127,7),""),"")</f>
        <v/>
      </c>
      <c r="O90" s="44" t="str">
        <f t="shared" ca="1" si="139"/>
        <v/>
      </c>
      <c r="P90" s="27" t="str">
        <f t="shared" ca="1" si="89"/>
        <v/>
      </c>
      <c r="Q90" s="44" t="str">
        <f ca="1">IF(L90="NO",VLOOKUP(G90,'Players Stats'!$C$88:$H$127,7-'Quarter 3'!O90),"")</f>
        <v/>
      </c>
      <c r="R90" s="44" t="str">
        <f t="shared" ca="1" si="140"/>
        <v/>
      </c>
      <c r="S90" s="27" t="str">
        <f t="shared" ca="1" si="90"/>
        <v/>
      </c>
      <c r="T90" s="44" t="str">
        <f ca="1">IF(S90="","",IF(S90&lt;=VLOOKUP(G90,'Players Stats'!$C$88:$L$127,10),"YES","NO"))</f>
        <v/>
      </c>
      <c r="U90" s="27" t="str">
        <f t="shared" ca="1" si="91"/>
        <v/>
      </c>
      <c r="V90" s="44" t="str">
        <f ca="1">IF(T90="YES",IF(U90&lt;=VLOOKUP(G90,'Players Stats'!$C$88:$H$127,6),1,0),"")</f>
        <v/>
      </c>
      <c r="W90" s="27" t="str">
        <f t="shared" ca="1" si="92"/>
        <v/>
      </c>
      <c r="X90" s="44" t="str">
        <f ca="1">IF(AND(T90="YES",W90&lt;&gt;""),IF(W90&lt;=VLOOKUP(G90,'Players Stats'!$C$88:$H$127,6),1,0),"")</f>
        <v/>
      </c>
      <c r="Y90" s="27" t="str">
        <f t="shared" ca="1" si="93"/>
        <v/>
      </c>
      <c r="Z90" s="44" t="str">
        <f ca="1">IF(Y90="","",IF(Y90&lt;=Simulation!$K$7,"YES","NO"))</f>
        <v/>
      </c>
      <c r="AA90" s="27" t="str">
        <f t="shared" ca="1" si="94"/>
        <v/>
      </c>
      <c r="AB90" s="44" t="str">
        <f ca="1">IF(Z90="NO",IF(AA90&lt;=Simulation!$K$9,D90,E90),"")</f>
        <v/>
      </c>
      <c r="AD90" s="44" t="str">
        <f t="shared" ca="1" si="95"/>
        <v/>
      </c>
      <c r="AE90" s="6" t="str">
        <f t="shared" ca="1" si="96"/>
        <v/>
      </c>
      <c r="AF90" s="44" t="str">
        <f t="shared" ca="1" si="97"/>
        <v/>
      </c>
      <c r="AH90" s="44" t="str">
        <f t="shared" ca="1" si="77"/>
        <v/>
      </c>
      <c r="AI90" s="44" t="str">
        <f t="shared" ca="1" si="77"/>
        <v/>
      </c>
      <c r="AJ90" s="44" t="str">
        <f t="shared" ca="1" si="77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41"/>
        <v/>
      </c>
      <c r="AO90" s="44" t="str">
        <f t="shared" ca="1" si="98"/>
        <v/>
      </c>
      <c r="AP90" s="27" t="str">
        <f t="shared" ca="1" si="78"/>
        <v/>
      </c>
      <c r="AQ90" s="44" t="str">
        <f t="shared" ca="1" si="99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00"/>
        <v/>
      </c>
      <c r="AU90" s="44" t="str">
        <f ca="1">IF(AL90&lt;&gt;"",VLOOKUP('Quarter 3'!AQ90-5*('Quarter 3'!AN90-1),'Players Stats'!$B$136:$J$140,1+AO90),"")</f>
        <v/>
      </c>
      <c r="AV90" s="44" t="str">
        <f t="shared" ca="1" si="142"/>
        <v/>
      </c>
      <c r="AW90" s="27" t="str">
        <f t="shared" ca="1" si="101"/>
        <v/>
      </c>
      <c r="AX90" s="44" t="str">
        <f ca="1">IF(AL90&lt;&gt;"",IF(AV90="NO",VLOOKUP(AQ90,'Players Stats'!$C$88:$I$127,7),""),"")</f>
        <v/>
      </c>
      <c r="AY90" s="44" t="str">
        <f t="shared" ca="1" si="143"/>
        <v/>
      </c>
      <c r="AZ90" s="27" t="str">
        <f t="shared" ca="1" si="102"/>
        <v/>
      </c>
      <c r="BA90" s="44" t="str">
        <f ca="1">IF(AV90="NO",VLOOKUP(AQ90,'Players Stats'!$C$88:$H$127,7-'Quarter 3'!AY90),"")</f>
        <v/>
      </c>
      <c r="BB90" s="44" t="str">
        <f t="shared" ca="1" si="144"/>
        <v/>
      </c>
      <c r="BC90" s="27" t="str">
        <f t="shared" ca="1" si="103"/>
        <v/>
      </c>
      <c r="BD90" s="44" t="str">
        <f ca="1">IF(BC90="","",IF(BC90&lt;=VLOOKUP(AQ90,'Players Stats'!$C$88:$L$127,10),"YES","NO"))</f>
        <v/>
      </c>
      <c r="BE90" s="27" t="str">
        <f t="shared" ca="1" si="104"/>
        <v/>
      </c>
      <c r="BF90" s="44" t="str">
        <f ca="1">IF(BD90="YES",IF(BE90&lt;=VLOOKUP(AQ90,'Players Stats'!$C$88:$H$127,6),1,0),"")</f>
        <v/>
      </c>
      <c r="BG90" s="27" t="str">
        <f t="shared" ca="1" si="105"/>
        <v/>
      </c>
      <c r="BH90" s="44" t="str">
        <f ca="1">IF(AND(BD90="YES",BG90&lt;&gt;""),IF(BG90&lt;=VLOOKUP(AQ90,'Players Stats'!$C$88:$H$127,6),1,0),"")</f>
        <v/>
      </c>
      <c r="BI90" s="27" t="str">
        <f t="shared" ca="1" si="106"/>
        <v/>
      </c>
      <c r="BJ90" s="44" t="str">
        <f ca="1">IF(BI90="","",IF(BI90&lt;=Simulation!$K$7,"YES","NO"))</f>
        <v/>
      </c>
      <c r="BK90" s="27" t="str">
        <f t="shared" ca="1" si="107"/>
        <v/>
      </c>
      <c r="BL90" s="44" t="str">
        <f ca="1">IF(BJ90="NO",IF(BK90&lt;=Simulation!$K$9,AN90,AO90),"")</f>
        <v/>
      </c>
      <c r="BN90" s="44" t="str">
        <f t="shared" ca="1" si="108"/>
        <v/>
      </c>
      <c r="BO90" s="6" t="str">
        <f t="shared" ca="1" si="109"/>
        <v/>
      </c>
      <c r="BP90" s="44" t="str">
        <f t="shared" ca="1" si="110"/>
        <v/>
      </c>
      <c r="BR90" s="44" t="str">
        <f t="shared" ca="1" si="81"/>
        <v/>
      </c>
      <c r="BS90" s="44" t="str">
        <f t="shared" ca="1" si="81"/>
        <v/>
      </c>
      <c r="BT90" s="44" t="str">
        <f t="shared" ca="1" si="81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45"/>
        <v/>
      </c>
      <c r="BY90" s="44" t="str">
        <f t="shared" ca="1" si="111"/>
        <v/>
      </c>
      <c r="BZ90" s="27" t="str">
        <f t="shared" ca="1" si="79"/>
        <v/>
      </c>
      <c r="CA90" s="44" t="str">
        <f t="shared" ca="1" si="112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13"/>
        <v/>
      </c>
      <c r="CE90" s="44" t="str">
        <f ca="1">IF(BV90&lt;&gt;"",VLOOKUP('Quarter 3'!CA90-5*('Quarter 3'!BX90-1),'Players Stats'!$B$136:$J$140,1+BY90),"")</f>
        <v/>
      </c>
      <c r="CF90" s="44" t="str">
        <f t="shared" ca="1" si="146"/>
        <v/>
      </c>
      <c r="CG90" s="27" t="str">
        <f t="shared" ca="1" si="114"/>
        <v/>
      </c>
      <c r="CH90" s="44" t="str">
        <f ca="1">IF(BV90&lt;&gt;"",IF(CF90="NO",VLOOKUP(CA90,'Players Stats'!$C$88:$I$127,7),""),"")</f>
        <v/>
      </c>
      <c r="CI90" s="44" t="str">
        <f t="shared" ca="1" si="147"/>
        <v/>
      </c>
      <c r="CJ90" s="27" t="str">
        <f t="shared" ca="1" si="115"/>
        <v/>
      </c>
      <c r="CK90" s="44" t="str">
        <f ca="1">IF(CF90="NO",VLOOKUP(CA90,'Players Stats'!$C$88:$H$127,7-'Quarter 3'!CI90),"")</f>
        <v/>
      </c>
      <c r="CL90" s="44" t="str">
        <f t="shared" ca="1" si="148"/>
        <v/>
      </c>
      <c r="CM90" s="27" t="str">
        <f t="shared" ca="1" si="116"/>
        <v/>
      </c>
      <c r="CN90" s="44" t="str">
        <f ca="1">IF(CM90="","",IF(CM90&lt;=VLOOKUP(CA90,'Players Stats'!$C$88:$L$127,10),"YES","NO"))</f>
        <v/>
      </c>
      <c r="CO90" s="27" t="str">
        <f t="shared" ca="1" si="117"/>
        <v/>
      </c>
      <c r="CP90" s="44" t="str">
        <f ca="1">IF(CN90="YES",IF(CO90&lt;=VLOOKUP(CA90,'Players Stats'!$C$88:$H$127,6),1,0),"")</f>
        <v/>
      </c>
      <c r="CQ90" s="27" t="str">
        <f t="shared" ca="1" si="118"/>
        <v/>
      </c>
      <c r="CR90" s="44" t="str">
        <f ca="1">IF(AND(CN90="YES",CQ90&lt;&gt;""),IF(CQ90&lt;=VLOOKUP(CA90,'Players Stats'!$C$88:$H$127,6),1,0),"")</f>
        <v/>
      </c>
      <c r="CS90" s="27" t="str">
        <f t="shared" ca="1" si="119"/>
        <v/>
      </c>
      <c r="CT90" s="44" t="str">
        <f ca="1">IF(CS90="","",IF(CS90&lt;=Simulation!$K$7,"YES","NO"))</f>
        <v/>
      </c>
      <c r="CU90" s="27" t="str">
        <f t="shared" ca="1" si="120"/>
        <v/>
      </c>
      <c r="CV90" s="44" t="str">
        <f ca="1">IF(CT90="NO",IF(CU90&lt;=Simulation!$K$9,BX90,BY90),"")</f>
        <v/>
      </c>
      <c r="CX90" s="44" t="str">
        <f t="shared" ca="1" si="121"/>
        <v/>
      </c>
      <c r="CY90" s="6" t="str">
        <f t="shared" ca="1" si="122"/>
        <v/>
      </c>
      <c r="CZ90" s="44" t="str">
        <f t="shared" ca="1" si="123"/>
        <v/>
      </c>
      <c r="DB90" s="44" t="str">
        <f t="shared" ca="1" si="82"/>
        <v/>
      </c>
      <c r="DC90" s="44" t="str">
        <f t="shared" ca="1" si="82"/>
        <v/>
      </c>
      <c r="DD90" s="44" t="str">
        <f t="shared" ca="1" si="82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49"/>
        <v/>
      </c>
      <c r="DI90" s="44" t="str">
        <f t="shared" ca="1" si="124"/>
        <v/>
      </c>
      <c r="DJ90" s="27" t="str">
        <f t="shared" ca="1" si="80"/>
        <v/>
      </c>
      <c r="DK90" s="44" t="str">
        <f t="shared" ca="1" si="125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26"/>
        <v/>
      </c>
      <c r="DO90" s="44" t="str">
        <f ca="1">IF(DF90&lt;&gt;"",VLOOKUP('Quarter 3'!DK90-5*('Quarter 3'!DH90-1),'Players Stats'!$B$136:$J$140,1+DI90),"")</f>
        <v/>
      </c>
      <c r="DP90" s="44" t="str">
        <f t="shared" ca="1" si="150"/>
        <v/>
      </c>
      <c r="DQ90" s="27" t="str">
        <f t="shared" ca="1" si="127"/>
        <v/>
      </c>
      <c r="DR90" s="44" t="str">
        <f ca="1">IF(DF90&lt;&gt;"",IF(DP90="NO",VLOOKUP(DK90,'Players Stats'!$C$88:$I$127,7),""),"")</f>
        <v/>
      </c>
      <c r="DS90" s="44" t="str">
        <f t="shared" ca="1" si="151"/>
        <v/>
      </c>
      <c r="DT90" s="27" t="str">
        <f t="shared" ca="1" si="128"/>
        <v/>
      </c>
      <c r="DU90" s="44" t="str">
        <f ca="1">IF(DP90="NO",VLOOKUP(DK90,'Players Stats'!$C$88:$H$127,7-'Quarter 3'!DS90),"")</f>
        <v/>
      </c>
      <c r="DV90" s="44" t="str">
        <f t="shared" ca="1" si="152"/>
        <v/>
      </c>
      <c r="DW90" s="27" t="str">
        <f t="shared" ca="1" si="129"/>
        <v/>
      </c>
      <c r="DX90" s="44" t="str">
        <f ca="1">IF(DW90="","",IF(DW90&lt;=VLOOKUP(DK90,'Players Stats'!$C$88:$L$127,10),"YES","NO"))</f>
        <v/>
      </c>
      <c r="DY90" s="27" t="str">
        <f t="shared" ca="1" si="130"/>
        <v/>
      </c>
      <c r="DZ90" s="44" t="str">
        <f ca="1">IF(DX90="YES",IF(DY90&lt;=VLOOKUP(DK90,'Players Stats'!$C$88:$H$127,6),1,0),"")</f>
        <v/>
      </c>
      <c r="EA90" s="27" t="str">
        <f t="shared" ca="1" si="131"/>
        <v/>
      </c>
      <c r="EB90" s="44" t="str">
        <f ca="1">IF(AND(DX90="YES",EA90&lt;&gt;""),IF(EA90&lt;=VLOOKUP(DK90,'Players Stats'!$C$88:$H$127,6),1,0),"")</f>
        <v/>
      </c>
      <c r="EC90" s="27" t="str">
        <f t="shared" ca="1" si="132"/>
        <v/>
      </c>
      <c r="ED90" s="44" t="str">
        <f ca="1">IF(EC90="","",IF(EC90&lt;=Simulation!$K$7,"YES","NO"))</f>
        <v/>
      </c>
      <c r="EE90" s="27" t="str">
        <f t="shared" ca="1" si="133"/>
        <v/>
      </c>
      <c r="EF90" s="44" t="str">
        <f ca="1">IF(ED90="NO",IF(EE90&lt;=Simulation!$K$9,DH90,DI90),"")</f>
        <v/>
      </c>
      <c r="EH90" s="44" t="str">
        <f t="shared" ca="1" si="134"/>
        <v/>
      </c>
      <c r="EI90" s="6" t="str">
        <f t="shared" ca="1" si="135"/>
        <v/>
      </c>
      <c r="EJ90" s="44" t="str">
        <f t="shared" ca="1" si="136"/>
        <v/>
      </c>
      <c r="EL90" s="44" t="str">
        <f t="shared" ca="1" si="83"/>
        <v/>
      </c>
      <c r="EM90" s="44" t="str">
        <f t="shared" ca="1" si="83"/>
        <v/>
      </c>
      <c r="EN90" s="44" t="str">
        <f t="shared" ca="1" si="83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53">IF(B91&lt;&gt;"",IF(AB90="",E90,AB90),"")</f>
        <v/>
      </c>
      <c r="E91" s="44" t="str">
        <f t="shared" ref="E91:E100" ca="1" si="154">IF(B91&lt;&gt;"",IF(D91=C$4,C$5,C$4),"")</f>
        <v/>
      </c>
      <c r="F91" s="27" t="str">
        <f t="shared" ref="F91:F100" ca="1" si="155">IF(B91&lt;&gt;"",RAND(),"")</f>
        <v/>
      </c>
      <c r="G91" s="44" t="str">
        <f t="shared" ref="G91:G100" ca="1" si="156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27" t="str">
        <f t="shared" ref="J91:J100" ca="1" si="157">IF(B91&lt;&gt;"",RAND(),"")</f>
        <v/>
      </c>
      <c r="K91" s="44" t="str">
        <f ca="1">IF(B91&lt;&gt;"",VLOOKUP('Quarter 3'!G91-5*('Quarter 3'!D91-1),'Players Stats'!$B$136:$J$140,1+E91),"")</f>
        <v/>
      </c>
      <c r="L91" s="44" t="str">
        <f t="shared" ref="L91:L100" ca="1" si="158">IF(B91&lt;&gt;"",IF(J91&lt;=K91, "YES", "NO"),"")</f>
        <v/>
      </c>
      <c r="M91" s="27" t="str">
        <f t="shared" ref="M91:M100" ca="1" si="159">IF(B91&lt;&gt;"",IF(L91="NO",RAND(),""),"")</f>
        <v/>
      </c>
      <c r="N91" s="44" t="str">
        <f ca="1">IF(B91&lt;&gt;"",IF(L91="NO",VLOOKUP(G91,'Players Stats'!$C$88:$I$127,7),""),"")</f>
        <v/>
      </c>
      <c r="O91" s="44" t="str">
        <f t="shared" ref="O91:O100" ca="1" si="160">IF(B91&lt;&gt;"",IF(L91="NO",IF(M91&lt;=N91,3,2),""),"")</f>
        <v/>
      </c>
      <c r="P91" s="27" t="str">
        <f t="shared" ref="P91:P100" ca="1" si="161">IF(B91&lt;&gt;"",IF(L91="NO",RAND(),""),"")</f>
        <v/>
      </c>
      <c r="Q91" s="44" t="str">
        <f ca="1">IF(L91="NO",VLOOKUP(G91,'Players Stats'!$C$88:$H$127,7-'Quarter 3'!O91),"")</f>
        <v/>
      </c>
      <c r="R91" s="44" t="str">
        <f t="shared" ref="R91:R100" ca="1" si="162">IF(B91&lt;&gt;"",IF(L91="NO",IF(P91&lt;=Q91,O91,0),""),"")</f>
        <v/>
      </c>
      <c r="S91" s="27" t="str">
        <f t="shared" ref="S91:S100" ca="1" si="163">IF(R91="","",IF(O91=3,"",RAND()))</f>
        <v/>
      </c>
      <c r="T91" s="44" t="str">
        <f ca="1">IF(S91="","",IF(S91&lt;=VLOOKUP(G91,'Players Stats'!$C$88:$L$127,10),"YES","NO"))</f>
        <v/>
      </c>
      <c r="U91" s="27" t="str">
        <f t="shared" ref="U91:U100" ca="1" si="164">IF(T91="YES",RAND(),"")</f>
        <v/>
      </c>
      <c r="V91" s="44" t="str">
        <f ca="1">IF(T91="YES",IF(U91&lt;=VLOOKUP(G91,'Players Stats'!$C$88:$H$127,6),1,0),"")</f>
        <v/>
      </c>
      <c r="W91" s="27" t="str">
        <f t="shared" ref="W91:W100" ca="1" si="165">IF(AND(T91="YES",R91=0),RAND(),"")</f>
        <v/>
      </c>
      <c r="X91" s="44" t="str">
        <f ca="1">IF(AND(T91="YES",W91&lt;&gt;""),IF(W91&lt;=VLOOKUP(G91,'Players Stats'!$C$88:$H$127,6),1,0),"")</f>
        <v/>
      </c>
      <c r="Y91" s="27" t="str">
        <f t="shared" ref="Y91:Y100" ca="1" si="166">IF(AND(R91=0,T91="NO"),RAND(),"")</f>
        <v/>
      </c>
      <c r="Z91" s="44" t="str">
        <f ca="1">IF(Y91="","",IF(Y91&lt;=Simulation!$K$7,"YES","NO"))</f>
        <v/>
      </c>
      <c r="AA91" s="27" t="str">
        <f t="shared" ref="AA91:AA100" ca="1" si="167">IF(Z91="NO",RAND(),"")</f>
        <v/>
      </c>
      <c r="AB91" s="44" t="str">
        <f ca="1">IF(Z91="NO",IF(AA91&lt;=Simulation!$K$9,D91,E91),"")</f>
        <v/>
      </c>
      <c r="AD91" s="44" t="str">
        <f t="shared" ref="AD91:AD100" ca="1" si="168">IF(B91&lt;&gt;"",IF(D91=$C$4,IF(L91="YES",AD90,IF(T91="YES",IF(R91=0,AD90+R91+V91+X91,AD90+R91+V91),AD90+R91)),AD90),"")</f>
        <v/>
      </c>
      <c r="AE91" s="6" t="str">
        <f t="shared" ref="AE91:AE100" ca="1" si="169">IF(B91&lt;&gt;"","-","")</f>
        <v/>
      </c>
      <c r="AF91" s="44" t="str">
        <f t="shared" ref="AF91:AF100" ca="1" si="170">IF(B91&lt;&gt;"",IF(D91=$C$5,IF(L91="YES",AF90,IF(T91="YES",IF(R91=0,AF90+R91+V91+X91,AF90+R91+V91),AF90+R91)),AF90),"")</f>
        <v/>
      </c>
      <c r="AH91" s="44" t="str">
        <f t="shared" ref="AH91:AH100" ca="1" si="171">IF(AND(AD91&lt;&gt;"",AD92=""),AD91,"")</f>
        <v/>
      </c>
      <c r="AI91" s="44" t="str">
        <f t="shared" ref="AI91:AI100" ca="1" si="172">IF(AND(AE91&lt;&gt;"",AE92=""),AE91,"")</f>
        <v/>
      </c>
      <c r="AJ91" s="44" t="str">
        <f t="shared" ref="AJ91:AJ100" ca="1" si="173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74">IF(AL91&lt;&gt;"",IF(BL90="",AO90,BL90),"")</f>
        <v/>
      </c>
      <c r="AO91" s="44" t="str">
        <f t="shared" ref="AO91:AO100" ca="1" si="175">IF(AL91&lt;&gt;"",IF(AN91=C$4,C$5,C$4),"")</f>
        <v/>
      </c>
      <c r="AP91" s="27" t="str">
        <f t="shared" ref="AP91:AP100" ca="1" si="176">IF(AL91&lt;&gt;"",RAND(),"")</f>
        <v/>
      </c>
      <c r="AQ91" s="44" t="str">
        <f t="shared" ref="AQ91:AQ100" ca="1" si="177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ref="AT91:AT100" ca="1" si="178">IF(AL91&lt;&gt;"",RAND(),"")</f>
        <v/>
      </c>
      <c r="AU91" s="44" t="str">
        <f ca="1">IF(AL91&lt;&gt;"",VLOOKUP('Quarter 3'!AQ91-5*('Quarter 3'!AN91-1),'Players Stats'!$B$136:$J$140,1+AO91),"")</f>
        <v/>
      </c>
      <c r="AV91" s="44" t="str">
        <f t="shared" ref="AV91:AV100" ca="1" si="179">IF(AL91&lt;&gt;"",IF(AT91&lt;=AU91, "YES", "NO"),"")</f>
        <v/>
      </c>
      <c r="AW91" s="27" t="str">
        <f t="shared" ref="AW91:AW100" ca="1" si="180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81">IF(AL91&lt;&gt;"",IF(AV91="NO",IF(AW91&lt;=AX91,3,2),""),"")</f>
        <v/>
      </c>
      <c r="AZ91" s="27" t="str">
        <f t="shared" ref="AZ91:AZ100" ca="1" si="182">IF(AL91&lt;&gt;"",IF(AV91="NO",RAND(),""),"")</f>
        <v/>
      </c>
      <c r="BA91" s="44" t="str">
        <f ca="1">IF(AV91="NO",VLOOKUP(AQ91,'Players Stats'!$C$88:$H$127,7-'Quarter 3'!AY91),"")</f>
        <v/>
      </c>
      <c r="BB91" s="44" t="str">
        <f t="shared" ref="BB91:BB100" ca="1" si="183">IF(AL91&lt;&gt;"",IF(AV91="NO",IF(AZ91&lt;=BA91,AY91,0),""),"")</f>
        <v/>
      </c>
      <c r="BC91" s="27" t="str">
        <f t="shared" ref="BC91:BC100" ca="1" si="184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85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86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87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188">IF(BJ91="NO",RAND(),"")</f>
        <v/>
      </c>
      <c r="BL91" s="44" t="str">
        <f ca="1">IF(BJ91="NO",IF(BK91&lt;=Simulation!$K$9,AN91,AO91),"")</f>
        <v/>
      </c>
      <c r="BN91" s="44" t="str">
        <f t="shared" ref="BN91:BN100" ca="1" si="189">IF(AL91&lt;&gt;"",IF(AN91=$C$4,IF(AV91="YES",BN90,IF(BD91="YES",IF(BB91=0,BN90+BB91+BF91+BH91,BN90+BB91+BF91),BN90+BB91)),BN90),"")</f>
        <v/>
      </c>
      <c r="BO91" s="6" t="str">
        <f t="shared" ref="BO91:BO100" ca="1" si="190">IF(AL91&lt;&gt;"","-","")</f>
        <v/>
      </c>
      <c r="BP91" s="44" t="str">
        <f t="shared" ref="BP91:BP100" ca="1" si="191">IF(AL91&lt;&gt;"",IF(AN91=$C$5,IF(AV91="YES",BP90,IF(BD91="YES",IF(BB91=0,BP90+BB91+BF91+BH91,BP90+BB91+BF91),BP90+BB91)),BP90),"")</f>
        <v/>
      </c>
      <c r="BR91" s="44" t="str">
        <f t="shared" ref="BR91:BR100" ca="1" si="192">IF(AND(BN91&lt;&gt;"",BN92=""),BN91,"")</f>
        <v/>
      </c>
      <c r="BS91" s="44" t="str">
        <f t="shared" ref="BS91:BS100" ca="1" si="193">IF(AND(BO91&lt;&gt;"",BO92=""),BO91,"")</f>
        <v/>
      </c>
      <c r="BT91" s="44" t="str">
        <f t="shared" ref="BT91:BT100" ca="1" si="194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195">IF(BV91&lt;&gt;"",IF(CV90="",BY90,CV90),"")</f>
        <v/>
      </c>
      <c r="BY91" s="44" t="str">
        <f t="shared" ref="BY91:BY100" ca="1" si="196">IF(BV91&lt;&gt;"",IF(BX91=C$4,C$5,C$4),"")</f>
        <v/>
      </c>
      <c r="BZ91" s="27" t="str">
        <f t="shared" ref="BZ91:BZ100" ca="1" si="197">IF(BV91&lt;&gt;"",RAND(),"")</f>
        <v/>
      </c>
      <c r="CA91" s="44" t="str">
        <f t="shared" ref="CA91:CA100" ca="1" si="198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199">IF(BV91&lt;&gt;"",RAND(),"")</f>
        <v/>
      </c>
      <c r="CE91" s="44" t="str">
        <f ca="1">IF(BV91&lt;&gt;"",VLOOKUP('Quarter 3'!CA91-5*('Quarter 3'!BX91-1),'Players Stats'!$B$136:$J$140,1+BY91),"")</f>
        <v/>
      </c>
      <c r="CF91" s="44" t="str">
        <f t="shared" ref="CF91:CF100" ca="1" si="200">IF(BV91&lt;&gt;"",IF(CD91&lt;=CE91, "YES", "NO"),"")</f>
        <v/>
      </c>
      <c r="CG91" s="27" t="str">
        <f t="shared" ref="CG91:CG100" ca="1" si="201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02">IF(BV91&lt;&gt;"",IF(CF91="NO",IF(CG91&lt;=CH91,3,2),""),"")</f>
        <v/>
      </c>
      <c r="CJ91" s="27" t="str">
        <f t="shared" ref="CJ91:CJ100" ca="1" si="203">IF(BV91&lt;&gt;"",IF(CF91="NO",RAND(),""),"")</f>
        <v/>
      </c>
      <c r="CK91" s="44" t="str">
        <f ca="1">IF(CF91="NO",VLOOKUP(CA91,'Players Stats'!$C$88:$H$127,7-'Quarter 3'!CI91),"")</f>
        <v/>
      </c>
      <c r="CL91" s="44" t="str">
        <f t="shared" ref="CL91:CL100" ca="1" si="204">IF(BV91&lt;&gt;"",IF(CF91="NO",IF(CJ91&lt;=CK91,CI91,0),""),"")</f>
        <v/>
      </c>
      <c r="CM91" s="27" t="str">
        <f t="shared" ref="CM91:CM100" ca="1" si="205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06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07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08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09">IF(CT91="NO",RAND(),"")</f>
        <v/>
      </c>
      <c r="CV91" s="44" t="str">
        <f ca="1">IF(CT91="NO",IF(CU91&lt;=Simulation!$K$9,BX91,BY91),"")</f>
        <v/>
      </c>
      <c r="CX91" s="44" t="str">
        <f t="shared" ref="CX91:CX100" ca="1" si="210">IF(BV91&lt;&gt;"",IF(BX91=$C$4,IF(CF91="YES",CX90,IF(CN91="YES",IF(CL91=0,CX90+CL91+CP91+CR91,CX90+CL91+CP91),CX90+CL91)),CX90),"")</f>
        <v/>
      </c>
      <c r="CY91" s="6" t="str">
        <f t="shared" ref="CY91:CY100" ca="1" si="211">IF(BV91&lt;&gt;"","-","")</f>
        <v/>
      </c>
      <c r="CZ91" s="44" t="str">
        <f t="shared" ref="CZ91:CZ100" ca="1" si="212">IF(BV91&lt;&gt;"",IF(BX91=$C$5,IF(CF91="YES",CZ90,IF(CN91="YES",IF(CL91=0,CZ90+CL91+CP91+CR91,CZ90+CL91+CP91),CZ90+CL91)),CZ90),"")</f>
        <v/>
      </c>
      <c r="DB91" s="44" t="str">
        <f t="shared" ref="DB91:DB100" ca="1" si="213">IF(AND(CX91&lt;&gt;"",CX92=""),CX91,"")</f>
        <v/>
      </c>
      <c r="DC91" s="44" t="str">
        <f t="shared" ref="DC91:DC100" ca="1" si="214">IF(AND(CY91&lt;&gt;"",CY92=""),CY91,"")</f>
        <v/>
      </c>
      <c r="DD91" s="44" t="str">
        <f t="shared" ref="DD91:DD100" ca="1" si="215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16">IF(DF91&lt;&gt;"",IF(EF90="",DI90,EF90),"")</f>
        <v/>
      </c>
      <c r="DI91" s="44" t="str">
        <f t="shared" ref="DI91:DI100" ca="1" si="217">IF(DF91&lt;&gt;"",IF(DH91=C$4,C$5,C$4),"")</f>
        <v/>
      </c>
      <c r="DJ91" s="27" t="str">
        <f t="shared" ref="DJ91:DJ100" ca="1" si="218">IF(DF91&lt;&gt;"",RAND(),"")</f>
        <v/>
      </c>
      <c r="DK91" s="44" t="str">
        <f t="shared" ref="DK91:DK100" ca="1" si="219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20">IF(DF91&lt;&gt;"",RAND(),"")</f>
        <v/>
      </c>
      <c r="DO91" s="44" t="str">
        <f ca="1">IF(DF91&lt;&gt;"",VLOOKUP('Quarter 3'!DK91-5*('Quarter 3'!DH91-1),'Players Stats'!$B$136:$J$140,1+DI91),"")</f>
        <v/>
      </c>
      <c r="DP91" s="44" t="str">
        <f t="shared" ref="DP91:DP100" ca="1" si="221">IF(DF91&lt;&gt;"",IF(DN91&lt;=DO91, "YES", "NO"),"")</f>
        <v/>
      </c>
      <c r="DQ91" s="27" t="str">
        <f t="shared" ref="DQ91:DQ100" ca="1" si="222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23">IF(DF91&lt;&gt;"",IF(DP91="NO",IF(DQ91&lt;=DR91,3,2),""),"")</f>
        <v/>
      </c>
      <c r="DT91" s="27" t="str">
        <f t="shared" ref="DT91:DT100" ca="1" si="224">IF(DF91&lt;&gt;"",IF(DP91="NO",RAND(),""),"")</f>
        <v/>
      </c>
      <c r="DU91" s="44" t="str">
        <f ca="1">IF(DP91="NO",VLOOKUP(DK91,'Players Stats'!$C$88:$H$127,7-'Quarter 3'!DS91),"")</f>
        <v/>
      </c>
      <c r="DV91" s="44" t="str">
        <f t="shared" ref="DV91:DV100" ca="1" si="225">IF(DF91&lt;&gt;"",IF(DP91="NO",IF(DT91&lt;=DU91,DS91,0),""),"")</f>
        <v/>
      </c>
      <c r="DW91" s="27" t="str">
        <f t="shared" ref="DW91:DW100" ca="1" si="226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27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28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29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30">IF(ED91="NO",RAND(),"")</f>
        <v/>
      </c>
      <c r="EF91" s="44" t="str">
        <f ca="1">IF(ED91="NO",IF(EE91&lt;=Simulation!$K$9,DH91,DI91),"")</f>
        <v/>
      </c>
      <c r="EH91" s="44" t="str">
        <f t="shared" ref="EH91:EH100" ca="1" si="231">IF(DF91&lt;&gt;"",IF(DH91=$C$4,IF(DP91="YES",EH90,IF(DX91="YES",IF(DV91=0,EH90+DV91+DZ91+EB91,EH90+DV91+DZ91),EH90+DV91)),EH90),"")</f>
        <v/>
      </c>
      <c r="EI91" s="6" t="str">
        <f t="shared" ref="EI91:EI100" ca="1" si="232">IF(DF91&lt;&gt;"","-","")</f>
        <v/>
      </c>
      <c r="EJ91" s="44" t="str">
        <f t="shared" ref="EJ91:EJ100" ca="1" si="233">IF(DF91&lt;&gt;"",IF(DH91=$C$5,IF(DP91="YES",EJ90,IF(DX91="YES",IF(DV91=0,EJ90+DV91+DZ91+EB91,EJ90+DV91+DZ91),EJ90+DV91)),EJ90),"")</f>
        <v/>
      </c>
      <c r="EL91" s="44" t="str">
        <f t="shared" ref="EL91:EL100" ca="1" si="234">IF(AND(EH91&lt;&gt;"",EH92=""),EH91,"")</f>
        <v/>
      </c>
      <c r="EM91" s="44" t="str">
        <f t="shared" ref="EM91:EM100" ca="1" si="235">IF(AND(EI91&lt;&gt;"",EI92=""),EI91,"")</f>
        <v/>
      </c>
      <c r="EN91" s="44" t="str">
        <f t="shared" ref="EN91:EN100" ca="1" si="236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53"/>
        <v/>
      </c>
      <c r="E92" s="44" t="str">
        <f t="shared" ca="1" si="154"/>
        <v/>
      </c>
      <c r="F92" s="27" t="str">
        <f t="shared" ca="1" si="155"/>
        <v/>
      </c>
      <c r="G92" s="44" t="str">
        <f t="shared" ca="1" si="156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27" t="str">
        <f t="shared" ca="1" si="157"/>
        <v/>
      </c>
      <c r="K92" s="44" t="str">
        <f ca="1">IF(B92&lt;&gt;"",VLOOKUP('Quarter 3'!G92-5*('Quarter 3'!D92-1),'Players Stats'!$B$136:$J$140,1+E92),"")</f>
        <v/>
      </c>
      <c r="L92" s="44" t="str">
        <f t="shared" ca="1" si="158"/>
        <v/>
      </c>
      <c r="M92" s="27" t="str">
        <f t="shared" ca="1" si="159"/>
        <v/>
      </c>
      <c r="N92" s="44" t="str">
        <f ca="1">IF(B92&lt;&gt;"",IF(L92="NO",VLOOKUP(G92,'Players Stats'!$C$88:$I$127,7),""),"")</f>
        <v/>
      </c>
      <c r="O92" s="44" t="str">
        <f t="shared" ca="1" si="160"/>
        <v/>
      </c>
      <c r="P92" s="27" t="str">
        <f t="shared" ca="1" si="161"/>
        <v/>
      </c>
      <c r="Q92" s="44" t="str">
        <f ca="1">IF(L92="NO",VLOOKUP(G92,'Players Stats'!$C$88:$H$127,7-'Quarter 3'!O92),"")</f>
        <v/>
      </c>
      <c r="R92" s="44" t="str">
        <f t="shared" ca="1" si="162"/>
        <v/>
      </c>
      <c r="S92" s="27" t="str">
        <f t="shared" ca="1" si="163"/>
        <v/>
      </c>
      <c r="T92" s="44" t="str">
        <f ca="1">IF(S92="","",IF(S92&lt;=VLOOKUP(G92,'Players Stats'!$C$88:$L$127,10),"YES","NO"))</f>
        <v/>
      </c>
      <c r="U92" s="27" t="str">
        <f t="shared" ca="1" si="164"/>
        <v/>
      </c>
      <c r="V92" s="44" t="str">
        <f ca="1">IF(T92="YES",IF(U92&lt;=VLOOKUP(G92,'Players Stats'!$C$88:$H$127,6),1,0),"")</f>
        <v/>
      </c>
      <c r="W92" s="27" t="str">
        <f t="shared" ca="1" si="165"/>
        <v/>
      </c>
      <c r="X92" s="44" t="str">
        <f ca="1">IF(AND(T92="YES",W92&lt;&gt;""),IF(W92&lt;=VLOOKUP(G92,'Players Stats'!$C$88:$H$127,6),1,0),"")</f>
        <v/>
      </c>
      <c r="Y92" s="27" t="str">
        <f t="shared" ca="1" si="166"/>
        <v/>
      </c>
      <c r="Z92" s="44" t="str">
        <f ca="1">IF(Y92="","",IF(Y92&lt;=Simulation!$K$7,"YES","NO"))</f>
        <v/>
      </c>
      <c r="AA92" s="27" t="str">
        <f t="shared" ca="1" si="167"/>
        <v/>
      </c>
      <c r="AB92" s="44" t="str">
        <f ca="1">IF(Z92="NO",IF(AA92&lt;=Simulation!$K$9,D92,E92),"")</f>
        <v/>
      </c>
      <c r="AD92" s="44" t="str">
        <f t="shared" ca="1" si="168"/>
        <v/>
      </c>
      <c r="AE92" s="6" t="str">
        <f t="shared" ca="1" si="169"/>
        <v/>
      </c>
      <c r="AF92" s="44" t="str">
        <f t="shared" ca="1" si="170"/>
        <v/>
      </c>
      <c r="AH92" s="44" t="str">
        <f t="shared" ca="1" si="171"/>
        <v/>
      </c>
      <c r="AI92" s="44" t="str">
        <f t="shared" ca="1" si="172"/>
        <v/>
      </c>
      <c r="AJ92" s="44" t="str">
        <f t="shared" ca="1" si="173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74"/>
        <v/>
      </c>
      <c r="AO92" s="44" t="str">
        <f t="shared" ca="1" si="175"/>
        <v/>
      </c>
      <c r="AP92" s="27" t="str">
        <f t="shared" ca="1" si="176"/>
        <v/>
      </c>
      <c r="AQ92" s="44" t="str">
        <f t="shared" ca="1" si="177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78"/>
        <v/>
      </c>
      <c r="AU92" s="44" t="str">
        <f ca="1">IF(AL92&lt;&gt;"",VLOOKUP('Quarter 3'!AQ92-5*('Quarter 3'!AN92-1),'Players Stats'!$B$136:$J$140,1+AO92),"")</f>
        <v/>
      </c>
      <c r="AV92" s="44" t="str">
        <f t="shared" ca="1" si="179"/>
        <v/>
      </c>
      <c r="AW92" s="27" t="str">
        <f t="shared" ca="1" si="180"/>
        <v/>
      </c>
      <c r="AX92" s="44" t="str">
        <f ca="1">IF(AL92&lt;&gt;"",IF(AV92="NO",VLOOKUP(AQ92,'Players Stats'!$C$88:$I$127,7),""),"")</f>
        <v/>
      </c>
      <c r="AY92" s="44" t="str">
        <f t="shared" ca="1" si="181"/>
        <v/>
      </c>
      <c r="AZ92" s="27" t="str">
        <f t="shared" ca="1" si="182"/>
        <v/>
      </c>
      <c r="BA92" s="44" t="str">
        <f ca="1">IF(AV92="NO",VLOOKUP(AQ92,'Players Stats'!$C$88:$H$127,7-'Quarter 3'!AY92),"")</f>
        <v/>
      </c>
      <c r="BB92" s="44" t="str">
        <f t="shared" ca="1" si="183"/>
        <v/>
      </c>
      <c r="BC92" s="27" t="str">
        <f t="shared" ca="1" si="184"/>
        <v/>
      </c>
      <c r="BD92" s="44" t="str">
        <f ca="1">IF(BC92="","",IF(BC92&lt;=VLOOKUP(AQ92,'Players Stats'!$C$88:$L$127,10),"YES","NO"))</f>
        <v/>
      </c>
      <c r="BE92" s="27" t="str">
        <f t="shared" ca="1" si="185"/>
        <v/>
      </c>
      <c r="BF92" s="44" t="str">
        <f ca="1">IF(BD92="YES",IF(BE92&lt;=VLOOKUP(AQ92,'Players Stats'!$C$88:$H$127,6),1,0),"")</f>
        <v/>
      </c>
      <c r="BG92" s="27" t="str">
        <f t="shared" ca="1" si="186"/>
        <v/>
      </c>
      <c r="BH92" s="44" t="str">
        <f ca="1">IF(AND(BD92="YES",BG92&lt;&gt;""),IF(BG92&lt;=VLOOKUP(AQ92,'Players Stats'!$C$88:$H$127,6),1,0),"")</f>
        <v/>
      </c>
      <c r="BI92" s="27" t="str">
        <f t="shared" ca="1" si="187"/>
        <v/>
      </c>
      <c r="BJ92" s="44" t="str">
        <f ca="1">IF(BI92="","",IF(BI92&lt;=Simulation!$K$7,"YES","NO"))</f>
        <v/>
      </c>
      <c r="BK92" s="27" t="str">
        <f t="shared" ca="1" si="188"/>
        <v/>
      </c>
      <c r="BL92" s="44" t="str">
        <f ca="1">IF(BJ92="NO",IF(BK92&lt;=Simulation!$K$9,AN92,AO92),"")</f>
        <v/>
      </c>
      <c r="BN92" s="44" t="str">
        <f t="shared" ca="1" si="189"/>
        <v/>
      </c>
      <c r="BO92" s="6" t="str">
        <f t="shared" ca="1" si="190"/>
        <v/>
      </c>
      <c r="BP92" s="44" t="str">
        <f t="shared" ca="1" si="191"/>
        <v/>
      </c>
      <c r="BR92" s="44" t="str">
        <f t="shared" ca="1" si="192"/>
        <v/>
      </c>
      <c r="BS92" s="44" t="str">
        <f t="shared" ca="1" si="193"/>
        <v/>
      </c>
      <c r="BT92" s="44" t="str">
        <f t="shared" ca="1" si="194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195"/>
        <v/>
      </c>
      <c r="BY92" s="44" t="str">
        <f t="shared" ca="1" si="196"/>
        <v/>
      </c>
      <c r="BZ92" s="27" t="str">
        <f t="shared" ca="1" si="197"/>
        <v/>
      </c>
      <c r="CA92" s="44" t="str">
        <f t="shared" ca="1" si="198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199"/>
        <v/>
      </c>
      <c r="CE92" s="44" t="str">
        <f ca="1">IF(BV92&lt;&gt;"",VLOOKUP('Quarter 3'!CA92-5*('Quarter 3'!BX92-1),'Players Stats'!$B$136:$J$140,1+BY92),"")</f>
        <v/>
      </c>
      <c r="CF92" s="44" t="str">
        <f t="shared" ca="1" si="200"/>
        <v/>
      </c>
      <c r="CG92" s="27" t="str">
        <f t="shared" ca="1" si="201"/>
        <v/>
      </c>
      <c r="CH92" s="44" t="str">
        <f ca="1">IF(BV92&lt;&gt;"",IF(CF92="NO",VLOOKUP(CA92,'Players Stats'!$C$88:$I$127,7),""),"")</f>
        <v/>
      </c>
      <c r="CI92" s="44" t="str">
        <f t="shared" ca="1" si="202"/>
        <v/>
      </c>
      <c r="CJ92" s="27" t="str">
        <f t="shared" ca="1" si="203"/>
        <v/>
      </c>
      <c r="CK92" s="44" t="str">
        <f ca="1">IF(CF92="NO",VLOOKUP(CA92,'Players Stats'!$C$88:$H$127,7-'Quarter 3'!CI92),"")</f>
        <v/>
      </c>
      <c r="CL92" s="44" t="str">
        <f t="shared" ca="1" si="204"/>
        <v/>
      </c>
      <c r="CM92" s="27" t="str">
        <f t="shared" ca="1" si="205"/>
        <v/>
      </c>
      <c r="CN92" s="44" t="str">
        <f ca="1">IF(CM92="","",IF(CM92&lt;=VLOOKUP(CA92,'Players Stats'!$C$88:$L$127,10),"YES","NO"))</f>
        <v/>
      </c>
      <c r="CO92" s="27" t="str">
        <f t="shared" ca="1" si="206"/>
        <v/>
      </c>
      <c r="CP92" s="44" t="str">
        <f ca="1">IF(CN92="YES",IF(CO92&lt;=VLOOKUP(CA92,'Players Stats'!$C$88:$H$127,6),1,0),"")</f>
        <v/>
      </c>
      <c r="CQ92" s="27" t="str">
        <f t="shared" ca="1" si="207"/>
        <v/>
      </c>
      <c r="CR92" s="44" t="str">
        <f ca="1">IF(AND(CN92="YES",CQ92&lt;&gt;""),IF(CQ92&lt;=VLOOKUP(CA92,'Players Stats'!$C$88:$H$127,6),1,0),"")</f>
        <v/>
      </c>
      <c r="CS92" s="27" t="str">
        <f t="shared" ca="1" si="208"/>
        <v/>
      </c>
      <c r="CT92" s="44" t="str">
        <f ca="1">IF(CS92="","",IF(CS92&lt;=Simulation!$K$7,"YES","NO"))</f>
        <v/>
      </c>
      <c r="CU92" s="27" t="str">
        <f t="shared" ca="1" si="209"/>
        <v/>
      </c>
      <c r="CV92" s="44" t="str">
        <f ca="1">IF(CT92="NO",IF(CU92&lt;=Simulation!$K$9,BX92,BY92),"")</f>
        <v/>
      </c>
      <c r="CX92" s="44" t="str">
        <f t="shared" ca="1" si="210"/>
        <v/>
      </c>
      <c r="CY92" s="6" t="str">
        <f t="shared" ca="1" si="211"/>
        <v/>
      </c>
      <c r="CZ92" s="44" t="str">
        <f t="shared" ca="1" si="212"/>
        <v/>
      </c>
      <c r="DB92" s="44" t="str">
        <f t="shared" ca="1" si="213"/>
        <v/>
      </c>
      <c r="DC92" s="44" t="str">
        <f t="shared" ca="1" si="214"/>
        <v/>
      </c>
      <c r="DD92" s="44" t="str">
        <f t="shared" ca="1" si="215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16"/>
        <v/>
      </c>
      <c r="DI92" s="44" t="str">
        <f t="shared" ca="1" si="217"/>
        <v/>
      </c>
      <c r="DJ92" s="27" t="str">
        <f t="shared" ca="1" si="218"/>
        <v/>
      </c>
      <c r="DK92" s="44" t="str">
        <f t="shared" ca="1" si="219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20"/>
        <v/>
      </c>
      <c r="DO92" s="44" t="str">
        <f ca="1">IF(DF92&lt;&gt;"",VLOOKUP('Quarter 3'!DK92-5*('Quarter 3'!DH92-1),'Players Stats'!$B$136:$J$140,1+DI92),"")</f>
        <v/>
      </c>
      <c r="DP92" s="44" t="str">
        <f t="shared" ca="1" si="221"/>
        <v/>
      </c>
      <c r="DQ92" s="27" t="str">
        <f t="shared" ca="1" si="222"/>
        <v/>
      </c>
      <c r="DR92" s="44" t="str">
        <f ca="1">IF(DF92&lt;&gt;"",IF(DP92="NO",VLOOKUP(DK92,'Players Stats'!$C$88:$I$127,7),""),"")</f>
        <v/>
      </c>
      <c r="DS92" s="44" t="str">
        <f t="shared" ca="1" si="223"/>
        <v/>
      </c>
      <c r="DT92" s="27" t="str">
        <f t="shared" ca="1" si="224"/>
        <v/>
      </c>
      <c r="DU92" s="44" t="str">
        <f ca="1">IF(DP92="NO",VLOOKUP(DK92,'Players Stats'!$C$88:$H$127,7-'Quarter 3'!DS92),"")</f>
        <v/>
      </c>
      <c r="DV92" s="44" t="str">
        <f t="shared" ca="1" si="225"/>
        <v/>
      </c>
      <c r="DW92" s="27" t="str">
        <f t="shared" ca="1" si="226"/>
        <v/>
      </c>
      <c r="DX92" s="44" t="str">
        <f ca="1">IF(DW92="","",IF(DW92&lt;=VLOOKUP(DK92,'Players Stats'!$C$88:$L$127,10),"YES","NO"))</f>
        <v/>
      </c>
      <c r="DY92" s="27" t="str">
        <f t="shared" ca="1" si="227"/>
        <v/>
      </c>
      <c r="DZ92" s="44" t="str">
        <f ca="1">IF(DX92="YES",IF(DY92&lt;=VLOOKUP(DK92,'Players Stats'!$C$88:$H$127,6),1,0),"")</f>
        <v/>
      </c>
      <c r="EA92" s="27" t="str">
        <f t="shared" ca="1" si="228"/>
        <v/>
      </c>
      <c r="EB92" s="44" t="str">
        <f ca="1">IF(AND(DX92="YES",EA92&lt;&gt;""),IF(EA92&lt;=VLOOKUP(DK92,'Players Stats'!$C$88:$H$127,6),1,0),"")</f>
        <v/>
      </c>
      <c r="EC92" s="27" t="str">
        <f t="shared" ca="1" si="229"/>
        <v/>
      </c>
      <c r="ED92" s="44" t="str">
        <f ca="1">IF(EC92="","",IF(EC92&lt;=Simulation!$K$7,"YES","NO"))</f>
        <v/>
      </c>
      <c r="EE92" s="27" t="str">
        <f t="shared" ca="1" si="230"/>
        <v/>
      </c>
      <c r="EF92" s="44" t="str">
        <f ca="1">IF(ED92="NO",IF(EE92&lt;=Simulation!$K$9,DH92,DI92),"")</f>
        <v/>
      </c>
      <c r="EH92" s="44" t="str">
        <f t="shared" ca="1" si="231"/>
        <v/>
      </c>
      <c r="EI92" s="6" t="str">
        <f t="shared" ca="1" si="232"/>
        <v/>
      </c>
      <c r="EJ92" s="44" t="str">
        <f t="shared" ca="1" si="233"/>
        <v/>
      </c>
      <c r="EL92" s="44" t="str">
        <f t="shared" ca="1" si="234"/>
        <v/>
      </c>
      <c r="EM92" s="44" t="str">
        <f t="shared" ca="1" si="235"/>
        <v/>
      </c>
      <c r="EN92" s="44" t="str">
        <f t="shared" ca="1" si="236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53"/>
        <v/>
      </c>
      <c r="E93" s="44" t="str">
        <f t="shared" ca="1" si="154"/>
        <v/>
      </c>
      <c r="F93" s="27" t="str">
        <f t="shared" ca="1" si="155"/>
        <v/>
      </c>
      <c r="G93" s="44" t="str">
        <f t="shared" ca="1" si="156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27" t="str">
        <f t="shared" ca="1" si="157"/>
        <v/>
      </c>
      <c r="K93" s="44" t="str">
        <f ca="1">IF(B93&lt;&gt;"",VLOOKUP('Quarter 3'!G93-5*('Quarter 3'!D93-1),'Players Stats'!$B$136:$J$140,1+E93),"")</f>
        <v/>
      </c>
      <c r="L93" s="44" t="str">
        <f t="shared" ca="1" si="158"/>
        <v/>
      </c>
      <c r="M93" s="27" t="str">
        <f t="shared" ca="1" si="159"/>
        <v/>
      </c>
      <c r="N93" s="44" t="str">
        <f ca="1">IF(B93&lt;&gt;"",IF(L93="NO",VLOOKUP(G93,'Players Stats'!$C$88:$I$127,7),""),"")</f>
        <v/>
      </c>
      <c r="O93" s="44" t="str">
        <f t="shared" ca="1" si="160"/>
        <v/>
      </c>
      <c r="P93" s="27" t="str">
        <f t="shared" ca="1" si="161"/>
        <v/>
      </c>
      <c r="Q93" s="44" t="str">
        <f ca="1">IF(L93="NO",VLOOKUP(G93,'Players Stats'!$C$88:$H$127,7-'Quarter 3'!O93),"")</f>
        <v/>
      </c>
      <c r="R93" s="44" t="str">
        <f t="shared" ca="1" si="162"/>
        <v/>
      </c>
      <c r="S93" s="27" t="str">
        <f t="shared" ca="1" si="163"/>
        <v/>
      </c>
      <c r="T93" s="44" t="str">
        <f ca="1">IF(S93="","",IF(S93&lt;=VLOOKUP(G93,'Players Stats'!$C$88:$L$127,10),"YES","NO"))</f>
        <v/>
      </c>
      <c r="U93" s="27" t="str">
        <f t="shared" ca="1" si="164"/>
        <v/>
      </c>
      <c r="V93" s="44" t="str">
        <f ca="1">IF(T93="YES",IF(U93&lt;=VLOOKUP(G93,'Players Stats'!$C$88:$H$127,6),1,0),"")</f>
        <v/>
      </c>
      <c r="W93" s="27" t="str">
        <f t="shared" ca="1" si="165"/>
        <v/>
      </c>
      <c r="X93" s="44" t="str">
        <f ca="1">IF(AND(T93="YES",W93&lt;&gt;""),IF(W93&lt;=VLOOKUP(G93,'Players Stats'!$C$88:$H$127,6),1,0),"")</f>
        <v/>
      </c>
      <c r="Y93" s="27" t="str">
        <f t="shared" ca="1" si="166"/>
        <v/>
      </c>
      <c r="Z93" s="44" t="str">
        <f ca="1">IF(Y93="","",IF(Y93&lt;=Simulation!$K$7,"YES","NO"))</f>
        <v/>
      </c>
      <c r="AA93" s="27" t="str">
        <f t="shared" ca="1" si="167"/>
        <v/>
      </c>
      <c r="AB93" s="44" t="str">
        <f ca="1">IF(Z93="NO",IF(AA93&lt;=Simulation!$K$9,D93,E93),"")</f>
        <v/>
      </c>
      <c r="AD93" s="44" t="str">
        <f t="shared" ca="1" si="168"/>
        <v/>
      </c>
      <c r="AE93" s="6" t="str">
        <f t="shared" ca="1" si="169"/>
        <v/>
      </c>
      <c r="AF93" s="44" t="str">
        <f t="shared" ca="1" si="170"/>
        <v/>
      </c>
      <c r="AH93" s="44" t="str">
        <f t="shared" ca="1" si="171"/>
        <v/>
      </c>
      <c r="AI93" s="44" t="str">
        <f t="shared" ca="1" si="172"/>
        <v/>
      </c>
      <c r="AJ93" s="44" t="str">
        <f t="shared" ca="1" si="173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74"/>
        <v/>
      </c>
      <c r="AO93" s="44" t="str">
        <f t="shared" ca="1" si="175"/>
        <v/>
      </c>
      <c r="AP93" s="27" t="str">
        <f t="shared" ca="1" si="176"/>
        <v/>
      </c>
      <c r="AQ93" s="44" t="str">
        <f t="shared" ca="1" si="177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78"/>
        <v/>
      </c>
      <c r="AU93" s="44" t="str">
        <f ca="1">IF(AL93&lt;&gt;"",VLOOKUP('Quarter 3'!AQ93-5*('Quarter 3'!AN93-1),'Players Stats'!$B$136:$J$140,1+AO93),"")</f>
        <v/>
      </c>
      <c r="AV93" s="44" t="str">
        <f t="shared" ca="1" si="179"/>
        <v/>
      </c>
      <c r="AW93" s="27" t="str">
        <f t="shared" ca="1" si="180"/>
        <v/>
      </c>
      <c r="AX93" s="44" t="str">
        <f ca="1">IF(AL93&lt;&gt;"",IF(AV93="NO",VLOOKUP(AQ93,'Players Stats'!$C$88:$I$127,7),""),"")</f>
        <v/>
      </c>
      <c r="AY93" s="44" t="str">
        <f t="shared" ca="1" si="181"/>
        <v/>
      </c>
      <c r="AZ93" s="27" t="str">
        <f t="shared" ca="1" si="182"/>
        <v/>
      </c>
      <c r="BA93" s="44" t="str">
        <f ca="1">IF(AV93="NO",VLOOKUP(AQ93,'Players Stats'!$C$88:$H$127,7-'Quarter 3'!AY93),"")</f>
        <v/>
      </c>
      <c r="BB93" s="44" t="str">
        <f t="shared" ca="1" si="183"/>
        <v/>
      </c>
      <c r="BC93" s="27" t="str">
        <f t="shared" ca="1" si="184"/>
        <v/>
      </c>
      <c r="BD93" s="44" t="str">
        <f ca="1">IF(BC93="","",IF(BC93&lt;=VLOOKUP(AQ93,'Players Stats'!$C$88:$L$127,10),"YES","NO"))</f>
        <v/>
      </c>
      <c r="BE93" s="27" t="str">
        <f t="shared" ca="1" si="185"/>
        <v/>
      </c>
      <c r="BF93" s="44" t="str">
        <f ca="1">IF(BD93="YES",IF(BE93&lt;=VLOOKUP(AQ93,'Players Stats'!$C$88:$H$127,6),1,0),"")</f>
        <v/>
      </c>
      <c r="BG93" s="27" t="str">
        <f t="shared" ca="1" si="186"/>
        <v/>
      </c>
      <c r="BH93" s="44" t="str">
        <f ca="1">IF(AND(BD93="YES",BG93&lt;&gt;""),IF(BG93&lt;=VLOOKUP(AQ93,'Players Stats'!$C$88:$H$127,6),1,0),"")</f>
        <v/>
      </c>
      <c r="BI93" s="27" t="str">
        <f t="shared" ca="1" si="187"/>
        <v/>
      </c>
      <c r="BJ93" s="44" t="str">
        <f ca="1">IF(BI93="","",IF(BI93&lt;=Simulation!$K$7,"YES","NO"))</f>
        <v/>
      </c>
      <c r="BK93" s="27" t="str">
        <f t="shared" ca="1" si="188"/>
        <v/>
      </c>
      <c r="BL93" s="44" t="str">
        <f ca="1">IF(BJ93="NO",IF(BK93&lt;=Simulation!$K$9,AN93,AO93),"")</f>
        <v/>
      </c>
      <c r="BN93" s="44" t="str">
        <f t="shared" ca="1" si="189"/>
        <v/>
      </c>
      <c r="BO93" s="6" t="str">
        <f t="shared" ca="1" si="190"/>
        <v/>
      </c>
      <c r="BP93" s="44" t="str">
        <f t="shared" ca="1" si="191"/>
        <v/>
      </c>
      <c r="BR93" s="44" t="str">
        <f t="shared" ca="1" si="192"/>
        <v/>
      </c>
      <c r="BS93" s="44" t="str">
        <f t="shared" ca="1" si="193"/>
        <v/>
      </c>
      <c r="BT93" s="44" t="str">
        <f t="shared" ca="1" si="194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195"/>
        <v/>
      </c>
      <c r="BY93" s="44" t="str">
        <f t="shared" ca="1" si="196"/>
        <v/>
      </c>
      <c r="BZ93" s="27" t="str">
        <f t="shared" ca="1" si="197"/>
        <v/>
      </c>
      <c r="CA93" s="44" t="str">
        <f t="shared" ca="1" si="198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199"/>
        <v/>
      </c>
      <c r="CE93" s="44" t="str">
        <f ca="1">IF(BV93&lt;&gt;"",VLOOKUP('Quarter 3'!CA93-5*('Quarter 3'!BX93-1),'Players Stats'!$B$136:$J$140,1+BY93),"")</f>
        <v/>
      </c>
      <c r="CF93" s="44" t="str">
        <f t="shared" ca="1" si="200"/>
        <v/>
      </c>
      <c r="CG93" s="27" t="str">
        <f t="shared" ca="1" si="201"/>
        <v/>
      </c>
      <c r="CH93" s="44" t="str">
        <f ca="1">IF(BV93&lt;&gt;"",IF(CF93="NO",VLOOKUP(CA93,'Players Stats'!$C$88:$I$127,7),""),"")</f>
        <v/>
      </c>
      <c r="CI93" s="44" t="str">
        <f t="shared" ca="1" si="202"/>
        <v/>
      </c>
      <c r="CJ93" s="27" t="str">
        <f t="shared" ca="1" si="203"/>
        <v/>
      </c>
      <c r="CK93" s="44" t="str">
        <f ca="1">IF(CF93="NO",VLOOKUP(CA93,'Players Stats'!$C$88:$H$127,7-'Quarter 3'!CI93),"")</f>
        <v/>
      </c>
      <c r="CL93" s="44" t="str">
        <f t="shared" ca="1" si="204"/>
        <v/>
      </c>
      <c r="CM93" s="27" t="str">
        <f t="shared" ca="1" si="205"/>
        <v/>
      </c>
      <c r="CN93" s="44" t="str">
        <f ca="1">IF(CM93="","",IF(CM93&lt;=VLOOKUP(CA93,'Players Stats'!$C$88:$L$127,10),"YES","NO"))</f>
        <v/>
      </c>
      <c r="CO93" s="27" t="str">
        <f t="shared" ca="1" si="206"/>
        <v/>
      </c>
      <c r="CP93" s="44" t="str">
        <f ca="1">IF(CN93="YES",IF(CO93&lt;=VLOOKUP(CA93,'Players Stats'!$C$88:$H$127,6),1,0),"")</f>
        <v/>
      </c>
      <c r="CQ93" s="27" t="str">
        <f t="shared" ca="1" si="207"/>
        <v/>
      </c>
      <c r="CR93" s="44" t="str">
        <f ca="1">IF(AND(CN93="YES",CQ93&lt;&gt;""),IF(CQ93&lt;=VLOOKUP(CA93,'Players Stats'!$C$88:$H$127,6),1,0),"")</f>
        <v/>
      </c>
      <c r="CS93" s="27" t="str">
        <f t="shared" ca="1" si="208"/>
        <v/>
      </c>
      <c r="CT93" s="44" t="str">
        <f ca="1">IF(CS93="","",IF(CS93&lt;=Simulation!$K$7,"YES","NO"))</f>
        <v/>
      </c>
      <c r="CU93" s="27" t="str">
        <f t="shared" ca="1" si="209"/>
        <v/>
      </c>
      <c r="CV93" s="44" t="str">
        <f ca="1">IF(CT93="NO",IF(CU93&lt;=Simulation!$K$9,BX93,BY93),"")</f>
        <v/>
      </c>
      <c r="CX93" s="44" t="str">
        <f t="shared" ca="1" si="210"/>
        <v/>
      </c>
      <c r="CY93" s="6" t="str">
        <f t="shared" ca="1" si="211"/>
        <v/>
      </c>
      <c r="CZ93" s="44" t="str">
        <f t="shared" ca="1" si="212"/>
        <v/>
      </c>
      <c r="DB93" s="44" t="str">
        <f t="shared" ca="1" si="213"/>
        <v/>
      </c>
      <c r="DC93" s="44" t="str">
        <f t="shared" ca="1" si="214"/>
        <v/>
      </c>
      <c r="DD93" s="44" t="str">
        <f t="shared" ca="1" si="215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16"/>
        <v/>
      </c>
      <c r="DI93" s="44" t="str">
        <f t="shared" ca="1" si="217"/>
        <v/>
      </c>
      <c r="DJ93" s="27" t="str">
        <f t="shared" ca="1" si="218"/>
        <v/>
      </c>
      <c r="DK93" s="44" t="str">
        <f t="shared" ca="1" si="219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20"/>
        <v/>
      </c>
      <c r="DO93" s="44" t="str">
        <f ca="1">IF(DF93&lt;&gt;"",VLOOKUP('Quarter 3'!DK93-5*('Quarter 3'!DH93-1),'Players Stats'!$B$136:$J$140,1+DI93),"")</f>
        <v/>
      </c>
      <c r="DP93" s="44" t="str">
        <f t="shared" ca="1" si="221"/>
        <v/>
      </c>
      <c r="DQ93" s="27" t="str">
        <f t="shared" ca="1" si="222"/>
        <v/>
      </c>
      <c r="DR93" s="44" t="str">
        <f ca="1">IF(DF93&lt;&gt;"",IF(DP93="NO",VLOOKUP(DK93,'Players Stats'!$C$88:$I$127,7),""),"")</f>
        <v/>
      </c>
      <c r="DS93" s="44" t="str">
        <f t="shared" ca="1" si="223"/>
        <v/>
      </c>
      <c r="DT93" s="27" t="str">
        <f t="shared" ca="1" si="224"/>
        <v/>
      </c>
      <c r="DU93" s="44" t="str">
        <f ca="1">IF(DP93="NO",VLOOKUP(DK93,'Players Stats'!$C$88:$H$127,7-'Quarter 3'!DS93),"")</f>
        <v/>
      </c>
      <c r="DV93" s="44" t="str">
        <f t="shared" ca="1" si="225"/>
        <v/>
      </c>
      <c r="DW93" s="27" t="str">
        <f t="shared" ca="1" si="226"/>
        <v/>
      </c>
      <c r="DX93" s="44" t="str">
        <f ca="1">IF(DW93="","",IF(DW93&lt;=VLOOKUP(DK93,'Players Stats'!$C$88:$L$127,10),"YES","NO"))</f>
        <v/>
      </c>
      <c r="DY93" s="27" t="str">
        <f t="shared" ca="1" si="227"/>
        <v/>
      </c>
      <c r="DZ93" s="44" t="str">
        <f ca="1">IF(DX93="YES",IF(DY93&lt;=VLOOKUP(DK93,'Players Stats'!$C$88:$H$127,6),1,0),"")</f>
        <v/>
      </c>
      <c r="EA93" s="27" t="str">
        <f t="shared" ca="1" si="228"/>
        <v/>
      </c>
      <c r="EB93" s="44" t="str">
        <f ca="1">IF(AND(DX93="YES",EA93&lt;&gt;""),IF(EA93&lt;=VLOOKUP(DK93,'Players Stats'!$C$88:$H$127,6),1,0),"")</f>
        <v/>
      </c>
      <c r="EC93" s="27" t="str">
        <f t="shared" ca="1" si="229"/>
        <v/>
      </c>
      <c r="ED93" s="44" t="str">
        <f ca="1">IF(EC93="","",IF(EC93&lt;=Simulation!$K$7,"YES","NO"))</f>
        <v/>
      </c>
      <c r="EE93" s="27" t="str">
        <f t="shared" ca="1" si="230"/>
        <v/>
      </c>
      <c r="EF93" s="44" t="str">
        <f ca="1">IF(ED93="NO",IF(EE93&lt;=Simulation!$K$9,DH93,DI93),"")</f>
        <v/>
      </c>
      <c r="EH93" s="44" t="str">
        <f t="shared" ca="1" si="231"/>
        <v/>
      </c>
      <c r="EI93" s="6" t="str">
        <f t="shared" ca="1" si="232"/>
        <v/>
      </c>
      <c r="EJ93" s="44" t="str">
        <f t="shared" ca="1" si="233"/>
        <v/>
      </c>
      <c r="EL93" s="44" t="str">
        <f t="shared" ca="1" si="234"/>
        <v/>
      </c>
      <c r="EM93" s="44" t="str">
        <f t="shared" ca="1" si="235"/>
        <v/>
      </c>
      <c r="EN93" s="44" t="str">
        <f t="shared" ca="1" si="236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53"/>
        <v/>
      </c>
      <c r="E94" s="44" t="str">
        <f t="shared" ca="1" si="154"/>
        <v/>
      </c>
      <c r="F94" s="27" t="str">
        <f t="shared" ca="1" si="155"/>
        <v/>
      </c>
      <c r="G94" s="44" t="str">
        <f t="shared" ca="1" si="156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27" t="str">
        <f t="shared" ca="1" si="157"/>
        <v/>
      </c>
      <c r="K94" s="44" t="str">
        <f ca="1">IF(B94&lt;&gt;"",VLOOKUP('Quarter 3'!G94-5*('Quarter 3'!D94-1),'Players Stats'!$B$136:$J$140,1+E94),"")</f>
        <v/>
      </c>
      <c r="L94" s="44" t="str">
        <f t="shared" ca="1" si="158"/>
        <v/>
      </c>
      <c r="M94" s="27" t="str">
        <f t="shared" ca="1" si="159"/>
        <v/>
      </c>
      <c r="N94" s="44" t="str">
        <f ca="1">IF(B94&lt;&gt;"",IF(L94="NO",VLOOKUP(G94,'Players Stats'!$C$88:$I$127,7),""),"")</f>
        <v/>
      </c>
      <c r="O94" s="44" t="str">
        <f t="shared" ca="1" si="160"/>
        <v/>
      </c>
      <c r="P94" s="27" t="str">
        <f t="shared" ca="1" si="161"/>
        <v/>
      </c>
      <c r="Q94" s="44" t="str">
        <f ca="1">IF(L94="NO",VLOOKUP(G94,'Players Stats'!$C$88:$H$127,7-'Quarter 3'!O94),"")</f>
        <v/>
      </c>
      <c r="R94" s="44" t="str">
        <f t="shared" ca="1" si="162"/>
        <v/>
      </c>
      <c r="S94" s="27" t="str">
        <f t="shared" ca="1" si="163"/>
        <v/>
      </c>
      <c r="T94" s="44" t="str">
        <f ca="1">IF(S94="","",IF(S94&lt;=VLOOKUP(G94,'Players Stats'!$C$88:$L$127,10),"YES","NO"))</f>
        <v/>
      </c>
      <c r="U94" s="27" t="str">
        <f t="shared" ca="1" si="164"/>
        <v/>
      </c>
      <c r="V94" s="44" t="str">
        <f ca="1">IF(T94="YES",IF(U94&lt;=VLOOKUP(G94,'Players Stats'!$C$88:$H$127,6),1,0),"")</f>
        <v/>
      </c>
      <c r="W94" s="27" t="str">
        <f t="shared" ca="1" si="165"/>
        <v/>
      </c>
      <c r="X94" s="44" t="str">
        <f ca="1">IF(AND(T94="YES",W94&lt;&gt;""),IF(W94&lt;=VLOOKUP(G94,'Players Stats'!$C$88:$H$127,6),1,0),"")</f>
        <v/>
      </c>
      <c r="Y94" s="27" t="str">
        <f t="shared" ca="1" si="166"/>
        <v/>
      </c>
      <c r="Z94" s="44" t="str">
        <f ca="1">IF(Y94="","",IF(Y94&lt;=Simulation!$K$7,"YES","NO"))</f>
        <v/>
      </c>
      <c r="AA94" s="27" t="str">
        <f t="shared" ca="1" si="167"/>
        <v/>
      </c>
      <c r="AB94" s="44" t="str">
        <f ca="1">IF(Z94="NO",IF(AA94&lt;=Simulation!$K$9,D94,E94),"")</f>
        <v/>
      </c>
      <c r="AD94" s="44" t="str">
        <f t="shared" ca="1" si="168"/>
        <v/>
      </c>
      <c r="AE94" s="6" t="str">
        <f t="shared" ca="1" si="169"/>
        <v/>
      </c>
      <c r="AF94" s="44" t="str">
        <f t="shared" ca="1" si="170"/>
        <v/>
      </c>
      <c r="AH94" s="44" t="str">
        <f t="shared" ca="1" si="171"/>
        <v/>
      </c>
      <c r="AI94" s="44" t="str">
        <f t="shared" ca="1" si="172"/>
        <v/>
      </c>
      <c r="AJ94" s="44" t="str">
        <f t="shared" ca="1" si="173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74"/>
        <v/>
      </c>
      <c r="AO94" s="44" t="str">
        <f t="shared" ca="1" si="175"/>
        <v/>
      </c>
      <c r="AP94" s="27" t="str">
        <f t="shared" ca="1" si="176"/>
        <v/>
      </c>
      <c r="AQ94" s="44" t="str">
        <f t="shared" ca="1" si="177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78"/>
        <v/>
      </c>
      <c r="AU94" s="44" t="str">
        <f ca="1">IF(AL94&lt;&gt;"",VLOOKUP('Quarter 3'!AQ94-5*('Quarter 3'!AN94-1),'Players Stats'!$B$136:$J$140,1+AO94),"")</f>
        <v/>
      </c>
      <c r="AV94" s="44" t="str">
        <f t="shared" ca="1" si="179"/>
        <v/>
      </c>
      <c r="AW94" s="27" t="str">
        <f t="shared" ca="1" si="180"/>
        <v/>
      </c>
      <c r="AX94" s="44" t="str">
        <f ca="1">IF(AL94&lt;&gt;"",IF(AV94="NO",VLOOKUP(AQ94,'Players Stats'!$C$88:$I$127,7),""),"")</f>
        <v/>
      </c>
      <c r="AY94" s="44" t="str">
        <f t="shared" ca="1" si="181"/>
        <v/>
      </c>
      <c r="AZ94" s="27" t="str">
        <f t="shared" ca="1" si="182"/>
        <v/>
      </c>
      <c r="BA94" s="44" t="str">
        <f ca="1">IF(AV94="NO",VLOOKUP(AQ94,'Players Stats'!$C$88:$H$127,7-'Quarter 3'!AY94),"")</f>
        <v/>
      </c>
      <c r="BB94" s="44" t="str">
        <f t="shared" ca="1" si="183"/>
        <v/>
      </c>
      <c r="BC94" s="27" t="str">
        <f t="shared" ca="1" si="184"/>
        <v/>
      </c>
      <c r="BD94" s="44" t="str">
        <f ca="1">IF(BC94="","",IF(BC94&lt;=VLOOKUP(AQ94,'Players Stats'!$C$88:$L$127,10),"YES","NO"))</f>
        <v/>
      </c>
      <c r="BE94" s="27" t="str">
        <f t="shared" ca="1" si="185"/>
        <v/>
      </c>
      <c r="BF94" s="44" t="str">
        <f ca="1">IF(BD94="YES",IF(BE94&lt;=VLOOKUP(AQ94,'Players Stats'!$C$88:$H$127,6),1,0),"")</f>
        <v/>
      </c>
      <c r="BG94" s="27" t="str">
        <f t="shared" ca="1" si="186"/>
        <v/>
      </c>
      <c r="BH94" s="44" t="str">
        <f ca="1">IF(AND(BD94="YES",BG94&lt;&gt;""),IF(BG94&lt;=VLOOKUP(AQ94,'Players Stats'!$C$88:$H$127,6),1,0),"")</f>
        <v/>
      </c>
      <c r="BI94" s="27" t="str">
        <f t="shared" ca="1" si="187"/>
        <v/>
      </c>
      <c r="BJ94" s="44" t="str">
        <f ca="1">IF(BI94="","",IF(BI94&lt;=Simulation!$K$7,"YES","NO"))</f>
        <v/>
      </c>
      <c r="BK94" s="27" t="str">
        <f t="shared" ca="1" si="188"/>
        <v/>
      </c>
      <c r="BL94" s="44" t="str">
        <f ca="1">IF(BJ94="NO",IF(BK94&lt;=Simulation!$K$9,AN94,AO94),"")</f>
        <v/>
      </c>
      <c r="BN94" s="44" t="str">
        <f t="shared" ca="1" si="189"/>
        <v/>
      </c>
      <c r="BO94" s="6" t="str">
        <f t="shared" ca="1" si="190"/>
        <v/>
      </c>
      <c r="BP94" s="44" t="str">
        <f t="shared" ca="1" si="191"/>
        <v/>
      </c>
      <c r="BR94" s="44" t="str">
        <f t="shared" ca="1" si="192"/>
        <v/>
      </c>
      <c r="BS94" s="44" t="str">
        <f t="shared" ca="1" si="193"/>
        <v/>
      </c>
      <c r="BT94" s="44" t="str">
        <f t="shared" ca="1" si="194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195"/>
        <v/>
      </c>
      <c r="BY94" s="44" t="str">
        <f t="shared" ca="1" si="196"/>
        <v/>
      </c>
      <c r="BZ94" s="27" t="str">
        <f t="shared" ca="1" si="197"/>
        <v/>
      </c>
      <c r="CA94" s="44" t="str">
        <f t="shared" ca="1" si="198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199"/>
        <v/>
      </c>
      <c r="CE94" s="44" t="str">
        <f ca="1">IF(BV94&lt;&gt;"",VLOOKUP('Quarter 3'!CA94-5*('Quarter 3'!BX94-1),'Players Stats'!$B$136:$J$140,1+BY94),"")</f>
        <v/>
      </c>
      <c r="CF94" s="44" t="str">
        <f t="shared" ca="1" si="200"/>
        <v/>
      </c>
      <c r="CG94" s="27" t="str">
        <f t="shared" ca="1" si="201"/>
        <v/>
      </c>
      <c r="CH94" s="44" t="str">
        <f ca="1">IF(BV94&lt;&gt;"",IF(CF94="NO",VLOOKUP(CA94,'Players Stats'!$C$88:$I$127,7),""),"")</f>
        <v/>
      </c>
      <c r="CI94" s="44" t="str">
        <f t="shared" ca="1" si="202"/>
        <v/>
      </c>
      <c r="CJ94" s="27" t="str">
        <f t="shared" ca="1" si="203"/>
        <v/>
      </c>
      <c r="CK94" s="44" t="str">
        <f ca="1">IF(CF94="NO",VLOOKUP(CA94,'Players Stats'!$C$88:$H$127,7-'Quarter 3'!CI94),"")</f>
        <v/>
      </c>
      <c r="CL94" s="44" t="str">
        <f t="shared" ca="1" si="204"/>
        <v/>
      </c>
      <c r="CM94" s="27" t="str">
        <f t="shared" ca="1" si="205"/>
        <v/>
      </c>
      <c r="CN94" s="44" t="str">
        <f ca="1">IF(CM94="","",IF(CM94&lt;=VLOOKUP(CA94,'Players Stats'!$C$88:$L$127,10),"YES","NO"))</f>
        <v/>
      </c>
      <c r="CO94" s="27" t="str">
        <f t="shared" ca="1" si="206"/>
        <v/>
      </c>
      <c r="CP94" s="44" t="str">
        <f ca="1">IF(CN94="YES",IF(CO94&lt;=VLOOKUP(CA94,'Players Stats'!$C$88:$H$127,6),1,0),"")</f>
        <v/>
      </c>
      <c r="CQ94" s="27" t="str">
        <f t="shared" ca="1" si="207"/>
        <v/>
      </c>
      <c r="CR94" s="44" t="str">
        <f ca="1">IF(AND(CN94="YES",CQ94&lt;&gt;""),IF(CQ94&lt;=VLOOKUP(CA94,'Players Stats'!$C$88:$H$127,6),1,0),"")</f>
        <v/>
      </c>
      <c r="CS94" s="27" t="str">
        <f t="shared" ca="1" si="208"/>
        <v/>
      </c>
      <c r="CT94" s="44" t="str">
        <f ca="1">IF(CS94="","",IF(CS94&lt;=Simulation!$K$7,"YES","NO"))</f>
        <v/>
      </c>
      <c r="CU94" s="27" t="str">
        <f t="shared" ca="1" si="209"/>
        <v/>
      </c>
      <c r="CV94" s="44" t="str">
        <f ca="1">IF(CT94="NO",IF(CU94&lt;=Simulation!$K$9,BX94,BY94),"")</f>
        <v/>
      </c>
      <c r="CX94" s="44" t="str">
        <f t="shared" ca="1" si="210"/>
        <v/>
      </c>
      <c r="CY94" s="6" t="str">
        <f t="shared" ca="1" si="211"/>
        <v/>
      </c>
      <c r="CZ94" s="44" t="str">
        <f t="shared" ca="1" si="212"/>
        <v/>
      </c>
      <c r="DB94" s="44" t="str">
        <f t="shared" ca="1" si="213"/>
        <v/>
      </c>
      <c r="DC94" s="44" t="str">
        <f t="shared" ca="1" si="214"/>
        <v/>
      </c>
      <c r="DD94" s="44" t="str">
        <f t="shared" ca="1" si="215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16"/>
        <v/>
      </c>
      <c r="DI94" s="44" t="str">
        <f t="shared" ca="1" si="217"/>
        <v/>
      </c>
      <c r="DJ94" s="27" t="str">
        <f t="shared" ca="1" si="218"/>
        <v/>
      </c>
      <c r="DK94" s="44" t="str">
        <f t="shared" ca="1" si="219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20"/>
        <v/>
      </c>
      <c r="DO94" s="44" t="str">
        <f ca="1">IF(DF94&lt;&gt;"",VLOOKUP('Quarter 3'!DK94-5*('Quarter 3'!DH94-1),'Players Stats'!$B$136:$J$140,1+DI94),"")</f>
        <v/>
      </c>
      <c r="DP94" s="44" t="str">
        <f t="shared" ca="1" si="221"/>
        <v/>
      </c>
      <c r="DQ94" s="27" t="str">
        <f t="shared" ca="1" si="222"/>
        <v/>
      </c>
      <c r="DR94" s="44" t="str">
        <f ca="1">IF(DF94&lt;&gt;"",IF(DP94="NO",VLOOKUP(DK94,'Players Stats'!$C$88:$I$127,7),""),"")</f>
        <v/>
      </c>
      <c r="DS94" s="44" t="str">
        <f t="shared" ca="1" si="223"/>
        <v/>
      </c>
      <c r="DT94" s="27" t="str">
        <f t="shared" ca="1" si="224"/>
        <v/>
      </c>
      <c r="DU94" s="44" t="str">
        <f ca="1">IF(DP94="NO",VLOOKUP(DK94,'Players Stats'!$C$88:$H$127,7-'Quarter 3'!DS94),"")</f>
        <v/>
      </c>
      <c r="DV94" s="44" t="str">
        <f t="shared" ca="1" si="225"/>
        <v/>
      </c>
      <c r="DW94" s="27" t="str">
        <f t="shared" ca="1" si="226"/>
        <v/>
      </c>
      <c r="DX94" s="44" t="str">
        <f ca="1">IF(DW94="","",IF(DW94&lt;=VLOOKUP(DK94,'Players Stats'!$C$88:$L$127,10),"YES","NO"))</f>
        <v/>
      </c>
      <c r="DY94" s="27" t="str">
        <f t="shared" ca="1" si="227"/>
        <v/>
      </c>
      <c r="DZ94" s="44" t="str">
        <f ca="1">IF(DX94="YES",IF(DY94&lt;=VLOOKUP(DK94,'Players Stats'!$C$88:$H$127,6),1,0),"")</f>
        <v/>
      </c>
      <c r="EA94" s="27" t="str">
        <f t="shared" ca="1" si="228"/>
        <v/>
      </c>
      <c r="EB94" s="44" t="str">
        <f ca="1">IF(AND(DX94="YES",EA94&lt;&gt;""),IF(EA94&lt;=VLOOKUP(DK94,'Players Stats'!$C$88:$H$127,6),1,0),"")</f>
        <v/>
      </c>
      <c r="EC94" s="27" t="str">
        <f t="shared" ca="1" si="229"/>
        <v/>
      </c>
      <c r="ED94" s="44" t="str">
        <f ca="1">IF(EC94="","",IF(EC94&lt;=Simulation!$K$7,"YES","NO"))</f>
        <v/>
      </c>
      <c r="EE94" s="27" t="str">
        <f t="shared" ca="1" si="230"/>
        <v/>
      </c>
      <c r="EF94" s="44" t="str">
        <f ca="1">IF(ED94="NO",IF(EE94&lt;=Simulation!$K$9,DH94,DI94),"")</f>
        <v/>
      </c>
      <c r="EH94" s="44" t="str">
        <f t="shared" ca="1" si="231"/>
        <v/>
      </c>
      <c r="EI94" s="6" t="str">
        <f t="shared" ca="1" si="232"/>
        <v/>
      </c>
      <c r="EJ94" s="44" t="str">
        <f t="shared" ca="1" si="233"/>
        <v/>
      </c>
      <c r="EL94" s="44" t="str">
        <f t="shared" ca="1" si="234"/>
        <v/>
      </c>
      <c r="EM94" s="44" t="str">
        <f t="shared" ca="1" si="235"/>
        <v/>
      </c>
      <c r="EN94" s="44" t="str">
        <f t="shared" ca="1" si="236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53"/>
        <v/>
      </c>
      <c r="E95" s="44" t="str">
        <f t="shared" ca="1" si="154"/>
        <v/>
      </c>
      <c r="F95" s="27" t="str">
        <f t="shared" ca="1" si="155"/>
        <v/>
      </c>
      <c r="G95" s="44" t="str">
        <f t="shared" ca="1" si="156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27" t="str">
        <f t="shared" ca="1" si="157"/>
        <v/>
      </c>
      <c r="K95" s="44" t="str">
        <f ca="1">IF(B95&lt;&gt;"",VLOOKUP('Quarter 3'!G95-5*('Quarter 3'!D95-1),'Players Stats'!$B$136:$J$140,1+E95),"")</f>
        <v/>
      </c>
      <c r="L95" s="44" t="str">
        <f t="shared" ca="1" si="158"/>
        <v/>
      </c>
      <c r="M95" s="27" t="str">
        <f t="shared" ca="1" si="159"/>
        <v/>
      </c>
      <c r="N95" s="44" t="str">
        <f ca="1">IF(B95&lt;&gt;"",IF(L95="NO",VLOOKUP(G95,'Players Stats'!$C$88:$I$127,7),""),"")</f>
        <v/>
      </c>
      <c r="O95" s="44" t="str">
        <f t="shared" ca="1" si="160"/>
        <v/>
      </c>
      <c r="P95" s="27" t="str">
        <f t="shared" ca="1" si="161"/>
        <v/>
      </c>
      <c r="Q95" s="44" t="str">
        <f ca="1">IF(L95="NO",VLOOKUP(G95,'Players Stats'!$C$88:$H$127,7-'Quarter 3'!O95),"")</f>
        <v/>
      </c>
      <c r="R95" s="44" t="str">
        <f t="shared" ca="1" si="162"/>
        <v/>
      </c>
      <c r="S95" s="27" t="str">
        <f t="shared" ca="1" si="163"/>
        <v/>
      </c>
      <c r="T95" s="44" t="str">
        <f ca="1">IF(S95="","",IF(S95&lt;=VLOOKUP(G95,'Players Stats'!$C$88:$L$127,10),"YES","NO"))</f>
        <v/>
      </c>
      <c r="U95" s="27" t="str">
        <f t="shared" ca="1" si="164"/>
        <v/>
      </c>
      <c r="V95" s="44" t="str">
        <f ca="1">IF(T95="YES",IF(U95&lt;=VLOOKUP(G95,'Players Stats'!$C$88:$H$127,6),1,0),"")</f>
        <v/>
      </c>
      <c r="W95" s="27" t="str">
        <f t="shared" ca="1" si="165"/>
        <v/>
      </c>
      <c r="X95" s="44" t="str">
        <f ca="1">IF(AND(T95="YES",W95&lt;&gt;""),IF(W95&lt;=VLOOKUP(G95,'Players Stats'!$C$88:$H$127,6),1,0),"")</f>
        <v/>
      </c>
      <c r="Y95" s="27" t="str">
        <f t="shared" ca="1" si="166"/>
        <v/>
      </c>
      <c r="Z95" s="44" t="str">
        <f ca="1">IF(Y95="","",IF(Y95&lt;=Simulation!$K$7,"YES","NO"))</f>
        <v/>
      </c>
      <c r="AA95" s="27" t="str">
        <f t="shared" ca="1" si="167"/>
        <v/>
      </c>
      <c r="AB95" s="44" t="str">
        <f ca="1">IF(Z95="NO",IF(AA95&lt;=Simulation!$K$9,D95,E95),"")</f>
        <v/>
      </c>
      <c r="AD95" s="44" t="str">
        <f t="shared" ca="1" si="168"/>
        <v/>
      </c>
      <c r="AE95" s="6" t="str">
        <f t="shared" ca="1" si="169"/>
        <v/>
      </c>
      <c r="AF95" s="44" t="str">
        <f t="shared" ca="1" si="170"/>
        <v/>
      </c>
      <c r="AH95" s="44" t="str">
        <f t="shared" ca="1" si="171"/>
        <v/>
      </c>
      <c r="AI95" s="44" t="str">
        <f t="shared" ca="1" si="172"/>
        <v/>
      </c>
      <c r="AJ95" s="44" t="str">
        <f t="shared" ca="1" si="173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74"/>
        <v/>
      </c>
      <c r="AO95" s="44" t="str">
        <f t="shared" ca="1" si="175"/>
        <v/>
      </c>
      <c r="AP95" s="27" t="str">
        <f t="shared" ca="1" si="176"/>
        <v/>
      </c>
      <c r="AQ95" s="44" t="str">
        <f t="shared" ca="1" si="177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78"/>
        <v/>
      </c>
      <c r="AU95" s="44" t="str">
        <f ca="1">IF(AL95&lt;&gt;"",VLOOKUP('Quarter 3'!AQ95-5*('Quarter 3'!AN95-1),'Players Stats'!$B$136:$J$140,1+AO95),"")</f>
        <v/>
      </c>
      <c r="AV95" s="44" t="str">
        <f t="shared" ca="1" si="179"/>
        <v/>
      </c>
      <c r="AW95" s="27" t="str">
        <f t="shared" ca="1" si="180"/>
        <v/>
      </c>
      <c r="AX95" s="44" t="str">
        <f ca="1">IF(AL95&lt;&gt;"",IF(AV95="NO",VLOOKUP(AQ95,'Players Stats'!$C$88:$I$127,7),""),"")</f>
        <v/>
      </c>
      <c r="AY95" s="44" t="str">
        <f t="shared" ca="1" si="181"/>
        <v/>
      </c>
      <c r="AZ95" s="27" t="str">
        <f t="shared" ca="1" si="182"/>
        <v/>
      </c>
      <c r="BA95" s="44" t="str">
        <f ca="1">IF(AV95="NO",VLOOKUP(AQ95,'Players Stats'!$C$88:$H$127,7-'Quarter 3'!AY95),"")</f>
        <v/>
      </c>
      <c r="BB95" s="44" t="str">
        <f t="shared" ca="1" si="183"/>
        <v/>
      </c>
      <c r="BC95" s="27" t="str">
        <f t="shared" ca="1" si="184"/>
        <v/>
      </c>
      <c r="BD95" s="44" t="str">
        <f ca="1">IF(BC95="","",IF(BC95&lt;=VLOOKUP(AQ95,'Players Stats'!$C$88:$L$127,10),"YES","NO"))</f>
        <v/>
      </c>
      <c r="BE95" s="27" t="str">
        <f t="shared" ca="1" si="185"/>
        <v/>
      </c>
      <c r="BF95" s="44" t="str">
        <f ca="1">IF(BD95="YES",IF(BE95&lt;=VLOOKUP(AQ95,'Players Stats'!$C$88:$H$127,6),1,0),"")</f>
        <v/>
      </c>
      <c r="BG95" s="27" t="str">
        <f t="shared" ca="1" si="186"/>
        <v/>
      </c>
      <c r="BH95" s="44" t="str">
        <f ca="1">IF(AND(BD95="YES",BG95&lt;&gt;""),IF(BG95&lt;=VLOOKUP(AQ95,'Players Stats'!$C$88:$H$127,6),1,0),"")</f>
        <v/>
      </c>
      <c r="BI95" s="27" t="str">
        <f t="shared" ca="1" si="187"/>
        <v/>
      </c>
      <c r="BJ95" s="44" t="str">
        <f ca="1">IF(BI95="","",IF(BI95&lt;=Simulation!$K$7,"YES","NO"))</f>
        <v/>
      </c>
      <c r="BK95" s="27" t="str">
        <f t="shared" ca="1" si="188"/>
        <v/>
      </c>
      <c r="BL95" s="44" t="str">
        <f ca="1">IF(BJ95="NO",IF(BK95&lt;=Simulation!$K$9,AN95,AO95),"")</f>
        <v/>
      </c>
      <c r="BN95" s="44" t="str">
        <f t="shared" ca="1" si="189"/>
        <v/>
      </c>
      <c r="BO95" s="6" t="str">
        <f t="shared" ca="1" si="190"/>
        <v/>
      </c>
      <c r="BP95" s="44" t="str">
        <f t="shared" ca="1" si="191"/>
        <v/>
      </c>
      <c r="BR95" s="44" t="str">
        <f t="shared" ca="1" si="192"/>
        <v/>
      </c>
      <c r="BS95" s="44" t="str">
        <f t="shared" ca="1" si="193"/>
        <v/>
      </c>
      <c r="BT95" s="44" t="str">
        <f t="shared" ca="1" si="194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195"/>
        <v/>
      </c>
      <c r="BY95" s="44" t="str">
        <f t="shared" ca="1" si="196"/>
        <v/>
      </c>
      <c r="BZ95" s="27" t="str">
        <f t="shared" ca="1" si="197"/>
        <v/>
      </c>
      <c r="CA95" s="44" t="str">
        <f t="shared" ca="1" si="198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199"/>
        <v/>
      </c>
      <c r="CE95" s="44" t="str">
        <f ca="1">IF(BV95&lt;&gt;"",VLOOKUP('Quarter 3'!CA95-5*('Quarter 3'!BX95-1),'Players Stats'!$B$136:$J$140,1+BY95),"")</f>
        <v/>
      </c>
      <c r="CF95" s="44" t="str">
        <f t="shared" ca="1" si="200"/>
        <v/>
      </c>
      <c r="CG95" s="27" t="str">
        <f t="shared" ca="1" si="201"/>
        <v/>
      </c>
      <c r="CH95" s="44" t="str">
        <f ca="1">IF(BV95&lt;&gt;"",IF(CF95="NO",VLOOKUP(CA95,'Players Stats'!$C$88:$I$127,7),""),"")</f>
        <v/>
      </c>
      <c r="CI95" s="44" t="str">
        <f t="shared" ca="1" si="202"/>
        <v/>
      </c>
      <c r="CJ95" s="27" t="str">
        <f t="shared" ca="1" si="203"/>
        <v/>
      </c>
      <c r="CK95" s="44" t="str">
        <f ca="1">IF(CF95="NO",VLOOKUP(CA95,'Players Stats'!$C$88:$H$127,7-'Quarter 3'!CI95),"")</f>
        <v/>
      </c>
      <c r="CL95" s="44" t="str">
        <f t="shared" ca="1" si="204"/>
        <v/>
      </c>
      <c r="CM95" s="27" t="str">
        <f t="shared" ca="1" si="205"/>
        <v/>
      </c>
      <c r="CN95" s="44" t="str">
        <f ca="1">IF(CM95="","",IF(CM95&lt;=VLOOKUP(CA95,'Players Stats'!$C$88:$L$127,10),"YES","NO"))</f>
        <v/>
      </c>
      <c r="CO95" s="27" t="str">
        <f t="shared" ca="1" si="206"/>
        <v/>
      </c>
      <c r="CP95" s="44" t="str">
        <f ca="1">IF(CN95="YES",IF(CO95&lt;=VLOOKUP(CA95,'Players Stats'!$C$88:$H$127,6),1,0),"")</f>
        <v/>
      </c>
      <c r="CQ95" s="27" t="str">
        <f t="shared" ca="1" si="207"/>
        <v/>
      </c>
      <c r="CR95" s="44" t="str">
        <f ca="1">IF(AND(CN95="YES",CQ95&lt;&gt;""),IF(CQ95&lt;=VLOOKUP(CA95,'Players Stats'!$C$88:$H$127,6),1,0),"")</f>
        <v/>
      </c>
      <c r="CS95" s="27" t="str">
        <f t="shared" ca="1" si="208"/>
        <v/>
      </c>
      <c r="CT95" s="44" t="str">
        <f ca="1">IF(CS95="","",IF(CS95&lt;=Simulation!$K$7,"YES","NO"))</f>
        <v/>
      </c>
      <c r="CU95" s="27" t="str">
        <f t="shared" ca="1" si="209"/>
        <v/>
      </c>
      <c r="CV95" s="44" t="str">
        <f ca="1">IF(CT95="NO",IF(CU95&lt;=Simulation!$K$9,BX95,BY95),"")</f>
        <v/>
      </c>
      <c r="CX95" s="44" t="str">
        <f t="shared" ca="1" si="210"/>
        <v/>
      </c>
      <c r="CY95" s="6" t="str">
        <f t="shared" ca="1" si="211"/>
        <v/>
      </c>
      <c r="CZ95" s="44" t="str">
        <f t="shared" ca="1" si="212"/>
        <v/>
      </c>
      <c r="DB95" s="44" t="str">
        <f t="shared" ca="1" si="213"/>
        <v/>
      </c>
      <c r="DC95" s="44" t="str">
        <f t="shared" ca="1" si="214"/>
        <v/>
      </c>
      <c r="DD95" s="44" t="str">
        <f t="shared" ca="1" si="215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16"/>
        <v/>
      </c>
      <c r="DI95" s="44" t="str">
        <f t="shared" ca="1" si="217"/>
        <v/>
      </c>
      <c r="DJ95" s="27" t="str">
        <f t="shared" ca="1" si="218"/>
        <v/>
      </c>
      <c r="DK95" s="44" t="str">
        <f t="shared" ca="1" si="219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20"/>
        <v/>
      </c>
      <c r="DO95" s="44" t="str">
        <f ca="1">IF(DF95&lt;&gt;"",VLOOKUP('Quarter 3'!DK95-5*('Quarter 3'!DH95-1),'Players Stats'!$B$136:$J$140,1+DI95),"")</f>
        <v/>
      </c>
      <c r="DP95" s="44" t="str">
        <f t="shared" ca="1" si="221"/>
        <v/>
      </c>
      <c r="DQ95" s="27" t="str">
        <f t="shared" ca="1" si="222"/>
        <v/>
      </c>
      <c r="DR95" s="44" t="str">
        <f ca="1">IF(DF95&lt;&gt;"",IF(DP95="NO",VLOOKUP(DK95,'Players Stats'!$C$88:$I$127,7),""),"")</f>
        <v/>
      </c>
      <c r="DS95" s="44" t="str">
        <f t="shared" ca="1" si="223"/>
        <v/>
      </c>
      <c r="DT95" s="27" t="str">
        <f t="shared" ca="1" si="224"/>
        <v/>
      </c>
      <c r="DU95" s="44" t="str">
        <f ca="1">IF(DP95="NO",VLOOKUP(DK95,'Players Stats'!$C$88:$H$127,7-'Quarter 3'!DS95),"")</f>
        <v/>
      </c>
      <c r="DV95" s="44" t="str">
        <f t="shared" ca="1" si="225"/>
        <v/>
      </c>
      <c r="DW95" s="27" t="str">
        <f t="shared" ca="1" si="226"/>
        <v/>
      </c>
      <c r="DX95" s="44" t="str">
        <f ca="1">IF(DW95="","",IF(DW95&lt;=VLOOKUP(DK95,'Players Stats'!$C$88:$L$127,10),"YES","NO"))</f>
        <v/>
      </c>
      <c r="DY95" s="27" t="str">
        <f t="shared" ca="1" si="227"/>
        <v/>
      </c>
      <c r="DZ95" s="44" t="str">
        <f ca="1">IF(DX95="YES",IF(DY95&lt;=VLOOKUP(DK95,'Players Stats'!$C$88:$H$127,6),1,0),"")</f>
        <v/>
      </c>
      <c r="EA95" s="27" t="str">
        <f t="shared" ca="1" si="228"/>
        <v/>
      </c>
      <c r="EB95" s="44" t="str">
        <f ca="1">IF(AND(DX95="YES",EA95&lt;&gt;""),IF(EA95&lt;=VLOOKUP(DK95,'Players Stats'!$C$88:$H$127,6),1,0),"")</f>
        <v/>
      </c>
      <c r="EC95" s="27" t="str">
        <f t="shared" ca="1" si="229"/>
        <v/>
      </c>
      <c r="ED95" s="44" t="str">
        <f ca="1">IF(EC95="","",IF(EC95&lt;=Simulation!$K$7,"YES","NO"))</f>
        <v/>
      </c>
      <c r="EE95" s="27" t="str">
        <f t="shared" ca="1" si="230"/>
        <v/>
      </c>
      <c r="EF95" s="44" t="str">
        <f ca="1">IF(ED95="NO",IF(EE95&lt;=Simulation!$K$9,DH95,DI95),"")</f>
        <v/>
      </c>
      <c r="EH95" s="44" t="str">
        <f t="shared" ca="1" si="231"/>
        <v/>
      </c>
      <c r="EI95" s="6" t="str">
        <f t="shared" ca="1" si="232"/>
        <v/>
      </c>
      <c r="EJ95" s="44" t="str">
        <f t="shared" ca="1" si="233"/>
        <v/>
      </c>
      <c r="EL95" s="44" t="str">
        <f t="shared" ca="1" si="234"/>
        <v/>
      </c>
      <c r="EM95" s="44" t="str">
        <f t="shared" ca="1" si="235"/>
        <v/>
      </c>
      <c r="EN95" s="44" t="str">
        <f t="shared" ca="1" si="236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53"/>
        <v/>
      </c>
      <c r="E96" s="44" t="str">
        <f t="shared" ca="1" si="154"/>
        <v/>
      </c>
      <c r="F96" s="27" t="str">
        <f t="shared" ca="1" si="155"/>
        <v/>
      </c>
      <c r="G96" s="44" t="str">
        <f t="shared" ca="1" si="156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27" t="str">
        <f t="shared" ca="1" si="157"/>
        <v/>
      </c>
      <c r="K96" s="44" t="str">
        <f ca="1">IF(B96&lt;&gt;"",VLOOKUP('Quarter 3'!G96-5*('Quarter 3'!D96-1),'Players Stats'!$B$136:$J$140,1+E96),"")</f>
        <v/>
      </c>
      <c r="L96" s="44" t="str">
        <f t="shared" ca="1" si="158"/>
        <v/>
      </c>
      <c r="M96" s="27" t="str">
        <f t="shared" ca="1" si="159"/>
        <v/>
      </c>
      <c r="N96" s="44" t="str">
        <f ca="1">IF(B96&lt;&gt;"",IF(L96="NO",VLOOKUP(G96,'Players Stats'!$C$88:$I$127,7),""),"")</f>
        <v/>
      </c>
      <c r="O96" s="44" t="str">
        <f t="shared" ca="1" si="160"/>
        <v/>
      </c>
      <c r="P96" s="27" t="str">
        <f t="shared" ca="1" si="161"/>
        <v/>
      </c>
      <c r="Q96" s="44" t="str">
        <f ca="1">IF(L96="NO",VLOOKUP(G96,'Players Stats'!$C$88:$H$127,7-'Quarter 3'!O96),"")</f>
        <v/>
      </c>
      <c r="R96" s="44" t="str">
        <f t="shared" ca="1" si="162"/>
        <v/>
      </c>
      <c r="S96" s="27" t="str">
        <f t="shared" ca="1" si="163"/>
        <v/>
      </c>
      <c r="T96" s="44" t="str">
        <f ca="1">IF(S96="","",IF(S96&lt;=VLOOKUP(G96,'Players Stats'!$C$88:$L$127,10),"YES","NO"))</f>
        <v/>
      </c>
      <c r="U96" s="27" t="str">
        <f t="shared" ca="1" si="164"/>
        <v/>
      </c>
      <c r="V96" s="44" t="str">
        <f ca="1">IF(T96="YES",IF(U96&lt;=VLOOKUP(G96,'Players Stats'!$C$88:$H$127,6),1,0),"")</f>
        <v/>
      </c>
      <c r="W96" s="27" t="str">
        <f t="shared" ca="1" si="165"/>
        <v/>
      </c>
      <c r="X96" s="44" t="str">
        <f ca="1">IF(AND(T96="YES",W96&lt;&gt;""),IF(W96&lt;=VLOOKUP(G96,'Players Stats'!$C$88:$H$127,6),1,0),"")</f>
        <v/>
      </c>
      <c r="Y96" s="27" t="str">
        <f t="shared" ca="1" si="166"/>
        <v/>
      </c>
      <c r="Z96" s="44" t="str">
        <f ca="1">IF(Y96="","",IF(Y96&lt;=Simulation!$K$7,"YES","NO"))</f>
        <v/>
      </c>
      <c r="AA96" s="27" t="str">
        <f t="shared" ca="1" si="167"/>
        <v/>
      </c>
      <c r="AB96" s="44" t="str">
        <f ca="1">IF(Z96="NO",IF(AA96&lt;=Simulation!$K$9,D96,E96),"")</f>
        <v/>
      </c>
      <c r="AD96" s="44" t="str">
        <f t="shared" ca="1" si="168"/>
        <v/>
      </c>
      <c r="AE96" s="6" t="str">
        <f t="shared" ca="1" si="169"/>
        <v/>
      </c>
      <c r="AF96" s="44" t="str">
        <f t="shared" ca="1" si="170"/>
        <v/>
      </c>
      <c r="AH96" s="44" t="str">
        <f t="shared" ca="1" si="171"/>
        <v/>
      </c>
      <c r="AI96" s="44" t="str">
        <f t="shared" ca="1" si="172"/>
        <v/>
      </c>
      <c r="AJ96" s="44" t="str">
        <f t="shared" ca="1" si="173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74"/>
        <v/>
      </c>
      <c r="AO96" s="44" t="str">
        <f t="shared" ca="1" si="175"/>
        <v/>
      </c>
      <c r="AP96" s="27" t="str">
        <f t="shared" ca="1" si="176"/>
        <v/>
      </c>
      <c r="AQ96" s="44" t="str">
        <f t="shared" ca="1" si="177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78"/>
        <v/>
      </c>
      <c r="AU96" s="44" t="str">
        <f ca="1">IF(AL96&lt;&gt;"",VLOOKUP('Quarter 3'!AQ96-5*('Quarter 3'!AN96-1),'Players Stats'!$B$136:$J$140,1+AO96),"")</f>
        <v/>
      </c>
      <c r="AV96" s="44" t="str">
        <f t="shared" ca="1" si="179"/>
        <v/>
      </c>
      <c r="AW96" s="27" t="str">
        <f t="shared" ca="1" si="180"/>
        <v/>
      </c>
      <c r="AX96" s="44" t="str">
        <f ca="1">IF(AL96&lt;&gt;"",IF(AV96="NO",VLOOKUP(AQ96,'Players Stats'!$C$88:$I$127,7),""),"")</f>
        <v/>
      </c>
      <c r="AY96" s="44" t="str">
        <f t="shared" ca="1" si="181"/>
        <v/>
      </c>
      <c r="AZ96" s="27" t="str">
        <f t="shared" ca="1" si="182"/>
        <v/>
      </c>
      <c r="BA96" s="44" t="str">
        <f ca="1">IF(AV96="NO",VLOOKUP(AQ96,'Players Stats'!$C$88:$H$127,7-'Quarter 3'!AY96),"")</f>
        <v/>
      </c>
      <c r="BB96" s="44" t="str">
        <f t="shared" ca="1" si="183"/>
        <v/>
      </c>
      <c r="BC96" s="27" t="str">
        <f t="shared" ca="1" si="184"/>
        <v/>
      </c>
      <c r="BD96" s="44" t="str">
        <f ca="1">IF(BC96="","",IF(BC96&lt;=VLOOKUP(AQ96,'Players Stats'!$C$88:$L$127,10),"YES","NO"))</f>
        <v/>
      </c>
      <c r="BE96" s="27" t="str">
        <f t="shared" ca="1" si="185"/>
        <v/>
      </c>
      <c r="BF96" s="44" t="str">
        <f ca="1">IF(BD96="YES",IF(BE96&lt;=VLOOKUP(AQ96,'Players Stats'!$C$88:$H$127,6),1,0),"")</f>
        <v/>
      </c>
      <c r="BG96" s="27" t="str">
        <f t="shared" ca="1" si="186"/>
        <v/>
      </c>
      <c r="BH96" s="44" t="str">
        <f ca="1">IF(AND(BD96="YES",BG96&lt;&gt;""),IF(BG96&lt;=VLOOKUP(AQ96,'Players Stats'!$C$88:$H$127,6),1,0),"")</f>
        <v/>
      </c>
      <c r="BI96" s="27" t="str">
        <f t="shared" ca="1" si="187"/>
        <v/>
      </c>
      <c r="BJ96" s="44" t="str">
        <f ca="1">IF(BI96="","",IF(BI96&lt;=Simulation!$K$7,"YES","NO"))</f>
        <v/>
      </c>
      <c r="BK96" s="27" t="str">
        <f t="shared" ca="1" si="188"/>
        <v/>
      </c>
      <c r="BL96" s="44" t="str">
        <f ca="1">IF(BJ96="NO",IF(BK96&lt;=Simulation!$K$9,AN96,AO96),"")</f>
        <v/>
      </c>
      <c r="BN96" s="44" t="str">
        <f t="shared" ca="1" si="189"/>
        <v/>
      </c>
      <c r="BO96" s="6" t="str">
        <f t="shared" ca="1" si="190"/>
        <v/>
      </c>
      <c r="BP96" s="44" t="str">
        <f t="shared" ca="1" si="191"/>
        <v/>
      </c>
      <c r="BR96" s="44" t="str">
        <f t="shared" ca="1" si="192"/>
        <v/>
      </c>
      <c r="BS96" s="44" t="str">
        <f t="shared" ca="1" si="193"/>
        <v/>
      </c>
      <c r="BT96" s="44" t="str">
        <f t="shared" ca="1" si="194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195"/>
        <v/>
      </c>
      <c r="BY96" s="44" t="str">
        <f t="shared" ca="1" si="196"/>
        <v/>
      </c>
      <c r="BZ96" s="27" t="str">
        <f t="shared" ca="1" si="197"/>
        <v/>
      </c>
      <c r="CA96" s="44" t="str">
        <f t="shared" ca="1" si="198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199"/>
        <v/>
      </c>
      <c r="CE96" s="44" t="str">
        <f ca="1">IF(BV96&lt;&gt;"",VLOOKUP('Quarter 3'!CA96-5*('Quarter 3'!BX96-1),'Players Stats'!$B$136:$J$140,1+BY96),"")</f>
        <v/>
      </c>
      <c r="CF96" s="44" t="str">
        <f t="shared" ca="1" si="200"/>
        <v/>
      </c>
      <c r="CG96" s="27" t="str">
        <f t="shared" ca="1" si="201"/>
        <v/>
      </c>
      <c r="CH96" s="44" t="str">
        <f ca="1">IF(BV96&lt;&gt;"",IF(CF96="NO",VLOOKUP(CA96,'Players Stats'!$C$88:$I$127,7),""),"")</f>
        <v/>
      </c>
      <c r="CI96" s="44" t="str">
        <f t="shared" ca="1" si="202"/>
        <v/>
      </c>
      <c r="CJ96" s="27" t="str">
        <f t="shared" ca="1" si="203"/>
        <v/>
      </c>
      <c r="CK96" s="44" t="str">
        <f ca="1">IF(CF96="NO",VLOOKUP(CA96,'Players Stats'!$C$88:$H$127,7-'Quarter 3'!CI96),"")</f>
        <v/>
      </c>
      <c r="CL96" s="44" t="str">
        <f t="shared" ca="1" si="204"/>
        <v/>
      </c>
      <c r="CM96" s="27" t="str">
        <f t="shared" ca="1" si="205"/>
        <v/>
      </c>
      <c r="CN96" s="44" t="str">
        <f ca="1">IF(CM96="","",IF(CM96&lt;=VLOOKUP(CA96,'Players Stats'!$C$88:$L$127,10),"YES","NO"))</f>
        <v/>
      </c>
      <c r="CO96" s="27" t="str">
        <f t="shared" ca="1" si="206"/>
        <v/>
      </c>
      <c r="CP96" s="44" t="str">
        <f ca="1">IF(CN96="YES",IF(CO96&lt;=VLOOKUP(CA96,'Players Stats'!$C$88:$H$127,6),1,0),"")</f>
        <v/>
      </c>
      <c r="CQ96" s="27" t="str">
        <f t="shared" ca="1" si="207"/>
        <v/>
      </c>
      <c r="CR96" s="44" t="str">
        <f ca="1">IF(AND(CN96="YES",CQ96&lt;&gt;""),IF(CQ96&lt;=VLOOKUP(CA96,'Players Stats'!$C$88:$H$127,6),1,0),"")</f>
        <v/>
      </c>
      <c r="CS96" s="27" t="str">
        <f t="shared" ca="1" si="208"/>
        <v/>
      </c>
      <c r="CT96" s="44" t="str">
        <f ca="1">IF(CS96="","",IF(CS96&lt;=Simulation!$K$7,"YES","NO"))</f>
        <v/>
      </c>
      <c r="CU96" s="27" t="str">
        <f t="shared" ca="1" si="209"/>
        <v/>
      </c>
      <c r="CV96" s="44" t="str">
        <f ca="1">IF(CT96="NO",IF(CU96&lt;=Simulation!$K$9,BX96,BY96),"")</f>
        <v/>
      </c>
      <c r="CX96" s="44" t="str">
        <f t="shared" ca="1" si="210"/>
        <v/>
      </c>
      <c r="CY96" s="6" t="str">
        <f t="shared" ca="1" si="211"/>
        <v/>
      </c>
      <c r="CZ96" s="44" t="str">
        <f t="shared" ca="1" si="212"/>
        <v/>
      </c>
      <c r="DB96" s="44" t="str">
        <f t="shared" ca="1" si="213"/>
        <v/>
      </c>
      <c r="DC96" s="44" t="str">
        <f t="shared" ca="1" si="214"/>
        <v/>
      </c>
      <c r="DD96" s="44" t="str">
        <f t="shared" ca="1" si="215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16"/>
        <v/>
      </c>
      <c r="DI96" s="44" t="str">
        <f t="shared" ca="1" si="217"/>
        <v/>
      </c>
      <c r="DJ96" s="27" t="str">
        <f t="shared" ca="1" si="218"/>
        <v/>
      </c>
      <c r="DK96" s="44" t="str">
        <f t="shared" ca="1" si="219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20"/>
        <v/>
      </c>
      <c r="DO96" s="44" t="str">
        <f ca="1">IF(DF96&lt;&gt;"",VLOOKUP('Quarter 3'!DK96-5*('Quarter 3'!DH96-1),'Players Stats'!$B$136:$J$140,1+DI96),"")</f>
        <v/>
      </c>
      <c r="DP96" s="44" t="str">
        <f t="shared" ca="1" si="221"/>
        <v/>
      </c>
      <c r="DQ96" s="27" t="str">
        <f t="shared" ca="1" si="222"/>
        <v/>
      </c>
      <c r="DR96" s="44" t="str">
        <f ca="1">IF(DF96&lt;&gt;"",IF(DP96="NO",VLOOKUP(DK96,'Players Stats'!$C$88:$I$127,7),""),"")</f>
        <v/>
      </c>
      <c r="DS96" s="44" t="str">
        <f t="shared" ca="1" si="223"/>
        <v/>
      </c>
      <c r="DT96" s="27" t="str">
        <f t="shared" ca="1" si="224"/>
        <v/>
      </c>
      <c r="DU96" s="44" t="str">
        <f ca="1">IF(DP96="NO",VLOOKUP(DK96,'Players Stats'!$C$88:$H$127,7-'Quarter 3'!DS96),"")</f>
        <v/>
      </c>
      <c r="DV96" s="44" t="str">
        <f t="shared" ca="1" si="225"/>
        <v/>
      </c>
      <c r="DW96" s="27" t="str">
        <f t="shared" ca="1" si="226"/>
        <v/>
      </c>
      <c r="DX96" s="44" t="str">
        <f ca="1">IF(DW96="","",IF(DW96&lt;=VLOOKUP(DK96,'Players Stats'!$C$88:$L$127,10),"YES","NO"))</f>
        <v/>
      </c>
      <c r="DY96" s="27" t="str">
        <f t="shared" ca="1" si="227"/>
        <v/>
      </c>
      <c r="DZ96" s="44" t="str">
        <f ca="1">IF(DX96="YES",IF(DY96&lt;=VLOOKUP(DK96,'Players Stats'!$C$88:$H$127,6),1,0),"")</f>
        <v/>
      </c>
      <c r="EA96" s="27" t="str">
        <f t="shared" ca="1" si="228"/>
        <v/>
      </c>
      <c r="EB96" s="44" t="str">
        <f ca="1">IF(AND(DX96="YES",EA96&lt;&gt;""),IF(EA96&lt;=VLOOKUP(DK96,'Players Stats'!$C$88:$H$127,6),1,0),"")</f>
        <v/>
      </c>
      <c r="EC96" s="27" t="str">
        <f t="shared" ca="1" si="229"/>
        <v/>
      </c>
      <c r="ED96" s="44" t="str">
        <f ca="1">IF(EC96="","",IF(EC96&lt;=Simulation!$K$7,"YES","NO"))</f>
        <v/>
      </c>
      <c r="EE96" s="27" t="str">
        <f t="shared" ca="1" si="230"/>
        <v/>
      </c>
      <c r="EF96" s="44" t="str">
        <f ca="1">IF(ED96="NO",IF(EE96&lt;=Simulation!$K$9,DH96,DI96),"")</f>
        <v/>
      </c>
      <c r="EH96" s="44" t="str">
        <f t="shared" ca="1" si="231"/>
        <v/>
      </c>
      <c r="EI96" s="6" t="str">
        <f t="shared" ca="1" si="232"/>
        <v/>
      </c>
      <c r="EJ96" s="44" t="str">
        <f t="shared" ca="1" si="233"/>
        <v/>
      </c>
      <c r="EL96" s="44" t="str">
        <f t="shared" ca="1" si="234"/>
        <v/>
      </c>
      <c r="EM96" s="44" t="str">
        <f t="shared" ca="1" si="235"/>
        <v/>
      </c>
      <c r="EN96" s="44" t="str">
        <f t="shared" ca="1" si="236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53"/>
        <v/>
      </c>
      <c r="E97" s="44" t="str">
        <f t="shared" ca="1" si="154"/>
        <v/>
      </c>
      <c r="F97" s="27" t="str">
        <f t="shared" ca="1" si="155"/>
        <v/>
      </c>
      <c r="G97" s="44" t="str">
        <f t="shared" ca="1" si="156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27" t="str">
        <f t="shared" ca="1" si="157"/>
        <v/>
      </c>
      <c r="K97" s="44" t="str">
        <f ca="1">IF(B97&lt;&gt;"",VLOOKUP('Quarter 3'!G97-5*('Quarter 3'!D97-1),'Players Stats'!$B$136:$J$140,1+E97),"")</f>
        <v/>
      </c>
      <c r="L97" s="44" t="str">
        <f t="shared" ca="1" si="158"/>
        <v/>
      </c>
      <c r="M97" s="27" t="str">
        <f t="shared" ca="1" si="159"/>
        <v/>
      </c>
      <c r="N97" s="44" t="str">
        <f ca="1">IF(B97&lt;&gt;"",IF(L97="NO",VLOOKUP(G97,'Players Stats'!$C$88:$I$127,7),""),"")</f>
        <v/>
      </c>
      <c r="O97" s="44" t="str">
        <f t="shared" ca="1" si="160"/>
        <v/>
      </c>
      <c r="P97" s="27" t="str">
        <f t="shared" ca="1" si="161"/>
        <v/>
      </c>
      <c r="Q97" s="44" t="str">
        <f ca="1">IF(L97="NO",VLOOKUP(G97,'Players Stats'!$C$88:$H$127,7-'Quarter 3'!O97),"")</f>
        <v/>
      </c>
      <c r="R97" s="44" t="str">
        <f t="shared" ca="1" si="162"/>
        <v/>
      </c>
      <c r="S97" s="27" t="str">
        <f t="shared" ca="1" si="163"/>
        <v/>
      </c>
      <c r="T97" s="44" t="str">
        <f ca="1">IF(S97="","",IF(S97&lt;=VLOOKUP(G97,'Players Stats'!$C$88:$L$127,10),"YES","NO"))</f>
        <v/>
      </c>
      <c r="U97" s="27" t="str">
        <f t="shared" ca="1" si="164"/>
        <v/>
      </c>
      <c r="V97" s="44" t="str">
        <f ca="1">IF(T97="YES",IF(U97&lt;=VLOOKUP(G97,'Players Stats'!$C$88:$H$127,6),1,0),"")</f>
        <v/>
      </c>
      <c r="W97" s="27" t="str">
        <f t="shared" ca="1" si="165"/>
        <v/>
      </c>
      <c r="X97" s="44" t="str">
        <f ca="1">IF(AND(T97="YES",W97&lt;&gt;""),IF(W97&lt;=VLOOKUP(G97,'Players Stats'!$C$88:$H$127,6),1,0),"")</f>
        <v/>
      </c>
      <c r="Y97" s="27" t="str">
        <f t="shared" ca="1" si="166"/>
        <v/>
      </c>
      <c r="Z97" s="44" t="str">
        <f ca="1">IF(Y97="","",IF(Y97&lt;=Simulation!$K$7,"YES","NO"))</f>
        <v/>
      </c>
      <c r="AA97" s="27" t="str">
        <f t="shared" ca="1" si="167"/>
        <v/>
      </c>
      <c r="AB97" s="44" t="str">
        <f ca="1">IF(Z97="NO",IF(AA97&lt;=Simulation!$K$9,D97,E97),"")</f>
        <v/>
      </c>
      <c r="AD97" s="44" t="str">
        <f t="shared" ca="1" si="168"/>
        <v/>
      </c>
      <c r="AE97" s="6" t="str">
        <f t="shared" ca="1" si="169"/>
        <v/>
      </c>
      <c r="AF97" s="44" t="str">
        <f t="shared" ca="1" si="170"/>
        <v/>
      </c>
      <c r="AH97" s="44" t="str">
        <f t="shared" ca="1" si="171"/>
        <v/>
      </c>
      <c r="AI97" s="44" t="str">
        <f t="shared" ca="1" si="172"/>
        <v/>
      </c>
      <c r="AJ97" s="44" t="str">
        <f t="shared" ca="1" si="173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74"/>
        <v/>
      </c>
      <c r="AO97" s="44" t="str">
        <f t="shared" ca="1" si="175"/>
        <v/>
      </c>
      <c r="AP97" s="27" t="str">
        <f t="shared" ca="1" si="176"/>
        <v/>
      </c>
      <c r="AQ97" s="44" t="str">
        <f t="shared" ca="1" si="177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78"/>
        <v/>
      </c>
      <c r="AU97" s="44" t="str">
        <f ca="1">IF(AL97&lt;&gt;"",VLOOKUP('Quarter 3'!AQ97-5*('Quarter 3'!AN97-1),'Players Stats'!$B$136:$J$140,1+AO97),"")</f>
        <v/>
      </c>
      <c r="AV97" s="44" t="str">
        <f t="shared" ca="1" si="179"/>
        <v/>
      </c>
      <c r="AW97" s="27" t="str">
        <f t="shared" ca="1" si="180"/>
        <v/>
      </c>
      <c r="AX97" s="44" t="str">
        <f ca="1">IF(AL97&lt;&gt;"",IF(AV97="NO",VLOOKUP(AQ97,'Players Stats'!$C$88:$I$127,7),""),"")</f>
        <v/>
      </c>
      <c r="AY97" s="44" t="str">
        <f t="shared" ca="1" si="181"/>
        <v/>
      </c>
      <c r="AZ97" s="27" t="str">
        <f t="shared" ca="1" si="182"/>
        <v/>
      </c>
      <c r="BA97" s="44" t="str">
        <f ca="1">IF(AV97="NO",VLOOKUP(AQ97,'Players Stats'!$C$88:$H$127,7-'Quarter 3'!AY97),"")</f>
        <v/>
      </c>
      <c r="BB97" s="44" t="str">
        <f t="shared" ca="1" si="183"/>
        <v/>
      </c>
      <c r="BC97" s="27" t="str">
        <f t="shared" ca="1" si="184"/>
        <v/>
      </c>
      <c r="BD97" s="44" t="str">
        <f ca="1">IF(BC97="","",IF(BC97&lt;=VLOOKUP(AQ97,'Players Stats'!$C$88:$L$127,10),"YES","NO"))</f>
        <v/>
      </c>
      <c r="BE97" s="27" t="str">
        <f t="shared" ca="1" si="185"/>
        <v/>
      </c>
      <c r="BF97" s="44" t="str">
        <f ca="1">IF(BD97="YES",IF(BE97&lt;=VLOOKUP(AQ97,'Players Stats'!$C$88:$H$127,6),1,0),"")</f>
        <v/>
      </c>
      <c r="BG97" s="27" t="str">
        <f t="shared" ca="1" si="186"/>
        <v/>
      </c>
      <c r="BH97" s="44" t="str">
        <f ca="1">IF(AND(BD97="YES",BG97&lt;&gt;""),IF(BG97&lt;=VLOOKUP(AQ97,'Players Stats'!$C$88:$H$127,6),1,0),"")</f>
        <v/>
      </c>
      <c r="BI97" s="27" t="str">
        <f t="shared" ca="1" si="187"/>
        <v/>
      </c>
      <c r="BJ97" s="44" t="str">
        <f ca="1">IF(BI97="","",IF(BI97&lt;=Simulation!$K$7,"YES","NO"))</f>
        <v/>
      </c>
      <c r="BK97" s="27" t="str">
        <f t="shared" ca="1" si="188"/>
        <v/>
      </c>
      <c r="BL97" s="44" t="str">
        <f ca="1">IF(BJ97="NO",IF(BK97&lt;=Simulation!$K$9,AN97,AO97),"")</f>
        <v/>
      </c>
      <c r="BN97" s="44" t="str">
        <f t="shared" ca="1" si="189"/>
        <v/>
      </c>
      <c r="BO97" s="6" t="str">
        <f t="shared" ca="1" si="190"/>
        <v/>
      </c>
      <c r="BP97" s="44" t="str">
        <f t="shared" ca="1" si="191"/>
        <v/>
      </c>
      <c r="BR97" s="44" t="str">
        <f t="shared" ca="1" si="192"/>
        <v/>
      </c>
      <c r="BS97" s="44" t="str">
        <f t="shared" ca="1" si="193"/>
        <v/>
      </c>
      <c r="BT97" s="44" t="str">
        <f t="shared" ca="1" si="194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195"/>
        <v/>
      </c>
      <c r="BY97" s="44" t="str">
        <f t="shared" ca="1" si="196"/>
        <v/>
      </c>
      <c r="BZ97" s="27" t="str">
        <f t="shared" ca="1" si="197"/>
        <v/>
      </c>
      <c r="CA97" s="44" t="str">
        <f t="shared" ca="1" si="198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199"/>
        <v/>
      </c>
      <c r="CE97" s="44" t="str">
        <f ca="1">IF(BV97&lt;&gt;"",VLOOKUP('Quarter 3'!CA97-5*('Quarter 3'!BX97-1),'Players Stats'!$B$136:$J$140,1+BY97),"")</f>
        <v/>
      </c>
      <c r="CF97" s="44" t="str">
        <f t="shared" ca="1" si="200"/>
        <v/>
      </c>
      <c r="CG97" s="27" t="str">
        <f t="shared" ca="1" si="201"/>
        <v/>
      </c>
      <c r="CH97" s="44" t="str">
        <f ca="1">IF(BV97&lt;&gt;"",IF(CF97="NO",VLOOKUP(CA97,'Players Stats'!$C$88:$I$127,7),""),"")</f>
        <v/>
      </c>
      <c r="CI97" s="44" t="str">
        <f t="shared" ca="1" si="202"/>
        <v/>
      </c>
      <c r="CJ97" s="27" t="str">
        <f t="shared" ca="1" si="203"/>
        <v/>
      </c>
      <c r="CK97" s="44" t="str">
        <f ca="1">IF(CF97="NO",VLOOKUP(CA97,'Players Stats'!$C$88:$H$127,7-'Quarter 3'!CI97),"")</f>
        <v/>
      </c>
      <c r="CL97" s="44" t="str">
        <f t="shared" ca="1" si="204"/>
        <v/>
      </c>
      <c r="CM97" s="27" t="str">
        <f t="shared" ca="1" si="205"/>
        <v/>
      </c>
      <c r="CN97" s="44" t="str">
        <f ca="1">IF(CM97="","",IF(CM97&lt;=VLOOKUP(CA97,'Players Stats'!$C$88:$L$127,10),"YES","NO"))</f>
        <v/>
      </c>
      <c r="CO97" s="27" t="str">
        <f t="shared" ca="1" si="206"/>
        <v/>
      </c>
      <c r="CP97" s="44" t="str">
        <f ca="1">IF(CN97="YES",IF(CO97&lt;=VLOOKUP(CA97,'Players Stats'!$C$88:$H$127,6),1,0),"")</f>
        <v/>
      </c>
      <c r="CQ97" s="27" t="str">
        <f t="shared" ca="1" si="207"/>
        <v/>
      </c>
      <c r="CR97" s="44" t="str">
        <f ca="1">IF(AND(CN97="YES",CQ97&lt;&gt;""),IF(CQ97&lt;=VLOOKUP(CA97,'Players Stats'!$C$88:$H$127,6),1,0),"")</f>
        <v/>
      </c>
      <c r="CS97" s="27" t="str">
        <f t="shared" ca="1" si="208"/>
        <v/>
      </c>
      <c r="CT97" s="44" t="str">
        <f ca="1">IF(CS97="","",IF(CS97&lt;=Simulation!$K$7,"YES","NO"))</f>
        <v/>
      </c>
      <c r="CU97" s="27" t="str">
        <f t="shared" ca="1" si="209"/>
        <v/>
      </c>
      <c r="CV97" s="44" t="str">
        <f ca="1">IF(CT97="NO",IF(CU97&lt;=Simulation!$K$9,BX97,BY97),"")</f>
        <v/>
      </c>
      <c r="CX97" s="44" t="str">
        <f t="shared" ca="1" si="210"/>
        <v/>
      </c>
      <c r="CY97" s="6" t="str">
        <f t="shared" ca="1" si="211"/>
        <v/>
      </c>
      <c r="CZ97" s="44" t="str">
        <f t="shared" ca="1" si="212"/>
        <v/>
      </c>
      <c r="DB97" s="44" t="str">
        <f t="shared" ca="1" si="213"/>
        <v/>
      </c>
      <c r="DC97" s="44" t="str">
        <f t="shared" ca="1" si="214"/>
        <v/>
      </c>
      <c r="DD97" s="44" t="str">
        <f t="shared" ca="1" si="215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16"/>
        <v/>
      </c>
      <c r="DI97" s="44" t="str">
        <f t="shared" ca="1" si="217"/>
        <v/>
      </c>
      <c r="DJ97" s="27" t="str">
        <f t="shared" ca="1" si="218"/>
        <v/>
      </c>
      <c r="DK97" s="44" t="str">
        <f t="shared" ca="1" si="219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20"/>
        <v/>
      </c>
      <c r="DO97" s="44" t="str">
        <f ca="1">IF(DF97&lt;&gt;"",VLOOKUP('Quarter 3'!DK97-5*('Quarter 3'!DH97-1),'Players Stats'!$B$136:$J$140,1+DI97),"")</f>
        <v/>
      </c>
      <c r="DP97" s="44" t="str">
        <f t="shared" ca="1" si="221"/>
        <v/>
      </c>
      <c r="DQ97" s="27" t="str">
        <f t="shared" ca="1" si="222"/>
        <v/>
      </c>
      <c r="DR97" s="44" t="str">
        <f ca="1">IF(DF97&lt;&gt;"",IF(DP97="NO",VLOOKUP(DK97,'Players Stats'!$C$88:$I$127,7),""),"")</f>
        <v/>
      </c>
      <c r="DS97" s="44" t="str">
        <f t="shared" ca="1" si="223"/>
        <v/>
      </c>
      <c r="DT97" s="27" t="str">
        <f t="shared" ca="1" si="224"/>
        <v/>
      </c>
      <c r="DU97" s="44" t="str">
        <f ca="1">IF(DP97="NO",VLOOKUP(DK97,'Players Stats'!$C$88:$H$127,7-'Quarter 3'!DS97),"")</f>
        <v/>
      </c>
      <c r="DV97" s="44" t="str">
        <f t="shared" ca="1" si="225"/>
        <v/>
      </c>
      <c r="DW97" s="27" t="str">
        <f t="shared" ca="1" si="226"/>
        <v/>
      </c>
      <c r="DX97" s="44" t="str">
        <f ca="1">IF(DW97="","",IF(DW97&lt;=VLOOKUP(DK97,'Players Stats'!$C$88:$L$127,10),"YES","NO"))</f>
        <v/>
      </c>
      <c r="DY97" s="27" t="str">
        <f t="shared" ca="1" si="227"/>
        <v/>
      </c>
      <c r="DZ97" s="44" t="str">
        <f ca="1">IF(DX97="YES",IF(DY97&lt;=VLOOKUP(DK97,'Players Stats'!$C$88:$H$127,6),1,0),"")</f>
        <v/>
      </c>
      <c r="EA97" s="27" t="str">
        <f t="shared" ca="1" si="228"/>
        <v/>
      </c>
      <c r="EB97" s="44" t="str">
        <f ca="1">IF(AND(DX97="YES",EA97&lt;&gt;""),IF(EA97&lt;=VLOOKUP(DK97,'Players Stats'!$C$88:$H$127,6),1,0),"")</f>
        <v/>
      </c>
      <c r="EC97" s="27" t="str">
        <f t="shared" ca="1" si="229"/>
        <v/>
      </c>
      <c r="ED97" s="44" t="str">
        <f ca="1">IF(EC97="","",IF(EC97&lt;=Simulation!$K$7,"YES","NO"))</f>
        <v/>
      </c>
      <c r="EE97" s="27" t="str">
        <f t="shared" ca="1" si="230"/>
        <v/>
      </c>
      <c r="EF97" s="44" t="str">
        <f ca="1">IF(ED97="NO",IF(EE97&lt;=Simulation!$K$9,DH97,DI97),"")</f>
        <v/>
      </c>
      <c r="EH97" s="44" t="str">
        <f t="shared" ca="1" si="231"/>
        <v/>
      </c>
      <c r="EI97" s="6" t="str">
        <f t="shared" ca="1" si="232"/>
        <v/>
      </c>
      <c r="EJ97" s="44" t="str">
        <f t="shared" ca="1" si="233"/>
        <v/>
      </c>
      <c r="EL97" s="44" t="str">
        <f t="shared" ca="1" si="234"/>
        <v/>
      </c>
      <c r="EM97" s="44" t="str">
        <f t="shared" ca="1" si="235"/>
        <v/>
      </c>
      <c r="EN97" s="44" t="str">
        <f t="shared" ca="1" si="236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53"/>
        <v/>
      </c>
      <c r="E98" s="44" t="str">
        <f t="shared" ca="1" si="154"/>
        <v/>
      </c>
      <c r="F98" s="27" t="str">
        <f t="shared" ca="1" si="155"/>
        <v/>
      </c>
      <c r="G98" s="44" t="str">
        <f t="shared" ca="1" si="156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27" t="str">
        <f t="shared" ca="1" si="157"/>
        <v/>
      </c>
      <c r="K98" s="44" t="str">
        <f ca="1">IF(B98&lt;&gt;"",VLOOKUP('Quarter 3'!G98-5*('Quarter 3'!D98-1),'Players Stats'!$B$136:$J$140,1+E98),"")</f>
        <v/>
      </c>
      <c r="L98" s="44" t="str">
        <f t="shared" ca="1" si="158"/>
        <v/>
      </c>
      <c r="M98" s="27" t="str">
        <f t="shared" ca="1" si="159"/>
        <v/>
      </c>
      <c r="N98" s="44" t="str">
        <f ca="1">IF(B98&lt;&gt;"",IF(L98="NO",VLOOKUP(G98,'Players Stats'!$C$88:$I$127,7),""),"")</f>
        <v/>
      </c>
      <c r="O98" s="44" t="str">
        <f t="shared" ca="1" si="160"/>
        <v/>
      </c>
      <c r="P98" s="27" t="str">
        <f t="shared" ca="1" si="161"/>
        <v/>
      </c>
      <c r="Q98" s="44" t="str">
        <f ca="1">IF(L98="NO",VLOOKUP(G98,'Players Stats'!$C$88:$H$127,7-'Quarter 3'!O98),"")</f>
        <v/>
      </c>
      <c r="R98" s="44" t="str">
        <f t="shared" ca="1" si="162"/>
        <v/>
      </c>
      <c r="S98" s="27" t="str">
        <f t="shared" ca="1" si="163"/>
        <v/>
      </c>
      <c r="T98" s="44" t="str">
        <f ca="1">IF(S98="","",IF(S98&lt;=VLOOKUP(G98,'Players Stats'!$C$88:$L$127,10),"YES","NO"))</f>
        <v/>
      </c>
      <c r="U98" s="27" t="str">
        <f t="shared" ca="1" si="164"/>
        <v/>
      </c>
      <c r="V98" s="44" t="str">
        <f ca="1">IF(T98="YES",IF(U98&lt;=VLOOKUP(G98,'Players Stats'!$C$88:$H$127,6),1,0),"")</f>
        <v/>
      </c>
      <c r="W98" s="27" t="str">
        <f t="shared" ca="1" si="165"/>
        <v/>
      </c>
      <c r="X98" s="44" t="str">
        <f ca="1">IF(AND(T98="YES",W98&lt;&gt;""),IF(W98&lt;=VLOOKUP(G98,'Players Stats'!$C$88:$H$127,6),1,0),"")</f>
        <v/>
      </c>
      <c r="Y98" s="27" t="str">
        <f t="shared" ca="1" si="166"/>
        <v/>
      </c>
      <c r="Z98" s="44" t="str">
        <f ca="1">IF(Y98="","",IF(Y98&lt;=Simulation!$K$7,"YES","NO"))</f>
        <v/>
      </c>
      <c r="AA98" s="27" t="str">
        <f t="shared" ca="1" si="167"/>
        <v/>
      </c>
      <c r="AB98" s="44" t="str">
        <f ca="1">IF(Z98="NO",IF(AA98&lt;=Simulation!$K$9,D98,E98),"")</f>
        <v/>
      </c>
      <c r="AD98" s="44" t="str">
        <f t="shared" ca="1" si="168"/>
        <v/>
      </c>
      <c r="AE98" s="6" t="str">
        <f t="shared" ca="1" si="169"/>
        <v/>
      </c>
      <c r="AF98" s="44" t="str">
        <f t="shared" ca="1" si="170"/>
        <v/>
      </c>
      <c r="AH98" s="44" t="str">
        <f t="shared" ca="1" si="171"/>
        <v/>
      </c>
      <c r="AI98" s="44" t="str">
        <f t="shared" ca="1" si="172"/>
        <v/>
      </c>
      <c r="AJ98" s="44" t="str">
        <f t="shared" ca="1" si="173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74"/>
        <v/>
      </c>
      <c r="AO98" s="44" t="str">
        <f t="shared" ca="1" si="175"/>
        <v/>
      </c>
      <c r="AP98" s="27" t="str">
        <f t="shared" ca="1" si="176"/>
        <v/>
      </c>
      <c r="AQ98" s="44" t="str">
        <f t="shared" ca="1" si="177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78"/>
        <v/>
      </c>
      <c r="AU98" s="44" t="str">
        <f ca="1">IF(AL98&lt;&gt;"",VLOOKUP('Quarter 3'!AQ98-5*('Quarter 3'!AN98-1),'Players Stats'!$B$136:$J$140,1+AO98),"")</f>
        <v/>
      </c>
      <c r="AV98" s="44" t="str">
        <f t="shared" ca="1" si="179"/>
        <v/>
      </c>
      <c r="AW98" s="27" t="str">
        <f t="shared" ca="1" si="180"/>
        <v/>
      </c>
      <c r="AX98" s="44" t="str">
        <f ca="1">IF(AL98&lt;&gt;"",IF(AV98="NO",VLOOKUP(AQ98,'Players Stats'!$C$88:$I$127,7),""),"")</f>
        <v/>
      </c>
      <c r="AY98" s="44" t="str">
        <f t="shared" ca="1" si="181"/>
        <v/>
      </c>
      <c r="AZ98" s="27" t="str">
        <f t="shared" ca="1" si="182"/>
        <v/>
      </c>
      <c r="BA98" s="44" t="str">
        <f ca="1">IF(AV98="NO",VLOOKUP(AQ98,'Players Stats'!$C$88:$H$127,7-'Quarter 3'!AY98),"")</f>
        <v/>
      </c>
      <c r="BB98" s="44" t="str">
        <f t="shared" ca="1" si="183"/>
        <v/>
      </c>
      <c r="BC98" s="27" t="str">
        <f t="shared" ca="1" si="184"/>
        <v/>
      </c>
      <c r="BD98" s="44" t="str">
        <f ca="1">IF(BC98="","",IF(BC98&lt;=VLOOKUP(AQ98,'Players Stats'!$C$88:$L$127,10),"YES","NO"))</f>
        <v/>
      </c>
      <c r="BE98" s="27" t="str">
        <f t="shared" ca="1" si="185"/>
        <v/>
      </c>
      <c r="BF98" s="44" t="str">
        <f ca="1">IF(BD98="YES",IF(BE98&lt;=VLOOKUP(AQ98,'Players Stats'!$C$88:$H$127,6),1,0),"")</f>
        <v/>
      </c>
      <c r="BG98" s="27" t="str">
        <f t="shared" ca="1" si="186"/>
        <v/>
      </c>
      <c r="BH98" s="44" t="str">
        <f ca="1">IF(AND(BD98="YES",BG98&lt;&gt;""),IF(BG98&lt;=VLOOKUP(AQ98,'Players Stats'!$C$88:$H$127,6),1,0),"")</f>
        <v/>
      </c>
      <c r="BI98" s="27" t="str">
        <f t="shared" ca="1" si="187"/>
        <v/>
      </c>
      <c r="BJ98" s="44" t="str">
        <f ca="1">IF(BI98="","",IF(BI98&lt;=Simulation!$K$7,"YES","NO"))</f>
        <v/>
      </c>
      <c r="BK98" s="27" t="str">
        <f t="shared" ca="1" si="188"/>
        <v/>
      </c>
      <c r="BL98" s="44" t="str">
        <f ca="1">IF(BJ98="NO",IF(BK98&lt;=Simulation!$K$9,AN98,AO98),"")</f>
        <v/>
      </c>
      <c r="BN98" s="44" t="str">
        <f t="shared" ca="1" si="189"/>
        <v/>
      </c>
      <c r="BO98" s="6" t="str">
        <f t="shared" ca="1" si="190"/>
        <v/>
      </c>
      <c r="BP98" s="44" t="str">
        <f t="shared" ca="1" si="191"/>
        <v/>
      </c>
      <c r="BR98" s="44" t="str">
        <f t="shared" ca="1" si="192"/>
        <v/>
      </c>
      <c r="BS98" s="44" t="str">
        <f t="shared" ca="1" si="193"/>
        <v/>
      </c>
      <c r="BT98" s="44" t="str">
        <f t="shared" ca="1" si="194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195"/>
        <v/>
      </c>
      <c r="BY98" s="44" t="str">
        <f t="shared" ca="1" si="196"/>
        <v/>
      </c>
      <c r="BZ98" s="27" t="str">
        <f t="shared" ca="1" si="197"/>
        <v/>
      </c>
      <c r="CA98" s="44" t="str">
        <f t="shared" ca="1" si="198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199"/>
        <v/>
      </c>
      <c r="CE98" s="44" t="str">
        <f ca="1">IF(BV98&lt;&gt;"",VLOOKUP('Quarter 3'!CA98-5*('Quarter 3'!BX98-1),'Players Stats'!$B$136:$J$140,1+BY98),"")</f>
        <v/>
      </c>
      <c r="CF98" s="44" t="str">
        <f t="shared" ca="1" si="200"/>
        <v/>
      </c>
      <c r="CG98" s="27" t="str">
        <f t="shared" ca="1" si="201"/>
        <v/>
      </c>
      <c r="CH98" s="44" t="str">
        <f ca="1">IF(BV98&lt;&gt;"",IF(CF98="NO",VLOOKUP(CA98,'Players Stats'!$C$88:$I$127,7),""),"")</f>
        <v/>
      </c>
      <c r="CI98" s="44" t="str">
        <f t="shared" ca="1" si="202"/>
        <v/>
      </c>
      <c r="CJ98" s="27" t="str">
        <f t="shared" ca="1" si="203"/>
        <v/>
      </c>
      <c r="CK98" s="44" t="str">
        <f ca="1">IF(CF98="NO",VLOOKUP(CA98,'Players Stats'!$C$88:$H$127,7-'Quarter 3'!CI98),"")</f>
        <v/>
      </c>
      <c r="CL98" s="44" t="str">
        <f t="shared" ca="1" si="204"/>
        <v/>
      </c>
      <c r="CM98" s="27" t="str">
        <f t="shared" ca="1" si="205"/>
        <v/>
      </c>
      <c r="CN98" s="44" t="str">
        <f ca="1">IF(CM98="","",IF(CM98&lt;=VLOOKUP(CA98,'Players Stats'!$C$88:$L$127,10),"YES","NO"))</f>
        <v/>
      </c>
      <c r="CO98" s="27" t="str">
        <f t="shared" ca="1" si="206"/>
        <v/>
      </c>
      <c r="CP98" s="44" t="str">
        <f ca="1">IF(CN98="YES",IF(CO98&lt;=VLOOKUP(CA98,'Players Stats'!$C$88:$H$127,6),1,0),"")</f>
        <v/>
      </c>
      <c r="CQ98" s="27" t="str">
        <f t="shared" ca="1" si="207"/>
        <v/>
      </c>
      <c r="CR98" s="44" t="str">
        <f ca="1">IF(AND(CN98="YES",CQ98&lt;&gt;""),IF(CQ98&lt;=VLOOKUP(CA98,'Players Stats'!$C$88:$H$127,6),1,0),"")</f>
        <v/>
      </c>
      <c r="CS98" s="27" t="str">
        <f t="shared" ca="1" si="208"/>
        <v/>
      </c>
      <c r="CT98" s="44" t="str">
        <f ca="1">IF(CS98="","",IF(CS98&lt;=Simulation!$K$7,"YES","NO"))</f>
        <v/>
      </c>
      <c r="CU98" s="27" t="str">
        <f t="shared" ca="1" si="209"/>
        <v/>
      </c>
      <c r="CV98" s="44" t="str">
        <f ca="1">IF(CT98="NO",IF(CU98&lt;=Simulation!$K$9,BX98,BY98),"")</f>
        <v/>
      </c>
      <c r="CX98" s="44" t="str">
        <f t="shared" ca="1" si="210"/>
        <v/>
      </c>
      <c r="CY98" s="6" t="str">
        <f t="shared" ca="1" si="211"/>
        <v/>
      </c>
      <c r="CZ98" s="44" t="str">
        <f t="shared" ca="1" si="212"/>
        <v/>
      </c>
      <c r="DB98" s="44" t="str">
        <f t="shared" ca="1" si="213"/>
        <v/>
      </c>
      <c r="DC98" s="44" t="str">
        <f t="shared" ca="1" si="214"/>
        <v/>
      </c>
      <c r="DD98" s="44" t="str">
        <f t="shared" ca="1" si="215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16"/>
        <v/>
      </c>
      <c r="DI98" s="44" t="str">
        <f t="shared" ca="1" si="217"/>
        <v/>
      </c>
      <c r="DJ98" s="27" t="str">
        <f t="shared" ca="1" si="218"/>
        <v/>
      </c>
      <c r="DK98" s="44" t="str">
        <f t="shared" ca="1" si="219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20"/>
        <v/>
      </c>
      <c r="DO98" s="44" t="str">
        <f ca="1">IF(DF98&lt;&gt;"",VLOOKUP('Quarter 3'!DK98-5*('Quarter 3'!DH98-1),'Players Stats'!$B$136:$J$140,1+DI98),"")</f>
        <v/>
      </c>
      <c r="DP98" s="44" t="str">
        <f t="shared" ca="1" si="221"/>
        <v/>
      </c>
      <c r="DQ98" s="27" t="str">
        <f t="shared" ca="1" si="222"/>
        <v/>
      </c>
      <c r="DR98" s="44" t="str">
        <f ca="1">IF(DF98&lt;&gt;"",IF(DP98="NO",VLOOKUP(DK98,'Players Stats'!$C$88:$I$127,7),""),"")</f>
        <v/>
      </c>
      <c r="DS98" s="44" t="str">
        <f t="shared" ca="1" si="223"/>
        <v/>
      </c>
      <c r="DT98" s="27" t="str">
        <f t="shared" ca="1" si="224"/>
        <v/>
      </c>
      <c r="DU98" s="44" t="str">
        <f ca="1">IF(DP98="NO",VLOOKUP(DK98,'Players Stats'!$C$88:$H$127,7-'Quarter 3'!DS98),"")</f>
        <v/>
      </c>
      <c r="DV98" s="44" t="str">
        <f t="shared" ca="1" si="225"/>
        <v/>
      </c>
      <c r="DW98" s="27" t="str">
        <f t="shared" ca="1" si="226"/>
        <v/>
      </c>
      <c r="DX98" s="44" t="str">
        <f ca="1">IF(DW98="","",IF(DW98&lt;=VLOOKUP(DK98,'Players Stats'!$C$88:$L$127,10),"YES","NO"))</f>
        <v/>
      </c>
      <c r="DY98" s="27" t="str">
        <f t="shared" ca="1" si="227"/>
        <v/>
      </c>
      <c r="DZ98" s="44" t="str">
        <f ca="1">IF(DX98="YES",IF(DY98&lt;=VLOOKUP(DK98,'Players Stats'!$C$88:$H$127,6),1,0),"")</f>
        <v/>
      </c>
      <c r="EA98" s="27" t="str">
        <f t="shared" ca="1" si="228"/>
        <v/>
      </c>
      <c r="EB98" s="44" t="str">
        <f ca="1">IF(AND(DX98="YES",EA98&lt;&gt;""),IF(EA98&lt;=VLOOKUP(DK98,'Players Stats'!$C$88:$H$127,6),1,0),"")</f>
        <v/>
      </c>
      <c r="EC98" s="27" t="str">
        <f t="shared" ca="1" si="229"/>
        <v/>
      </c>
      <c r="ED98" s="44" t="str">
        <f ca="1">IF(EC98="","",IF(EC98&lt;=Simulation!$K$7,"YES","NO"))</f>
        <v/>
      </c>
      <c r="EE98" s="27" t="str">
        <f t="shared" ca="1" si="230"/>
        <v/>
      </c>
      <c r="EF98" s="44" t="str">
        <f ca="1">IF(ED98="NO",IF(EE98&lt;=Simulation!$K$9,DH98,DI98),"")</f>
        <v/>
      </c>
      <c r="EH98" s="44" t="str">
        <f t="shared" ca="1" si="231"/>
        <v/>
      </c>
      <c r="EI98" s="6" t="str">
        <f t="shared" ca="1" si="232"/>
        <v/>
      </c>
      <c r="EJ98" s="44" t="str">
        <f t="shared" ca="1" si="233"/>
        <v/>
      </c>
      <c r="EL98" s="44" t="str">
        <f t="shared" ca="1" si="234"/>
        <v/>
      </c>
      <c r="EM98" s="44" t="str">
        <f t="shared" ca="1" si="235"/>
        <v/>
      </c>
      <c r="EN98" s="44" t="str">
        <f t="shared" ca="1" si="236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53"/>
        <v/>
      </c>
      <c r="E99" s="44" t="str">
        <f t="shared" ca="1" si="154"/>
        <v/>
      </c>
      <c r="F99" s="27" t="str">
        <f t="shared" ca="1" si="155"/>
        <v/>
      </c>
      <c r="G99" s="44" t="str">
        <f t="shared" ca="1" si="156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27" t="str">
        <f t="shared" ca="1" si="157"/>
        <v/>
      </c>
      <c r="K99" s="44" t="str">
        <f ca="1">IF(B99&lt;&gt;"",VLOOKUP('Quarter 3'!G99-5*('Quarter 3'!D99-1),'Players Stats'!$B$136:$J$140,1+E99),"")</f>
        <v/>
      </c>
      <c r="L99" s="44" t="str">
        <f t="shared" ca="1" si="158"/>
        <v/>
      </c>
      <c r="M99" s="27" t="str">
        <f t="shared" ca="1" si="159"/>
        <v/>
      </c>
      <c r="N99" s="44" t="str">
        <f ca="1">IF(B99&lt;&gt;"",IF(L99="NO",VLOOKUP(G99,'Players Stats'!$C$88:$I$127,7),""),"")</f>
        <v/>
      </c>
      <c r="O99" s="44" t="str">
        <f t="shared" ca="1" si="160"/>
        <v/>
      </c>
      <c r="P99" s="27" t="str">
        <f t="shared" ca="1" si="161"/>
        <v/>
      </c>
      <c r="Q99" s="44" t="str">
        <f ca="1">IF(L99="NO",VLOOKUP(G99,'Players Stats'!$C$88:$H$127,7-'Quarter 3'!O99),"")</f>
        <v/>
      </c>
      <c r="R99" s="44" t="str">
        <f t="shared" ca="1" si="162"/>
        <v/>
      </c>
      <c r="S99" s="27" t="str">
        <f t="shared" ca="1" si="163"/>
        <v/>
      </c>
      <c r="T99" s="44" t="str">
        <f ca="1">IF(S99="","",IF(S99&lt;=VLOOKUP(G99,'Players Stats'!$C$88:$L$127,10),"YES","NO"))</f>
        <v/>
      </c>
      <c r="U99" s="27" t="str">
        <f t="shared" ca="1" si="164"/>
        <v/>
      </c>
      <c r="V99" s="44" t="str">
        <f ca="1">IF(T99="YES",IF(U99&lt;=VLOOKUP(G99,'Players Stats'!$C$88:$H$127,6),1,0),"")</f>
        <v/>
      </c>
      <c r="W99" s="27" t="str">
        <f t="shared" ca="1" si="165"/>
        <v/>
      </c>
      <c r="X99" s="44" t="str">
        <f ca="1">IF(AND(T99="YES",W99&lt;&gt;""),IF(W99&lt;=VLOOKUP(G99,'Players Stats'!$C$88:$H$127,6),1,0),"")</f>
        <v/>
      </c>
      <c r="Y99" s="27" t="str">
        <f t="shared" ca="1" si="166"/>
        <v/>
      </c>
      <c r="Z99" s="44" t="str">
        <f ca="1">IF(Y99="","",IF(Y99&lt;=Simulation!$K$7,"YES","NO"))</f>
        <v/>
      </c>
      <c r="AA99" s="27" t="str">
        <f t="shared" ca="1" si="167"/>
        <v/>
      </c>
      <c r="AB99" s="44" t="str">
        <f ca="1">IF(Z99="NO",IF(AA99&lt;=Simulation!$K$9,D99,E99),"")</f>
        <v/>
      </c>
      <c r="AD99" s="44" t="str">
        <f t="shared" ca="1" si="168"/>
        <v/>
      </c>
      <c r="AE99" s="6" t="str">
        <f t="shared" ca="1" si="169"/>
        <v/>
      </c>
      <c r="AF99" s="44" t="str">
        <f t="shared" ca="1" si="170"/>
        <v/>
      </c>
      <c r="AH99" s="44" t="str">
        <f t="shared" ca="1" si="171"/>
        <v/>
      </c>
      <c r="AI99" s="44" t="str">
        <f t="shared" ca="1" si="172"/>
        <v/>
      </c>
      <c r="AJ99" s="44" t="str">
        <f t="shared" ca="1" si="173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74"/>
        <v/>
      </c>
      <c r="AO99" s="44" t="str">
        <f t="shared" ca="1" si="175"/>
        <v/>
      </c>
      <c r="AP99" s="27" t="str">
        <f t="shared" ca="1" si="176"/>
        <v/>
      </c>
      <c r="AQ99" s="44" t="str">
        <f t="shared" ca="1" si="177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78"/>
        <v/>
      </c>
      <c r="AU99" s="44" t="str">
        <f ca="1">IF(AL99&lt;&gt;"",VLOOKUP('Quarter 3'!AQ99-5*('Quarter 3'!AN99-1),'Players Stats'!$B$136:$J$140,1+AO99),"")</f>
        <v/>
      </c>
      <c r="AV99" s="44" t="str">
        <f t="shared" ca="1" si="179"/>
        <v/>
      </c>
      <c r="AW99" s="27" t="str">
        <f t="shared" ca="1" si="180"/>
        <v/>
      </c>
      <c r="AX99" s="44" t="str">
        <f ca="1">IF(AL99&lt;&gt;"",IF(AV99="NO",VLOOKUP(AQ99,'Players Stats'!$C$88:$I$127,7),""),"")</f>
        <v/>
      </c>
      <c r="AY99" s="44" t="str">
        <f t="shared" ca="1" si="181"/>
        <v/>
      </c>
      <c r="AZ99" s="27" t="str">
        <f t="shared" ca="1" si="182"/>
        <v/>
      </c>
      <c r="BA99" s="44" t="str">
        <f ca="1">IF(AV99="NO",VLOOKUP(AQ99,'Players Stats'!$C$88:$H$127,7-'Quarter 3'!AY99),"")</f>
        <v/>
      </c>
      <c r="BB99" s="44" t="str">
        <f t="shared" ca="1" si="183"/>
        <v/>
      </c>
      <c r="BC99" s="27" t="str">
        <f t="shared" ca="1" si="184"/>
        <v/>
      </c>
      <c r="BD99" s="44" t="str">
        <f ca="1">IF(BC99="","",IF(BC99&lt;=VLOOKUP(AQ99,'Players Stats'!$C$88:$L$127,10),"YES","NO"))</f>
        <v/>
      </c>
      <c r="BE99" s="27" t="str">
        <f t="shared" ca="1" si="185"/>
        <v/>
      </c>
      <c r="BF99" s="44" t="str">
        <f ca="1">IF(BD99="YES",IF(BE99&lt;=VLOOKUP(AQ99,'Players Stats'!$C$88:$H$127,6),1,0),"")</f>
        <v/>
      </c>
      <c r="BG99" s="27" t="str">
        <f t="shared" ca="1" si="186"/>
        <v/>
      </c>
      <c r="BH99" s="44" t="str">
        <f ca="1">IF(AND(BD99="YES",BG99&lt;&gt;""),IF(BG99&lt;=VLOOKUP(AQ99,'Players Stats'!$C$88:$H$127,6),1,0),"")</f>
        <v/>
      </c>
      <c r="BI99" s="27" t="str">
        <f t="shared" ca="1" si="187"/>
        <v/>
      </c>
      <c r="BJ99" s="44" t="str">
        <f ca="1">IF(BI99="","",IF(BI99&lt;=Simulation!$K$7,"YES","NO"))</f>
        <v/>
      </c>
      <c r="BK99" s="27" t="str">
        <f t="shared" ca="1" si="188"/>
        <v/>
      </c>
      <c r="BL99" s="44" t="str">
        <f ca="1">IF(BJ99="NO",IF(BK99&lt;=Simulation!$K$9,AN99,AO99),"")</f>
        <v/>
      </c>
      <c r="BN99" s="44" t="str">
        <f t="shared" ca="1" si="189"/>
        <v/>
      </c>
      <c r="BO99" s="6" t="str">
        <f t="shared" ca="1" si="190"/>
        <v/>
      </c>
      <c r="BP99" s="44" t="str">
        <f t="shared" ca="1" si="191"/>
        <v/>
      </c>
      <c r="BR99" s="44" t="str">
        <f t="shared" ca="1" si="192"/>
        <v/>
      </c>
      <c r="BS99" s="44" t="str">
        <f t="shared" ca="1" si="193"/>
        <v/>
      </c>
      <c r="BT99" s="44" t="str">
        <f t="shared" ca="1" si="194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195"/>
        <v/>
      </c>
      <c r="BY99" s="44" t="str">
        <f t="shared" ca="1" si="196"/>
        <v/>
      </c>
      <c r="BZ99" s="27" t="str">
        <f t="shared" ca="1" si="197"/>
        <v/>
      </c>
      <c r="CA99" s="44" t="str">
        <f t="shared" ca="1" si="198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199"/>
        <v/>
      </c>
      <c r="CE99" s="44" t="str">
        <f ca="1">IF(BV99&lt;&gt;"",VLOOKUP('Quarter 3'!CA99-5*('Quarter 3'!BX99-1),'Players Stats'!$B$136:$J$140,1+BY99),"")</f>
        <v/>
      </c>
      <c r="CF99" s="44" t="str">
        <f t="shared" ca="1" si="200"/>
        <v/>
      </c>
      <c r="CG99" s="27" t="str">
        <f t="shared" ca="1" si="201"/>
        <v/>
      </c>
      <c r="CH99" s="44" t="str">
        <f ca="1">IF(BV99&lt;&gt;"",IF(CF99="NO",VLOOKUP(CA99,'Players Stats'!$C$88:$I$127,7),""),"")</f>
        <v/>
      </c>
      <c r="CI99" s="44" t="str">
        <f t="shared" ca="1" si="202"/>
        <v/>
      </c>
      <c r="CJ99" s="27" t="str">
        <f t="shared" ca="1" si="203"/>
        <v/>
      </c>
      <c r="CK99" s="44" t="str">
        <f ca="1">IF(CF99="NO",VLOOKUP(CA99,'Players Stats'!$C$88:$H$127,7-'Quarter 3'!CI99),"")</f>
        <v/>
      </c>
      <c r="CL99" s="44" t="str">
        <f t="shared" ca="1" si="204"/>
        <v/>
      </c>
      <c r="CM99" s="27" t="str">
        <f t="shared" ca="1" si="205"/>
        <v/>
      </c>
      <c r="CN99" s="44" t="str">
        <f ca="1">IF(CM99="","",IF(CM99&lt;=VLOOKUP(CA99,'Players Stats'!$C$88:$L$127,10),"YES","NO"))</f>
        <v/>
      </c>
      <c r="CO99" s="27" t="str">
        <f t="shared" ca="1" si="206"/>
        <v/>
      </c>
      <c r="CP99" s="44" t="str">
        <f ca="1">IF(CN99="YES",IF(CO99&lt;=VLOOKUP(CA99,'Players Stats'!$C$88:$H$127,6),1,0),"")</f>
        <v/>
      </c>
      <c r="CQ99" s="27" t="str">
        <f t="shared" ca="1" si="207"/>
        <v/>
      </c>
      <c r="CR99" s="44" t="str">
        <f ca="1">IF(AND(CN99="YES",CQ99&lt;&gt;""),IF(CQ99&lt;=VLOOKUP(CA99,'Players Stats'!$C$88:$H$127,6),1,0),"")</f>
        <v/>
      </c>
      <c r="CS99" s="27" t="str">
        <f t="shared" ca="1" si="208"/>
        <v/>
      </c>
      <c r="CT99" s="44" t="str">
        <f ca="1">IF(CS99="","",IF(CS99&lt;=Simulation!$K$7,"YES","NO"))</f>
        <v/>
      </c>
      <c r="CU99" s="27" t="str">
        <f t="shared" ca="1" si="209"/>
        <v/>
      </c>
      <c r="CV99" s="44" t="str">
        <f ca="1">IF(CT99="NO",IF(CU99&lt;=Simulation!$K$9,BX99,BY99),"")</f>
        <v/>
      </c>
      <c r="CX99" s="44" t="str">
        <f t="shared" ca="1" si="210"/>
        <v/>
      </c>
      <c r="CY99" s="6" t="str">
        <f t="shared" ca="1" si="211"/>
        <v/>
      </c>
      <c r="CZ99" s="44" t="str">
        <f t="shared" ca="1" si="212"/>
        <v/>
      </c>
      <c r="DB99" s="44" t="str">
        <f t="shared" ca="1" si="213"/>
        <v/>
      </c>
      <c r="DC99" s="44" t="str">
        <f t="shared" ca="1" si="214"/>
        <v/>
      </c>
      <c r="DD99" s="44" t="str">
        <f t="shared" ca="1" si="215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16"/>
        <v/>
      </c>
      <c r="DI99" s="44" t="str">
        <f t="shared" ca="1" si="217"/>
        <v/>
      </c>
      <c r="DJ99" s="27" t="str">
        <f t="shared" ca="1" si="218"/>
        <v/>
      </c>
      <c r="DK99" s="44" t="str">
        <f t="shared" ca="1" si="219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20"/>
        <v/>
      </c>
      <c r="DO99" s="44" t="str">
        <f ca="1">IF(DF99&lt;&gt;"",VLOOKUP('Quarter 3'!DK99-5*('Quarter 3'!DH99-1),'Players Stats'!$B$136:$J$140,1+DI99),"")</f>
        <v/>
      </c>
      <c r="DP99" s="44" t="str">
        <f t="shared" ca="1" si="221"/>
        <v/>
      </c>
      <c r="DQ99" s="27" t="str">
        <f t="shared" ca="1" si="222"/>
        <v/>
      </c>
      <c r="DR99" s="44" t="str">
        <f ca="1">IF(DF99&lt;&gt;"",IF(DP99="NO",VLOOKUP(DK99,'Players Stats'!$C$88:$I$127,7),""),"")</f>
        <v/>
      </c>
      <c r="DS99" s="44" t="str">
        <f t="shared" ca="1" si="223"/>
        <v/>
      </c>
      <c r="DT99" s="27" t="str">
        <f t="shared" ca="1" si="224"/>
        <v/>
      </c>
      <c r="DU99" s="44" t="str">
        <f ca="1">IF(DP99="NO",VLOOKUP(DK99,'Players Stats'!$C$88:$H$127,7-'Quarter 3'!DS99),"")</f>
        <v/>
      </c>
      <c r="DV99" s="44" t="str">
        <f t="shared" ca="1" si="225"/>
        <v/>
      </c>
      <c r="DW99" s="27" t="str">
        <f t="shared" ca="1" si="226"/>
        <v/>
      </c>
      <c r="DX99" s="44" t="str">
        <f ca="1">IF(DW99="","",IF(DW99&lt;=VLOOKUP(DK99,'Players Stats'!$C$88:$L$127,10),"YES","NO"))</f>
        <v/>
      </c>
      <c r="DY99" s="27" t="str">
        <f t="shared" ca="1" si="227"/>
        <v/>
      </c>
      <c r="DZ99" s="44" t="str">
        <f ca="1">IF(DX99="YES",IF(DY99&lt;=VLOOKUP(DK99,'Players Stats'!$C$88:$H$127,6),1,0),"")</f>
        <v/>
      </c>
      <c r="EA99" s="27" t="str">
        <f t="shared" ca="1" si="228"/>
        <v/>
      </c>
      <c r="EB99" s="44" t="str">
        <f ca="1">IF(AND(DX99="YES",EA99&lt;&gt;""),IF(EA99&lt;=VLOOKUP(DK99,'Players Stats'!$C$88:$H$127,6),1,0),"")</f>
        <v/>
      </c>
      <c r="EC99" s="27" t="str">
        <f t="shared" ca="1" si="229"/>
        <v/>
      </c>
      <c r="ED99" s="44" t="str">
        <f ca="1">IF(EC99="","",IF(EC99&lt;=Simulation!$K$7,"YES","NO"))</f>
        <v/>
      </c>
      <c r="EE99" s="27" t="str">
        <f t="shared" ca="1" si="230"/>
        <v/>
      </c>
      <c r="EF99" s="44" t="str">
        <f ca="1">IF(ED99="NO",IF(EE99&lt;=Simulation!$K$9,DH99,DI99),"")</f>
        <v/>
      </c>
      <c r="EH99" s="44" t="str">
        <f t="shared" ca="1" si="231"/>
        <v/>
      </c>
      <c r="EI99" s="6" t="str">
        <f t="shared" ca="1" si="232"/>
        <v/>
      </c>
      <c r="EJ99" s="44" t="str">
        <f t="shared" ca="1" si="233"/>
        <v/>
      </c>
      <c r="EL99" s="44" t="str">
        <f t="shared" ca="1" si="234"/>
        <v/>
      </c>
      <c r="EM99" s="44" t="str">
        <f t="shared" ca="1" si="235"/>
        <v/>
      </c>
      <c r="EN99" s="44" t="str">
        <f t="shared" ca="1" si="236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53"/>
        <v/>
      </c>
      <c r="E100" s="44" t="str">
        <f t="shared" ca="1" si="154"/>
        <v/>
      </c>
      <c r="F100" s="27" t="str">
        <f t="shared" ca="1" si="155"/>
        <v/>
      </c>
      <c r="G100" s="44" t="str">
        <f t="shared" ca="1" si="156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27" t="str">
        <f t="shared" ca="1" si="157"/>
        <v/>
      </c>
      <c r="K100" s="44" t="str">
        <f ca="1">IF(B100&lt;&gt;"",VLOOKUP('Quarter 3'!G100-5*('Quarter 3'!D100-1),'Players Stats'!$B$136:$J$140,1+E100),"")</f>
        <v/>
      </c>
      <c r="L100" s="44" t="str">
        <f t="shared" ca="1" si="158"/>
        <v/>
      </c>
      <c r="M100" s="27" t="str">
        <f t="shared" ca="1" si="159"/>
        <v/>
      </c>
      <c r="N100" s="44" t="str">
        <f ca="1">IF(B100&lt;&gt;"",IF(L100="NO",VLOOKUP(G100,'Players Stats'!$C$88:$I$127,7),""),"")</f>
        <v/>
      </c>
      <c r="O100" s="44" t="str">
        <f t="shared" ca="1" si="160"/>
        <v/>
      </c>
      <c r="P100" s="27" t="str">
        <f t="shared" ca="1" si="161"/>
        <v/>
      </c>
      <c r="Q100" s="44" t="str">
        <f ca="1">IF(L100="NO",VLOOKUP(G100,'Players Stats'!$C$88:$H$127,7-'Quarter 3'!O100),"")</f>
        <v/>
      </c>
      <c r="R100" s="44" t="str">
        <f t="shared" ca="1" si="162"/>
        <v/>
      </c>
      <c r="S100" s="27" t="str">
        <f t="shared" ca="1" si="163"/>
        <v/>
      </c>
      <c r="T100" s="44" t="str">
        <f ca="1">IF(S100="","",IF(S100&lt;=VLOOKUP(G100,'Players Stats'!$C$88:$L$127,10),"YES","NO"))</f>
        <v/>
      </c>
      <c r="U100" s="27" t="str">
        <f t="shared" ca="1" si="164"/>
        <v/>
      </c>
      <c r="V100" s="44" t="str">
        <f ca="1">IF(T100="YES",IF(U100&lt;=VLOOKUP(G100,'Players Stats'!$C$88:$H$127,6),1,0),"")</f>
        <v/>
      </c>
      <c r="W100" s="27" t="str">
        <f t="shared" ca="1" si="165"/>
        <v/>
      </c>
      <c r="X100" s="44" t="str">
        <f ca="1">IF(AND(T100="YES",W100&lt;&gt;""),IF(W100&lt;=VLOOKUP(G100,'Players Stats'!$C$88:$H$127,6),1,0),"")</f>
        <v/>
      </c>
      <c r="Y100" s="27" t="str">
        <f t="shared" ca="1" si="166"/>
        <v/>
      </c>
      <c r="Z100" s="44" t="str">
        <f ca="1">IF(Y100="","",IF(Y100&lt;=Simulation!$K$7,"YES","NO"))</f>
        <v/>
      </c>
      <c r="AA100" s="27" t="str">
        <f t="shared" ca="1" si="167"/>
        <v/>
      </c>
      <c r="AB100" s="44" t="str">
        <f ca="1">IF(Z100="NO",IF(AA100&lt;=Simulation!$K$9,D100,E100),"")</f>
        <v/>
      </c>
      <c r="AD100" s="44" t="str">
        <f t="shared" ca="1" si="168"/>
        <v/>
      </c>
      <c r="AE100" s="6" t="str">
        <f t="shared" ca="1" si="169"/>
        <v/>
      </c>
      <c r="AF100" s="44" t="str">
        <f t="shared" ca="1" si="170"/>
        <v/>
      </c>
      <c r="AH100" s="44" t="str">
        <f t="shared" ca="1" si="171"/>
        <v/>
      </c>
      <c r="AI100" s="44" t="str">
        <f t="shared" ca="1" si="172"/>
        <v/>
      </c>
      <c r="AJ100" s="44" t="str">
        <f t="shared" ca="1" si="173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74"/>
        <v/>
      </c>
      <c r="AO100" s="44" t="str">
        <f t="shared" ca="1" si="175"/>
        <v/>
      </c>
      <c r="AP100" s="27" t="str">
        <f t="shared" ca="1" si="176"/>
        <v/>
      </c>
      <c r="AQ100" s="44" t="str">
        <f t="shared" ca="1" si="177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78"/>
        <v/>
      </c>
      <c r="AU100" s="44" t="str">
        <f ca="1">IF(AL100&lt;&gt;"",VLOOKUP('Quarter 3'!AQ100-5*('Quarter 3'!AN100-1),'Players Stats'!$B$136:$J$140,1+AO100),"")</f>
        <v/>
      </c>
      <c r="AV100" s="44" t="str">
        <f t="shared" ca="1" si="179"/>
        <v/>
      </c>
      <c r="AW100" s="27" t="str">
        <f t="shared" ca="1" si="180"/>
        <v/>
      </c>
      <c r="AX100" s="44" t="str">
        <f ca="1">IF(AL100&lt;&gt;"",IF(AV100="NO",VLOOKUP(AQ100,'Players Stats'!$C$88:$I$127,7),""),"")</f>
        <v/>
      </c>
      <c r="AY100" s="44" t="str">
        <f t="shared" ca="1" si="181"/>
        <v/>
      </c>
      <c r="AZ100" s="27" t="str">
        <f t="shared" ca="1" si="182"/>
        <v/>
      </c>
      <c r="BA100" s="44" t="str">
        <f ca="1">IF(AV100="NO",VLOOKUP(AQ100,'Players Stats'!$C$88:$H$127,7-'Quarter 3'!AY100),"")</f>
        <v/>
      </c>
      <c r="BB100" s="44" t="str">
        <f t="shared" ca="1" si="183"/>
        <v/>
      </c>
      <c r="BC100" s="27" t="str">
        <f t="shared" ca="1" si="184"/>
        <v/>
      </c>
      <c r="BD100" s="44" t="str">
        <f ca="1">IF(BC100="","",IF(BC100&lt;=VLOOKUP(AQ100,'Players Stats'!$C$88:$L$127,10),"YES","NO"))</f>
        <v/>
      </c>
      <c r="BE100" s="27" t="str">
        <f t="shared" ca="1" si="185"/>
        <v/>
      </c>
      <c r="BF100" s="44" t="str">
        <f ca="1">IF(BD100="YES",IF(BE100&lt;=VLOOKUP(AQ100,'Players Stats'!$C$88:$H$127,6),1,0),"")</f>
        <v/>
      </c>
      <c r="BG100" s="27" t="str">
        <f t="shared" ca="1" si="186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87"/>
        <v/>
      </c>
      <c r="BJ100" s="44" t="str">
        <f ca="1">IF(BI100="","",IF(BI100&lt;=Simulation!$K$7,"YES","NO"))</f>
        <v/>
      </c>
      <c r="BK100" s="27" t="str">
        <f t="shared" ca="1" si="188"/>
        <v/>
      </c>
      <c r="BL100" s="44" t="str">
        <f ca="1">IF(BJ100="NO",IF(BK100&lt;=Simulation!$K$9,AN100,AO100),"")</f>
        <v/>
      </c>
      <c r="BN100" s="44" t="str">
        <f t="shared" ca="1" si="189"/>
        <v/>
      </c>
      <c r="BO100" s="6" t="str">
        <f t="shared" ca="1" si="190"/>
        <v/>
      </c>
      <c r="BP100" s="44" t="str">
        <f t="shared" ca="1" si="191"/>
        <v/>
      </c>
      <c r="BR100" s="44" t="str">
        <f t="shared" ca="1" si="192"/>
        <v/>
      </c>
      <c r="BS100" s="44" t="str">
        <f t="shared" ca="1" si="193"/>
        <v/>
      </c>
      <c r="BT100" s="44" t="str">
        <f t="shared" ca="1" si="194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195"/>
        <v/>
      </c>
      <c r="BY100" s="44" t="str">
        <f t="shared" ca="1" si="196"/>
        <v/>
      </c>
      <c r="BZ100" s="27" t="str">
        <f t="shared" ca="1" si="197"/>
        <v/>
      </c>
      <c r="CA100" s="44" t="str">
        <f t="shared" ca="1" si="198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199"/>
        <v/>
      </c>
      <c r="CE100" s="44" t="str">
        <f ca="1">IF(BV100&lt;&gt;"",VLOOKUP('Quarter 3'!CA100-5*('Quarter 3'!BX100-1),'Players Stats'!$B$136:$J$140,1+BY100),"")</f>
        <v/>
      </c>
      <c r="CF100" s="44" t="str">
        <f t="shared" ca="1" si="200"/>
        <v/>
      </c>
      <c r="CG100" s="27" t="str">
        <f t="shared" ca="1" si="201"/>
        <v/>
      </c>
      <c r="CH100" s="44" t="str">
        <f ca="1">IF(BV100&lt;&gt;"",IF(CF100="NO",VLOOKUP(CA100,'Players Stats'!$C$88:$I$127,7),""),"")</f>
        <v/>
      </c>
      <c r="CI100" s="44" t="str">
        <f t="shared" ca="1" si="202"/>
        <v/>
      </c>
      <c r="CJ100" s="27" t="str">
        <f t="shared" ca="1" si="203"/>
        <v/>
      </c>
      <c r="CK100" s="44" t="str">
        <f ca="1">IF(CF100="NO",VLOOKUP(CA100,'Players Stats'!$C$88:$H$127,7-'Quarter 3'!CI100),"")</f>
        <v/>
      </c>
      <c r="CL100" s="44" t="str">
        <f t="shared" ca="1" si="204"/>
        <v/>
      </c>
      <c r="CM100" s="27" t="str">
        <f t="shared" ca="1" si="205"/>
        <v/>
      </c>
      <c r="CN100" s="44" t="str">
        <f ca="1">IF(CM100="","",IF(CM100&lt;=VLOOKUP(CA100,'Players Stats'!$C$88:$L$127,10),"YES","NO"))</f>
        <v/>
      </c>
      <c r="CO100" s="27" t="str">
        <f t="shared" ca="1" si="206"/>
        <v/>
      </c>
      <c r="CP100" s="44" t="str">
        <f ca="1">IF(CN100="YES",IF(CO100&lt;=VLOOKUP(CA100,'Players Stats'!$C$88:$H$127,6),1,0),"")</f>
        <v/>
      </c>
      <c r="CQ100" s="27" t="str">
        <f t="shared" ca="1" si="207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08"/>
        <v/>
      </c>
      <c r="CT100" s="44" t="str">
        <f ca="1">IF(CS100="","",IF(CS100&lt;=Simulation!$K$7,"YES","NO"))</f>
        <v/>
      </c>
      <c r="CU100" s="27" t="str">
        <f t="shared" ca="1" si="209"/>
        <v/>
      </c>
      <c r="CV100" s="44" t="str">
        <f ca="1">IF(CT100="NO",IF(CU100&lt;=Simulation!$K$9,BX100,BY100),"")</f>
        <v/>
      </c>
      <c r="CX100" s="44" t="str">
        <f t="shared" ca="1" si="210"/>
        <v/>
      </c>
      <c r="CY100" s="6" t="str">
        <f t="shared" ca="1" si="211"/>
        <v/>
      </c>
      <c r="CZ100" s="44" t="str">
        <f t="shared" ca="1" si="212"/>
        <v/>
      </c>
      <c r="DB100" s="44" t="str">
        <f t="shared" ca="1" si="213"/>
        <v/>
      </c>
      <c r="DC100" s="44" t="str">
        <f t="shared" ca="1" si="214"/>
        <v/>
      </c>
      <c r="DD100" s="44" t="str">
        <f t="shared" ca="1" si="215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16"/>
        <v/>
      </c>
      <c r="DI100" s="44" t="str">
        <f t="shared" ca="1" si="217"/>
        <v/>
      </c>
      <c r="DJ100" s="27" t="str">
        <f t="shared" ca="1" si="218"/>
        <v/>
      </c>
      <c r="DK100" s="44" t="str">
        <f t="shared" ca="1" si="219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20"/>
        <v/>
      </c>
      <c r="DO100" s="44" t="str">
        <f ca="1">IF(DF100&lt;&gt;"",VLOOKUP('Quarter 3'!DK100-5*('Quarter 3'!DH100-1),'Players Stats'!$B$136:$J$140,1+DI100),"")</f>
        <v/>
      </c>
      <c r="DP100" s="44" t="str">
        <f t="shared" ca="1" si="221"/>
        <v/>
      </c>
      <c r="DQ100" s="27" t="str">
        <f t="shared" ca="1" si="222"/>
        <v/>
      </c>
      <c r="DR100" s="44" t="str">
        <f ca="1">IF(DF100&lt;&gt;"",IF(DP100="NO",VLOOKUP(DK100,'Players Stats'!$C$88:$I$127,7),""),"")</f>
        <v/>
      </c>
      <c r="DS100" s="44" t="str">
        <f t="shared" ca="1" si="223"/>
        <v/>
      </c>
      <c r="DT100" s="27" t="str">
        <f t="shared" ca="1" si="224"/>
        <v/>
      </c>
      <c r="DU100" s="44" t="str">
        <f ca="1">IF(DP100="NO",VLOOKUP(DK100,'Players Stats'!$C$88:$H$127,7-'Quarter 3'!DS100),"")</f>
        <v/>
      </c>
      <c r="DV100" s="44" t="str">
        <f t="shared" ca="1" si="225"/>
        <v/>
      </c>
      <c r="DW100" s="27" t="str">
        <f t="shared" ca="1" si="226"/>
        <v/>
      </c>
      <c r="DX100" s="44" t="str">
        <f ca="1">IF(DW100="","",IF(DW100&lt;=VLOOKUP(DK100,'Players Stats'!$C$88:$L$127,10),"YES","NO"))</f>
        <v/>
      </c>
      <c r="DY100" s="27" t="str">
        <f t="shared" ca="1" si="227"/>
        <v/>
      </c>
      <c r="DZ100" s="44" t="str">
        <f ca="1">IF(DX100="YES",IF(DY100&lt;=VLOOKUP(DK100,'Players Stats'!$C$88:$H$127,6),1,0),"")</f>
        <v/>
      </c>
      <c r="EA100" s="27" t="str">
        <f t="shared" ca="1" si="228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29"/>
        <v/>
      </c>
      <c r="ED100" s="44" t="str">
        <f ca="1">IF(EC100="","",IF(EC100&lt;=Simulation!$K$7,"YES","NO"))</f>
        <v/>
      </c>
      <c r="EE100" s="27" t="str">
        <f t="shared" ca="1" si="230"/>
        <v/>
      </c>
      <c r="EF100" s="44" t="str">
        <f ca="1">IF(ED100="NO",IF(EE100&lt;=Simulation!$K$9,DH100,DI100),"")</f>
        <v/>
      </c>
      <c r="EH100" s="44" t="str">
        <f t="shared" ca="1" si="231"/>
        <v/>
      </c>
      <c r="EI100" s="6" t="str">
        <f t="shared" ca="1" si="232"/>
        <v/>
      </c>
      <c r="EJ100" s="44" t="str">
        <f t="shared" ca="1" si="233"/>
        <v/>
      </c>
      <c r="EL100" s="44" t="str">
        <f t="shared" ca="1" si="234"/>
        <v/>
      </c>
      <c r="EM100" s="44" t="str">
        <f t="shared" ca="1" si="235"/>
        <v/>
      </c>
      <c r="EN100" s="44" t="str">
        <f t="shared" ca="1" si="236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0">
    <mergeCell ref="EE10:EE11"/>
    <mergeCell ref="EF10:EF11"/>
    <mergeCell ref="DY10:DY11"/>
    <mergeCell ref="DZ10:DZ11"/>
    <mergeCell ref="EA10:EA11"/>
    <mergeCell ref="EB10:EB11"/>
    <mergeCell ref="EC10:EC11"/>
    <mergeCell ref="ED10:ED11"/>
    <mergeCell ref="DS10:DS11"/>
    <mergeCell ref="DT10:DT11"/>
    <mergeCell ref="DU10:DU11"/>
    <mergeCell ref="DV10:DV11"/>
    <mergeCell ref="DW10:DW11"/>
    <mergeCell ref="DX10:DX11"/>
    <mergeCell ref="DM10:DM11"/>
    <mergeCell ref="DN10:DN11"/>
    <mergeCell ref="DO10:DO11"/>
    <mergeCell ref="DP10:DP11"/>
    <mergeCell ref="DQ10:DQ11"/>
    <mergeCell ref="DR10:DR11"/>
    <mergeCell ref="DG10:DG11"/>
    <mergeCell ref="DH10:DH11"/>
    <mergeCell ref="DI10:DI11"/>
    <mergeCell ref="DJ10:DJ11"/>
    <mergeCell ref="DK10:DK11"/>
    <mergeCell ref="DL10:DL11"/>
    <mergeCell ref="CQ10:CQ11"/>
    <mergeCell ref="CR10:CR11"/>
    <mergeCell ref="CS10:CS11"/>
    <mergeCell ref="CT10:CT11"/>
    <mergeCell ref="CU10:CU11"/>
    <mergeCell ref="CV10:CV11"/>
    <mergeCell ref="CK10:CK11"/>
    <mergeCell ref="CL10:CL11"/>
    <mergeCell ref="CM10:CM11"/>
    <mergeCell ref="CN10:CN11"/>
    <mergeCell ref="CO10:CO11"/>
    <mergeCell ref="CP10:CP11"/>
    <mergeCell ref="CE10:CE11"/>
    <mergeCell ref="CF10:CF11"/>
    <mergeCell ref="CG10:CG11"/>
    <mergeCell ref="CH10:CH11"/>
    <mergeCell ref="CI10:CI11"/>
    <mergeCell ref="CJ10:CJ11"/>
    <mergeCell ref="BY10:BY11"/>
    <mergeCell ref="BZ10:BZ11"/>
    <mergeCell ref="CA10:CA11"/>
    <mergeCell ref="CB10:CB11"/>
    <mergeCell ref="CC10:CC11"/>
    <mergeCell ref="CD10:CD11"/>
    <mergeCell ref="BI10:BI11"/>
    <mergeCell ref="BJ10:BJ11"/>
    <mergeCell ref="BK10:BK11"/>
    <mergeCell ref="BL10:BL11"/>
    <mergeCell ref="BW10:BW11"/>
    <mergeCell ref="BX10:BX11"/>
    <mergeCell ref="BC10:BC11"/>
    <mergeCell ref="BD10:BD11"/>
    <mergeCell ref="BE10:BE11"/>
    <mergeCell ref="BF10:BF11"/>
    <mergeCell ref="BG10:BG11"/>
    <mergeCell ref="BH10:BH11"/>
    <mergeCell ref="AW10:AW11"/>
    <mergeCell ref="AX10:AX11"/>
    <mergeCell ref="AY10:AY11"/>
    <mergeCell ref="AZ10:AZ11"/>
    <mergeCell ref="BA10:BA11"/>
    <mergeCell ref="BB10:BB11"/>
    <mergeCell ref="AQ10:AQ11"/>
    <mergeCell ref="AR10:AR11"/>
    <mergeCell ref="AS10:AS11"/>
    <mergeCell ref="AT10:AT11"/>
    <mergeCell ref="AU10:AU11"/>
    <mergeCell ref="AV10:AV11"/>
    <mergeCell ref="AA10:AA11"/>
    <mergeCell ref="AB10:AB11"/>
    <mergeCell ref="AM10:AM11"/>
    <mergeCell ref="AN10:AN11"/>
    <mergeCell ref="AO10:AO11"/>
    <mergeCell ref="AP10:AP11"/>
    <mergeCell ref="U10:U11"/>
    <mergeCell ref="V10:V11"/>
    <mergeCell ref="W10:W11"/>
    <mergeCell ref="X10:X11"/>
    <mergeCell ref="Y10:Y11"/>
    <mergeCell ref="Z10:Z11"/>
    <mergeCell ref="BN2:BP2"/>
    <mergeCell ref="CX2:CZ2"/>
    <mergeCell ref="EH2:EJ2"/>
    <mergeCell ref="C10:C11"/>
    <mergeCell ref="D10:D11"/>
    <mergeCell ref="E10:E11"/>
    <mergeCell ref="F10:F11"/>
    <mergeCell ref="G10:G11"/>
    <mergeCell ref="H10:H11"/>
    <mergeCell ref="B2:C2"/>
    <mergeCell ref="K2:M2"/>
    <mergeCell ref="AD2:AF2"/>
    <mergeCell ref="O10:O11"/>
    <mergeCell ref="P10:P11"/>
    <mergeCell ref="Q10:Q11"/>
    <mergeCell ref="R10:R11"/>
    <mergeCell ref="S10:S11"/>
    <mergeCell ref="T10:T11"/>
    <mergeCell ref="I10:I11"/>
    <mergeCell ref="J10:J11"/>
    <mergeCell ref="K10:K11"/>
    <mergeCell ref="L10:L11"/>
    <mergeCell ref="M10:M11"/>
    <mergeCell ref="N10:N11"/>
  </mergeCells>
  <conditionalFormatting sqref="AB12:AB1047 D12:E1047">
    <cfRule type="colorScale" priority="8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{9B0A74A6-F8EC-5D41-BE49-81D5A0BF918B}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{61999D96-BC8F-3049-BE11-7808E0D3D56E}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{7FC7B366-02C1-1145-9CB2-59CD3E20B650}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{157C2FD8-BC72-EB47-B0AC-04AFADEEDBCD}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0A74A6-F8EC-5D41-BE49-81D5A0BF91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61999D96-BC8F-3049-BE11-7808E0D3D5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7FC7B366-02C1-1145-9CB2-59CD3E20B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157C2FD8-BC72-EB47-B0AC-04AFADEEDB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topLeftCell="C1" workbookViewId="0">
      <selection activeCell="D2" sqref="D2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6640625" bestFit="1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0.8390469188578048</v>
      </c>
      <c r="E2" s="83"/>
      <c r="F2" s="6" t="s">
        <v>14</v>
      </c>
      <c r="G2" s="9" t="s">
        <v>15</v>
      </c>
      <c r="H2" s="8">
        <f ca="1">IF(D2&lt;=0.5,C4,C5)</f>
        <v>8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7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8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7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8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>Simulation!D8</f>
        <v>7</v>
      </c>
      <c r="K4" s="2">
        <f ca="1">AD4+BN4+CX4+EH4</f>
        <v>106</v>
      </c>
      <c r="L4" s="28" t="s">
        <v>10</v>
      </c>
      <c r="M4" s="2">
        <f t="shared" ref="M4" ca="1" si="0">AF4+BP4+CZ4+EJ4</f>
        <v>136</v>
      </c>
      <c r="O4" s="15"/>
      <c r="P4" s="13"/>
      <c r="Q4" s="13"/>
      <c r="R4" s="13"/>
      <c r="V4" s="17"/>
      <c r="W4" s="18"/>
      <c r="X4" s="17"/>
      <c r="AD4" s="2">
        <f ca="1">SUM($AH$12:$AH$161)</f>
        <v>22</v>
      </c>
      <c r="AE4" s="28" t="s">
        <v>10</v>
      </c>
      <c r="AF4" s="2">
        <f ca="1">SUM($AJ$12:$AJ$161)</f>
        <v>41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16</v>
      </c>
      <c r="BO4" s="28" t="s">
        <v>10</v>
      </c>
      <c r="BP4" s="2">
        <f ca="1">SUM($BT$12:$BT$161)</f>
        <v>30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36</v>
      </c>
      <c r="CY4" s="28" t="s">
        <v>10</v>
      </c>
      <c r="CZ4" s="2">
        <f ca="1">SUM($DD$12:$DD$161)</f>
        <v>35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32</v>
      </c>
      <c r="EI4" s="28" t="s">
        <v>10</v>
      </c>
      <c r="EJ4" s="2">
        <f ca="1">SUM($EN$12:$EN$161)</f>
        <v>30</v>
      </c>
    </row>
    <row r="5" spans="2:144">
      <c r="B5" s="31" t="s">
        <v>65</v>
      </c>
      <c r="C5" s="30">
        <f>Simulation!E8</f>
        <v>8</v>
      </c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T74" ca="1" si="2">IF(AND(BN11&lt;&gt;"",BN12=""),BN11,"")</f>
        <v/>
      </c>
      <c r="BS11" t="str">
        <f t="shared" ca="1" si="2"/>
        <v/>
      </c>
      <c r="BT11" t="str">
        <f t="shared" ca="1" si="2"/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D74" ca="1" si="3">IF(AND(CX11&lt;&gt;"",CX12=""),CX11,"")</f>
        <v/>
      </c>
      <c r="DC11" t="str">
        <f t="shared" ca="1" si="3"/>
        <v/>
      </c>
      <c r="DD11" t="str">
        <f t="shared" ca="1" si="3"/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N74" ca="1" si="4">IF(AND(EH11&lt;&gt;"",EH12=""),EH11,"")</f>
        <v/>
      </c>
      <c r="EM11" t="str">
        <f t="shared" ca="1" si="4"/>
        <v/>
      </c>
      <c r="EN11" t="str">
        <f t="shared" ca="1" si="4"/>
        <v/>
      </c>
    </row>
    <row r="12" spans="2:144">
      <c r="B12" s="44">
        <f ca="1">IF(B11&lt;&gt;"",IF(AND(B11&lt;60*Simulation!$K$8, B11+C12&lt;60*Simulation!$K$8),B11+C12,""),"")</f>
        <v>9</v>
      </c>
      <c r="C12" s="44">
        <f ca="1">IF(B11&lt;&gt;"",RANDBETWEEN(Simulation!$N$5/2,Simulation!$P$5),"")</f>
        <v>9</v>
      </c>
      <c r="D12" s="44">
        <f ca="1">H2</f>
        <v>8</v>
      </c>
      <c r="E12" s="44">
        <f ca="1">IF(B12&lt;&gt;"",IF(D12=C$4,C$5,C$4),"")</f>
        <v>7</v>
      </c>
      <c r="F12" s="27">
        <f ca="1">IF(B12&lt;&gt;"",RAND(),"")</f>
        <v>0.79497706115981615</v>
      </c>
      <c r="G12" s="44">
        <f ca="1">IF(B12&lt;&gt;"",INT(5*F12)+1+5*(D12-1),"")</f>
        <v>39</v>
      </c>
      <c r="H12" s="44" t="str">
        <f ca="1">IF(B12&lt;&gt;"",VLOOKUP(G12,'Players Stats'!$C$88:$D$127,2),"")</f>
        <v>Power Forward</v>
      </c>
      <c r="I12" s="44" t="str">
        <f ca="1">IF(B12&lt;&gt;"",VLOOKUP(G12,'Players Stats'!$C$88:$E$127,3),"")</f>
        <v>Tim Duncan</v>
      </c>
      <c r="J12" s="27">
        <f ca="1">IF(B12&lt;&gt;"",RAND(),"")</f>
        <v>0.10577609190963566</v>
      </c>
      <c r="K12" s="44">
        <f ca="1">IF(B12&lt;&gt;"",VLOOKUP('Quarter 4'!G12-5*('Quarter 4'!D12-1),'Players Stats'!$B$136:$J$140,1+E12),"")</f>
        <v>3.9400000000000004E-2</v>
      </c>
      <c r="L12" s="44" t="str">
        <f ca="1">IF(B12&lt;&gt;"",IF(J12&lt;=K12, "YES", "NO"),"")</f>
        <v>NO</v>
      </c>
      <c r="M12" s="27">
        <f ca="1">IF(B12&lt;&gt;"",IF(L12="NO",RAND(),""),"")</f>
        <v>0.24860102227630843</v>
      </c>
      <c r="N12" s="44">
        <f ca="1">IF(B12&lt;&gt;"",IF(L12="NO",VLOOKUP(G12,'Players Stats'!$C$88:$I$127,7),""),"")</f>
        <v>7.0422535211267616E-3</v>
      </c>
      <c r="O12" s="44">
        <f ca="1">IF(B12&lt;&gt;"",IF(L12="NO",IF(M12&lt;=N12,3,2),""),"")</f>
        <v>2</v>
      </c>
      <c r="P12" s="27">
        <f ca="1">IF(B12&lt;&gt;"",IF(L12="NO",RAND(),""),"")</f>
        <v>0.86683694152090884</v>
      </c>
      <c r="Q12" s="44">
        <f ca="1">IF(L12="NO",VLOOKUP(G12,'Players Stats'!$C$88:$H$127,7-'Quarter 4'!O12),"")</f>
        <v>0.502</v>
      </c>
      <c r="R12" s="44">
        <f ca="1">IF(B12&lt;&gt;"",IF(L12="NO",IF(P12&lt;=Q12,O12,0),""),"")</f>
        <v>0</v>
      </c>
      <c r="S12" s="27">
        <f ca="1">IF(R12="","",IF(O12=3,"",RAND()))</f>
        <v>0.77435655469168974</v>
      </c>
      <c r="T12" s="44" t="str">
        <f ca="1">IF(S12="","",IF(S12&lt;=VLOOKUP(G12,'Players Stats'!$C$88:$L$127,10),"YES","NO"))</f>
        <v>NO</v>
      </c>
      <c r="U12" s="27" t="str">
        <f ca="1">IF(T12="YES",RAND(),"")</f>
        <v/>
      </c>
      <c r="V12" s="44" t="str">
        <f ca="1">IF(T12="YES",IF(U12&lt;=VLOOKUP(G12,'Players Stats'!$C$88:$H$127,6),1,0),"")</f>
        <v/>
      </c>
      <c r="W12" s="2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27">
        <f ca="1">IF(AND(R12=0,T12="NO"),RAND(),"")</f>
        <v>0.24349956736306244</v>
      </c>
      <c r="Z12" s="44" t="str">
        <f ca="1">IF(Y12="","",IF(Y12&lt;=Simulation!$K$7,"YES","NO"))</f>
        <v>NO</v>
      </c>
      <c r="AA12" s="27">
        <f ca="1">IF(Z12="NO",RAND(),"")</f>
        <v>9.2323898024422313E-3</v>
      </c>
      <c r="AB12" s="44">
        <f ca="1">IF(Z12="NO",IF(AA12&lt;=Simulation!$K$9,D12,E12),"")</f>
        <v>8</v>
      </c>
      <c r="AD12" s="44">
        <f ca="1">IF(B12&lt;&gt;"",IF(D12=$C$4,IF(L12="YES",AD11,IF(T12="YES",IF(R12=0,AD11+R12+V12+X12,AD11+R12+V12),AD11+R12)),AD11),"")</f>
        <v>0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0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20</v>
      </c>
      <c r="AM12" s="44">
        <f ca="1">IF(AL11&lt;&gt;"",RANDBETWEEN(Simulation!$N$5/2,Simulation!$P$5),"")</f>
        <v>20</v>
      </c>
      <c r="AN12" s="44">
        <f ca="1">AR2</f>
        <v>7</v>
      </c>
      <c r="AO12" s="44">
        <f ca="1">IF(AL12&lt;&gt;"",IF(AN12=C$4,C$5,C$4),"")</f>
        <v>8</v>
      </c>
      <c r="AP12" s="27">
        <f ca="1">IF(AL12&lt;&gt;"",RAND(),"")</f>
        <v>0.2606008983252085</v>
      </c>
      <c r="AQ12" s="44">
        <f ca="1">IF(AL12&lt;&gt;"",INT(5*AP12)+1+5*(AN12-1),"")</f>
        <v>32</v>
      </c>
      <c r="AR12" s="44" t="str">
        <f ca="1">IF(AL12&lt;&gt;"",VLOOKUP(AQ12,'Players Stats'!$C$88:$D$127,2),"")</f>
        <v>Shooting Guard</v>
      </c>
      <c r="AS12" s="44" t="str">
        <f ca="1">IF(AL12&lt;&gt;"",VLOOKUP(AQ12,'Players Stats'!$C$88:$E$127,3),"")</f>
        <v>Stephen Curry</v>
      </c>
      <c r="AT12" s="27">
        <f ca="1">IF(AL12&lt;&gt;"",RAND(),"")</f>
        <v>0.77945229025971419</v>
      </c>
      <c r="AU12" s="44">
        <f ca="1">IF(AL12&lt;&gt;"",VLOOKUP('Quarter 4'!AQ12-5*('Quarter 4'!AN12-1),'Players Stats'!$B$136:$J$140,1+AO12),"")</f>
        <v>4.4549999999999999E-2</v>
      </c>
      <c r="AV12" s="44" t="str">
        <f ca="1">IF(AL12&lt;&gt;"",IF(AT12&lt;=AU12, "YES", "NO"),"")</f>
        <v>NO</v>
      </c>
      <c r="AW12" s="27">
        <f ca="1">IF(AL12&lt;&gt;"",IF(AV12="NO",RAND(),""),"")</f>
        <v>0.62112162583011676</v>
      </c>
      <c r="AX12" s="44">
        <f ca="1">IF(AL12&lt;&gt;"",IF(AV12="NO",VLOOKUP(AQ12,'Players Stats'!$C$88:$I$127,7),""),"")</f>
        <v>0.30196078431372547</v>
      </c>
      <c r="AY12" s="44">
        <f ca="1">IF(AL12&lt;&gt;"",IF(AV12="NO",IF(AW12&lt;=AX12,3,2),""),"")</f>
        <v>2</v>
      </c>
      <c r="AZ12" s="27">
        <f ca="1">IF(AL12&lt;&gt;"",IF(AV12="NO",RAND(),""),"")</f>
        <v>0.69935855379107281</v>
      </c>
      <c r="BA12" s="44">
        <f ca="1">IF(AV12="NO",VLOOKUP(AQ12,'Players Stats'!$C$88:$H$127,7-'Quarter 4'!AY12),"")</f>
        <v>0.45100000000000001</v>
      </c>
      <c r="BB12" s="44">
        <f ca="1">IF(AL12&lt;&gt;"",IF(AV12="NO",IF(AZ12&lt;=BA12,AY12,0),""),"")</f>
        <v>0</v>
      </c>
      <c r="BC12" s="27">
        <f ca="1">IF(BB12="","",IF(AY12=3,"",RAND()))</f>
        <v>0.48040752271689025</v>
      </c>
      <c r="BD12" s="44" t="str">
        <f ca="1">IF(BC12="","",IF(BC12&lt;=VLOOKUP(AQ12,'Players Stats'!$C$88:$L$127,10),"YES","NO"))</f>
        <v>NO</v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>
        <f ca="1">IF(AND(BB12=0,BD12="NO"),RAND(),"")</f>
        <v>0.22317851609666584</v>
      </c>
      <c r="BJ12" s="44" t="str">
        <f ca="1">IF(BI12="","",IF(BI12&lt;=Simulation!$K$7,"YES","NO"))</f>
        <v>NO</v>
      </c>
      <c r="BK12" s="27">
        <f ca="1">IF(BJ12="NO",RAND(),"")</f>
        <v>0.36042254309473598</v>
      </c>
      <c r="BL12" s="44">
        <f ca="1">IF(BJ12="NO",IF(BK12&lt;=Simulation!$K$9,AN12,AO12),"")</f>
        <v>8</v>
      </c>
      <c r="BN12" s="44">
        <f ca="1">IF(AL12&lt;&gt;"",IF(AN12=$C$4,IF(AV12="YES",BN11,IF(BD12="YES",IF(BB12=0,BN11+BB12+BF12+BH12,BN11+BB12+BF12),BN11+BB12)),BN11),"")</f>
        <v>0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0</v>
      </c>
      <c r="BR12" t="str">
        <f t="shared" ca="1" si="2"/>
        <v/>
      </c>
      <c r="BS12" t="str">
        <f t="shared" ca="1" si="2"/>
        <v/>
      </c>
      <c r="BT12" t="str">
        <f t="shared" ca="1" si="2"/>
        <v/>
      </c>
      <c r="BV12" s="44">
        <f ca="1">IF(BV11&lt;&gt;"",IF(AND(BV11&lt;60*Simulation!$K$8, BV11+BW12&lt;60*Simulation!$K$8),BV11+BW12,""),"")</f>
        <v>14</v>
      </c>
      <c r="BW12" s="44">
        <f ca="1">IF(BV11&lt;&gt;"",RANDBETWEEN(Simulation!$N$5/2,Simulation!$P$5),"")</f>
        <v>14</v>
      </c>
      <c r="BX12" s="44">
        <f ca="1">CB2</f>
        <v>8</v>
      </c>
      <c r="BY12" s="44">
        <f ca="1">IF(BV12&lt;&gt;"",IF(BX12=C$4,C$5,C$4),"")</f>
        <v>7</v>
      </c>
      <c r="BZ12" s="27">
        <f ca="1">IF(BV12&lt;&gt;"",RAND(),"")</f>
        <v>0.9137641978875779</v>
      </c>
      <c r="CA12" s="44">
        <f ca="1">IF(BV12&lt;&gt;"",INT(5*BZ12)+1+5*(BX12-1),"")</f>
        <v>40</v>
      </c>
      <c r="CB12" s="44" t="str">
        <f ca="1">IF(BV12&lt;&gt;"",VLOOKUP(CA12,'Players Stats'!$C$88:$D$127,2),"")</f>
        <v>Center</v>
      </c>
      <c r="CC12" s="44" t="str">
        <f ca="1">IF(BV12&lt;&gt;"",VLOOKUP(CA12,'Players Stats'!$C$88:$E$127,3),"")</f>
        <v>Tiago Splitter</v>
      </c>
      <c r="CD12" s="27">
        <f ca="1">IF(BV12&lt;&gt;"",RAND(),"")</f>
        <v>0.31427437946030445</v>
      </c>
      <c r="CE12" s="44">
        <f ca="1">IF(BV12&lt;&gt;"",VLOOKUP('Quarter 4'!CA12-5*('Quarter 4'!BX12-1),'Players Stats'!$B$136:$J$140,1+BY12),"")</f>
        <v>5.1650000000000001E-2</v>
      </c>
      <c r="CF12" s="44" t="str">
        <f ca="1">IF(BV12&lt;&gt;"",IF(CD12&lt;=CE12, "YES", "NO"),"")</f>
        <v>NO</v>
      </c>
      <c r="CG12" s="27">
        <f ca="1">IF(BV12&lt;&gt;"",IF(CF12="NO",RAND(),""),"")</f>
        <v>0.15334261143324912</v>
      </c>
      <c r="CH12" s="44">
        <f ca="1">IF(BV12&lt;&gt;"",IF(CF12="NO",VLOOKUP(CA12,'Players Stats'!$C$88:$I$127,7),""),"")</f>
        <v>0</v>
      </c>
      <c r="CI12" s="44">
        <f ca="1">IF(BV12&lt;&gt;"",IF(CF12="NO",IF(CG12&lt;=CH12,3,2),""),"")</f>
        <v>2</v>
      </c>
      <c r="CJ12" s="27">
        <f ca="1">IF(BV12&lt;&gt;"",IF(CF12="NO",RAND(),""),"")</f>
        <v>0.78006862145977673</v>
      </c>
      <c r="CK12" s="44">
        <f ca="1">IF(CF12="NO",VLOOKUP(CA12,'Players Stats'!$C$88:$H$127,7-'Quarter 4'!CI12),"")</f>
        <v>0.56000000000000005</v>
      </c>
      <c r="CL12" s="44">
        <f ca="1">IF(BV12&lt;&gt;"",IF(CF12="NO",IF(CJ12&lt;=CK12,CI12,0),""),"")</f>
        <v>0</v>
      </c>
      <c r="CM12" s="27">
        <f ca="1">IF(CL12="","",IF(CI12=3,"",RAND()))</f>
        <v>0.9673986776192659</v>
      </c>
      <c r="CN12" s="44" t="str">
        <f ca="1">IF(CM12="","",IF(CM12&lt;=VLOOKUP(CA12,'Players Stats'!$C$88:$L$127,10),"YES","NO"))</f>
        <v>NO</v>
      </c>
      <c r="CO12" s="27" t="str">
        <f ca="1">IF(CN12="YES",RAND(),"")</f>
        <v/>
      </c>
      <c r="CP12" s="44" t="str">
        <f ca="1">IF(CN12="YES",IF(CO12&lt;=VLOOKUP(CA12,'Players Stats'!$C$88:$H$127,6),1,0),"")</f>
        <v/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>
        <f ca="1">IF(AND(CL12=0,CN12="NO"),RAND(),"")</f>
        <v>0.70130482098381075</v>
      </c>
      <c r="CT12" s="44" t="str">
        <f ca="1">IF(CS12="","",IF(CS12&lt;=Simulation!$K$7,"YES","NO"))</f>
        <v>NO</v>
      </c>
      <c r="CU12" s="27">
        <f ca="1">IF(CT12="NO",RAND(),"")</f>
        <v>0.54336873676290498</v>
      </c>
      <c r="CV12" s="44">
        <f ca="1">IF(CT12="NO",IF(CU12&lt;=Simulation!$K$9,BX12,BY12),"")</f>
        <v>7</v>
      </c>
      <c r="CX12" s="44">
        <f ca="1">IF(BV12&lt;&gt;"",IF(BX12=$C$4,IF(CF12="YES",CX11,IF(CN12="YES",IF(CL12=0,CX11+CL12+CP12+CR12,CX11+CL12+CP12),CX11+CL12)),CX11),"")</f>
        <v>0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0</v>
      </c>
      <c r="DB12" t="str">
        <f t="shared" ca="1" si="3"/>
        <v/>
      </c>
      <c r="DC12" t="str">
        <f t="shared" ca="1" si="3"/>
        <v/>
      </c>
      <c r="DD12" t="str">
        <f t="shared" ca="1" si="3"/>
        <v/>
      </c>
      <c r="DF12" s="44">
        <f ca="1">IF(DF11&lt;&gt;"",IF(AND(DF11&lt;60*Simulation!$K$8, DF11+DG12&lt;60*Simulation!$K$8),DF11+DG12,""),"")</f>
        <v>8</v>
      </c>
      <c r="DG12" s="44">
        <f ca="1">IF(DF11&lt;&gt;"",RANDBETWEEN(Simulation!$N$5/2,Simulation!$P$5),"")</f>
        <v>8</v>
      </c>
      <c r="DH12" s="44">
        <f ca="1">DL2</f>
        <v>7</v>
      </c>
      <c r="DI12" s="44">
        <f ca="1">IF(DF12&lt;&gt;"",IF(DH12=C$4,C$5,C$4),"")</f>
        <v>8</v>
      </c>
      <c r="DJ12" s="27">
        <f ca="1">IF(DF12&lt;&gt;"",RAND(),"")</f>
        <v>0.76933708264895229</v>
      </c>
      <c r="DK12" s="44">
        <f ca="1">IF(DF12&lt;&gt;"",INT(5*DJ12)+1+5*(DH12-1),"")</f>
        <v>34</v>
      </c>
      <c r="DL12" s="44" t="str">
        <f ca="1">IF(DF12&lt;&gt;"",VLOOKUP(DK12,'Players Stats'!$C$88:$D$127,2),"")</f>
        <v>Power Forward</v>
      </c>
      <c r="DM12" s="44" t="str">
        <f ca="1">IF(DF12&lt;&gt;"",VLOOKUP(DK12,'Players Stats'!$C$88:$E$127,3),"")</f>
        <v>Carl Landry</v>
      </c>
      <c r="DN12" s="27">
        <f ca="1">IF(DF12&lt;&gt;"",RAND(),"")</f>
        <v>0.67310905802386833</v>
      </c>
      <c r="DO12" s="44">
        <f ca="1">IF(DF12&lt;&gt;"",VLOOKUP('Quarter 4'!DK12-5*('Quarter 4'!DH12-1),'Players Stats'!$B$136:$J$140,1+DI12),"")</f>
        <v>0.14340000000000003</v>
      </c>
      <c r="DP12" s="44" t="str">
        <f ca="1">IF(DF12&lt;&gt;"",IF(DN12&lt;=DO12, "YES", "NO"),"")</f>
        <v>NO</v>
      </c>
      <c r="DQ12" s="27">
        <f ca="1">IF(DF12&lt;&gt;"",IF(DP12="NO",RAND(),""),"")</f>
        <v>0.42535769113207034</v>
      </c>
      <c r="DR12" s="44">
        <f ca="1">IF(DF12&lt;&gt;"",IF(DP12="NO",VLOOKUP(DK12,'Players Stats'!$C$88:$I$127,7),""),"")</f>
        <v>0</v>
      </c>
      <c r="DS12" s="44">
        <f ca="1">IF(DF12&lt;&gt;"",IF(DP12="NO",IF(DQ12&lt;=DR12,3,2),""),"")</f>
        <v>2</v>
      </c>
      <c r="DT12" s="27">
        <f ca="1">IF(DF12&lt;&gt;"",IF(DP12="NO",RAND(),""),"")</f>
        <v>0.77000945874428184</v>
      </c>
      <c r="DU12" s="44">
        <f ca="1">IF(DP12="NO",VLOOKUP(DK12,'Players Stats'!$C$88:$H$127,7-'Quarter 4'!DS12),"")</f>
        <v>0.54</v>
      </c>
      <c r="DV12" s="44">
        <f ca="1">IF(DF12&lt;&gt;"",IF(DP12="NO",IF(DT12&lt;=DU12,DS12,0),""),"")</f>
        <v>0</v>
      </c>
      <c r="DW12" s="27">
        <f ca="1">IF(DV12="","",IF(DS12=3,"",RAND()))</f>
        <v>0.80730936733168734</v>
      </c>
      <c r="DX12" s="44" t="str">
        <f ca="1">IF(DW12="","",IF(DW12&lt;=VLOOKUP(DK12,'Players Stats'!$C$88:$L$127,10),"YES","NO"))</f>
        <v>NO</v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>
        <f ca="1">IF(AND(DV12=0,DX12="NO"),RAND(),"")</f>
        <v>6.7996858608318944E-2</v>
      </c>
      <c r="ED12" s="44" t="str">
        <f ca="1">IF(EC12="","",IF(EC12&lt;=Simulation!$K$7,"YES","NO"))</f>
        <v>YES</v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0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0</v>
      </c>
      <c r="EL12" t="str">
        <f t="shared" ca="1" si="4"/>
        <v/>
      </c>
      <c r="EM12" t="str">
        <f t="shared" ca="1" si="4"/>
        <v/>
      </c>
      <c r="EN12" t="str">
        <f t="shared" ca="1" si="4"/>
        <v/>
      </c>
    </row>
    <row r="13" spans="2:144">
      <c r="B13" s="44">
        <f ca="1">IF(B12&lt;&gt;"",IF(AND(B12&lt;60*Simulation!$K$8, B12+C13&lt;60*Simulation!$K$8),B12+C13,""),"")</f>
        <v>33</v>
      </c>
      <c r="C13" s="44">
        <f ca="1">IF(B12&lt;&gt;"",IF(AND(AB12&lt;&gt;"", D12=AB12),RANDBETWEEN(Simulation!$N$6,Simulation!$P$6),RANDBETWEEN(Simulation!$N$5,Simulation!$P$5)),"")</f>
        <v>24</v>
      </c>
      <c r="D13" s="44">
        <f ca="1">IF(B13&lt;&gt;"",IF(AB12="",E12,AB12),"")</f>
        <v>8</v>
      </c>
      <c r="E13" s="44">
        <f t="shared" ref="E13:E76" ca="1" si="5">IF(B13&lt;&gt;"",IF(D13=C$4,C$5,C$4),"")</f>
        <v>7</v>
      </c>
      <c r="F13" s="27">
        <f t="shared" ref="F13:F76" ca="1" si="6">IF(B13&lt;&gt;"",RAND(),"")</f>
        <v>0.46858837114195095</v>
      </c>
      <c r="G13" s="44">
        <f t="shared" ref="G13:G76" ca="1" si="7">IF(B13&lt;&gt;"",INT(5*F13)+1+5*(D13-1),"")</f>
        <v>38</v>
      </c>
      <c r="H13" s="44" t="str">
        <f ca="1">IF(B13&lt;&gt;"",VLOOKUP(G13,'Players Stats'!$C$88:$D$127,2),"")</f>
        <v>Small Forward</v>
      </c>
      <c r="I13" s="44" t="str">
        <f ca="1">IF(B13&lt;&gt;"",VLOOKUP(G13,'Players Stats'!$C$88:$E$127,3),"")</f>
        <v>Kawhi Leonard</v>
      </c>
      <c r="J13" s="27">
        <f t="shared" ref="J13:J76" ca="1" si="8">IF(B13&lt;&gt;"",RAND(),"")</f>
        <v>0.53442844713586546</v>
      </c>
      <c r="K13" s="44">
        <f ca="1">IF(B13&lt;&gt;"",VLOOKUP('Quarter 4'!G13-5*('Quarter 4'!D13-1),'Players Stats'!$B$136:$J$140,1+E13),"")</f>
        <v>4.2650000000000007E-2</v>
      </c>
      <c r="L13" s="44" t="str">
        <f ca="1">IF(B13&lt;&gt;"",IF(J13&lt;=K13, "YES", "NO"),"")</f>
        <v>NO</v>
      </c>
      <c r="M13" s="27">
        <f t="shared" ref="M13:M76" ca="1" si="9">IF(B13&lt;&gt;"",IF(L13="NO",RAND(),""),"")</f>
        <v>0.28743780859779322</v>
      </c>
      <c r="N13" s="44">
        <f ca="1">IF(B13&lt;&gt;"",IF(L13="NO",VLOOKUP(G13,'Players Stats'!$C$88:$I$127,7),""),"")</f>
        <v>0.24793388429752067</v>
      </c>
      <c r="O13" s="44">
        <f ca="1">IF(B13&lt;&gt;"",IF(L13="NO",IF(M13&lt;=N13,3,2),""),"")</f>
        <v>2</v>
      </c>
      <c r="P13" s="27">
        <f t="shared" ref="P13:P76" ca="1" si="10">IF(B13&lt;&gt;"",IF(L13="NO",RAND(),""),"")</f>
        <v>0.13823385099736918</v>
      </c>
      <c r="Q13" s="44">
        <f ca="1">IF(L13="NO",VLOOKUP(G13,'Players Stats'!$C$88:$H$127,7-'Quarter 4'!O13),"")</f>
        <v>0.49399999999999999</v>
      </c>
      <c r="R13" s="44">
        <f ca="1">IF(B13&lt;&gt;"",IF(L13="NO",IF(P13&lt;=Q13,O13,0),""),"")</f>
        <v>2</v>
      </c>
      <c r="S13" s="27">
        <f t="shared" ref="S13:S76" ca="1" si="11">IF(R13="","",IF(O13=3,"",RAND()))</f>
        <v>0.80236821383886026</v>
      </c>
      <c r="T13" s="44" t="str">
        <f ca="1">IF(S13="","",IF(S13&lt;=VLOOKUP(G13,'Players Stats'!$C$88:$L$127,10),"YES","NO"))</f>
        <v>NO</v>
      </c>
      <c r="U13" s="27" t="str">
        <f t="shared" ref="U13:U76" ca="1" si="12">IF(T13="YES",RAND(),"")</f>
        <v/>
      </c>
      <c r="V13" s="44" t="str">
        <f ca="1">IF(T13="YES",IF(U13&lt;=VLOOKUP(G13,'Players Stats'!$C$88:$H$127,6),1,0),"")</f>
        <v/>
      </c>
      <c r="W13" s="27" t="str">
        <f t="shared" ref="W13:W76" ca="1" si="13">IF(AND(T13="YES",R13=0),RAND(),"")</f>
        <v/>
      </c>
      <c r="X13" s="44" t="str">
        <f ca="1">IF(AND(T13="YES",W13&lt;&gt;""),IF(W13&lt;=VLOOKUP(G13,'Players Stats'!$C$88:$H$127,6),1,0),"")</f>
        <v/>
      </c>
      <c r="Y13" s="27" t="str">
        <f t="shared" ref="Y13:Y76" ca="1" si="14">IF(AND(R13=0,T13="NO"),RAND(),"")</f>
        <v/>
      </c>
      <c r="Z13" s="44" t="str">
        <f ca="1">IF(Y13="","",IF(Y13&lt;=Simulation!$K$7,"YES","NO"))</f>
        <v/>
      </c>
      <c r="AA13" s="27" t="str">
        <f t="shared" ref="AA13:AA76" ca="1" si="15">IF(Z13="NO",RAND(),"")</f>
        <v/>
      </c>
      <c r="AB13" s="44" t="str">
        <f ca="1">IF(Z13="NO",IF(AA13&lt;=Simulation!$K$9,D13,E13),"")</f>
        <v/>
      </c>
      <c r="AD13" s="44">
        <f t="shared" ref="AD13:AD76" ca="1" si="16">IF(B13&lt;&gt;"",IF(D13=$C$4,IF(L13="YES",AD12,IF(T13="YES",IF(R13=0,AD12+R13+V13+X13,AD12+R13+V13),AD12+R13)),AD12),"")</f>
        <v>0</v>
      </c>
      <c r="AE13" s="6" t="str">
        <f t="shared" ref="AE13:AE76" ca="1" si="17">IF(B13&lt;&gt;"","-","")</f>
        <v>-</v>
      </c>
      <c r="AF13" s="44">
        <f t="shared" ref="AF13:AF76" ca="1" si="18">IF(B13&lt;&gt;"",IF(D13=$C$5,IF(L13="YES",AF12,IF(T13="YES",IF(R13=0,AF12+R13+V13+X13,AF12+R13+V13),AF12+R13)),AF12),"")</f>
        <v>2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37</v>
      </c>
      <c r="AM13" s="44">
        <f ca="1">IF(AL12&lt;&gt;"",IF(AND(BL12&lt;&gt;"", AN12=BL12),RANDBETWEEN(Simulation!$N$6,Simulation!$P$6),RANDBETWEEN(Simulation!$N$5,Simulation!$P$5)),"")</f>
        <v>17</v>
      </c>
      <c r="AN13" s="44">
        <f ca="1">IF(AL13&lt;&gt;"",IF(BL12="",AO12,BL12),"")</f>
        <v>8</v>
      </c>
      <c r="AO13" s="44">
        <f t="shared" ref="AO13:AO76" ca="1" si="19">IF(AL13&lt;&gt;"",IF(AN13=C$4,C$5,C$4),"")</f>
        <v>7</v>
      </c>
      <c r="AP13" s="27">
        <f t="shared" ref="AP13:AP68" ca="1" si="20">IF(AL13&lt;&gt;"",RAND(),"")</f>
        <v>0.68431158925929669</v>
      </c>
      <c r="AQ13" s="44">
        <f t="shared" ref="AQ13:AQ76" ca="1" si="21">IF(AL13&lt;&gt;"",INT(5*AP13)+1+5*(AN13-1),"")</f>
        <v>39</v>
      </c>
      <c r="AR13" s="44" t="str">
        <f ca="1">IF(AL13&lt;&gt;"",VLOOKUP(AQ13,'Players Stats'!$C$88:$D$127,2),"")</f>
        <v>Power Forward</v>
      </c>
      <c r="AS13" s="44" t="str">
        <f ca="1">IF(AL13&lt;&gt;"",VLOOKUP(AQ13,'Players Stats'!$C$88:$E$127,3),"")</f>
        <v>Tim Duncan</v>
      </c>
      <c r="AT13" s="27">
        <f t="shared" ref="AT13:AT76" ca="1" si="22">IF(AL13&lt;&gt;"",RAND(),"")</f>
        <v>0.37364655939080627</v>
      </c>
      <c r="AU13" s="44">
        <f ca="1">IF(AL13&lt;&gt;"",VLOOKUP('Quarter 4'!AQ13-5*('Quarter 4'!AN13-1),'Players Stats'!$B$136:$J$140,1+AO13),"")</f>
        <v>3.9400000000000004E-2</v>
      </c>
      <c r="AV13" s="44" t="str">
        <f ca="1">IF(AL13&lt;&gt;"",IF(AT13&lt;=AU13, "YES", "NO"),"")</f>
        <v>NO</v>
      </c>
      <c r="AW13" s="27">
        <f t="shared" ref="AW13:AW76" ca="1" si="23">IF(AL13&lt;&gt;"",IF(AV13="NO",RAND(),""),"")</f>
        <v>0.51354708978518637</v>
      </c>
      <c r="AX13" s="44">
        <f ca="1">IF(AL13&lt;&gt;"",IF(AV13="NO",VLOOKUP(AQ13,'Players Stats'!$C$88:$I$127,7),""),"")</f>
        <v>7.0422535211267616E-3</v>
      </c>
      <c r="AY13" s="44">
        <f ca="1">IF(AL13&lt;&gt;"",IF(AV13="NO",IF(AW13&lt;=AX13,3,2),""),"")</f>
        <v>2</v>
      </c>
      <c r="AZ13" s="27">
        <f t="shared" ref="AZ13:AZ76" ca="1" si="24">IF(AL13&lt;&gt;"",IF(AV13="NO",RAND(),""),"")</f>
        <v>0.85718587140474489</v>
      </c>
      <c r="BA13" s="44">
        <f ca="1">IF(AV13="NO",VLOOKUP(AQ13,'Players Stats'!$C$88:$H$127,7-'Quarter 4'!AY13),"")</f>
        <v>0.502</v>
      </c>
      <c r="BB13" s="44">
        <f ca="1">IF(AL13&lt;&gt;"",IF(AV13="NO",IF(AZ13&lt;=BA13,AY13,0),""),"")</f>
        <v>0</v>
      </c>
      <c r="BC13" s="27">
        <f t="shared" ref="BC13:BC76" ca="1" si="25">IF(BB13="","",IF(AY13=3,"",RAND()))</f>
        <v>0.58053038581514771</v>
      </c>
      <c r="BD13" s="44" t="str">
        <f ca="1">IF(BC13="","",IF(BC13&lt;=VLOOKUP(AQ13,'Players Stats'!$C$88:$L$127,10),"YES","NO"))</f>
        <v>NO</v>
      </c>
      <c r="BE13" s="27" t="str">
        <f t="shared" ref="BE13:BE76" ca="1" si="26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27">IF(AND(BD13="YES",BB13=0),RAND(),"")</f>
        <v/>
      </c>
      <c r="BH13" s="44" t="str">
        <f ca="1">IF(AND(BD13="YES",BG13&lt;&gt;""),IF(BG13&lt;=VLOOKUP(AQ13,'Players Stats'!$C$88:$H$127,6),1,0),"")</f>
        <v/>
      </c>
      <c r="BI13" s="27">
        <f t="shared" ref="BI13:BI76" ca="1" si="28">IF(AND(BB13=0,BD13="NO"),RAND(),"")</f>
        <v>0.24302964694311258</v>
      </c>
      <c r="BJ13" s="44" t="str">
        <f ca="1">IF(BI13="","",IF(BI13&lt;=Simulation!$K$7,"YES","NO"))</f>
        <v>NO</v>
      </c>
      <c r="BK13" s="27">
        <f t="shared" ref="BK13:BK76" ca="1" si="29">IF(BJ13="NO",RAND(),"")</f>
        <v>0.18341827685124146</v>
      </c>
      <c r="BL13" s="44">
        <f ca="1">IF(BJ13="NO",IF(BK13&lt;=Simulation!$K$9,AN13,AO13),"")</f>
        <v>8</v>
      </c>
      <c r="BN13" s="44">
        <f t="shared" ref="BN13:BN76" ca="1" si="30">IF(AL13&lt;&gt;"",IF(AN13=$C$4,IF(AV13="YES",BN12,IF(BD13="YES",IF(BB13=0,BN12+BB13+BF13+BH13,BN12+BB13+BF13),BN12+BB13)),BN12),"")</f>
        <v>0</v>
      </c>
      <c r="BO13" s="6" t="str">
        <f t="shared" ref="BO13:BO76" ca="1" si="31">IF(AL13&lt;&gt;"","-","")</f>
        <v>-</v>
      </c>
      <c r="BP13" s="44">
        <f t="shared" ref="BP13:BP76" ca="1" si="32">IF(AL13&lt;&gt;"",IF(AN13=$C$5,IF(AV13="YES",BP12,IF(BD13="YES",IF(BB13=0,BP12+BB13+BF13+BH13,BP12+BB13+BF13),BP12+BB13)),BP12),"")</f>
        <v>0</v>
      </c>
      <c r="BR13" s="44" t="str">
        <f t="shared" ca="1" si="2"/>
        <v/>
      </c>
      <c r="BS13" s="44" t="str">
        <f t="shared" ca="1" si="2"/>
        <v/>
      </c>
      <c r="BT13" s="44" t="str">
        <f t="shared" ca="1" si="2"/>
        <v/>
      </c>
      <c r="BU13" s="44"/>
      <c r="BV13" s="44">
        <f ca="1">IF(BV12&lt;&gt;"",IF(AND(BV12&lt;60*Simulation!$K$8, BV12+BW13&lt;60*Simulation!$K$8),BV12+BW13,""),"")</f>
        <v>32</v>
      </c>
      <c r="BW13" s="44">
        <f ca="1">IF(BV12&lt;&gt;"",IF(AND(CV12&lt;&gt;"", BX12=CV12),RANDBETWEEN(Simulation!$N$6,Simulation!$P$6),RANDBETWEEN(Simulation!$N$5,Simulation!$P$5)),"")</f>
        <v>18</v>
      </c>
      <c r="BX13" s="44">
        <f ca="1">IF(BV13&lt;&gt;"",IF(CV12="",BY12,CV12),"")</f>
        <v>7</v>
      </c>
      <c r="BY13" s="44">
        <f t="shared" ref="BY13:BY76" ca="1" si="33">IF(BV13&lt;&gt;"",IF(BX13=C$4,C$5,C$4),"")</f>
        <v>8</v>
      </c>
      <c r="BZ13" s="27">
        <f t="shared" ref="BZ13:BZ68" ca="1" si="34">IF(BV13&lt;&gt;"",RAND(),"")</f>
        <v>0.80789510951807408</v>
      </c>
      <c r="CA13" s="44">
        <f t="shared" ref="CA13:CA76" ca="1" si="35">IF(BV13&lt;&gt;"",INT(5*BZ13)+1+5*(BX13-1),"")</f>
        <v>35</v>
      </c>
      <c r="CB13" s="44" t="str">
        <f ca="1">IF(BV13&lt;&gt;"",VLOOKUP(CA13,'Players Stats'!$C$88:$D$127,2),"")</f>
        <v>Center</v>
      </c>
      <c r="CC13" s="44" t="str">
        <f ca="1">IF(BV13&lt;&gt;"",VLOOKUP(CA13,'Players Stats'!$C$88:$E$127,3),"")</f>
        <v>David Lee</v>
      </c>
      <c r="CD13" s="27">
        <f t="shared" ref="CD13:CD76" ca="1" si="36">IF(BV13&lt;&gt;"",RAND(),"")</f>
        <v>0.53355243238448125</v>
      </c>
      <c r="CE13" s="44">
        <f ca="1">IF(BV13&lt;&gt;"",VLOOKUP('Quarter 4'!CA13-5*('Quarter 4'!BX13-1),'Players Stats'!$B$136:$J$140,1+BY13),"")</f>
        <v>9.6400000000000013E-2</v>
      </c>
      <c r="CF13" s="44" t="str">
        <f ca="1">IF(BV13&lt;&gt;"",IF(CD13&lt;=CE13, "YES", "NO"),"")</f>
        <v>NO</v>
      </c>
      <c r="CG13" s="27">
        <f t="shared" ref="CG13:CG76" ca="1" si="37">IF(BV13&lt;&gt;"",IF(CF13="NO",RAND(),""),"")</f>
        <v>0.32645680760360041</v>
      </c>
      <c r="CH13" s="44">
        <f ca="1">IF(BV13&lt;&gt;"",IF(CF13="NO",VLOOKUP(CA13,'Players Stats'!$C$88:$I$127,7),""),"")</f>
        <v>6.756756756756758E-3</v>
      </c>
      <c r="CI13" s="44">
        <f ca="1">IF(BV13&lt;&gt;"",IF(CF13="NO",IF(CG13&lt;=CH13,3,2),""),"")</f>
        <v>2</v>
      </c>
      <c r="CJ13" s="27">
        <f t="shared" ref="CJ13:CJ76" ca="1" si="38">IF(BV13&lt;&gt;"",IF(CF13="NO",RAND(),""),"")</f>
        <v>0.32802681975156434</v>
      </c>
      <c r="CK13" s="44">
        <f ca="1">IF(CF13="NO",VLOOKUP(CA13,'Players Stats'!$C$88:$H$127,7-'Quarter 4'!CI13),"")</f>
        <v>0.51900000000000002</v>
      </c>
      <c r="CL13" s="44">
        <f ca="1">IF(BV13&lt;&gt;"",IF(CF13="NO",IF(CJ13&lt;=CK13,CI13,0),""),"")</f>
        <v>2</v>
      </c>
      <c r="CM13" s="27">
        <f t="shared" ref="CM13:CM76" ca="1" si="39">IF(CL13="","",IF(CI13=3,"",RAND()))</f>
        <v>0.10507193221988043</v>
      </c>
      <c r="CN13" s="44" t="str">
        <f ca="1">IF(CM13="","",IF(CM13&lt;=VLOOKUP(CA13,'Players Stats'!$C$88:$L$127,10),"YES","NO"))</f>
        <v>NO</v>
      </c>
      <c r="CO13" s="27" t="str">
        <f t="shared" ref="CO13:CO76" ca="1" si="40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1">IF(AND(CN13="YES",CL13=0),RAND(),"")</f>
        <v/>
      </c>
      <c r="CR13" s="44" t="str">
        <f ca="1">IF(AND(CN13="YES",CQ13&lt;&gt;""),IF(CQ13&lt;=VLOOKUP(CA13,'Players Stats'!$C$88:$H$127,6),1,0),"")</f>
        <v/>
      </c>
      <c r="CS13" s="27" t="str">
        <f t="shared" ref="CS13:CS76" ca="1" si="42">IF(AND(CL13=0,CN13="NO"),RAND(),"")</f>
        <v/>
      </c>
      <c r="CT13" s="44" t="str">
        <f ca="1">IF(CS13="","",IF(CS13&lt;=Simulation!$K$7,"YES","NO"))</f>
        <v/>
      </c>
      <c r="CU13" s="27" t="str">
        <f t="shared" ref="CU13:CU76" ca="1" si="43">IF(CT13="NO",RAND(),"")</f>
        <v/>
      </c>
      <c r="CV13" s="44" t="str">
        <f ca="1">IF(CT13="NO",IF(CU13&lt;=Simulation!$K$9,BX13,BY13),"")</f>
        <v/>
      </c>
      <c r="CX13" s="44">
        <f t="shared" ref="CX13:CX76" ca="1" si="44">IF(BV13&lt;&gt;"",IF(BX13=$C$4,IF(CF13="YES",CX12,IF(CN13="YES",IF(CL13=0,CX12+CL13+CP13+CR13,CX12+CL13+CP13),CX12+CL13)),CX12),"")</f>
        <v>2</v>
      </c>
      <c r="CY13" s="6" t="str">
        <f t="shared" ref="CY13:CY76" ca="1" si="45">IF(BV13&lt;&gt;"","-","")</f>
        <v>-</v>
      </c>
      <c r="CZ13" s="44">
        <f t="shared" ref="CZ13:CZ76" ca="1" si="46">IF(BV13&lt;&gt;"",IF(BX13=$C$5,IF(CF13="YES",CZ12,IF(CN13="YES",IF(CL13=0,CZ12+CL13+CP13+CR13,CZ12+CL13+CP13),CZ12+CL13)),CZ12),"")</f>
        <v>0</v>
      </c>
      <c r="DB13" s="44" t="str">
        <f t="shared" ca="1" si="3"/>
        <v/>
      </c>
      <c r="DC13" s="44" t="str">
        <f t="shared" ca="1" si="3"/>
        <v/>
      </c>
      <c r="DD13" s="44" t="str">
        <f t="shared" ca="1" si="3"/>
        <v/>
      </c>
      <c r="DE13" s="44"/>
      <c r="DF13" s="44">
        <f ca="1">IF(DF12&lt;&gt;"",IF(AND(DF12&lt;60*Simulation!$K$8, DF12+DG13&lt;60*Simulation!$K$8),DF12+DG13,""),"")</f>
        <v>21</v>
      </c>
      <c r="DG13" s="44">
        <f ca="1">IF(DF12&lt;&gt;"",IF(AND(EF12&lt;&gt;"", DH12=EF12),RANDBETWEEN(Simulation!$N$6,Simulation!$P$6),RANDBETWEEN(Simulation!$N$5,Simulation!$P$5)),"")</f>
        <v>13</v>
      </c>
      <c r="DH13" s="44">
        <f ca="1">IF(DF13&lt;&gt;"",IF(EF12="",DI12,EF12),"")</f>
        <v>8</v>
      </c>
      <c r="DI13" s="44">
        <f t="shared" ref="DI13:DI76" ca="1" si="47">IF(DF13&lt;&gt;"",IF(DH13=C$4,C$5,C$4),"")</f>
        <v>7</v>
      </c>
      <c r="DJ13" s="27">
        <f t="shared" ref="DJ13:DJ68" ca="1" si="48">IF(DF13&lt;&gt;"",RAND(),"")</f>
        <v>0.31698539474970899</v>
      </c>
      <c r="DK13" s="44">
        <f t="shared" ref="DK13:DK76" ca="1" si="49">IF(DF13&lt;&gt;"",INT(5*DJ13)+1+5*(DH13-1),"")</f>
        <v>37</v>
      </c>
      <c r="DL13" s="44" t="str">
        <f ca="1">IF(DF13&lt;&gt;"",VLOOKUP(DK13,'Players Stats'!$C$88:$D$127,2),"")</f>
        <v>Shooting Guard</v>
      </c>
      <c r="DM13" s="44" t="str">
        <f ca="1">IF(DF13&lt;&gt;"",VLOOKUP(DK13,'Players Stats'!$C$88:$E$127,3),"")</f>
        <v>Tony Parker</v>
      </c>
      <c r="DN13" s="27">
        <f t="shared" ref="DN13:DN76" ca="1" si="50">IF(DF13&lt;&gt;"",RAND(),"")</f>
        <v>0.1745736968873588</v>
      </c>
      <c r="DO13" s="44">
        <f ca="1">IF(DF13&lt;&gt;"",VLOOKUP('Quarter 4'!DK13-5*('Quarter 4'!DH13-1),'Players Stats'!$B$136:$J$140,1+DI13),"")</f>
        <v>9.6149999999999999E-2</v>
      </c>
      <c r="DP13" s="44" t="str">
        <f ca="1">IF(DF13&lt;&gt;"",IF(DN13&lt;=DO13, "YES", "NO"),"")</f>
        <v>NO</v>
      </c>
      <c r="DQ13" s="27">
        <f t="shared" ref="DQ13:DQ76" ca="1" si="51">IF(DF13&lt;&gt;"",IF(DP13="NO",RAND(),""),"")</f>
        <v>0.53338709335968093</v>
      </c>
      <c r="DR13" s="44">
        <f ca="1">IF(DF13&lt;&gt;"",IF(DP13="NO",VLOOKUP(DK13,'Players Stats'!$C$88:$I$127,7),""),"")</f>
        <v>6.2111801242236017E-2</v>
      </c>
      <c r="DS13" s="44">
        <f ca="1">IF(DF13&lt;&gt;"",IF(DP13="NO",IF(DQ13&lt;=DR13,3,2),""),"")</f>
        <v>2</v>
      </c>
      <c r="DT13" s="27">
        <f t="shared" ref="DT13:DT76" ca="1" si="52">IF(DF13&lt;&gt;"",IF(DP13="NO",RAND(),""),"")</f>
        <v>0.14190725239228141</v>
      </c>
      <c r="DU13" s="44">
        <f ca="1">IF(DP13="NO",VLOOKUP(DK13,'Players Stats'!$C$88:$H$127,7-'Quarter 4'!DS13),"")</f>
        <v>0.52200000000000002</v>
      </c>
      <c r="DV13" s="44">
        <f ca="1">IF(DF13&lt;&gt;"",IF(DP13="NO",IF(DT13&lt;=DU13,DS13,0),""),"")</f>
        <v>2</v>
      </c>
      <c r="DW13" s="27">
        <f t="shared" ref="DW13:DW76" ca="1" si="53">IF(DV13="","",IF(DS13=3,"",RAND()))</f>
        <v>4.9589961829975215E-2</v>
      </c>
      <c r="DX13" s="44" t="str">
        <f ca="1">IF(DW13="","",IF(DW13&lt;=VLOOKUP(DK13,'Players Stats'!$C$88:$L$127,10),"YES","NO"))</f>
        <v>NO</v>
      </c>
      <c r="DY13" s="27" t="str">
        <f t="shared" ref="DY13:DY76" ca="1" si="54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55">IF(AND(DX13="YES",DV13=0),RAND(),"")</f>
        <v/>
      </c>
      <c r="EB13" s="44" t="str">
        <f ca="1">IF(AND(DX13="YES",EA13&lt;&gt;""),IF(EA13&lt;=VLOOKUP(DK13,'Players Stats'!$C$88:$H$127,6),1,0),"")</f>
        <v/>
      </c>
      <c r="EC13" s="27" t="str">
        <f t="shared" ref="EC13:EC76" ca="1" si="56">IF(AND(DV13=0,DX13="NO"),RAND(),"")</f>
        <v/>
      </c>
      <c r="ED13" s="44" t="str">
        <f ca="1">IF(EC13="","",IF(EC13&lt;=Simulation!$K$7,"YES","NO"))</f>
        <v/>
      </c>
      <c r="EE13" s="27" t="str">
        <f t="shared" ref="EE13:EE76" ca="1" si="57">IF(ED13="NO",RAND(),"")</f>
        <v/>
      </c>
      <c r="EF13" s="44" t="str">
        <f ca="1">IF(ED13="NO",IF(EE13&lt;=Simulation!$K$9,DH13,DI13),"")</f>
        <v/>
      </c>
      <c r="EH13" s="44">
        <f t="shared" ref="EH13:EH76" ca="1" si="58">IF(DF13&lt;&gt;"",IF(DH13=$C$4,IF(DP13="YES",EH12,IF(DX13="YES",IF(DV13=0,EH12+DV13+DZ13+EB13,EH12+DV13+DZ13),EH12+DV13)),EH12),"")</f>
        <v>0</v>
      </c>
      <c r="EI13" s="6" t="str">
        <f t="shared" ref="EI13:EI76" ca="1" si="59">IF(DF13&lt;&gt;"","-","")</f>
        <v>-</v>
      </c>
      <c r="EJ13" s="44">
        <f t="shared" ref="EJ13:EJ76" ca="1" si="60">IF(DF13&lt;&gt;"",IF(DH13=$C$5,IF(DP13="YES",EJ12,IF(DX13="YES",IF(DV13=0,EJ12+DV13+DZ13+EB13,EJ12+DV13+DZ13),EJ12+DV13)),EJ12),"")</f>
        <v>2</v>
      </c>
      <c r="EL13" s="44" t="str">
        <f t="shared" ca="1" si="4"/>
        <v/>
      </c>
      <c r="EM13" s="44" t="str">
        <f t="shared" ca="1" si="4"/>
        <v/>
      </c>
      <c r="EN13" s="44" t="str">
        <f t="shared" ca="1" si="4"/>
        <v/>
      </c>
    </row>
    <row r="14" spans="2:144">
      <c r="B14" s="44">
        <f ca="1">IF(B13&lt;&gt;"",IF(AND(B13&lt;60*Simulation!$K$8, B13+C14&lt;60*Simulation!$K$8),B13+C14,""),"")</f>
        <v>43</v>
      </c>
      <c r="C14" s="44">
        <f ca="1">IF(B13&lt;&gt;"",IF(AND(AB13&lt;&gt;"", D13=AB13),RANDBETWEEN(Simulation!$N$6,Simulation!$P$6),RANDBETWEEN(Simulation!$N$5,Simulation!$P$5)),"")</f>
        <v>10</v>
      </c>
      <c r="D14" s="44">
        <f t="shared" ref="D14:D77" ca="1" si="61">IF(B14&lt;&gt;"",IF(AB13="",E13,AB13),"")</f>
        <v>7</v>
      </c>
      <c r="E14" s="44">
        <f t="shared" ca="1" si="5"/>
        <v>8</v>
      </c>
      <c r="F14" s="27">
        <f t="shared" ca="1" si="6"/>
        <v>0.7771282290137641</v>
      </c>
      <c r="G14" s="44">
        <f t="shared" ca="1" si="7"/>
        <v>34</v>
      </c>
      <c r="H14" s="44" t="str">
        <f ca="1">IF(B14&lt;&gt;"",VLOOKUP(G14,'Players Stats'!$C$88:$D$127,2),"")</f>
        <v>Power Forward</v>
      </c>
      <c r="I14" s="44" t="str">
        <f ca="1">IF(B14&lt;&gt;"",VLOOKUP(G14,'Players Stats'!$C$88:$E$127,3),"")</f>
        <v>Carl Landry</v>
      </c>
      <c r="J14" s="27">
        <f t="shared" ca="1" si="8"/>
        <v>0.15303204669111659</v>
      </c>
      <c r="K14" s="44">
        <f ca="1">IF(B14&lt;&gt;"",VLOOKUP('Quarter 4'!G14-5*('Quarter 4'!D14-1),'Players Stats'!$B$136:$J$140,1+E14),"")</f>
        <v>0.14340000000000003</v>
      </c>
      <c r="L14" s="44" t="str">
        <f t="shared" ref="L14:L77" ca="1" si="62">IF(B14&lt;&gt;"",IF(J14&lt;=K14, "YES", "NO"),"")</f>
        <v>NO</v>
      </c>
      <c r="M14" s="27">
        <f t="shared" ca="1" si="9"/>
        <v>0.38296340726436384</v>
      </c>
      <c r="N14" s="44">
        <f ca="1">IF(B14&lt;&gt;"",IF(L14="NO",VLOOKUP(G14,'Players Stats'!$C$88:$I$127,7),""),"")</f>
        <v>0</v>
      </c>
      <c r="O14" s="44">
        <f t="shared" ref="O14:O77" ca="1" si="63">IF(B14&lt;&gt;"",IF(L14="NO",IF(M14&lt;=N14,3,2),""),"")</f>
        <v>2</v>
      </c>
      <c r="P14" s="27">
        <f t="shared" ca="1" si="10"/>
        <v>0.66877844049850044</v>
      </c>
      <c r="Q14" s="44">
        <f ca="1">IF(L14="NO",VLOOKUP(G14,'Players Stats'!$C$88:$H$127,7-'Quarter 4'!O14),"")</f>
        <v>0.54</v>
      </c>
      <c r="R14" s="44">
        <f t="shared" ref="R14:R77" ca="1" si="64">IF(B14&lt;&gt;"",IF(L14="NO",IF(P14&lt;=Q14,O14,0),""),"")</f>
        <v>0</v>
      </c>
      <c r="S14" s="27">
        <f t="shared" ca="1" si="11"/>
        <v>0.27910591416104824</v>
      </c>
      <c r="T14" s="44" t="str">
        <f ca="1">IF(S14="","",IF(S14&lt;=VLOOKUP(G14,'Players Stats'!$C$88:$L$127,10),"YES","NO"))</f>
        <v>NO</v>
      </c>
      <c r="U14" s="27" t="str">
        <f t="shared" ca="1" si="12"/>
        <v/>
      </c>
      <c r="V14" s="44" t="str">
        <f ca="1">IF(T14="YES",IF(U14&lt;=VLOOKUP(G14,'Players Stats'!$C$88:$H$127,6),1,0),"")</f>
        <v/>
      </c>
      <c r="W14" s="27" t="str">
        <f t="shared" ca="1" si="13"/>
        <v/>
      </c>
      <c r="X14" s="44" t="str">
        <f ca="1">IF(AND(T14="YES",W14&lt;&gt;""),IF(W14&lt;=VLOOKUP(G14,'Players Stats'!$C$88:$H$127,6),1,0),"")</f>
        <v/>
      </c>
      <c r="Y14" s="27">
        <f t="shared" ca="1" si="14"/>
        <v>0.96260573495686697</v>
      </c>
      <c r="Z14" s="44" t="str">
        <f ca="1">IF(Y14="","",IF(Y14&lt;=Simulation!$K$7,"YES","NO"))</f>
        <v>NO</v>
      </c>
      <c r="AA14" s="27">
        <f t="shared" ca="1" si="15"/>
        <v>0.45735679202642265</v>
      </c>
      <c r="AB14" s="44">
        <f ca="1">IF(Z14="NO",IF(AA14&lt;=Simulation!$K$9,D14,E14),"")</f>
        <v>8</v>
      </c>
      <c r="AD14" s="44">
        <f t="shared" ca="1" si="16"/>
        <v>0</v>
      </c>
      <c r="AE14" s="6" t="str">
        <f t="shared" ca="1" si="17"/>
        <v>-</v>
      </c>
      <c r="AF14" s="44">
        <f t="shared" ca="1" si="18"/>
        <v>2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43</v>
      </c>
      <c r="AM14" s="44">
        <f ca="1">IF(AL13&lt;&gt;"",IF(AND(BL13&lt;&gt;"", AN13=BL13),RANDBETWEEN(Simulation!$N$6,Simulation!$P$6),RANDBETWEEN(Simulation!$N$5,Simulation!$P$5)),"")</f>
        <v>6</v>
      </c>
      <c r="AN14" s="44">
        <f t="shared" ref="AN14:AN77" ca="1" si="65">IF(AL14&lt;&gt;"",IF(BL13="",AO13,BL13),"")</f>
        <v>8</v>
      </c>
      <c r="AO14" s="44">
        <f t="shared" ca="1" si="19"/>
        <v>7</v>
      </c>
      <c r="AP14" s="27">
        <f t="shared" ca="1" si="20"/>
        <v>0.14220747754379159</v>
      </c>
      <c r="AQ14" s="44">
        <f t="shared" ca="1" si="21"/>
        <v>36</v>
      </c>
      <c r="AR14" s="44" t="str">
        <f ca="1">IF(AL14&lt;&gt;"",VLOOKUP(AQ14,'Players Stats'!$C$88:$D$127,2),"")</f>
        <v>Point Guard</v>
      </c>
      <c r="AS14" s="44" t="str">
        <f ca="1">IF(AL14&lt;&gt;"",VLOOKUP(AQ14,'Players Stats'!$C$88:$E$127,3),"")</f>
        <v>Danny Green</v>
      </c>
      <c r="AT14" s="27">
        <f t="shared" ca="1" si="22"/>
        <v>0.63005932058330627</v>
      </c>
      <c r="AU14" s="44">
        <f ca="1">IF(AL14&lt;&gt;"",VLOOKUP('Quarter 4'!AQ14-5*('Quarter 4'!AN14-1),'Players Stats'!$B$136:$J$140,1+AO14),"")</f>
        <v>7.0150000000000004E-2</v>
      </c>
      <c r="AV14" s="44" t="str">
        <f t="shared" ref="AV14:AV77" ca="1" si="66">IF(AL14&lt;&gt;"",IF(AT14&lt;=AU14, "YES", "NO"),"")</f>
        <v>NO</v>
      </c>
      <c r="AW14" s="27">
        <f t="shared" ca="1" si="23"/>
        <v>9.1673341605732483E-3</v>
      </c>
      <c r="AX14" s="44">
        <f ca="1">IF(AL14&lt;&gt;"",IF(AV14="NO",VLOOKUP(AQ14,'Players Stats'!$C$88:$I$127,7),""),"")</f>
        <v>0.38518518518518519</v>
      </c>
      <c r="AY14" s="44">
        <f t="shared" ref="AY14:AY77" ca="1" si="67">IF(AL14&lt;&gt;"",IF(AV14="NO",IF(AW14&lt;=AX14,3,2),""),"")</f>
        <v>3</v>
      </c>
      <c r="AZ14" s="27">
        <f t="shared" ca="1" si="24"/>
        <v>0.44467916739823921</v>
      </c>
      <c r="BA14" s="44">
        <f ca="1">IF(AV14="NO",VLOOKUP(AQ14,'Players Stats'!$C$88:$H$127,7-'Quarter 4'!AY14),"")</f>
        <v>0.42899999999999999</v>
      </c>
      <c r="BB14" s="44">
        <f t="shared" ref="BB14:BB77" ca="1" si="68">IF(AL14&lt;&gt;"",IF(AV14="NO",IF(AZ14&lt;=BA14,AY14,0),""),"")</f>
        <v>0</v>
      </c>
      <c r="BC14" s="27" t="str">
        <f t="shared" ca="1" si="25"/>
        <v/>
      </c>
      <c r="BD14" s="44" t="str">
        <f ca="1">IF(BC14="","",IF(BC14&lt;=VLOOKUP(AQ14,'Players Stats'!$C$88:$L$127,10),"YES","NO"))</f>
        <v/>
      </c>
      <c r="BE14" s="27" t="str">
        <f t="shared" ca="1" si="26"/>
        <v/>
      </c>
      <c r="BF14" s="44" t="str">
        <f ca="1">IF(BD14="YES",IF(BE14&lt;=VLOOKUP(AQ14,'Players Stats'!$C$88:$H$127,6),1,0),"")</f>
        <v/>
      </c>
      <c r="BG14" s="27" t="str">
        <f t="shared" ca="1" si="27"/>
        <v/>
      </c>
      <c r="BH14" s="44" t="str">
        <f ca="1">IF(AND(BD14="YES",BG14&lt;&gt;""),IF(BG14&lt;=VLOOKUP(AQ14,'Players Stats'!$C$88:$H$127,6),1,0),"")</f>
        <v/>
      </c>
      <c r="BI14" s="27" t="str">
        <f t="shared" ca="1" si="28"/>
        <v/>
      </c>
      <c r="BJ14" s="44" t="str">
        <f ca="1">IF(BI14="","",IF(BI14&lt;=Simulation!$K$7,"YES","NO"))</f>
        <v/>
      </c>
      <c r="BK14" s="27" t="str">
        <f t="shared" ca="1" si="29"/>
        <v/>
      </c>
      <c r="BL14" s="44" t="str">
        <f ca="1">IF(BJ14="NO",IF(BK14&lt;=Simulation!$K$9,AN14,AO14),"")</f>
        <v/>
      </c>
      <c r="BN14" s="44">
        <f t="shared" ca="1" si="30"/>
        <v>0</v>
      </c>
      <c r="BO14" s="6" t="str">
        <f t="shared" ca="1" si="31"/>
        <v>-</v>
      </c>
      <c r="BP14" s="44">
        <f t="shared" ca="1" si="32"/>
        <v>0</v>
      </c>
      <c r="BR14" s="44" t="str">
        <f t="shared" ca="1" si="2"/>
        <v/>
      </c>
      <c r="BS14" s="44" t="str">
        <f t="shared" ca="1" si="2"/>
        <v/>
      </c>
      <c r="BT14" s="44" t="str">
        <f t="shared" ca="1" si="2"/>
        <v/>
      </c>
      <c r="BU14" s="44"/>
      <c r="BV14" s="44">
        <f ca="1">IF(BV13&lt;&gt;"",IF(AND(BV13&lt;60*Simulation!$K$8, BV13+BW14&lt;60*Simulation!$K$8),BV13+BW14,""),"")</f>
        <v>52</v>
      </c>
      <c r="BW14" s="44">
        <f ca="1">IF(BV13&lt;&gt;"",IF(AND(CV13&lt;&gt;"", BX13=CV13),RANDBETWEEN(Simulation!$N$6,Simulation!$P$6),RANDBETWEEN(Simulation!$N$5,Simulation!$P$5)),"")</f>
        <v>20</v>
      </c>
      <c r="BX14" s="44">
        <f t="shared" ref="BX14:BX77" ca="1" si="69">IF(BV14&lt;&gt;"",IF(CV13="",BY13,CV13),"")</f>
        <v>8</v>
      </c>
      <c r="BY14" s="44">
        <f t="shared" ca="1" si="33"/>
        <v>7</v>
      </c>
      <c r="BZ14" s="27">
        <f t="shared" ca="1" si="34"/>
        <v>0.19439763261484966</v>
      </c>
      <c r="CA14" s="44">
        <f t="shared" ca="1" si="35"/>
        <v>36</v>
      </c>
      <c r="CB14" s="44" t="str">
        <f ca="1">IF(BV14&lt;&gt;"",VLOOKUP(CA14,'Players Stats'!$C$88:$D$127,2),"")</f>
        <v>Point Guard</v>
      </c>
      <c r="CC14" s="44" t="str">
        <f ca="1">IF(BV14&lt;&gt;"",VLOOKUP(CA14,'Players Stats'!$C$88:$E$127,3),"")</f>
        <v>Danny Green</v>
      </c>
      <c r="CD14" s="27">
        <f t="shared" ca="1" si="36"/>
        <v>6.9293977760940595E-2</v>
      </c>
      <c r="CE14" s="44">
        <f ca="1">IF(BV14&lt;&gt;"",VLOOKUP('Quarter 4'!CA14-5*('Quarter 4'!BX14-1),'Players Stats'!$B$136:$J$140,1+BY14),"")</f>
        <v>7.0150000000000004E-2</v>
      </c>
      <c r="CF14" s="44" t="str">
        <f t="shared" ref="CF14:CF77" ca="1" si="70">IF(BV14&lt;&gt;"",IF(CD14&lt;=CE14, "YES", "NO"),"")</f>
        <v>YES</v>
      </c>
      <c r="CG14" s="27" t="str">
        <f t="shared" ca="1" si="37"/>
        <v/>
      </c>
      <c r="CH14" s="44" t="str">
        <f ca="1">IF(BV14&lt;&gt;"",IF(CF14="NO",VLOOKUP(CA14,'Players Stats'!$C$88:$I$127,7),""),"")</f>
        <v/>
      </c>
      <c r="CI14" s="44" t="str">
        <f t="shared" ref="CI14:CI77" ca="1" si="71">IF(BV14&lt;&gt;"",IF(CF14="NO",IF(CG14&lt;=CH14,3,2),""),"")</f>
        <v/>
      </c>
      <c r="CJ14" s="27" t="str">
        <f t="shared" ca="1" si="38"/>
        <v/>
      </c>
      <c r="CK14" s="44" t="str">
        <f ca="1">IF(CF14="NO",VLOOKUP(CA14,'Players Stats'!$C$88:$H$127,7-'Quarter 4'!CI14),"")</f>
        <v/>
      </c>
      <c r="CL14" s="44" t="str">
        <f t="shared" ref="CL14:CL77" ca="1" si="72">IF(BV14&lt;&gt;"",IF(CF14="NO",IF(CJ14&lt;=CK14,CI14,0),""),"")</f>
        <v/>
      </c>
      <c r="CM14" s="27" t="str">
        <f t="shared" ca="1" si="39"/>
        <v/>
      </c>
      <c r="CN14" s="44" t="str">
        <f ca="1">IF(CM14="","",IF(CM14&lt;=VLOOKUP(CA14,'Players Stats'!$C$88:$L$127,10),"YES","NO"))</f>
        <v/>
      </c>
      <c r="CO14" s="27" t="str">
        <f t="shared" ca="1" si="40"/>
        <v/>
      </c>
      <c r="CP14" s="44" t="str">
        <f ca="1">IF(CN14="YES",IF(CO14&lt;=VLOOKUP(CA14,'Players Stats'!$C$88:$H$127,6),1,0),"")</f>
        <v/>
      </c>
      <c r="CQ14" s="27" t="str">
        <f t="shared" ca="1" si="41"/>
        <v/>
      </c>
      <c r="CR14" s="44" t="str">
        <f ca="1">IF(AND(CN14="YES",CQ14&lt;&gt;""),IF(CQ14&lt;=VLOOKUP(CA14,'Players Stats'!$C$88:$H$127,6),1,0),"")</f>
        <v/>
      </c>
      <c r="CS14" s="27" t="str">
        <f t="shared" ca="1" si="42"/>
        <v/>
      </c>
      <c r="CT14" s="44" t="str">
        <f ca="1">IF(CS14="","",IF(CS14&lt;=Simulation!$K$7,"YES","NO"))</f>
        <v/>
      </c>
      <c r="CU14" s="27" t="str">
        <f t="shared" ca="1" si="43"/>
        <v/>
      </c>
      <c r="CV14" s="44" t="str">
        <f ca="1">IF(CT14="NO",IF(CU14&lt;=Simulation!$K$9,BX14,BY14),"")</f>
        <v/>
      </c>
      <c r="CX14" s="44">
        <f t="shared" ca="1" si="44"/>
        <v>2</v>
      </c>
      <c r="CY14" s="6" t="str">
        <f t="shared" ca="1" si="45"/>
        <v>-</v>
      </c>
      <c r="CZ14" s="44">
        <f t="shared" ca="1" si="46"/>
        <v>0</v>
      </c>
      <c r="DB14" s="44" t="str">
        <f t="shared" ca="1" si="3"/>
        <v/>
      </c>
      <c r="DC14" s="44" t="str">
        <f t="shared" ca="1" si="3"/>
        <v/>
      </c>
      <c r="DD14" s="44" t="str">
        <f t="shared" ca="1" si="3"/>
        <v/>
      </c>
      <c r="DE14" s="44"/>
      <c r="DF14" s="44">
        <f ca="1">IF(DF13&lt;&gt;"",IF(AND(DF13&lt;60*Simulation!$K$8, DF13+DG14&lt;60*Simulation!$K$8),DF13+DG14,""),"")</f>
        <v>32</v>
      </c>
      <c r="DG14" s="44">
        <f ca="1">IF(DF13&lt;&gt;"",IF(AND(EF13&lt;&gt;"", DH13=EF13),RANDBETWEEN(Simulation!$N$6,Simulation!$P$6),RANDBETWEEN(Simulation!$N$5,Simulation!$P$5)),"")</f>
        <v>11</v>
      </c>
      <c r="DH14" s="44">
        <f t="shared" ref="DH14:DH77" ca="1" si="73">IF(DF14&lt;&gt;"",IF(EF13="",DI13,EF13),"")</f>
        <v>7</v>
      </c>
      <c r="DI14" s="44">
        <f t="shared" ca="1" si="47"/>
        <v>8</v>
      </c>
      <c r="DJ14" s="27">
        <f t="shared" ca="1" si="48"/>
        <v>0.96935501783256961</v>
      </c>
      <c r="DK14" s="44">
        <f t="shared" ca="1" si="49"/>
        <v>35</v>
      </c>
      <c r="DL14" s="44" t="str">
        <f ca="1">IF(DF14&lt;&gt;"",VLOOKUP(DK14,'Players Stats'!$C$88:$D$127,2),"")</f>
        <v>Center</v>
      </c>
      <c r="DM14" s="44" t="str">
        <f ca="1">IF(DF14&lt;&gt;"",VLOOKUP(DK14,'Players Stats'!$C$88:$E$127,3),"")</f>
        <v>David Lee</v>
      </c>
      <c r="DN14" s="27">
        <f t="shared" ca="1" si="50"/>
        <v>0.40085801135082555</v>
      </c>
      <c r="DO14" s="44">
        <f ca="1">IF(DF14&lt;&gt;"",VLOOKUP('Quarter 4'!DK14-5*('Quarter 4'!DH14-1),'Players Stats'!$B$136:$J$140,1+DI14),"")</f>
        <v>9.6400000000000013E-2</v>
      </c>
      <c r="DP14" s="44" t="str">
        <f t="shared" ref="DP14:DP77" ca="1" si="74">IF(DF14&lt;&gt;"",IF(DN14&lt;=DO14, "YES", "NO"),"")</f>
        <v>NO</v>
      </c>
      <c r="DQ14" s="27">
        <f t="shared" ca="1" si="51"/>
        <v>0.82137379969973268</v>
      </c>
      <c r="DR14" s="44">
        <f ca="1">IF(DF14&lt;&gt;"",IF(DP14="NO",VLOOKUP(DK14,'Players Stats'!$C$88:$I$127,7),""),"")</f>
        <v>6.756756756756758E-3</v>
      </c>
      <c r="DS14" s="44">
        <f t="shared" ref="DS14:DS77" ca="1" si="75">IF(DF14&lt;&gt;"",IF(DP14="NO",IF(DQ14&lt;=DR14,3,2),""),"")</f>
        <v>2</v>
      </c>
      <c r="DT14" s="27">
        <f t="shared" ca="1" si="52"/>
        <v>0.861877509269936</v>
      </c>
      <c r="DU14" s="44">
        <f ca="1">IF(DP14="NO",VLOOKUP(DK14,'Players Stats'!$C$88:$H$127,7-'Quarter 4'!DS14),"")</f>
        <v>0.51900000000000002</v>
      </c>
      <c r="DV14" s="44">
        <f t="shared" ref="DV14:DV77" ca="1" si="76">IF(DF14&lt;&gt;"",IF(DP14="NO",IF(DT14&lt;=DU14,DS14,0),""),"")</f>
        <v>0</v>
      </c>
      <c r="DW14" s="27">
        <f t="shared" ca="1" si="53"/>
        <v>0.47794018015045847</v>
      </c>
      <c r="DX14" s="44" t="str">
        <f ca="1">IF(DW14="","",IF(DW14&lt;=VLOOKUP(DK14,'Players Stats'!$C$88:$L$127,10),"YES","NO"))</f>
        <v>NO</v>
      </c>
      <c r="DY14" s="27" t="str">
        <f t="shared" ca="1" si="54"/>
        <v/>
      </c>
      <c r="DZ14" s="44" t="str">
        <f ca="1">IF(DX14="YES",IF(DY14&lt;=VLOOKUP(DK14,'Players Stats'!$C$88:$H$127,6),1,0),"")</f>
        <v/>
      </c>
      <c r="EA14" s="27" t="str">
        <f t="shared" ca="1" si="55"/>
        <v/>
      </c>
      <c r="EB14" s="44" t="str">
        <f ca="1">IF(AND(DX14="YES",EA14&lt;&gt;""),IF(EA14&lt;=VLOOKUP(DK14,'Players Stats'!$C$88:$H$127,6),1,0),"")</f>
        <v/>
      </c>
      <c r="EC14" s="27">
        <f t="shared" ca="1" si="56"/>
        <v>0.98024814992795206</v>
      </c>
      <c r="ED14" s="44" t="str">
        <f ca="1">IF(EC14="","",IF(EC14&lt;=Simulation!$K$7,"YES","NO"))</f>
        <v>NO</v>
      </c>
      <c r="EE14" s="27">
        <f t="shared" ca="1" si="57"/>
        <v>0.64998732620634425</v>
      </c>
      <c r="EF14" s="44">
        <f ca="1">IF(ED14="NO",IF(EE14&lt;=Simulation!$K$9,DH14,DI14),"")</f>
        <v>8</v>
      </c>
      <c r="EH14" s="44">
        <f t="shared" ca="1" si="58"/>
        <v>0</v>
      </c>
      <c r="EI14" s="6" t="str">
        <f t="shared" ca="1" si="59"/>
        <v>-</v>
      </c>
      <c r="EJ14" s="44">
        <f t="shared" ca="1" si="60"/>
        <v>2</v>
      </c>
      <c r="EL14" s="44" t="str">
        <f t="shared" ca="1" si="4"/>
        <v/>
      </c>
      <c r="EM14" s="44" t="str">
        <f t="shared" ca="1" si="4"/>
        <v/>
      </c>
      <c r="EN14" s="44" t="str">
        <f t="shared" ca="1" si="4"/>
        <v/>
      </c>
    </row>
    <row r="15" spans="2:144">
      <c r="B15" s="44">
        <f ca="1">IF(B14&lt;&gt;"",IF(AND(B14&lt;60*Simulation!$K$8, B14+C15&lt;60*Simulation!$K$8),B14+C15,""),"")</f>
        <v>56</v>
      </c>
      <c r="C15" s="44">
        <f ca="1">IF(B14&lt;&gt;"",IF(AND(AB14&lt;&gt;"", D14=AB14),RANDBETWEEN(Simulation!$N$6,Simulation!$P$6),RANDBETWEEN(Simulation!$N$5,Simulation!$P$5)),"")</f>
        <v>13</v>
      </c>
      <c r="D15" s="44">
        <f t="shared" ca="1" si="61"/>
        <v>8</v>
      </c>
      <c r="E15" s="44">
        <f t="shared" ca="1" si="5"/>
        <v>7</v>
      </c>
      <c r="F15" s="27">
        <f t="shared" ca="1" si="6"/>
        <v>0.88135753931713789</v>
      </c>
      <c r="G15" s="44">
        <f t="shared" ca="1" si="7"/>
        <v>40</v>
      </c>
      <c r="H15" s="44" t="str">
        <f ca="1">IF(B15&lt;&gt;"",VLOOKUP(G15,'Players Stats'!$C$88:$D$127,2),"")</f>
        <v>Center</v>
      </c>
      <c r="I15" s="44" t="str">
        <f ca="1">IF(B15&lt;&gt;"",VLOOKUP(G15,'Players Stats'!$C$88:$E$127,3),"")</f>
        <v>Tiago Splitter</v>
      </c>
      <c r="J15" s="27">
        <f t="shared" ca="1" si="8"/>
        <v>0.25306586293853128</v>
      </c>
      <c r="K15" s="44">
        <f ca="1">IF(B15&lt;&gt;"",VLOOKUP('Quarter 4'!G15-5*('Quarter 4'!D15-1),'Players Stats'!$B$136:$J$140,1+E15),"")</f>
        <v>5.1650000000000001E-2</v>
      </c>
      <c r="L15" s="44" t="str">
        <f t="shared" ca="1" si="62"/>
        <v>NO</v>
      </c>
      <c r="M15" s="27">
        <f t="shared" ca="1" si="9"/>
        <v>0.40463789610509993</v>
      </c>
      <c r="N15" s="44">
        <f ca="1">IF(B15&lt;&gt;"",IF(L15="NO",VLOOKUP(G15,'Players Stats'!$C$88:$I$127,7),""),"")</f>
        <v>0</v>
      </c>
      <c r="O15" s="44">
        <f t="shared" ca="1" si="63"/>
        <v>2</v>
      </c>
      <c r="P15" s="27">
        <f t="shared" ca="1" si="10"/>
        <v>4.7719174703867218E-2</v>
      </c>
      <c r="Q15" s="44">
        <f ca="1">IF(L15="NO",VLOOKUP(G15,'Players Stats'!$C$88:$H$127,7-'Quarter 4'!O15),"")</f>
        <v>0.56000000000000005</v>
      </c>
      <c r="R15" s="44">
        <f t="shared" ca="1" si="64"/>
        <v>2</v>
      </c>
      <c r="S15" s="27">
        <f t="shared" ca="1" si="11"/>
        <v>0.45984438764926916</v>
      </c>
      <c r="T15" s="44" t="str">
        <f ca="1">IF(S15="","",IF(S15&lt;=VLOOKUP(G15,'Players Stats'!$C$88:$L$127,10),"YES","NO"))</f>
        <v>NO</v>
      </c>
      <c r="U15" s="27" t="str">
        <f t="shared" ca="1" si="12"/>
        <v/>
      </c>
      <c r="V15" s="44" t="str">
        <f ca="1">IF(T15="YES",IF(U15&lt;=VLOOKUP(G15,'Players Stats'!$C$88:$H$127,6),1,0),"")</f>
        <v/>
      </c>
      <c r="W15" s="27" t="str">
        <f t="shared" ca="1" si="13"/>
        <v/>
      </c>
      <c r="X15" s="44" t="str">
        <f ca="1">IF(AND(T15="YES",W15&lt;&gt;""),IF(W15&lt;=VLOOKUP(G15,'Players Stats'!$C$88:$H$127,6),1,0),"")</f>
        <v/>
      </c>
      <c r="Y15" s="27" t="str">
        <f t="shared" ca="1" si="14"/>
        <v/>
      </c>
      <c r="Z15" s="44" t="str">
        <f ca="1">IF(Y15="","",IF(Y15&lt;=Simulation!$K$7,"YES","NO"))</f>
        <v/>
      </c>
      <c r="AA15" s="27" t="str">
        <f t="shared" ca="1" si="15"/>
        <v/>
      </c>
      <c r="AB15" s="44" t="str">
        <f ca="1">IF(Z15="NO",IF(AA15&lt;=Simulation!$K$9,D15,E15),"")</f>
        <v/>
      </c>
      <c r="AD15" s="44">
        <f t="shared" ca="1" si="16"/>
        <v>0</v>
      </c>
      <c r="AE15" s="6" t="str">
        <f t="shared" ca="1" si="17"/>
        <v>-</v>
      </c>
      <c r="AF15" s="44">
        <f t="shared" ca="1" si="18"/>
        <v>4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56</v>
      </c>
      <c r="AM15" s="44">
        <f ca="1">IF(AL14&lt;&gt;"",IF(AND(BL14&lt;&gt;"", AN14=BL14),RANDBETWEEN(Simulation!$N$6,Simulation!$P$6),RANDBETWEEN(Simulation!$N$5,Simulation!$P$5)),"")</f>
        <v>13</v>
      </c>
      <c r="AN15" s="44">
        <f t="shared" ca="1" si="65"/>
        <v>7</v>
      </c>
      <c r="AO15" s="44">
        <f t="shared" ca="1" si="19"/>
        <v>8</v>
      </c>
      <c r="AP15" s="27">
        <f t="shared" ca="1" si="20"/>
        <v>0.33680962106005508</v>
      </c>
      <c r="AQ15" s="44">
        <f t="shared" ca="1" si="21"/>
        <v>32</v>
      </c>
      <c r="AR15" s="44" t="str">
        <f ca="1">IF(AL15&lt;&gt;"",VLOOKUP(AQ15,'Players Stats'!$C$88:$D$127,2),"")</f>
        <v>Shooting Guard</v>
      </c>
      <c r="AS15" s="44" t="str">
        <f ca="1">IF(AL15&lt;&gt;"",VLOOKUP(AQ15,'Players Stats'!$C$88:$E$127,3),"")</f>
        <v>Stephen Curry</v>
      </c>
      <c r="AT15" s="27">
        <f t="shared" ca="1" si="22"/>
        <v>0.67280063448025251</v>
      </c>
      <c r="AU15" s="44">
        <f ca="1">IF(AL15&lt;&gt;"",VLOOKUP('Quarter 4'!AQ15-5*('Quarter 4'!AN15-1),'Players Stats'!$B$136:$J$140,1+AO15),"")</f>
        <v>4.4549999999999999E-2</v>
      </c>
      <c r="AV15" s="44" t="str">
        <f t="shared" ca="1" si="66"/>
        <v>NO</v>
      </c>
      <c r="AW15" s="27">
        <f t="shared" ca="1" si="23"/>
        <v>0.37723495109013871</v>
      </c>
      <c r="AX15" s="44">
        <f ca="1">IF(AL15&lt;&gt;"",IF(AV15="NO",VLOOKUP(AQ15,'Players Stats'!$C$88:$I$127,7),""),"")</f>
        <v>0.30196078431372547</v>
      </c>
      <c r="AY15" s="44">
        <f t="shared" ca="1" si="67"/>
        <v>2</v>
      </c>
      <c r="AZ15" s="27">
        <f t="shared" ca="1" si="24"/>
        <v>0.82140693253175046</v>
      </c>
      <c r="BA15" s="44">
        <f ca="1">IF(AV15="NO",VLOOKUP(AQ15,'Players Stats'!$C$88:$H$127,7-'Quarter 4'!AY15),"")</f>
        <v>0.45100000000000001</v>
      </c>
      <c r="BB15" s="44">
        <f t="shared" ca="1" si="68"/>
        <v>0</v>
      </c>
      <c r="BC15" s="27">
        <f t="shared" ca="1" si="25"/>
        <v>0.74923966854380786</v>
      </c>
      <c r="BD15" s="44" t="str">
        <f ca="1">IF(BC15="","",IF(BC15&lt;=VLOOKUP(AQ15,'Players Stats'!$C$88:$L$127,10),"YES","NO"))</f>
        <v>NO</v>
      </c>
      <c r="BE15" s="27" t="str">
        <f t="shared" ca="1" si="26"/>
        <v/>
      </c>
      <c r="BF15" s="44" t="str">
        <f ca="1">IF(BD15="YES",IF(BE15&lt;=VLOOKUP(AQ15,'Players Stats'!$C$88:$H$127,6),1,0),"")</f>
        <v/>
      </c>
      <c r="BG15" s="27" t="str">
        <f t="shared" ca="1" si="27"/>
        <v/>
      </c>
      <c r="BH15" s="44" t="str">
        <f ca="1">IF(AND(BD15="YES",BG15&lt;&gt;""),IF(BG15&lt;=VLOOKUP(AQ15,'Players Stats'!$C$88:$H$127,6),1,0),"")</f>
        <v/>
      </c>
      <c r="BI15" s="27">
        <f t="shared" ca="1" si="28"/>
        <v>0.52122799862754676</v>
      </c>
      <c r="BJ15" s="44" t="str">
        <f ca="1">IF(BI15="","",IF(BI15&lt;=Simulation!$K$7,"YES","NO"))</f>
        <v>NO</v>
      </c>
      <c r="BK15" s="27">
        <f t="shared" ca="1" si="29"/>
        <v>0.84501778229319113</v>
      </c>
      <c r="BL15" s="44">
        <f ca="1">IF(BJ15="NO",IF(BK15&lt;=Simulation!$K$9,AN15,AO15),"")</f>
        <v>8</v>
      </c>
      <c r="BN15" s="44">
        <f t="shared" ca="1" si="30"/>
        <v>0</v>
      </c>
      <c r="BO15" s="6" t="str">
        <f t="shared" ca="1" si="31"/>
        <v>-</v>
      </c>
      <c r="BP15" s="44">
        <f t="shared" ca="1" si="32"/>
        <v>0</v>
      </c>
      <c r="BR15" s="44" t="str">
        <f t="shared" ca="1" si="2"/>
        <v/>
      </c>
      <c r="BS15" s="44" t="str">
        <f t="shared" ca="1" si="2"/>
        <v/>
      </c>
      <c r="BT15" s="44" t="str">
        <f t="shared" ca="1" si="2"/>
        <v/>
      </c>
      <c r="BU15" s="44"/>
      <c r="BV15" s="44">
        <f ca="1">IF(BV14&lt;&gt;"",IF(AND(BV14&lt;60*Simulation!$K$8, BV14+BW15&lt;60*Simulation!$K$8),BV14+BW15,""),"")</f>
        <v>73</v>
      </c>
      <c r="BW15" s="44">
        <f ca="1">IF(BV14&lt;&gt;"",IF(AND(CV14&lt;&gt;"", BX14=CV14),RANDBETWEEN(Simulation!$N$6,Simulation!$P$6),RANDBETWEEN(Simulation!$N$5,Simulation!$P$5)),"")</f>
        <v>21</v>
      </c>
      <c r="BX15" s="44">
        <f t="shared" ca="1" si="69"/>
        <v>7</v>
      </c>
      <c r="BY15" s="44">
        <f t="shared" ca="1" si="33"/>
        <v>8</v>
      </c>
      <c r="BZ15" s="27">
        <f t="shared" ca="1" si="34"/>
        <v>6.9719107685506598E-2</v>
      </c>
      <c r="CA15" s="44">
        <f t="shared" ca="1" si="35"/>
        <v>31</v>
      </c>
      <c r="CB15" s="44" t="str">
        <f ca="1">IF(BV15&lt;&gt;"",VLOOKUP(CA15,'Players Stats'!$C$88:$D$127,2),"")</f>
        <v>Point Guard</v>
      </c>
      <c r="CC15" s="44" t="str">
        <f ca="1">IF(BV15&lt;&gt;"",VLOOKUP(CA15,'Players Stats'!$C$88:$E$127,3),"")</f>
        <v>Klay Thompson</v>
      </c>
      <c r="CD15" s="27">
        <f t="shared" ca="1" si="36"/>
        <v>0.54225331652294739</v>
      </c>
      <c r="CE15" s="44">
        <f ca="1">IF(BV15&lt;&gt;"",VLOOKUP('Quarter 4'!CA15-5*('Quarter 4'!BX15-1),'Players Stats'!$B$136:$J$140,1+BY15),"")</f>
        <v>9.7650000000000001E-2</v>
      </c>
      <c r="CF15" s="44" t="str">
        <f t="shared" ca="1" si="70"/>
        <v>NO</v>
      </c>
      <c r="CG15" s="27">
        <f t="shared" ca="1" si="37"/>
        <v>0.74735769957260623</v>
      </c>
      <c r="CH15" s="44">
        <f ca="1">IF(BV15&lt;&gt;"",IF(CF15="NO",VLOOKUP(CA15,'Players Stats'!$C$88:$I$127,7),""),"")</f>
        <v>0.30331753554502372</v>
      </c>
      <c r="CI15" s="44">
        <f t="shared" ca="1" si="71"/>
        <v>2</v>
      </c>
      <c r="CJ15" s="27">
        <f t="shared" ca="1" si="38"/>
        <v>0.987719132377884</v>
      </c>
      <c r="CK15" s="44">
        <f ca="1">IF(CF15="NO",VLOOKUP(CA15,'Players Stats'!$C$88:$H$127,7-'Quarter 4'!CI15),"")</f>
        <v>0.42199999999999999</v>
      </c>
      <c r="CL15" s="44">
        <f t="shared" ca="1" si="72"/>
        <v>0</v>
      </c>
      <c r="CM15" s="27">
        <f t="shared" ca="1" si="39"/>
        <v>0.45217263815287401</v>
      </c>
      <c r="CN15" s="44" t="str">
        <f ca="1">IF(CM15="","",IF(CM15&lt;=VLOOKUP(CA15,'Players Stats'!$C$88:$L$127,10),"YES","NO"))</f>
        <v>NO</v>
      </c>
      <c r="CO15" s="27" t="str">
        <f t="shared" ca="1" si="40"/>
        <v/>
      </c>
      <c r="CP15" s="44" t="str">
        <f ca="1">IF(CN15="YES",IF(CO15&lt;=VLOOKUP(CA15,'Players Stats'!$C$88:$H$127,6),1,0),"")</f>
        <v/>
      </c>
      <c r="CQ15" s="27" t="str">
        <f t="shared" ca="1" si="41"/>
        <v/>
      </c>
      <c r="CR15" s="44" t="str">
        <f ca="1">IF(AND(CN15="YES",CQ15&lt;&gt;""),IF(CQ15&lt;=VLOOKUP(CA15,'Players Stats'!$C$88:$H$127,6),1,0),"")</f>
        <v/>
      </c>
      <c r="CS15" s="27">
        <f t="shared" ca="1" si="42"/>
        <v>0.63742753169462152</v>
      </c>
      <c r="CT15" s="44" t="str">
        <f ca="1">IF(CS15="","",IF(CS15&lt;=Simulation!$K$7,"YES","NO"))</f>
        <v>NO</v>
      </c>
      <c r="CU15" s="27">
        <f t="shared" ca="1" si="43"/>
        <v>0.62780504190698105</v>
      </c>
      <c r="CV15" s="44">
        <f ca="1">IF(CT15="NO",IF(CU15&lt;=Simulation!$K$9,BX15,BY15),"")</f>
        <v>8</v>
      </c>
      <c r="CX15" s="44">
        <f t="shared" ca="1" si="44"/>
        <v>2</v>
      </c>
      <c r="CY15" s="6" t="str">
        <f t="shared" ca="1" si="45"/>
        <v>-</v>
      </c>
      <c r="CZ15" s="44">
        <f t="shared" ca="1" si="46"/>
        <v>0</v>
      </c>
      <c r="DB15" s="44" t="str">
        <f t="shared" ca="1" si="3"/>
        <v/>
      </c>
      <c r="DC15" s="44" t="str">
        <f t="shared" ca="1" si="3"/>
        <v/>
      </c>
      <c r="DD15" s="44" t="str">
        <f t="shared" ca="1" si="3"/>
        <v/>
      </c>
      <c r="DE15" s="44"/>
      <c r="DF15" s="44">
        <f ca="1">IF(DF14&lt;&gt;"",IF(AND(DF14&lt;60*Simulation!$K$8, DF14+DG15&lt;60*Simulation!$K$8),DF14+DG15,""),"")</f>
        <v>46</v>
      </c>
      <c r="DG15" s="44">
        <f ca="1">IF(DF14&lt;&gt;"",IF(AND(EF14&lt;&gt;"", DH14=EF14),RANDBETWEEN(Simulation!$N$6,Simulation!$P$6),RANDBETWEEN(Simulation!$N$5,Simulation!$P$5)),"")</f>
        <v>14</v>
      </c>
      <c r="DH15" s="44">
        <f t="shared" ca="1" si="73"/>
        <v>8</v>
      </c>
      <c r="DI15" s="44">
        <f t="shared" ca="1" si="47"/>
        <v>7</v>
      </c>
      <c r="DJ15" s="27">
        <f t="shared" ca="1" si="48"/>
        <v>0.46570160388619608</v>
      </c>
      <c r="DK15" s="44">
        <f t="shared" ca="1" si="49"/>
        <v>38</v>
      </c>
      <c r="DL15" s="44" t="str">
        <f ca="1">IF(DF15&lt;&gt;"",VLOOKUP(DK15,'Players Stats'!$C$88:$D$127,2),"")</f>
        <v>Small Forward</v>
      </c>
      <c r="DM15" s="44" t="str">
        <f ca="1">IF(DF15&lt;&gt;"",VLOOKUP(DK15,'Players Stats'!$C$88:$E$127,3),"")</f>
        <v>Kawhi Leonard</v>
      </c>
      <c r="DN15" s="27">
        <f t="shared" ca="1" si="50"/>
        <v>0.58987205526604269</v>
      </c>
      <c r="DO15" s="44">
        <f ca="1">IF(DF15&lt;&gt;"",VLOOKUP('Quarter 4'!DK15-5*('Quarter 4'!DH15-1),'Players Stats'!$B$136:$J$140,1+DI15),"")</f>
        <v>4.2650000000000007E-2</v>
      </c>
      <c r="DP15" s="44" t="str">
        <f t="shared" ca="1" si="74"/>
        <v>NO</v>
      </c>
      <c r="DQ15" s="27">
        <f t="shared" ca="1" si="51"/>
        <v>0.26221495303352027</v>
      </c>
      <c r="DR15" s="44">
        <f ca="1">IF(DF15&lt;&gt;"",IF(DP15="NO",VLOOKUP(DK15,'Players Stats'!$C$88:$I$127,7),""),"")</f>
        <v>0.24793388429752067</v>
      </c>
      <c r="DS15" s="44">
        <f t="shared" ca="1" si="75"/>
        <v>2</v>
      </c>
      <c r="DT15" s="27">
        <f t="shared" ca="1" si="52"/>
        <v>0.4620284656743886</v>
      </c>
      <c r="DU15" s="44">
        <f ca="1">IF(DP15="NO",VLOOKUP(DK15,'Players Stats'!$C$88:$H$127,7-'Quarter 4'!DS15),"")</f>
        <v>0.49399999999999999</v>
      </c>
      <c r="DV15" s="44">
        <f t="shared" ca="1" si="76"/>
        <v>2</v>
      </c>
      <c r="DW15" s="27">
        <f t="shared" ca="1" si="53"/>
        <v>0.57472520098111568</v>
      </c>
      <c r="DX15" s="44" t="str">
        <f ca="1">IF(DW15="","",IF(DW15&lt;=VLOOKUP(DK15,'Players Stats'!$C$88:$L$127,10),"YES","NO"))</f>
        <v>NO</v>
      </c>
      <c r="DY15" s="27" t="str">
        <f t="shared" ca="1" si="54"/>
        <v/>
      </c>
      <c r="DZ15" s="44" t="str">
        <f ca="1">IF(DX15="YES",IF(DY15&lt;=VLOOKUP(DK15,'Players Stats'!$C$88:$H$127,6),1,0),"")</f>
        <v/>
      </c>
      <c r="EA15" s="27" t="str">
        <f t="shared" ca="1" si="55"/>
        <v/>
      </c>
      <c r="EB15" s="44" t="str">
        <f ca="1">IF(AND(DX15="YES",EA15&lt;&gt;""),IF(EA15&lt;=VLOOKUP(DK15,'Players Stats'!$C$88:$H$127,6),1,0),"")</f>
        <v/>
      </c>
      <c r="EC15" s="27" t="str">
        <f t="shared" ca="1" si="56"/>
        <v/>
      </c>
      <c r="ED15" s="44" t="str">
        <f ca="1">IF(EC15="","",IF(EC15&lt;=Simulation!$K$7,"YES","NO"))</f>
        <v/>
      </c>
      <c r="EE15" s="27" t="str">
        <f t="shared" ca="1" si="57"/>
        <v/>
      </c>
      <c r="EF15" s="44" t="str">
        <f ca="1">IF(ED15="NO",IF(EE15&lt;=Simulation!$K$9,DH15,DI15),"")</f>
        <v/>
      </c>
      <c r="EH15" s="44">
        <f t="shared" ca="1" si="58"/>
        <v>0</v>
      </c>
      <c r="EI15" s="6" t="str">
        <f t="shared" ca="1" si="59"/>
        <v>-</v>
      </c>
      <c r="EJ15" s="44">
        <f t="shared" ca="1" si="60"/>
        <v>4</v>
      </c>
      <c r="EL15" s="44" t="str">
        <f t="shared" ca="1" si="4"/>
        <v/>
      </c>
      <c r="EM15" s="44" t="str">
        <f t="shared" ca="1" si="4"/>
        <v/>
      </c>
      <c r="EN15" s="44" t="str">
        <f t="shared" ca="1" si="4"/>
        <v/>
      </c>
    </row>
    <row r="16" spans="2:144">
      <c r="B16" s="44">
        <f ca="1">IF(B15&lt;&gt;"",IF(AND(B15&lt;60*Simulation!$K$8, B15+C16&lt;60*Simulation!$K$8),B15+C16,""),"")</f>
        <v>72</v>
      </c>
      <c r="C16" s="44">
        <f ca="1">IF(B15&lt;&gt;"",IF(AND(AB15&lt;&gt;"", D15=AB15),RANDBETWEEN(Simulation!$N$6,Simulation!$P$6),RANDBETWEEN(Simulation!$N$5,Simulation!$P$5)),"")</f>
        <v>16</v>
      </c>
      <c r="D16" s="44">
        <f t="shared" ca="1" si="61"/>
        <v>7</v>
      </c>
      <c r="E16" s="44">
        <f t="shared" ca="1" si="5"/>
        <v>8</v>
      </c>
      <c r="F16" s="27">
        <f t="shared" ca="1" si="6"/>
        <v>0.55232453643956347</v>
      </c>
      <c r="G16" s="44">
        <f t="shared" ca="1" si="7"/>
        <v>33</v>
      </c>
      <c r="H16" s="44" t="str">
        <f ca="1">IF(B16&lt;&gt;"",VLOOKUP(G16,'Players Stats'!$C$88:$D$127,2),"")</f>
        <v>Small Forward</v>
      </c>
      <c r="I16" s="44" t="str">
        <f ca="1">IF(B16&lt;&gt;"",VLOOKUP(G16,'Players Stats'!$C$88:$E$127,3),"")</f>
        <v>Harrison Barnes</v>
      </c>
      <c r="J16" s="27">
        <f t="shared" ca="1" si="8"/>
        <v>5.1232363745001508E-2</v>
      </c>
      <c r="K16" s="44">
        <f ca="1">IF(B16&lt;&gt;"",VLOOKUP('Quarter 4'!G16-5*('Quarter 4'!D16-1),'Players Stats'!$B$136:$J$140,1+E16),"")</f>
        <v>0.123</v>
      </c>
      <c r="L16" s="44" t="str">
        <f t="shared" ca="1" si="62"/>
        <v>YES</v>
      </c>
      <c r="M16" s="27" t="str">
        <f t="shared" ca="1" si="9"/>
        <v/>
      </c>
      <c r="N16" s="44" t="str">
        <f ca="1">IF(B16&lt;&gt;"",IF(L16="NO",VLOOKUP(G16,'Players Stats'!$C$88:$I$127,7),""),"")</f>
        <v/>
      </c>
      <c r="O16" s="44" t="str">
        <f t="shared" ca="1" si="63"/>
        <v/>
      </c>
      <c r="P16" s="27" t="str">
        <f t="shared" ca="1" si="10"/>
        <v/>
      </c>
      <c r="Q16" s="44" t="str">
        <f ca="1">IF(L16="NO",VLOOKUP(G16,'Players Stats'!$C$88:$H$127,7-'Quarter 4'!O16),"")</f>
        <v/>
      </c>
      <c r="R16" s="44" t="str">
        <f t="shared" ca="1" si="64"/>
        <v/>
      </c>
      <c r="S16" s="27" t="str">
        <f t="shared" ca="1" si="11"/>
        <v/>
      </c>
      <c r="T16" s="44" t="str">
        <f ca="1">IF(S16="","",IF(S16&lt;=VLOOKUP(G16,'Players Stats'!$C$88:$L$127,10),"YES","NO"))</f>
        <v/>
      </c>
      <c r="U16" s="27" t="str">
        <f t="shared" ca="1" si="12"/>
        <v/>
      </c>
      <c r="V16" s="44" t="str">
        <f ca="1">IF(T16="YES",IF(U16&lt;=VLOOKUP(G16,'Players Stats'!$C$88:$H$127,6),1,0),"")</f>
        <v/>
      </c>
      <c r="W16" s="27" t="str">
        <f t="shared" ca="1" si="13"/>
        <v/>
      </c>
      <c r="X16" s="44" t="str">
        <f ca="1">IF(AND(T16="YES",W16&lt;&gt;""),IF(W16&lt;=VLOOKUP(G16,'Players Stats'!$C$88:$H$127,6),1,0),"")</f>
        <v/>
      </c>
      <c r="Y16" s="27" t="str">
        <f t="shared" ca="1" si="14"/>
        <v/>
      </c>
      <c r="Z16" s="44" t="str">
        <f ca="1">IF(Y16="","",IF(Y16&lt;=Simulation!$K$7,"YES","NO"))</f>
        <v/>
      </c>
      <c r="AA16" s="27" t="str">
        <f t="shared" ca="1" si="15"/>
        <v/>
      </c>
      <c r="AB16" s="44" t="str">
        <f ca="1">IF(Z16="NO",IF(AA16&lt;=Simulation!$K$9,D16,E16),"")</f>
        <v/>
      </c>
      <c r="AD16" s="44">
        <f t="shared" ca="1" si="16"/>
        <v>0</v>
      </c>
      <c r="AE16" s="6" t="str">
        <f t="shared" ca="1" si="17"/>
        <v>-</v>
      </c>
      <c r="AF16" s="44">
        <f t="shared" ca="1" si="18"/>
        <v>4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76</v>
      </c>
      <c r="AM16" s="44">
        <f ca="1">IF(AL15&lt;&gt;"",IF(AND(BL15&lt;&gt;"", AN15=BL15),RANDBETWEEN(Simulation!$N$6,Simulation!$P$6),RANDBETWEEN(Simulation!$N$5,Simulation!$P$5)),"")</f>
        <v>20</v>
      </c>
      <c r="AN16" s="44">
        <f t="shared" ca="1" si="65"/>
        <v>8</v>
      </c>
      <c r="AO16" s="44">
        <f t="shared" ca="1" si="19"/>
        <v>7</v>
      </c>
      <c r="AP16" s="27">
        <f t="shared" ca="1" si="20"/>
        <v>0.40400726076807447</v>
      </c>
      <c r="AQ16" s="44">
        <f t="shared" ca="1" si="21"/>
        <v>38</v>
      </c>
      <c r="AR16" s="44" t="str">
        <f ca="1">IF(AL16&lt;&gt;"",VLOOKUP(AQ16,'Players Stats'!$C$88:$D$127,2),"")</f>
        <v>Small Forward</v>
      </c>
      <c r="AS16" s="44" t="str">
        <f ca="1">IF(AL16&lt;&gt;"",VLOOKUP(AQ16,'Players Stats'!$C$88:$E$127,3),"")</f>
        <v>Kawhi Leonard</v>
      </c>
      <c r="AT16" s="27">
        <f t="shared" ca="1" si="22"/>
        <v>3.314867788689102E-2</v>
      </c>
      <c r="AU16" s="44">
        <f ca="1">IF(AL16&lt;&gt;"",VLOOKUP('Quarter 4'!AQ16-5*('Quarter 4'!AN16-1),'Players Stats'!$B$136:$J$140,1+AO16),"")</f>
        <v>4.2650000000000007E-2</v>
      </c>
      <c r="AV16" s="44" t="str">
        <f t="shared" ca="1" si="66"/>
        <v>YES</v>
      </c>
      <c r="AW16" s="27" t="str">
        <f t="shared" ca="1" si="23"/>
        <v/>
      </c>
      <c r="AX16" s="44" t="str">
        <f ca="1">IF(AL16&lt;&gt;"",IF(AV16="NO",VLOOKUP(AQ16,'Players Stats'!$C$88:$I$127,7),""),"")</f>
        <v/>
      </c>
      <c r="AY16" s="44" t="str">
        <f t="shared" ca="1" si="67"/>
        <v/>
      </c>
      <c r="AZ16" s="27" t="str">
        <f t="shared" ca="1" si="24"/>
        <v/>
      </c>
      <c r="BA16" s="44" t="str">
        <f ca="1">IF(AV16="NO",VLOOKUP(AQ16,'Players Stats'!$C$88:$H$127,7-'Quarter 4'!AY16),"")</f>
        <v/>
      </c>
      <c r="BB16" s="44" t="str">
        <f t="shared" ca="1" si="68"/>
        <v/>
      </c>
      <c r="BC16" s="27" t="str">
        <f t="shared" ca="1" si="25"/>
        <v/>
      </c>
      <c r="BD16" s="44" t="str">
        <f ca="1">IF(BC16="","",IF(BC16&lt;=VLOOKUP(AQ16,'Players Stats'!$C$88:$L$127,10),"YES","NO"))</f>
        <v/>
      </c>
      <c r="BE16" s="27" t="str">
        <f t="shared" ca="1" si="26"/>
        <v/>
      </c>
      <c r="BF16" s="44" t="str">
        <f ca="1">IF(BD16="YES",IF(BE16&lt;=VLOOKUP(AQ16,'Players Stats'!$C$88:$H$127,6),1,0),"")</f>
        <v/>
      </c>
      <c r="BG16" s="27" t="str">
        <f t="shared" ca="1" si="27"/>
        <v/>
      </c>
      <c r="BH16" s="44" t="str">
        <f ca="1">IF(AND(BD16="YES",BG16&lt;&gt;""),IF(BG16&lt;=VLOOKUP(AQ16,'Players Stats'!$C$88:$H$127,6),1,0),"")</f>
        <v/>
      </c>
      <c r="BI16" s="27" t="str">
        <f t="shared" ca="1" si="28"/>
        <v/>
      </c>
      <c r="BJ16" s="44" t="str">
        <f ca="1">IF(BI16="","",IF(BI16&lt;=Simulation!$K$7,"YES","NO"))</f>
        <v/>
      </c>
      <c r="BK16" s="27" t="str">
        <f t="shared" ca="1" si="29"/>
        <v/>
      </c>
      <c r="BL16" s="44" t="str">
        <f ca="1">IF(BJ16="NO",IF(BK16&lt;=Simulation!$K$9,AN16,AO16),"")</f>
        <v/>
      </c>
      <c r="BN16" s="44">
        <f t="shared" ca="1" si="30"/>
        <v>0</v>
      </c>
      <c r="BO16" s="6" t="str">
        <f t="shared" ca="1" si="31"/>
        <v>-</v>
      </c>
      <c r="BP16" s="44">
        <f t="shared" ca="1" si="32"/>
        <v>0</v>
      </c>
      <c r="BR16" s="44" t="str">
        <f t="shared" ca="1" si="2"/>
        <v/>
      </c>
      <c r="BS16" s="44" t="str">
        <f t="shared" ca="1" si="2"/>
        <v/>
      </c>
      <c r="BT16" s="44" t="str">
        <f t="shared" ca="1" si="2"/>
        <v/>
      </c>
      <c r="BU16" s="44"/>
      <c r="BV16" s="44">
        <f ca="1">IF(BV15&lt;&gt;"",IF(AND(BV15&lt;60*Simulation!$K$8, BV15+BW16&lt;60*Simulation!$K$8),BV15+BW16,""),"")</f>
        <v>88</v>
      </c>
      <c r="BW16" s="44">
        <f ca="1">IF(BV15&lt;&gt;"",IF(AND(CV15&lt;&gt;"", BX15=CV15),RANDBETWEEN(Simulation!$N$6,Simulation!$P$6),RANDBETWEEN(Simulation!$N$5,Simulation!$P$5)),"")</f>
        <v>15</v>
      </c>
      <c r="BX16" s="44">
        <f t="shared" ca="1" si="69"/>
        <v>8</v>
      </c>
      <c r="BY16" s="44">
        <f t="shared" ca="1" si="33"/>
        <v>7</v>
      </c>
      <c r="BZ16" s="27">
        <f t="shared" ca="1" si="34"/>
        <v>0.46834683896960327</v>
      </c>
      <c r="CA16" s="44">
        <f t="shared" ca="1" si="35"/>
        <v>38</v>
      </c>
      <c r="CB16" s="44" t="str">
        <f ca="1">IF(BV16&lt;&gt;"",VLOOKUP(CA16,'Players Stats'!$C$88:$D$127,2),"")</f>
        <v>Small Forward</v>
      </c>
      <c r="CC16" s="44" t="str">
        <f ca="1">IF(BV16&lt;&gt;"",VLOOKUP(CA16,'Players Stats'!$C$88:$E$127,3),"")</f>
        <v>Kawhi Leonard</v>
      </c>
      <c r="CD16" s="27">
        <f t="shared" ca="1" si="36"/>
        <v>0.50219070168403679</v>
      </c>
      <c r="CE16" s="44">
        <f ca="1">IF(BV16&lt;&gt;"",VLOOKUP('Quarter 4'!CA16-5*('Quarter 4'!BX16-1),'Players Stats'!$B$136:$J$140,1+BY16),"")</f>
        <v>4.2650000000000007E-2</v>
      </c>
      <c r="CF16" s="44" t="str">
        <f t="shared" ca="1" si="70"/>
        <v>NO</v>
      </c>
      <c r="CG16" s="27">
        <f t="shared" ca="1" si="37"/>
        <v>0.76071626563617767</v>
      </c>
      <c r="CH16" s="44">
        <f ca="1">IF(BV16&lt;&gt;"",IF(CF16="NO",VLOOKUP(CA16,'Players Stats'!$C$88:$I$127,7),""),"")</f>
        <v>0.24793388429752067</v>
      </c>
      <c r="CI16" s="44">
        <f t="shared" ca="1" si="71"/>
        <v>2</v>
      </c>
      <c r="CJ16" s="27">
        <f t="shared" ca="1" si="38"/>
        <v>3.7756508147022916E-2</v>
      </c>
      <c r="CK16" s="44">
        <f ca="1">IF(CF16="NO",VLOOKUP(CA16,'Players Stats'!$C$88:$H$127,7-'Quarter 4'!CI16),"")</f>
        <v>0.49399999999999999</v>
      </c>
      <c r="CL16" s="44">
        <f t="shared" ca="1" si="72"/>
        <v>2</v>
      </c>
      <c r="CM16" s="27">
        <f t="shared" ca="1" si="39"/>
        <v>0.43189507884994172</v>
      </c>
      <c r="CN16" s="44" t="str">
        <f ca="1">IF(CM16="","",IF(CM16&lt;=VLOOKUP(CA16,'Players Stats'!$C$88:$L$127,10),"YES","NO"))</f>
        <v>NO</v>
      </c>
      <c r="CO16" s="27" t="str">
        <f t="shared" ca="1" si="40"/>
        <v/>
      </c>
      <c r="CP16" s="44" t="str">
        <f ca="1">IF(CN16="YES",IF(CO16&lt;=VLOOKUP(CA16,'Players Stats'!$C$88:$H$127,6),1,0),"")</f>
        <v/>
      </c>
      <c r="CQ16" s="27" t="str">
        <f t="shared" ca="1" si="41"/>
        <v/>
      </c>
      <c r="CR16" s="44" t="str">
        <f ca="1">IF(AND(CN16="YES",CQ16&lt;&gt;""),IF(CQ16&lt;=VLOOKUP(CA16,'Players Stats'!$C$88:$H$127,6),1,0),"")</f>
        <v/>
      </c>
      <c r="CS16" s="27" t="str">
        <f t="shared" ca="1" si="42"/>
        <v/>
      </c>
      <c r="CT16" s="44" t="str">
        <f ca="1">IF(CS16="","",IF(CS16&lt;=Simulation!$K$7,"YES","NO"))</f>
        <v/>
      </c>
      <c r="CU16" s="27" t="str">
        <f t="shared" ca="1" si="43"/>
        <v/>
      </c>
      <c r="CV16" s="44" t="str">
        <f ca="1">IF(CT16="NO",IF(CU16&lt;=Simulation!$K$9,BX16,BY16),"")</f>
        <v/>
      </c>
      <c r="CX16" s="44">
        <f t="shared" ca="1" si="44"/>
        <v>2</v>
      </c>
      <c r="CY16" s="6" t="str">
        <f t="shared" ca="1" si="45"/>
        <v>-</v>
      </c>
      <c r="CZ16" s="44">
        <f t="shared" ca="1" si="46"/>
        <v>2</v>
      </c>
      <c r="DB16" s="44" t="str">
        <f t="shared" ca="1" si="3"/>
        <v/>
      </c>
      <c r="DC16" s="44" t="str">
        <f t="shared" ca="1" si="3"/>
        <v/>
      </c>
      <c r="DD16" s="44" t="str">
        <f t="shared" ca="1" si="3"/>
        <v/>
      </c>
      <c r="DE16" s="44"/>
      <c r="DF16" s="44">
        <f ca="1">IF(DF15&lt;&gt;"",IF(AND(DF15&lt;60*Simulation!$K$8, DF15+DG16&lt;60*Simulation!$K$8),DF15+DG16,""),"")</f>
        <v>57</v>
      </c>
      <c r="DG16" s="44">
        <f ca="1">IF(DF15&lt;&gt;"",IF(AND(EF15&lt;&gt;"", DH15=EF15),RANDBETWEEN(Simulation!$N$6,Simulation!$P$6),RANDBETWEEN(Simulation!$N$5,Simulation!$P$5)),"")</f>
        <v>11</v>
      </c>
      <c r="DH16" s="44">
        <f t="shared" ca="1" si="73"/>
        <v>7</v>
      </c>
      <c r="DI16" s="44">
        <f t="shared" ca="1" si="47"/>
        <v>8</v>
      </c>
      <c r="DJ16" s="27">
        <f t="shared" ca="1" si="48"/>
        <v>0.64109861104229904</v>
      </c>
      <c r="DK16" s="44">
        <f t="shared" ca="1" si="49"/>
        <v>34</v>
      </c>
      <c r="DL16" s="44" t="str">
        <f ca="1">IF(DF16&lt;&gt;"",VLOOKUP(DK16,'Players Stats'!$C$88:$D$127,2),"")</f>
        <v>Power Forward</v>
      </c>
      <c r="DM16" s="44" t="str">
        <f ca="1">IF(DF16&lt;&gt;"",VLOOKUP(DK16,'Players Stats'!$C$88:$E$127,3),"")</f>
        <v>Carl Landry</v>
      </c>
      <c r="DN16" s="27">
        <f t="shared" ca="1" si="50"/>
        <v>0.7297514842912185</v>
      </c>
      <c r="DO16" s="44">
        <f ca="1">IF(DF16&lt;&gt;"",VLOOKUP('Quarter 4'!DK16-5*('Quarter 4'!DH16-1),'Players Stats'!$B$136:$J$140,1+DI16),"")</f>
        <v>0.14340000000000003</v>
      </c>
      <c r="DP16" s="44" t="str">
        <f t="shared" ca="1" si="74"/>
        <v>NO</v>
      </c>
      <c r="DQ16" s="27">
        <f t="shared" ca="1" si="51"/>
        <v>0.99478692230285226</v>
      </c>
      <c r="DR16" s="44">
        <f ca="1">IF(DF16&lt;&gt;"",IF(DP16="NO",VLOOKUP(DK16,'Players Stats'!$C$88:$I$127,7),""),"")</f>
        <v>0</v>
      </c>
      <c r="DS16" s="44">
        <f t="shared" ca="1" si="75"/>
        <v>2</v>
      </c>
      <c r="DT16" s="27">
        <f t="shared" ca="1" si="52"/>
        <v>0.89919242833295532</v>
      </c>
      <c r="DU16" s="44">
        <f ca="1">IF(DP16="NO",VLOOKUP(DK16,'Players Stats'!$C$88:$H$127,7-'Quarter 4'!DS16),"")</f>
        <v>0.54</v>
      </c>
      <c r="DV16" s="44">
        <f t="shared" ca="1" si="76"/>
        <v>0</v>
      </c>
      <c r="DW16" s="27">
        <f t="shared" ca="1" si="53"/>
        <v>0.56744075170897523</v>
      </c>
      <c r="DX16" s="44" t="str">
        <f ca="1">IF(DW16="","",IF(DW16&lt;=VLOOKUP(DK16,'Players Stats'!$C$88:$L$127,10),"YES","NO"))</f>
        <v>NO</v>
      </c>
      <c r="DY16" s="27" t="str">
        <f t="shared" ca="1" si="54"/>
        <v/>
      </c>
      <c r="DZ16" s="44" t="str">
        <f ca="1">IF(DX16="YES",IF(DY16&lt;=VLOOKUP(DK16,'Players Stats'!$C$88:$H$127,6),1,0),"")</f>
        <v/>
      </c>
      <c r="EA16" s="27" t="str">
        <f t="shared" ca="1" si="55"/>
        <v/>
      </c>
      <c r="EB16" s="44" t="str">
        <f ca="1">IF(AND(DX16="YES",EA16&lt;&gt;""),IF(EA16&lt;=VLOOKUP(DK16,'Players Stats'!$C$88:$H$127,6),1,0),"")</f>
        <v/>
      </c>
      <c r="EC16" s="27">
        <f t="shared" ca="1" si="56"/>
        <v>0.81639123932018876</v>
      </c>
      <c r="ED16" s="44" t="str">
        <f ca="1">IF(EC16="","",IF(EC16&lt;=Simulation!$K$7,"YES","NO"))</f>
        <v>NO</v>
      </c>
      <c r="EE16" s="27">
        <f t="shared" ca="1" si="57"/>
        <v>0.23450704693724045</v>
      </c>
      <c r="EF16" s="44">
        <f ca="1">IF(ED16="NO",IF(EE16&lt;=Simulation!$K$9,DH16,DI16),"")</f>
        <v>7</v>
      </c>
      <c r="EH16" s="44">
        <f t="shared" ca="1" si="58"/>
        <v>0</v>
      </c>
      <c r="EI16" s="6" t="str">
        <f t="shared" ca="1" si="59"/>
        <v>-</v>
      </c>
      <c r="EJ16" s="44">
        <f t="shared" ca="1" si="60"/>
        <v>4</v>
      </c>
      <c r="EL16" s="44" t="str">
        <f t="shared" ca="1" si="4"/>
        <v/>
      </c>
      <c r="EM16" s="44" t="str">
        <f t="shared" ca="1" si="4"/>
        <v/>
      </c>
      <c r="EN16" s="44" t="str">
        <f t="shared" ca="1" si="4"/>
        <v/>
      </c>
    </row>
    <row r="17" spans="2:144">
      <c r="B17" s="44">
        <f ca="1">IF(B16&lt;&gt;"",IF(AND(B16&lt;60*Simulation!$K$8, B16+C17&lt;60*Simulation!$K$8),B16+C17,""),"")</f>
        <v>95</v>
      </c>
      <c r="C17" s="44">
        <f ca="1">IF(B16&lt;&gt;"",IF(AND(AB16&lt;&gt;"", D16=AB16),RANDBETWEEN(Simulation!$N$6,Simulation!$P$6),RANDBETWEEN(Simulation!$N$5,Simulation!$P$5)),"")</f>
        <v>23</v>
      </c>
      <c r="D17" s="44">
        <f t="shared" ca="1" si="61"/>
        <v>8</v>
      </c>
      <c r="E17" s="44">
        <f t="shared" ca="1" si="5"/>
        <v>7</v>
      </c>
      <c r="F17" s="27">
        <f t="shared" ca="1" si="6"/>
        <v>0.59305571781037147</v>
      </c>
      <c r="G17" s="44">
        <f t="shared" ca="1" si="7"/>
        <v>38</v>
      </c>
      <c r="H17" s="44" t="str">
        <f ca="1">IF(B17&lt;&gt;"",VLOOKUP(G17,'Players Stats'!$C$88:$D$127,2),"")</f>
        <v>Small Forward</v>
      </c>
      <c r="I17" s="44" t="str">
        <f ca="1">IF(B17&lt;&gt;"",VLOOKUP(G17,'Players Stats'!$C$88:$E$127,3),"")</f>
        <v>Kawhi Leonard</v>
      </c>
      <c r="J17" s="27">
        <f t="shared" ca="1" si="8"/>
        <v>0.61166708656548396</v>
      </c>
      <c r="K17" s="44">
        <f ca="1">IF(B17&lt;&gt;"",VLOOKUP('Quarter 4'!G17-5*('Quarter 4'!D17-1),'Players Stats'!$B$136:$J$140,1+E17),"")</f>
        <v>4.2650000000000007E-2</v>
      </c>
      <c r="L17" s="44" t="str">
        <f t="shared" ca="1" si="62"/>
        <v>NO</v>
      </c>
      <c r="M17" s="27">
        <f t="shared" ca="1" si="9"/>
        <v>0.41839916362789298</v>
      </c>
      <c r="N17" s="44">
        <f ca="1">IF(B17&lt;&gt;"",IF(L17="NO",VLOOKUP(G17,'Players Stats'!$C$88:$I$127,7),""),"")</f>
        <v>0.24793388429752067</v>
      </c>
      <c r="O17" s="44">
        <f t="shared" ca="1" si="63"/>
        <v>2</v>
      </c>
      <c r="P17" s="27">
        <f t="shared" ca="1" si="10"/>
        <v>0.47536769326033113</v>
      </c>
      <c r="Q17" s="44">
        <f ca="1">IF(L17="NO",VLOOKUP(G17,'Players Stats'!$C$88:$H$127,7-'Quarter 4'!O17),"")</f>
        <v>0.49399999999999999</v>
      </c>
      <c r="R17" s="44">
        <f t="shared" ca="1" si="64"/>
        <v>2</v>
      </c>
      <c r="S17" s="27">
        <f t="shared" ca="1" si="11"/>
        <v>0.34782341068014333</v>
      </c>
      <c r="T17" s="44" t="str">
        <f ca="1">IF(S17="","",IF(S17&lt;=VLOOKUP(G17,'Players Stats'!$C$88:$L$127,10),"YES","NO"))</f>
        <v>NO</v>
      </c>
      <c r="U17" s="27" t="str">
        <f t="shared" ca="1" si="12"/>
        <v/>
      </c>
      <c r="V17" s="44" t="str">
        <f ca="1">IF(T17="YES",IF(U17&lt;=VLOOKUP(G17,'Players Stats'!$C$88:$H$127,6),1,0),"")</f>
        <v/>
      </c>
      <c r="W17" s="27" t="str">
        <f t="shared" ca="1" si="13"/>
        <v/>
      </c>
      <c r="X17" s="44" t="str">
        <f ca="1">IF(AND(T17="YES",W17&lt;&gt;""),IF(W17&lt;=VLOOKUP(G17,'Players Stats'!$C$88:$H$127,6),1,0),"")</f>
        <v/>
      </c>
      <c r="Y17" s="27" t="str">
        <f t="shared" ca="1" si="14"/>
        <v/>
      </c>
      <c r="Z17" s="44" t="str">
        <f ca="1">IF(Y17="","",IF(Y17&lt;=Simulation!$K$7,"YES","NO"))</f>
        <v/>
      </c>
      <c r="AA17" s="27" t="str">
        <f t="shared" ca="1" si="15"/>
        <v/>
      </c>
      <c r="AB17" s="44" t="str">
        <f ca="1">IF(Z17="NO",IF(AA17&lt;=Simulation!$K$9,D17,E17),"")</f>
        <v/>
      </c>
      <c r="AD17" s="44">
        <f t="shared" ca="1" si="16"/>
        <v>0</v>
      </c>
      <c r="AE17" s="6" t="str">
        <f t="shared" ca="1" si="17"/>
        <v>-</v>
      </c>
      <c r="AF17" s="44">
        <f t="shared" ca="1" si="18"/>
        <v>6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91</v>
      </c>
      <c r="AM17" s="44">
        <f ca="1">IF(AL16&lt;&gt;"",IF(AND(BL16&lt;&gt;"", AN16=BL16),RANDBETWEEN(Simulation!$N$6,Simulation!$P$6),RANDBETWEEN(Simulation!$N$5,Simulation!$P$5)),"")</f>
        <v>15</v>
      </c>
      <c r="AN17" s="44">
        <f t="shared" ca="1" si="65"/>
        <v>7</v>
      </c>
      <c r="AO17" s="44">
        <f t="shared" ca="1" si="19"/>
        <v>8</v>
      </c>
      <c r="AP17" s="27">
        <f t="shared" ca="1" si="20"/>
        <v>0.16572484038316926</v>
      </c>
      <c r="AQ17" s="44">
        <f t="shared" ca="1" si="21"/>
        <v>31</v>
      </c>
      <c r="AR17" s="44" t="str">
        <f ca="1">IF(AL17&lt;&gt;"",VLOOKUP(AQ17,'Players Stats'!$C$88:$D$127,2),"")</f>
        <v>Point Guard</v>
      </c>
      <c r="AS17" s="44" t="str">
        <f ca="1">IF(AL17&lt;&gt;"",VLOOKUP(AQ17,'Players Stats'!$C$88:$E$127,3),"")</f>
        <v>Klay Thompson</v>
      </c>
      <c r="AT17" s="27">
        <f t="shared" ca="1" si="22"/>
        <v>0.77712813628460342</v>
      </c>
      <c r="AU17" s="44">
        <f ca="1">IF(AL17&lt;&gt;"",VLOOKUP('Quarter 4'!AQ17-5*('Quarter 4'!AN17-1),'Players Stats'!$B$136:$J$140,1+AO17),"")</f>
        <v>9.7650000000000001E-2</v>
      </c>
      <c r="AV17" s="44" t="str">
        <f t="shared" ca="1" si="66"/>
        <v>NO</v>
      </c>
      <c r="AW17" s="27">
        <f t="shared" ca="1" si="23"/>
        <v>0.30687774353299269</v>
      </c>
      <c r="AX17" s="44">
        <f ca="1">IF(AL17&lt;&gt;"",IF(AV17="NO",VLOOKUP(AQ17,'Players Stats'!$C$88:$I$127,7),""),"")</f>
        <v>0.30331753554502372</v>
      </c>
      <c r="AY17" s="44">
        <f t="shared" ca="1" si="67"/>
        <v>2</v>
      </c>
      <c r="AZ17" s="27">
        <f t="shared" ca="1" si="24"/>
        <v>0.80654237316287136</v>
      </c>
      <c r="BA17" s="44">
        <f ca="1">IF(AV17="NO",VLOOKUP(AQ17,'Players Stats'!$C$88:$H$127,7-'Quarter 4'!AY17),"")</f>
        <v>0.42199999999999999</v>
      </c>
      <c r="BB17" s="44">
        <f t="shared" ca="1" si="68"/>
        <v>0</v>
      </c>
      <c r="BC17" s="27">
        <f t="shared" ca="1" si="25"/>
        <v>0.72113239206132695</v>
      </c>
      <c r="BD17" s="44" t="str">
        <f ca="1">IF(BC17="","",IF(BC17&lt;=VLOOKUP(AQ17,'Players Stats'!$C$88:$L$127,10),"YES","NO"))</f>
        <v>NO</v>
      </c>
      <c r="BE17" s="27" t="str">
        <f t="shared" ca="1" si="26"/>
        <v/>
      </c>
      <c r="BF17" s="44" t="str">
        <f ca="1">IF(BD17="YES",IF(BE17&lt;=VLOOKUP(AQ17,'Players Stats'!$C$88:$H$127,6),1,0),"")</f>
        <v/>
      </c>
      <c r="BG17" s="27" t="str">
        <f t="shared" ca="1" si="27"/>
        <v/>
      </c>
      <c r="BH17" s="44" t="str">
        <f ca="1">IF(AND(BD17="YES",BG17&lt;&gt;""),IF(BG17&lt;=VLOOKUP(AQ17,'Players Stats'!$C$88:$H$127,6),1,0),"")</f>
        <v/>
      </c>
      <c r="BI17" s="27">
        <f t="shared" ca="1" si="28"/>
        <v>0.3227874334195564</v>
      </c>
      <c r="BJ17" s="44" t="str">
        <f ca="1">IF(BI17="","",IF(BI17&lt;=Simulation!$K$7,"YES","NO"))</f>
        <v>NO</v>
      </c>
      <c r="BK17" s="27">
        <f t="shared" ca="1" si="29"/>
        <v>0.93893577918009474</v>
      </c>
      <c r="BL17" s="44">
        <f ca="1">IF(BJ17="NO",IF(BK17&lt;=Simulation!$K$9,AN17,AO17),"")</f>
        <v>8</v>
      </c>
      <c r="BN17" s="44">
        <f t="shared" ca="1" si="30"/>
        <v>0</v>
      </c>
      <c r="BO17" s="6" t="str">
        <f t="shared" ca="1" si="31"/>
        <v>-</v>
      </c>
      <c r="BP17" s="44">
        <f t="shared" ca="1" si="32"/>
        <v>0</v>
      </c>
      <c r="BR17" s="44" t="str">
        <f t="shared" ca="1" si="2"/>
        <v/>
      </c>
      <c r="BS17" s="44" t="str">
        <f t="shared" ca="1" si="2"/>
        <v/>
      </c>
      <c r="BT17" s="44" t="str">
        <f t="shared" ca="1" si="2"/>
        <v/>
      </c>
      <c r="BU17" s="44"/>
      <c r="BV17" s="44">
        <f ca="1">IF(BV16&lt;&gt;"",IF(AND(BV16&lt;60*Simulation!$K$8, BV16+BW17&lt;60*Simulation!$K$8),BV16+BW17,""),"")</f>
        <v>107</v>
      </c>
      <c r="BW17" s="44">
        <f ca="1">IF(BV16&lt;&gt;"",IF(AND(CV16&lt;&gt;"", BX16=CV16),RANDBETWEEN(Simulation!$N$6,Simulation!$P$6),RANDBETWEEN(Simulation!$N$5,Simulation!$P$5)),"")</f>
        <v>19</v>
      </c>
      <c r="BX17" s="44">
        <f t="shared" ca="1" si="69"/>
        <v>7</v>
      </c>
      <c r="BY17" s="44">
        <f t="shared" ca="1" si="33"/>
        <v>8</v>
      </c>
      <c r="BZ17" s="27">
        <f t="shared" ca="1" si="34"/>
        <v>0.50357360591878153</v>
      </c>
      <c r="CA17" s="44">
        <f t="shared" ca="1" si="35"/>
        <v>33</v>
      </c>
      <c r="CB17" s="44" t="str">
        <f ca="1">IF(BV17&lt;&gt;"",VLOOKUP(CA17,'Players Stats'!$C$88:$D$127,2),"")</f>
        <v>Small Forward</v>
      </c>
      <c r="CC17" s="44" t="str">
        <f ca="1">IF(BV17&lt;&gt;"",VLOOKUP(CA17,'Players Stats'!$C$88:$E$127,3),"")</f>
        <v>Harrison Barnes</v>
      </c>
      <c r="CD17" s="27">
        <f t="shared" ca="1" si="36"/>
        <v>0.12351666248891313</v>
      </c>
      <c r="CE17" s="44">
        <f ca="1">IF(BV17&lt;&gt;"",VLOOKUP('Quarter 4'!CA17-5*('Quarter 4'!BX17-1),'Players Stats'!$B$136:$J$140,1+BY17),"")</f>
        <v>0.123</v>
      </c>
      <c r="CF17" s="44" t="str">
        <f t="shared" ca="1" si="70"/>
        <v>NO</v>
      </c>
      <c r="CG17" s="27">
        <f t="shared" ca="1" si="37"/>
        <v>0.10680818485524513</v>
      </c>
      <c r="CH17" s="44">
        <f ca="1">IF(BV17&lt;&gt;"",IF(CF17="NO",VLOOKUP(CA17,'Players Stats'!$C$88:$I$127,7),""),"")</f>
        <v>0.1875</v>
      </c>
      <c r="CI17" s="44">
        <f t="shared" ca="1" si="71"/>
        <v>3</v>
      </c>
      <c r="CJ17" s="27">
        <f t="shared" ca="1" si="38"/>
        <v>0.83939506722770385</v>
      </c>
      <c r="CK17" s="44">
        <f ca="1">IF(CF17="NO",VLOOKUP(CA17,'Players Stats'!$C$88:$H$127,7-'Quarter 4'!CI17),"")</f>
        <v>0.35899999999999999</v>
      </c>
      <c r="CL17" s="44">
        <f t="shared" ca="1" si="72"/>
        <v>0</v>
      </c>
      <c r="CM17" s="27" t="str">
        <f t="shared" ca="1" si="39"/>
        <v/>
      </c>
      <c r="CN17" s="44" t="str">
        <f ca="1">IF(CM17="","",IF(CM17&lt;=VLOOKUP(CA17,'Players Stats'!$C$88:$L$127,10),"YES","NO"))</f>
        <v/>
      </c>
      <c r="CO17" s="27" t="str">
        <f t="shared" ca="1" si="40"/>
        <v/>
      </c>
      <c r="CP17" s="44" t="str">
        <f ca="1">IF(CN17="YES",IF(CO17&lt;=VLOOKUP(CA17,'Players Stats'!$C$88:$H$127,6),1,0),"")</f>
        <v/>
      </c>
      <c r="CQ17" s="27" t="str">
        <f t="shared" ca="1" si="41"/>
        <v/>
      </c>
      <c r="CR17" s="44" t="str">
        <f ca="1">IF(AND(CN17="YES",CQ17&lt;&gt;""),IF(CQ17&lt;=VLOOKUP(CA17,'Players Stats'!$C$88:$H$127,6),1,0),"")</f>
        <v/>
      </c>
      <c r="CS17" s="27" t="str">
        <f t="shared" ca="1" si="42"/>
        <v/>
      </c>
      <c r="CT17" s="44" t="str">
        <f ca="1">IF(CS17="","",IF(CS17&lt;=Simulation!$K$7,"YES","NO"))</f>
        <v/>
      </c>
      <c r="CU17" s="27" t="str">
        <f t="shared" ca="1" si="43"/>
        <v/>
      </c>
      <c r="CV17" s="44" t="str">
        <f ca="1">IF(CT17="NO",IF(CU17&lt;=Simulation!$K$9,BX17,BY17),"")</f>
        <v/>
      </c>
      <c r="CX17" s="44">
        <f t="shared" ca="1" si="44"/>
        <v>2</v>
      </c>
      <c r="CY17" s="6" t="str">
        <f t="shared" ca="1" si="45"/>
        <v>-</v>
      </c>
      <c r="CZ17" s="44">
        <f t="shared" ca="1" si="46"/>
        <v>2</v>
      </c>
      <c r="DB17" s="44" t="str">
        <f t="shared" ca="1" si="3"/>
        <v/>
      </c>
      <c r="DC17" s="44" t="str">
        <f t="shared" ca="1" si="3"/>
        <v/>
      </c>
      <c r="DD17" s="44" t="str">
        <f t="shared" ca="1" si="3"/>
        <v/>
      </c>
      <c r="DE17" s="44"/>
      <c r="DF17" s="44">
        <f ca="1">IF(DF16&lt;&gt;"",IF(AND(DF16&lt;60*Simulation!$K$8, DF16+DG17&lt;60*Simulation!$K$8),DF16+DG17,""),"")</f>
        <v>61</v>
      </c>
      <c r="DG17" s="44">
        <f ca="1">IF(DF16&lt;&gt;"",IF(AND(EF16&lt;&gt;"", DH16=EF16),RANDBETWEEN(Simulation!$N$6,Simulation!$P$6),RANDBETWEEN(Simulation!$N$5,Simulation!$P$5)),"")</f>
        <v>4</v>
      </c>
      <c r="DH17" s="44">
        <f t="shared" ca="1" si="73"/>
        <v>7</v>
      </c>
      <c r="DI17" s="44">
        <f t="shared" ca="1" si="47"/>
        <v>8</v>
      </c>
      <c r="DJ17" s="27">
        <f t="shared" ca="1" si="48"/>
        <v>0.93107130979456765</v>
      </c>
      <c r="DK17" s="44">
        <f t="shared" ca="1" si="49"/>
        <v>35</v>
      </c>
      <c r="DL17" s="44" t="str">
        <f ca="1">IF(DF17&lt;&gt;"",VLOOKUP(DK17,'Players Stats'!$C$88:$D$127,2),"")</f>
        <v>Center</v>
      </c>
      <c r="DM17" s="44" t="str">
        <f ca="1">IF(DF17&lt;&gt;"",VLOOKUP(DK17,'Players Stats'!$C$88:$E$127,3),"")</f>
        <v>David Lee</v>
      </c>
      <c r="DN17" s="27">
        <f t="shared" ca="1" si="50"/>
        <v>0.44259943331372764</v>
      </c>
      <c r="DO17" s="44">
        <f ca="1">IF(DF17&lt;&gt;"",VLOOKUP('Quarter 4'!DK17-5*('Quarter 4'!DH17-1),'Players Stats'!$B$136:$J$140,1+DI17),"")</f>
        <v>9.6400000000000013E-2</v>
      </c>
      <c r="DP17" s="44" t="str">
        <f t="shared" ca="1" si="74"/>
        <v>NO</v>
      </c>
      <c r="DQ17" s="27">
        <f t="shared" ca="1" si="51"/>
        <v>0.78399843111867518</v>
      </c>
      <c r="DR17" s="44">
        <f ca="1">IF(DF17&lt;&gt;"",IF(DP17="NO",VLOOKUP(DK17,'Players Stats'!$C$88:$I$127,7),""),"")</f>
        <v>6.756756756756758E-3</v>
      </c>
      <c r="DS17" s="44">
        <f t="shared" ca="1" si="75"/>
        <v>2</v>
      </c>
      <c r="DT17" s="27">
        <f t="shared" ca="1" si="52"/>
        <v>0.31323006999132152</v>
      </c>
      <c r="DU17" s="44">
        <f ca="1">IF(DP17="NO",VLOOKUP(DK17,'Players Stats'!$C$88:$H$127,7-'Quarter 4'!DS17),"")</f>
        <v>0.51900000000000002</v>
      </c>
      <c r="DV17" s="44">
        <f t="shared" ca="1" si="76"/>
        <v>2</v>
      </c>
      <c r="DW17" s="27">
        <f t="shared" ca="1" si="53"/>
        <v>0.57773955348131578</v>
      </c>
      <c r="DX17" s="44" t="str">
        <f ca="1">IF(DW17="","",IF(DW17&lt;=VLOOKUP(DK17,'Players Stats'!$C$88:$L$127,10),"YES","NO"))</f>
        <v>NO</v>
      </c>
      <c r="DY17" s="27" t="str">
        <f t="shared" ca="1" si="54"/>
        <v/>
      </c>
      <c r="DZ17" s="44" t="str">
        <f ca="1">IF(DX17="YES",IF(DY17&lt;=VLOOKUP(DK17,'Players Stats'!$C$88:$H$127,6),1,0),"")</f>
        <v/>
      </c>
      <c r="EA17" s="27" t="str">
        <f t="shared" ca="1" si="55"/>
        <v/>
      </c>
      <c r="EB17" s="44" t="str">
        <f ca="1">IF(AND(DX17="YES",EA17&lt;&gt;""),IF(EA17&lt;=VLOOKUP(DK17,'Players Stats'!$C$88:$H$127,6),1,0),"")</f>
        <v/>
      </c>
      <c r="EC17" s="27" t="str">
        <f t="shared" ca="1" si="56"/>
        <v/>
      </c>
      <c r="ED17" s="44" t="str">
        <f ca="1">IF(EC17="","",IF(EC17&lt;=Simulation!$K$7,"YES","NO"))</f>
        <v/>
      </c>
      <c r="EE17" s="27" t="str">
        <f t="shared" ca="1" si="57"/>
        <v/>
      </c>
      <c r="EF17" s="44" t="str">
        <f ca="1">IF(ED17="NO",IF(EE17&lt;=Simulation!$K$9,DH17,DI17),"")</f>
        <v/>
      </c>
      <c r="EH17" s="44">
        <f t="shared" ca="1" si="58"/>
        <v>2</v>
      </c>
      <c r="EI17" s="6" t="str">
        <f t="shared" ca="1" si="59"/>
        <v>-</v>
      </c>
      <c r="EJ17" s="44">
        <f t="shared" ca="1" si="60"/>
        <v>4</v>
      </c>
      <c r="EL17" s="44" t="str">
        <f t="shared" ca="1" si="4"/>
        <v/>
      </c>
      <c r="EM17" s="44" t="str">
        <f t="shared" ca="1" si="4"/>
        <v/>
      </c>
      <c r="EN17" s="44" t="str">
        <f t="shared" ca="1" si="4"/>
        <v/>
      </c>
    </row>
    <row r="18" spans="2:144">
      <c r="B18" s="44">
        <f ca="1">IF(B17&lt;&gt;"",IF(AND(B17&lt;60*Simulation!$K$8, B17+C18&lt;60*Simulation!$K$8),B17+C18,""),"")</f>
        <v>106</v>
      </c>
      <c r="C18" s="44">
        <f ca="1">IF(B17&lt;&gt;"",IF(AND(AB17&lt;&gt;"", D17=AB17),RANDBETWEEN(Simulation!$N$6,Simulation!$P$6),RANDBETWEEN(Simulation!$N$5,Simulation!$P$5)),"")</f>
        <v>11</v>
      </c>
      <c r="D18" s="44">
        <f t="shared" ca="1" si="61"/>
        <v>7</v>
      </c>
      <c r="E18" s="44">
        <f t="shared" ca="1" si="5"/>
        <v>8</v>
      </c>
      <c r="F18" s="27">
        <f t="shared" ca="1" si="6"/>
        <v>4.8383485726791076E-2</v>
      </c>
      <c r="G18" s="44">
        <f t="shared" ca="1" si="7"/>
        <v>31</v>
      </c>
      <c r="H18" s="44" t="str">
        <f ca="1">IF(B18&lt;&gt;"",VLOOKUP(G18,'Players Stats'!$C$88:$D$127,2),"")</f>
        <v>Point Guard</v>
      </c>
      <c r="I18" s="44" t="str">
        <f ca="1">IF(B18&lt;&gt;"",VLOOKUP(G18,'Players Stats'!$C$88:$E$127,3),"")</f>
        <v>Klay Thompson</v>
      </c>
      <c r="J18" s="27">
        <f t="shared" ca="1" si="8"/>
        <v>0.86175013772567011</v>
      </c>
      <c r="K18" s="44">
        <f ca="1">IF(B18&lt;&gt;"",VLOOKUP('Quarter 4'!G18-5*('Quarter 4'!D18-1),'Players Stats'!$B$136:$J$140,1+E18),"")</f>
        <v>9.7650000000000001E-2</v>
      </c>
      <c r="L18" s="44" t="str">
        <f t="shared" ca="1" si="62"/>
        <v>NO</v>
      </c>
      <c r="M18" s="27">
        <f t="shared" ca="1" si="9"/>
        <v>0.23030034389165155</v>
      </c>
      <c r="N18" s="44">
        <f ca="1">IF(B18&lt;&gt;"",IF(L18="NO",VLOOKUP(G18,'Players Stats'!$C$88:$I$127,7),""),"")</f>
        <v>0.30331753554502372</v>
      </c>
      <c r="O18" s="44">
        <f t="shared" ca="1" si="63"/>
        <v>3</v>
      </c>
      <c r="P18" s="27">
        <f t="shared" ca="1" si="10"/>
        <v>0.8330746250834149</v>
      </c>
      <c r="Q18" s="44">
        <f ca="1">IF(L18="NO",VLOOKUP(G18,'Players Stats'!$C$88:$H$127,7-'Quarter 4'!O18),"")</f>
        <v>0.40100000000000002</v>
      </c>
      <c r="R18" s="44">
        <f t="shared" ca="1" si="64"/>
        <v>0</v>
      </c>
      <c r="S18" s="27" t="str">
        <f t="shared" ca="1" si="11"/>
        <v/>
      </c>
      <c r="T18" s="44" t="str">
        <f ca="1">IF(S18="","",IF(S18&lt;=VLOOKUP(G18,'Players Stats'!$C$88:$L$127,10),"YES","NO"))</f>
        <v/>
      </c>
      <c r="U18" s="27" t="str">
        <f t="shared" ca="1" si="12"/>
        <v/>
      </c>
      <c r="V18" s="44" t="str">
        <f ca="1">IF(T18="YES",IF(U18&lt;=VLOOKUP(G18,'Players Stats'!$C$88:$H$127,6),1,0),"")</f>
        <v/>
      </c>
      <c r="W18" s="27" t="str">
        <f t="shared" ca="1" si="13"/>
        <v/>
      </c>
      <c r="X18" s="44" t="str">
        <f ca="1">IF(AND(T18="YES",W18&lt;&gt;""),IF(W18&lt;=VLOOKUP(G18,'Players Stats'!$C$88:$H$127,6),1,0),"")</f>
        <v/>
      </c>
      <c r="Y18" s="27" t="str">
        <f t="shared" ca="1" si="14"/>
        <v/>
      </c>
      <c r="Z18" s="44" t="str">
        <f ca="1">IF(Y18="","",IF(Y18&lt;=Simulation!$K$7,"YES","NO"))</f>
        <v/>
      </c>
      <c r="AA18" s="27" t="str">
        <f t="shared" ca="1" si="15"/>
        <v/>
      </c>
      <c r="AB18" s="44" t="str">
        <f ca="1">IF(Z18="NO",IF(AA18&lt;=Simulation!$K$9,D18,E18),"")</f>
        <v/>
      </c>
      <c r="AD18" s="44">
        <f t="shared" ca="1" si="16"/>
        <v>0</v>
      </c>
      <c r="AE18" s="6" t="str">
        <f t="shared" ca="1" si="17"/>
        <v>-</v>
      </c>
      <c r="AF18" s="44">
        <f t="shared" ca="1" si="18"/>
        <v>6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99</v>
      </c>
      <c r="AM18" s="44">
        <f ca="1">IF(AL17&lt;&gt;"",IF(AND(BL17&lt;&gt;"", AN17=BL17),RANDBETWEEN(Simulation!$N$6,Simulation!$P$6),RANDBETWEEN(Simulation!$N$5,Simulation!$P$5)),"")</f>
        <v>8</v>
      </c>
      <c r="AN18" s="44">
        <f t="shared" ca="1" si="65"/>
        <v>8</v>
      </c>
      <c r="AO18" s="44">
        <f t="shared" ca="1" si="19"/>
        <v>7</v>
      </c>
      <c r="AP18" s="27">
        <f t="shared" ca="1" si="20"/>
        <v>0.78561692898978719</v>
      </c>
      <c r="AQ18" s="44">
        <f t="shared" ca="1" si="21"/>
        <v>39</v>
      </c>
      <c r="AR18" s="44" t="str">
        <f ca="1">IF(AL18&lt;&gt;"",VLOOKUP(AQ18,'Players Stats'!$C$88:$D$127,2),"")</f>
        <v>Power Forward</v>
      </c>
      <c r="AS18" s="44" t="str">
        <f ca="1">IF(AL18&lt;&gt;"",VLOOKUP(AQ18,'Players Stats'!$C$88:$E$127,3),"")</f>
        <v>Tim Duncan</v>
      </c>
      <c r="AT18" s="27">
        <f t="shared" ca="1" si="22"/>
        <v>0.58431867276513427</v>
      </c>
      <c r="AU18" s="44">
        <f ca="1">IF(AL18&lt;&gt;"",VLOOKUP('Quarter 4'!AQ18-5*('Quarter 4'!AN18-1),'Players Stats'!$B$136:$J$140,1+AO18),"")</f>
        <v>3.9400000000000004E-2</v>
      </c>
      <c r="AV18" s="44" t="str">
        <f t="shared" ca="1" si="66"/>
        <v>NO</v>
      </c>
      <c r="AW18" s="27">
        <f t="shared" ca="1" si="23"/>
        <v>0.36023643415256823</v>
      </c>
      <c r="AX18" s="44">
        <f ca="1">IF(AL18&lt;&gt;"",IF(AV18="NO",VLOOKUP(AQ18,'Players Stats'!$C$88:$I$127,7),""),"")</f>
        <v>7.0422535211267616E-3</v>
      </c>
      <c r="AY18" s="44">
        <f t="shared" ca="1" si="67"/>
        <v>2</v>
      </c>
      <c r="AZ18" s="27">
        <f t="shared" ca="1" si="24"/>
        <v>0.52572380688680631</v>
      </c>
      <c r="BA18" s="44">
        <f ca="1">IF(AV18="NO",VLOOKUP(AQ18,'Players Stats'!$C$88:$H$127,7-'Quarter 4'!AY18),"")</f>
        <v>0.502</v>
      </c>
      <c r="BB18" s="44">
        <f t="shared" ca="1" si="68"/>
        <v>0</v>
      </c>
      <c r="BC18" s="27">
        <f t="shared" ca="1" si="25"/>
        <v>0.98451381505329905</v>
      </c>
      <c r="BD18" s="44" t="str">
        <f ca="1">IF(BC18="","",IF(BC18&lt;=VLOOKUP(AQ18,'Players Stats'!$C$88:$L$127,10),"YES","NO"))</f>
        <v>NO</v>
      </c>
      <c r="BE18" s="27" t="str">
        <f t="shared" ca="1" si="26"/>
        <v/>
      </c>
      <c r="BF18" s="44" t="str">
        <f ca="1">IF(BD18="YES",IF(BE18&lt;=VLOOKUP(AQ18,'Players Stats'!$C$88:$H$127,6),1,0),"")</f>
        <v/>
      </c>
      <c r="BG18" s="27" t="str">
        <f t="shared" ca="1" si="27"/>
        <v/>
      </c>
      <c r="BH18" s="44" t="str">
        <f ca="1">IF(AND(BD18="YES",BG18&lt;&gt;""),IF(BG18&lt;=VLOOKUP(AQ18,'Players Stats'!$C$88:$H$127,6),1,0),"")</f>
        <v/>
      </c>
      <c r="BI18" s="27">
        <f t="shared" ca="1" si="28"/>
        <v>0.74205329352282634</v>
      </c>
      <c r="BJ18" s="44" t="str">
        <f ca="1">IF(BI18="","",IF(BI18&lt;=Simulation!$K$7,"YES","NO"))</f>
        <v>NO</v>
      </c>
      <c r="BK18" s="27">
        <f t="shared" ca="1" si="29"/>
        <v>0.55011317968803308</v>
      </c>
      <c r="BL18" s="44">
        <f ca="1">IF(BJ18="NO",IF(BK18&lt;=Simulation!$K$9,AN18,AO18),"")</f>
        <v>7</v>
      </c>
      <c r="BN18" s="44">
        <f t="shared" ca="1" si="30"/>
        <v>0</v>
      </c>
      <c r="BO18" s="6" t="str">
        <f t="shared" ca="1" si="31"/>
        <v>-</v>
      </c>
      <c r="BP18" s="44">
        <f t="shared" ca="1" si="32"/>
        <v>0</v>
      </c>
      <c r="BR18" s="44" t="str">
        <f t="shared" ca="1" si="2"/>
        <v/>
      </c>
      <c r="BS18" s="44" t="str">
        <f t="shared" ca="1" si="2"/>
        <v/>
      </c>
      <c r="BT18" s="44" t="str">
        <f t="shared" ca="1" si="2"/>
        <v/>
      </c>
      <c r="BU18" s="44"/>
      <c r="BV18" s="44">
        <f ca="1">IF(BV17&lt;&gt;"",IF(AND(BV17&lt;60*Simulation!$K$8, BV17+BW18&lt;60*Simulation!$K$8),BV17+BW18,""),"")</f>
        <v>118</v>
      </c>
      <c r="BW18" s="44">
        <f ca="1">IF(BV17&lt;&gt;"",IF(AND(CV17&lt;&gt;"", BX17=CV17),RANDBETWEEN(Simulation!$N$6,Simulation!$P$6),RANDBETWEEN(Simulation!$N$5,Simulation!$P$5)),"")</f>
        <v>11</v>
      </c>
      <c r="BX18" s="44">
        <f t="shared" ca="1" si="69"/>
        <v>8</v>
      </c>
      <c r="BY18" s="44">
        <f t="shared" ca="1" si="33"/>
        <v>7</v>
      </c>
      <c r="BZ18" s="27">
        <f t="shared" ca="1" si="34"/>
        <v>0.49544124132541345</v>
      </c>
      <c r="CA18" s="44">
        <f t="shared" ca="1" si="35"/>
        <v>38</v>
      </c>
      <c r="CB18" s="44" t="str">
        <f ca="1">IF(BV18&lt;&gt;"",VLOOKUP(CA18,'Players Stats'!$C$88:$D$127,2),"")</f>
        <v>Small Forward</v>
      </c>
      <c r="CC18" s="44" t="str">
        <f ca="1">IF(BV18&lt;&gt;"",VLOOKUP(CA18,'Players Stats'!$C$88:$E$127,3),"")</f>
        <v>Kawhi Leonard</v>
      </c>
      <c r="CD18" s="27">
        <f t="shared" ca="1" si="36"/>
        <v>0.92329744090499044</v>
      </c>
      <c r="CE18" s="44">
        <f ca="1">IF(BV18&lt;&gt;"",VLOOKUP('Quarter 4'!CA18-5*('Quarter 4'!BX18-1),'Players Stats'!$B$136:$J$140,1+BY18),"")</f>
        <v>4.2650000000000007E-2</v>
      </c>
      <c r="CF18" s="44" t="str">
        <f t="shared" ca="1" si="70"/>
        <v>NO</v>
      </c>
      <c r="CG18" s="27">
        <f t="shared" ca="1" si="37"/>
        <v>0.87950465078795781</v>
      </c>
      <c r="CH18" s="44">
        <f ca="1">IF(BV18&lt;&gt;"",IF(CF18="NO",VLOOKUP(CA18,'Players Stats'!$C$88:$I$127,7),""),"")</f>
        <v>0.24793388429752067</v>
      </c>
      <c r="CI18" s="44">
        <f t="shared" ca="1" si="71"/>
        <v>2</v>
      </c>
      <c r="CJ18" s="27">
        <f t="shared" ca="1" si="38"/>
        <v>0.16760108000438068</v>
      </c>
      <c r="CK18" s="44">
        <f ca="1">IF(CF18="NO",VLOOKUP(CA18,'Players Stats'!$C$88:$H$127,7-'Quarter 4'!CI18),"")</f>
        <v>0.49399999999999999</v>
      </c>
      <c r="CL18" s="44">
        <f t="shared" ca="1" si="72"/>
        <v>2</v>
      </c>
      <c r="CM18" s="27">
        <f t="shared" ca="1" si="39"/>
        <v>0.86883049434979676</v>
      </c>
      <c r="CN18" s="44" t="str">
        <f ca="1">IF(CM18="","",IF(CM18&lt;=VLOOKUP(CA18,'Players Stats'!$C$88:$L$127,10),"YES","NO"))</f>
        <v>NO</v>
      </c>
      <c r="CO18" s="27" t="str">
        <f t="shared" ca="1" si="40"/>
        <v/>
      </c>
      <c r="CP18" s="44" t="str">
        <f ca="1">IF(CN18="YES",IF(CO18&lt;=VLOOKUP(CA18,'Players Stats'!$C$88:$H$127,6),1,0),"")</f>
        <v/>
      </c>
      <c r="CQ18" s="27" t="str">
        <f t="shared" ca="1" si="41"/>
        <v/>
      </c>
      <c r="CR18" s="44" t="str">
        <f ca="1">IF(AND(CN18="YES",CQ18&lt;&gt;""),IF(CQ18&lt;=VLOOKUP(CA18,'Players Stats'!$C$88:$H$127,6),1,0),"")</f>
        <v/>
      </c>
      <c r="CS18" s="27" t="str">
        <f t="shared" ca="1" si="42"/>
        <v/>
      </c>
      <c r="CT18" s="44" t="str">
        <f ca="1">IF(CS18="","",IF(CS18&lt;=Simulation!$K$7,"YES","NO"))</f>
        <v/>
      </c>
      <c r="CU18" s="27" t="str">
        <f t="shared" ca="1" si="43"/>
        <v/>
      </c>
      <c r="CV18" s="44" t="str">
        <f ca="1">IF(CT18="NO",IF(CU18&lt;=Simulation!$K$9,BX18,BY18),"")</f>
        <v/>
      </c>
      <c r="CX18" s="44">
        <f t="shared" ca="1" si="44"/>
        <v>2</v>
      </c>
      <c r="CY18" s="6" t="str">
        <f t="shared" ca="1" si="45"/>
        <v>-</v>
      </c>
      <c r="CZ18" s="44">
        <f t="shared" ca="1" si="46"/>
        <v>4</v>
      </c>
      <c r="DB18" s="44" t="str">
        <f t="shared" ca="1" si="3"/>
        <v/>
      </c>
      <c r="DC18" s="44" t="str">
        <f t="shared" ca="1" si="3"/>
        <v/>
      </c>
      <c r="DD18" s="44" t="str">
        <f t="shared" ca="1" si="3"/>
        <v/>
      </c>
      <c r="DE18" s="44"/>
      <c r="DF18" s="44">
        <f ca="1">IF(DF17&lt;&gt;"",IF(AND(DF17&lt;60*Simulation!$K$8, DF17+DG18&lt;60*Simulation!$K$8),DF17+DG18,""),"")</f>
        <v>69</v>
      </c>
      <c r="DG18" s="44">
        <f ca="1">IF(DF17&lt;&gt;"",IF(AND(EF17&lt;&gt;"", DH17=EF17),RANDBETWEEN(Simulation!$N$6,Simulation!$P$6),RANDBETWEEN(Simulation!$N$5,Simulation!$P$5)),"")</f>
        <v>8</v>
      </c>
      <c r="DH18" s="44">
        <f t="shared" ca="1" si="73"/>
        <v>8</v>
      </c>
      <c r="DI18" s="44">
        <f t="shared" ca="1" si="47"/>
        <v>7</v>
      </c>
      <c r="DJ18" s="27">
        <f t="shared" ca="1" si="48"/>
        <v>0.68963039147675531</v>
      </c>
      <c r="DK18" s="44">
        <f t="shared" ca="1" si="49"/>
        <v>39</v>
      </c>
      <c r="DL18" s="44" t="str">
        <f ca="1">IF(DF18&lt;&gt;"",VLOOKUP(DK18,'Players Stats'!$C$88:$D$127,2),"")</f>
        <v>Power Forward</v>
      </c>
      <c r="DM18" s="44" t="str">
        <f ca="1">IF(DF18&lt;&gt;"",VLOOKUP(DK18,'Players Stats'!$C$88:$E$127,3),"")</f>
        <v>Tim Duncan</v>
      </c>
      <c r="DN18" s="27">
        <f t="shared" ca="1" si="50"/>
        <v>0.11683326274316042</v>
      </c>
      <c r="DO18" s="44">
        <f ca="1">IF(DF18&lt;&gt;"",VLOOKUP('Quarter 4'!DK18-5*('Quarter 4'!DH18-1),'Players Stats'!$B$136:$J$140,1+DI18),"")</f>
        <v>3.9400000000000004E-2</v>
      </c>
      <c r="DP18" s="44" t="str">
        <f t="shared" ca="1" si="74"/>
        <v>NO</v>
      </c>
      <c r="DQ18" s="27">
        <f t="shared" ca="1" si="51"/>
        <v>0.24702431800768399</v>
      </c>
      <c r="DR18" s="44">
        <f ca="1">IF(DF18&lt;&gt;"",IF(DP18="NO",VLOOKUP(DK18,'Players Stats'!$C$88:$I$127,7),""),"")</f>
        <v>7.0422535211267616E-3</v>
      </c>
      <c r="DS18" s="44">
        <f t="shared" ca="1" si="75"/>
        <v>2</v>
      </c>
      <c r="DT18" s="27">
        <f t="shared" ca="1" si="52"/>
        <v>0.37683287493009976</v>
      </c>
      <c r="DU18" s="44">
        <f ca="1">IF(DP18="NO",VLOOKUP(DK18,'Players Stats'!$C$88:$H$127,7-'Quarter 4'!DS18),"")</f>
        <v>0.502</v>
      </c>
      <c r="DV18" s="44">
        <f t="shared" ca="1" si="76"/>
        <v>2</v>
      </c>
      <c r="DW18" s="27">
        <f t="shared" ca="1" si="53"/>
        <v>0.58821953267508675</v>
      </c>
      <c r="DX18" s="44" t="str">
        <f ca="1">IF(DW18="","",IF(DW18&lt;=VLOOKUP(DK18,'Players Stats'!$C$88:$L$127,10),"YES","NO"))</f>
        <v>NO</v>
      </c>
      <c r="DY18" s="27" t="str">
        <f t="shared" ca="1" si="54"/>
        <v/>
      </c>
      <c r="DZ18" s="44" t="str">
        <f ca="1">IF(DX18="YES",IF(DY18&lt;=VLOOKUP(DK18,'Players Stats'!$C$88:$H$127,6),1,0),"")</f>
        <v/>
      </c>
      <c r="EA18" s="27" t="str">
        <f t="shared" ca="1" si="55"/>
        <v/>
      </c>
      <c r="EB18" s="44" t="str">
        <f ca="1">IF(AND(DX18="YES",EA18&lt;&gt;""),IF(EA18&lt;=VLOOKUP(DK18,'Players Stats'!$C$88:$H$127,6),1,0),"")</f>
        <v/>
      </c>
      <c r="EC18" s="27" t="str">
        <f t="shared" ca="1" si="56"/>
        <v/>
      </c>
      <c r="ED18" s="44" t="str">
        <f ca="1">IF(EC18="","",IF(EC18&lt;=Simulation!$K$7,"YES","NO"))</f>
        <v/>
      </c>
      <c r="EE18" s="27" t="str">
        <f t="shared" ca="1" si="57"/>
        <v/>
      </c>
      <c r="EF18" s="44" t="str">
        <f ca="1">IF(ED18="NO",IF(EE18&lt;=Simulation!$K$9,DH18,DI18),"")</f>
        <v/>
      </c>
      <c r="EH18" s="44">
        <f t="shared" ca="1" si="58"/>
        <v>2</v>
      </c>
      <c r="EI18" s="6" t="str">
        <f t="shared" ca="1" si="59"/>
        <v>-</v>
      </c>
      <c r="EJ18" s="44">
        <f t="shared" ca="1" si="60"/>
        <v>6</v>
      </c>
      <c r="EL18" s="44" t="str">
        <f t="shared" ca="1" si="4"/>
        <v/>
      </c>
      <c r="EM18" s="44" t="str">
        <f t="shared" ca="1" si="4"/>
        <v/>
      </c>
      <c r="EN18" s="44" t="str">
        <f t="shared" ca="1" si="4"/>
        <v/>
      </c>
    </row>
    <row r="19" spans="2:144">
      <c r="B19" s="44">
        <f ca="1">IF(B18&lt;&gt;"",IF(AND(B18&lt;60*Simulation!$K$8, B18+C19&lt;60*Simulation!$K$8),B18+C19,""),"")</f>
        <v>124</v>
      </c>
      <c r="C19" s="44">
        <f ca="1">IF(B18&lt;&gt;"",IF(AND(AB18&lt;&gt;"", D18=AB18),RANDBETWEEN(Simulation!$N$6,Simulation!$P$6),RANDBETWEEN(Simulation!$N$5,Simulation!$P$5)),"")</f>
        <v>18</v>
      </c>
      <c r="D19" s="44">
        <f t="shared" ca="1" si="61"/>
        <v>8</v>
      </c>
      <c r="E19" s="44">
        <f t="shared" ca="1" si="5"/>
        <v>7</v>
      </c>
      <c r="F19" s="27">
        <f t="shared" ca="1" si="6"/>
        <v>0.26483545631965544</v>
      </c>
      <c r="G19" s="44">
        <f t="shared" ca="1" si="7"/>
        <v>37</v>
      </c>
      <c r="H19" s="44" t="str">
        <f ca="1">IF(B19&lt;&gt;"",VLOOKUP(G19,'Players Stats'!$C$88:$D$127,2),"")</f>
        <v>Shooting Guard</v>
      </c>
      <c r="I19" s="44" t="str">
        <f ca="1">IF(B19&lt;&gt;"",VLOOKUP(G19,'Players Stats'!$C$88:$E$127,3),"")</f>
        <v>Tony Parker</v>
      </c>
      <c r="J19" s="27">
        <f t="shared" ca="1" si="8"/>
        <v>0.43187454531563862</v>
      </c>
      <c r="K19" s="44">
        <f ca="1">IF(B19&lt;&gt;"",VLOOKUP('Quarter 4'!G19-5*('Quarter 4'!D19-1),'Players Stats'!$B$136:$J$140,1+E19),"")</f>
        <v>9.6149999999999999E-2</v>
      </c>
      <c r="L19" s="44" t="str">
        <f t="shared" ca="1" si="62"/>
        <v>NO</v>
      </c>
      <c r="M19" s="27">
        <f t="shared" ca="1" si="9"/>
        <v>0.63923254247808825</v>
      </c>
      <c r="N19" s="44">
        <f ca="1">IF(B19&lt;&gt;"",IF(L19="NO",VLOOKUP(G19,'Players Stats'!$C$88:$I$127,7),""),"")</f>
        <v>6.2111801242236017E-2</v>
      </c>
      <c r="O19" s="44">
        <f t="shared" ca="1" si="63"/>
        <v>2</v>
      </c>
      <c r="P19" s="27">
        <f t="shared" ca="1" si="10"/>
        <v>0.43351311651605962</v>
      </c>
      <c r="Q19" s="44">
        <f ca="1">IF(L19="NO",VLOOKUP(G19,'Players Stats'!$C$88:$H$127,7-'Quarter 4'!O19),"")</f>
        <v>0.52200000000000002</v>
      </c>
      <c r="R19" s="44">
        <f t="shared" ca="1" si="64"/>
        <v>2</v>
      </c>
      <c r="S19" s="27">
        <f t="shared" ca="1" si="11"/>
        <v>5.2719651891364516E-2</v>
      </c>
      <c r="T19" s="44" t="str">
        <f ca="1">IF(S19="","",IF(S19&lt;=VLOOKUP(G19,'Players Stats'!$C$88:$L$127,10),"YES","NO"))</f>
        <v>NO</v>
      </c>
      <c r="U19" s="27" t="str">
        <f t="shared" ca="1" si="12"/>
        <v/>
      </c>
      <c r="V19" s="44" t="str">
        <f ca="1">IF(T19="YES",IF(U19&lt;=VLOOKUP(G19,'Players Stats'!$C$88:$H$127,6),1,0),"")</f>
        <v/>
      </c>
      <c r="W19" s="27" t="str">
        <f t="shared" ca="1" si="13"/>
        <v/>
      </c>
      <c r="X19" s="44" t="str">
        <f ca="1">IF(AND(T19="YES",W19&lt;&gt;""),IF(W19&lt;=VLOOKUP(G19,'Players Stats'!$C$88:$H$127,6),1,0),"")</f>
        <v/>
      </c>
      <c r="Y19" s="27" t="str">
        <f t="shared" ca="1" si="14"/>
        <v/>
      </c>
      <c r="Z19" s="44" t="str">
        <f ca="1">IF(Y19="","",IF(Y19&lt;=Simulation!$K$7,"YES","NO"))</f>
        <v/>
      </c>
      <c r="AA19" s="27" t="str">
        <f t="shared" ca="1" si="15"/>
        <v/>
      </c>
      <c r="AB19" s="44" t="str">
        <f ca="1">IF(Z19="NO",IF(AA19&lt;=Simulation!$K$9,D19,E19),"")</f>
        <v/>
      </c>
      <c r="AD19" s="44">
        <f t="shared" ca="1" si="16"/>
        <v>0</v>
      </c>
      <c r="AE19" s="6" t="str">
        <f t="shared" ca="1" si="17"/>
        <v>-</v>
      </c>
      <c r="AF19" s="44">
        <f t="shared" ca="1" si="18"/>
        <v>8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118</v>
      </c>
      <c r="AM19" s="44">
        <f ca="1">IF(AL18&lt;&gt;"",IF(AND(BL18&lt;&gt;"", AN18=BL18),RANDBETWEEN(Simulation!$N$6,Simulation!$P$6),RANDBETWEEN(Simulation!$N$5,Simulation!$P$5)),"")</f>
        <v>19</v>
      </c>
      <c r="AN19" s="44">
        <f t="shared" ca="1" si="65"/>
        <v>7</v>
      </c>
      <c r="AO19" s="44">
        <f t="shared" ca="1" si="19"/>
        <v>8</v>
      </c>
      <c r="AP19" s="27">
        <f t="shared" ca="1" si="20"/>
        <v>0.73487712259849669</v>
      </c>
      <c r="AQ19" s="44">
        <f t="shared" ca="1" si="21"/>
        <v>34</v>
      </c>
      <c r="AR19" s="44" t="str">
        <f ca="1">IF(AL19&lt;&gt;"",VLOOKUP(AQ19,'Players Stats'!$C$88:$D$127,2),"")</f>
        <v>Power Forward</v>
      </c>
      <c r="AS19" s="44" t="str">
        <f ca="1">IF(AL19&lt;&gt;"",VLOOKUP(AQ19,'Players Stats'!$C$88:$E$127,3),"")</f>
        <v>Carl Landry</v>
      </c>
      <c r="AT19" s="27">
        <f t="shared" ca="1" si="22"/>
        <v>5.7199391726335147E-2</v>
      </c>
      <c r="AU19" s="44">
        <f ca="1">IF(AL19&lt;&gt;"",VLOOKUP('Quarter 4'!AQ19-5*('Quarter 4'!AN19-1),'Players Stats'!$B$136:$J$140,1+AO19),"")</f>
        <v>0.14340000000000003</v>
      </c>
      <c r="AV19" s="44" t="str">
        <f t="shared" ca="1" si="66"/>
        <v>YES</v>
      </c>
      <c r="AW19" s="27" t="str">
        <f t="shared" ca="1" si="23"/>
        <v/>
      </c>
      <c r="AX19" s="44" t="str">
        <f ca="1">IF(AL19&lt;&gt;"",IF(AV19="NO",VLOOKUP(AQ19,'Players Stats'!$C$88:$I$127,7),""),"")</f>
        <v/>
      </c>
      <c r="AY19" s="44" t="str">
        <f t="shared" ca="1" si="67"/>
        <v/>
      </c>
      <c r="AZ19" s="27" t="str">
        <f t="shared" ca="1" si="24"/>
        <v/>
      </c>
      <c r="BA19" s="44" t="str">
        <f ca="1">IF(AV19="NO",VLOOKUP(AQ19,'Players Stats'!$C$88:$H$127,7-'Quarter 4'!AY19),"")</f>
        <v/>
      </c>
      <c r="BB19" s="44" t="str">
        <f t="shared" ca="1" si="68"/>
        <v/>
      </c>
      <c r="BC19" s="27" t="str">
        <f t="shared" ca="1" si="25"/>
        <v/>
      </c>
      <c r="BD19" s="44" t="str">
        <f ca="1">IF(BC19="","",IF(BC19&lt;=VLOOKUP(AQ19,'Players Stats'!$C$88:$L$127,10),"YES","NO"))</f>
        <v/>
      </c>
      <c r="BE19" s="27" t="str">
        <f t="shared" ca="1" si="26"/>
        <v/>
      </c>
      <c r="BF19" s="44" t="str">
        <f ca="1">IF(BD19="YES",IF(BE19&lt;=VLOOKUP(AQ19,'Players Stats'!$C$88:$H$127,6),1,0),"")</f>
        <v/>
      </c>
      <c r="BG19" s="27" t="str">
        <f t="shared" ca="1" si="27"/>
        <v/>
      </c>
      <c r="BH19" s="44" t="str">
        <f ca="1">IF(AND(BD19="YES",BG19&lt;&gt;""),IF(BG19&lt;=VLOOKUP(AQ19,'Players Stats'!$C$88:$H$127,6),1,0),"")</f>
        <v/>
      </c>
      <c r="BI19" s="27" t="str">
        <f t="shared" ca="1" si="28"/>
        <v/>
      </c>
      <c r="BJ19" s="44" t="str">
        <f ca="1">IF(BI19="","",IF(BI19&lt;=Simulation!$K$7,"YES","NO"))</f>
        <v/>
      </c>
      <c r="BK19" s="27" t="str">
        <f t="shared" ca="1" si="29"/>
        <v/>
      </c>
      <c r="BL19" s="44" t="str">
        <f ca="1">IF(BJ19="NO",IF(BK19&lt;=Simulation!$K$9,AN19,AO19),"")</f>
        <v/>
      </c>
      <c r="BN19" s="44">
        <f t="shared" ca="1" si="30"/>
        <v>0</v>
      </c>
      <c r="BO19" s="6" t="str">
        <f t="shared" ca="1" si="31"/>
        <v>-</v>
      </c>
      <c r="BP19" s="44">
        <f t="shared" ca="1" si="32"/>
        <v>0</v>
      </c>
      <c r="BR19" s="44" t="str">
        <f t="shared" ca="1" si="2"/>
        <v/>
      </c>
      <c r="BS19" s="44" t="str">
        <f t="shared" ca="1" si="2"/>
        <v/>
      </c>
      <c r="BT19" s="44" t="str">
        <f t="shared" ca="1" si="2"/>
        <v/>
      </c>
      <c r="BU19" s="44"/>
      <c r="BV19" s="44">
        <f ca="1">IF(BV18&lt;&gt;"",IF(AND(BV18&lt;60*Simulation!$K$8, BV18+BW19&lt;60*Simulation!$K$8),BV18+BW19,""),"")</f>
        <v>142</v>
      </c>
      <c r="BW19" s="44">
        <f ca="1">IF(BV18&lt;&gt;"",IF(AND(CV18&lt;&gt;"", BX18=CV18),RANDBETWEEN(Simulation!$N$6,Simulation!$P$6),RANDBETWEEN(Simulation!$N$5,Simulation!$P$5)),"")</f>
        <v>24</v>
      </c>
      <c r="BX19" s="44">
        <f t="shared" ca="1" si="69"/>
        <v>7</v>
      </c>
      <c r="BY19" s="44">
        <f t="shared" ca="1" si="33"/>
        <v>8</v>
      </c>
      <c r="BZ19" s="27">
        <f t="shared" ca="1" si="34"/>
        <v>0.41308557604114005</v>
      </c>
      <c r="CA19" s="44">
        <f t="shared" ca="1" si="35"/>
        <v>33</v>
      </c>
      <c r="CB19" s="44" t="str">
        <f ca="1">IF(BV19&lt;&gt;"",VLOOKUP(CA19,'Players Stats'!$C$88:$D$127,2),"")</f>
        <v>Small Forward</v>
      </c>
      <c r="CC19" s="44" t="str">
        <f ca="1">IF(BV19&lt;&gt;"",VLOOKUP(CA19,'Players Stats'!$C$88:$E$127,3),"")</f>
        <v>Harrison Barnes</v>
      </c>
      <c r="CD19" s="27">
        <f t="shared" ca="1" si="36"/>
        <v>0.38871989085920189</v>
      </c>
      <c r="CE19" s="44">
        <f ca="1">IF(BV19&lt;&gt;"",VLOOKUP('Quarter 4'!CA19-5*('Quarter 4'!BX19-1),'Players Stats'!$B$136:$J$140,1+BY19),"")</f>
        <v>0.123</v>
      </c>
      <c r="CF19" s="44" t="str">
        <f t="shared" ca="1" si="70"/>
        <v>NO</v>
      </c>
      <c r="CG19" s="27">
        <f t="shared" ca="1" si="37"/>
        <v>5.5854119686365999E-3</v>
      </c>
      <c r="CH19" s="44">
        <f ca="1">IF(BV19&lt;&gt;"",IF(CF19="NO",VLOOKUP(CA19,'Players Stats'!$C$88:$I$127,7),""),"")</f>
        <v>0.1875</v>
      </c>
      <c r="CI19" s="44">
        <f t="shared" ca="1" si="71"/>
        <v>3</v>
      </c>
      <c r="CJ19" s="27">
        <f t="shared" ca="1" si="38"/>
        <v>0.133993208611214</v>
      </c>
      <c r="CK19" s="44">
        <f ca="1">IF(CF19="NO",VLOOKUP(CA19,'Players Stats'!$C$88:$H$127,7-'Quarter 4'!CI19),"")</f>
        <v>0.35899999999999999</v>
      </c>
      <c r="CL19" s="44">
        <f t="shared" ca="1" si="72"/>
        <v>3</v>
      </c>
      <c r="CM19" s="27" t="str">
        <f t="shared" ca="1" si="39"/>
        <v/>
      </c>
      <c r="CN19" s="44" t="str">
        <f ca="1">IF(CM19="","",IF(CM19&lt;=VLOOKUP(CA19,'Players Stats'!$C$88:$L$127,10),"YES","NO"))</f>
        <v/>
      </c>
      <c r="CO19" s="27" t="str">
        <f t="shared" ca="1" si="40"/>
        <v/>
      </c>
      <c r="CP19" s="44" t="str">
        <f ca="1">IF(CN19="YES",IF(CO19&lt;=VLOOKUP(CA19,'Players Stats'!$C$88:$H$127,6),1,0),"")</f>
        <v/>
      </c>
      <c r="CQ19" s="27" t="str">
        <f t="shared" ca="1" si="41"/>
        <v/>
      </c>
      <c r="CR19" s="44" t="str">
        <f ca="1">IF(AND(CN19="YES",CQ19&lt;&gt;""),IF(CQ19&lt;=VLOOKUP(CA19,'Players Stats'!$C$88:$H$127,6),1,0),"")</f>
        <v/>
      </c>
      <c r="CS19" s="27" t="str">
        <f t="shared" ca="1" si="42"/>
        <v/>
      </c>
      <c r="CT19" s="44" t="str">
        <f ca="1">IF(CS19="","",IF(CS19&lt;=Simulation!$K$7,"YES","NO"))</f>
        <v/>
      </c>
      <c r="CU19" s="27" t="str">
        <f t="shared" ca="1" si="43"/>
        <v/>
      </c>
      <c r="CV19" s="44" t="str">
        <f ca="1">IF(CT19="NO",IF(CU19&lt;=Simulation!$K$9,BX19,BY19),"")</f>
        <v/>
      </c>
      <c r="CX19" s="44">
        <f t="shared" ca="1" si="44"/>
        <v>5</v>
      </c>
      <c r="CY19" s="6" t="str">
        <f t="shared" ca="1" si="45"/>
        <v>-</v>
      </c>
      <c r="CZ19" s="44">
        <f t="shared" ca="1" si="46"/>
        <v>4</v>
      </c>
      <c r="DB19" s="44" t="str">
        <f t="shared" ca="1" si="3"/>
        <v/>
      </c>
      <c r="DC19" s="44" t="str">
        <f t="shared" ca="1" si="3"/>
        <v/>
      </c>
      <c r="DD19" s="44" t="str">
        <f t="shared" ca="1" si="3"/>
        <v/>
      </c>
      <c r="DE19" s="44"/>
      <c r="DF19" s="44">
        <f ca="1">IF(DF18&lt;&gt;"",IF(AND(DF18&lt;60*Simulation!$K$8, DF18+DG19&lt;60*Simulation!$K$8),DF18+DG19,""),"")</f>
        <v>80</v>
      </c>
      <c r="DG19" s="44">
        <f ca="1">IF(DF18&lt;&gt;"",IF(AND(EF18&lt;&gt;"", DH18=EF18),RANDBETWEEN(Simulation!$N$6,Simulation!$P$6),RANDBETWEEN(Simulation!$N$5,Simulation!$P$5)),"")</f>
        <v>11</v>
      </c>
      <c r="DH19" s="44">
        <f t="shared" ca="1" si="73"/>
        <v>7</v>
      </c>
      <c r="DI19" s="44">
        <f t="shared" ca="1" si="47"/>
        <v>8</v>
      </c>
      <c r="DJ19" s="27">
        <f t="shared" ca="1" si="48"/>
        <v>0.98880341472333078</v>
      </c>
      <c r="DK19" s="44">
        <f t="shared" ca="1" si="49"/>
        <v>35</v>
      </c>
      <c r="DL19" s="44" t="str">
        <f ca="1">IF(DF19&lt;&gt;"",VLOOKUP(DK19,'Players Stats'!$C$88:$D$127,2),"")</f>
        <v>Center</v>
      </c>
      <c r="DM19" s="44" t="str">
        <f ca="1">IF(DF19&lt;&gt;"",VLOOKUP(DK19,'Players Stats'!$C$88:$E$127,3),"")</f>
        <v>David Lee</v>
      </c>
      <c r="DN19" s="27">
        <f t="shared" ca="1" si="50"/>
        <v>0.53502280219626996</v>
      </c>
      <c r="DO19" s="44">
        <f ca="1">IF(DF19&lt;&gt;"",VLOOKUP('Quarter 4'!DK19-5*('Quarter 4'!DH19-1),'Players Stats'!$B$136:$J$140,1+DI19),"")</f>
        <v>9.6400000000000013E-2</v>
      </c>
      <c r="DP19" s="44" t="str">
        <f t="shared" ca="1" si="74"/>
        <v>NO</v>
      </c>
      <c r="DQ19" s="27">
        <f t="shared" ca="1" si="51"/>
        <v>7.3921921617055464E-2</v>
      </c>
      <c r="DR19" s="44">
        <f ca="1">IF(DF19&lt;&gt;"",IF(DP19="NO",VLOOKUP(DK19,'Players Stats'!$C$88:$I$127,7),""),"")</f>
        <v>6.756756756756758E-3</v>
      </c>
      <c r="DS19" s="44">
        <f t="shared" ca="1" si="75"/>
        <v>2</v>
      </c>
      <c r="DT19" s="27">
        <f t="shared" ca="1" si="52"/>
        <v>0.74477423021519695</v>
      </c>
      <c r="DU19" s="44">
        <f ca="1">IF(DP19="NO",VLOOKUP(DK19,'Players Stats'!$C$88:$H$127,7-'Quarter 4'!DS19),"")</f>
        <v>0.51900000000000002</v>
      </c>
      <c r="DV19" s="44">
        <f t="shared" ca="1" si="76"/>
        <v>0</v>
      </c>
      <c r="DW19" s="27">
        <f t="shared" ca="1" si="53"/>
        <v>0.91387963333468702</v>
      </c>
      <c r="DX19" s="44" t="str">
        <f ca="1">IF(DW19="","",IF(DW19&lt;=VLOOKUP(DK19,'Players Stats'!$C$88:$L$127,10),"YES","NO"))</f>
        <v>NO</v>
      </c>
      <c r="DY19" s="27" t="str">
        <f t="shared" ca="1" si="54"/>
        <v/>
      </c>
      <c r="DZ19" s="44" t="str">
        <f ca="1">IF(DX19="YES",IF(DY19&lt;=VLOOKUP(DK19,'Players Stats'!$C$88:$H$127,6),1,0),"")</f>
        <v/>
      </c>
      <c r="EA19" s="27" t="str">
        <f t="shared" ca="1" si="55"/>
        <v/>
      </c>
      <c r="EB19" s="44" t="str">
        <f ca="1">IF(AND(DX19="YES",EA19&lt;&gt;""),IF(EA19&lt;=VLOOKUP(DK19,'Players Stats'!$C$88:$H$127,6),1,0),"")</f>
        <v/>
      </c>
      <c r="EC19" s="27">
        <f t="shared" ca="1" si="56"/>
        <v>0.62571788316922927</v>
      </c>
      <c r="ED19" s="44" t="str">
        <f ca="1">IF(EC19="","",IF(EC19&lt;=Simulation!$K$7,"YES","NO"))</f>
        <v>NO</v>
      </c>
      <c r="EE19" s="27">
        <f t="shared" ca="1" si="57"/>
        <v>0.92452975076478183</v>
      </c>
      <c r="EF19" s="44">
        <f ca="1">IF(ED19="NO",IF(EE19&lt;=Simulation!$K$9,DH19,DI19),"")</f>
        <v>8</v>
      </c>
      <c r="EH19" s="44">
        <f t="shared" ca="1" si="58"/>
        <v>2</v>
      </c>
      <c r="EI19" s="6" t="str">
        <f t="shared" ca="1" si="59"/>
        <v>-</v>
      </c>
      <c r="EJ19" s="44">
        <f t="shared" ca="1" si="60"/>
        <v>6</v>
      </c>
      <c r="EL19" s="44" t="str">
        <f t="shared" ca="1" si="4"/>
        <v/>
      </c>
      <c r="EM19" s="44" t="str">
        <f t="shared" ca="1" si="4"/>
        <v/>
      </c>
      <c r="EN19" s="44" t="str">
        <f t="shared" ca="1" si="4"/>
        <v/>
      </c>
    </row>
    <row r="20" spans="2:144">
      <c r="B20" s="44">
        <f ca="1">IF(B19&lt;&gt;"",IF(AND(B19&lt;60*Simulation!$K$8, B19+C20&lt;60*Simulation!$K$8),B19+C20,""),"")</f>
        <v>139</v>
      </c>
      <c r="C20" s="44">
        <f ca="1">IF(B19&lt;&gt;"",IF(AND(AB19&lt;&gt;"", D19=AB19),RANDBETWEEN(Simulation!$N$6,Simulation!$P$6),RANDBETWEEN(Simulation!$N$5,Simulation!$P$5)),"")</f>
        <v>15</v>
      </c>
      <c r="D20" s="44">
        <f t="shared" ca="1" si="61"/>
        <v>7</v>
      </c>
      <c r="E20" s="44">
        <f t="shared" ca="1" si="5"/>
        <v>8</v>
      </c>
      <c r="F20" s="27">
        <f t="shared" ca="1" si="6"/>
        <v>0.52010740259493504</v>
      </c>
      <c r="G20" s="44">
        <f t="shared" ca="1" si="7"/>
        <v>33</v>
      </c>
      <c r="H20" s="44" t="str">
        <f ca="1">IF(B20&lt;&gt;"",VLOOKUP(G20,'Players Stats'!$C$88:$D$127,2),"")</f>
        <v>Small Forward</v>
      </c>
      <c r="I20" s="44" t="str">
        <f ca="1">IF(B20&lt;&gt;"",VLOOKUP(G20,'Players Stats'!$C$88:$E$127,3),"")</f>
        <v>Harrison Barnes</v>
      </c>
      <c r="J20" s="27">
        <f t="shared" ca="1" si="8"/>
        <v>0.32006346080823922</v>
      </c>
      <c r="K20" s="44">
        <f ca="1">IF(B20&lt;&gt;"",VLOOKUP('Quarter 4'!G20-5*('Quarter 4'!D20-1),'Players Stats'!$B$136:$J$140,1+E20),"")</f>
        <v>0.123</v>
      </c>
      <c r="L20" s="44" t="str">
        <f t="shared" ca="1" si="62"/>
        <v>NO</v>
      </c>
      <c r="M20" s="27">
        <f t="shared" ca="1" si="9"/>
        <v>0.8557387051754991</v>
      </c>
      <c r="N20" s="44">
        <f ca="1">IF(B20&lt;&gt;"",IF(L20="NO",VLOOKUP(G20,'Players Stats'!$C$88:$I$127,7),""),"")</f>
        <v>0.1875</v>
      </c>
      <c r="O20" s="44">
        <f t="shared" ca="1" si="63"/>
        <v>2</v>
      </c>
      <c r="P20" s="27">
        <f t="shared" ca="1" si="10"/>
        <v>0.10033422368260891</v>
      </c>
      <c r="Q20" s="44">
        <f ca="1">IF(L20="NO",VLOOKUP(G20,'Players Stats'!$C$88:$H$127,7-'Quarter 4'!O20),"")</f>
        <v>0.439</v>
      </c>
      <c r="R20" s="44">
        <f t="shared" ca="1" si="64"/>
        <v>2</v>
      </c>
      <c r="S20" s="27">
        <f t="shared" ca="1" si="11"/>
        <v>0.94316776253539392</v>
      </c>
      <c r="T20" s="44" t="str">
        <f ca="1">IF(S20="","",IF(S20&lt;=VLOOKUP(G20,'Players Stats'!$C$88:$L$127,10),"YES","NO"))</f>
        <v>NO</v>
      </c>
      <c r="U20" s="27" t="str">
        <f t="shared" ca="1" si="12"/>
        <v/>
      </c>
      <c r="V20" s="44" t="str">
        <f ca="1">IF(T20="YES",IF(U20&lt;=VLOOKUP(G20,'Players Stats'!$C$88:$H$127,6),1,0),"")</f>
        <v/>
      </c>
      <c r="W20" s="27" t="str">
        <f t="shared" ca="1" si="13"/>
        <v/>
      </c>
      <c r="X20" s="44" t="str">
        <f ca="1">IF(AND(T20="YES",W20&lt;&gt;""),IF(W20&lt;=VLOOKUP(G20,'Players Stats'!$C$88:$H$127,6),1,0),"")</f>
        <v/>
      </c>
      <c r="Y20" s="27" t="str">
        <f t="shared" ca="1" si="14"/>
        <v/>
      </c>
      <c r="Z20" s="44" t="str">
        <f ca="1">IF(Y20="","",IF(Y20&lt;=Simulation!$K$7,"YES","NO"))</f>
        <v/>
      </c>
      <c r="AA20" s="27" t="str">
        <f t="shared" ca="1" si="15"/>
        <v/>
      </c>
      <c r="AB20" s="44" t="str">
        <f ca="1">IF(Z20="NO",IF(AA20&lt;=Simulation!$K$9,D20,E20),"")</f>
        <v/>
      </c>
      <c r="AD20" s="44">
        <f t="shared" ca="1" si="16"/>
        <v>2</v>
      </c>
      <c r="AE20" s="6" t="str">
        <f t="shared" ca="1" si="17"/>
        <v>-</v>
      </c>
      <c r="AF20" s="44">
        <f t="shared" ca="1" si="18"/>
        <v>8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126</v>
      </c>
      <c r="AM20" s="44">
        <f ca="1">IF(AL19&lt;&gt;"",IF(AND(BL19&lt;&gt;"", AN19=BL19),RANDBETWEEN(Simulation!$N$6,Simulation!$P$6),RANDBETWEEN(Simulation!$N$5,Simulation!$P$5)),"")</f>
        <v>8</v>
      </c>
      <c r="AN20" s="44">
        <f t="shared" ca="1" si="65"/>
        <v>8</v>
      </c>
      <c r="AO20" s="44">
        <f t="shared" ca="1" si="19"/>
        <v>7</v>
      </c>
      <c r="AP20" s="27">
        <f t="shared" ca="1" si="20"/>
        <v>0.29358304623942366</v>
      </c>
      <c r="AQ20" s="44">
        <f t="shared" ca="1" si="21"/>
        <v>37</v>
      </c>
      <c r="AR20" s="44" t="str">
        <f ca="1">IF(AL20&lt;&gt;"",VLOOKUP(AQ20,'Players Stats'!$C$88:$D$127,2),"")</f>
        <v>Shooting Guard</v>
      </c>
      <c r="AS20" s="44" t="str">
        <f ca="1">IF(AL20&lt;&gt;"",VLOOKUP(AQ20,'Players Stats'!$C$88:$E$127,3),"")</f>
        <v>Tony Parker</v>
      </c>
      <c r="AT20" s="27">
        <f t="shared" ca="1" si="22"/>
        <v>0.76818840054374116</v>
      </c>
      <c r="AU20" s="44">
        <f ca="1">IF(AL20&lt;&gt;"",VLOOKUP('Quarter 4'!AQ20-5*('Quarter 4'!AN20-1),'Players Stats'!$B$136:$J$140,1+AO20),"")</f>
        <v>9.6149999999999999E-2</v>
      </c>
      <c r="AV20" s="44" t="str">
        <f t="shared" ca="1" si="66"/>
        <v>NO</v>
      </c>
      <c r="AW20" s="27">
        <f t="shared" ca="1" si="23"/>
        <v>0.12093362549730013</v>
      </c>
      <c r="AX20" s="44">
        <f ca="1">IF(AL20&lt;&gt;"",IF(AV20="NO",VLOOKUP(AQ20,'Players Stats'!$C$88:$I$127,7),""),"")</f>
        <v>6.2111801242236017E-2</v>
      </c>
      <c r="AY20" s="44">
        <f t="shared" ca="1" si="67"/>
        <v>2</v>
      </c>
      <c r="AZ20" s="27">
        <f t="shared" ca="1" si="24"/>
        <v>0.19886233376685991</v>
      </c>
      <c r="BA20" s="44">
        <f ca="1">IF(AV20="NO",VLOOKUP(AQ20,'Players Stats'!$C$88:$H$127,7-'Quarter 4'!AY20),"")</f>
        <v>0.52200000000000002</v>
      </c>
      <c r="BB20" s="44">
        <f t="shared" ca="1" si="68"/>
        <v>2</v>
      </c>
      <c r="BC20" s="27">
        <f t="shared" ca="1" si="25"/>
        <v>9.5569459077384677E-2</v>
      </c>
      <c r="BD20" s="44" t="str">
        <f ca="1">IF(BC20="","",IF(BC20&lt;=VLOOKUP(AQ20,'Players Stats'!$C$88:$L$127,10),"YES","NO"))</f>
        <v>NO</v>
      </c>
      <c r="BE20" s="27" t="str">
        <f t="shared" ca="1" si="26"/>
        <v/>
      </c>
      <c r="BF20" s="44" t="str">
        <f ca="1">IF(BD20="YES",IF(BE20&lt;=VLOOKUP(AQ20,'Players Stats'!$C$88:$H$127,6),1,0),"")</f>
        <v/>
      </c>
      <c r="BG20" s="27" t="str">
        <f t="shared" ca="1" si="27"/>
        <v/>
      </c>
      <c r="BH20" s="44" t="str">
        <f ca="1">IF(AND(BD20="YES",BG20&lt;&gt;""),IF(BG20&lt;=VLOOKUP(AQ20,'Players Stats'!$C$88:$H$127,6),1,0),"")</f>
        <v/>
      </c>
      <c r="BI20" s="27" t="str">
        <f t="shared" ca="1" si="28"/>
        <v/>
      </c>
      <c r="BJ20" s="44" t="str">
        <f ca="1">IF(BI20="","",IF(BI20&lt;=Simulation!$K$7,"YES","NO"))</f>
        <v/>
      </c>
      <c r="BK20" s="27" t="str">
        <f t="shared" ca="1" si="29"/>
        <v/>
      </c>
      <c r="BL20" s="44" t="str">
        <f ca="1">IF(BJ20="NO",IF(BK20&lt;=Simulation!$K$9,AN20,AO20),"")</f>
        <v/>
      </c>
      <c r="BN20" s="44">
        <f t="shared" ca="1" si="30"/>
        <v>0</v>
      </c>
      <c r="BO20" s="6" t="str">
        <f t="shared" ca="1" si="31"/>
        <v>-</v>
      </c>
      <c r="BP20" s="44">
        <f t="shared" ca="1" si="32"/>
        <v>2</v>
      </c>
      <c r="BR20" s="44" t="str">
        <f t="shared" ca="1" si="2"/>
        <v/>
      </c>
      <c r="BS20" s="44" t="str">
        <f t="shared" ca="1" si="2"/>
        <v/>
      </c>
      <c r="BT20" s="44" t="str">
        <f t="shared" ca="1" si="2"/>
        <v/>
      </c>
      <c r="BU20" s="44"/>
      <c r="BV20" s="44">
        <f ca="1">IF(BV19&lt;&gt;"",IF(AND(BV19&lt;60*Simulation!$K$8, BV19+BW20&lt;60*Simulation!$K$8),BV19+BW20,""),"")</f>
        <v>151</v>
      </c>
      <c r="BW20" s="44">
        <f ca="1">IF(BV19&lt;&gt;"",IF(AND(CV19&lt;&gt;"", BX19=CV19),RANDBETWEEN(Simulation!$N$6,Simulation!$P$6),RANDBETWEEN(Simulation!$N$5,Simulation!$P$5)),"")</f>
        <v>9</v>
      </c>
      <c r="BX20" s="44">
        <f t="shared" ca="1" si="69"/>
        <v>8</v>
      </c>
      <c r="BY20" s="44">
        <f t="shared" ca="1" si="33"/>
        <v>7</v>
      </c>
      <c r="BZ20" s="27">
        <f t="shared" ca="1" si="34"/>
        <v>0.7958417837221613</v>
      </c>
      <c r="CA20" s="44">
        <f t="shared" ca="1" si="35"/>
        <v>39</v>
      </c>
      <c r="CB20" s="44" t="str">
        <f ca="1">IF(BV20&lt;&gt;"",VLOOKUP(CA20,'Players Stats'!$C$88:$D$127,2),"")</f>
        <v>Power Forward</v>
      </c>
      <c r="CC20" s="44" t="str">
        <f ca="1">IF(BV20&lt;&gt;"",VLOOKUP(CA20,'Players Stats'!$C$88:$E$127,3),"")</f>
        <v>Tim Duncan</v>
      </c>
      <c r="CD20" s="27">
        <f t="shared" ca="1" si="36"/>
        <v>0.3856093369327025</v>
      </c>
      <c r="CE20" s="44">
        <f ca="1">IF(BV20&lt;&gt;"",VLOOKUP('Quarter 4'!CA20-5*('Quarter 4'!BX20-1),'Players Stats'!$B$136:$J$140,1+BY20),"")</f>
        <v>3.9400000000000004E-2</v>
      </c>
      <c r="CF20" s="44" t="str">
        <f t="shared" ca="1" si="70"/>
        <v>NO</v>
      </c>
      <c r="CG20" s="27">
        <f t="shared" ca="1" si="37"/>
        <v>0.97696620015060665</v>
      </c>
      <c r="CH20" s="44">
        <f ca="1">IF(BV20&lt;&gt;"",IF(CF20="NO",VLOOKUP(CA20,'Players Stats'!$C$88:$I$127,7),""),"")</f>
        <v>7.0422535211267616E-3</v>
      </c>
      <c r="CI20" s="44">
        <f t="shared" ca="1" si="71"/>
        <v>2</v>
      </c>
      <c r="CJ20" s="27">
        <f t="shared" ca="1" si="38"/>
        <v>0.88715150834893497</v>
      </c>
      <c r="CK20" s="44">
        <f ca="1">IF(CF20="NO",VLOOKUP(CA20,'Players Stats'!$C$88:$H$127,7-'Quarter 4'!CI20),"")</f>
        <v>0.502</v>
      </c>
      <c r="CL20" s="44">
        <f t="shared" ca="1" si="72"/>
        <v>0</v>
      </c>
      <c r="CM20" s="27">
        <f t="shared" ca="1" si="39"/>
        <v>0.918780354905811</v>
      </c>
      <c r="CN20" s="44" t="str">
        <f ca="1">IF(CM20="","",IF(CM20&lt;=VLOOKUP(CA20,'Players Stats'!$C$88:$L$127,10),"YES","NO"))</f>
        <v>NO</v>
      </c>
      <c r="CO20" s="27" t="str">
        <f t="shared" ca="1" si="40"/>
        <v/>
      </c>
      <c r="CP20" s="44" t="str">
        <f ca="1">IF(CN20="YES",IF(CO20&lt;=VLOOKUP(CA20,'Players Stats'!$C$88:$H$127,6),1,0),"")</f>
        <v/>
      </c>
      <c r="CQ20" s="27" t="str">
        <f t="shared" ca="1" si="41"/>
        <v/>
      </c>
      <c r="CR20" s="44" t="str">
        <f ca="1">IF(AND(CN20="YES",CQ20&lt;&gt;""),IF(CQ20&lt;=VLOOKUP(CA20,'Players Stats'!$C$88:$H$127,6),1,0),"")</f>
        <v/>
      </c>
      <c r="CS20" s="27">
        <f t="shared" ca="1" si="42"/>
        <v>0.94516235764552381</v>
      </c>
      <c r="CT20" s="44" t="str">
        <f ca="1">IF(CS20="","",IF(CS20&lt;=Simulation!$K$7,"YES","NO"))</f>
        <v>NO</v>
      </c>
      <c r="CU20" s="27">
        <f t="shared" ca="1" si="43"/>
        <v>0.69627732513639029</v>
      </c>
      <c r="CV20" s="44">
        <f ca="1">IF(CT20="NO",IF(CU20&lt;=Simulation!$K$9,BX20,BY20),"")</f>
        <v>7</v>
      </c>
      <c r="CX20" s="44">
        <f t="shared" ca="1" si="44"/>
        <v>5</v>
      </c>
      <c r="CY20" s="6" t="str">
        <f t="shared" ca="1" si="45"/>
        <v>-</v>
      </c>
      <c r="CZ20" s="44">
        <f t="shared" ca="1" si="46"/>
        <v>4</v>
      </c>
      <c r="DB20" s="44" t="str">
        <f t="shared" ca="1" si="3"/>
        <v/>
      </c>
      <c r="DC20" s="44" t="str">
        <f t="shared" ca="1" si="3"/>
        <v/>
      </c>
      <c r="DD20" s="44" t="str">
        <f t="shared" ca="1" si="3"/>
        <v/>
      </c>
      <c r="DE20" s="44"/>
      <c r="DF20" s="44">
        <f ca="1">IF(DF19&lt;&gt;"",IF(AND(DF19&lt;60*Simulation!$K$8, DF19+DG20&lt;60*Simulation!$K$8),DF19+DG20,""),"")</f>
        <v>91</v>
      </c>
      <c r="DG20" s="44">
        <f ca="1">IF(DF19&lt;&gt;"",IF(AND(EF19&lt;&gt;"", DH19=EF19),RANDBETWEEN(Simulation!$N$6,Simulation!$P$6),RANDBETWEEN(Simulation!$N$5,Simulation!$P$5)),"")</f>
        <v>11</v>
      </c>
      <c r="DH20" s="44">
        <f t="shared" ca="1" si="73"/>
        <v>8</v>
      </c>
      <c r="DI20" s="44">
        <f t="shared" ca="1" si="47"/>
        <v>7</v>
      </c>
      <c r="DJ20" s="27">
        <f t="shared" ca="1" si="48"/>
        <v>0.81394728724393484</v>
      </c>
      <c r="DK20" s="44">
        <f t="shared" ca="1" si="49"/>
        <v>40</v>
      </c>
      <c r="DL20" s="44" t="str">
        <f ca="1">IF(DF20&lt;&gt;"",VLOOKUP(DK20,'Players Stats'!$C$88:$D$127,2),"")</f>
        <v>Center</v>
      </c>
      <c r="DM20" s="44" t="str">
        <f ca="1">IF(DF20&lt;&gt;"",VLOOKUP(DK20,'Players Stats'!$C$88:$E$127,3),"")</f>
        <v>Tiago Splitter</v>
      </c>
      <c r="DN20" s="27">
        <f t="shared" ca="1" si="50"/>
        <v>0.65162331790175709</v>
      </c>
      <c r="DO20" s="44">
        <f ca="1">IF(DF20&lt;&gt;"",VLOOKUP('Quarter 4'!DK20-5*('Quarter 4'!DH20-1),'Players Stats'!$B$136:$J$140,1+DI20),"")</f>
        <v>5.1650000000000001E-2</v>
      </c>
      <c r="DP20" s="44" t="str">
        <f t="shared" ca="1" si="74"/>
        <v>NO</v>
      </c>
      <c r="DQ20" s="27">
        <f t="shared" ca="1" si="51"/>
        <v>0.57825447316242629</v>
      </c>
      <c r="DR20" s="44">
        <f ca="1">IF(DF20&lt;&gt;"",IF(DP20="NO",VLOOKUP(DK20,'Players Stats'!$C$88:$I$127,7),""),"")</f>
        <v>0</v>
      </c>
      <c r="DS20" s="44">
        <f t="shared" ca="1" si="75"/>
        <v>2</v>
      </c>
      <c r="DT20" s="27">
        <f t="shared" ca="1" si="52"/>
        <v>0.5386374900551727</v>
      </c>
      <c r="DU20" s="44">
        <f ca="1">IF(DP20="NO",VLOOKUP(DK20,'Players Stats'!$C$88:$H$127,7-'Quarter 4'!DS20),"")</f>
        <v>0.56000000000000005</v>
      </c>
      <c r="DV20" s="44">
        <f t="shared" ca="1" si="76"/>
        <v>2</v>
      </c>
      <c r="DW20" s="27">
        <f t="shared" ca="1" si="53"/>
        <v>3.2525002951306337E-2</v>
      </c>
      <c r="DX20" s="44" t="str">
        <f ca="1">IF(DW20="","",IF(DW20&lt;=VLOOKUP(DK20,'Players Stats'!$C$88:$L$127,10),"YES","NO"))</f>
        <v>NO</v>
      </c>
      <c r="DY20" s="27" t="str">
        <f t="shared" ca="1" si="54"/>
        <v/>
      </c>
      <c r="DZ20" s="44" t="str">
        <f ca="1">IF(DX20="YES",IF(DY20&lt;=VLOOKUP(DK20,'Players Stats'!$C$88:$H$127,6),1,0),"")</f>
        <v/>
      </c>
      <c r="EA20" s="27" t="str">
        <f t="shared" ca="1" si="55"/>
        <v/>
      </c>
      <c r="EB20" s="44" t="str">
        <f ca="1">IF(AND(DX20="YES",EA20&lt;&gt;""),IF(EA20&lt;=VLOOKUP(DK20,'Players Stats'!$C$88:$H$127,6),1,0),"")</f>
        <v/>
      </c>
      <c r="EC20" s="27" t="str">
        <f t="shared" ca="1" si="56"/>
        <v/>
      </c>
      <c r="ED20" s="44" t="str">
        <f ca="1">IF(EC20="","",IF(EC20&lt;=Simulation!$K$7,"YES","NO"))</f>
        <v/>
      </c>
      <c r="EE20" s="27" t="str">
        <f t="shared" ca="1" si="57"/>
        <v/>
      </c>
      <c r="EF20" s="44" t="str">
        <f ca="1">IF(ED20="NO",IF(EE20&lt;=Simulation!$K$9,DH20,DI20),"")</f>
        <v/>
      </c>
      <c r="EH20" s="44">
        <f t="shared" ca="1" si="58"/>
        <v>2</v>
      </c>
      <c r="EI20" s="6" t="str">
        <f t="shared" ca="1" si="59"/>
        <v>-</v>
      </c>
      <c r="EJ20" s="44">
        <f t="shared" ca="1" si="60"/>
        <v>8</v>
      </c>
      <c r="EL20" s="44" t="str">
        <f t="shared" ca="1" si="4"/>
        <v/>
      </c>
      <c r="EM20" s="44" t="str">
        <f t="shared" ca="1" si="4"/>
        <v/>
      </c>
      <c r="EN20" s="44" t="str">
        <f t="shared" ca="1" si="4"/>
        <v/>
      </c>
    </row>
    <row r="21" spans="2:144">
      <c r="B21" s="44">
        <f ca="1">IF(B20&lt;&gt;"",IF(AND(B20&lt;60*Simulation!$K$8, B20+C21&lt;60*Simulation!$K$8),B20+C21,""),"")</f>
        <v>160</v>
      </c>
      <c r="C21" s="44">
        <f ca="1">IF(B20&lt;&gt;"",IF(AND(AB20&lt;&gt;"", D20=AB20),RANDBETWEEN(Simulation!$N$6,Simulation!$P$6),RANDBETWEEN(Simulation!$N$5,Simulation!$P$5)),"")</f>
        <v>21</v>
      </c>
      <c r="D21" s="44">
        <f t="shared" ca="1" si="61"/>
        <v>8</v>
      </c>
      <c r="E21" s="44">
        <f t="shared" ca="1" si="5"/>
        <v>7</v>
      </c>
      <c r="F21" s="27">
        <f t="shared" ca="1" si="6"/>
        <v>0.91613438911466849</v>
      </c>
      <c r="G21" s="44">
        <f t="shared" ca="1" si="7"/>
        <v>40</v>
      </c>
      <c r="H21" s="44" t="str">
        <f ca="1">IF(B21&lt;&gt;"",VLOOKUP(G21,'Players Stats'!$C$88:$D$127,2),"")</f>
        <v>Center</v>
      </c>
      <c r="I21" s="44" t="str">
        <f ca="1">IF(B21&lt;&gt;"",VLOOKUP(G21,'Players Stats'!$C$88:$E$127,3),"")</f>
        <v>Tiago Splitter</v>
      </c>
      <c r="J21" s="27">
        <f t="shared" ca="1" si="8"/>
        <v>0.379531968261277</v>
      </c>
      <c r="K21" s="44">
        <f ca="1">IF(B21&lt;&gt;"",VLOOKUP('Quarter 4'!G21-5*('Quarter 4'!D21-1),'Players Stats'!$B$136:$J$140,1+E21),"")</f>
        <v>5.1650000000000001E-2</v>
      </c>
      <c r="L21" s="44" t="str">
        <f t="shared" ca="1" si="62"/>
        <v>NO</v>
      </c>
      <c r="M21" s="27">
        <f t="shared" ca="1" si="9"/>
        <v>0.17881262154853839</v>
      </c>
      <c r="N21" s="44">
        <f ca="1">IF(B21&lt;&gt;"",IF(L21="NO",VLOOKUP(G21,'Players Stats'!$C$88:$I$127,7),""),"")</f>
        <v>0</v>
      </c>
      <c r="O21" s="44">
        <f t="shared" ca="1" si="63"/>
        <v>2</v>
      </c>
      <c r="P21" s="27">
        <f t="shared" ca="1" si="10"/>
        <v>0.22398260531096204</v>
      </c>
      <c r="Q21" s="44">
        <f ca="1">IF(L21="NO",VLOOKUP(G21,'Players Stats'!$C$88:$H$127,7-'Quarter 4'!O21),"")</f>
        <v>0.56000000000000005</v>
      </c>
      <c r="R21" s="44">
        <f t="shared" ca="1" si="64"/>
        <v>2</v>
      </c>
      <c r="S21" s="27">
        <f t="shared" ca="1" si="11"/>
        <v>0.10689525704908731</v>
      </c>
      <c r="T21" s="44" t="str">
        <f ca="1">IF(S21="","",IF(S21&lt;=VLOOKUP(G21,'Players Stats'!$C$88:$L$127,10),"YES","NO"))</f>
        <v>NO</v>
      </c>
      <c r="U21" s="27" t="str">
        <f t="shared" ca="1" si="12"/>
        <v/>
      </c>
      <c r="V21" s="44" t="str">
        <f ca="1">IF(T21="YES",IF(U21&lt;=VLOOKUP(G21,'Players Stats'!$C$88:$H$127,6),1,0),"")</f>
        <v/>
      </c>
      <c r="W21" s="27" t="str">
        <f t="shared" ca="1" si="13"/>
        <v/>
      </c>
      <c r="X21" s="44" t="str">
        <f ca="1">IF(AND(T21="YES",W21&lt;&gt;""),IF(W21&lt;=VLOOKUP(G21,'Players Stats'!$C$88:$H$127,6),1,0),"")</f>
        <v/>
      </c>
      <c r="Y21" s="27" t="str">
        <f t="shared" ca="1" si="14"/>
        <v/>
      </c>
      <c r="Z21" s="44" t="str">
        <f ca="1">IF(Y21="","",IF(Y21&lt;=Simulation!$K$7,"YES","NO"))</f>
        <v/>
      </c>
      <c r="AA21" s="27" t="str">
        <f t="shared" ca="1" si="15"/>
        <v/>
      </c>
      <c r="AB21" s="44" t="str">
        <f ca="1">IF(Z21="NO",IF(AA21&lt;=Simulation!$K$9,D21,E21),"")</f>
        <v/>
      </c>
      <c r="AD21" s="44">
        <f t="shared" ca="1" si="16"/>
        <v>2</v>
      </c>
      <c r="AE21" s="6" t="str">
        <f t="shared" ca="1" si="17"/>
        <v>-</v>
      </c>
      <c r="AF21" s="44">
        <f t="shared" ca="1" si="18"/>
        <v>10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136</v>
      </c>
      <c r="AM21" s="44">
        <f ca="1">IF(AL20&lt;&gt;"",IF(AND(BL20&lt;&gt;"", AN20=BL20),RANDBETWEEN(Simulation!$N$6,Simulation!$P$6),RANDBETWEEN(Simulation!$N$5,Simulation!$P$5)),"")</f>
        <v>10</v>
      </c>
      <c r="AN21" s="44">
        <f t="shared" ca="1" si="65"/>
        <v>7</v>
      </c>
      <c r="AO21" s="44">
        <f t="shared" ca="1" si="19"/>
        <v>8</v>
      </c>
      <c r="AP21" s="27">
        <f t="shared" ca="1" si="20"/>
        <v>1.8829826168138331E-2</v>
      </c>
      <c r="AQ21" s="44">
        <f t="shared" ca="1" si="21"/>
        <v>31</v>
      </c>
      <c r="AR21" s="44" t="str">
        <f ca="1">IF(AL21&lt;&gt;"",VLOOKUP(AQ21,'Players Stats'!$C$88:$D$127,2),"")</f>
        <v>Point Guard</v>
      </c>
      <c r="AS21" s="44" t="str">
        <f ca="1">IF(AL21&lt;&gt;"",VLOOKUP(AQ21,'Players Stats'!$C$88:$E$127,3),"")</f>
        <v>Klay Thompson</v>
      </c>
      <c r="AT21" s="27">
        <f t="shared" ca="1" si="22"/>
        <v>2.8738243998445823E-2</v>
      </c>
      <c r="AU21" s="44">
        <f ca="1">IF(AL21&lt;&gt;"",VLOOKUP('Quarter 4'!AQ21-5*('Quarter 4'!AN21-1),'Players Stats'!$B$136:$J$140,1+AO21),"")</f>
        <v>9.7650000000000001E-2</v>
      </c>
      <c r="AV21" s="44" t="str">
        <f t="shared" ca="1" si="66"/>
        <v>YES</v>
      </c>
      <c r="AW21" s="27" t="str">
        <f t="shared" ca="1" si="23"/>
        <v/>
      </c>
      <c r="AX21" s="44" t="str">
        <f ca="1">IF(AL21&lt;&gt;"",IF(AV21="NO",VLOOKUP(AQ21,'Players Stats'!$C$88:$I$127,7),""),"")</f>
        <v/>
      </c>
      <c r="AY21" s="44" t="str">
        <f t="shared" ca="1" si="67"/>
        <v/>
      </c>
      <c r="AZ21" s="27" t="str">
        <f t="shared" ca="1" si="24"/>
        <v/>
      </c>
      <c r="BA21" s="44" t="str">
        <f ca="1">IF(AV21="NO",VLOOKUP(AQ21,'Players Stats'!$C$88:$H$127,7-'Quarter 4'!AY21),"")</f>
        <v/>
      </c>
      <c r="BB21" s="44" t="str">
        <f t="shared" ca="1" si="68"/>
        <v/>
      </c>
      <c r="BC21" s="27" t="str">
        <f t="shared" ca="1" si="25"/>
        <v/>
      </c>
      <c r="BD21" s="44" t="str">
        <f ca="1">IF(BC21="","",IF(BC21&lt;=VLOOKUP(AQ21,'Players Stats'!$C$88:$L$127,10),"YES","NO"))</f>
        <v/>
      </c>
      <c r="BE21" s="27" t="str">
        <f t="shared" ca="1" si="26"/>
        <v/>
      </c>
      <c r="BF21" s="44" t="str">
        <f ca="1">IF(BD21="YES",IF(BE21&lt;=VLOOKUP(AQ21,'Players Stats'!$C$88:$H$127,6),1,0),"")</f>
        <v/>
      </c>
      <c r="BG21" s="27" t="str">
        <f t="shared" ca="1" si="27"/>
        <v/>
      </c>
      <c r="BH21" s="44" t="str">
        <f ca="1">IF(AND(BD21="YES",BG21&lt;&gt;""),IF(BG21&lt;=VLOOKUP(AQ21,'Players Stats'!$C$88:$H$127,6),1,0),"")</f>
        <v/>
      </c>
      <c r="BI21" s="27" t="str">
        <f t="shared" ca="1" si="28"/>
        <v/>
      </c>
      <c r="BJ21" s="44" t="str">
        <f ca="1">IF(BI21="","",IF(BI21&lt;=Simulation!$K$7,"YES","NO"))</f>
        <v/>
      </c>
      <c r="BK21" s="27" t="str">
        <f t="shared" ca="1" si="29"/>
        <v/>
      </c>
      <c r="BL21" s="44" t="str">
        <f ca="1">IF(BJ21="NO",IF(BK21&lt;=Simulation!$K$9,AN21,AO21),"")</f>
        <v/>
      </c>
      <c r="BN21" s="44">
        <f t="shared" ca="1" si="30"/>
        <v>0</v>
      </c>
      <c r="BO21" s="6" t="str">
        <f t="shared" ca="1" si="31"/>
        <v>-</v>
      </c>
      <c r="BP21" s="44">
        <f t="shared" ca="1" si="32"/>
        <v>2</v>
      </c>
      <c r="BR21" s="44" t="str">
        <f t="shared" ca="1" si="2"/>
        <v/>
      </c>
      <c r="BS21" s="44" t="str">
        <f t="shared" ca="1" si="2"/>
        <v/>
      </c>
      <c r="BT21" s="44" t="str">
        <f t="shared" ca="1" si="2"/>
        <v/>
      </c>
      <c r="BU21" s="44"/>
      <c r="BV21" s="44">
        <f ca="1">IF(BV20&lt;&gt;"",IF(AND(BV20&lt;60*Simulation!$K$8, BV20+BW21&lt;60*Simulation!$K$8),BV20+BW21,""),"")</f>
        <v>172</v>
      </c>
      <c r="BW21" s="44">
        <f ca="1">IF(BV20&lt;&gt;"",IF(AND(CV20&lt;&gt;"", BX20=CV20),RANDBETWEEN(Simulation!$N$6,Simulation!$P$6),RANDBETWEEN(Simulation!$N$5,Simulation!$P$5)),"")</f>
        <v>21</v>
      </c>
      <c r="BX21" s="44">
        <f t="shared" ca="1" si="69"/>
        <v>7</v>
      </c>
      <c r="BY21" s="44">
        <f t="shared" ca="1" si="33"/>
        <v>8</v>
      </c>
      <c r="BZ21" s="27">
        <f t="shared" ca="1" si="34"/>
        <v>0.16347713721588009</v>
      </c>
      <c r="CA21" s="44">
        <f t="shared" ca="1" si="35"/>
        <v>31</v>
      </c>
      <c r="CB21" s="44" t="str">
        <f ca="1">IF(BV21&lt;&gt;"",VLOOKUP(CA21,'Players Stats'!$C$88:$D$127,2),"")</f>
        <v>Point Guard</v>
      </c>
      <c r="CC21" s="44" t="str">
        <f ca="1">IF(BV21&lt;&gt;"",VLOOKUP(CA21,'Players Stats'!$C$88:$E$127,3),"")</f>
        <v>Klay Thompson</v>
      </c>
      <c r="CD21" s="27">
        <f t="shared" ca="1" si="36"/>
        <v>0.97051590346081895</v>
      </c>
      <c r="CE21" s="44">
        <f ca="1">IF(BV21&lt;&gt;"",VLOOKUP('Quarter 4'!CA21-5*('Quarter 4'!BX21-1),'Players Stats'!$B$136:$J$140,1+BY21),"")</f>
        <v>9.7650000000000001E-2</v>
      </c>
      <c r="CF21" s="44" t="str">
        <f t="shared" ca="1" si="70"/>
        <v>NO</v>
      </c>
      <c r="CG21" s="27">
        <f t="shared" ca="1" si="37"/>
        <v>0.96014981006385092</v>
      </c>
      <c r="CH21" s="44">
        <f ca="1">IF(BV21&lt;&gt;"",IF(CF21="NO",VLOOKUP(CA21,'Players Stats'!$C$88:$I$127,7),""),"")</f>
        <v>0.30331753554502372</v>
      </c>
      <c r="CI21" s="44">
        <f t="shared" ca="1" si="71"/>
        <v>2</v>
      </c>
      <c r="CJ21" s="27">
        <f t="shared" ca="1" si="38"/>
        <v>0.47991655299427105</v>
      </c>
      <c r="CK21" s="44">
        <f ca="1">IF(CF21="NO",VLOOKUP(CA21,'Players Stats'!$C$88:$H$127,7-'Quarter 4'!CI21),"")</f>
        <v>0.42199999999999999</v>
      </c>
      <c r="CL21" s="44">
        <f t="shared" ca="1" si="72"/>
        <v>0</v>
      </c>
      <c r="CM21" s="27">
        <f t="shared" ca="1" si="39"/>
        <v>0.18686098685736807</v>
      </c>
      <c r="CN21" s="44" t="str">
        <f ca="1">IF(CM21="","",IF(CM21&lt;=VLOOKUP(CA21,'Players Stats'!$C$88:$L$127,10),"YES","NO"))</f>
        <v>NO</v>
      </c>
      <c r="CO21" s="27" t="str">
        <f t="shared" ca="1" si="40"/>
        <v/>
      </c>
      <c r="CP21" s="44" t="str">
        <f ca="1">IF(CN21="YES",IF(CO21&lt;=VLOOKUP(CA21,'Players Stats'!$C$88:$H$127,6),1,0),"")</f>
        <v/>
      </c>
      <c r="CQ21" s="27" t="str">
        <f t="shared" ca="1" si="41"/>
        <v/>
      </c>
      <c r="CR21" s="44" t="str">
        <f ca="1">IF(AND(CN21="YES",CQ21&lt;&gt;""),IF(CQ21&lt;=VLOOKUP(CA21,'Players Stats'!$C$88:$H$127,6),1,0),"")</f>
        <v/>
      </c>
      <c r="CS21" s="27">
        <f t="shared" ca="1" si="42"/>
        <v>0.63432734461226747</v>
      </c>
      <c r="CT21" s="44" t="str">
        <f ca="1">IF(CS21="","",IF(CS21&lt;=Simulation!$K$7,"YES","NO"))</f>
        <v>NO</v>
      </c>
      <c r="CU21" s="27">
        <f t="shared" ca="1" si="43"/>
        <v>0.8226146948455163</v>
      </c>
      <c r="CV21" s="44">
        <f ca="1">IF(CT21="NO",IF(CU21&lt;=Simulation!$K$9,BX21,BY21),"")</f>
        <v>8</v>
      </c>
      <c r="CX21" s="44">
        <f t="shared" ca="1" si="44"/>
        <v>5</v>
      </c>
      <c r="CY21" s="6" t="str">
        <f t="shared" ca="1" si="45"/>
        <v>-</v>
      </c>
      <c r="CZ21" s="44">
        <f t="shared" ca="1" si="46"/>
        <v>4</v>
      </c>
      <c r="DB21" s="44" t="str">
        <f t="shared" ca="1" si="3"/>
        <v/>
      </c>
      <c r="DC21" s="44" t="str">
        <f t="shared" ca="1" si="3"/>
        <v/>
      </c>
      <c r="DD21" s="44" t="str">
        <f t="shared" ca="1" si="3"/>
        <v/>
      </c>
      <c r="DE21" s="44"/>
      <c r="DF21" s="44">
        <f ca="1">IF(DF20&lt;&gt;"",IF(AND(DF20&lt;60*Simulation!$K$8, DF20+DG21&lt;60*Simulation!$K$8),DF20+DG21,""),"")</f>
        <v>113</v>
      </c>
      <c r="DG21" s="44">
        <f ca="1">IF(DF20&lt;&gt;"",IF(AND(EF20&lt;&gt;"", DH20=EF20),RANDBETWEEN(Simulation!$N$6,Simulation!$P$6),RANDBETWEEN(Simulation!$N$5,Simulation!$P$5)),"")</f>
        <v>22</v>
      </c>
      <c r="DH21" s="44">
        <f t="shared" ca="1" si="73"/>
        <v>7</v>
      </c>
      <c r="DI21" s="44">
        <f t="shared" ca="1" si="47"/>
        <v>8</v>
      </c>
      <c r="DJ21" s="27">
        <f t="shared" ca="1" si="48"/>
        <v>0.6450325285766445</v>
      </c>
      <c r="DK21" s="44">
        <f t="shared" ca="1" si="49"/>
        <v>34</v>
      </c>
      <c r="DL21" s="44" t="str">
        <f ca="1">IF(DF21&lt;&gt;"",VLOOKUP(DK21,'Players Stats'!$C$88:$D$127,2),"")</f>
        <v>Power Forward</v>
      </c>
      <c r="DM21" s="44" t="str">
        <f ca="1">IF(DF21&lt;&gt;"",VLOOKUP(DK21,'Players Stats'!$C$88:$E$127,3),"")</f>
        <v>Carl Landry</v>
      </c>
      <c r="DN21" s="27">
        <f t="shared" ca="1" si="50"/>
        <v>0.10800777521141891</v>
      </c>
      <c r="DO21" s="44">
        <f ca="1">IF(DF21&lt;&gt;"",VLOOKUP('Quarter 4'!DK21-5*('Quarter 4'!DH21-1),'Players Stats'!$B$136:$J$140,1+DI21),"")</f>
        <v>0.14340000000000003</v>
      </c>
      <c r="DP21" s="44" t="str">
        <f t="shared" ca="1" si="74"/>
        <v>YES</v>
      </c>
      <c r="DQ21" s="27" t="str">
        <f t="shared" ca="1" si="51"/>
        <v/>
      </c>
      <c r="DR21" s="44" t="str">
        <f ca="1">IF(DF21&lt;&gt;"",IF(DP21="NO",VLOOKUP(DK21,'Players Stats'!$C$88:$I$127,7),""),"")</f>
        <v/>
      </c>
      <c r="DS21" s="44" t="str">
        <f t="shared" ca="1" si="75"/>
        <v/>
      </c>
      <c r="DT21" s="27" t="str">
        <f t="shared" ca="1" si="52"/>
        <v/>
      </c>
      <c r="DU21" s="44" t="str">
        <f ca="1">IF(DP21="NO",VLOOKUP(DK21,'Players Stats'!$C$88:$H$127,7-'Quarter 4'!DS21),"")</f>
        <v/>
      </c>
      <c r="DV21" s="44" t="str">
        <f t="shared" ca="1" si="76"/>
        <v/>
      </c>
      <c r="DW21" s="27" t="str">
        <f t="shared" ca="1" si="53"/>
        <v/>
      </c>
      <c r="DX21" s="44" t="str">
        <f ca="1">IF(DW21="","",IF(DW21&lt;=VLOOKUP(DK21,'Players Stats'!$C$88:$L$127,10),"YES","NO"))</f>
        <v/>
      </c>
      <c r="DY21" s="27" t="str">
        <f t="shared" ca="1" si="54"/>
        <v/>
      </c>
      <c r="DZ21" s="44" t="str">
        <f ca="1">IF(DX21="YES",IF(DY21&lt;=VLOOKUP(DK21,'Players Stats'!$C$88:$H$127,6),1,0),"")</f>
        <v/>
      </c>
      <c r="EA21" s="27" t="str">
        <f t="shared" ca="1" si="55"/>
        <v/>
      </c>
      <c r="EB21" s="44" t="str">
        <f ca="1">IF(AND(DX21="YES",EA21&lt;&gt;""),IF(EA21&lt;=VLOOKUP(DK21,'Players Stats'!$C$88:$H$127,6),1,0),"")</f>
        <v/>
      </c>
      <c r="EC21" s="27" t="str">
        <f t="shared" ca="1" si="56"/>
        <v/>
      </c>
      <c r="ED21" s="44" t="str">
        <f ca="1">IF(EC21="","",IF(EC21&lt;=Simulation!$K$7,"YES","NO"))</f>
        <v/>
      </c>
      <c r="EE21" s="27" t="str">
        <f t="shared" ca="1" si="57"/>
        <v/>
      </c>
      <c r="EF21" s="44" t="str">
        <f ca="1">IF(ED21="NO",IF(EE21&lt;=Simulation!$K$9,DH21,DI21),"")</f>
        <v/>
      </c>
      <c r="EH21" s="44">
        <f t="shared" ca="1" si="58"/>
        <v>2</v>
      </c>
      <c r="EI21" s="6" t="str">
        <f t="shared" ca="1" si="59"/>
        <v>-</v>
      </c>
      <c r="EJ21" s="44">
        <f t="shared" ca="1" si="60"/>
        <v>8</v>
      </c>
      <c r="EL21" s="44" t="str">
        <f t="shared" ca="1" si="4"/>
        <v/>
      </c>
      <c r="EM21" s="44" t="str">
        <f t="shared" ca="1" si="4"/>
        <v/>
      </c>
      <c r="EN21" s="44" t="str">
        <f t="shared" ca="1" si="4"/>
        <v/>
      </c>
    </row>
    <row r="22" spans="2:144">
      <c r="B22" s="44">
        <f ca="1">IF(B21&lt;&gt;"",IF(AND(B21&lt;60*Simulation!$K$8, B21+C22&lt;60*Simulation!$K$8),B21+C22,""),"")</f>
        <v>168</v>
      </c>
      <c r="C22" s="44">
        <f ca="1">IF(B21&lt;&gt;"",IF(AND(AB21&lt;&gt;"", D21=AB21),RANDBETWEEN(Simulation!$N$6,Simulation!$P$6),RANDBETWEEN(Simulation!$N$5,Simulation!$P$5)),"")</f>
        <v>8</v>
      </c>
      <c r="D22" s="44">
        <f t="shared" ca="1" si="61"/>
        <v>7</v>
      </c>
      <c r="E22" s="44">
        <f t="shared" ca="1" si="5"/>
        <v>8</v>
      </c>
      <c r="F22" s="27">
        <f t="shared" ca="1" si="6"/>
        <v>0.50680750712377087</v>
      </c>
      <c r="G22" s="44">
        <f t="shared" ca="1" si="7"/>
        <v>33</v>
      </c>
      <c r="H22" s="44" t="str">
        <f ca="1">IF(B22&lt;&gt;"",VLOOKUP(G22,'Players Stats'!$C$88:$D$127,2),"")</f>
        <v>Small Forward</v>
      </c>
      <c r="I22" s="44" t="str">
        <f ca="1">IF(B22&lt;&gt;"",VLOOKUP(G22,'Players Stats'!$C$88:$E$127,3),"")</f>
        <v>Harrison Barnes</v>
      </c>
      <c r="J22" s="27">
        <f t="shared" ca="1" si="8"/>
        <v>5.4045553406404379E-2</v>
      </c>
      <c r="K22" s="44">
        <f ca="1">IF(B22&lt;&gt;"",VLOOKUP('Quarter 4'!G22-5*('Quarter 4'!D22-1),'Players Stats'!$B$136:$J$140,1+E22),"")</f>
        <v>0.123</v>
      </c>
      <c r="L22" s="44" t="str">
        <f t="shared" ca="1" si="62"/>
        <v>YES</v>
      </c>
      <c r="M22" s="27" t="str">
        <f t="shared" ca="1" si="9"/>
        <v/>
      </c>
      <c r="N22" s="44" t="str">
        <f ca="1">IF(B22&lt;&gt;"",IF(L22="NO",VLOOKUP(G22,'Players Stats'!$C$88:$I$127,7),""),"")</f>
        <v/>
      </c>
      <c r="O22" s="44" t="str">
        <f t="shared" ca="1" si="63"/>
        <v/>
      </c>
      <c r="P22" s="27" t="str">
        <f t="shared" ca="1" si="10"/>
        <v/>
      </c>
      <c r="Q22" s="44" t="str">
        <f ca="1">IF(L22="NO",VLOOKUP(G22,'Players Stats'!$C$88:$H$127,7-'Quarter 4'!O22),"")</f>
        <v/>
      </c>
      <c r="R22" s="44" t="str">
        <f t="shared" ca="1" si="64"/>
        <v/>
      </c>
      <c r="S22" s="27" t="str">
        <f t="shared" ca="1" si="11"/>
        <v/>
      </c>
      <c r="T22" s="44" t="str">
        <f ca="1">IF(S22="","",IF(S22&lt;=VLOOKUP(G22,'Players Stats'!$C$88:$L$127,10),"YES","NO"))</f>
        <v/>
      </c>
      <c r="U22" s="27" t="str">
        <f t="shared" ca="1" si="12"/>
        <v/>
      </c>
      <c r="V22" s="44" t="str">
        <f ca="1">IF(T22="YES",IF(U22&lt;=VLOOKUP(G22,'Players Stats'!$C$88:$H$127,6),1,0),"")</f>
        <v/>
      </c>
      <c r="W22" s="27" t="str">
        <f t="shared" ca="1" si="13"/>
        <v/>
      </c>
      <c r="X22" s="44" t="str">
        <f ca="1">IF(AND(T22="YES",W22&lt;&gt;""),IF(W22&lt;=VLOOKUP(G22,'Players Stats'!$C$88:$H$127,6),1,0),"")</f>
        <v/>
      </c>
      <c r="Y22" s="27" t="str">
        <f t="shared" ca="1" si="14"/>
        <v/>
      </c>
      <c r="Z22" s="44" t="str">
        <f ca="1">IF(Y22="","",IF(Y22&lt;=Simulation!$K$7,"YES","NO"))</f>
        <v/>
      </c>
      <c r="AA22" s="27" t="str">
        <f t="shared" ca="1" si="15"/>
        <v/>
      </c>
      <c r="AB22" s="44" t="str">
        <f ca="1">IF(Z22="NO",IF(AA22&lt;=Simulation!$K$9,D22,E22),"")</f>
        <v/>
      </c>
      <c r="AD22" s="44">
        <f t="shared" ca="1" si="16"/>
        <v>2</v>
      </c>
      <c r="AE22" s="6" t="str">
        <f t="shared" ca="1" si="17"/>
        <v>-</v>
      </c>
      <c r="AF22" s="44">
        <f t="shared" ca="1" si="18"/>
        <v>10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144</v>
      </c>
      <c r="AM22" s="44">
        <f ca="1">IF(AL21&lt;&gt;"",IF(AND(BL21&lt;&gt;"", AN21=BL21),RANDBETWEEN(Simulation!$N$6,Simulation!$P$6),RANDBETWEEN(Simulation!$N$5,Simulation!$P$5)),"")</f>
        <v>8</v>
      </c>
      <c r="AN22" s="44">
        <f t="shared" ca="1" si="65"/>
        <v>8</v>
      </c>
      <c r="AO22" s="44">
        <f t="shared" ca="1" si="19"/>
        <v>7</v>
      </c>
      <c r="AP22" s="27">
        <f t="shared" ca="1" si="20"/>
        <v>0.60073851811900292</v>
      </c>
      <c r="AQ22" s="44">
        <f t="shared" ca="1" si="21"/>
        <v>39</v>
      </c>
      <c r="AR22" s="44" t="str">
        <f ca="1">IF(AL22&lt;&gt;"",VLOOKUP(AQ22,'Players Stats'!$C$88:$D$127,2),"")</f>
        <v>Power Forward</v>
      </c>
      <c r="AS22" s="44" t="str">
        <f ca="1">IF(AL22&lt;&gt;"",VLOOKUP(AQ22,'Players Stats'!$C$88:$E$127,3),"")</f>
        <v>Tim Duncan</v>
      </c>
      <c r="AT22" s="27">
        <f t="shared" ca="1" si="22"/>
        <v>0.77815231753722192</v>
      </c>
      <c r="AU22" s="44">
        <f ca="1">IF(AL22&lt;&gt;"",VLOOKUP('Quarter 4'!AQ22-5*('Quarter 4'!AN22-1),'Players Stats'!$B$136:$J$140,1+AO22),"")</f>
        <v>3.9400000000000004E-2</v>
      </c>
      <c r="AV22" s="44" t="str">
        <f t="shared" ca="1" si="66"/>
        <v>NO</v>
      </c>
      <c r="AW22" s="27">
        <f t="shared" ca="1" si="23"/>
        <v>0.12842259755879948</v>
      </c>
      <c r="AX22" s="44">
        <f ca="1">IF(AL22&lt;&gt;"",IF(AV22="NO",VLOOKUP(AQ22,'Players Stats'!$C$88:$I$127,7),""),"")</f>
        <v>7.0422535211267616E-3</v>
      </c>
      <c r="AY22" s="44">
        <f t="shared" ca="1" si="67"/>
        <v>2</v>
      </c>
      <c r="AZ22" s="27">
        <f t="shared" ca="1" si="24"/>
        <v>0.55019357176658212</v>
      </c>
      <c r="BA22" s="44">
        <f ca="1">IF(AV22="NO",VLOOKUP(AQ22,'Players Stats'!$C$88:$H$127,7-'Quarter 4'!AY22),"")</f>
        <v>0.502</v>
      </c>
      <c r="BB22" s="44">
        <f t="shared" ca="1" si="68"/>
        <v>0</v>
      </c>
      <c r="BC22" s="27">
        <f t="shared" ca="1" si="25"/>
        <v>0.93746916869813413</v>
      </c>
      <c r="BD22" s="44" t="str">
        <f ca="1">IF(BC22="","",IF(BC22&lt;=VLOOKUP(AQ22,'Players Stats'!$C$88:$L$127,10),"YES","NO"))</f>
        <v>NO</v>
      </c>
      <c r="BE22" s="27" t="str">
        <f t="shared" ca="1" si="26"/>
        <v/>
      </c>
      <c r="BF22" s="44" t="str">
        <f ca="1">IF(BD22="YES",IF(BE22&lt;=VLOOKUP(AQ22,'Players Stats'!$C$88:$H$127,6),1,0),"")</f>
        <v/>
      </c>
      <c r="BG22" s="27" t="str">
        <f t="shared" ca="1" si="27"/>
        <v/>
      </c>
      <c r="BH22" s="44" t="str">
        <f ca="1">IF(AND(BD22="YES",BG22&lt;&gt;""),IF(BG22&lt;=VLOOKUP(AQ22,'Players Stats'!$C$88:$H$127,6),1,0),"")</f>
        <v/>
      </c>
      <c r="BI22" s="27">
        <f t="shared" ca="1" si="28"/>
        <v>0.16904548783152251</v>
      </c>
      <c r="BJ22" s="44" t="str">
        <f ca="1">IF(BI22="","",IF(BI22&lt;=Simulation!$K$7,"YES","NO"))</f>
        <v>NO</v>
      </c>
      <c r="BK22" s="27">
        <f t="shared" ca="1" si="29"/>
        <v>8.5909120956722762E-2</v>
      </c>
      <c r="BL22" s="44">
        <f ca="1">IF(BJ22="NO",IF(BK22&lt;=Simulation!$K$9,AN22,AO22),"")</f>
        <v>8</v>
      </c>
      <c r="BN22" s="44">
        <f t="shared" ca="1" si="30"/>
        <v>0</v>
      </c>
      <c r="BO22" s="6" t="str">
        <f t="shared" ca="1" si="31"/>
        <v>-</v>
      </c>
      <c r="BP22" s="44">
        <f t="shared" ca="1" si="32"/>
        <v>2</v>
      </c>
      <c r="BR22" s="44" t="str">
        <f t="shared" ca="1" si="2"/>
        <v/>
      </c>
      <c r="BS22" s="44" t="str">
        <f t="shared" ca="1" si="2"/>
        <v/>
      </c>
      <c r="BT22" s="44" t="str">
        <f t="shared" ca="1" si="2"/>
        <v/>
      </c>
      <c r="BU22" s="44"/>
      <c r="BV22" s="44">
        <f ca="1">IF(BV21&lt;&gt;"",IF(AND(BV21&lt;60*Simulation!$K$8, BV21+BW22&lt;60*Simulation!$K$8),BV21+BW22,""),"")</f>
        <v>181</v>
      </c>
      <c r="BW22" s="44">
        <f ca="1">IF(BV21&lt;&gt;"",IF(AND(CV21&lt;&gt;"", BX21=CV21),RANDBETWEEN(Simulation!$N$6,Simulation!$P$6),RANDBETWEEN(Simulation!$N$5,Simulation!$P$5)),"")</f>
        <v>9</v>
      </c>
      <c r="BX22" s="44">
        <f t="shared" ca="1" si="69"/>
        <v>8</v>
      </c>
      <c r="BY22" s="44">
        <f t="shared" ca="1" si="33"/>
        <v>7</v>
      </c>
      <c r="BZ22" s="27">
        <f t="shared" ca="1" si="34"/>
        <v>0.76380706102237794</v>
      </c>
      <c r="CA22" s="44">
        <f t="shared" ca="1" si="35"/>
        <v>39</v>
      </c>
      <c r="CB22" s="44" t="str">
        <f ca="1">IF(BV22&lt;&gt;"",VLOOKUP(CA22,'Players Stats'!$C$88:$D$127,2),"")</f>
        <v>Power Forward</v>
      </c>
      <c r="CC22" s="44" t="str">
        <f ca="1">IF(BV22&lt;&gt;"",VLOOKUP(CA22,'Players Stats'!$C$88:$E$127,3),"")</f>
        <v>Tim Duncan</v>
      </c>
      <c r="CD22" s="27">
        <f t="shared" ca="1" si="36"/>
        <v>0.77795723706623099</v>
      </c>
      <c r="CE22" s="44">
        <f ca="1">IF(BV22&lt;&gt;"",VLOOKUP('Quarter 4'!CA22-5*('Quarter 4'!BX22-1),'Players Stats'!$B$136:$J$140,1+BY22),"")</f>
        <v>3.9400000000000004E-2</v>
      </c>
      <c r="CF22" s="44" t="str">
        <f t="shared" ca="1" si="70"/>
        <v>NO</v>
      </c>
      <c r="CG22" s="27">
        <f t="shared" ca="1" si="37"/>
        <v>0.31837744766064457</v>
      </c>
      <c r="CH22" s="44">
        <f ca="1">IF(BV22&lt;&gt;"",IF(CF22="NO",VLOOKUP(CA22,'Players Stats'!$C$88:$I$127,7),""),"")</f>
        <v>7.0422535211267616E-3</v>
      </c>
      <c r="CI22" s="44">
        <f t="shared" ca="1" si="71"/>
        <v>2</v>
      </c>
      <c r="CJ22" s="27">
        <f t="shared" ca="1" si="38"/>
        <v>0.78513213952129923</v>
      </c>
      <c r="CK22" s="44">
        <f ca="1">IF(CF22="NO",VLOOKUP(CA22,'Players Stats'!$C$88:$H$127,7-'Quarter 4'!CI22),"")</f>
        <v>0.502</v>
      </c>
      <c r="CL22" s="44">
        <f t="shared" ca="1" si="72"/>
        <v>0</v>
      </c>
      <c r="CM22" s="27">
        <f t="shared" ca="1" si="39"/>
        <v>0.59602623009394451</v>
      </c>
      <c r="CN22" s="44" t="str">
        <f ca="1">IF(CM22="","",IF(CM22&lt;=VLOOKUP(CA22,'Players Stats'!$C$88:$L$127,10),"YES","NO"))</f>
        <v>NO</v>
      </c>
      <c r="CO22" s="27" t="str">
        <f t="shared" ca="1" si="40"/>
        <v/>
      </c>
      <c r="CP22" s="44" t="str">
        <f ca="1">IF(CN22="YES",IF(CO22&lt;=VLOOKUP(CA22,'Players Stats'!$C$88:$H$127,6),1,0),"")</f>
        <v/>
      </c>
      <c r="CQ22" s="27" t="str">
        <f t="shared" ca="1" si="41"/>
        <v/>
      </c>
      <c r="CR22" s="44" t="str">
        <f ca="1">IF(AND(CN22="YES",CQ22&lt;&gt;""),IF(CQ22&lt;=VLOOKUP(CA22,'Players Stats'!$C$88:$H$127,6),1,0),"")</f>
        <v/>
      </c>
      <c r="CS22" s="27">
        <f t="shared" ca="1" si="42"/>
        <v>0.3083283647062165</v>
      </c>
      <c r="CT22" s="44" t="str">
        <f ca="1">IF(CS22="","",IF(CS22&lt;=Simulation!$K$7,"YES","NO"))</f>
        <v>NO</v>
      </c>
      <c r="CU22" s="27">
        <f t="shared" ca="1" si="43"/>
        <v>0.40183032021863718</v>
      </c>
      <c r="CV22" s="44">
        <f ca="1">IF(CT22="NO",IF(CU22&lt;=Simulation!$K$9,BX22,BY22),"")</f>
        <v>7</v>
      </c>
      <c r="CX22" s="44">
        <f t="shared" ca="1" si="44"/>
        <v>5</v>
      </c>
      <c r="CY22" s="6" t="str">
        <f t="shared" ca="1" si="45"/>
        <v>-</v>
      </c>
      <c r="CZ22" s="44">
        <f t="shared" ca="1" si="46"/>
        <v>4</v>
      </c>
      <c r="DB22" s="44" t="str">
        <f t="shared" ca="1" si="3"/>
        <v/>
      </c>
      <c r="DC22" s="44" t="str">
        <f t="shared" ca="1" si="3"/>
        <v/>
      </c>
      <c r="DD22" s="44" t="str">
        <f t="shared" ca="1" si="3"/>
        <v/>
      </c>
      <c r="DE22" s="44"/>
      <c r="DF22" s="44">
        <f ca="1">IF(DF21&lt;&gt;"",IF(AND(DF21&lt;60*Simulation!$K$8, DF21+DG22&lt;60*Simulation!$K$8),DF21+DG22,""),"")</f>
        <v>134</v>
      </c>
      <c r="DG22" s="44">
        <f ca="1">IF(DF21&lt;&gt;"",IF(AND(EF21&lt;&gt;"", DH21=EF21),RANDBETWEEN(Simulation!$N$6,Simulation!$P$6),RANDBETWEEN(Simulation!$N$5,Simulation!$P$5)),"")</f>
        <v>21</v>
      </c>
      <c r="DH22" s="44">
        <f t="shared" ca="1" si="73"/>
        <v>8</v>
      </c>
      <c r="DI22" s="44">
        <f t="shared" ca="1" si="47"/>
        <v>7</v>
      </c>
      <c r="DJ22" s="27">
        <f t="shared" ca="1" si="48"/>
        <v>0.83558272628447838</v>
      </c>
      <c r="DK22" s="44">
        <f t="shared" ca="1" si="49"/>
        <v>40</v>
      </c>
      <c r="DL22" s="44" t="str">
        <f ca="1">IF(DF22&lt;&gt;"",VLOOKUP(DK22,'Players Stats'!$C$88:$D$127,2),"")</f>
        <v>Center</v>
      </c>
      <c r="DM22" s="44" t="str">
        <f ca="1">IF(DF22&lt;&gt;"",VLOOKUP(DK22,'Players Stats'!$C$88:$E$127,3),"")</f>
        <v>Tiago Splitter</v>
      </c>
      <c r="DN22" s="27">
        <f t="shared" ca="1" si="50"/>
        <v>0.88725753100850402</v>
      </c>
      <c r="DO22" s="44">
        <f ca="1">IF(DF22&lt;&gt;"",VLOOKUP('Quarter 4'!DK22-5*('Quarter 4'!DH22-1),'Players Stats'!$B$136:$J$140,1+DI22),"")</f>
        <v>5.1650000000000001E-2</v>
      </c>
      <c r="DP22" s="44" t="str">
        <f t="shared" ca="1" si="74"/>
        <v>NO</v>
      </c>
      <c r="DQ22" s="27">
        <f t="shared" ca="1" si="51"/>
        <v>0.18346041771702548</v>
      </c>
      <c r="DR22" s="44">
        <f ca="1">IF(DF22&lt;&gt;"",IF(DP22="NO",VLOOKUP(DK22,'Players Stats'!$C$88:$I$127,7),""),"")</f>
        <v>0</v>
      </c>
      <c r="DS22" s="44">
        <f t="shared" ca="1" si="75"/>
        <v>2</v>
      </c>
      <c r="DT22" s="27">
        <f t="shared" ca="1" si="52"/>
        <v>0.80121860160478409</v>
      </c>
      <c r="DU22" s="44">
        <f ca="1">IF(DP22="NO",VLOOKUP(DK22,'Players Stats'!$C$88:$H$127,7-'Quarter 4'!DS22),"")</f>
        <v>0.56000000000000005</v>
      </c>
      <c r="DV22" s="44">
        <f t="shared" ca="1" si="76"/>
        <v>0</v>
      </c>
      <c r="DW22" s="27">
        <f t="shared" ca="1" si="53"/>
        <v>0.51715975263528113</v>
      </c>
      <c r="DX22" s="44" t="str">
        <f ca="1">IF(DW22="","",IF(DW22&lt;=VLOOKUP(DK22,'Players Stats'!$C$88:$L$127,10),"YES","NO"))</f>
        <v>NO</v>
      </c>
      <c r="DY22" s="27" t="str">
        <f t="shared" ca="1" si="54"/>
        <v/>
      </c>
      <c r="DZ22" s="44" t="str">
        <f ca="1">IF(DX22="YES",IF(DY22&lt;=VLOOKUP(DK22,'Players Stats'!$C$88:$H$127,6),1,0),"")</f>
        <v/>
      </c>
      <c r="EA22" s="27" t="str">
        <f t="shared" ca="1" si="55"/>
        <v/>
      </c>
      <c r="EB22" s="44" t="str">
        <f ca="1">IF(AND(DX22="YES",EA22&lt;&gt;""),IF(EA22&lt;=VLOOKUP(DK22,'Players Stats'!$C$88:$H$127,6),1,0),"")</f>
        <v/>
      </c>
      <c r="EC22" s="27">
        <f t="shared" ca="1" si="56"/>
        <v>0.7977417487779882</v>
      </c>
      <c r="ED22" s="44" t="str">
        <f ca="1">IF(EC22="","",IF(EC22&lt;=Simulation!$K$7,"YES","NO"))</f>
        <v>NO</v>
      </c>
      <c r="EE22" s="27">
        <f t="shared" ca="1" si="57"/>
        <v>0.41017681356727131</v>
      </c>
      <c r="EF22" s="44">
        <f ca="1">IF(ED22="NO",IF(EE22&lt;=Simulation!$K$9,DH22,DI22),"")</f>
        <v>7</v>
      </c>
      <c r="EH22" s="44">
        <f t="shared" ca="1" si="58"/>
        <v>2</v>
      </c>
      <c r="EI22" s="6" t="str">
        <f t="shared" ca="1" si="59"/>
        <v>-</v>
      </c>
      <c r="EJ22" s="44">
        <f t="shared" ca="1" si="60"/>
        <v>8</v>
      </c>
      <c r="EL22" s="44" t="str">
        <f t="shared" ca="1" si="4"/>
        <v/>
      </c>
      <c r="EM22" s="44" t="str">
        <f t="shared" ca="1" si="4"/>
        <v/>
      </c>
      <c r="EN22" s="44" t="str">
        <f t="shared" ca="1" si="4"/>
        <v/>
      </c>
    </row>
    <row r="23" spans="2:144">
      <c r="B23" s="44">
        <f ca="1">IF(B22&lt;&gt;"",IF(AND(B22&lt;60*Simulation!$K$8, B22+C23&lt;60*Simulation!$K$8),B22+C23,""),"")</f>
        <v>178</v>
      </c>
      <c r="C23" s="44">
        <f ca="1">IF(B22&lt;&gt;"",IF(AND(AB22&lt;&gt;"", D22=AB22),RANDBETWEEN(Simulation!$N$6,Simulation!$P$6),RANDBETWEEN(Simulation!$N$5,Simulation!$P$5)),"")</f>
        <v>10</v>
      </c>
      <c r="D23" s="44">
        <f t="shared" ca="1" si="61"/>
        <v>8</v>
      </c>
      <c r="E23" s="44">
        <f t="shared" ca="1" si="5"/>
        <v>7</v>
      </c>
      <c r="F23" s="27">
        <f t="shared" ca="1" si="6"/>
        <v>0.37475020333259323</v>
      </c>
      <c r="G23" s="44">
        <f t="shared" ca="1" si="7"/>
        <v>37</v>
      </c>
      <c r="H23" s="44" t="str">
        <f ca="1">IF(B23&lt;&gt;"",VLOOKUP(G23,'Players Stats'!$C$88:$D$127,2),"")</f>
        <v>Shooting Guard</v>
      </c>
      <c r="I23" s="44" t="str">
        <f ca="1">IF(B23&lt;&gt;"",VLOOKUP(G23,'Players Stats'!$C$88:$E$127,3),"")</f>
        <v>Tony Parker</v>
      </c>
      <c r="J23" s="27">
        <f t="shared" ca="1" si="8"/>
        <v>0.99032966387325216</v>
      </c>
      <c r="K23" s="44">
        <f ca="1">IF(B23&lt;&gt;"",VLOOKUP('Quarter 4'!G23-5*('Quarter 4'!D23-1),'Players Stats'!$B$136:$J$140,1+E23),"")</f>
        <v>9.6149999999999999E-2</v>
      </c>
      <c r="L23" s="44" t="str">
        <f t="shared" ca="1" si="62"/>
        <v>NO</v>
      </c>
      <c r="M23" s="27">
        <f t="shared" ca="1" si="9"/>
        <v>0.29876087690585207</v>
      </c>
      <c r="N23" s="44">
        <f ca="1">IF(B23&lt;&gt;"",IF(L23="NO",VLOOKUP(G23,'Players Stats'!$C$88:$I$127,7),""),"")</f>
        <v>6.2111801242236017E-2</v>
      </c>
      <c r="O23" s="44">
        <f t="shared" ca="1" si="63"/>
        <v>2</v>
      </c>
      <c r="P23" s="27">
        <f t="shared" ca="1" si="10"/>
        <v>0.39127043022028296</v>
      </c>
      <c r="Q23" s="44">
        <f ca="1">IF(L23="NO",VLOOKUP(G23,'Players Stats'!$C$88:$H$127,7-'Quarter 4'!O23),"")</f>
        <v>0.52200000000000002</v>
      </c>
      <c r="R23" s="44">
        <f t="shared" ca="1" si="64"/>
        <v>2</v>
      </c>
      <c r="S23" s="27">
        <f t="shared" ca="1" si="11"/>
        <v>0.35582034534244866</v>
      </c>
      <c r="T23" s="44" t="str">
        <f ca="1">IF(S23="","",IF(S23&lt;=VLOOKUP(G23,'Players Stats'!$C$88:$L$127,10),"YES","NO"))</f>
        <v>NO</v>
      </c>
      <c r="U23" s="27" t="str">
        <f t="shared" ca="1" si="12"/>
        <v/>
      </c>
      <c r="V23" s="44" t="str">
        <f ca="1">IF(T23="YES",IF(U23&lt;=VLOOKUP(G23,'Players Stats'!$C$88:$H$127,6),1,0),"")</f>
        <v/>
      </c>
      <c r="W23" s="27" t="str">
        <f t="shared" ca="1" si="13"/>
        <v/>
      </c>
      <c r="X23" s="44" t="str">
        <f ca="1">IF(AND(T23="YES",W23&lt;&gt;""),IF(W23&lt;=VLOOKUP(G23,'Players Stats'!$C$88:$H$127,6),1,0),"")</f>
        <v/>
      </c>
      <c r="Y23" s="27" t="str">
        <f t="shared" ca="1" si="14"/>
        <v/>
      </c>
      <c r="Z23" s="44" t="str">
        <f ca="1">IF(Y23="","",IF(Y23&lt;=Simulation!$K$7,"YES","NO"))</f>
        <v/>
      </c>
      <c r="AA23" s="27" t="str">
        <f t="shared" ca="1" si="15"/>
        <v/>
      </c>
      <c r="AB23" s="44" t="str">
        <f ca="1">IF(Z23="NO",IF(AA23&lt;=Simulation!$K$9,D23,E23),"")</f>
        <v/>
      </c>
      <c r="AD23" s="44">
        <f t="shared" ca="1" si="16"/>
        <v>2</v>
      </c>
      <c r="AE23" s="6" t="str">
        <f t="shared" ca="1" si="17"/>
        <v>-</v>
      </c>
      <c r="AF23" s="44">
        <f t="shared" ca="1" si="18"/>
        <v>12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167</v>
      </c>
      <c r="AM23" s="44">
        <f ca="1">IF(AL22&lt;&gt;"",IF(AND(BL22&lt;&gt;"", AN22=BL22),RANDBETWEEN(Simulation!$N$6,Simulation!$P$6),RANDBETWEEN(Simulation!$N$5,Simulation!$P$5)),"")</f>
        <v>23</v>
      </c>
      <c r="AN23" s="44">
        <f t="shared" ca="1" si="65"/>
        <v>8</v>
      </c>
      <c r="AO23" s="44">
        <f t="shared" ca="1" si="19"/>
        <v>7</v>
      </c>
      <c r="AP23" s="27">
        <f t="shared" ca="1" si="20"/>
        <v>0.76102496352626414</v>
      </c>
      <c r="AQ23" s="44">
        <f t="shared" ca="1" si="21"/>
        <v>39</v>
      </c>
      <c r="AR23" s="44" t="str">
        <f ca="1">IF(AL23&lt;&gt;"",VLOOKUP(AQ23,'Players Stats'!$C$88:$D$127,2),"")</f>
        <v>Power Forward</v>
      </c>
      <c r="AS23" s="44" t="str">
        <f ca="1">IF(AL23&lt;&gt;"",VLOOKUP(AQ23,'Players Stats'!$C$88:$E$127,3),"")</f>
        <v>Tim Duncan</v>
      </c>
      <c r="AT23" s="27">
        <f t="shared" ca="1" si="22"/>
        <v>0.41601496824755291</v>
      </c>
      <c r="AU23" s="44">
        <f ca="1">IF(AL23&lt;&gt;"",VLOOKUP('Quarter 4'!AQ23-5*('Quarter 4'!AN23-1),'Players Stats'!$B$136:$J$140,1+AO23),"")</f>
        <v>3.9400000000000004E-2</v>
      </c>
      <c r="AV23" s="44" t="str">
        <f t="shared" ca="1" si="66"/>
        <v>NO</v>
      </c>
      <c r="AW23" s="27">
        <f t="shared" ca="1" si="23"/>
        <v>0.21264915285959218</v>
      </c>
      <c r="AX23" s="44">
        <f ca="1">IF(AL23&lt;&gt;"",IF(AV23="NO",VLOOKUP(AQ23,'Players Stats'!$C$88:$I$127,7),""),"")</f>
        <v>7.0422535211267616E-3</v>
      </c>
      <c r="AY23" s="44">
        <f t="shared" ca="1" si="67"/>
        <v>2</v>
      </c>
      <c r="AZ23" s="27">
        <f t="shared" ca="1" si="24"/>
        <v>0.9964974485424879</v>
      </c>
      <c r="BA23" s="44">
        <f ca="1">IF(AV23="NO",VLOOKUP(AQ23,'Players Stats'!$C$88:$H$127,7-'Quarter 4'!AY23),"")</f>
        <v>0.502</v>
      </c>
      <c r="BB23" s="44">
        <f t="shared" ca="1" si="68"/>
        <v>0</v>
      </c>
      <c r="BC23" s="27">
        <f t="shared" ca="1" si="25"/>
        <v>0.24992144407888373</v>
      </c>
      <c r="BD23" s="44" t="str">
        <f ca="1">IF(BC23="","",IF(BC23&lt;=VLOOKUP(AQ23,'Players Stats'!$C$88:$L$127,10),"YES","NO"))</f>
        <v>NO</v>
      </c>
      <c r="BE23" s="27" t="str">
        <f t="shared" ca="1" si="26"/>
        <v/>
      </c>
      <c r="BF23" s="44" t="str">
        <f ca="1">IF(BD23="YES",IF(BE23&lt;=VLOOKUP(AQ23,'Players Stats'!$C$88:$H$127,6),1,0),"")</f>
        <v/>
      </c>
      <c r="BG23" s="27" t="str">
        <f t="shared" ca="1" si="27"/>
        <v/>
      </c>
      <c r="BH23" s="44" t="str">
        <f ca="1">IF(AND(BD23="YES",BG23&lt;&gt;""),IF(BG23&lt;=VLOOKUP(AQ23,'Players Stats'!$C$88:$H$127,6),1,0),"")</f>
        <v/>
      </c>
      <c r="BI23" s="27">
        <f t="shared" ca="1" si="28"/>
        <v>0.99097013266059453</v>
      </c>
      <c r="BJ23" s="44" t="str">
        <f ca="1">IF(BI23="","",IF(BI23&lt;=Simulation!$K$7,"YES","NO"))</f>
        <v>NO</v>
      </c>
      <c r="BK23" s="27">
        <f t="shared" ca="1" si="29"/>
        <v>0.66504026505045788</v>
      </c>
      <c r="BL23" s="44">
        <f ca="1">IF(BJ23="NO",IF(BK23&lt;=Simulation!$K$9,AN23,AO23),"")</f>
        <v>7</v>
      </c>
      <c r="BN23" s="44">
        <f t="shared" ca="1" si="30"/>
        <v>0</v>
      </c>
      <c r="BO23" s="6" t="str">
        <f t="shared" ca="1" si="31"/>
        <v>-</v>
      </c>
      <c r="BP23" s="44">
        <f t="shared" ca="1" si="32"/>
        <v>2</v>
      </c>
      <c r="BR23" s="44" t="str">
        <f t="shared" ca="1" si="2"/>
        <v/>
      </c>
      <c r="BS23" s="44" t="str">
        <f t="shared" ca="1" si="2"/>
        <v/>
      </c>
      <c r="BT23" s="44" t="str">
        <f t="shared" ca="1" si="2"/>
        <v/>
      </c>
      <c r="BU23" s="44"/>
      <c r="BV23" s="44">
        <f ca="1">IF(BV22&lt;&gt;"",IF(AND(BV22&lt;60*Simulation!$K$8, BV22+BW23&lt;60*Simulation!$K$8),BV22+BW23,""),"")</f>
        <v>190</v>
      </c>
      <c r="BW23" s="44">
        <f ca="1">IF(BV22&lt;&gt;"",IF(AND(CV22&lt;&gt;"", BX22=CV22),RANDBETWEEN(Simulation!$N$6,Simulation!$P$6),RANDBETWEEN(Simulation!$N$5,Simulation!$P$5)),"")</f>
        <v>9</v>
      </c>
      <c r="BX23" s="44">
        <f t="shared" ca="1" si="69"/>
        <v>7</v>
      </c>
      <c r="BY23" s="44">
        <f t="shared" ca="1" si="33"/>
        <v>8</v>
      </c>
      <c r="BZ23" s="27">
        <f t="shared" ca="1" si="34"/>
        <v>6.4267178089476018E-2</v>
      </c>
      <c r="CA23" s="44">
        <f t="shared" ca="1" si="35"/>
        <v>31</v>
      </c>
      <c r="CB23" s="44" t="str">
        <f ca="1">IF(BV23&lt;&gt;"",VLOOKUP(CA23,'Players Stats'!$C$88:$D$127,2),"")</f>
        <v>Point Guard</v>
      </c>
      <c r="CC23" s="44" t="str">
        <f ca="1">IF(BV23&lt;&gt;"",VLOOKUP(CA23,'Players Stats'!$C$88:$E$127,3),"")</f>
        <v>Klay Thompson</v>
      </c>
      <c r="CD23" s="27">
        <f t="shared" ca="1" si="36"/>
        <v>8.0157092800132057E-2</v>
      </c>
      <c r="CE23" s="44">
        <f ca="1">IF(BV23&lt;&gt;"",VLOOKUP('Quarter 4'!CA23-5*('Quarter 4'!BX23-1),'Players Stats'!$B$136:$J$140,1+BY23),"")</f>
        <v>9.7650000000000001E-2</v>
      </c>
      <c r="CF23" s="44" t="str">
        <f t="shared" ca="1" si="70"/>
        <v>YES</v>
      </c>
      <c r="CG23" s="27" t="str">
        <f t="shared" ca="1" si="37"/>
        <v/>
      </c>
      <c r="CH23" s="44" t="str">
        <f ca="1">IF(BV23&lt;&gt;"",IF(CF23="NO",VLOOKUP(CA23,'Players Stats'!$C$88:$I$127,7),""),"")</f>
        <v/>
      </c>
      <c r="CI23" s="44" t="str">
        <f t="shared" ca="1" si="71"/>
        <v/>
      </c>
      <c r="CJ23" s="27" t="str">
        <f t="shared" ca="1" si="38"/>
        <v/>
      </c>
      <c r="CK23" s="44" t="str">
        <f ca="1">IF(CF23="NO",VLOOKUP(CA23,'Players Stats'!$C$88:$H$127,7-'Quarter 4'!CI23),"")</f>
        <v/>
      </c>
      <c r="CL23" s="44" t="str">
        <f t="shared" ca="1" si="72"/>
        <v/>
      </c>
      <c r="CM23" s="27" t="str">
        <f t="shared" ca="1" si="39"/>
        <v/>
      </c>
      <c r="CN23" s="44" t="str">
        <f ca="1">IF(CM23="","",IF(CM23&lt;=VLOOKUP(CA23,'Players Stats'!$C$88:$L$127,10),"YES","NO"))</f>
        <v/>
      </c>
      <c r="CO23" s="27" t="str">
        <f t="shared" ca="1" si="40"/>
        <v/>
      </c>
      <c r="CP23" s="44" t="str">
        <f ca="1">IF(CN23="YES",IF(CO23&lt;=VLOOKUP(CA23,'Players Stats'!$C$88:$H$127,6),1,0),"")</f>
        <v/>
      </c>
      <c r="CQ23" s="27" t="str">
        <f t="shared" ca="1" si="41"/>
        <v/>
      </c>
      <c r="CR23" s="44" t="str">
        <f ca="1">IF(AND(CN23="YES",CQ23&lt;&gt;""),IF(CQ23&lt;=VLOOKUP(CA23,'Players Stats'!$C$88:$H$127,6),1,0),"")</f>
        <v/>
      </c>
      <c r="CS23" s="27" t="str">
        <f t="shared" ca="1" si="42"/>
        <v/>
      </c>
      <c r="CT23" s="44" t="str">
        <f ca="1">IF(CS23="","",IF(CS23&lt;=Simulation!$K$7,"YES","NO"))</f>
        <v/>
      </c>
      <c r="CU23" s="27" t="str">
        <f t="shared" ca="1" si="43"/>
        <v/>
      </c>
      <c r="CV23" s="44" t="str">
        <f ca="1">IF(CT23="NO",IF(CU23&lt;=Simulation!$K$9,BX23,BY23),"")</f>
        <v/>
      </c>
      <c r="CX23" s="44">
        <f t="shared" ca="1" si="44"/>
        <v>5</v>
      </c>
      <c r="CY23" s="6" t="str">
        <f t="shared" ca="1" si="45"/>
        <v>-</v>
      </c>
      <c r="CZ23" s="44">
        <f t="shared" ca="1" si="46"/>
        <v>4</v>
      </c>
      <c r="DB23" s="44" t="str">
        <f t="shared" ca="1" si="3"/>
        <v/>
      </c>
      <c r="DC23" s="44" t="str">
        <f t="shared" ca="1" si="3"/>
        <v/>
      </c>
      <c r="DD23" s="44" t="str">
        <f t="shared" ca="1" si="3"/>
        <v/>
      </c>
      <c r="DE23" s="44"/>
      <c r="DF23" s="44">
        <f ca="1">IF(DF22&lt;&gt;"",IF(AND(DF22&lt;60*Simulation!$K$8, DF22+DG23&lt;60*Simulation!$K$8),DF22+DG23,""),"")</f>
        <v>144</v>
      </c>
      <c r="DG23" s="44">
        <f ca="1">IF(DF22&lt;&gt;"",IF(AND(EF22&lt;&gt;"", DH22=EF22),RANDBETWEEN(Simulation!$N$6,Simulation!$P$6),RANDBETWEEN(Simulation!$N$5,Simulation!$P$5)),"")</f>
        <v>10</v>
      </c>
      <c r="DH23" s="44">
        <f t="shared" ca="1" si="73"/>
        <v>7</v>
      </c>
      <c r="DI23" s="44">
        <f t="shared" ca="1" si="47"/>
        <v>8</v>
      </c>
      <c r="DJ23" s="27">
        <f t="shared" ca="1" si="48"/>
        <v>0.21834906025531653</v>
      </c>
      <c r="DK23" s="44">
        <f t="shared" ca="1" si="49"/>
        <v>32</v>
      </c>
      <c r="DL23" s="44" t="str">
        <f ca="1">IF(DF23&lt;&gt;"",VLOOKUP(DK23,'Players Stats'!$C$88:$D$127,2),"")</f>
        <v>Shooting Guard</v>
      </c>
      <c r="DM23" s="44" t="str">
        <f ca="1">IF(DF23&lt;&gt;"",VLOOKUP(DK23,'Players Stats'!$C$88:$E$127,3),"")</f>
        <v>Stephen Curry</v>
      </c>
      <c r="DN23" s="27">
        <f t="shared" ca="1" si="50"/>
        <v>0.8329067441573641</v>
      </c>
      <c r="DO23" s="44">
        <f ca="1">IF(DF23&lt;&gt;"",VLOOKUP('Quarter 4'!DK23-5*('Quarter 4'!DH23-1),'Players Stats'!$B$136:$J$140,1+DI23),"")</f>
        <v>4.4549999999999999E-2</v>
      </c>
      <c r="DP23" s="44" t="str">
        <f t="shared" ca="1" si="74"/>
        <v>NO</v>
      </c>
      <c r="DQ23" s="27">
        <f t="shared" ca="1" si="51"/>
        <v>0.88501482423642996</v>
      </c>
      <c r="DR23" s="44">
        <f ca="1">IF(DF23&lt;&gt;"",IF(DP23="NO",VLOOKUP(DK23,'Players Stats'!$C$88:$I$127,7),""),"")</f>
        <v>0.30196078431372547</v>
      </c>
      <c r="DS23" s="44">
        <f t="shared" ca="1" si="75"/>
        <v>2</v>
      </c>
      <c r="DT23" s="27">
        <f t="shared" ca="1" si="52"/>
        <v>0.68563837820241269</v>
      </c>
      <c r="DU23" s="44">
        <f ca="1">IF(DP23="NO",VLOOKUP(DK23,'Players Stats'!$C$88:$H$127,7-'Quarter 4'!DS23),"")</f>
        <v>0.45100000000000001</v>
      </c>
      <c r="DV23" s="44">
        <f t="shared" ca="1" si="76"/>
        <v>0</v>
      </c>
      <c r="DW23" s="27">
        <f t="shared" ca="1" si="53"/>
        <v>3.5536624177373133E-2</v>
      </c>
      <c r="DX23" s="44" t="str">
        <f ca="1">IF(DW23="","",IF(DW23&lt;=VLOOKUP(DK23,'Players Stats'!$C$88:$L$127,10),"YES","NO"))</f>
        <v>NO</v>
      </c>
      <c r="DY23" s="27" t="str">
        <f t="shared" ca="1" si="54"/>
        <v/>
      </c>
      <c r="DZ23" s="44" t="str">
        <f ca="1">IF(DX23="YES",IF(DY23&lt;=VLOOKUP(DK23,'Players Stats'!$C$88:$H$127,6),1,0),"")</f>
        <v/>
      </c>
      <c r="EA23" s="27" t="str">
        <f t="shared" ca="1" si="55"/>
        <v/>
      </c>
      <c r="EB23" s="44" t="str">
        <f ca="1">IF(AND(DX23="YES",EA23&lt;&gt;""),IF(EA23&lt;=VLOOKUP(DK23,'Players Stats'!$C$88:$H$127,6),1,0),"")</f>
        <v/>
      </c>
      <c r="EC23" s="27">
        <f t="shared" ca="1" si="56"/>
        <v>0.10361985210884883</v>
      </c>
      <c r="ED23" s="44" t="str">
        <f ca="1">IF(EC23="","",IF(EC23&lt;=Simulation!$K$7,"YES","NO"))</f>
        <v>NO</v>
      </c>
      <c r="EE23" s="27">
        <f t="shared" ca="1" si="57"/>
        <v>0.48786031125408125</v>
      </c>
      <c r="EF23" s="44">
        <f ca="1">IF(ED23="NO",IF(EE23&lt;=Simulation!$K$9,DH23,DI23),"")</f>
        <v>8</v>
      </c>
      <c r="EH23" s="44">
        <f t="shared" ca="1" si="58"/>
        <v>2</v>
      </c>
      <c r="EI23" s="6" t="str">
        <f t="shared" ca="1" si="59"/>
        <v>-</v>
      </c>
      <c r="EJ23" s="44">
        <f t="shared" ca="1" si="60"/>
        <v>8</v>
      </c>
      <c r="EL23" s="44" t="str">
        <f t="shared" ca="1" si="4"/>
        <v/>
      </c>
      <c r="EM23" s="44" t="str">
        <f t="shared" ca="1" si="4"/>
        <v/>
      </c>
      <c r="EN23" s="44" t="str">
        <f t="shared" ca="1" si="4"/>
        <v/>
      </c>
    </row>
    <row r="24" spans="2:144">
      <c r="B24" s="44">
        <f ca="1">IF(B23&lt;&gt;"",IF(AND(B23&lt;60*Simulation!$K$8, B23+C24&lt;60*Simulation!$K$8),B23+C24,""),"")</f>
        <v>198</v>
      </c>
      <c r="C24" s="44">
        <f ca="1">IF(B23&lt;&gt;"",IF(AND(AB23&lt;&gt;"", D23=AB23),RANDBETWEEN(Simulation!$N$6,Simulation!$P$6),RANDBETWEEN(Simulation!$N$5,Simulation!$P$5)),"")</f>
        <v>20</v>
      </c>
      <c r="D24" s="44">
        <f t="shared" ca="1" si="61"/>
        <v>7</v>
      </c>
      <c r="E24" s="44">
        <f t="shared" ca="1" si="5"/>
        <v>8</v>
      </c>
      <c r="F24" s="27">
        <f t="shared" ca="1" si="6"/>
        <v>0.22680272644525556</v>
      </c>
      <c r="G24" s="44">
        <f t="shared" ca="1" si="7"/>
        <v>32</v>
      </c>
      <c r="H24" s="44" t="str">
        <f ca="1">IF(B24&lt;&gt;"",VLOOKUP(G24,'Players Stats'!$C$88:$D$127,2),"")</f>
        <v>Shooting Guard</v>
      </c>
      <c r="I24" s="44" t="str">
        <f ca="1">IF(B24&lt;&gt;"",VLOOKUP(G24,'Players Stats'!$C$88:$E$127,3),"")</f>
        <v>Stephen Curry</v>
      </c>
      <c r="J24" s="27">
        <f t="shared" ca="1" si="8"/>
        <v>0.66093540220206415</v>
      </c>
      <c r="K24" s="44">
        <f ca="1">IF(B24&lt;&gt;"",VLOOKUP('Quarter 4'!G24-5*('Quarter 4'!D24-1),'Players Stats'!$B$136:$J$140,1+E24),"")</f>
        <v>4.4549999999999999E-2</v>
      </c>
      <c r="L24" s="44" t="str">
        <f t="shared" ca="1" si="62"/>
        <v>NO</v>
      </c>
      <c r="M24" s="27">
        <f t="shared" ca="1" si="9"/>
        <v>0.17994037465273582</v>
      </c>
      <c r="N24" s="44">
        <f ca="1">IF(B24&lt;&gt;"",IF(L24="NO",VLOOKUP(G24,'Players Stats'!$C$88:$I$127,7),""),"")</f>
        <v>0.30196078431372547</v>
      </c>
      <c r="O24" s="44">
        <f t="shared" ca="1" si="63"/>
        <v>3</v>
      </c>
      <c r="P24" s="27">
        <f t="shared" ca="1" si="10"/>
        <v>0.9413648700376912</v>
      </c>
      <c r="Q24" s="44">
        <f ca="1">IF(L24="NO",VLOOKUP(G24,'Players Stats'!$C$88:$H$127,7-'Quarter 4'!O24),"")</f>
        <v>0.45300000000000001</v>
      </c>
      <c r="R24" s="44">
        <f t="shared" ca="1" si="64"/>
        <v>0</v>
      </c>
      <c r="S24" s="27" t="str">
        <f t="shared" ca="1" si="11"/>
        <v/>
      </c>
      <c r="T24" s="44" t="str">
        <f ca="1">IF(S24="","",IF(S24&lt;=VLOOKUP(G24,'Players Stats'!$C$88:$L$127,10),"YES","NO"))</f>
        <v/>
      </c>
      <c r="U24" s="27" t="str">
        <f t="shared" ca="1" si="12"/>
        <v/>
      </c>
      <c r="V24" s="44" t="str">
        <f ca="1">IF(T24="YES",IF(U24&lt;=VLOOKUP(G24,'Players Stats'!$C$88:$H$127,6),1,0),"")</f>
        <v/>
      </c>
      <c r="W24" s="27" t="str">
        <f t="shared" ca="1" si="13"/>
        <v/>
      </c>
      <c r="X24" s="44" t="str">
        <f ca="1">IF(AND(T24="YES",W24&lt;&gt;""),IF(W24&lt;=VLOOKUP(G24,'Players Stats'!$C$88:$H$127,6),1,0),"")</f>
        <v/>
      </c>
      <c r="Y24" s="27" t="str">
        <f t="shared" ca="1" si="14"/>
        <v/>
      </c>
      <c r="Z24" s="44" t="str">
        <f ca="1">IF(Y24="","",IF(Y24&lt;=Simulation!$K$7,"YES","NO"))</f>
        <v/>
      </c>
      <c r="AA24" s="27" t="str">
        <f t="shared" ca="1" si="15"/>
        <v/>
      </c>
      <c r="AB24" s="44" t="str">
        <f ca="1">IF(Z24="NO",IF(AA24&lt;=Simulation!$K$9,D24,E24),"")</f>
        <v/>
      </c>
      <c r="AD24" s="44">
        <f t="shared" ca="1" si="16"/>
        <v>2</v>
      </c>
      <c r="AE24" s="6" t="str">
        <f t="shared" ca="1" si="17"/>
        <v>-</v>
      </c>
      <c r="AF24" s="44">
        <f t="shared" ca="1" si="18"/>
        <v>12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180</v>
      </c>
      <c r="AM24" s="44">
        <f ca="1">IF(AL23&lt;&gt;"",IF(AND(BL23&lt;&gt;"", AN23=BL23),RANDBETWEEN(Simulation!$N$6,Simulation!$P$6),RANDBETWEEN(Simulation!$N$5,Simulation!$P$5)),"")</f>
        <v>13</v>
      </c>
      <c r="AN24" s="44">
        <f t="shared" ca="1" si="65"/>
        <v>7</v>
      </c>
      <c r="AO24" s="44">
        <f t="shared" ca="1" si="19"/>
        <v>8</v>
      </c>
      <c r="AP24" s="27">
        <f t="shared" ca="1" si="20"/>
        <v>0.127413122038747</v>
      </c>
      <c r="AQ24" s="44">
        <f t="shared" ca="1" si="21"/>
        <v>31</v>
      </c>
      <c r="AR24" s="44" t="str">
        <f ca="1">IF(AL24&lt;&gt;"",VLOOKUP(AQ24,'Players Stats'!$C$88:$D$127,2),"")</f>
        <v>Point Guard</v>
      </c>
      <c r="AS24" s="44" t="str">
        <f ca="1">IF(AL24&lt;&gt;"",VLOOKUP(AQ24,'Players Stats'!$C$88:$E$127,3),"")</f>
        <v>Klay Thompson</v>
      </c>
      <c r="AT24" s="27">
        <f t="shared" ca="1" si="22"/>
        <v>0.83585448091473247</v>
      </c>
      <c r="AU24" s="44">
        <f ca="1">IF(AL24&lt;&gt;"",VLOOKUP('Quarter 4'!AQ24-5*('Quarter 4'!AN24-1),'Players Stats'!$B$136:$J$140,1+AO24),"")</f>
        <v>9.7650000000000001E-2</v>
      </c>
      <c r="AV24" s="44" t="str">
        <f t="shared" ca="1" si="66"/>
        <v>NO</v>
      </c>
      <c r="AW24" s="27">
        <f t="shared" ca="1" si="23"/>
        <v>0.38342855827014222</v>
      </c>
      <c r="AX24" s="44">
        <f ca="1">IF(AL24&lt;&gt;"",IF(AV24="NO",VLOOKUP(AQ24,'Players Stats'!$C$88:$I$127,7),""),"")</f>
        <v>0.30331753554502372</v>
      </c>
      <c r="AY24" s="44">
        <f t="shared" ca="1" si="67"/>
        <v>2</v>
      </c>
      <c r="AZ24" s="27">
        <f t="shared" ca="1" si="24"/>
        <v>0.24905717160450769</v>
      </c>
      <c r="BA24" s="44">
        <f ca="1">IF(AV24="NO",VLOOKUP(AQ24,'Players Stats'!$C$88:$H$127,7-'Quarter 4'!AY24),"")</f>
        <v>0.42199999999999999</v>
      </c>
      <c r="BB24" s="44">
        <f t="shared" ca="1" si="68"/>
        <v>2</v>
      </c>
      <c r="BC24" s="27">
        <f t="shared" ca="1" si="25"/>
        <v>0.73943978883748251</v>
      </c>
      <c r="BD24" s="44" t="str">
        <f ca="1">IF(BC24="","",IF(BC24&lt;=VLOOKUP(AQ24,'Players Stats'!$C$88:$L$127,10),"YES","NO"))</f>
        <v>NO</v>
      </c>
      <c r="BE24" s="27" t="str">
        <f t="shared" ca="1" si="26"/>
        <v/>
      </c>
      <c r="BF24" s="44" t="str">
        <f ca="1">IF(BD24="YES",IF(BE24&lt;=VLOOKUP(AQ24,'Players Stats'!$C$88:$H$127,6),1,0),"")</f>
        <v/>
      </c>
      <c r="BG24" s="27" t="str">
        <f t="shared" ca="1" si="27"/>
        <v/>
      </c>
      <c r="BH24" s="44" t="str">
        <f ca="1">IF(AND(BD24="YES",BG24&lt;&gt;""),IF(BG24&lt;=VLOOKUP(AQ24,'Players Stats'!$C$88:$H$127,6),1,0),"")</f>
        <v/>
      </c>
      <c r="BI24" s="27" t="str">
        <f t="shared" ca="1" si="28"/>
        <v/>
      </c>
      <c r="BJ24" s="44" t="str">
        <f ca="1">IF(BI24="","",IF(BI24&lt;=Simulation!$K$7,"YES","NO"))</f>
        <v/>
      </c>
      <c r="BK24" s="27" t="str">
        <f t="shared" ca="1" si="29"/>
        <v/>
      </c>
      <c r="BL24" s="44" t="str">
        <f ca="1">IF(BJ24="NO",IF(BK24&lt;=Simulation!$K$9,AN24,AO24),"")</f>
        <v/>
      </c>
      <c r="BN24" s="44">
        <f t="shared" ca="1" si="30"/>
        <v>2</v>
      </c>
      <c r="BO24" s="6" t="str">
        <f t="shared" ca="1" si="31"/>
        <v>-</v>
      </c>
      <c r="BP24" s="44">
        <f t="shared" ca="1" si="32"/>
        <v>2</v>
      </c>
      <c r="BR24" s="44" t="str">
        <f t="shared" ca="1" si="2"/>
        <v/>
      </c>
      <c r="BS24" s="44" t="str">
        <f t="shared" ca="1" si="2"/>
        <v/>
      </c>
      <c r="BT24" s="44" t="str">
        <f t="shared" ca="1" si="2"/>
        <v/>
      </c>
      <c r="BU24" s="44"/>
      <c r="BV24" s="44">
        <f ca="1">IF(BV23&lt;&gt;"",IF(AND(BV23&lt;60*Simulation!$K$8, BV23+BW24&lt;60*Simulation!$K$8),BV23+BW24,""),"")</f>
        <v>205</v>
      </c>
      <c r="BW24" s="44">
        <f ca="1">IF(BV23&lt;&gt;"",IF(AND(CV23&lt;&gt;"", BX23=CV23),RANDBETWEEN(Simulation!$N$6,Simulation!$P$6),RANDBETWEEN(Simulation!$N$5,Simulation!$P$5)),"")</f>
        <v>15</v>
      </c>
      <c r="BX24" s="44">
        <f t="shared" ca="1" si="69"/>
        <v>8</v>
      </c>
      <c r="BY24" s="44">
        <f t="shared" ca="1" si="33"/>
        <v>7</v>
      </c>
      <c r="BZ24" s="27">
        <f t="shared" ca="1" si="34"/>
        <v>0.2728923553803605</v>
      </c>
      <c r="CA24" s="44">
        <f t="shared" ca="1" si="35"/>
        <v>37</v>
      </c>
      <c r="CB24" s="44" t="str">
        <f ca="1">IF(BV24&lt;&gt;"",VLOOKUP(CA24,'Players Stats'!$C$88:$D$127,2),"")</f>
        <v>Shooting Guard</v>
      </c>
      <c r="CC24" s="44" t="str">
        <f ca="1">IF(BV24&lt;&gt;"",VLOOKUP(CA24,'Players Stats'!$C$88:$E$127,3),"")</f>
        <v>Tony Parker</v>
      </c>
      <c r="CD24" s="27">
        <f t="shared" ca="1" si="36"/>
        <v>0.72185294901820396</v>
      </c>
      <c r="CE24" s="44">
        <f ca="1">IF(BV24&lt;&gt;"",VLOOKUP('Quarter 4'!CA24-5*('Quarter 4'!BX24-1),'Players Stats'!$B$136:$J$140,1+BY24),"")</f>
        <v>9.6149999999999999E-2</v>
      </c>
      <c r="CF24" s="44" t="str">
        <f t="shared" ca="1" si="70"/>
        <v>NO</v>
      </c>
      <c r="CG24" s="27">
        <f t="shared" ca="1" si="37"/>
        <v>0.25456589735963242</v>
      </c>
      <c r="CH24" s="44">
        <f ca="1">IF(BV24&lt;&gt;"",IF(CF24="NO",VLOOKUP(CA24,'Players Stats'!$C$88:$I$127,7),""),"")</f>
        <v>6.2111801242236017E-2</v>
      </c>
      <c r="CI24" s="44">
        <f t="shared" ca="1" si="71"/>
        <v>2</v>
      </c>
      <c r="CJ24" s="27">
        <f t="shared" ca="1" si="38"/>
        <v>0.38131213806101505</v>
      </c>
      <c r="CK24" s="44">
        <f ca="1">IF(CF24="NO",VLOOKUP(CA24,'Players Stats'!$C$88:$H$127,7-'Quarter 4'!CI24),"")</f>
        <v>0.52200000000000002</v>
      </c>
      <c r="CL24" s="44">
        <f t="shared" ca="1" si="72"/>
        <v>2</v>
      </c>
      <c r="CM24" s="27">
        <f t="shared" ca="1" si="39"/>
        <v>0.62872192102114777</v>
      </c>
      <c r="CN24" s="44" t="str">
        <f ca="1">IF(CM24="","",IF(CM24&lt;=VLOOKUP(CA24,'Players Stats'!$C$88:$L$127,10),"YES","NO"))</f>
        <v>NO</v>
      </c>
      <c r="CO24" s="27" t="str">
        <f t="shared" ca="1" si="40"/>
        <v/>
      </c>
      <c r="CP24" s="44" t="str">
        <f ca="1">IF(CN24="YES",IF(CO24&lt;=VLOOKUP(CA24,'Players Stats'!$C$88:$H$127,6),1,0),"")</f>
        <v/>
      </c>
      <c r="CQ24" s="27" t="str">
        <f t="shared" ca="1" si="41"/>
        <v/>
      </c>
      <c r="CR24" s="44" t="str">
        <f ca="1">IF(AND(CN24="YES",CQ24&lt;&gt;""),IF(CQ24&lt;=VLOOKUP(CA24,'Players Stats'!$C$88:$H$127,6),1,0),"")</f>
        <v/>
      </c>
      <c r="CS24" s="27" t="str">
        <f t="shared" ca="1" si="42"/>
        <v/>
      </c>
      <c r="CT24" s="44" t="str">
        <f ca="1">IF(CS24="","",IF(CS24&lt;=Simulation!$K$7,"YES","NO"))</f>
        <v/>
      </c>
      <c r="CU24" s="27" t="str">
        <f t="shared" ca="1" si="43"/>
        <v/>
      </c>
      <c r="CV24" s="44" t="str">
        <f ca="1">IF(CT24="NO",IF(CU24&lt;=Simulation!$K$9,BX24,BY24),"")</f>
        <v/>
      </c>
      <c r="CX24" s="44">
        <f t="shared" ca="1" si="44"/>
        <v>5</v>
      </c>
      <c r="CY24" s="6" t="str">
        <f t="shared" ca="1" si="45"/>
        <v>-</v>
      </c>
      <c r="CZ24" s="44">
        <f t="shared" ca="1" si="46"/>
        <v>6</v>
      </c>
      <c r="DB24" s="44" t="str">
        <f t="shared" ca="1" si="3"/>
        <v/>
      </c>
      <c r="DC24" s="44" t="str">
        <f t="shared" ca="1" si="3"/>
        <v/>
      </c>
      <c r="DD24" s="44" t="str">
        <f t="shared" ca="1" si="3"/>
        <v/>
      </c>
      <c r="DE24" s="44"/>
      <c r="DF24" s="44">
        <f ca="1">IF(DF23&lt;&gt;"",IF(AND(DF23&lt;60*Simulation!$K$8, DF23+DG24&lt;60*Simulation!$K$8),DF23+DG24,""),"")</f>
        <v>155</v>
      </c>
      <c r="DG24" s="44">
        <f ca="1">IF(DF23&lt;&gt;"",IF(AND(EF23&lt;&gt;"", DH23=EF23),RANDBETWEEN(Simulation!$N$6,Simulation!$P$6),RANDBETWEEN(Simulation!$N$5,Simulation!$P$5)),"")</f>
        <v>11</v>
      </c>
      <c r="DH24" s="44">
        <f t="shared" ca="1" si="73"/>
        <v>8</v>
      </c>
      <c r="DI24" s="44">
        <f t="shared" ca="1" si="47"/>
        <v>7</v>
      </c>
      <c r="DJ24" s="27">
        <f t="shared" ca="1" si="48"/>
        <v>7.9373530945111459E-2</v>
      </c>
      <c r="DK24" s="44">
        <f t="shared" ca="1" si="49"/>
        <v>36</v>
      </c>
      <c r="DL24" s="44" t="str">
        <f ca="1">IF(DF24&lt;&gt;"",VLOOKUP(DK24,'Players Stats'!$C$88:$D$127,2),"")</f>
        <v>Point Guard</v>
      </c>
      <c r="DM24" s="44" t="str">
        <f ca="1">IF(DF24&lt;&gt;"",VLOOKUP(DK24,'Players Stats'!$C$88:$E$127,3),"")</f>
        <v>Danny Green</v>
      </c>
      <c r="DN24" s="27">
        <f t="shared" ca="1" si="50"/>
        <v>0.91234304080826722</v>
      </c>
      <c r="DO24" s="44">
        <f ca="1">IF(DF24&lt;&gt;"",VLOOKUP('Quarter 4'!DK24-5*('Quarter 4'!DH24-1),'Players Stats'!$B$136:$J$140,1+DI24),"")</f>
        <v>7.0150000000000004E-2</v>
      </c>
      <c r="DP24" s="44" t="str">
        <f t="shared" ca="1" si="74"/>
        <v>NO</v>
      </c>
      <c r="DQ24" s="27">
        <f t="shared" ca="1" si="51"/>
        <v>0.33489949897050786</v>
      </c>
      <c r="DR24" s="44">
        <f ca="1">IF(DF24&lt;&gt;"",IF(DP24="NO",VLOOKUP(DK24,'Players Stats'!$C$88:$I$127,7),""),"")</f>
        <v>0.38518518518518519</v>
      </c>
      <c r="DS24" s="44">
        <f t="shared" ca="1" si="75"/>
        <v>3</v>
      </c>
      <c r="DT24" s="27">
        <f t="shared" ca="1" si="52"/>
        <v>0.18085363809051658</v>
      </c>
      <c r="DU24" s="44">
        <f ca="1">IF(DP24="NO",VLOOKUP(DK24,'Players Stats'!$C$88:$H$127,7-'Quarter 4'!DS24),"")</f>
        <v>0.42899999999999999</v>
      </c>
      <c r="DV24" s="44">
        <f t="shared" ca="1" si="76"/>
        <v>3</v>
      </c>
      <c r="DW24" s="27" t="str">
        <f t="shared" ca="1" si="53"/>
        <v/>
      </c>
      <c r="DX24" s="44" t="str">
        <f ca="1">IF(DW24="","",IF(DW24&lt;=VLOOKUP(DK24,'Players Stats'!$C$88:$L$127,10),"YES","NO"))</f>
        <v/>
      </c>
      <c r="DY24" s="27" t="str">
        <f t="shared" ca="1" si="54"/>
        <v/>
      </c>
      <c r="DZ24" s="44" t="str">
        <f ca="1">IF(DX24="YES",IF(DY24&lt;=VLOOKUP(DK24,'Players Stats'!$C$88:$H$127,6),1,0),"")</f>
        <v/>
      </c>
      <c r="EA24" s="27" t="str">
        <f t="shared" ca="1" si="55"/>
        <v/>
      </c>
      <c r="EB24" s="44" t="str">
        <f ca="1">IF(AND(DX24="YES",EA24&lt;&gt;""),IF(EA24&lt;=VLOOKUP(DK24,'Players Stats'!$C$88:$H$127,6),1,0),"")</f>
        <v/>
      </c>
      <c r="EC24" s="27" t="str">
        <f t="shared" ca="1" si="56"/>
        <v/>
      </c>
      <c r="ED24" s="44" t="str">
        <f ca="1">IF(EC24="","",IF(EC24&lt;=Simulation!$K$7,"YES","NO"))</f>
        <v/>
      </c>
      <c r="EE24" s="27" t="str">
        <f t="shared" ca="1" si="57"/>
        <v/>
      </c>
      <c r="EF24" s="44" t="str">
        <f ca="1">IF(ED24="NO",IF(EE24&lt;=Simulation!$K$9,DH24,DI24),"")</f>
        <v/>
      </c>
      <c r="EH24" s="44">
        <f t="shared" ca="1" si="58"/>
        <v>2</v>
      </c>
      <c r="EI24" s="6" t="str">
        <f t="shared" ca="1" si="59"/>
        <v>-</v>
      </c>
      <c r="EJ24" s="44">
        <f t="shared" ca="1" si="60"/>
        <v>11</v>
      </c>
      <c r="EL24" s="44" t="str">
        <f t="shared" ca="1" si="4"/>
        <v/>
      </c>
      <c r="EM24" s="44" t="str">
        <f t="shared" ca="1" si="4"/>
        <v/>
      </c>
      <c r="EN24" s="44" t="str">
        <f t="shared" ca="1" si="4"/>
        <v/>
      </c>
    </row>
    <row r="25" spans="2:144">
      <c r="B25" s="44">
        <f ca="1">IF(B24&lt;&gt;"",IF(AND(B24&lt;60*Simulation!$K$8, B24+C25&lt;60*Simulation!$K$8),B24+C25,""),"")</f>
        <v>209</v>
      </c>
      <c r="C25" s="44">
        <f ca="1">IF(B24&lt;&gt;"",IF(AND(AB24&lt;&gt;"", D24=AB24),RANDBETWEEN(Simulation!$N$6,Simulation!$P$6),RANDBETWEEN(Simulation!$N$5,Simulation!$P$5)),"")</f>
        <v>11</v>
      </c>
      <c r="D25" s="44">
        <f t="shared" ca="1" si="61"/>
        <v>8</v>
      </c>
      <c r="E25" s="44">
        <f t="shared" ca="1" si="5"/>
        <v>7</v>
      </c>
      <c r="F25" s="27">
        <f t="shared" ca="1" si="6"/>
        <v>0.94677237443931583</v>
      </c>
      <c r="G25" s="44">
        <f t="shared" ca="1" si="7"/>
        <v>40</v>
      </c>
      <c r="H25" s="44" t="str">
        <f ca="1">IF(B25&lt;&gt;"",VLOOKUP(G25,'Players Stats'!$C$88:$D$127,2),"")</f>
        <v>Center</v>
      </c>
      <c r="I25" s="44" t="str">
        <f ca="1">IF(B25&lt;&gt;"",VLOOKUP(G25,'Players Stats'!$C$88:$E$127,3),"")</f>
        <v>Tiago Splitter</v>
      </c>
      <c r="J25" s="27">
        <f t="shared" ca="1" si="8"/>
        <v>0.99275007300242413</v>
      </c>
      <c r="K25" s="44">
        <f ca="1">IF(B25&lt;&gt;"",VLOOKUP('Quarter 4'!G25-5*('Quarter 4'!D25-1),'Players Stats'!$B$136:$J$140,1+E25),"")</f>
        <v>5.1650000000000001E-2</v>
      </c>
      <c r="L25" s="44" t="str">
        <f t="shared" ca="1" si="62"/>
        <v>NO</v>
      </c>
      <c r="M25" s="27">
        <f t="shared" ca="1" si="9"/>
        <v>0.50759440066852624</v>
      </c>
      <c r="N25" s="44">
        <f ca="1">IF(B25&lt;&gt;"",IF(L25="NO",VLOOKUP(G25,'Players Stats'!$C$88:$I$127,7),""),"")</f>
        <v>0</v>
      </c>
      <c r="O25" s="44">
        <f t="shared" ca="1" si="63"/>
        <v>2</v>
      </c>
      <c r="P25" s="27">
        <f t="shared" ca="1" si="10"/>
        <v>3.969193932105608E-2</v>
      </c>
      <c r="Q25" s="44">
        <f ca="1">IF(L25="NO",VLOOKUP(G25,'Players Stats'!$C$88:$H$127,7-'Quarter 4'!O25),"")</f>
        <v>0.56000000000000005</v>
      </c>
      <c r="R25" s="44">
        <f t="shared" ca="1" si="64"/>
        <v>2</v>
      </c>
      <c r="S25" s="27">
        <f t="shared" ca="1" si="11"/>
        <v>0.42076294842319273</v>
      </c>
      <c r="T25" s="44" t="str">
        <f ca="1">IF(S25="","",IF(S25&lt;=VLOOKUP(G25,'Players Stats'!$C$88:$L$127,10),"YES","NO"))</f>
        <v>NO</v>
      </c>
      <c r="U25" s="27" t="str">
        <f t="shared" ca="1" si="12"/>
        <v/>
      </c>
      <c r="V25" s="44" t="str">
        <f ca="1">IF(T25="YES",IF(U25&lt;=VLOOKUP(G25,'Players Stats'!$C$88:$H$127,6),1,0),"")</f>
        <v/>
      </c>
      <c r="W25" s="27" t="str">
        <f t="shared" ca="1" si="13"/>
        <v/>
      </c>
      <c r="X25" s="44" t="str">
        <f ca="1">IF(AND(T25="YES",W25&lt;&gt;""),IF(W25&lt;=VLOOKUP(G25,'Players Stats'!$C$88:$H$127,6),1,0),"")</f>
        <v/>
      </c>
      <c r="Y25" s="27" t="str">
        <f t="shared" ca="1" si="14"/>
        <v/>
      </c>
      <c r="Z25" s="44" t="str">
        <f ca="1">IF(Y25="","",IF(Y25&lt;=Simulation!$K$7,"YES","NO"))</f>
        <v/>
      </c>
      <c r="AA25" s="27" t="str">
        <f t="shared" ca="1" si="15"/>
        <v/>
      </c>
      <c r="AB25" s="44" t="str">
        <f ca="1">IF(Z25="NO",IF(AA25&lt;=Simulation!$K$9,D25,E25),"")</f>
        <v/>
      </c>
      <c r="AD25" s="44">
        <f t="shared" ca="1" si="16"/>
        <v>2</v>
      </c>
      <c r="AE25" s="6" t="str">
        <f t="shared" ca="1" si="17"/>
        <v>-</v>
      </c>
      <c r="AF25" s="44">
        <f t="shared" ca="1" si="18"/>
        <v>14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194</v>
      </c>
      <c r="AM25" s="44">
        <f ca="1">IF(AL24&lt;&gt;"",IF(AND(BL24&lt;&gt;"", AN24=BL24),RANDBETWEEN(Simulation!$N$6,Simulation!$P$6),RANDBETWEEN(Simulation!$N$5,Simulation!$P$5)),"")</f>
        <v>14</v>
      </c>
      <c r="AN25" s="44">
        <f t="shared" ca="1" si="65"/>
        <v>8</v>
      </c>
      <c r="AO25" s="44">
        <f t="shared" ca="1" si="19"/>
        <v>7</v>
      </c>
      <c r="AP25" s="27">
        <f t="shared" ca="1" si="20"/>
        <v>0.32923794113591098</v>
      </c>
      <c r="AQ25" s="44">
        <f t="shared" ca="1" si="21"/>
        <v>37</v>
      </c>
      <c r="AR25" s="44" t="str">
        <f ca="1">IF(AL25&lt;&gt;"",VLOOKUP(AQ25,'Players Stats'!$C$88:$D$127,2),"")</f>
        <v>Shooting Guard</v>
      </c>
      <c r="AS25" s="44" t="str">
        <f ca="1">IF(AL25&lt;&gt;"",VLOOKUP(AQ25,'Players Stats'!$C$88:$E$127,3),"")</f>
        <v>Tony Parker</v>
      </c>
      <c r="AT25" s="27">
        <f t="shared" ca="1" si="22"/>
        <v>0.50986028974388042</v>
      </c>
      <c r="AU25" s="44">
        <f ca="1">IF(AL25&lt;&gt;"",VLOOKUP('Quarter 4'!AQ25-5*('Quarter 4'!AN25-1),'Players Stats'!$B$136:$J$140,1+AO25),"")</f>
        <v>9.6149999999999999E-2</v>
      </c>
      <c r="AV25" s="44" t="str">
        <f t="shared" ca="1" si="66"/>
        <v>NO</v>
      </c>
      <c r="AW25" s="27">
        <f t="shared" ca="1" si="23"/>
        <v>0.37019502970814566</v>
      </c>
      <c r="AX25" s="44">
        <f ca="1">IF(AL25&lt;&gt;"",IF(AV25="NO",VLOOKUP(AQ25,'Players Stats'!$C$88:$I$127,7),""),"")</f>
        <v>6.2111801242236017E-2</v>
      </c>
      <c r="AY25" s="44">
        <f t="shared" ca="1" si="67"/>
        <v>2</v>
      </c>
      <c r="AZ25" s="27">
        <f t="shared" ca="1" si="24"/>
        <v>0.51000590070616392</v>
      </c>
      <c r="BA25" s="44">
        <f ca="1">IF(AV25="NO",VLOOKUP(AQ25,'Players Stats'!$C$88:$H$127,7-'Quarter 4'!AY25),"")</f>
        <v>0.52200000000000002</v>
      </c>
      <c r="BB25" s="44">
        <f t="shared" ca="1" si="68"/>
        <v>2</v>
      </c>
      <c r="BC25" s="27">
        <f t="shared" ca="1" si="25"/>
        <v>5.9061446599456557E-3</v>
      </c>
      <c r="BD25" s="44" t="str">
        <f ca="1">IF(BC25="","",IF(BC25&lt;=VLOOKUP(AQ25,'Players Stats'!$C$88:$L$127,10),"YES","NO"))</f>
        <v>YES</v>
      </c>
      <c r="BE25" s="27">
        <f t="shared" ca="1" si="26"/>
        <v>2.3610378287724054E-2</v>
      </c>
      <c r="BF25" s="44">
        <f ca="1">IF(BD25="YES",IF(BE25&lt;=VLOOKUP(AQ25,'Players Stats'!$C$88:$H$127,6),1,0),"")</f>
        <v>1</v>
      </c>
      <c r="BG25" s="27" t="str">
        <f t="shared" ca="1" si="27"/>
        <v/>
      </c>
      <c r="BH25" s="44" t="str">
        <f ca="1">IF(AND(BD25="YES",BG25&lt;&gt;""),IF(BG25&lt;=VLOOKUP(AQ25,'Players Stats'!$C$88:$H$127,6),1,0),"")</f>
        <v/>
      </c>
      <c r="BI25" s="27" t="str">
        <f t="shared" ca="1" si="28"/>
        <v/>
      </c>
      <c r="BJ25" s="44" t="str">
        <f ca="1">IF(BI25="","",IF(BI25&lt;=Simulation!$K$7,"YES","NO"))</f>
        <v/>
      </c>
      <c r="BK25" s="27" t="str">
        <f t="shared" ca="1" si="29"/>
        <v/>
      </c>
      <c r="BL25" s="44" t="str">
        <f ca="1">IF(BJ25="NO",IF(BK25&lt;=Simulation!$K$9,AN25,AO25),"")</f>
        <v/>
      </c>
      <c r="BN25" s="44">
        <f t="shared" ca="1" si="30"/>
        <v>2</v>
      </c>
      <c r="BO25" s="6" t="str">
        <f t="shared" ca="1" si="31"/>
        <v>-</v>
      </c>
      <c r="BP25" s="44">
        <f t="shared" ca="1" si="32"/>
        <v>5</v>
      </c>
      <c r="BR25" s="44" t="str">
        <f t="shared" ca="1" si="2"/>
        <v/>
      </c>
      <c r="BS25" s="44" t="str">
        <f t="shared" ca="1" si="2"/>
        <v/>
      </c>
      <c r="BT25" s="44" t="str">
        <f t="shared" ca="1" si="2"/>
        <v/>
      </c>
      <c r="BU25" s="44"/>
      <c r="BV25" s="44">
        <f ca="1">IF(BV24&lt;&gt;"",IF(AND(BV24&lt;60*Simulation!$K$8, BV24+BW25&lt;60*Simulation!$K$8),BV24+BW25,""),"")</f>
        <v>218</v>
      </c>
      <c r="BW25" s="44">
        <f ca="1">IF(BV24&lt;&gt;"",IF(AND(CV24&lt;&gt;"", BX24=CV24),RANDBETWEEN(Simulation!$N$6,Simulation!$P$6),RANDBETWEEN(Simulation!$N$5,Simulation!$P$5)),"")</f>
        <v>13</v>
      </c>
      <c r="BX25" s="44">
        <f t="shared" ca="1" si="69"/>
        <v>7</v>
      </c>
      <c r="BY25" s="44">
        <f t="shared" ca="1" si="33"/>
        <v>8</v>
      </c>
      <c r="BZ25" s="27">
        <f t="shared" ca="1" si="34"/>
        <v>0.5052794295457157</v>
      </c>
      <c r="CA25" s="44">
        <f t="shared" ca="1" si="35"/>
        <v>33</v>
      </c>
      <c r="CB25" s="44" t="str">
        <f ca="1">IF(BV25&lt;&gt;"",VLOOKUP(CA25,'Players Stats'!$C$88:$D$127,2),"")</f>
        <v>Small Forward</v>
      </c>
      <c r="CC25" s="44" t="str">
        <f ca="1">IF(BV25&lt;&gt;"",VLOOKUP(CA25,'Players Stats'!$C$88:$E$127,3),"")</f>
        <v>Harrison Barnes</v>
      </c>
      <c r="CD25" s="27">
        <f t="shared" ca="1" si="36"/>
        <v>0.2254769603326191</v>
      </c>
      <c r="CE25" s="44">
        <f ca="1">IF(BV25&lt;&gt;"",VLOOKUP('Quarter 4'!CA25-5*('Quarter 4'!BX25-1),'Players Stats'!$B$136:$J$140,1+BY25),"")</f>
        <v>0.123</v>
      </c>
      <c r="CF25" s="44" t="str">
        <f t="shared" ca="1" si="70"/>
        <v>NO</v>
      </c>
      <c r="CG25" s="27">
        <f t="shared" ca="1" si="37"/>
        <v>0.94607311042655806</v>
      </c>
      <c r="CH25" s="44">
        <f ca="1">IF(BV25&lt;&gt;"",IF(CF25="NO",VLOOKUP(CA25,'Players Stats'!$C$88:$I$127,7),""),"")</f>
        <v>0.1875</v>
      </c>
      <c r="CI25" s="44">
        <f t="shared" ca="1" si="71"/>
        <v>2</v>
      </c>
      <c r="CJ25" s="27">
        <f t="shared" ca="1" si="38"/>
        <v>0.55503389050991347</v>
      </c>
      <c r="CK25" s="44">
        <f ca="1">IF(CF25="NO",VLOOKUP(CA25,'Players Stats'!$C$88:$H$127,7-'Quarter 4'!CI25),"")</f>
        <v>0.439</v>
      </c>
      <c r="CL25" s="44">
        <f t="shared" ca="1" si="72"/>
        <v>0</v>
      </c>
      <c r="CM25" s="27">
        <f t="shared" ca="1" si="39"/>
        <v>0.86277264001318521</v>
      </c>
      <c r="CN25" s="44" t="str">
        <f ca="1">IF(CM25="","",IF(CM25&lt;=VLOOKUP(CA25,'Players Stats'!$C$88:$L$127,10),"YES","NO"))</f>
        <v>NO</v>
      </c>
      <c r="CO25" s="27" t="str">
        <f t="shared" ca="1" si="40"/>
        <v/>
      </c>
      <c r="CP25" s="44" t="str">
        <f ca="1">IF(CN25="YES",IF(CO25&lt;=VLOOKUP(CA25,'Players Stats'!$C$88:$H$127,6),1,0),"")</f>
        <v/>
      </c>
      <c r="CQ25" s="27" t="str">
        <f t="shared" ca="1" si="41"/>
        <v/>
      </c>
      <c r="CR25" s="44" t="str">
        <f ca="1">IF(AND(CN25="YES",CQ25&lt;&gt;""),IF(CQ25&lt;=VLOOKUP(CA25,'Players Stats'!$C$88:$H$127,6),1,0),"")</f>
        <v/>
      </c>
      <c r="CS25" s="27">
        <f t="shared" ca="1" si="42"/>
        <v>0.99755185088753351</v>
      </c>
      <c r="CT25" s="44" t="str">
        <f ca="1">IF(CS25="","",IF(CS25&lt;=Simulation!$K$7,"YES","NO"))</f>
        <v>NO</v>
      </c>
      <c r="CU25" s="27">
        <f t="shared" ca="1" si="43"/>
        <v>0.13864573581883133</v>
      </c>
      <c r="CV25" s="44">
        <f ca="1">IF(CT25="NO",IF(CU25&lt;=Simulation!$K$9,BX25,BY25),"")</f>
        <v>7</v>
      </c>
      <c r="CX25" s="44">
        <f t="shared" ca="1" si="44"/>
        <v>5</v>
      </c>
      <c r="CY25" s="6" t="str">
        <f t="shared" ca="1" si="45"/>
        <v>-</v>
      </c>
      <c r="CZ25" s="44">
        <f t="shared" ca="1" si="46"/>
        <v>6</v>
      </c>
      <c r="DB25" s="44" t="str">
        <f t="shared" ca="1" si="3"/>
        <v/>
      </c>
      <c r="DC25" s="44" t="str">
        <f t="shared" ca="1" si="3"/>
        <v/>
      </c>
      <c r="DD25" s="44" t="str">
        <f t="shared" ca="1" si="3"/>
        <v/>
      </c>
      <c r="DE25" s="44"/>
      <c r="DF25" s="44">
        <f ca="1">IF(DF24&lt;&gt;"",IF(AND(DF24&lt;60*Simulation!$K$8, DF24+DG25&lt;60*Simulation!$K$8),DF24+DG25,""),"")</f>
        <v>172</v>
      </c>
      <c r="DG25" s="44">
        <f ca="1">IF(DF24&lt;&gt;"",IF(AND(EF24&lt;&gt;"", DH24=EF24),RANDBETWEEN(Simulation!$N$6,Simulation!$P$6),RANDBETWEEN(Simulation!$N$5,Simulation!$P$5)),"")</f>
        <v>17</v>
      </c>
      <c r="DH25" s="44">
        <f t="shared" ca="1" si="73"/>
        <v>7</v>
      </c>
      <c r="DI25" s="44">
        <f t="shared" ca="1" si="47"/>
        <v>8</v>
      </c>
      <c r="DJ25" s="27">
        <f t="shared" ca="1" si="48"/>
        <v>0.77139042324785756</v>
      </c>
      <c r="DK25" s="44">
        <f t="shared" ca="1" si="49"/>
        <v>34</v>
      </c>
      <c r="DL25" s="44" t="str">
        <f ca="1">IF(DF25&lt;&gt;"",VLOOKUP(DK25,'Players Stats'!$C$88:$D$127,2),"")</f>
        <v>Power Forward</v>
      </c>
      <c r="DM25" s="44" t="str">
        <f ca="1">IF(DF25&lt;&gt;"",VLOOKUP(DK25,'Players Stats'!$C$88:$E$127,3),"")</f>
        <v>Carl Landry</v>
      </c>
      <c r="DN25" s="27">
        <f t="shared" ca="1" si="50"/>
        <v>0.90930612534277311</v>
      </c>
      <c r="DO25" s="44">
        <f ca="1">IF(DF25&lt;&gt;"",VLOOKUP('Quarter 4'!DK25-5*('Quarter 4'!DH25-1),'Players Stats'!$B$136:$J$140,1+DI25),"")</f>
        <v>0.14340000000000003</v>
      </c>
      <c r="DP25" s="44" t="str">
        <f t="shared" ca="1" si="74"/>
        <v>NO</v>
      </c>
      <c r="DQ25" s="27">
        <f t="shared" ca="1" si="51"/>
        <v>0.34635439415884373</v>
      </c>
      <c r="DR25" s="44">
        <f ca="1">IF(DF25&lt;&gt;"",IF(DP25="NO",VLOOKUP(DK25,'Players Stats'!$C$88:$I$127,7),""),"")</f>
        <v>0</v>
      </c>
      <c r="DS25" s="44">
        <f t="shared" ca="1" si="75"/>
        <v>2</v>
      </c>
      <c r="DT25" s="27">
        <f t="shared" ca="1" si="52"/>
        <v>0.36735549588425298</v>
      </c>
      <c r="DU25" s="44">
        <f ca="1">IF(DP25="NO",VLOOKUP(DK25,'Players Stats'!$C$88:$H$127,7-'Quarter 4'!DS25),"")</f>
        <v>0.54</v>
      </c>
      <c r="DV25" s="44">
        <f t="shared" ca="1" si="76"/>
        <v>2</v>
      </c>
      <c r="DW25" s="27">
        <f t="shared" ca="1" si="53"/>
        <v>0.28403031379218091</v>
      </c>
      <c r="DX25" s="44" t="str">
        <f ca="1">IF(DW25="","",IF(DW25&lt;=VLOOKUP(DK25,'Players Stats'!$C$88:$L$127,10),"YES","NO"))</f>
        <v>NO</v>
      </c>
      <c r="DY25" s="27" t="str">
        <f t="shared" ca="1" si="54"/>
        <v/>
      </c>
      <c r="DZ25" s="44" t="str">
        <f ca="1">IF(DX25="YES",IF(DY25&lt;=VLOOKUP(DK25,'Players Stats'!$C$88:$H$127,6),1,0),"")</f>
        <v/>
      </c>
      <c r="EA25" s="27" t="str">
        <f t="shared" ca="1" si="55"/>
        <v/>
      </c>
      <c r="EB25" s="44" t="str">
        <f ca="1">IF(AND(DX25="YES",EA25&lt;&gt;""),IF(EA25&lt;=VLOOKUP(DK25,'Players Stats'!$C$88:$H$127,6),1,0),"")</f>
        <v/>
      </c>
      <c r="EC25" s="27" t="str">
        <f t="shared" ca="1" si="56"/>
        <v/>
      </c>
      <c r="ED25" s="44" t="str">
        <f ca="1">IF(EC25="","",IF(EC25&lt;=Simulation!$K$7,"YES","NO"))</f>
        <v/>
      </c>
      <c r="EE25" s="27" t="str">
        <f t="shared" ca="1" si="57"/>
        <v/>
      </c>
      <c r="EF25" s="44" t="str">
        <f ca="1">IF(ED25="NO",IF(EE25&lt;=Simulation!$K$9,DH25,DI25),"")</f>
        <v/>
      </c>
      <c r="EH25" s="44">
        <f t="shared" ca="1" si="58"/>
        <v>4</v>
      </c>
      <c r="EI25" s="6" t="str">
        <f t="shared" ca="1" si="59"/>
        <v>-</v>
      </c>
      <c r="EJ25" s="44">
        <f t="shared" ca="1" si="60"/>
        <v>11</v>
      </c>
      <c r="EL25" s="44" t="str">
        <f t="shared" ca="1" si="4"/>
        <v/>
      </c>
      <c r="EM25" s="44" t="str">
        <f t="shared" ca="1" si="4"/>
        <v/>
      </c>
      <c r="EN25" s="44" t="str">
        <f t="shared" ca="1" si="4"/>
        <v/>
      </c>
    </row>
    <row r="26" spans="2:144">
      <c r="B26" s="44">
        <f ca="1">IF(B25&lt;&gt;"",IF(AND(B25&lt;60*Simulation!$K$8, B25+C26&lt;60*Simulation!$K$8),B25+C26,""),"")</f>
        <v>222</v>
      </c>
      <c r="C26" s="44">
        <f ca="1">IF(B25&lt;&gt;"",IF(AND(AB25&lt;&gt;"", D25=AB25),RANDBETWEEN(Simulation!$N$6,Simulation!$P$6),RANDBETWEEN(Simulation!$N$5,Simulation!$P$5)),"")</f>
        <v>13</v>
      </c>
      <c r="D26" s="44">
        <f t="shared" ca="1" si="61"/>
        <v>7</v>
      </c>
      <c r="E26" s="44">
        <f t="shared" ca="1" si="5"/>
        <v>8</v>
      </c>
      <c r="F26" s="27">
        <f t="shared" ca="1" si="6"/>
        <v>0.57619558902315848</v>
      </c>
      <c r="G26" s="44">
        <f t="shared" ca="1" si="7"/>
        <v>33</v>
      </c>
      <c r="H26" s="44" t="str">
        <f ca="1">IF(B26&lt;&gt;"",VLOOKUP(G26,'Players Stats'!$C$88:$D$127,2),"")</f>
        <v>Small Forward</v>
      </c>
      <c r="I26" s="44" t="str">
        <f ca="1">IF(B26&lt;&gt;"",VLOOKUP(G26,'Players Stats'!$C$88:$E$127,3),"")</f>
        <v>Harrison Barnes</v>
      </c>
      <c r="J26" s="27">
        <f t="shared" ca="1" si="8"/>
        <v>0.71779225015664438</v>
      </c>
      <c r="K26" s="44">
        <f ca="1">IF(B26&lt;&gt;"",VLOOKUP('Quarter 4'!G26-5*('Quarter 4'!D26-1),'Players Stats'!$B$136:$J$140,1+E26),"")</f>
        <v>0.123</v>
      </c>
      <c r="L26" s="44" t="str">
        <f t="shared" ca="1" si="62"/>
        <v>NO</v>
      </c>
      <c r="M26" s="27">
        <f t="shared" ca="1" si="9"/>
        <v>0.51310755397215779</v>
      </c>
      <c r="N26" s="44">
        <f ca="1">IF(B26&lt;&gt;"",IF(L26="NO",VLOOKUP(G26,'Players Stats'!$C$88:$I$127,7),""),"")</f>
        <v>0.1875</v>
      </c>
      <c r="O26" s="44">
        <f t="shared" ca="1" si="63"/>
        <v>2</v>
      </c>
      <c r="P26" s="27">
        <f t="shared" ca="1" si="10"/>
        <v>0.1550990927186624</v>
      </c>
      <c r="Q26" s="44">
        <f ca="1">IF(L26="NO",VLOOKUP(G26,'Players Stats'!$C$88:$H$127,7-'Quarter 4'!O26),"")</f>
        <v>0.439</v>
      </c>
      <c r="R26" s="44">
        <f t="shared" ca="1" si="64"/>
        <v>2</v>
      </c>
      <c r="S26" s="27">
        <f t="shared" ca="1" si="11"/>
        <v>0.68076169562735911</v>
      </c>
      <c r="T26" s="44" t="str">
        <f ca="1">IF(S26="","",IF(S26&lt;=VLOOKUP(G26,'Players Stats'!$C$88:$L$127,10),"YES","NO"))</f>
        <v>NO</v>
      </c>
      <c r="U26" s="27" t="str">
        <f t="shared" ca="1" si="12"/>
        <v/>
      </c>
      <c r="V26" s="44" t="str">
        <f ca="1">IF(T26="YES",IF(U26&lt;=VLOOKUP(G26,'Players Stats'!$C$88:$H$127,6),1,0),"")</f>
        <v/>
      </c>
      <c r="W26" s="27" t="str">
        <f t="shared" ca="1" si="13"/>
        <v/>
      </c>
      <c r="X26" s="44" t="str">
        <f ca="1">IF(AND(T26="YES",W26&lt;&gt;""),IF(W26&lt;=VLOOKUP(G26,'Players Stats'!$C$88:$H$127,6),1,0),"")</f>
        <v/>
      </c>
      <c r="Y26" s="27" t="str">
        <f t="shared" ca="1" si="14"/>
        <v/>
      </c>
      <c r="Z26" s="44" t="str">
        <f ca="1">IF(Y26="","",IF(Y26&lt;=Simulation!$K$7,"YES","NO"))</f>
        <v/>
      </c>
      <c r="AA26" s="27" t="str">
        <f t="shared" ca="1" si="15"/>
        <v/>
      </c>
      <c r="AB26" s="44" t="str">
        <f ca="1">IF(Z26="NO",IF(AA26&lt;=Simulation!$K$9,D26,E26),"")</f>
        <v/>
      </c>
      <c r="AD26" s="44">
        <f t="shared" ca="1" si="16"/>
        <v>4</v>
      </c>
      <c r="AE26" s="6" t="str">
        <f t="shared" ca="1" si="17"/>
        <v>-</v>
      </c>
      <c r="AF26" s="44">
        <f t="shared" ca="1" si="18"/>
        <v>14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213</v>
      </c>
      <c r="AM26" s="44">
        <f ca="1">IF(AL25&lt;&gt;"",IF(AND(BL25&lt;&gt;"", AN25=BL25),RANDBETWEEN(Simulation!$N$6,Simulation!$P$6),RANDBETWEEN(Simulation!$N$5,Simulation!$P$5)),"")</f>
        <v>19</v>
      </c>
      <c r="AN26" s="44">
        <f t="shared" ca="1" si="65"/>
        <v>7</v>
      </c>
      <c r="AO26" s="44">
        <f t="shared" ca="1" si="19"/>
        <v>8</v>
      </c>
      <c r="AP26" s="27">
        <f t="shared" ca="1" si="20"/>
        <v>6.2717768895092618E-2</v>
      </c>
      <c r="AQ26" s="44">
        <f t="shared" ca="1" si="21"/>
        <v>31</v>
      </c>
      <c r="AR26" s="44" t="str">
        <f ca="1">IF(AL26&lt;&gt;"",VLOOKUP(AQ26,'Players Stats'!$C$88:$D$127,2),"")</f>
        <v>Point Guard</v>
      </c>
      <c r="AS26" s="44" t="str">
        <f ca="1">IF(AL26&lt;&gt;"",VLOOKUP(AQ26,'Players Stats'!$C$88:$E$127,3),"")</f>
        <v>Klay Thompson</v>
      </c>
      <c r="AT26" s="27">
        <f t="shared" ca="1" si="22"/>
        <v>2.7517125207386472E-2</v>
      </c>
      <c r="AU26" s="44">
        <f ca="1">IF(AL26&lt;&gt;"",VLOOKUP('Quarter 4'!AQ26-5*('Quarter 4'!AN26-1),'Players Stats'!$B$136:$J$140,1+AO26),"")</f>
        <v>9.7650000000000001E-2</v>
      </c>
      <c r="AV26" s="44" t="str">
        <f t="shared" ca="1" si="66"/>
        <v>YES</v>
      </c>
      <c r="AW26" s="27" t="str">
        <f t="shared" ca="1" si="23"/>
        <v/>
      </c>
      <c r="AX26" s="44" t="str">
        <f ca="1">IF(AL26&lt;&gt;"",IF(AV26="NO",VLOOKUP(AQ26,'Players Stats'!$C$88:$I$127,7),""),"")</f>
        <v/>
      </c>
      <c r="AY26" s="44" t="str">
        <f t="shared" ca="1" si="67"/>
        <v/>
      </c>
      <c r="AZ26" s="27" t="str">
        <f t="shared" ca="1" si="24"/>
        <v/>
      </c>
      <c r="BA26" s="44" t="str">
        <f ca="1">IF(AV26="NO",VLOOKUP(AQ26,'Players Stats'!$C$88:$H$127,7-'Quarter 4'!AY26),"")</f>
        <v/>
      </c>
      <c r="BB26" s="44" t="str">
        <f t="shared" ca="1" si="68"/>
        <v/>
      </c>
      <c r="BC26" s="27" t="str">
        <f t="shared" ca="1" si="25"/>
        <v/>
      </c>
      <c r="BD26" s="44" t="str">
        <f ca="1">IF(BC26="","",IF(BC26&lt;=VLOOKUP(AQ26,'Players Stats'!$C$88:$L$127,10),"YES","NO"))</f>
        <v/>
      </c>
      <c r="BE26" s="27" t="str">
        <f t="shared" ca="1" si="26"/>
        <v/>
      </c>
      <c r="BF26" s="44" t="str">
        <f ca="1">IF(BD26="YES",IF(BE26&lt;=VLOOKUP(AQ26,'Players Stats'!$C$88:$H$127,6),1,0),"")</f>
        <v/>
      </c>
      <c r="BG26" s="27" t="str">
        <f t="shared" ca="1" si="27"/>
        <v/>
      </c>
      <c r="BH26" s="44" t="str">
        <f ca="1">IF(AND(BD26="YES",BG26&lt;&gt;""),IF(BG26&lt;=VLOOKUP(AQ26,'Players Stats'!$C$88:$H$127,6),1,0),"")</f>
        <v/>
      </c>
      <c r="BI26" s="27" t="str">
        <f t="shared" ca="1" si="28"/>
        <v/>
      </c>
      <c r="BJ26" s="44" t="str">
        <f ca="1">IF(BI26="","",IF(BI26&lt;=Simulation!$K$7,"YES","NO"))</f>
        <v/>
      </c>
      <c r="BK26" s="27" t="str">
        <f t="shared" ca="1" si="29"/>
        <v/>
      </c>
      <c r="BL26" s="44" t="str">
        <f ca="1">IF(BJ26="NO",IF(BK26&lt;=Simulation!$K$9,AN26,AO26),"")</f>
        <v/>
      </c>
      <c r="BN26" s="44">
        <f t="shared" ca="1" si="30"/>
        <v>2</v>
      </c>
      <c r="BO26" s="6" t="str">
        <f t="shared" ca="1" si="31"/>
        <v>-</v>
      </c>
      <c r="BP26" s="44">
        <f t="shared" ca="1" si="32"/>
        <v>5</v>
      </c>
      <c r="BR26" s="44" t="str">
        <f t="shared" ca="1" si="2"/>
        <v/>
      </c>
      <c r="BS26" s="44" t="str">
        <f t="shared" ca="1" si="2"/>
        <v/>
      </c>
      <c r="BT26" s="44" t="str">
        <f t="shared" ca="1" si="2"/>
        <v/>
      </c>
      <c r="BU26" s="44"/>
      <c r="BV26" s="44">
        <f ca="1">IF(BV25&lt;&gt;"",IF(AND(BV25&lt;60*Simulation!$K$8, BV25+BW26&lt;60*Simulation!$K$8),BV25+BW26,""),"")</f>
        <v>226</v>
      </c>
      <c r="BW26" s="44">
        <f ca="1">IF(BV25&lt;&gt;"",IF(AND(CV25&lt;&gt;"", BX25=CV25),RANDBETWEEN(Simulation!$N$6,Simulation!$P$6),RANDBETWEEN(Simulation!$N$5,Simulation!$P$5)),"")</f>
        <v>8</v>
      </c>
      <c r="BX26" s="44">
        <f t="shared" ca="1" si="69"/>
        <v>7</v>
      </c>
      <c r="BY26" s="44">
        <f t="shared" ca="1" si="33"/>
        <v>8</v>
      </c>
      <c r="BZ26" s="27">
        <f t="shared" ca="1" si="34"/>
        <v>0.90087464232619585</v>
      </c>
      <c r="CA26" s="44">
        <f t="shared" ca="1" si="35"/>
        <v>35</v>
      </c>
      <c r="CB26" s="44" t="str">
        <f ca="1">IF(BV26&lt;&gt;"",VLOOKUP(CA26,'Players Stats'!$C$88:$D$127,2),"")</f>
        <v>Center</v>
      </c>
      <c r="CC26" s="44" t="str">
        <f ca="1">IF(BV26&lt;&gt;"",VLOOKUP(CA26,'Players Stats'!$C$88:$E$127,3),"")</f>
        <v>David Lee</v>
      </c>
      <c r="CD26" s="27">
        <f t="shared" ca="1" si="36"/>
        <v>0.62296140558245194</v>
      </c>
      <c r="CE26" s="44">
        <f ca="1">IF(BV26&lt;&gt;"",VLOOKUP('Quarter 4'!CA26-5*('Quarter 4'!BX26-1),'Players Stats'!$B$136:$J$140,1+BY26),"")</f>
        <v>9.6400000000000013E-2</v>
      </c>
      <c r="CF26" s="44" t="str">
        <f t="shared" ca="1" si="70"/>
        <v>NO</v>
      </c>
      <c r="CG26" s="27">
        <f t="shared" ca="1" si="37"/>
        <v>0.8398954931523539</v>
      </c>
      <c r="CH26" s="44">
        <f ca="1">IF(BV26&lt;&gt;"",IF(CF26="NO",VLOOKUP(CA26,'Players Stats'!$C$88:$I$127,7),""),"")</f>
        <v>6.756756756756758E-3</v>
      </c>
      <c r="CI26" s="44">
        <f t="shared" ca="1" si="71"/>
        <v>2</v>
      </c>
      <c r="CJ26" s="27">
        <f t="shared" ca="1" si="38"/>
        <v>0.32804826355690253</v>
      </c>
      <c r="CK26" s="44">
        <f ca="1">IF(CF26="NO",VLOOKUP(CA26,'Players Stats'!$C$88:$H$127,7-'Quarter 4'!CI26),"")</f>
        <v>0.51900000000000002</v>
      </c>
      <c r="CL26" s="44">
        <f t="shared" ca="1" si="72"/>
        <v>2</v>
      </c>
      <c r="CM26" s="27">
        <f t="shared" ca="1" si="39"/>
        <v>0.30544651502421816</v>
      </c>
      <c r="CN26" s="44" t="str">
        <f ca="1">IF(CM26="","",IF(CM26&lt;=VLOOKUP(CA26,'Players Stats'!$C$88:$L$127,10),"YES","NO"))</f>
        <v>NO</v>
      </c>
      <c r="CO26" s="27" t="str">
        <f t="shared" ca="1" si="40"/>
        <v/>
      </c>
      <c r="CP26" s="44" t="str">
        <f ca="1">IF(CN26="YES",IF(CO26&lt;=VLOOKUP(CA26,'Players Stats'!$C$88:$H$127,6),1,0),"")</f>
        <v/>
      </c>
      <c r="CQ26" s="27" t="str">
        <f t="shared" ca="1" si="41"/>
        <v/>
      </c>
      <c r="CR26" s="44" t="str">
        <f ca="1">IF(AND(CN26="YES",CQ26&lt;&gt;""),IF(CQ26&lt;=VLOOKUP(CA26,'Players Stats'!$C$88:$H$127,6),1,0),"")</f>
        <v/>
      </c>
      <c r="CS26" s="27" t="str">
        <f t="shared" ca="1" si="42"/>
        <v/>
      </c>
      <c r="CT26" s="44" t="str">
        <f ca="1">IF(CS26="","",IF(CS26&lt;=Simulation!$K$7,"YES","NO"))</f>
        <v/>
      </c>
      <c r="CU26" s="27" t="str">
        <f t="shared" ca="1" si="43"/>
        <v/>
      </c>
      <c r="CV26" s="44" t="str">
        <f ca="1">IF(CT26="NO",IF(CU26&lt;=Simulation!$K$9,BX26,BY26),"")</f>
        <v/>
      </c>
      <c r="CX26" s="44">
        <f t="shared" ca="1" si="44"/>
        <v>7</v>
      </c>
      <c r="CY26" s="6" t="str">
        <f t="shared" ca="1" si="45"/>
        <v>-</v>
      </c>
      <c r="CZ26" s="44">
        <f t="shared" ca="1" si="46"/>
        <v>6</v>
      </c>
      <c r="DB26" s="44" t="str">
        <f t="shared" ca="1" si="3"/>
        <v/>
      </c>
      <c r="DC26" s="44" t="str">
        <f t="shared" ca="1" si="3"/>
        <v/>
      </c>
      <c r="DD26" s="44" t="str">
        <f t="shared" ca="1" si="3"/>
        <v/>
      </c>
      <c r="DE26" s="44"/>
      <c r="DF26" s="44">
        <f ca="1">IF(DF25&lt;&gt;"",IF(AND(DF25&lt;60*Simulation!$K$8, DF25+DG26&lt;60*Simulation!$K$8),DF25+DG26,""),"")</f>
        <v>181</v>
      </c>
      <c r="DG26" s="44">
        <f ca="1">IF(DF25&lt;&gt;"",IF(AND(EF25&lt;&gt;"", DH25=EF25),RANDBETWEEN(Simulation!$N$6,Simulation!$P$6),RANDBETWEEN(Simulation!$N$5,Simulation!$P$5)),"")</f>
        <v>9</v>
      </c>
      <c r="DH26" s="44">
        <f t="shared" ca="1" si="73"/>
        <v>8</v>
      </c>
      <c r="DI26" s="44">
        <f t="shared" ca="1" si="47"/>
        <v>7</v>
      </c>
      <c r="DJ26" s="27">
        <f t="shared" ca="1" si="48"/>
        <v>8.976235281372491E-2</v>
      </c>
      <c r="DK26" s="44">
        <f t="shared" ca="1" si="49"/>
        <v>36</v>
      </c>
      <c r="DL26" s="44" t="str">
        <f ca="1">IF(DF26&lt;&gt;"",VLOOKUP(DK26,'Players Stats'!$C$88:$D$127,2),"")</f>
        <v>Point Guard</v>
      </c>
      <c r="DM26" s="44" t="str">
        <f ca="1">IF(DF26&lt;&gt;"",VLOOKUP(DK26,'Players Stats'!$C$88:$E$127,3),"")</f>
        <v>Danny Green</v>
      </c>
      <c r="DN26" s="27">
        <f t="shared" ca="1" si="50"/>
        <v>0.69706206885239863</v>
      </c>
      <c r="DO26" s="44">
        <f ca="1">IF(DF26&lt;&gt;"",VLOOKUP('Quarter 4'!DK26-5*('Quarter 4'!DH26-1),'Players Stats'!$B$136:$J$140,1+DI26),"")</f>
        <v>7.0150000000000004E-2</v>
      </c>
      <c r="DP26" s="44" t="str">
        <f t="shared" ca="1" si="74"/>
        <v>NO</v>
      </c>
      <c r="DQ26" s="27">
        <f t="shared" ca="1" si="51"/>
        <v>0.67575160560494296</v>
      </c>
      <c r="DR26" s="44">
        <f ca="1">IF(DF26&lt;&gt;"",IF(DP26="NO",VLOOKUP(DK26,'Players Stats'!$C$88:$I$127,7),""),"")</f>
        <v>0.38518518518518519</v>
      </c>
      <c r="DS26" s="44">
        <f t="shared" ca="1" si="75"/>
        <v>2</v>
      </c>
      <c r="DT26" s="27">
        <f t="shared" ca="1" si="52"/>
        <v>0.4000692095747963</v>
      </c>
      <c r="DU26" s="44">
        <f ca="1">IF(DP26="NO",VLOOKUP(DK26,'Players Stats'!$C$88:$H$127,7-'Quarter 4'!DS26),"")</f>
        <v>0.44800000000000001</v>
      </c>
      <c r="DV26" s="44">
        <f t="shared" ca="1" si="76"/>
        <v>2</v>
      </c>
      <c r="DW26" s="27">
        <f t="shared" ca="1" si="53"/>
        <v>0.91652080902976796</v>
      </c>
      <c r="DX26" s="44" t="str">
        <f ca="1">IF(DW26="","",IF(DW26&lt;=VLOOKUP(DK26,'Players Stats'!$C$88:$L$127,10),"YES","NO"))</f>
        <v>NO</v>
      </c>
      <c r="DY26" s="27" t="str">
        <f t="shared" ca="1" si="54"/>
        <v/>
      </c>
      <c r="DZ26" s="44" t="str">
        <f ca="1">IF(DX26="YES",IF(DY26&lt;=VLOOKUP(DK26,'Players Stats'!$C$88:$H$127,6),1,0),"")</f>
        <v/>
      </c>
      <c r="EA26" s="27" t="str">
        <f t="shared" ca="1" si="55"/>
        <v/>
      </c>
      <c r="EB26" s="44" t="str">
        <f ca="1">IF(AND(DX26="YES",EA26&lt;&gt;""),IF(EA26&lt;=VLOOKUP(DK26,'Players Stats'!$C$88:$H$127,6),1,0),"")</f>
        <v/>
      </c>
      <c r="EC26" s="27" t="str">
        <f t="shared" ca="1" si="56"/>
        <v/>
      </c>
      <c r="ED26" s="44" t="str">
        <f ca="1">IF(EC26="","",IF(EC26&lt;=Simulation!$K$7,"YES","NO"))</f>
        <v/>
      </c>
      <c r="EE26" s="27" t="str">
        <f t="shared" ca="1" si="57"/>
        <v/>
      </c>
      <c r="EF26" s="44" t="str">
        <f ca="1">IF(ED26="NO",IF(EE26&lt;=Simulation!$K$9,DH26,DI26),"")</f>
        <v/>
      </c>
      <c r="EH26" s="44">
        <f t="shared" ca="1" si="58"/>
        <v>4</v>
      </c>
      <c r="EI26" s="6" t="str">
        <f t="shared" ca="1" si="59"/>
        <v>-</v>
      </c>
      <c r="EJ26" s="44">
        <f t="shared" ca="1" si="60"/>
        <v>13</v>
      </c>
      <c r="EL26" s="44" t="str">
        <f t="shared" ca="1" si="4"/>
        <v/>
      </c>
      <c r="EM26" s="44" t="str">
        <f t="shared" ca="1" si="4"/>
        <v/>
      </c>
      <c r="EN26" s="44" t="str">
        <f t="shared" ca="1" si="4"/>
        <v/>
      </c>
    </row>
    <row r="27" spans="2:144">
      <c r="B27" s="44">
        <f ca="1">IF(B26&lt;&gt;"",IF(AND(B26&lt;60*Simulation!$K$8, B26+C27&lt;60*Simulation!$K$8),B26+C27,""),"")</f>
        <v>231</v>
      </c>
      <c r="C27" s="44">
        <f ca="1">IF(B26&lt;&gt;"",IF(AND(AB26&lt;&gt;"", D26=AB26),RANDBETWEEN(Simulation!$N$6,Simulation!$P$6),RANDBETWEEN(Simulation!$N$5,Simulation!$P$5)),"")</f>
        <v>9</v>
      </c>
      <c r="D27" s="44">
        <f t="shared" ca="1" si="61"/>
        <v>8</v>
      </c>
      <c r="E27" s="44">
        <f t="shared" ca="1" si="5"/>
        <v>7</v>
      </c>
      <c r="F27" s="27">
        <f t="shared" ca="1" si="6"/>
        <v>5.2435643149651989E-2</v>
      </c>
      <c r="G27" s="44">
        <f t="shared" ca="1" si="7"/>
        <v>36</v>
      </c>
      <c r="H27" s="44" t="str">
        <f ca="1">IF(B27&lt;&gt;"",VLOOKUP(G27,'Players Stats'!$C$88:$D$127,2),"")</f>
        <v>Point Guard</v>
      </c>
      <c r="I27" s="44" t="str">
        <f ca="1">IF(B27&lt;&gt;"",VLOOKUP(G27,'Players Stats'!$C$88:$E$127,3),"")</f>
        <v>Danny Green</v>
      </c>
      <c r="J27" s="27">
        <f t="shared" ca="1" si="8"/>
        <v>0.80379961730199967</v>
      </c>
      <c r="K27" s="44">
        <f ca="1">IF(B27&lt;&gt;"",VLOOKUP('Quarter 4'!G27-5*('Quarter 4'!D27-1),'Players Stats'!$B$136:$J$140,1+E27),"")</f>
        <v>7.0150000000000004E-2</v>
      </c>
      <c r="L27" s="44" t="str">
        <f t="shared" ca="1" si="62"/>
        <v>NO</v>
      </c>
      <c r="M27" s="27">
        <f t="shared" ca="1" si="9"/>
        <v>0.55646575488080208</v>
      </c>
      <c r="N27" s="44">
        <f ca="1">IF(B27&lt;&gt;"",IF(L27="NO",VLOOKUP(G27,'Players Stats'!$C$88:$I$127,7),""),"")</f>
        <v>0.38518518518518519</v>
      </c>
      <c r="O27" s="44">
        <f t="shared" ca="1" si="63"/>
        <v>2</v>
      </c>
      <c r="P27" s="27">
        <f t="shared" ca="1" si="10"/>
        <v>0.92812588085303738</v>
      </c>
      <c r="Q27" s="44">
        <f ca="1">IF(L27="NO",VLOOKUP(G27,'Players Stats'!$C$88:$H$127,7-'Quarter 4'!O27),"")</f>
        <v>0.44800000000000001</v>
      </c>
      <c r="R27" s="44">
        <f t="shared" ca="1" si="64"/>
        <v>0</v>
      </c>
      <c r="S27" s="27">
        <f t="shared" ca="1" si="11"/>
        <v>0.54287670400559007</v>
      </c>
      <c r="T27" s="44" t="str">
        <f ca="1">IF(S27="","",IF(S27&lt;=VLOOKUP(G27,'Players Stats'!$C$88:$L$127,10),"YES","NO"))</f>
        <v>NO</v>
      </c>
      <c r="U27" s="27" t="str">
        <f t="shared" ca="1" si="12"/>
        <v/>
      </c>
      <c r="V27" s="44" t="str">
        <f ca="1">IF(T27="YES",IF(U27&lt;=VLOOKUP(G27,'Players Stats'!$C$88:$H$127,6),1,0),"")</f>
        <v/>
      </c>
      <c r="W27" s="27" t="str">
        <f t="shared" ca="1" si="13"/>
        <v/>
      </c>
      <c r="X27" s="44" t="str">
        <f ca="1">IF(AND(T27="YES",W27&lt;&gt;""),IF(W27&lt;=VLOOKUP(G27,'Players Stats'!$C$88:$H$127,6),1,0),"")</f>
        <v/>
      </c>
      <c r="Y27" s="27">
        <f t="shared" ca="1" si="14"/>
        <v>0.15258688994716696</v>
      </c>
      <c r="Z27" s="44" t="str">
        <f ca="1">IF(Y27="","",IF(Y27&lt;=Simulation!$K$7,"YES","NO"))</f>
        <v>NO</v>
      </c>
      <c r="AA27" s="27">
        <f t="shared" ca="1" si="15"/>
        <v>0.624221524995349</v>
      </c>
      <c r="AB27" s="44">
        <f ca="1">IF(Z27="NO",IF(AA27&lt;=Simulation!$K$9,D27,E27),"")</f>
        <v>7</v>
      </c>
      <c r="AD27" s="44">
        <f t="shared" ca="1" si="16"/>
        <v>4</v>
      </c>
      <c r="AE27" s="6" t="str">
        <f t="shared" ca="1" si="17"/>
        <v>-</v>
      </c>
      <c r="AF27" s="44">
        <f t="shared" ca="1" si="18"/>
        <v>14</v>
      </c>
      <c r="AH27" s="44" t="str">
        <f t="shared" ref="AH27:AJ90" ca="1" si="77">IF(AND(AD27&lt;&gt;"",AD28=""),AD27,"")</f>
        <v/>
      </c>
      <c r="AI27" s="44" t="str">
        <f t="shared" ca="1" si="77"/>
        <v/>
      </c>
      <c r="AJ27" s="44" t="str">
        <f t="shared" ca="1" si="77"/>
        <v/>
      </c>
      <c r="AL27" s="44">
        <f ca="1">IF(AL26&lt;&gt;"",IF(AND(AL26&lt;60*Simulation!$K$8, AL26+AM27&lt;60*Simulation!$K$8),AL26+AM27,""),"")</f>
        <v>226</v>
      </c>
      <c r="AM27" s="44">
        <f ca="1">IF(AL26&lt;&gt;"",IF(AND(BL26&lt;&gt;"", AN26=BL26),RANDBETWEEN(Simulation!$N$6,Simulation!$P$6),RANDBETWEEN(Simulation!$N$5,Simulation!$P$5)),"")</f>
        <v>13</v>
      </c>
      <c r="AN27" s="44">
        <f t="shared" ca="1" si="65"/>
        <v>8</v>
      </c>
      <c r="AO27" s="44">
        <f t="shared" ca="1" si="19"/>
        <v>7</v>
      </c>
      <c r="AP27" s="27">
        <f t="shared" ca="1" si="20"/>
        <v>7.7662620497277457E-3</v>
      </c>
      <c r="AQ27" s="44">
        <f t="shared" ca="1" si="21"/>
        <v>36</v>
      </c>
      <c r="AR27" s="44" t="str">
        <f ca="1">IF(AL27&lt;&gt;"",VLOOKUP(AQ27,'Players Stats'!$C$88:$D$127,2),"")</f>
        <v>Point Guard</v>
      </c>
      <c r="AS27" s="44" t="str">
        <f ca="1">IF(AL27&lt;&gt;"",VLOOKUP(AQ27,'Players Stats'!$C$88:$E$127,3),"")</f>
        <v>Danny Green</v>
      </c>
      <c r="AT27" s="27">
        <f t="shared" ca="1" si="22"/>
        <v>0.79685803063110716</v>
      </c>
      <c r="AU27" s="44">
        <f ca="1">IF(AL27&lt;&gt;"",VLOOKUP('Quarter 4'!AQ27-5*('Quarter 4'!AN27-1),'Players Stats'!$B$136:$J$140,1+AO27),"")</f>
        <v>7.0150000000000004E-2</v>
      </c>
      <c r="AV27" s="44" t="str">
        <f t="shared" ca="1" si="66"/>
        <v>NO</v>
      </c>
      <c r="AW27" s="27">
        <f t="shared" ca="1" si="23"/>
        <v>0.29238720042937494</v>
      </c>
      <c r="AX27" s="44">
        <f ca="1">IF(AL27&lt;&gt;"",IF(AV27="NO",VLOOKUP(AQ27,'Players Stats'!$C$88:$I$127,7),""),"")</f>
        <v>0.38518518518518519</v>
      </c>
      <c r="AY27" s="44">
        <f t="shared" ca="1" si="67"/>
        <v>3</v>
      </c>
      <c r="AZ27" s="27">
        <f t="shared" ca="1" si="24"/>
        <v>0.84963766822157094</v>
      </c>
      <c r="BA27" s="44">
        <f ca="1">IF(AV27="NO",VLOOKUP(AQ27,'Players Stats'!$C$88:$H$127,7-'Quarter 4'!AY27),"")</f>
        <v>0.42899999999999999</v>
      </c>
      <c r="BB27" s="44">
        <f t="shared" ca="1" si="68"/>
        <v>0</v>
      </c>
      <c r="BC27" s="27" t="str">
        <f t="shared" ca="1" si="25"/>
        <v/>
      </c>
      <c r="BD27" s="44" t="str">
        <f ca="1">IF(BC27="","",IF(BC27&lt;=VLOOKUP(AQ27,'Players Stats'!$C$88:$L$127,10),"YES","NO"))</f>
        <v/>
      </c>
      <c r="BE27" s="27" t="str">
        <f t="shared" ca="1" si="26"/>
        <v/>
      </c>
      <c r="BF27" s="44" t="str">
        <f ca="1">IF(BD27="YES",IF(BE27&lt;=VLOOKUP(AQ27,'Players Stats'!$C$88:$H$127,6),1,0),"")</f>
        <v/>
      </c>
      <c r="BG27" s="27" t="str">
        <f t="shared" ca="1" si="27"/>
        <v/>
      </c>
      <c r="BH27" s="44" t="str">
        <f ca="1">IF(AND(BD27="YES",BG27&lt;&gt;""),IF(BG27&lt;=VLOOKUP(AQ27,'Players Stats'!$C$88:$H$127,6),1,0),"")</f>
        <v/>
      </c>
      <c r="BI27" s="27" t="str">
        <f t="shared" ca="1" si="28"/>
        <v/>
      </c>
      <c r="BJ27" s="44" t="str">
        <f ca="1">IF(BI27="","",IF(BI27&lt;=Simulation!$K$7,"YES","NO"))</f>
        <v/>
      </c>
      <c r="BK27" s="27" t="str">
        <f t="shared" ca="1" si="29"/>
        <v/>
      </c>
      <c r="BL27" s="44" t="str">
        <f ca="1">IF(BJ27="NO",IF(BK27&lt;=Simulation!$K$9,AN27,AO27),"")</f>
        <v/>
      </c>
      <c r="BN27" s="44">
        <f t="shared" ca="1" si="30"/>
        <v>2</v>
      </c>
      <c r="BO27" s="6" t="str">
        <f t="shared" ca="1" si="31"/>
        <v>-</v>
      </c>
      <c r="BP27" s="44">
        <f t="shared" ca="1" si="32"/>
        <v>5</v>
      </c>
      <c r="BR27" s="44" t="str">
        <f t="shared" ca="1" si="2"/>
        <v/>
      </c>
      <c r="BS27" s="44" t="str">
        <f t="shared" ca="1" si="2"/>
        <v/>
      </c>
      <c r="BT27" s="44" t="str">
        <f t="shared" ca="1" si="2"/>
        <v/>
      </c>
      <c r="BU27" s="44"/>
      <c r="BV27" s="44">
        <f ca="1">IF(BV26&lt;&gt;"",IF(AND(BV26&lt;60*Simulation!$K$8, BV26+BW27&lt;60*Simulation!$K$8),BV26+BW27,""),"")</f>
        <v>237</v>
      </c>
      <c r="BW27" s="44">
        <f ca="1">IF(BV26&lt;&gt;"",IF(AND(CV26&lt;&gt;"", BX26=CV26),RANDBETWEEN(Simulation!$N$6,Simulation!$P$6),RANDBETWEEN(Simulation!$N$5,Simulation!$P$5)),"")</f>
        <v>11</v>
      </c>
      <c r="BX27" s="44">
        <f t="shared" ca="1" si="69"/>
        <v>8</v>
      </c>
      <c r="BY27" s="44">
        <f t="shared" ca="1" si="33"/>
        <v>7</v>
      </c>
      <c r="BZ27" s="27">
        <f t="shared" ca="1" si="34"/>
        <v>0.86841858415098705</v>
      </c>
      <c r="CA27" s="44">
        <f t="shared" ca="1" si="35"/>
        <v>40</v>
      </c>
      <c r="CB27" s="44" t="str">
        <f ca="1">IF(BV27&lt;&gt;"",VLOOKUP(CA27,'Players Stats'!$C$88:$D$127,2),"")</f>
        <v>Center</v>
      </c>
      <c r="CC27" s="44" t="str">
        <f ca="1">IF(BV27&lt;&gt;"",VLOOKUP(CA27,'Players Stats'!$C$88:$E$127,3),"")</f>
        <v>Tiago Splitter</v>
      </c>
      <c r="CD27" s="27">
        <f t="shared" ca="1" si="36"/>
        <v>0.57467078708802233</v>
      </c>
      <c r="CE27" s="44">
        <f ca="1">IF(BV27&lt;&gt;"",VLOOKUP('Quarter 4'!CA27-5*('Quarter 4'!BX27-1),'Players Stats'!$B$136:$J$140,1+BY27),"")</f>
        <v>5.1650000000000001E-2</v>
      </c>
      <c r="CF27" s="44" t="str">
        <f t="shared" ca="1" si="70"/>
        <v>NO</v>
      </c>
      <c r="CG27" s="27">
        <f t="shared" ca="1" si="37"/>
        <v>0.53773278858593254</v>
      </c>
      <c r="CH27" s="44">
        <f ca="1">IF(BV27&lt;&gt;"",IF(CF27="NO",VLOOKUP(CA27,'Players Stats'!$C$88:$I$127,7),""),"")</f>
        <v>0</v>
      </c>
      <c r="CI27" s="44">
        <f t="shared" ca="1" si="71"/>
        <v>2</v>
      </c>
      <c r="CJ27" s="27">
        <f t="shared" ca="1" si="38"/>
        <v>0.27636284802212407</v>
      </c>
      <c r="CK27" s="44">
        <f ca="1">IF(CF27="NO",VLOOKUP(CA27,'Players Stats'!$C$88:$H$127,7-'Quarter 4'!CI27),"")</f>
        <v>0.56000000000000005</v>
      </c>
      <c r="CL27" s="44">
        <f t="shared" ca="1" si="72"/>
        <v>2</v>
      </c>
      <c r="CM27" s="27">
        <f t="shared" ca="1" si="39"/>
        <v>0.45422315585182882</v>
      </c>
      <c r="CN27" s="44" t="str">
        <f ca="1">IF(CM27="","",IF(CM27&lt;=VLOOKUP(CA27,'Players Stats'!$C$88:$L$127,10),"YES","NO"))</f>
        <v>NO</v>
      </c>
      <c r="CO27" s="27" t="str">
        <f t="shared" ca="1" si="40"/>
        <v/>
      </c>
      <c r="CP27" s="44" t="str">
        <f ca="1">IF(CN27="YES",IF(CO27&lt;=VLOOKUP(CA27,'Players Stats'!$C$88:$H$127,6),1,0),"")</f>
        <v/>
      </c>
      <c r="CQ27" s="27" t="str">
        <f t="shared" ca="1" si="41"/>
        <v/>
      </c>
      <c r="CR27" s="44" t="str">
        <f ca="1">IF(AND(CN27="YES",CQ27&lt;&gt;""),IF(CQ27&lt;=VLOOKUP(CA27,'Players Stats'!$C$88:$H$127,6),1,0),"")</f>
        <v/>
      </c>
      <c r="CS27" s="27" t="str">
        <f t="shared" ca="1" si="42"/>
        <v/>
      </c>
      <c r="CT27" s="44" t="str">
        <f ca="1">IF(CS27="","",IF(CS27&lt;=Simulation!$K$7,"YES","NO"))</f>
        <v/>
      </c>
      <c r="CU27" s="27" t="str">
        <f t="shared" ca="1" si="43"/>
        <v/>
      </c>
      <c r="CV27" s="44" t="str">
        <f ca="1">IF(CT27="NO",IF(CU27&lt;=Simulation!$K$9,BX27,BY27),"")</f>
        <v/>
      </c>
      <c r="CX27" s="44">
        <f t="shared" ca="1" si="44"/>
        <v>7</v>
      </c>
      <c r="CY27" s="6" t="str">
        <f t="shared" ca="1" si="45"/>
        <v>-</v>
      </c>
      <c r="CZ27" s="44">
        <f t="shared" ca="1" si="46"/>
        <v>8</v>
      </c>
      <c r="DB27" s="44" t="str">
        <f t="shared" ca="1" si="3"/>
        <v/>
      </c>
      <c r="DC27" s="44" t="str">
        <f t="shared" ca="1" si="3"/>
        <v/>
      </c>
      <c r="DD27" s="44" t="str">
        <f t="shared" ca="1" si="3"/>
        <v/>
      </c>
      <c r="DE27" s="44"/>
      <c r="DF27" s="44">
        <f ca="1">IF(DF26&lt;&gt;"",IF(AND(DF26&lt;60*Simulation!$K$8, DF26+DG27&lt;60*Simulation!$K$8),DF26+DG27,""),"")</f>
        <v>191</v>
      </c>
      <c r="DG27" s="44">
        <f ca="1">IF(DF26&lt;&gt;"",IF(AND(EF26&lt;&gt;"", DH26=EF26),RANDBETWEEN(Simulation!$N$6,Simulation!$P$6),RANDBETWEEN(Simulation!$N$5,Simulation!$P$5)),"")</f>
        <v>10</v>
      </c>
      <c r="DH27" s="44">
        <f t="shared" ca="1" si="73"/>
        <v>7</v>
      </c>
      <c r="DI27" s="44">
        <f t="shared" ca="1" si="47"/>
        <v>8</v>
      </c>
      <c r="DJ27" s="27">
        <f t="shared" ca="1" si="48"/>
        <v>0.66401828138448948</v>
      </c>
      <c r="DK27" s="44">
        <f t="shared" ca="1" si="49"/>
        <v>34</v>
      </c>
      <c r="DL27" s="44" t="str">
        <f ca="1">IF(DF27&lt;&gt;"",VLOOKUP(DK27,'Players Stats'!$C$88:$D$127,2),"")</f>
        <v>Power Forward</v>
      </c>
      <c r="DM27" s="44" t="str">
        <f ca="1">IF(DF27&lt;&gt;"",VLOOKUP(DK27,'Players Stats'!$C$88:$E$127,3),"")</f>
        <v>Carl Landry</v>
      </c>
      <c r="DN27" s="27">
        <f t="shared" ca="1" si="50"/>
        <v>0.66627384306870807</v>
      </c>
      <c r="DO27" s="44">
        <f ca="1">IF(DF27&lt;&gt;"",VLOOKUP('Quarter 4'!DK27-5*('Quarter 4'!DH27-1),'Players Stats'!$B$136:$J$140,1+DI27),"")</f>
        <v>0.14340000000000003</v>
      </c>
      <c r="DP27" s="44" t="str">
        <f t="shared" ca="1" si="74"/>
        <v>NO</v>
      </c>
      <c r="DQ27" s="27">
        <f t="shared" ca="1" si="51"/>
        <v>0.81427158891961582</v>
      </c>
      <c r="DR27" s="44">
        <f ca="1">IF(DF27&lt;&gt;"",IF(DP27="NO",VLOOKUP(DK27,'Players Stats'!$C$88:$I$127,7),""),"")</f>
        <v>0</v>
      </c>
      <c r="DS27" s="44">
        <f t="shared" ca="1" si="75"/>
        <v>2</v>
      </c>
      <c r="DT27" s="27">
        <f t="shared" ca="1" si="52"/>
        <v>0.9918151970782505</v>
      </c>
      <c r="DU27" s="44">
        <f ca="1">IF(DP27="NO",VLOOKUP(DK27,'Players Stats'!$C$88:$H$127,7-'Quarter 4'!DS27),"")</f>
        <v>0.54</v>
      </c>
      <c r="DV27" s="44">
        <f t="shared" ca="1" si="76"/>
        <v>0</v>
      </c>
      <c r="DW27" s="27">
        <f t="shared" ca="1" si="53"/>
        <v>9.1452934751145243E-2</v>
      </c>
      <c r="DX27" s="44" t="str">
        <f ca="1">IF(DW27="","",IF(DW27&lt;=VLOOKUP(DK27,'Players Stats'!$C$88:$L$127,10),"YES","NO"))</f>
        <v>NO</v>
      </c>
      <c r="DY27" s="27" t="str">
        <f t="shared" ca="1" si="54"/>
        <v/>
      </c>
      <c r="DZ27" s="44" t="str">
        <f ca="1">IF(DX27="YES",IF(DY27&lt;=VLOOKUP(DK27,'Players Stats'!$C$88:$H$127,6),1,0),"")</f>
        <v/>
      </c>
      <c r="EA27" s="27" t="str">
        <f t="shared" ca="1" si="55"/>
        <v/>
      </c>
      <c r="EB27" s="44" t="str">
        <f ca="1">IF(AND(DX27="YES",EA27&lt;&gt;""),IF(EA27&lt;=VLOOKUP(DK27,'Players Stats'!$C$88:$H$127,6),1,0),"")</f>
        <v/>
      </c>
      <c r="EC27" s="27">
        <f t="shared" ca="1" si="56"/>
        <v>0.55773771370049796</v>
      </c>
      <c r="ED27" s="44" t="str">
        <f ca="1">IF(EC27="","",IF(EC27&lt;=Simulation!$K$7,"YES","NO"))</f>
        <v>NO</v>
      </c>
      <c r="EE27" s="27">
        <f t="shared" ca="1" si="57"/>
        <v>0.55516231376928671</v>
      </c>
      <c r="EF27" s="44">
        <f ca="1">IF(ED27="NO",IF(EE27&lt;=Simulation!$K$9,DH27,DI27),"")</f>
        <v>8</v>
      </c>
      <c r="EH27" s="44">
        <f t="shared" ca="1" si="58"/>
        <v>4</v>
      </c>
      <c r="EI27" s="6" t="str">
        <f t="shared" ca="1" si="59"/>
        <v>-</v>
      </c>
      <c r="EJ27" s="44">
        <f t="shared" ca="1" si="60"/>
        <v>13</v>
      </c>
      <c r="EL27" s="44" t="str">
        <f t="shared" ca="1" si="4"/>
        <v/>
      </c>
      <c r="EM27" s="44" t="str">
        <f t="shared" ca="1" si="4"/>
        <v/>
      </c>
      <c r="EN27" s="44" t="str">
        <f t="shared" ca="1" si="4"/>
        <v/>
      </c>
    </row>
    <row r="28" spans="2:144">
      <c r="B28" s="44">
        <f ca="1">IF(B27&lt;&gt;"",IF(AND(B27&lt;60*Simulation!$K$8, B27+C28&lt;60*Simulation!$K$8),B27+C28,""),"")</f>
        <v>253</v>
      </c>
      <c r="C28" s="44">
        <f ca="1">IF(B27&lt;&gt;"",IF(AND(AB27&lt;&gt;"", D27=AB27),RANDBETWEEN(Simulation!$N$6,Simulation!$P$6),RANDBETWEEN(Simulation!$N$5,Simulation!$P$5)),"")</f>
        <v>22</v>
      </c>
      <c r="D28" s="44">
        <f t="shared" ca="1" si="61"/>
        <v>7</v>
      </c>
      <c r="E28" s="44">
        <f t="shared" ca="1" si="5"/>
        <v>8</v>
      </c>
      <c r="F28" s="27">
        <f t="shared" ca="1" si="6"/>
        <v>0.10560105703159128</v>
      </c>
      <c r="G28" s="44">
        <f t="shared" ca="1" si="7"/>
        <v>31</v>
      </c>
      <c r="H28" s="44" t="str">
        <f ca="1">IF(B28&lt;&gt;"",VLOOKUP(G28,'Players Stats'!$C$88:$D$127,2),"")</f>
        <v>Point Guard</v>
      </c>
      <c r="I28" s="44" t="str">
        <f ca="1">IF(B28&lt;&gt;"",VLOOKUP(G28,'Players Stats'!$C$88:$E$127,3),"")</f>
        <v>Klay Thompson</v>
      </c>
      <c r="J28" s="27">
        <f t="shared" ca="1" si="8"/>
        <v>0.85130557712387778</v>
      </c>
      <c r="K28" s="44">
        <f ca="1">IF(B28&lt;&gt;"",VLOOKUP('Quarter 4'!G28-5*('Quarter 4'!D28-1),'Players Stats'!$B$136:$J$140,1+E28),"")</f>
        <v>9.7650000000000001E-2</v>
      </c>
      <c r="L28" s="44" t="str">
        <f t="shared" ca="1" si="62"/>
        <v>NO</v>
      </c>
      <c r="M28" s="27">
        <f t="shared" ca="1" si="9"/>
        <v>0.50556599391692936</v>
      </c>
      <c r="N28" s="44">
        <f ca="1">IF(B28&lt;&gt;"",IF(L28="NO",VLOOKUP(G28,'Players Stats'!$C$88:$I$127,7),""),"")</f>
        <v>0.30331753554502372</v>
      </c>
      <c r="O28" s="44">
        <f t="shared" ca="1" si="63"/>
        <v>2</v>
      </c>
      <c r="P28" s="27">
        <f t="shared" ca="1" si="10"/>
        <v>0.24017129332793452</v>
      </c>
      <c r="Q28" s="44">
        <f ca="1">IF(L28="NO",VLOOKUP(G28,'Players Stats'!$C$88:$H$127,7-'Quarter 4'!O28),"")</f>
        <v>0.42199999999999999</v>
      </c>
      <c r="R28" s="44">
        <f t="shared" ca="1" si="64"/>
        <v>2</v>
      </c>
      <c r="S28" s="27">
        <f t="shared" ca="1" si="11"/>
        <v>0.96097743206882236</v>
      </c>
      <c r="T28" s="44" t="str">
        <f ca="1">IF(S28="","",IF(S28&lt;=VLOOKUP(G28,'Players Stats'!$C$88:$L$127,10),"YES","NO"))</f>
        <v>NO</v>
      </c>
      <c r="U28" s="27" t="str">
        <f t="shared" ca="1" si="12"/>
        <v/>
      </c>
      <c r="V28" s="44" t="str">
        <f ca="1">IF(T28="YES",IF(U28&lt;=VLOOKUP(G28,'Players Stats'!$C$88:$H$127,6),1,0),"")</f>
        <v/>
      </c>
      <c r="W28" s="27" t="str">
        <f t="shared" ca="1" si="13"/>
        <v/>
      </c>
      <c r="X28" s="44" t="str">
        <f ca="1">IF(AND(T28="YES",W28&lt;&gt;""),IF(W28&lt;=VLOOKUP(G28,'Players Stats'!$C$88:$H$127,6),1,0),"")</f>
        <v/>
      </c>
      <c r="Y28" s="27" t="str">
        <f t="shared" ca="1" si="14"/>
        <v/>
      </c>
      <c r="Z28" s="44" t="str">
        <f ca="1">IF(Y28="","",IF(Y28&lt;=Simulation!$K$7,"YES","NO"))</f>
        <v/>
      </c>
      <c r="AA28" s="27" t="str">
        <f t="shared" ca="1" si="15"/>
        <v/>
      </c>
      <c r="AB28" s="44" t="str">
        <f ca="1">IF(Z28="NO",IF(AA28&lt;=Simulation!$K$9,D28,E28),"")</f>
        <v/>
      </c>
      <c r="AD28" s="44">
        <f t="shared" ca="1" si="16"/>
        <v>6</v>
      </c>
      <c r="AE28" s="6" t="str">
        <f t="shared" ca="1" si="17"/>
        <v>-</v>
      </c>
      <c r="AF28" s="44">
        <f t="shared" ca="1" si="18"/>
        <v>14</v>
      </c>
      <c r="AH28" s="44" t="str">
        <f t="shared" ca="1" si="77"/>
        <v/>
      </c>
      <c r="AI28" s="44" t="str">
        <f t="shared" ca="1" si="77"/>
        <v/>
      </c>
      <c r="AJ28" s="44" t="str">
        <f t="shared" ca="1" si="77"/>
        <v/>
      </c>
      <c r="AL28" s="44">
        <f ca="1">IF(AL27&lt;&gt;"",IF(AND(AL27&lt;60*Simulation!$K$8, AL27+AM28&lt;60*Simulation!$K$8),AL27+AM28,""),"")</f>
        <v>242</v>
      </c>
      <c r="AM28" s="44">
        <f ca="1">IF(AL27&lt;&gt;"",IF(AND(BL27&lt;&gt;"", AN27=BL27),RANDBETWEEN(Simulation!$N$6,Simulation!$P$6),RANDBETWEEN(Simulation!$N$5,Simulation!$P$5)),"")</f>
        <v>16</v>
      </c>
      <c r="AN28" s="44">
        <f t="shared" ca="1" si="65"/>
        <v>7</v>
      </c>
      <c r="AO28" s="44">
        <f t="shared" ca="1" si="19"/>
        <v>8</v>
      </c>
      <c r="AP28" s="27">
        <f t="shared" ca="1" si="20"/>
        <v>0.22444112074053446</v>
      </c>
      <c r="AQ28" s="44">
        <f t="shared" ca="1" si="21"/>
        <v>32</v>
      </c>
      <c r="AR28" s="44" t="str">
        <f ca="1">IF(AL28&lt;&gt;"",VLOOKUP(AQ28,'Players Stats'!$C$88:$D$127,2),"")</f>
        <v>Shooting Guard</v>
      </c>
      <c r="AS28" s="44" t="str">
        <f ca="1">IF(AL28&lt;&gt;"",VLOOKUP(AQ28,'Players Stats'!$C$88:$E$127,3),"")</f>
        <v>Stephen Curry</v>
      </c>
      <c r="AT28" s="27">
        <f t="shared" ca="1" si="22"/>
        <v>0.74263050286781229</v>
      </c>
      <c r="AU28" s="44">
        <f ca="1">IF(AL28&lt;&gt;"",VLOOKUP('Quarter 4'!AQ28-5*('Quarter 4'!AN28-1),'Players Stats'!$B$136:$J$140,1+AO28),"")</f>
        <v>4.4549999999999999E-2</v>
      </c>
      <c r="AV28" s="44" t="str">
        <f t="shared" ca="1" si="66"/>
        <v>NO</v>
      </c>
      <c r="AW28" s="27">
        <f t="shared" ca="1" si="23"/>
        <v>0.14950520882914553</v>
      </c>
      <c r="AX28" s="44">
        <f ca="1">IF(AL28&lt;&gt;"",IF(AV28="NO",VLOOKUP(AQ28,'Players Stats'!$C$88:$I$127,7),""),"")</f>
        <v>0.30196078431372547</v>
      </c>
      <c r="AY28" s="44">
        <f t="shared" ca="1" si="67"/>
        <v>3</v>
      </c>
      <c r="AZ28" s="27">
        <f t="shared" ca="1" si="24"/>
        <v>0.633580744299167</v>
      </c>
      <c r="BA28" s="44">
        <f ca="1">IF(AV28="NO",VLOOKUP(AQ28,'Players Stats'!$C$88:$H$127,7-'Quarter 4'!AY28),"")</f>
        <v>0.45300000000000001</v>
      </c>
      <c r="BB28" s="44">
        <f t="shared" ca="1" si="68"/>
        <v>0</v>
      </c>
      <c r="BC28" s="27" t="str">
        <f t="shared" ca="1" si="25"/>
        <v/>
      </c>
      <c r="BD28" s="44" t="str">
        <f ca="1">IF(BC28="","",IF(BC28&lt;=VLOOKUP(AQ28,'Players Stats'!$C$88:$L$127,10),"YES","NO"))</f>
        <v/>
      </c>
      <c r="BE28" s="27" t="str">
        <f t="shared" ca="1" si="26"/>
        <v/>
      </c>
      <c r="BF28" s="44" t="str">
        <f ca="1">IF(BD28="YES",IF(BE28&lt;=VLOOKUP(AQ28,'Players Stats'!$C$88:$H$127,6),1,0),"")</f>
        <v/>
      </c>
      <c r="BG28" s="27" t="str">
        <f t="shared" ca="1" si="27"/>
        <v/>
      </c>
      <c r="BH28" s="44" t="str">
        <f ca="1">IF(AND(BD28="YES",BG28&lt;&gt;""),IF(BG28&lt;=VLOOKUP(AQ28,'Players Stats'!$C$88:$H$127,6),1,0),"")</f>
        <v/>
      </c>
      <c r="BI28" s="27" t="str">
        <f t="shared" ca="1" si="28"/>
        <v/>
      </c>
      <c r="BJ28" s="44" t="str">
        <f ca="1">IF(BI28="","",IF(BI28&lt;=Simulation!$K$7,"YES","NO"))</f>
        <v/>
      </c>
      <c r="BK28" s="27" t="str">
        <f t="shared" ca="1" si="29"/>
        <v/>
      </c>
      <c r="BL28" s="44" t="str">
        <f ca="1">IF(BJ28="NO",IF(BK28&lt;=Simulation!$K$9,AN28,AO28),"")</f>
        <v/>
      </c>
      <c r="BN28" s="44">
        <f t="shared" ca="1" si="30"/>
        <v>2</v>
      </c>
      <c r="BO28" s="6" t="str">
        <f t="shared" ca="1" si="31"/>
        <v>-</v>
      </c>
      <c r="BP28" s="44">
        <f t="shared" ca="1" si="32"/>
        <v>5</v>
      </c>
      <c r="BR28" s="44" t="str">
        <f t="shared" ca="1" si="2"/>
        <v/>
      </c>
      <c r="BS28" s="44" t="str">
        <f t="shared" ca="1" si="2"/>
        <v/>
      </c>
      <c r="BT28" s="44" t="str">
        <f t="shared" ca="1" si="2"/>
        <v/>
      </c>
      <c r="BU28" s="44"/>
      <c r="BV28" s="44">
        <f ca="1">IF(BV27&lt;&gt;"",IF(AND(BV27&lt;60*Simulation!$K$8, BV27+BW28&lt;60*Simulation!$K$8),BV27+BW28,""),"")</f>
        <v>250</v>
      </c>
      <c r="BW28" s="44">
        <f ca="1">IF(BV27&lt;&gt;"",IF(AND(CV27&lt;&gt;"", BX27=CV27),RANDBETWEEN(Simulation!$N$6,Simulation!$P$6),RANDBETWEEN(Simulation!$N$5,Simulation!$P$5)),"")</f>
        <v>13</v>
      </c>
      <c r="BX28" s="44">
        <f t="shared" ca="1" si="69"/>
        <v>7</v>
      </c>
      <c r="BY28" s="44">
        <f t="shared" ca="1" si="33"/>
        <v>8</v>
      </c>
      <c r="BZ28" s="27">
        <f t="shared" ca="1" si="34"/>
        <v>0.50521654859016152</v>
      </c>
      <c r="CA28" s="44">
        <f t="shared" ca="1" si="35"/>
        <v>33</v>
      </c>
      <c r="CB28" s="44" t="str">
        <f ca="1">IF(BV28&lt;&gt;"",VLOOKUP(CA28,'Players Stats'!$C$88:$D$127,2),"")</f>
        <v>Small Forward</v>
      </c>
      <c r="CC28" s="44" t="str">
        <f ca="1">IF(BV28&lt;&gt;"",VLOOKUP(CA28,'Players Stats'!$C$88:$E$127,3),"")</f>
        <v>Harrison Barnes</v>
      </c>
      <c r="CD28" s="27">
        <f t="shared" ca="1" si="36"/>
        <v>0.74346137546738378</v>
      </c>
      <c r="CE28" s="44">
        <f ca="1">IF(BV28&lt;&gt;"",VLOOKUP('Quarter 4'!CA28-5*('Quarter 4'!BX28-1),'Players Stats'!$B$136:$J$140,1+BY28),"")</f>
        <v>0.123</v>
      </c>
      <c r="CF28" s="44" t="str">
        <f t="shared" ca="1" si="70"/>
        <v>NO</v>
      </c>
      <c r="CG28" s="27">
        <f t="shared" ca="1" si="37"/>
        <v>0.85316604238743787</v>
      </c>
      <c r="CH28" s="44">
        <f ca="1">IF(BV28&lt;&gt;"",IF(CF28="NO",VLOOKUP(CA28,'Players Stats'!$C$88:$I$127,7),""),"")</f>
        <v>0.1875</v>
      </c>
      <c r="CI28" s="44">
        <f t="shared" ca="1" si="71"/>
        <v>2</v>
      </c>
      <c r="CJ28" s="27">
        <f t="shared" ca="1" si="38"/>
        <v>0.74275379885517268</v>
      </c>
      <c r="CK28" s="44">
        <f ca="1">IF(CF28="NO",VLOOKUP(CA28,'Players Stats'!$C$88:$H$127,7-'Quarter 4'!CI28),"")</f>
        <v>0.439</v>
      </c>
      <c r="CL28" s="44">
        <f t="shared" ca="1" si="72"/>
        <v>0</v>
      </c>
      <c r="CM28" s="27">
        <f t="shared" ca="1" si="39"/>
        <v>0.3744509890072194</v>
      </c>
      <c r="CN28" s="44" t="str">
        <f ca="1">IF(CM28="","",IF(CM28&lt;=VLOOKUP(CA28,'Players Stats'!$C$88:$L$127,10),"YES","NO"))</f>
        <v>NO</v>
      </c>
      <c r="CO28" s="27" t="str">
        <f t="shared" ca="1" si="40"/>
        <v/>
      </c>
      <c r="CP28" s="44" t="str">
        <f ca="1">IF(CN28="YES",IF(CO28&lt;=VLOOKUP(CA28,'Players Stats'!$C$88:$H$127,6),1,0),"")</f>
        <v/>
      </c>
      <c r="CQ28" s="27" t="str">
        <f t="shared" ca="1" si="41"/>
        <v/>
      </c>
      <c r="CR28" s="44" t="str">
        <f ca="1">IF(AND(CN28="YES",CQ28&lt;&gt;""),IF(CQ28&lt;=VLOOKUP(CA28,'Players Stats'!$C$88:$H$127,6),1,0),"")</f>
        <v/>
      </c>
      <c r="CS28" s="27">
        <f t="shared" ca="1" si="42"/>
        <v>0.42198133564855766</v>
      </c>
      <c r="CT28" s="44" t="str">
        <f ca="1">IF(CS28="","",IF(CS28&lt;=Simulation!$K$7,"YES","NO"))</f>
        <v>NO</v>
      </c>
      <c r="CU28" s="27">
        <f t="shared" ca="1" si="43"/>
        <v>0.94249257904760764</v>
      </c>
      <c r="CV28" s="44">
        <f ca="1">IF(CT28="NO",IF(CU28&lt;=Simulation!$K$9,BX28,BY28),"")</f>
        <v>8</v>
      </c>
      <c r="CX28" s="44">
        <f t="shared" ca="1" si="44"/>
        <v>7</v>
      </c>
      <c r="CY28" s="6" t="str">
        <f t="shared" ca="1" si="45"/>
        <v>-</v>
      </c>
      <c r="CZ28" s="44">
        <f t="shared" ca="1" si="46"/>
        <v>8</v>
      </c>
      <c r="DB28" s="44" t="str">
        <f t="shared" ca="1" si="3"/>
        <v/>
      </c>
      <c r="DC28" s="44" t="str">
        <f t="shared" ca="1" si="3"/>
        <v/>
      </c>
      <c r="DD28" s="44" t="str">
        <f t="shared" ca="1" si="3"/>
        <v/>
      </c>
      <c r="DE28" s="44"/>
      <c r="DF28" s="44">
        <f ca="1">IF(DF27&lt;&gt;"",IF(AND(DF27&lt;60*Simulation!$K$8, DF27+DG28&lt;60*Simulation!$K$8),DF27+DG28,""),"")</f>
        <v>206</v>
      </c>
      <c r="DG28" s="44">
        <f ca="1">IF(DF27&lt;&gt;"",IF(AND(EF27&lt;&gt;"", DH27=EF27),RANDBETWEEN(Simulation!$N$6,Simulation!$P$6),RANDBETWEEN(Simulation!$N$5,Simulation!$P$5)),"")</f>
        <v>15</v>
      </c>
      <c r="DH28" s="44">
        <f t="shared" ca="1" si="73"/>
        <v>8</v>
      </c>
      <c r="DI28" s="44">
        <f t="shared" ca="1" si="47"/>
        <v>7</v>
      </c>
      <c r="DJ28" s="27">
        <f t="shared" ca="1" si="48"/>
        <v>0.20123580982011335</v>
      </c>
      <c r="DK28" s="44">
        <f t="shared" ca="1" si="49"/>
        <v>37</v>
      </c>
      <c r="DL28" s="44" t="str">
        <f ca="1">IF(DF28&lt;&gt;"",VLOOKUP(DK28,'Players Stats'!$C$88:$D$127,2),"")</f>
        <v>Shooting Guard</v>
      </c>
      <c r="DM28" s="44" t="str">
        <f ca="1">IF(DF28&lt;&gt;"",VLOOKUP(DK28,'Players Stats'!$C$88:$E$127,3),"")</f>
        <v>Tony Parker</v>
      </c>
      <c r="DN28" s="27">
        <f t="shared" ca="1" si="50"/>
        <v>0.13095831338780162</v>
      </c>
      <c r="DO28" s="44">
        <f ca="1">IF(DF28&lt;&gt;"",VLOOKUP('Quarter 4'!DK28-5*('Quarter 4'!DH28-1),'Players Stats'!$B$136:$J$140,1+DI28),"")</f>
        <v>9.6149999999999999E-2</v>
      </c>
      <c r="DP28" s="44" t="str">
        <f t="shared" ca="1" si="74"/>
        <v>NO</v>
      </c>
      <c r="DQ28" s="27">
        <f t="shared" ca="1" si="51"/>
        <v>0.61600928627322116</v>
      </c>
      <c r="DR28" s="44">
        <f ca="1">IF(DF28&lt;&gt;"",IF(DP28="NO",VLOOKUP(DK28,'Players Stats'!$C$88:$I$127,7),""),"")</f>
        <v>6.2111801242236017E-2</v>
      </c>
      <c r="DS28" s="44">
        <f t="shared" ca="1" si="75"/>
        <v>2</v>
      </c>
      <c r="DT28" s="27">
        <f t="shared" ca="1" si="52"/>
        <v>0.74968336751021281</v>
      </c>
      <c r="DU28" s="44">
        <f ca="1">IF(DP28="NO",VLOOKUP(DK28,'Players Stats'!$C$88:$H$127,7-'Quarter 4'!DS28),"")</f>
        <v>0.52200000000000002</v>
      </c>
      <c r="DV28" s="44">
        <f t="shared" ca="1" si="76"/>
        <v>0</v>
      </c>
      <c r="DW28" s="27">
        <f t="shared" ca="1" si="53"/>
        <v>0.41181753863634851</v>
      </c>
      <c r="DX28" s="44" t="str">
        <f ca="1">IF(DW28="","",IF(DW28&lt;=VLOOKUP(DK28,'Players Stats'!$C$88:$L$127,10),"YES","NO"))</f>
        <v>NO</v>
      </c>
      <c r="DY28" s="27" t="str">
        <f t="shared" ca="1" si="54"/>
        <v/>
      </c>
      <c r="DZ28" s="44" t="str">
        <f ca="1">IF(DX28="YES",IF(DY28&lt;=VLOOKUP(DK28,'Players Stats'!$C$88:$H$127,6),1,0),"")</f>
        <v/>
      </c>
      <c r="EA28" s="27" t="str">
        <f t="shared" ca="1" si="55"/>
        <v/>
      </c>
      <c r="EB28" s="44" t="str">
        <f ca="1">IF(AND(DX28="YES",EA28&lt;&gt;""),IF(EA28&lt;=VLOOKUP(DK28,'Players Stats'!$C$88:$H$127,6),1,0),"")</f>
        <v/>
      </c>
      <c r="EC28" s="27">
        <f t="shared" ca="1" si="56"/>
        <v>0.43125148354195963</v>
      </c>
      <c r="ED28" s="44" t="str">
        <f ca="1">IF(EC28="","",IF(EC28&lt;=Simulation!$K$7,"YES","NO"))</f>
        <v>NO</v>
      </c>
      <c r="EE28" s="27">
        <f t="shared" ca="1" si="57"/>
        <v>0.90364648366576017</v>
      </c>
      <c r="EF28" s="44">
        <f ca="1">IF(ED28="NO",IF(EE28&lt;=Simulation!$K$9,DH28,DI28),"")</f>
        <v>7</v>
      </c>
      <c r="EH28" s="44">
        <f t="shared" ca="1" si="58"/>
        <v>4</v>
      </c>
      <c r="EI28" s="6" t="str">
        <f t="shared" ca="1" si="59"/>
        <v>-</v>
      </c>
      <c r="EJ28" s="44">
        <f t="shared" ca="1" si="60"/>
        <v>13</v>
      </c>
      <c r="EL28" s="44" t="str">
        <f t="shared" ca="1" si="4"/>
        <v/>
      </c>
      <c r="EM28" s="44" t="str">
        <f t="shared" ca="1" si="4"/>
        <v/>
      </c>
      <c r="EN28" s="44" t="str">
        <f t="shared" ca="1" si="4"/>
        <v/>
      </c>
    </row>
    <row r="29" spans="2:144">
      <c r="B29" s="44">
        <f ca="1">IF(B28&lt;&gt;"",IF(AND(B28&lt;60*Simulation!$K$8, B28+C29&lt;60*Simulation!$K$8),B28+C29,""),"")</f>
        <v>261</v>
      </c>
      <c r="C29" s="44">
        <f ca="1">IF(B28&lt;&gt;"",IF(AND(AB28&lt;&gt;"", D28=AB28),RANDBETWEEN(Simulation!$N$6,Simulation!$P$6),RANDBETWEEN(Simulation!$N$5,Simulation!$P$5)),"")</f>
        <v>8</v>
      </c>
      <c r="D29" s="44">
        <f t="shared" ca="1" si="61"/>
        <v>8</v>
      </c>
      <c r="E29" s="44">
        <f t="shared" ca="1" si="5"/>
        <v>7</v>
      </c>
      <c r="F29" s="27">
        <f t="shared" ca="1" si="6"/>
        <v>6.278059253008994E-2</v>
      </c>
      <c r="G29" s="44">
        <f t="shared" ca="1" si="7"/>
        <v>36</v>
      </c>
      <c r="H29" s="44" t="str">
        <f ca="1">IF(B29&lt;&gt;"",VLOOKUP(G29,'Players Stats'!$C$88:$D$127,2),"")</f>
        <v>Point Guard</v>
      </c>
      <c r="I29" s="44" t="str">
        <f ca="1">IF(B29&lt;&gt;"",VLOOKUP(G29,'Players Stats'!$C$88:$E$127,3),"")</f>
        <v>Danny Green</v>
      </c>
      <c r="J29" s="27">
        <f t="shared" ca="1" si="8"/>
        <v>0.6301245750850879</v>
      </c>
      <c r="K29" s="44">
        <f ca="1">IF(B29&lt;&gt;"",VLOOKUP('Quarter 4'!G29-5*('Quarter 4'!D29-1),'Players Stats'!$B$136:$J$140,1+E29),"")</f>
        <v>7.0150000000000004E-2</v>
      </c>
      <c r="L29" s="44" t="str">
        <f t="shared" ca="1" si="62"/>
        <v>NO</v>
      </c>
      <c r="M29" s="27">
        <f t="shared" ca="1" si="9"/>
        <v>0.59170214963989709</v>
      </c>
      <c r="N29" s="44">
        <f ca="1">IF(B29&lt;&gt;"",IF(L29="NO",VLOOKUP(G29,'Players Stats'!$C$88:$I$127,7),""),"")</f>
        <v>0.38518518518518519</v>
      </c>
      <c r="O29" s="44">
        <f t="shared" ca="1" si="63"/>
        <v>2</v>
      </c>
      <c r="P29" s="27">
        <f t="shared" ca="1" si="10"/>
        <v>0.78367311874433077</v>
      </c>
      <c r="Q29" s="44">
        <f ca="1">IF(L29="NO",VLOOKUP(G29,'Players Stats'!$C$88:$H$127,7-'Quarter 4'!O29),"")</f>
        <v>0.44800000000000001</v>
      </c>
      <c r="R29" s="44">
        <f t="shared" ca="1" si="64"/>
        <v>0</v>
      </c>
      <c r="S29" s="27">
        <f t="shared" ca="1" si="11"/>
        <v>0.38991607915918081</v>
      </c>
      <c r="T29" s="44" t="str">
        <f ca="1">IF(S29="","",IF(S29&lt;=VLOOKUP(G29,'Players Stats'!$C$88:$L$127,10),"YES","NO"))</f>
        <v>NO</v>
      </c>
      <c r="U29" s="27" t="str">
        <f t="shared" ca="1" si="12"/>
        <v/>
      </c>
      <c r="V29" s="44" t="str">
        <f ca="1">IF(T29="YES",IF(U29&lt;=VLOOKUP(G29,'Players Stats'!$C$88:$H$127,6),1,0),"")</f>
        <v/>
      </c>
      <c r="W29" s="27" t="str">
        <f t="shared" ca="1" si="13"/>
        <v/>
      </c>
      <c r="X29" s="44" t="str">
        <f ca="1">IF(AND(T29="YES",W29&lt;&gt;""),IF(W29&lt;=VLOOKUP(G29,'Players Stats'!$C$88:$H$127,6),1,0),"")</f>
        <v/>
      </c>
      <c r="Y29" s="27">
        <f t="shared" ca="1" si="14"/>
        <v>5.4772435764460559E-2</v>
      </c>
      <c r="Z29" s="44" t="str">
        <f ca="1">IF(Y29="","",IF(Y29&lt;=Simulation!$K$7,"YES","NO"))</f>
        <v>YES</v>
      </c>
      <c r="AA29" s="27" t="str">
        <f t="shared" ca="1" si="15"/>
        <v/>
      </c>
      <c r="AB29" s="44" t="str">
        <f ca="1">IF(Z29="NO",IF(AA29&lt;=Simulation!$K$9,D29,E29),"")</f>
        <v/>
      </c>
      <c r="AD29" s="44">
        <f t="shared" ca="1" si="16"/>
        <v>6</v>
      </c>
      <c r="AE29" s="6" t="str">
        <f t="shared" ca="1" si="17"/>
        <v>-</v>
      </c>
      <c r="AF29" s="44">
        <f t="shared" ca="1" si="18"/>
        <v>14</v>
      </c>
      <c r="AH29" s="44" t="str">
        <f t="shared" ca="1" si="77"/>
        <v/>
      </c>
      <c r="AI29" s="44" t="str">
        <f t="shared" ca="1" si="77"/>
        <v/>
      </c>
      <c r="AJ29" s="44" t="str">
        <f t="shared" ca="1" si="77"/>
        <v/>
      </c>
      <c r="AL29" s="44">
        <f ca="1">IF(AL28&lt;&gt;"",IF(AND(AL28&lt;60*Simulation!$K$8, AL28+AM29&lt;60*Simulation!$K$8),AL28+AM29,""),"")</f>
        <v>261</v>
      </c>
      <c r="AM29" s="44">
        <f ca="1">IF(AL28&lt;&gt;"",IF(AND(BL28&lt;&gt;"", AN28=BL28),RANDBETWEEN(Simulation!$N$6,Simulation!$P$6),RANDBETWEEN(Simulation!$N$5,Simulation!$P$5)),"")</f>
        <v>19</v>
      </c>
      <c r="AN29" s="44">
        <f t="shared" ca="1" si="65"/>
        <v>8</v>
      </c>
      <c r="AO29" s="44">
        <f t="shared" ca="1" si="19"/>
        <v>7</v>
      </c>
      <c r="AP29" s="27">
        <f t="shared" ca="1" si="20"/>
        <v>0.76198934414370079</v>
      </c>
      <c r="AQ29" s="44">
        <f t="shared" ca="1" si="21"/>
        <v>39</v>
      </c>
      <c r="AR29" s="44" t="str">
        <f ca="1">IF(AL29&lt;&gt;"",VLOOKUP(AQ29,'Players Stats'!$C$88:$D$127,2),"")</f>
        <v>Power Forward</v>
      </c>
      <c r="AS29" s="44" t="str">
        <f ca="1">IF(AL29&lt;&gt;"",VLOOKUP(AQ29,'Players Stats'!$C$88:$E$127,3),"")</f>
        <v>Tim Duncan</v>
      </c>
      <c r="AT29" s="27">
        <f t="shared" ca="1" si="22"/>
        <v>0.33099074723487287</v>
      </c>
      <c r="AU29" s="44">
        <f ca="1">IF(AL29&lt;&gt;"",VLOOKUP('Quarter 4'!AQ29-5*('Quarter 4'!AN29-1),'Players Stats'!$B$136:$J$140,1+AO29),"")</f>
        <v>3.9400000000000004E-2</v>
      </c>
      <c r="AV29" s="44" t="str">
        <f t="shared" ca="1" si="66"/>
        <v>NO</v>
      </c>
      <c r="AW29" s="27">
        <f t="shared" ca="1" si="23"/>
        <v>8.7066202016703231E-2</v>
      </c>
      <c r="AX29" s="44">
        <f ca="1">IF(AL29&lt;&gt;"",IF(AV29="NO",VLOOKUP(AQ29,'Players Stats'!$C$88:$I$127,7),""),"")</f>
        <v>7.0422535211267616E-3</v>
      </c>
      <c r="AY29" s="44">
        <f t="shared" ca="1" si="67"/>
        <v>2</v>
      </c>
      <c r="AZ29" s="27">
        <f t="shared" ca="1" si="24"/>
        <v>0.62879737493719068</v>
      </c>
      <c r="BA29" s="44">
        <f ca="1">IF(AV29="NO",VLOOKUP(AQ29,'Players Stats'!$C$88:$H$127,7-'Quarter 4'!AY29),"")</f>
        <v>0.502</v>
      </c>
      <c r="BB29" s="44">
        <f t="shared" ca="1" si="68"/>
        <v>0</v>
      </c>
      <c r="BC29" s="27">
        <f t="shared" ca="1" si="25"/>
        <v>0.23014551745588807</v>
      </c>
      <c r="BD29" s="44" t="str">
        <f ca="1">IF(BC29="","",IF(BC29&lt;=VLOOKUP(AQ29,'Players Stats'!$C$88:$L$127,10),"YES","NO"))</f>
        <v>NO</v>
      </c>
      <c r="BE29" s="27" t="str">
        <f t="shared" ca="1" si="26"/>
        <v/>
      </c>
      <c r="BF29" s="44" t="str">
        <f ca="1">IF(BD29="YES",IF(BE29&lt;=VLOOKUP(AQ29,'Players Stats'!$C$88:$H$127,6),1,0),"")</f>
        <v/>
      </c>
      <c r="BG29" s="27" t="str">
        <f t="shared" ca="1" si="27"/>
        <v/>
      </c>
      <c r="BH29" s="44" t="str">
        <f ca="1">IF(AND(BD29="YES",BG29&lt;&gt;""),IF(BG29&lt;=VLOOKUP(AQ29,'Players Stats'!$C$88:$H$127,6),1,0),"")</f>
        <v/>
      </c>
      <c r="BI29" s="27">
        <f t="shared" ca="1" si="28"/>
        <v>0.17870665965314236</v>
      </c>
      <c r="BJ29" s="44" t="str">
        <f ca="1">IF(BI29="","",IF(BI29&lt;=Simulation!$K$7,"YES","NO"))</f>
        <v>NO</v>
      </c>
      <c r="BK29" s="27">
        <f t="shared" ca="1" si="29"/>
        <v>0.66319736961148101</v>
      </c>
      <c r="BL29" s="44">
        <f ca="1">IF(BJ29="NO",IF(BK29&lt;=Simulation!$K$9,AN29,AO29),"")</f>
        <v>7</v>
      </c>
      <c r="BN29" s="44">
        <f t="shared" ca="1" si="30"/>
        <v>2</v>
      </c>
      <c r="BO29" s="6" t="str">
        <f t="shared" ca="1" si="31"/>
        <v>-</v>
      </c>
      <c r="BP29" s="44">
        <f t="shared" ca="1" si="32"/>
        <v>5</v>
      </c>
      <c r="BR29" s="44" t="str">
        <f t="shared" ca="1" si="2"/>
        <v/>
      </c>
      <c r="BS29" s="44" t="str">
        <f t="shared" ca="1" si="2"/>
        <v/>
      </c>
      <c r="BT29" s="44" t="str">
        <f t="shared" ca="1" si="2"/>
        <v/>
      </c>
      <c r="BU29" s="44"/>
      <c r="BV29" s="44">
        <f ca="1">IF(BV28&lt;&gt;"",IF(AND(BV28&lt;60*Simulation!$K$8, BV28+BW29&lt;60*Simulation!$K$8),BV28+BW29,""),"")</f>
        <v>259</v>
      </c>
      <c r="BW29" s="44">
        <f ca="1">IF(BV28&lt;&gt;"",IF(AND(CV28&lt;&gt;"", BX28=CV28),RANDBETWEEN(Simulation!$N$6,Simulation!$P$6),RANDBETWEEN(Simulation!$N$5,Simulation!$P$5)),"")</f>
        <v>9</v>
      </c>
      <c r="BX29" s="44">
        <f t="shared" ca="1" si="69"/>
        <v>8</v>
      </c>
      <c r="BY29" s="44">
        <f t="shared" ca="1" si="33"/>
        <v>7</v>
      </c>
      <c r="BZ29" s="27">
        <f t="shared" ca="1" si="34"/>
        <v>0.98357350006413768</v>
      </c>
      <c r="CA29" s="44">
        <f t="shared" ca="1" si="35"/>
        <v>40</v>
      </c>
      <c r="CB29" s="44" t="str">
        <f ca="1">IF(BV29&lt;&gt;"",VLOOKUP(CA29,'Players Stats'!$C$88:$D$127,2),"")</f>
        <v>Center</v>
      </c>
      <c r="CC29" s="44" t="str">
        <f ca="1">IF(BV29&lt;&gt;"",VLOOKUP(CA29,'Players Stats'!$C$88:$E$127,3),"")</f>
        <v>Tiago Splitter</v>
      </c>
      <c r="CD29" s="27">
        <f t="shared" ca="1" si="36"/>
        <v>0.36929492690970001</v>
      </c>
      <c r="CE29" s="44">
        <f ca="1">IF(BV29&lt;&gt;"",VLOOKUP('Quarter 4'!CA29-5*('Quarter 4'!BX29-1),'Players Stats'!$B$136:$J$140,1+BY29),"")</f>
        <v>5.1650000000000001E-2</v>
      </c>
      <c r="CF29" s="44" t="str">
        <f t="shared" ca="1" si="70"/>
        <v>NO</v>
      </c>
      <c r="CG29" s="27">
        <f t="shared" ca="1" si="37"/>
        <v>0.14612658737511153</v>
      </c>
      <c r="CH29" s="44">
        <f ca="1">IF(BV29&lt;&gt;"",IF(CF29="NO",VLOOKUP(CA29,'Players Stats'!$C$88:$I$127,7),""),"")</f>
        <v>0</v>
      </c>
      <c r="CI29" s="44">
        <f t="shared" ca="1" si="71"/>
        <v>2</v>
      </c>
      <c r="CJ29" s="27">
        <f t="shared" ca="1" si="38"/>
        <v>2.8744465040911438E-2</v>
      </c>
      <c r="CK29" s="44">
        <f ca="1">IF(CF29="NO",VLOOKUP(CA29,'Players Stats'!$C$88:$H$127,7-'Quarter 4'!CI29),"")</f>
        <v>0.56000000000000005</v>
      </c>
      <c r="CL29" s="44">
        <f t="shared" ca="1" si="72"/>
        <v>2</v>
      </c>
      <c r="CM29" s="27">
        <f t="shared" ca="1" si="39"/>
        <v>0.16115913007118365</v>
      </c>
      <c r="CN29" s="44" t="str">
        <f ca="1">IF(CM29="","",IF(CM29&lt;=VLOOKUP(CA29,'Players Stats'!$C$88:$L$127,10),"YES","NO"))</f>
        <v>NO</v>
      </c>
      <c r="CO29" s="27" t="str">
        <f t="shared" ca="1" si="40"/>
        <v/>
      </c>
      <c r="CP29" s="44" t="str">
        <f ca="1">IF(CN29="YES",IF(CO29&lt;=VLOOKUP(CA29,'Players Stats'!$C$88:$H$127,6),1,0),"")</f>
        <v/>
      </c>
      <c r="CQ29" s="27" t="str">
        <f t="shared" ca="1" si="41"/>
        <v/>
      </c>
      <c r="CR29" s="44" t="str">
        <f ca="1">IF(AND(CN29="YES",CQ29&lt;&gt;""),IF(CQ29&lt;=VLOOKUP(CA29,'Players Stats'!$C$88:$H$127,6),1,0),"")</f>
        <v/>
      </c>
      <c r="CS29" s="27" t="str">
        <f t="shared" ca="1" si="42"/>
        <v/>
      </c>
      <c r="CT29" s="44" t="str">
        <f ca="1">IF(CS29="","",IF(CS29&lt;=Simulation!$K$7,"YES","NO"))</f>
        <v/>
      </c>
      <c r="CU29" s="27" t="str">
        <f t="shared" ca="1" si="43"/>
        <v/>
      </c>
      <c r="CV29" s="44" t="str">
        <f ca="1">IF(CT29="NO",IF(CU29&lt;=Simulation!$K$9,BX29,BY29),"")</f>
        <v/>
      </c>
      <c r="CX29" s="44">
        <f t="shared" ca="1" si="44"/>
        <v>7</v>
      </c>
      <c r="CY29" s="6" t="str">
        <f t="shared" ca="1" si="45"/>
        <v>-</v>
      </c>
      <c r="CZ29" s="44">
        <f t="shared" ca="1" si="46"/>
        <v>10</v>
      </c>
      <c r="DB29" s="44" t="str">
        <f t="shared" ca="1" si="3"/>
        <v/>
      </c>
      <c r="DC29" s="44" t="str">
        <f t="shared" ca="1" si="3"/>
        <v/>
      </c>
      <c r="DD29" s="44" t="str">
        <f t="shared" ca="1" si="3"/>
        <v/>
      </c>
      <c r="DE29" s="44"/>
      <c r="DF29" s="44">
        <f ca="1">IF(DF28&lt;&gt;"",IF(AND(DF28&lt;60*Simulation!$K$8, DF28+DG29&lt;60*Simulation!$K$8),DF28+DG29,""),"")</f>
        <v>216</v>
      </c>
      <c r="DG29" s="44">
        <f ca="1">IF(DF28&lt;&gt;"",IF(AND(EF28&lt;&gt;"", DH28=EF28),RANDBETWEEN(Simulation!$N$6,Simulation!$P$6),RANDBETWEEN(Simulation!$N$5,Simulation!$P$5)),"")</f>
        <v>10</v>
      </c>
      <c r="DH29" s="44">
        <f t="shared" ca="1" si="73"/>
        <v>7</v>
      </c>
      <c r="DI29" s="44">
        <f t="shared" ca="1" si="47"/>
        <v>8</v>
      </c>
      <c r="DJ29" s="27">
        <f t="shared" ca="1" si="48"/>
        <v>0.10956618876308644</v>
      </c>
      <c r="DK29" s="44">
        <f t="shared" ca="1" si="49"/>
        <v>31</v>
      </c>
      <c r="DL29" s="44" t="str">
        <f ca="1">IF(DF29&lt;&gt;"",VLOOKUP(DK29,'Players Stats'!$C$88:$D$127,2),"")</f>
        <v>Point Guard</v>
      </c>
      <c r="DM29" s="44" t="str">
        <f ca="1">IF(DF29&lt;&gt;"",VLOOKUP(DK29,'Players Stats'!$C$88:$E$127,3),"")</f>
        <v>Klay Thompson</v>
      </c>
      <c r="DN29" s="27">
        <f t="shared" ca="1" si="50"/>
        <v>0.86125272115452312</v>
      </c>
      <c r="DO29" s="44">
        <f ca="1">IF(DF29&lt;&gt;"",VLOOKUP('Quarter 4'!DK29-5*('Quarter 4'!DH29-1),'Players Stats'!$B$136:$J$140,1+DI29),"")</f>
        <v>9.7650000000000001E-2</v>
      </c>
      <c r="DP29" s="44" t="str">
        <f t="shared" ca="1" si="74"/>
        <v>NO</v>
      </c>
      <c r="DQ29" s="27">
        <f t="shared" ca="1" si="51"/>
        <v>0.69861213745771988</v>
      </c>
      <c r="DR29" s="44">
        <f ca="1">IF(DF29&lt;&gt;"",IF(DP29="NO",VLOOKUP(DK29,'Players Stats'!$C$88:$I$127,7),""),"")</f>
        <v>0.30331753554502372</v>
      </c>
      <c r="DS29" s="44">
        <f t="shared" ca="1" si="75"/>
        <v>2</v>
      </c>
      <c r="DT29" s="27">
        <f t="shared" ca="1" si="52"/>
        <v>0.75441101896081075</v>
      </c>
      <c r="DU29" s="44">
        <f ca="1">IF(DP29="NO",VLOOKUP(DK29,'Players Stats'!$C$88:$H$127,7-'Quarter 4'!DS29),"")</f>
        <v>0.42199999999999999</v>
      </c>
      <c r="DV29" s="44">
        <f t="shared" ca="1" si="76"/>
        <v>0</v>
      </c>
      <c r="DW29" s="27">
        <f t="shared" ca="1" si="53"/>
        <v>0.40188704801754238</v>
      </c>
      <c r="DX29" s="44" t="str">
        <f ca="1">IF(DW29="","",IF(DW29&lt;=VLOOKUP(DK29,'Players Stats'!$C$88:$L$127,10),"YES","NO"))</f>
        <v>NO</v>
      </c>
      <c r="DY29" s="27" t="str">
        <f t="shared" ca="1" si="54"/>
        <v/>
      </c>
      <c r="DZ29" s="44" t="str">
        <f ca="1">IF(DX29="YES",IF(DY29&lt;=VLOOKUP(DK29,'Players Stats'!$C$88:$H$127,6),1,0),"")</f>
        <v/>
      </c>
      <c r="EA29" s="27" t="str">
        <f t="shared" ca="1" si="55"/>
        <v/>
      </c>
      <c r="EB29" s="44" t="str">
        <f ca="1">IF(AND(DX29="YES",EA29&lt;&gt;""),IF(EA29&lt;=VLOOKUP(DK29,'Players Stats'!$C$88:$H$127,6),1,0),"")</f>
        <v/>
      </c>
      <c r="EC29" s="27">
        <f t="shared" ca="1" si="56"/>
        <v>0.55938275806524151</v>
      </c>
      <c r="ED29" s="44" t="str">
        <f ca="1">IF(EC29="","",IF(EC29&lt;=Simulation!$K$7,"YES","NO"))</f>
        <v>NO</v>
      </c>
      <c r="EE29" s="27">
        <f t="shared" ca="1" si="57"/>
        <v>0.30250151656226976</v>
      </c>
      <c r="EF29" s="44">
        <f ca="1">IF(ED29="NO",IF(EE29&lt;=Simulation!$K$9,DH29,DI29),"")</f>
        <v>8</v>
      </c>
      <c r="EH29" s="44">
        <f t="shared" ca="1" si="58"/>
        <v>4</v>
      </c>
      <c r="EI29" s="6" t="str">
        <f t="shared" ca="1" si="59"/>
        <v>-</v>
      </c>
      <c r="EJ29" s="44">
        <f t="shared" ca="1" si="60"/>
        <v>13</v>
      </c>
      <c r="EL29" s="44" t="str">
        <f t="shared" ca="1" si="4"/>
        <v/>
      </c>
      <c r="EM29" s="44" t="str">
        <f t="shared" ca="1" si="4"/>
        <v/>
      </c>
      <c r="EN29" s="44" t="str">
        <f t="shared" ca="1" si="4"/>
        <v/>
      </c>
    </row>
    <row r="30" spans="2:144">
      <c r="B30" s="44">
        <f ca="1">IF(B29&lt;&gt;"",IF(AND(B29&lt;60*Simulation!$K$8, B29+C30&lt;60*Simulation!$K$8),B29+C30,""),"")</f>
        <v>283</v>
      </c>
      <c r="C30" s="44">
        <f ca="1">IF(B29&lt;&gt;"",IF(AND(AB29&lt;&gt;"", D29=AB29),RANDBETWEEN(Simulation!$N$6,Simulation!$P$6),RANDBETWEEN(Simulation!$N$5,Simulation!$P$5)),"")</f>
        <v>22</v>
      </c>
      <c r="D30" s="44">
        <f t="shared" ca="1" si="61"/>
        <v>7</v>
      </c>
      <c r="E30" s="44">
        <f t="shared" ca="1" si="5"/>
        <v>8</v>
      </c>
      <c r="F30" s="27">
        <f t="shared" ca="1" si="6"/>
        <v>0.35532599243307983</v>
      </c>
      <c r="G30" s="44">
        <f t="shared" ca="1" si="7"/>
        <v>32</v>
      </c>
      <c r="H30" s="44" t="str">
        <f ca="1">IF(B30&lt;&gt;"",VLOOKUP(G30,'Players Stats'!$C$88:$D$127,2),"")</f>
        <v>Shooting Guard</v>
      </c>
      <c r="I30" s="44" t="str">
        <f ca="1">IF(B30&lt;&gt;"",VLOOKUP(G30,'Players Stats'!$C$88:$E$127,3),"")</f>
        <v>Stephen Curry</v>
      </c>
      <c r="J30" s="27">
        <f t="shared" ca="1" si="8"/>
        <v>0.82252670106516734</v>
      </c>
      <c r="K30" s="44">
        <f ca="1">IF(B30&lt;&gt;"",VLOOKUP('Quarter 4'!G30-5*('Quarter 4'!D30-1),'Players Stats'!$B$136:$J$140,1+E30),"")</f>
        <v>4.4549999999999999E-2</v>
      </c>
      <c r="L30" s="44" t="str">
        <f t="shared" ca="1" si="62"/>
        <v>NO</v>
      </c>
      <c r="M30" s="27">
        <f t="shared" ca="1" si="9"/>
        <v>0.2015463114535021</v>
      </c>
      <c r="N30" s="44">
        <f ca="1">IF(B30&lt;&gt;"",IF(L30="NO",VLOOKUP(G30,'Players Stats'!$C$88:$I$127,7),""),"")</f>
        <v>0.30196078431372547</v>
      </c>
      <c r="O30" s="44">
        <f t="shared" ca="1" si="63"/>
        <v>3</v>
      </c>
      <c r="P30" s="27">
        <f t="shared" ca="1" si="10"/>
        <v>0.47626976089876971</v>
      </c>
      <c r="Q30" s="44">
        <f ca="1">IF(L30="NO",VLOOKUP(G30,'Players Stats'!$C$88:$H$127,7-'Quarter 4'!O30),"")</f>
        <v>0.45300000000000001</v>
      </c>
      <c r="R30" s="44">
        <f t="shared" ca="1" si="64"/>
        <v>0</v>
      </c>
      <c r="S30" s="27" t="str">
        <f t="shared" ca="1" si="11"/>
        <v/>
      </c>
      <c r="T30" s="44" t="str">
        <f ca="1">IF(S30="","",IF(S30&lt;=VLOOKUP(G30,'Players Stats'!$C$88:$L$127,10),"YES","NO"))</f>
        <v/>
      </c>
      <c r="U30" s="27" t="str">
        <f t="shared" ca="1" si="12"/>
        <v/>
      </c>
      <c r="V30" s="44" t="str">
        <f ca="1">IF(T30="YES",IF(U30&lt;=VLOOKUP(G30,'Players Stats'!$C$88:$H$127,6),1,0),"")</f>
        <v/>
      </c>
      <c r="W30" s="27" t="str">
        <f t="shared" ca="1" si="13"/>
        <v/>
      </c>
      <c r="X30" s="44" t="str">
        <f ca="1">IF(AND(T30="YES",W30&lt;&gt;""),IF(W30&lt;=VLOOKUP(G30,'Players Stats'!$C$88:$H$127,6),1,0),"")</f>
        <v/>
      </c>
      <c r="Y30" s="27" t="str">
        <f t="shared" ca="1" si="14"/>
        <v/>
      </c>
      <c r="Z30" s="44" t="str">
        <f ca="1">IF(Y30="","",IF(Y30&lt;=Simulation!$K$7,"YES","NO"))</f>
        <v/>
      </c>
      <c r="AA30" s="27" t="str">
        <f t="shared" ca="1" si="15"/>
        <v/>
      </c>
      <c r="AB30" s="44" t="str">
        <f ca="1">IF(Z30="NO",IF(AA30&lt;=Simulation!$K$9,D30,E30),"")</f>
        <v/>
      </c>
      <c r="AD30" s="44">
        <f t="shared" ca="1" si="16"/>
        <v>6</v>
      </c>
      <c r="AE30" s="6" t="str">
        <f t="shared" ca="1" si="17"/>
        <v>-</v>
      </c>
      <c r="AF30" s="44">
        <f t="shared" ca="1" si="18"/>
        <v>14</v>
      </c>
      <c r="AH30" s="44" t="str">
        <f t="shared" ca="1" si="77"/>
        <v/>
      </c>
      <c r="AI30" s="44" t="str">
        <f t="shared" ca="1" si="77"/>
        <v/>
      </c>
      <c r="AJ30" s="44" t="str">
        <f t="shared" ca="1" si="77"/>
        <v/>
      </c>
      <c r="AL30" s="44">
        <f ca="1">IF(AL29&lt;&gt;"",IF(AND(AL29&lt;60*Simulation!$K$8, AL29+AM30&lt;60*Simulation!$K$8),AL29+AM30,""),"")</f>
        <v>282</v>
      </c>
      <c r="AM30" s="44">
        <f ca="1">IF(AL29&lt;&gt;"",IF(AND(BL29&lt;&gt;"", AN29=BL29),RANDBETWEEN(Simulation!$N$6,Simulation!$P$6),RANDBETWEEN(Simulation!$N$5,Simulation!$P$5)),"")</f>
        <v>21</v>
      </c>
      <c r="AN30" s="44">
        <f t="shared" ca="1" si="65"/>
        <v>7</v>
      </c>
      <c r="AO30" s="44">
        <f t="shared" ca="1" si="19"/>
        <v>8</v>
      </c>
      <c r="AP30" s="27">
        <f t="shared" ca="1" si="20"/>
        <v>0.62369076980976412</v>
      </c>
      <c r="AQ30" s="44">
        <f t="shared" ca="1" si="21"/>
        <v>34</v>
      </c>
      <c r="AR30" s="44" t="str">
        <f ca="1">IF(AL30&lt;&gt;"",VLOOKUP(AQ30,'Players Stats'!$C$88:$D$127,2),"")</f>
        <v>Power Forward</v>
      </c>
      <c r="AS30" s="44" t="str">
        <f ca="1">IF(AL30&lt;&gt;"",VLOOKUP(AQ30,'Players Stats'!$C$88:$E$127,3),"")</f>
        <v>Carl Landry</v>
      </c>
      <c r="AT30" s="27">
        <f t="shared" ca="1" si="22"/>
        <v>0.59899465220582748</v>
      </c>
      <c r="AU30" s="44">
        <f ca="1">IF(AL30&lt;&gt;"",VLOOKUP('Quarter 4'!AQ30-5*('Quarter 4'!AN30-1),'Players Stats'!$B$136:$J$140,1+AO30),"")</f>
        <v>0.14340000000000003</v>
      </c>
      <c r="AV30" s="44" t="str">
        <f t="shared" ca="1" si="66"/>
        <v>NO</v>
      </c>
      <c r="AW30" s="27">
        <f t="shared" ca="1" si="23"/>
        <v>0.2055867824025277</v>
      </c>
      <c r="AX30" s="44">
        <f ca="1">IF(AL30&lt;&gt;"",IF(AV30="NO",VLOOKUP(AQ30,'Players Stats'!$C$88:$I$127,7),""),"")</f>
        <v>0</v>
      </c>
      <c r="AY30" s="44">
        <f t="shared" ca="1" si="67"/>
        <v>2</v>
      </c>
      <c r="AZ30" s="27">
        <f t="shared" ca="1" si="24"/>
        <v>0.64657803983182316</v>
      </c>
      <c r="BA30" s="44">
        <f ca="1">IF(AV30="NO",VLOOKUP(AQ30,'Players Stats'!$C$88:$H$127,7-'Quarter 4'!AY30),"")</f>
        <v>0.54</v>
      </c>
      <c r="BB30" s="44">
        <f t="shared" ca="1" si="68"/>
        <v>0</v>
      </c>
      <c r="BC30" s="27">
        <f t="shared" ca="1" si="25"/>
        <v>0.89476169174830844</v>
      </c>
      <c r="BD30" s="44" t="str">
        <f ca="1">IF(BC30="","",IF(BC30&lt;=VLOOKUP(AQ30,'Players Stats'!$C$88:$L$127,10),"YES","NO"))</f>
        <v>NO</v>
      </c>
      <c r="BE30" s="27" t="str">
        <f t="shared" ca="1" si="26"/>
        <v/>
      </c>
      <c r="BF30" s="44" t="str">
        <f ca="1">IF(BD30="YES",IF(BE30&lt;=VLOOKUP(AQ30,'Players Stats'!$C$88:$H$127,6),1,0),"")</f>
        <v/>
      </c>
      <c r="BG30" s="27" t="str">
        <f t="shared" ca="1" si="27"/>
        <v/>
      </c>
      <c r="BH30" s="44" t="str">
        <f ca="1">IF(AND(BD30="YES",BG30&lt;&gt;""),IF(BG30&lt;=VLOOKUP(AQ30,'Players Stats'!$C$88:$H$127,6),1,0),"")</f>
        <v/>
      </c>
      <c r="BI30" s="27">
        <f t="shared" ca="1" si="28"/>
        <v>0.30067555190571993</v>
      </c>
      <c r="BJ30" s="44" t="str">
        <f ca="1">IF(BI30="","",IF(BI30&lt;=Simulation!$K$7,"YES","NO"))</f>
        <v>NO</v>
      </c>
      <c r="BK30" s="27">
        <f t="shared" ca="1" si="29"/>
        <v>5.7516637568723605E-2</v>
      </c>
      <c r="BL30" s="44">
        <f ca="1">IF(BJ30="NO",IF(BK30&lt;=Simulation!$K$9,AN30,AO30),"")</f>
        <v>7</v>
      </c>
      <c r="BN30" s="44">
        <f t="shared" ca="1" si="30"/>
        <v>2</v>
      </c>
      <c r="BO30" s="6" t="str">
        <f t="shared" ca="1" si="31"/>
        <v>-</v>
      </c>
      <c r="BP30" s="44">
        <f t="shared" ca="1" si="32"/>
        <v>5</v>
      </c>
      <c r="BR30" s="44" t="str">
        <f t="shared" ca="1" si="2"/>
        <v/>
      </c>
      <c r="BS30" s="44" t="str">
        <f t="shared" ca="1" si="2"/>
        <v/>
      </c>
      <c r="BT30" s="44" t="str">
        <f t="shared" ca="1" si="2"/>
        <v/>
      </c>
      <c r="BU30" s="44"/>
      <c r="BV30" s="44">
        <f ca="1">IF(BV29&lt;&gt;"",IF(AND(BV29&lt;60*Simulation!$K$8, BV29+BW30&lt;60*Simulation!$K$8),BV29+BW30,""),"")</f>
        <v>279</v>
      </c>
      <c r="BW30" s="44">
        <f ca="1">IF(BV29&lt;&gt;"",IF(AND(CV29&lt;&gt;"", BX29=CV29),RANDBETWEEN(Simulation!$N$6,Simulation!$P$6),RANDBETWEEN(Simulation!$N$5,Simulation!$P$5)),"")</f>
        <v>20</v>
      </c>
      <c r="BX30" s="44">
        <f t="shared" ca="1" si="69"/>
        <v>7</v>
      </c>
      <c r="BY30" s="44">
        <f t="shared" ca="1" si="33"/>
        <v>8</v>
      </c>
      <c r="BZ30" s="27">
        <f t="shared" ca="1" si="34"/>
        <v>0.70221697630710767</v>
      </c>
      <c r="CA30" s="44">
        <f t="shared" ca="1" si="35"/>
        <v>34</v>
      </c>
      <c r="CB30" s="44" t="str">
        <f ca="1">IF(BV30&lt;&gt;"",VLOOKUP(CA30,'Players Stats'!$C$88:$D$127,2),"")</f>
        <v>Power Forward</v>
      </c>
      <c r="CC30" s="44" t="str">
        <f ca="1">IF(BV30&lt;&gt;"",VLOOKUP(CA30,'Players Stats'!$C$88:$E$127,3),"")</f>
        <v>Carl Landry</v>
      </c>
      <c r="CD30" s="27">
        <f t="shared" ca="1" si="36"/>
        <v>0.80105653722171899</v>
      </c>
      <c r="CE30" s="44">
        <f ca="1">IF(BV30&lt;&gt;"",VLOOKUP('Quarter 4'!CA30-5*('Quarter 4'!BX30-1),'Players Stats'!$B$136:$J$140,1+BY30),"")</f>
        <v>0.14340000000000003</v>
      </c>
      <c r="CF30" s="44" t="str">
        <f t="shared" ca="1" si="70"/>
        <v>NO</v>
      </c>
      <c r="CG30" s="27">
        <f t="shared" ca="1" si="37"/>
        <v>0.78347137698601166</v>
      </c>
      <c r="CH30" s="44">
        <f ca="1">IF(BV30&lt;&gt;"",IF(CF30="NO",VLOOKUP(CA30,'Players Stats'!$C$88:$I$127,7),""),"")</f>
        <v>0</v>
      </c>
      <c r="CI30" s="44">
        <f t="shared" ca="1" si="71"/>
        <v>2</v>
      </c>
      <c r="CJ30" s="27">
        <f t="shared" ca="1" si="38"/>
        <v>0.30694106355159789</v>
      </c>
      <c r="CK30" s="44">
        <f ca="1">IF(CF30="NO",VLOOKUP(CA30,'Players Stats'!$C$88:$H$127,7-'Quarter 4'!CI30),"")</f>
        <v>0.54</v>
      </c>
      <c r="CL30" s="44">
        <f t="shared" ca="1" si="72"/>
        <v>2</v>
      </c>
      <c r="CM30" s="27">
        <f t="shared" ca="1" si="39"/>
        <v>5.3713727068884443E-2</v>
      </c>
      <c r="CN30" s="44" t="str">
        <f ca="1">IF(CM30="","",IF(CM30&lt;=VLOOKUP(CA30,'Players Stats'!$C$88:$L$127,10),"YES","NO"))</f>
        <v>NO</v>
      </c>
      <c r="CO30" s="27" t="str">
        <f t="shared" ca="1" si="40"/>
        <v/>
      </c>
      <c r="CP30" s="44" t="str">
        <f ca="1">IF(CN30="YES",IF(CO30&lt;=VLOOKUP(CA30,'Players Stats'!$C$88:$H$127,6),1,0),"")</f>
        <v/>
      </c>
      <c r="CQ30" s="27" t="str">
        <f t="shared" ca="1" si="41"/>
        <v/>
      </c>
      <c r="CR30" s="44" t="str">
        <f ca="1">IF(AND(CN30="YES",CQ30&lt;&gt;""),IF(CQ30&lt;=VLOOKUP(CA30,'Players Stats'!$C$88:$H$127,6),1,0),"")</f>
        <v/>
      </c>
      <c r="CS30" s="27" t="str">
        <f t="shared" ca="1" si="42"/>
        <v/>
      </c>
      <c r="CT30" s="44" t="str">
        <f ca="1">IF(CS30="","",IF(CS30&lt;=Simulation!$K$7,"YES","NO"))</f>
        <v/>
      </c>
      <c r="CU30" s="27" t="str">
        <f t="shared" ca="1" si="43"/>
        <v/>
      </c>
      <c r="CV30" s="44" t="str">
        <f ca="1">IF(CT30="NO",IF(CU30&lt;=Simulation!$K$9,BX30,BY30),"")</f>
        <v/>
      </c>
      <c r="CX30" s="44">
        <f t="shared" ca="1" si="44"/>
        <v>9</v>
      </c>
      <c r="CY30" s="6" t="str">
        <f t="shared" ca="1" si="45"/>
        <v>-</v>
      </c>
      <c r="CZ30" s="44">
        <f t="shared" ca="1" si="46"/>
        <v>10</v>
      </c>
      <c r="DB30" s="44" t="str">
        <f t="shared" ca="1" si="3"/>
        <v/>
      </c>
      <c r="DC30" s="44" t="str">
        <f t="shared" ca="1" si="3"/>
        <v/>
      </c>
      <c r="DD30" s="44" t="str">
        <f t="shared" ca="1" si="3"/>
        <v/>
      </c>
      <c r="DE30" s="44"/>
      <c r="DF30" s="44">
        <f ca="1">IF(DF29&lt;&gt;"",IF(AND(DF29&lt;60*Simulation!$K$8, DF29+DG30&lt;60*Simulation!$K$8),DF29+DG30,""),"")</f>
        <v>233</v>
      </c>
      <c r="DG30" s="44">
        <f ca="1">IF(DF29&lt;&gt;"",IF(AND(EF29&lt;&gt;"", DH29=EF29),RANDBETWEEN(Simulation!$N$6,Simulation!$P$6),RANDBETWEEN(Simulation!$N$5,Simulation!$P$5)),"")</f>
        <v>17</v>
      </c>
      <c r="DH30" s="44">
        <f t="shared" ca="1" si="73"/>
        <v>8</v>
      </c>
      <c r="DI30" s="44">
        <f t="shared" ca="1" si="47"/>
        <v>7</v>
      </c>
      <c r="DJ30" s="27">
        <f t="shared" ca="1" si="48"/>
        <v>0.39688197690189053</v>
      </c>
      <c r="DK30" s="44">
        <f t="shared" ca="1" si="49"/>
        <v>37</v>
      </c>
      <c r="DL30" s="44" t="str">
        <f ca="1">IF(DF30&lt;&gt;"",VLOOKUP(DK30,'Players Stats'!$C$88:$D$127,2),"")</f>
        <v>Shooting Guard</v>
      </c>
      <c r="DM30" s="44" t="str">
        <f ca="1">IF(DF30&lt;&gt;"",VLOOKUP(DK30,'Players Stats'!$C$88:$E$127,3),"")</f>
        <v>Tony Parker</v>
      </c>
      <c r="DN30" s="27">
        <f t="shared" ca="1" si="50"/>
        <v>0.6845476254993127</v>
      </c>
      <c r="DO30" s="44">
        <f ca="1">IF(DF30&lt;&gt;"",VLOOKUP('Quarter 4'!DK30-5*('Quarter 4'!DH30-1),'Players Stats'!$B$136:$J$140,1+DI30),"")</f>
        <v>9.6149999999999999E-2</v>
      </c>
      <c r="DP30" s="44" t="str">
        <f t="shared" ca="1" si="74"/>
        <v>NO</v>
      </c>
      <c r="DQ30" s="27">
        <f t="shared" ca="1" si="51"/>
        <v>0.46447284530712118</v>
      </c>
      <c r="DR30" s="44">
        <f ca="1">IF(DF30&lt;&gt;"",IF(DP30="NO",VLOOKUP(DK30,'Players Stats'!$C$88:$I$127,7),""),"")</f>
        <v>6.2111801242236017E-2</v>
      </c>
      <c r="DS30" s="44">
        <f t="shared" ca="1" si="75"/>
        <v>2</v>
      </c>
      <c r="DT30" s="27">
        <f t="shared" ca="1" si="52"/>
        <v>0.46124311169728283</v>
      </c>
      <c r="DU30" s="44">
        <f ca="1">IF(DP30="NO",VLOOKUP(DK30,'Players Stats'!$C$88:$H$127,7-'Quarter 4'!DS30),"")</f>
        <v>0.52200000000000002</v>
      </c>
      <c r="DV30" s="44">
        <f t="shared" ca="1" si="76"/>
        <v>2</v>
      </c>
      <c r="DW30" s="27">
        <f t="shared" ca="1" si="53"/>
        <v>0.50314662375696018</v>
      </c>
      <c r="DX30" s="44" t="str">
        <f ca="1">IF(DW30="","",IF(DW30&lt;=VLOOKUP(DK30,'Players Stats'!$C$88:$L$127,10),"YES","NO"))</f>
        <v>NO</v>
      </c>
      <c r="DY30" s="27" t="str">
        <f t="shared" ca="1" si="54"/>
        <v/>
      </c>
      <c r="DZ30" s="44" t="str">
        <f ca="1">IF(DX30="YES",IF(DY30&lt;=VLOOKUP(DK30,'Players Stats'!$C$88:$H$127,6),1,0),"")</f>
        <v/>
      </c>
      <c r="EA30" s="27" t="str">
        <f t="shared" ca="1" si="55"/>
        <v/>
      </c>
      <c r="EB30" s="44" t="str">
        <f ca="1">IF(AND(DX30="YES",EA30&lt;&gt;""),IF(EA30&lt;=VLOOKUP(DK30,'Players Stats'!$C$88:$H$127,6),1,0),"")</f>
        <v/>
      </c>
      <c r="EC30" s="27" t="str">
        <f t="shared" ca="1" si="56"/>
        <v/>
      </c>
      <c r="ED30" s="44" t="str">
        <f ca="1">IF(EC30="","",IF(EC30&lt;=Simulation!$K$7,"YES","NO"))</f>
        <v/>
      </c>
      <c r="EE30" s="27" t="str">
        <f t="shared" ca="1" si="57"/>
        <v/>
      </c>
      <c r="EF30" s="44" t="str">
        <f ca="1">IF(ED30="NO",IF(EE30&lt;=Simulation!$K$9,DH30,DI30),"")</f>
        <v/>
      </c>
      <c r="EH30" s="44">
        <f t="shared" ca="1" si="58"/>
        <v>4</v>
      </c>
      <c r="EI30" s="6" t="str">
        <f t="shared" ca="1" si="59"/>
        <v>-</v>
      </c>
      <c r="EJ30" s="44">
        <f t="shared" ca="1" si="60"/>
        <v>15</v>
      </c>
      <c r="EL30" s="44" t="str">
        <f t="shared" ca="1" si="4"/>
        <v/>
      </c>
      <c r="EM30" s="44" t="str">
        <f t="shared" ca="1" si="4"/>
        <v/>
      </c>
      <c r="EN30" s="44" t="str">
        <f t="shared" ca="1" si="4"/>
        <v/>
      </c>
    </row>
    <row r="31" spans="2:144">
      <c r="B31" s="44">
        <f ca="1">IF(B30&lt;&gt;"",IF(AND(B30&lt;60*Simulation!$K$8, B30+C31&lt;60*Simulation!$K$8),B30+C31,""),"")</f>
        <v>306</v>
      </c>
      <c r="C31" s="44">
        <f ca="1">IF(B30&lt;&gt;"",IF(AND(AB30&lt;&gt;"", D30=AB30),RANDBETWEEN(Simulation!$N$6,Simulation!$P$6),RANDBETWEEN(Simulation!$N$5,Simulation!$P$5)),"")</f>
        <v>23</v>
      </c>
      <c r="D31" s="44">
        <f t="shared" ca="1" si="61"/>
        <v>8</v>
      </c>
      <c r="E31" s="44">
        <f t="shared" ca="1" si="5"/>
        <v>7</v>
      </c>
      <c r="F31" s="27">
        <f t="shared" ca="1" si="6"/>
        <v>2.6143237828677668E-2</v>
      </c>
      <c r="G31" s="44">
        <f t="shared" ca="1" si="7"/>
        <v>36</v>
      </c>
      <c r="H31" s="44" t="str">
        <f ca="1">IF(B31&lt;&gt;"",VLOOKUP(G31,'Players Stats'!$C$88:$D$127,2),"")</f>
        <v>Point Guard</v>
      </c>
      <c r="I31" s="44" t="str">
        <f ca="1">IF(B31&lt;&gt;"",VLOOKUP(G31,'Players Stats'!$C$88:$E$127,3),"")</f>
        <v>Danny Green</v>
      </c>
      <c r="J31" s="27">
        <f t="shared" ca="1" si="8"/>
        <v>0.31339934460092689</v>
      </c>
      <c r="K31" s="44">
        <f ca="1">IF(B31&lt;&gt;"",VLOOKUP('Quarter 4'!G31-5*('Quarter 4'!D31-1),'Players Stats'!$B$136:$J$140,1+E31),"")</f>
        <v>7.0150000000000004E-2</v>
      </c>
      <c r="L31" s="44" t="str">
        <f t="shared" ca="1" si="62"/>
        <v>NO</v>
      </c>
      <c r="M31" s="27">
        <f t="shared" ca="1" si="9"/>
        <v>0.20619570867403025</v>
      </c>
      <c r="N31" s="44">
        <f ca="1">IF(B31&lt;&gt;"",IF(L31="NO",VLOOKUP(G31,'Players Stats'!$C$88:$I$127,7),""),"")</f>
        <v>0.38518518518518519</v>
      </c>
      <c r="O31" s="44">
        <f t="shared" ca="1" si="63"/>
        <v>3</v>
      </c>
      <c r="P31" s="27">
        <f t="shared" ca="1" si="10"/>
        <v>0.95665664739262912</v>
      </c>
      <c r="Q31" s="44">
        <f ca="1">IF(L31="NO",VLOOKUP(G31,'Players Stats'!$C$88:$H$127,7-'Quarter 4'!O31),"")</f>
        <v>0.42899999999999999</v>
      </c>
      <c r="R31" s="44">
        <f t="shared" ca="1" si="64"/>
        <v>0</v>
      </c>
      <c r="S31" s="27" t="str">
        <f t="shared" ca="1" si="11"/>
        <v/>
      </c>
      <c r="T31" s="44" t="str">
        <f ca="1">IF(S31="","",IF(S31&lt;=VLOOKUP(G31,'Players Stats'!$C$88:$L$127,10),"YES","NO"))</f>
        <v/>
      </c>
      <c r="U31" s="27" t="str">
        <f t="shared" ca="1" si="12"/>
        <v/>
      </c>
      <c r="V31" s="44" t="str">
        <f ca="1">IF(T31="YES",IF(U31&lt;=VLOOKUP(G31,'Players Stats'!$C$88:$H$127,6),1,0),"")</f>
        <v/>
      </c>
      <c r="W31" s="27" t="str">
        <f t="shared" ca="1" si="13"/>
        <v/>
      </c>
      <c r="X31" s="44" t="str">
        <f ca="1">IF(AND(T31="YES",W31&lt;&gt;""),IF(W31&lt;=VLOOKUP(G31,'Players Stats'!$C$88:$H$127,6),1,0),"")</f>
        <v/>
      </c>
      <c r="Y31" s="27" t="str">
        <f t="shared" ca="1" si="14"/>
        <v/>
      </c>
      <c r="Z31" s="44" t="str">
        <f ca="1">IF(Y31="","",IF(Y31&lt;=Simulation!$K$7,"YES","NO"))</f>
        <v/>
      </c>
      <c r="AA31" s="27" t="str">
        <f t="shared" ca="1" si="15"/>
        <v/>
      </c>
      <c r="AB31" s="44" t="str">
        <f ca="1">IF(Z31="NO",IF(AA31&lt;=Simulation!$K$9,D31,E31),"")</f>
        <v/>
      </c>
      <c r="AD31" s="44">
        <f t="shared" ca="1" si="16"/>
        <v>6</v>
      </c>
      <c r="AE31" s="6" t="str">
        <f t="shared" ca="1" si="17"/>
        <v>-</v>
      </c>
      <c r="AF31" s="44">
        <f t="shared" ca="1" si="18"/>
        <v>14</v>
      </c>
      <c r="AH31" s="44" t="str">
        <f t="shared" ca="1" si="77"/>
        <v/>
      </c>
      <c r="AI31" s="44" t="str">
        <f t="shared" ca="1" si="77"/>
        <v/>
      </c>
      <c r="AJ31" s="44" t="str">
        <f t="shared" ca="1" si="77"/>
        <v/>
      </c>
      <c r="AL31" s="44">
        <f ca="1">IF(AL30&lt;&gt;"",IF(AND(AL30&lt;60*Simulation!$K$8, AL30+AM31&lt;60*Simulation!$K$8),AL30+AM31,""),"")</f>
        <v>304</v>
      </c>
      <c r="AM31" s="44">
        <f ca="1">IF(AL30&lt;&gt;"",IF(AND(BL30&lt;&gt;"", AN30=BL30),RANDBETWEEN(Simulation!$N$6,Simulation!$P$6),RANDBETWEEN(Simulation!$N$5,Simulation!$P$5)),"")</f>
        <v>22</v>
      </c>
      <c r="AN31" s="44">
        <f t="shared" ca="1" si="65"/>
        <v>7</v>
      </c>
      <c r="AO31" s="44">
        <f t="shared" ca="1" si="19"/>
        <v>8</v>
      </c>
      <c r="AP31" s="27">
        <f t="shared" ca="1" si="20"/>
        <v>0.86884285386038551</v>
      </c>
      <c r="AQ31" s="44">
        <f t="shared" ca="1" si="21"/>
        <v>35</v>
      </c>
      <c r="AR31" s="44" t="str">
        <f ca="1">IF(AL31&lt;&gt;"",VLOOKUP(AQ31,'Players Stats'!$C$88:$D$127,2),"")</f>
        <v>Center</v>
      </c>
      <c r="AS31" s="44" t="str">
        <f ca="1">IF(AL31&lt;&gt;"",VLOOKUP(AQ31,'Players Stats'!$C$88:$E$127,3),"")</f>
        <v>David Lee</v>
      </c>
      <c r="AT31" s="27">
        <f t="shared" ca="1" si="22"/>
        <v>0.55735156653370677</v>
      </c>
      <c r="AU31" s="44">
        <f ca="1">IF(AL31&lt;&gt;"",VLOOKUP('Quarter 4'!AQ31-5*('Quarter 4'!AN31-1),'Players Stats'!$B$136:$J$140,1+AO31),"")</f>
        <v>9.6400000000000013E-2</v>
      </c>
      <c r="AV31" s="44" t="str">
        <f t="shared" ca="1" si="66"/>
        <v>NO</v>
      </c>
      <c r="AW31" s="27">
        <f t="shared" ca="1" si="23"/>
        <v>0.76295597559175943</v>
      </c>
      <c r="AX31" s="44">
        <f ca="1">IF(AL31&lt;&gt;"",IF(AV31="NO",VLOOKUP(AQ31,'Players Stats'!$C$88:$I$127,7),""),"")</f>
        <v>6.756756756756758E-3</v>
      </c>
      <c r="AY31" s="44">
        <f t="shared" ca="1" si="67"/>
        <v>2</v>
      </c>
      <c r="AZ31" s="27">
        <f t="shared" ca="1" si="24"/>
        <v>0.23183879058806078</v>
      </c>
      <c r="BA31" s="44">
        <f ca="1">IF(AV31="NO",VLOOKUP(AQ31,'Players Stats'!$C$88:$H$127,7-'Quarter 4'!AY31),"")</f>
        <v>0.51900000000000002</v>
      </c>
      <c r="BB31" s="44">
        <f t="shared" ca="1" si="68"/>
        <v>2</v>
      </c>
      <c r="BC31" s="27">
        <f t="shared" ca="1" si="25"/>
        <v>0.93262570927829669</v>
      </c>
      <c r="BD31" s="44" t="str">
        <f ca="1">IF(BC31="","",IF(BC31&lt;=VLOOKUP(AQ31,'Players Stats'!$C$88:$L$127,10),"YES","NO"))</f>
        <v>NO</v>
      </c>
      <c r="BE31" s="27" t="str">
        <f t="shared" ca="1" si="26"/>
        <v/>
      </c>
      <c r="BF31" s="44" t="str">
        <f ca="1">IF(BD31="YES",IF(BE31&lt;=VLOOKUP(AQ31,'Players Stats'!$C$88:$H$127,6),1,0),"")</f>
        <v/>
      </c>
      <c r="BG31" s="27" t="str">
        <f t="shared" ca="1" si="27"/>
        <v/>
      </c>
      <c r="BH31" s="44" t="str">
        <f ca="1">IF(AND(BD31="YES",BG31&lt;&gt;""),IF(BG31&lt;=VLOOKUP(AQ31,'Players Stats'!$C$88:$H$127,6),1,0),"")</f>
        <v/>
      </c>
      <c r="BI31" s="27" t="str">
        <f t="shared" ca="1" si="28"/>
        <v/>
      </c>
      <c r="BJ31" s="44" t="str">
        <f ca="1">IF(BI31="","",IF(BI31&lt;=Simulation!$K$7,"YES","NO"))</f>
        <v/>
      </c>
      <c r="BK31" s="27" t="str">
        <f t="shared" ca="1" si="29"/>
        <v/>
      </c>
      <c r="BL31" s="44" t="str">
        <f ca="1">IF(BJ31="NO",IF(BK31&lt;=Simulation!$K$9,AN31,AO31),"")</f>
        <v/>
      </c>
      <c r="BN31" s="44">
        <f t="shared" ca="1" si="30"/>
        <v>4</v>
      </c>
      <c r="BO31" s="6" t="str">
        <f t="shared" ca="1" si="31"/>
        <v>-</v>
      </c>
      <c r="BP31" s="44">
        <f t="shared" ca="1" si="32"/>
        <v>5</v>
      </c>
      <c r="BR31" s="44" t="str">
        <f t="shared" ca="1" si="2"/>
        <v/>
      </c>
      <c r="BS31" s="44" t="str">
        <f t="shared" ca="1" si="2"/>
        <v/>
      </c>
      <c r="BT31" s="44" t="str">
        <f t="shared" ca="1" si="2"/>
        <v/>
      </c>
      <c r="BU31" s="44"/>
      <c r="BV31" s="44">
        <f ca="1">IF(BV30&lt;&gt;"",IF(AND(BV30&lt;60*Simulation!$K$8, BV30+BW31&lt;60*Simulation!$K$8),BV30+BW31,""),"")</f>
        <v>297</v>
      </c>
      <c r="BW31" s="44">
        <f ca="1">IF(BV30&lt;&gt;"",IF(AND(CV30&lt;&gt;"", BX30=CV30),RANDBETWEEN(Simulation!$N$6,Simulation!$P$6),RANDBETWEEN(Simulation!$N$5,Simulation!$P$5)),"")</f>
        <v>18</v>
      </c>
      <c r="BX31" s="44">
        <f t="shared" ca="1" si="69"/>
        <v>8</v>
      </c>
      <c r="BY31" s="44">
        <f t="shared" ca="1" si="33"/>
        <v>7</v>
      </c>
      <c r="BZ31" s="27">
        <f t="shared" ca="1" si="34"/>
        <v>0.86881898112241929</v>
      </c>
      <c r="CA31" s="44">
        <f t="shared" ca="1" si="35"/>
        <v>40</v>
      </c>
      <c r="CB31" s="44" t="str">
        <f ca="1">IF(BV31&lt;&gt;"",VLOOKUP(CA31,'Players Stats'!$C$88:$D$127,2),"")</f>
        <v>Center</v>
      </c>
      <c r="CC31" s="44" t="str">
        <f ca="1">IF(BV31&lt;&gt;"",VLOOKUP(CA31,'Players Stats'!$C$88:$E$127,3),"")</f>
        <v>Tiago Splitter</v>
      </c>
      <c r="CD31" s="27">
        <f t="shared" ca="1" si="36"/>
        <v>0.64247343363295328</v>
      </c>
      <c r="CE31" s="44">
        <f ca="1">IF(BV31&lt;&gt;"",VLOOKUP('Quarter 4'!CA31-5*('Quarter 4'!BX31-1),'Players Stats'!$B$136:$J$140,1+BY31),"")</f>
        <v>5.1650000000000001E-2</v>
      </c>
      <c r="CF31" s="44" t="str">
        <f t="shared" ca="1" si="70"/>
        <v>NO</v>
      </c>
      <c r="CG31" s="27">
        <f t="shared" ca="1" si="37"/>
        <v>0.43898356130397753</v>
      </c>
      <c r="CH31" s="44">
        <f ca="1">IF(BV31&lt;&gt;"",IF(CF31="NO",VLOOKUP(CA31,'Players Stats'!$C$88:$I$127,7),""),"")</f>
        <v>0</v>
      </c>
      <c r="CI31" s="44">
        <f t="shared" ca="1" si="71"/>
        <v>2</v>
      </c>
      <c r="CJ31" s="27">
        <f t="shared" ca="1" si="38"/>
        <v>0.66776589468211001</v>
      </c>
      <c r="CK31" s="44">
        <f ca="1">IF(CF31="NO",VLOOKUP(CA31,'Players Stats'!$C$88:$H$127,7-'Quarter 4'!CI31),"")</f>
        <v>0.56000000000000005</v>
      </c>
      <c r="CL31" s="44">
        <f t="shared" ca="1" si="72"/>
        <v>0</v>
      </c>
      <c r="CM31" s="27">
        <f t="shared" ca="1" si="39"/>
        <v>9.237702091895772E-2</v>
      </c>
      <c r="CN31" s="44" t="str">
        <f ca="1">IF(CM31="","",IF(CM31&lt;=VLOOKUP(CA31,'Players Stats'!$C$88:$L$127,10),"YES","NO"))</f>
        <v>NO</v>
      </c>
      <c r="CO31" s="27" t="str">
        <f t="shared" ca="1" si="40"/>
        <v/>
      </c>
      <c r="CP31" s="44" t="str">
        <f ca="1">IF(CN31="YES",IF(CO31&lt;=VLOOKUP(CA31,'Players Stats'!$C$88:$H$127,6),1,0),"")</f>
        <v/>
      </c>
      <c r="CQ31" s="27" t="str">
        <f t="shared" ca="1" si="41"/>
        <v/>
      </c>
      <c r="CR31" s="44" t="str">
        <f ca="1">IF(AND(CN31="YES",CQ31&lt;&gt;""),IF(CQ31&lt;=VLOOKUP(CA31,'Players Stats'!$C$88:$H$127,6),1,0),"")</f>
        <v/>
      </c>
      <c r="CS31" s="27">
        <f t="shared" ca="1" si="42"/>
        <v>0.94931889541329872</v>
      </c>
      <c r="CT31" s="44" t="str">
        <f ca="1">IF(CS31="","",IF(CS31&lt;=Simulation!$K$7,"YES","NO"))</f>
        <v>NO</v>
      </c>
      <c r="CU31" s="27">
        <f t="shared" ca="1" si="43"/>
        <v>0.83912095348979865</v>
      </c>
      <c r="CV31" s="44">
        <f ca="1">IF(CT31="NO",IF(CU31&lt;=Simulation!$K$9,BX31,BY31),"")</f>
        <v>7</v>
      </c>
      <c r="CX31" s="44">
        <f t="shared" ca="1" si="44"/>
        <v>9</v>
      </c>
      <c r="CY31" s="6" t="str">
        <f t="shared" ca="1" si="45"/>
        <v>-</v>
      </c>
      <c r="CZ31" s="44">
        <f t="shared" ca="1" si="46"/>
        <v>10</v>
      </c>
      <c r="DB31" s="44" t="str">
        <f t="shared" ca="1" si="3"/>
        <v/>
      </c>
      <c r="DC31" s="44" t="str">
        <f t="shared" ca="1" si="3"/>
        <v/>
      </c>
      <c r="DD31" s="44" t="str">
        <f t="shared" ca="1" si="3"/>
        <v/>
      </c>
      <c r="DE31" s="44"/>
      <c r="DF31" s="44">
        <f ca="1">IF(DF30&lt;&gt;"",IF(AND(DF30&lt;60*Simulation!$K$8, DF30+DG31&lt;60*Simulation!$K$8),DF30+DG31,""),"")</f>
        <v>243</v>
      </c>
      <c r="DG31" s="44">
        <f ca="1">IF(DF30&lt;&gt;"",IF(AND(EF30&lt;&gt;"", DH30=EF30),RANDBETWEEN(Simulation!$N$6,Simulation!$P$6),RANDBETWEEN(Simulation!$N$5,Simulation!$P$5)),"")</f>
        <v>10</v>
      </c>
      <c r="DH31" s="44">
        <f t="shared" ca="1" si="73"/>
        <v>7</v>
      </c>
      <c r="DI31" s="44">
        <f t="shared" ca="1" si="47"/>
        <v>8</v>
      </c>
      <c r="DJ31" s="27">
        <f t="shared" ca="1" si="48"/>
        <v>0.39226902904363559</v>
      </c>
      <c r="DK31" s="44">
        <f t="shared" ca="1" si="49"/>
        <v>32</v>
      </c>
      <c r="DL31" s="44" t="str">
        <f ca="1">IF(DF31&lt;&gt;"",VLOOKUP(DK31,'Players Stats'!$C$88:$D$127,2),"")</f>
        <v>Shooting Guard</v>
      </c>
      <c r="DM31" s="44" t="str">
        <f ca="1">IF(DF31&lt;&gt;"",VLOOKUP(DK31,'Players Stats'!$C$88:$E$127,3),"")</f>
        <v>Stephen Curry</v>
      </c>
      <c r="DN31" s="27">
        <f t="shared" ca="1" si="50"/>
        <v>0.32856731045304888</v>
      </c>
      <c r="DO31" s="44">
        <f ca="1">IF(DF31&lt;&gt;"",VLOOKUP('Quarter 4'!DK31-5*('Quarter 4'!DH31-1),'Players Stats'!$B$136:$J$140,1+DI31),"")</f>
        <v>4.4549999999999999E-2</v>
      </c>
      <c r="DP31" s="44" t="str">
        <f t="shared" ca="1" si="74"/>
        <v>NO</v>
      </c>
      <c r="DQ31" s="27">
        <f t="shared" ca="1" si="51"/>
        <v>0.76496826372870641</v>
      </c>
      <c r="DR31" s="44">
        <f ca="1">IF(DF31&lt;&gt;"",IF(DP31="NO",VLOOKUP(DK31,'Players Stats'!$C$88:$I$127,7),""),"")</f>
        <v>0.30196078431372547</v>
      </c>
      <c r="DS31" s="44">
        <f t="shared" ca="1" si="75"/>
        <v>2</v>
      </c>
      <c r="DT31" s="27">
        <f t="shared" ca="1" si="52"/>
        <v>0.34713786663552926</v>
      </c>
      <c r="DU31" s="44">
        <f ca="1">IF(DP31="NO",VLOOKUP(DK31,'Players Stats'!$C$88:$H$127,7-'Quarter 4'!DS31),"")</f>
        <v>0.45100000000000001</v>
      </c>
      <c r="DV31" s="44">
        <f t="shared" ca="1" si="76"/>
        <v>2</v>
      </c>
      <c r="DW31" s="27">
        <f t="shared" ca="1" si="53"/>
        <v>0.69973468862910226</v>
      </c>
      <c r="DX31" s="44" t="str">
        <f ca="1">IF(DW31="","",IF(DW31&lt;=VLOOKUP(DK31,'Players Stats'!$C$88:$L$127,10),"YES","NO"))</f>
        <v>NO</v>
      </c>
      <c r="DY31" s="27" t="str">
        <f t="shared" ca="1" si="54"/>
        <v/>
      </c>
      <c r="DZ31" s="44" t="str">
        <f ca="1">IF(DX31="YES",IF(DY31&lt;=VLOOKUP(DK31,'Players Stats'!$C$88:$H$127,6),1,0),"")</f>
        <v/>
      </c>
      <c r="EA31" s="27" t="str">
        <f t="shared" ca="1" si="55"/>
        <v/>
      </c>
      <c r="EB31" s="44" t="str">
        <f ca="1">IF(AND(DX31="YES",EA31&lt;&gt;""),IF(EA31&lt;=VLOOKUP(DK31,'Players Stats'!$C$88:$H$127,6),1,0),"")</f>
        <v/>
      </c>
      <c r="EC31" s="27" t="str">
        <f t="shared" ca="1" si="56"/>
        <v/>
      </c>
      <c r="ED31" s="44" t="str">
        <f ca="1">IF(EC31="","",IF(EC31&lt;=Simulation!$K$7,"YES","NO"))</f>
        <v/>
      </c>
      <c r="EE31" s="27" t="str">
        <f t="shared" ca="1" si="57"/>
        <v/>
      </c>
      <c r="EF31" s="44" t="str">
        <f ca="1">IF(ED31="NO",IF(EE31&lt;=Simulation!$K$9,DH31,DI31),"")</f>
        <v/>
      </c>
      <c r="EH31" s="44">
        <f t="shared" ca="1" si="58"/>
        <v>6</v>
      </c>
      <c r="EI31" s="6" t="str">
        <f t="shared" ca="1" si="59"/>
        <v>-</v>
      </c>
      <c r="EJ31" s="44">
        <f t="shared" ca="1" si="60"/>
        <v>15</v>
      </c>
      <c r="EL31" s="44" t="str">
        <f t="shared" ca="1" si="4"/>
        <v/>
      </c>
      <c r="EM31" s="44" t="str">
        <f t="shared" ca="1" si="4"/>
        <v/>
      </c>
      <c r="EN31" s="44" t="str">
        <f t="shared" ca="1" si="4"/>
        <v/>
      </c>
    </row>
    <row r="32" spans="2:144">
      <c r="B32" s="44">
        <f ca="1">IF(B31&lt;&gt;"",IF(AND(B31&lt;60*Simulation!$K$8, B31+C32&lt;60*Simulation!$K$8),B31+C32,""),"")</f>
        <v>327</v>
      </c>
      <c r="C32" s="44">
        <f ca="1">IF(B31&lt;&gt;"",IF(AND(AB31&lt;&gt;"", D31=AB31),RANDBETWEEN(Simulation!$N$6,Simulation!$P$6),RANDBETWEEN(Simulation!$N$5,Simulation!$P$5)),"")</f>
        <v>21</v>
      </c>
      <c r="D32" s="44">
        <f t="shared" ca="1" si="61"/>
        <v>7</v>
      </c>
      <c r="E32" s="44">
        <f t="shared" ca="1" si="5"/>
        <v>8</v>
      </c>
      <c r="F32" s="27">
        <f t="shared" ca="1" si="6"/>
        <v>0.54082337802968894</v>
      </c>
      <c r="G32" s="44">
        <f t="shared" ca="1" si="7"/>
        <v>33</v>
      </c>
      <c r="H32" s="44" t="str">
        <f ca="1">IF(B32&lt;&gt;"",VLOOKUP(G32,'Players Stats'!$C$88:$D$127,2),"")</f>
        <v>Small Forward</v>
      </c>
      <c r="I32" s="44" t="str">
        <f ca="1">IF(B32&lt;&gt;"",VLOOKUP(G32,'Players Stats'!$C$88:$E$127,3),"")</f>
        <v>Harrison Barnes</v>
      </c>
      <c r="J32" s="27">
        <f t="shared" ca="1" si="8"/>
        <v>0.62549817807043828</v>
      </c>
      <c r="K32" s="44">
        <f ca="1">IF(B32&lt;&gt;"",VLOOKUP('Quarter 4'!G32-5*('Quarter 4'!D32-1),'Players Stats'!$B$136:$J$140,1+E32),"")</f>
        <v>0.123</v>
      </c>
      <c r="L32" s="44" t="str">
        <f t="shared" ca="1" si="62"/>
        <v>NO</v>
      </c>
      <c r="M32" s="27">
        <f t="shared" ca="1" si="9"/>
        <v>0.81421203604558878</v>
      </c>
      <c r="N32" s="44">
        <f ca="1">IF(B32&lt;&gt;"",IF(L32="NO",VLOOKUP(G32,'Players Stats'!$C$88:$I$127,7),""),"")</f>
        <v>0.1875</v>
      </c>
      <c r="O32" s="44">
        <f t="shared" ca="1" si="63"/>
        <v>2</v>
      </c>
      <c r="P32" s="27">
        <f t="shared" ca="1" si="10"/>
        <v>0.54549827484599822</v>
      </c>
      <c r="Q32" s="44">
        <f ca="1">IF(L32="NO",VLOOKUP(G32,'Players Stats'!$C$88:$H$127,7-'Quarter 4'!O32),"")</f>
        <v>0.439</v>
      </c>
      <c r="R32" s="44">
        <f t="shared" ca="1" si="64"/>
        <v>0</v>
      </c>
      <c r="S32" s="27">
        <f t="shared" ca="1" si="11"/>
        <v>0.29183769860833786</v>
      </c>
      <c r="T32" s="44" t="str">
        <f ca="1">IF(S32="","",IF(S32&lt;=VLOOKUP(G32,'Players Stats'!$C$88:$L$127,10),"YES","NO"))</f>
        <v>NO</v>
      </c>
      <c r="U32" s="27" t="str">
        <f t="shared" ca="1" si="12"/>
        <v/>
      </c>
      <c r="V32" s="44" t="str">
        <f ca="1">IF(T32="YES",IF(U32&lt;=VLOOKUP(G32,'Players Stats'!$C$88:$H$127,6),1,0),"")</f>
        <v/>
      </c>
      <c r="W32" s="27" t="str">
        <f t="shared" ca="1" si="13"/>
        <v/>
      </c>
      <c r="X32" s="44" t="str">
        <f ca="1">IF(AND(T32="YES",W32&lt;&gt;""),IF(W32&lt;=VLOOKUP(G32,'Players Stats'!$C$88:$H$127,6),1,0),"")</f>
        <v/>
      </c>
      <c r="Y32" s="27">
        <f t="shared" ca="1" si="14"/>
        <v>0.39294565238077006</v>
      </c>
      <c r="Z32" s="44" t="str">
        <f ca="1">IF(Y32="","",IF(Y32&lt;=Simulation!$K$7,"YES","NO"))</f>
        <v>NO</v>
      </c>
      <c r="AA32" s="27">
        <f t="shared" ca="1" si="15"/>
        <v>0.4619327280635982</v>
      </c>
      <c r="AB32" s="44">
        <f ca="1">IF(Z32="NO",IF(AA32&lt;=Simulation!$K$9,D32,E32),"")</f>
        <v>8</v>
      </c>
      <c r="AD32" s="44">
        <f t="shared" ca="1" si="16"/>
        <v>6</v>
      </c>
      <c r="AE32" s="6" t="str">
        <f t="shared" ca="1" si="17"/>
        <v>-</v>
      </c>
      <c r="AF32" s="44">
        <f t="shared" ca="1" si="18"/>
        <v>14</v>
      </c>
      <c r="AH32" s="44" t="str">
        <f t="shared" ca="1" si="77"/>
        <v/>
      </c>
      <c r="AI32" s="44" t="str">
        <f t="shared" ca="1" si="77"/>
        <v/>
      </c>
      <c r="AJ32" s="44" t="str">
        <f t="shared" ca="1" si="77"/>
        <v/>
      </c>
      <c r="AL32" s="44">
        <f ca="1">IF(AL31&lt;&gt;"",IF(AND(AL31&lt;60*Simulation!$K$8, AL31+AM32&lt;60*Simulation!$K$8),AL31+AM32,""),"")</f>
        <v>324</v>
      </c>
      <c r="AM32" s="44">
        <f ca="1">IF(AL31&lt;&gt;"",IF(AND(BL31&lt;&gt;"", AN31=BL31),RANDBETWEEN(Simulation!$N$6,Simulation!$P$6),RANDBETWEEN(Simulation!$N$5,Simulation!$P$5)),"")</f>
        <v>20</v>
      </c>
      <c r="AN32" s="44">
        <f t="shared" ca="1" si="65"/>
        <v>8</v>
      </c>
      <c r="AO32" s="44">
        <f t="shared" ca="1" si="19"/>
        <v>7</v>
      </c>
      <c r="AP32" s="27">
        <f t="shared" ca="1" si="20"/>
        <v>0.8816100733846427</v>
      </c>
      <c r="AQ32" s="44">
        <f t="shared" ca="1" si="21"/>
        <v>40</v>
      </c>
      <c r="AR32" s="44" t="str">
        <f ca="1">IF(AL32&lt;&gt;"",VLOOKUP(AQ32,'Players Stats'!$C$88:$D$127,2),"")</f>
        <v>Center</v>
      </c>
      <c r="AS32" s="44" t="str">
        <f ca="1">IF(AL32&lt;&gt;"",VLOOKUP(AQ32,'Players Stats'!$C$88:$E$127,3),"")</f>
        <v>Tiago Splitter</v>
      </c>
      <c r="AT32" s="27">
        <f t="shared" ca="1" si="22"/>
        <v>0.21814963772371543</v>
      </c>
      <c r="AU32" s="44">
        <f ca="1">IF(AL32&lt;&gt;"",VLOOKUP('Quarter 4'!AQ32-5*('Quarter 4'!AN32-1),'Players Stats'!$B$136:$J$140,1+AO32),"")</f>
        <v>5.1650000000000001E-2</v>
      </c>
      <c r="AV32" s="44" t="str">
        <f t="shared" ca="1" si="66"/>
        <v>NO</v>
      </c>
      <c r="AW32" s="27">
        <f t="shared" ca="1" si="23"/>
        <v>0.61879950768580305</v>
      </c>
      <c r="AX32" s="44">
        <f ca="1">IF(AL32&lt;&gt;"",IF(AV32="NO",VLOOKUP(AQ32,'Players Stats'!$C$88:$I$127,7),""),"")</f>
        <v>0</v>
      </c>
      <c r="AY32" s="44">
        <f t="shared" ca="1" si="67"/>
        <v>2</v>
      </c>
      <c r="AZ32" s="27">
        <f t="shared" ca="1" si="24"/>
        <v>0.12481319588465078</v>
      </c>
      <c r="BA32" s="44">
        <f ca="1">IF(AV32="NO",VLOOKUP(AQ32,'Players Stats'!$C$88:$H$127,7-'Quarter 4'!AY32),"")</f>
        <v>0.56000000000000005</v>
      </c>
      <c r="BB32" s="44">
        <f t="shared" ca="1" si="68"/>
        <v>2</v>
      </c>
      <c r="BC32" s="27">
        <f t="shared" ca="1" si="25"/>
        <v>0.76309131791488338</v>
      </c>
      <c r="BD32" s="44" t="str">
        <f ca="1">IF(BC32="","",IF(BC32&lt;=VLOOKUP(AQ32,'Players Stats'!$C$88:$L$127,10),"YES","NO"))</f>
        <v>NO</v>
      </c>
      <c r="BE32" s="27" t="str">
        <f t="shared" ca="1" si="26"/>
        <v/>
      </c>
      <c r="BF32" s="44" t="str">
        <f ca="1">IF(BD32="YES",IF(BE32&lt;=VLOOKUP(AQ32,'Players Stats'!$C$88:$H$127,6),1,0),"")</f>
        <v/>
      </c>
      <c r="BG32" s="27" t="str">
        <f t="shared" ca="1" si="27"/>
        <v/>
      </c>
      <c r="BH32" s="44" t="str">
        <f ca="1">IF(AND(BD32="YES",BG32&lt;&gt;""),IF(BG32&lt;=VLOOKUP(AQ32,'Players Stats'!$C$88:$H$127,6),1,0),"")</f>
        <v/>
      </c>
      <c r="BI32" s="27" t="str">
        <f t="shared" ca="1" si="28"/>
        <v/>
      </c>
      <c r="BJ32" s="44" t="str">
        <f ca="1">IF(BI32="","",IF(BI32&lt;=Simulation!$K$7,"YES","NO"))</f>
        <v/>
      </c>
      <c r="BK32" s="27" t="str">
        <f t="shared" ca="1" si="29"/>
        <v/>
      </c>
      <c r="BL32" s="44" t="str">
        <f ca="1">IF(BJ32="NO",IF(BK32&lt;=Simulation!$K$9,AN32,AO32),"")</f>
        <v/>
      </c>
      <c r="BN32" s="44">
        <f t="shared" ca="1" si="30"/>
        <v>4</v>
      </c>
      <c r="BO32" s="6" t="str">
        <f t="shared" ca="1" si="31"/>
        <v>-</v>
      </c>
      <c r="BP32" s="44">
        <f t="shared" ca="1" si="32"/>
        <v>7</v>
      </c>
      <c r="BR32" s="44" t="str">
        <f t="shared" ca="1" si="2"/>
        <v/>
      </c>
      <c r="BS32" s="44" t="str">
        <f t="shared" ca="1" si="2"/>
        <v/>
      </c>
      <c r="BT32" s="44" t="str">
        <f t="shared" ca="1" si="2"/>
        <v/>
      </c>
      <c r="BU32" s="44"/>
      <c r="BV32" s="44">
        <f ca="1">IF(BV31&lt;&gt;"",IF(AND(BV31&lt;60*Simulation!$K$8, BV31+BW32&lt;60*Simulation!$K$8),BV31+BW32,""),"")</f>
        <v>311</v>
      </c>
      <c r="BW32" s="44">
        <f ca="1">IF(BV31&lt;&gt;"",IF(AND(CV31&lt;&gt;"", BX31=CV31),RANDBETWEEN(Simulation!$N$6,Simulation!$P$6),RANDBETWEEN(Simulation!$N$5,Simulation!$P$5)),"")</f>
        <v>14</v>
      </c>
      <c r="BX32" s="44">
        <f t="shared" ca="1" si="69"/>
        <v>7</v>
      </c>
      <c r="BY32" s="44">
        <f t="shared" ca="1" si="33"/>
        <v>8</v>
      </c>
      <c r="BZ32" s="27">
        <f t="shared" ca="1" si="34"/>
        <v>0.64591891559208092</v>
      </c>
      <c r="CA32" s="44">
        <f t="shared" ca="1" si="35"/>
        <v>34</v>
      </c>
      <c r="CB32" s="44" t="str">
        <f ca="1">IF(BV32&lt;&gt;"",VLOOKUP(CA32,'Players Stats'!$C$88:$D$127,2),"")</f>
        <v>Power Forward</v>
      </c>
      <c r="CC32" s="44" t="str">
        <f ca="1">IF(BV32&lt;&gt;"",VLOOKUP(CA32,'Players Stats'!$C$88:$E$127,3),"")</f>
        <v>Carl Landry</v>
      </c>
      <c r="CD32" s="27">
        <f t="shared" ca="1" si="36"/>
        <v>0.49469915218388816</v>
      </c>
      <c r="CE32" s="44">
        <f ca="1">IF(BV32&lt;&gt;"",VLOOKUP('Quarter 4'!CA32-5*('Quarter 4'!BX32-1),'Players Stats'!$B$136:$J$140,1+BY32),"")</f>
        <v>0.14340000000000003</v>
      </c>
      <c r="CF32" s="44" t="str">
        <f t="shared" ca="1" si="70"/>
        <v>NO</v>
      </c>
      <c r="CG32" s="27">
        <f t="shared" ca="1" si="37"/>
        <v>0.93847124412000238</v>
      </c>
      <c r="CH32" s="44">
        <f ca="1">IF(BV32&lt;&gt;"",IF(CF32="NO",VLOOKUP(CA32,'Players Stats'!$C$88:$I$127,7),""),"")</f>
        <v>0</v>
      </c>
      <c r="CI32" s="44">
        <f t="shared" ca="1" si="71"/>
        <v>2</v>
      </c>
      <c r="CJ32" s="27">
        <f t="shared" ca="1" si="38"/>
        <v>0.11437637669896017</v>
      </c>
      <c r="CK32" s="44">
        <f ca="1">IF(CF32="NO",VLOOKUP(CA32,'Players Stats'!$C$88:$H$127,7-'Quarter 4'!CI32),"")</f>
        <v>0.54</v>
      </c>
      <c r="CL32" s="44">
        <f t="shared" ca="1" si="72"/>
        <v>2</v>
      </c>
      <c r="CM32" s="27">
        <f t="shared" ca="1" si="39"/>
        <v>0.31918665765204213</v>
      </c>
      <c r="CN32" s="44" t="str">
        <f ca="1">IF(CM32="","",IF(CM32&lt;=VLOOKUP(CA32,'Players Stats'!$C$88:$L$127,10),"YES","NO"))</f>
        <v>NO</v>
      </c>
      <c r="CO32" s="27" t="str">
        <f t="shared" ca="1" si="40"/>
        <v/>
      </c>
      <c r="CP32" s="44" t="str">
        <f ca="1">IF(CN32="YES",IF(CO32&lt;=VLOOKUP(CA32,'Players Stats'!$C$88:$H$127,6),1,0),"")</f>
        <v/>
      </c>
      <c r="CQ32" s="27" t="str">
        <f t="shared" ca="1" si="41"/>
        <v/>
      </c>
      <c r="CR32" s="44" t="str">
        <f ca="1">IF(AND(CN32="YES",CQ32&lt;&gt;""),IF(CQ32&lt;=VLOOKUP(CA32,'Players Stats'!$C$88:$H$127,6),1,0),"")</f>
        <v/>
      </c>
      <c r="CS32" s="27" t="str">
        <f t="shared" ca="1" si="42"/>
        <v/>
      </c>
      <c r="CT32" s="44" t="str">
        <f ca="1">IF(CS32="","",IF(CS32&lt;=Simulation!$K$7,"YES","NO"))</f>
        <v/>
      </c>
      <c r="CU32" s="27" t="str">
        <f t="shared" ca="1" si="43"/>
        <v/>
      </c>
      <c r="CV32" s="44" t="str">
        <f ca="1">IF(CT32="NO",IF(CU32&lt;=Simulation!$K$9,BX32,BY32),"")</f>
        <v/>
      </c>
      <c r="CX32" s="44">
        <f t="shared" ca="1" si="44"/>
        <v>11</v>
      </c>
      <c r="CY32" s="6" t="str">
        <f t="shared" ca="1" si="45"/>
        <v>-</v>
      </c>
      <c r="CZ32" s="44">
        <f t="shared" ca="1" si="46"/>
        <v>10</v>
      </c>
      <c r="DB32" s="44" t="str">
        <f t="shared" ca="1" si="3"/>
        <v/>
      </c>
      <c r="DC32" s="44" t="str">
        <f t="shared" ca="1" si="3"/>
        <v/>
      </c>
      <c r="DD32" s="44" t="str">
        <f t="shared" ca="1" si="3"/>
        <v/>
      </c>
      <c r="DE32" s="44"/>
      <c r="DF32" s="44">
        <f ca="1">IF(DF31&lt;&gt;"",IF(AND(DF31&lt;60*Simulation!$K$8, DF31+DG32&lt;60*Simulation!$K$8),DF31+DG32,""),"")</f>
        <v>267</v>
      </c>
      <c r="DG32" s="44">
        <f ca="1">IF(DF31&lt;&gt;"",IF(AND(EF31&lt;&gt;"", DH31=EF31),RANDBETWEEN(Simulation!$N$6,Simulation!$P$6),RANDBETWEEN(Simulation!$N$5,Simulation!$P$5)),"")</f>
        <v>24</v>
      </c>
      <c r="DH32" s="44">
        <f t="shared" ca="1" si="73"/>
        <v>8</v>
      </c>
      <c r="DI32" s="44">
        <f t="shared" ca="1" si="47"/>
        <v>7</v>
      </c>
      <c r="DJ32" s="27">
        <f t="shared" ca="1" si="48"/>
        <v>0.19709455862102709</v>
      </c>
      <c r="DK32" s="44">
        <f t="shared" ca="1" si="49"/>
        <v>36</v>
      </c>
      <c r="DL32" s="44" t="str">
        <f ca="1">IF(DF32&lt;&gt;"",VLOOKUP(DK32,'Players Stats'!$C$88:$D$127,2),"")</f>
        <v>Point Guard</v>
      </c>
      <c r="DM32" s="44" t="str">
        <f ca="1">IF(DF32&lt;&gt;"",VLOOKUP(DK32,'Players Stats'!$C$88:$E$127,3),"")</f>
        <v>Danny Green</v>
      </c>
      <c r="DN32" s="27">
        <f t="shared" ca="1" si="50"/>
        <v>0.75015017790127925</v>
      </c>
      <c r="DO32" s="44">
        <f ca="1">IF(DF32&lt;&gt;"",VLOOKUP('Quarter 4'!DK32-5*('Quarter 4'!DH32-1),'Players Stats'!$B$136:$J$140,1+DI32),"")</f>
        <v>7.0150000000000004E-2</v>
      </c>
      <c r="DP32" s="44" t="str">
        <f t="shared" ca="1" si="74"/>
        <v>NO</v>
      </c>
      <c r="DQ32" s="27">
        <f t="shared" ca="1" si="51"/>
        <v>0.12075386387423159</v>
      </c>
      <c r="DR32" s="44">
        <f ca="1">IF(DF32&lt;&gt;"",IF(DP32="NO",VLOOKUP(DK32,'Players Stats'!$C$88:$I$127,7),""),"")</f>
        <v>0.38518518518518519</v>
      </c>
      <c r="DS32" s="44">
        <f t="shared" ca="1" si="75"/>
        <v>3</v>
      </c>
      <c r="DT32" s="27">
        <f t="shared" ca="1" si="52"/>
        <v>0.26818970250276797</v>
      </c>
      <c r="DU32" s="44">
        <f ca="1">IF(DP32="NO",VLOOKUP(DK32,'Players Stats'!$C$88:$H$127,7-'Quarter 4'!DS32),"")</f>
        <v>0.42899999999999999</v>
      </c>
      <c r="DV32" s="44">
        <f t="shared" ca="1" si="76"/>
        <v>3</v>
      </c>
      <c r="DW32" s="27" t="str">
        <f t="shared" ca="1" si="53"/>
        <v/>
      </c>
      <c r="DX32" s="44" t="str">
        <f ca="1">IF(DW32="","",IF(DW32&lt;=VLOOKUP(DK32,'Players Stats'!$C$88:$L$127,10),"YES","NO"))</f>
        <v/>
      </c>
      <c r="DY32" s="27" t="str">
        <f t="shared" ca="1" si="54"/>
        <v/>
      </c>
      <c r="DZ32" s="44" t="str">
        <f ca="1">IF(DX32="YES",IF(DY32&lt;=VLOOKUP(DK32,'Players Stats'!$C$88:$H$127,6),1,0),"")</f>
        <v/>
      </c>
      <c r="EA32" s="27" t="str">
        <f t="shared" ca="1" si="55"/>
        <v/>
      </c>
      <c r="EB32" s="44" t="str">
        <f ca="1">IF(AND(DX32="YES",EA32&lt;&gt;""),IF(EA32&lt;=VLOOKUP(DK32,'Players Stats'!$C$88:$H$127,6),1,0),"")</f>
        <v/>
      </c>
      <c r="EC32" s="27" t="str">
        <f t="shared" ca="1" si="56"/>
        <v/>
      </c>
      <c r="ED32" s="44" t="str">
        <f ca="1">IF(EC32="","",IF(EC32&lt;=Simulation!$K$7,"YES","NO"))</f>
        <v/>
      </c>
      <c r="EE32" s="27" t="str">
        <f t="shared" ca="1" si="57"/>
        <v/>
      </c>
      <c r="EF32" s="44" t="str">
        <f ca="1">IF(ED32="NO",IF(EE32&lt;=Simulation!$K$9,DH32,DI32),"")</f>
        <v/>
      </c>
      <c r="EH32" s="44">
        <f t="shared" ca="1" si="58"/>
        <v>6</v>
      </c>
      <c r="EI32" s="6" t="str">
        <f t="shared" ca="1" si="59"/>
        <v>-</v>
      </c>
      <c r="EJ32" s="44">
        <f t="shared" ca="1" si="60"/>
        <v>18</v>
      </c>
      <c r="EL32" s="44" t="str">
        <f t="shared" ca="1" si="4"/>
        <v/>
      </c>
      <c r="EM32" s="44" t="str">
        <f t="shared" ca="1" si="4"/>
        <v/>
      </c>
      <c r="EN32" s="44" t="str">
        <f t="shared" ca="1" si="4"/>
        <v/>
      </c>
    </row>
    <row r="33" spans="2:144">
      <c r="B33" s="44">
        <f ca="1">IF(B32&lt;&gt;"",IF(AND(B32&lt;60*Simulation!$K$8, B32+C33&lt;60*Simulation!$K$8),B32+C33,""),"")</f>
        <v>343</v>
      </c>
      <c r="C33" s="44">
        <f ca="1">IF(B32&lt;&gt;"",IF(AND(AB32&lt;&gt;"", D32=AB32),RANDBETWEEN(Simulation!$N$6,Simulation!$P$6),RANDBETWEEN(Simulation!$N$5,Simulation!$P$5)),"")</f>
        <v>16</v>
      </c>
      <c r="D33" s="44">
        <f t="shared" ca="1" si="61"/>
        <v>8</v>
      </c>
      <c r="E33" s="44">
        <f t="shared" ca="1" si="5"/>
        <v>7</v>
      </c>
      <c r="F33" s="27">
        <f t="shared" ca="1" si="6"/>
        <v>0.48859815893134795</v>
      </c>
      <c r="G33" s="44">
        <f t="shared" ca="1" si="7"/>
        <v>38</v>
      </c>
      <c r="H33" s="44" t="str">
        <f ca="1">IF(B33&lt;&gt;"",VLOOKUP(G33,'Players Stats'!$C$88:$D$127,2),"")</f>
        <v>Small Forward</v>
      </c>
      <c r="I33" s="44" t="str">
        <f ca="1">IF(B33&lt;&gt;"",VLOOKUP(G33,'Players Stats'!$C$88:$E$127,3),"")</f>
        <v>Kawhi Leonard</v>
      </c>
      <c r="J33" s="27">
        <f t="shared" ca="1" si="8"/>
        <v>0.57621624031167229</v>
      </c>
      <c r="K33" s="44">
        <f ca="1">IF(B33&lt;&gt;"",VLOOKUP('Quarter 4'!G33-5*('Quarter 4'!D33-1),'Players Stats'!$B$136:$J$140,1+E33),"")</f>
        <v>4.2650000000000007E-2</v>
      </c>
      <c r="L33" s="44" t="str">
        <f t="shared" ca="1" si="62"/>
        <v>NO</v>
      </c>
      <c r="M33" s="27">
        <f t="shared" ca="1" si="9"/>
        <v>0.78811177896957108</v>
      </c>
      <c r="N33" s="44">
        <f ca="1">IF(B33&lt;&gt;"",IF(L33="NO",VLOOKUP(G33,'Players Stats'!$C$88:$I$127,7),""),"")</f>
        <v>0.24793388429752067</v>
      </c>
      <c r="O33" s="44">
        <f t="shared" ca="1" si="63"/>
        <v>2</v>
      </c>
      <c r="P33" s="27">
        <f t="shared" ca="1" si="10"/>
        <v>0.49443681001434492</v>
      </c>
      <c r="Q33" s="44">
        <f ca="1">IF(L33="NO",VLOOKUP(G33,'Players Stats'!$C$88:$H$127,7-'Quarter 4'!O33),"")</f>
        <v>0.49399999999999999</v>
      </c>
      <c r="R33" s="44">
        <f t="shared" ca="1" si="64"/>
        <v>0</v>
      </c>
      <c r="S33" s="27">
        <f t="shared" ca="1" si="11"/>
        <v>0.5046955921051558</v>
      </c>
      <c r="T33" s="44" t="str">
        <f ca="1">IF(S33="","",IF(S33&lt;=VLOOKUP(G33,'Players Stats'!$C$88:$L$127,10),"YES","NO"))</f>
        <v>NO</v>
      </c>
      <c r="U33" s="27" t="str">
        <f t="shared" ca="1" si="12"/>
        <v/>
      </c>
      <c r="V33" s="44" t="str">
        <f ca="1">IF(T33="YES",IF(U33&lt;=VLOOKUP(G33,'Players Stats'!$C$88:$H$127,6),1,0),"")</f>
        <v/>
      </c>
      <c r="W33" s="27" t="str">
        <f t="shared" ca="1" si="13"/>
        <v/>
      </c>
      <c r="X33" s="44" t="str">
        <f ca="1">IF(AND(T33="YES",W33&lt;&gt;""),IF(W33&lt;=VLOOKUP(G33,'Players Stats'!$C$88:$H$127,6),1,0),"")</f>
        <v/>
      </c>
      <c r="Y33" s="27">
        <f t="shared" ca="1" si="14"/>
        <v>0.89862764811903095</v>
      </c>
      <c r="Z33" s="44" t="str">
        <f ca="1">IF(Y33="","",IF(Y33&lt;=Simulation!$K$7,"YES","NO"))</f>
        <v>NO</v>
      </c>
      <c r="AA33" s="27">
        <f t="shared" ca="1" si="15"/>
        <v>8.9325211453615272E-2</v>
      </c>
      <c r="AB33" s="44">
        <f ca="1">IF(Z33="NO",IF(AA33&lt;=Simulation!$K$9,D33,E33),"")</f>
        <v>8</v>
      </c>
      <c r="AD33" s="44">
        <f t="shared" ca="1" si="16"/>
        <v>6</v>
      </c>
      <c r="AE33" s="6" t="str">
        <f t="shared" ca="1" si="17"/>
        <v>-</v>
      </c>
      <c r="AF33" s="44">
        <f t="shared" ca="1" si="18"/>
        <v>14</v>
      </c>
      <c r="AH33" s="44" t="str">
        <f t="shared" ca="1" si="77"/>
        <v/>
      </c>
      <c r="AI33" s="44" t="str">
        <f t="shared" ca="1" si="77"/>
        <v/>
      </c>
      <c r="AJ33" s="44" t="str">
        <f t="shared" ca="1" si="77"/>
        <v/>
      </c>
      <c r="AL33" s="44">
        <f ca="1">IF(AL32&lt;&gt;"",IF(AND(AL32&lt;60*Simulation!$K$8, AL32+AM33&lt;60*Simulation!$K$8),AL32+AM33,""),"")</f>
        <v>335</v>
      </c>
      <c r="AM33" s="44">
        <f ca="1">IF(AL32&lt;&gt;"",IF(AND(BL32&lt;&gt;"", AN32=BL32),RANDBETWEEN(Simulation!$N$6,Simulation!$P$6),RANDBETWEEN(Simulation!$N$5,Simulation!$P$5)),"")</f>
        <v>11</v>
      </c>
      <c r="AN33" s="44">
        <f t="shared" ca="1" si="65"/>
        <v>7</v>
      </c>
      <c r="AO33" s="44">
        <f t="shared" ca="1" si="19"/>
        <v>8</v>
      </c>
      <c r="AP33" s="27">
        <f t="shared" ca="1" si="20"/>
        <v>0.18526890082906788</v>
      </c>
      <c r="AQ33" s="44">
        <f t="shared" ca="1" si="21"/>
        <v>31</v>
      </c>
      <c r="AR33" s="44" t="str">
        <f ca="1">IF(AL33&lt;&gt;"",VLOOKUP(AQ33,'Players Stats'!$C$88:$D$127,2),"")</f>
        <v>Point Guard</v>
      </c>
      <c r="AS33" s="44" t="str">
        <f ca="1">IF(AL33&lt;&gt;"",VLOOKUP(AQ33,'Players Stats'!$C$88:$E$127,3),"")</f>
        <v>Klay Thompson</v>
      </c>
      <c r="AT33" s="27">
        <f t="shared" ca="1" si="22"/>
        <v>3.8291257637438347E-3</v>
      </c>
      <c r="AU33" s="44">
        <f ca="1">IF(AL33&lt;&gt;"",VLOOKUP('Quarter 4'!AQ33-5*('Quarter 4'!AN33-1),'Players Stats'!$B$136:$J$140,1+AO33),"")</f>
        <v>9.7650000000000001E-2</v>
      </c>
      <c r="AV33" s="44" t="str">
        <f t="shared" ca="1" si="66"/>
        <v>YES</v>
      </c>
      <c r="AW33" s="27" t="str">
        <f t="shared" ca="1" si="23"/>
        <v/>
      </c>
      <c r="AX33" s="44" t="str">
        <f ca="1">IF(AL33&lt;&gt;"",IF(AV33="NO",VLOOKUP(AQ33,'Players Stats'!$C$88:$I$127,7),""),"")</f>
        <v/>
      </c>
      <c r="AY33" s="44" t="str">
        <f t="shared" ca="1" si="67"/>
        <v/>
      </c>
      <c r="AZ33" s="27" t="str">
        <f t="shared" ca="1" si="24"/>
        <v/>
      </c>
      <c r="BA33" s="44" t="str">
        <f ca="1">IF(AV33="NO",VLOOKUP(AQ33,'Players Stats'!$C$88:$H$127,7-'Quarter 4'!AY33),"")</f>
        <v/>
      </c>
      <c r="BB33" s="44" t="str">
        <f t="shared" ca="1" si="68"/>
        <v/>
      </c>
      <c r="BC33" s="27" t="str">
        <f t="shared" ca="1" si="25"/>
        <v/>
      </c>
      <c r="BD33" s="44" t="str">
        <f ca="1">IF(BC33="","",IF(BC33&lt;=VLOOKUP(AQ33,'Players Stats'!$C$88:$L$127,10),"YES","NO"))</f>
        <v/>
      </c>
      <c r="BE33" s="27" t="str">
        <f t="shared" ca="1" si="26"/>
        <v/>
      </c>
      <c r="BF33" s="44" t="str">
        <f ca="1">IF(BD33="YES",IF(BE33&lt;=VLOOKUP(AQ33,'Players Stats'!$C$88:$H$127,6),1,0),"")</f>
        <v/>
      </c>
      <c r="BG33" s="27" t="str">
        <f t="shared" ca="1" si="27"/>
        <v/>
      </c>
      <c r="BH33" s="44" t="str">
        <f ca="1">IF(AND(BD33="YES",BG33&lt;&gt;""),IF(BG33&lt;=VLOOKUP(AQ33,'Players Stats'!$C$88:$H$127,6),1,0),"")</f>
        <v/>
      </c>
      <c r="BI33" s="27" t="str">
        <f t="shared" ca="1" si="28"/>
        <v/>
      </c>
      <c r="BJ33" s="44" t="str">
        <f ca="1">IF(BI33="","",IF(BI33&lt;=Simulation!$K$7,"YES","NO"))</f>
        <v/>
      </c>
      <c r="BK33" s="27" t="str">
        <f t="shared" ca="1" si="29"/>
        <v/>
      </c>
      <c r="BL33" s="44" t="str">
        <f ca="1">IF(BJ33="NO",IF(BK33&lt;=Simulation!$K$9,AN33,AO33),"")</f>
        <v/>
      </c>
      <c r="BN33" s="44">
        <f t="shared" ca="1" si="30"/>
        <v>4</v>
      </c>
      <c r="BO33" s="6" t="str">
        <f t="shared" ca="1" si="31"/>
        <v>-</v>
      </c>
      <c r="BP33" s="44">
        <f t="shared" ca="1" si="32"/>
        <v>7</v>
      </c>
      <c r="BR33" s="44" t="str">
        <f t="shared" ca="1" si="2"/>
        <v/>
      </c>
      <c r="BS33" s="44" t="str">
        <f t="shared" ca="1" si="2"/>
        <v/>
      </c>
      <c r="BT33" s="44" t="str">
        <f t="shared" ca="1" si="2"/>
        <v/>
      </c>
      <c r="BU33" s="44"/>
      <c r="BV33" s="44">
        <f ca="1">IF(BV32&lt;&gt;"",IF(AND(BV32&lt;60*Simulation!$K$8, BV32+BW33&lt;60*Simulation!$K$8),BV32+BW33,""),"")</f>
        <v>319</v>
      </c>
      <c r="BW33" s="44">
        <f ca="1">IF(BV32&lt;&gt;"",IF(AND(CV32&lt;&gt;"", BX32=CV32),RANDBETWEEN(Simulation!$N$6,Simulation!$P$6),RANDBETWEEN(Simulation!$N$5,Simulation!$P$5)),"")</f>
        <v>8</v>
      </c>
      <c r="BX33" s="44">
        <f t="shared" ca="1" si="69"/>
        <v>8</v>
      </c>
      <c r="BY33" s="44">
        <f t="shared" ca="1" si="33"/>
        <v>7</v>
      </c>
      <c r="BZ33" s="27">
        <f t="shared" ca="1" si="34"/>
        <v>0.45973156386926917</v>
      </c>
      <c r="CA33" s="44">
        <f t="shared" ca="1" si="35"/>
        <v>38</v>
      </c>
      <c r="CB33" s="44" t="str">
        <f ca="1">IF(BV33&lt;&gt;"",VLOOKUP(CA33,'Players Stats'!$C$88:$D$127,2),"")</f>
        <v>Small Forward</v>
      </c>
      <c r="CC33" s="44" t="str">
        <f ca="1">IF(BV33&lt;&gt;"",VLOOKUP(CA33,'Players Stats'!$C$88:$E$127,3),"")</f>
        <v>Kawhi Leonard</v>
      </c>
      <c r="CD33" s="27">
        <f t="shared" ca="1" si="36"/>
        <v>0.73050069838819631</v>
      </c>
      <c r="CE33" s="44">
        <f ca="1">IF(BV33&lt;&gt;"",VLOOKUP('Quarter 4'!CA33-5*('Quarter 4'!BX33-1),'Players Stats'!$B$136:$J$140,1+BY33),"")</f>
        <v>4.2650000000000007E-2</v>
      </c>
      <c r="CF33" s="44" t="str">
        <f t="shared" ca="1" si="70"/>
        <v>NO</v>
      </c>
      <c r="CG33" s="27">
        <f t="shared" ca="1" si="37"/>
        <v>0.3873742272026689</v>
      </c>
      <c r="CH33" s="44">
        <f ca="1">IF(BV33&lt;&gt;"",IF(CF33="NO",VLOOKUP(CA33,'Players Stats'!$C$88:$I$127,7),""),"")</f>
        <v>0.24793388429752067</v>
      </c>
      <c r="CI33" s="44">
        <f t="shared" ca="1" si="71"/>
        <v>2</v>
      </c>
      <c r="CJ33" s="27">
        <f t="shared" ca="1" si="38"/>
        <v>0.14605335381060291</v>
      </c>
      <c r="CK33" s="44">
        <f ca="1">IF(CF33="NO",VLOOKUP(CA33,'Players Stats'!$C$88:$H$127,7-'Quarter 4'!CI33),"")</f>
        <v>0.49399999999999999</v>
      </c>
      <c r="CL33" s="44">
        <f t="shared" ca="1" si="72"/>
        <v>2</v>
      </c>
      <c r="CM33" s="27">
        <f t="shared" ca="1" si="39"/>
        <v>0.80531051222632855</v>
      </c>
      <c r="CN33" s="44" t="str">
        <f ca="1">IF(CM33="","",IF(CM33&lt;=VLOOKUP(CA33,'Players Stats'!$C$88:$L$127,10),"YES","NO"))</f>
        <v>NO</v>
      </c>
      <c r="CO33" s="27" t="str">
        <f t="shared" ca="1" si="40"/>
        <v/>
      </c>
      <c r="CP33" s="44" t="str">
        <f ca="1">IF(CN33="YES",IF(CO33&lt;=VLOOKUP(CA33,'Players Stats'!$C$88:$H$127,6),1,0),"")</f>
        <v/>
      </c>
      <c r="CQ33" s="27" t="str">
        <f t="shared" ca="1" si="41"/>
        <v/>
      </c>
      <c r="CR33" s="44" t="str">
        <f ca="1">IF(AND(CN33="YES",CQ33&lt;&gt;""),IF(CQ33&lt;=VLOOKUP(CA33,'Players Stats'!$C$88:$H$127,6),1,0),"")</f>
        <v/>
      </c>
      <c r="CS33" s="27" t="str">
        <f t="shared" ca="1" si="42"/>
        <v/>
      </c>
      <c r="CT33" s="44" t="str">
        <f ca="1">IF(CS33="","",IF(CS33&lt;=Simulation!$K$7,"YES","NO"))</f>
        <v/>
      </c>
      <c r="CU33" s="27" t="str">
        <f t="shared" ca="1" si="43"/>
        <v/>
      </c>
      <c r="CV33" s="44" t="str">
        <f ca="1">IF(CT33="NO",IF(CU33&lt;=Simulation!$K$9,BX33,BY33),"")</f>
        <v/>
      </c>
      <c r="CX33" s="44">
        <f t="shared" ca="1" si="44"/>
        <v>11</v>
      </c>
      <c r="CY33" s="6" t="str">
        <f t="shared" ca="1" si="45"/>
        <v>-</v>
      </c>
      <c r="CZ33" s="44">
        <f t="shared" ca="1" si="46"/>
        <v>12</v>
      </c>
      <c r="DB33" s="44" t="str">
        <f t="shared" ca="1" si="3"/>
        <v/>
      </c>
      <c r="DC33" s="44" t="str">
        <f t="shared" ca="1" si="3"/>
        <v/>
      </c>
      <c r="DD33" s="44" t="str">
        <f t="shared" ca="1" si="3"/>
        <v/>
      </c>
      <c r="DE33" s="44"/>
      <c r="DF33" s="44">
        <f ca="1">IF(DF32&lt;&gt;"",IF(AND(DF32&lt;60*Simulation!$K$8, DF32+DG33&lt;60*Simulation!$K$8),DF32+DG33,""),"")</f>
        <v>283</v>
      </c>
      <c r="DG33" s="44">
        <f ca="1">IF(DF32&lt;&gt;"",IF(AND(EF32&lt;&gt;"", DH32=EF32),RANDBETWEEN(Simulation!$N$6,Simulation!$P$6),RANDBETWEEN(Simulation!$N$5,Simulation!$P$5)),"")</f>
        <v>16</v>
      </c>
      <c r="DH33" s="44">
        <f t="shared" ca="1" si="73"/>
        <v>7</v>
      </c>
      <c r="DI33" s="44">
        <f t="shared" ca="1" si="47"/>
        <v>8</v>
      </c>
      <c r="DJ33" s="27">
        <f t="shared" ca="1" si="48"/>
        <v>0.24445684842479776</v>
      </c>
      <c r="DK33" s="44">
        <f t="shared" ca="1" si="49"/>
        <v>32</v>
      </c>
      <c r="DL33" s="44" t="str">
        <f ca="1">IF(DF33&lt;&gt;"",VLOOKUP(DK33,'Players Stats'!$C$88:$D$127,2),"")</f>
        <v>Shooting Guard</v>
      </c>
      <c r="DM33" s="44" t="str">
        <f ca="1">IF(DF33&lt;&gt;"",VLOOKUP(DK33,'Players Stats'!$C$88:$E$127,3),"")</f>
        <v>Stephen Curry</v>
      </c>
      <c r="DN33" s="27">
        <f t="shared" ca="1" si="50"/>
        <v>0.81817705357002113</v>
      </c>
      <c r="DO33" s="44">
        <f ca="1">IF(DF33&lt;&gt;"",VLOOKUP('Quarter 4'!DK33-5*('Quarter 4'!DH33-1),'Players Stats'!$B$136:$J$140,1+DI33),"")</f>
        <v>4.4549999999999999E-2</v>
      </c>
      <c r="DP33" s="44" t="str">
        <f t="shared" ca="1" si="74"/>
        <v>NO</v>
      </c>
      <c r="DQ33" s="27">
        <f t="shared" ca="1" si="51"/>
        <v>0.77157681989236593</v>
      </c>
      <c r="DR33" s="44">
        <f ca="1">IF(DF33&lt;&gt;"",IF(DP33="NO",VLOOKUP(DK33,'Players Stats'!$C$88:$I$127,7),""),"")</f>
        <v>0.30196078431372547</v>
      </c>
      <c r="DS33" s="44">
        <f t="shared" ca="1" si="75"/>
        <v>2</v>
      </c>
      <c r="DT33" s="27">
        <f t="shared" ca="1" si="52"/>
        <v>0.56486308099604088</v>
      </c>
      <c r="DU33" s="44">
        <f ca="1">IF(DP33="NO",VLOOKUP(DK33,'Players Stats'!$C$88:$H$127,7-'Quarter 4'!DS33),"")</f>
        <v>0.45100000000000001</v>
      </c>
      <c r="DV33" s="44">
        <f t="shared" ca="1" si="76"/>
        <v>0</v>
      </c>
      <c r="DW33" s="27">
        <f t="shared" ca="1" si="53"/>
        <v>0.40448717367306186</v>
      </c>
      <c r="DX33" s="44" t="str">
        <f ca="1">IF(DW33="","",IF(DW33&lt;=VLOOKUP(DK33,'Players Stats'!$C$88:$L$127,10),"YES","NO"))</f>
        <v>NO</v>
      </c>
      <c r="DY33" s="27" t="str">
        <f t="shared" ca="1" si="54"/>
        <v/>
      </c>
      <c r="DZ33" s="44" t="str">
        <f ca="1">IF(DX33="YES",IF(DY33&lt;=VLOOKUP(DK33,'Players Stats'!$C$88:$H$127,6),1,0),"")</f>
        <v/>
      </c>
      <c r="EA33" s="27" t="str">
        <f t="shared" ca="1" si="55"/>
        <v/>
      </c>
      <c r="EB33" s="44" t="str">
        <f ca="1">IF(AND(DX33="YES",EA33&lt;&gt;""),IF(EA33&lt;=VLOOKUP(DK33,'Players Stats'!$C$88:$H$127,6),1,0),"")</f>
        <v/>
      </c>
      <c r="EC33" s="27">
        <f t="shared" ca="1" si="56"/>
        <v>0.68054036708586485</v>
      </c>
      <c r="ED33" s="44" t="str">
        <f ca="1">IF(EC33="","",IF(EC33&lt;=Simulation!$K$7,"YES","NO"))</f>
        <v>NO</v>
      </c>
      <c r="EE33" s="27">
        <f t="shared" ca="1" si="57"/>
        <v>0.3307852464146579</v>
      </c>
      <c r="EF33" s="44">
        <f ca="1">IF(ED33="NO",IF(EE33&lt;=Simulation!$K$9,DH33,DI33),"")</f>
        <v>8</v>
      </c>
      <c r="EH33" s="44">
        <f t="shared" ca="1" si="58"/>
        <v>6</v>
      </c>
      <c r="EI33" s="6" t="str">
        <f t="shared" ca="1" si="59"/>
        <v>-</v>
      </c>
      <c r="EJ33" s="44">
        <f t="shared" ca="1" si="60"/>
        <v>18</v>
      </c>
      <c r="EL33" s="44" t="str">
        <f t="shared" ca="1" si="4"/>
        <v/>
      </c>
      <c r="EM33" s="44" t="str">
        <f t="shared" ca="1" si="4"/>
        <v/>
      </c>
      <c r="EN33" s="44" t="str">
        <f t="shared" ca="1" si="4"/>
        <v/>
      </c>
    </row>
    <row r="34" spans="2:144">
      <c r="B34" s="44">
        <f ca="1">IF(B33&lt;&gt;"",IF(AND(B33&lt;60*Simulation!$K$8, B33+C34&lt;60*Simulation!$K$8),B33+C34,""),"")</f>
        <v>364</v>
      </c>
      <c r="C34" s="44">
        <f ca="1">IF(B33&lt;&gt;"",IF(AND(AB33&lt;&gt;"", D33=AB33),RANDBETWEEN(Simulation!$N$6,Simulation!$P$6),RANDBETWEEN(Simulation!$N$5,Simulation!$P$5)),"")</f>
        <v>21</v>
      </c>
      <c r="D34" s="44">
        <f t="shared" ca="1" si="61"/>
        <v>8</v>
      </c>
      <c r="E34" s="44">
        <f t="shared" ca="1" si="5"/>
        <v>7</v>
      </c>
      <c r="F34" s="27">
        <f t="shared" ca="1" si="6"/>
        <v>0.20803258426299664</v>
      </c>
      <c r="G34" s="44">
        <f t="shared" ca="1" si="7"/>
        <v>37</v>
      </c>
      <c r="H34" s="44" t="str">
        <f ca="1">IF(B34&lt;&gt;"",VLOOKUP(G34,'Players Stats'!$C$88:$D$127,2),"")</f>
        <v>Shooting Guard</v>
      </c>
      <c r="I34" s="44" t="str">
        <f ca="1">IF(B34&lt;&gt;"",VLOOKUP(G34,'Players Stats'!$C$88:$E$127,3),"")</f>
        <v>Tony Parker</v>
      </c>
      <c r="J34" s="27">
        <f t="shared" ca="1" si="8"/>
        <v>7.2090269383392136E-2</v>
      </c>
      <c r="K34" s="44">
        <f ca="1">IF(B34&lt;&gt;"",VLOOKUP('Quarter 4'!G34-5*('Quarter 4'!D34-1),'Players Stats'!$B$136:$J$140,1+E34),"")</f>
        <v>9.6149999999999999E-2</v>
      </c>
      <c r="L34" s="44" t="str">
        <f t="shared" ca="1" si="62"/>
        <v>YES</v>
      </c>
      <c r="M34" s="27" t="str">
        <f t="shared" ca="1" si="9"/>
        <v/>
      </c>
      <c r="N34" s="44" t="str">
        <f ca="1">IF(B34&lt;&gt;"",IF(L34="NO",VLOOKUP(G34,'Players Stats'!$C$88:$I$127,7),""),"")</f>
        <v/>
      </c>
      <c r="O34" s="44" t="str">
        <f t="shared" ca="1" si="63"/>
        <v/>
      </c>
      <c r="P34" s="27" t="str">
        <f t="shared" ca="1" si="10"/>
        <v/>
      </c>
      <c r="Q34" s="44" t="str">
        <f ca="1">IF(L34="NO",VLOOKUP(G34,'Players Stats'!$C$88:$H$127,7-'Quarter 4'!O34),"")</f>
        <v/>
      </c>
      <c r="R34" s="44" t="str">
        <f t="shared" ca="1" si="64"/>
        <v/>
      </c>
      <c r="S34" s="27" t="str">
        <f t="shared" ca="1" si="11"/>
        <v/>
      </c>
      <c r="T34" s="44" t="str">
        <f ca="1">IF(S34="","",IF(S34&lt;=VLOOKUP(G34,'Players Stats'!$C$88:$L$127,10),"YES","NO"))</f>
        <v/>
      </c>
      <c r="U34" s="27" t="str">
        <f t="shared" ca="1" si="12"/>
        <v/>
      </c>
      <c r="V34" s="44" t="str">
        <f ca="1">IF(T34="YES",IF(U34&lt;=VLOOKUP(G34,'Players Stats'!$C$88:$H$127,6),1,0),"")</f>
        <v/>
      </c>
      <c r="W34" s="27" t="str">
        <f t="shared" ca="1" si="13"/>
        <v/>
      </c>
      <c r="X34" s="44" t="str">
        <f ca="1">IF(AND(T34="YES",W34&lt;&gt;""),IF(W34&lt;=VLOOKUP(G34,'Players Stats'!$C$88:$H$127,6),1,0),"")</f>
        <v/>
      </c>
      <c r="Y34" s="27" t="str">
        <f t="shared" ca="1" si="14"/>
        <v/>
      </c>
      <c r="Z34" s="44" t="str">
        <f ca="1">IF(Y34="","",IF(Y34&lt;=Simulation!$K$7,"YES","NO"))</f>
        <v/>
      </c>
      <c r="AA34" s="27" t="str">
        <f t="shared" ca="1" si="15"/>
        <v/>
      </c>
      <c r="AB34" s="44" t="str">
        <f ca="1">IF(Z34="NO",IF(AA34&lt;=Simulation!$K$9,D34,E34),"")</f>
        <v/>
      </c>
      <c r="AD34" s="44">
        <f t="shared" ca="1" si="16"/>
        <v>6</v>
      </c>
      <c r="AE34" s="6" t="str">
        <f t="shared" ca="1" si="17"/>
        <v>-</v>
      </c>
      <c r="AF34" s="44">
        <f t="shared" ca="1" si="18"/>
        <v>14</v>
      </c>
      <c r="AH34" s="44" t="str">
        <f t="shared" ca="1" si="77"/>
        <v/>
      </c>
      <c r="AI34" s="44" t="str">
        <f t="shared" ca="1" si="77"/>
        <v/>
      </c>
      <c r="AJ34" s="44" t="str">
        <f t="shared" ca="1" si="77"/>
        <v/>
      </c>
      <c r="AL34" s="44">
        <f ca="1">IF(AL33&lt;&gt;"",IF(AND(AL33&lt;60*Simulation!$K$8, AL33+AM34&lt;60*Simulation!$K$8),AL33+AM34,""),"")</f>
        <v>349</v>
      </c>
      <c r="AM34" s="44">
        <f ca="1">IF(AL33&lt;&gt;"",IF(AND(BL33&lt;&gt;"", AN33=BL33),RANDBETWEEN(Simulation!$N$6,Simulation!$P$6),RANDBETWEEN(Simulation!$N$5,Simulation!$P$5)),"")</f>
        <v>14</v>
      </c>
      <c r="AN34" s="44">
        <f t="shared" ca="1" si="65"/>
        <v>8</v>
      </c>
      <c r="AO34" s="44">
        <f t="shared" ca="1" si="19"/>
        <v>7</v>
      </c>
      <c r="AP34" s="27">
        <f t="shared" ca="1" si="20"/>
        <v>0.42937843166598744</v>
      </c>
      <c r="AQ34" s="44">
        <f t="shared" ca="1" si="21"/>
        <v>38</v>
      </c>
      <c r="AR34" s="44" t="str">
        <f ca="1">IF(AL34&lt;&gt;"",VLOOKUP(AQ34,'Players Stats'!$C$88:$D$127,2),"")</f>
        <v>Small Forward</v>
      </c>
      <c r="AS34" s="44" t="str">
        <f ca="1">IF(AL34&lt;&gt;"",VLOOKUP(AQ34,'Players Stats'!$C$88:$E$127,3),"")</f>
        <v>Kawhi Leonard</v>
      </c>
      <c r="AT34" s="27">
        <f t="shared" ca="1" si="22"/>
        <v>0.48757233221151064</v>
      </c>
      <c r="AU34" s="44">
        <f ca="1">IF(AL34&lt;&gt;"",VLOOKUP('Quarter 4'!AQ34-5*('Quarter 4'!AN34-1),'Players Stats'!$B$136:$J$140,1+AO34),"")</f>
        <v>4.2650000000000007E-2</v>
      </c>
      <c r="AV34" s="44" t="str">
        <f t="shared" ca="1" si="66"/>
        <v>NO</v>
      </c>
      <c r="AW34" s="27">
        <f t="shared" ca="1" si="23"/>
        <v>0.29782197670759503</v>
      </c>
      <c r="AX34" s="44">
        <f ca="1">IF(AL34&lt;&gt;"",IF(AV34="NO",VLOOKUP(AQ34,'Players Stats'!$C$88:$I$127,7),""),"")</f>
        <v>0.24793388429752067</v>
      </c>
      <c r="AY34" s="44">
        <f t="shared" ca="1" si="67"/>
        <v>2</v>
      </c>
      <c r="AZ34" s="27">
        <f t="shared" ca="1" si="24"/>
        <v>0.62960318812672</v>
      </c>
      <c r="BA34" s="44">
        <f ca="1">IF(AV34="NO",VLOOKUP(AQ34,'Players Stats'!$C$88:$H$127,7-'Quarter 4'!AY34),"")</f>
        <v>0.49399999999999999</v>
      </c>
      <c r="BB34" s="44">
        <f t="shared" ca="1" si="68"/>
        <v>0</v>
      </c>
      <c r="BC34" s="27">
        <f t="shared" ca="1" si="25"/>
        <v>0.25572680247945234</v>
      </c>
      <c r="BD34" s="44" t="str">
        <f ca="1">IF(BC34="","",IF(BC34&lt;=VLOOKUP(AQ34,'Players Stats'!$C$88:$L$127,10),"YES","NO"))</f>
        <v>NO</v>
      </c>
      <c r="BE34" s="27" t="str">
        <f t="shared" ca="1" si="26"/>
        <v/>
      </c>
      <c r="BF34" s="44" t="str">
        <f ca="1">IF(BD34="YES",IF(BE34&lt;=VLOOKUP(AQ34,'Players Stats'!$C$88:$H$127,6),1,0),"")</f>
        <v/>
      </c>
      <c r="BG34" s="27" t="str">
        <f t="shared" ca="1" si="27"/>
        <v/>
      </c>
      <c r="BH34" s="44" t="str">
        <f ca="1">IF(AND(BD34="YES",BG34&lt;&gt;""),IF(BG34&lt;=VLOOKUP(AQ34,'Players Stats'!$C$88:$H$127,6),1,0),"")</f>
        <v/>
      </c>
      <c r="BI34" s="27">
        <f t="shared" ca="1" si="28"/>
        <v>0.51160927984547167</v>
      </c>
      <c r="BJ34" s="44" t="str">
        <f ca="1">IF(BI34="","",IF(BI34&lt;=Simulation!$K$7,"YES","NO"))</f>
        <v>NO</v>
      </c>
      <c r="BK34" s="27">
        <f t="shared" ca="1" si="29"/>
        <v>0.33663645564640265</v>
      </c>
      <c r="BL34" s="44">
        <f ca="1">IF(BJ34="NO",IF(BK34&lt;=Simulation!$K$9,AN34,AO34),"")</f>
        <v>7</v>
      </c>
      <c r="BN34" s="44">
        <f t="shared" ca="1" si="30"/>
        <v>4</v>
      </c>
      <c r="BO34" s="6" t="str">
        <f t="shared" ca="1" si="31"/>
        <v>-</v>
      </c>
      <c r="BP34" s="44">
        <f t="shared" ca="1" si="32"/>
        <v>7</v>
      </c>
      <c r="BR34" s="44" t="str">
        <f t="shared" ca="1" si="2"/>
        <v/>
      </c>
      <c r="BS34" s="44" t="str">
        <f t="shared" ca="1" si="2"/>
        <v/>
      </c>
      <c r="BT34" s="44" t="str">
        <f t="shared" ca="1" si="2"/>
        <v/>
      </c>
      <c r="BU34" s="44"/>
      <c r="BV34" s="44">
        <f ca="1">IF(BV33&lt;&gt;"",IF(AND(BV33&lt;60*Simulation!$K$8, BV33+BW34&lt;60*Simulation!$K$8),BV33+BW34,""),"")</f>
        <v>333</v>
      </c>
      <c r="BW34" s="44">
        <f ca="1">IF(BV33&lt;&gt;"",IF(AND(CV33&lt;&gt;"", BX33=CV33),RANDBETWEEN(Simulation!$N$6,Simulation!$P$6),RANDBETWEEN(Simulation!$N$5,Simulation!$P$5)),"")</f>
        <v>14</v>
      </c>
      <c r="BX34" s="44">
        <f t="shared" ca="1" si="69"/>
        <v>7</v>
      </c>
      <c r="BY34" s="44">
        <f t="shared" ca="1" si="33"/>
        <v>8</v>
      </c>
      <c r="BZ34" s="27">
        <f t="shared" ca="1" si="34"/>
        <v>0.84753118048016385</v>
      </c>
      <c r="CA34" s="44">
        <f t="shared" ca="1" si="35"/>
        <v>35</v>
      </c>
      <c r="CB34" s="44" t="str">
        <f ca="1">IF(BV34&lt;&gt;"",VLOOKUP(CA34,'Players Stats'!$C$88:$D$127,2),"")</f>
        <v>Center</v>
      </c>
      <c r="CC34" s="44" t="str">
        <f ca="1">IF(BV34&lt;&gt;"",VLOOKUP(CA34,'Players Stats'!$C$88:$E$127,3),"")</f>
        <v>David Lee</v>
      </c>
      <c r="CD34" s="27">
        <f t="shared" ca="1" si="36"/>
        <v>0.69710329029026397</v>
      </c>
      <c r="CE34" s="44">
        <f ca="1">IF(BV34&lt;&gt;"",VLOOKUP('Quarter 4'!CA34-5*('Quarter 4'!BX34-1),'Players Stats'!$B$136:$J$140,1+BY34),"")</f>
        <v>9.6400000000000013E-2</v>
      </c>
      <c r="CF34" s="44" t="str">
        <f t="shared" ca="1" si="70"/>
        <v>NO</v>
      </c>
      <c r="CG34" s="27">
        <f t="shared" ca="1" si="37"/>
        <v>0.98271252092389683</v>
      </c>
      <c r="CH34" s="44">
        <f ca="1">IF(BV34&lt;&gt;"",IF(CF34="NO",VLOOKUP(CA34,'Players Stats'!$C$88:$I$127,7),""),"")</f>
        <v>6.756756756756758E-3</v>
      </c>
      <c r="CI34" s="44">
        <f t="shared" ca="1" si="71"/>
        <v>2</v>
      </c>
      <c r="CJ34" s="27">
        <f t="shared" ca="1" si="38"/>
        <v>0.51575360827280492</v>
      </c>
      <c r="CK34" s="44">
        <f ca="1">IF(CF34="NO",VLOOKUP(CA34,'Players Stats'!$C$88:$H$127,7-'Quarter 4'!CI34),"")</f>
        <v>0.51900000000000002</v>
      </c>
      <c r="CL34" s="44">
        <f t="shared" ca="1" si="72"/>
        <v>2</v>
      </c>
      <c r="CM34" s="27">
        <f t="shared" ca="1" si="39"/>
        <v>0.46279214907567812</v>
      </c>
      <c r="CN34" s="44" t="str">
        <f ca="1">IF(CM34="","",IF(CM34&lt;=VLOOKUP(CA34,'Players Stats'!$C$88:$L$127,10),"YES","NO"))</f>
        <v>NO</v>
      </c>
      <c r="CO34" s="27" t="str">
        <f t="shared" ca="1" si="40"/>
        <v/>
      </c>
      <c r="CP34" s="44" t="str">
        <f ca="1">IF(CN34="YES",IF(CO34&lt;=VLOOKUP(CA34,'Players Stats'!$C$88:$H$127,6),1,0),"")</f>
        <v/>
      </c>
      <c r="CQ34" s="27" t="str">
        <f t="shared" ca="1" si="41"/>
        <v/>
      </c>
      <c r="CR34" s="44" t="str">
        <f ca="1">IF(AND(CN34="YES",CQ34&lt;&gt;""),IF(CQ34&lt;=VLOOKUP(CA34,'Players Stats'!$C$88:$H$127,6),1,0),"")</f>
        <v/>
      </c>
      <c r="CS34" s="27" t="str">
        <f t="shared" ca="1" si="42"/>
        <v/>
      </c>
      <c r="CT34" s="44" t="str">
        <f ca="1">IF(CS34="","",IF(CS34&lt;=Simulation!$K$7,"YES","NO"))</f>
        <v/>
      </c>
      <c r="CU34" s="27" t="str">
        <f t="shared" ca="1" si="43"/>
        <v/>
      </c>
      <c r="CV34" s="44" t="str">
        <f ca="1">IF(CT34="NO",IF(CU34&lt;=Simulation!$K$9,BX34,BY34),"")</f>
        <v/>
      </c>
      <c r="CX34" s="44">
        <f t="shared" ca="1" si="44"/>
        <v>13</v>
      </c>
      <c r="CY34" s="6" t="str">
        <f t="shared" ca="1" si="45"/>
        <v>-</v>
      </c>
      <c r="CZ34" s="44">
        <f t="shared" ca="1" si="46"/>
        <v>12</v>
      </c>
      <c r="DB34" s="44" t="str">
        <f t="shared" ca="1" si="3"/>
        <v/>
      </c>
      <c r="DC34" s="44" t="str">
        <f t="shared" ca="1" si="3"/>
        <v/>
      </c>
      <c r="DD34" s="44" t="str">
        <f t="shared" ca="1" si="3"/>
        <v/>
      </c>
      <c r="DE34" s="44"/>
      <c r="DF34" s="44">
        <f ca="1">IF(DF33&lt;&gt;"",IF(AND(DF33&lt;60*Simulation!$K$8, DF33+DG34&lt;60*Simulation!$K$8),DF33+DG34,""),"")</f>
        <v>307</v>
      </c>
      <c r="DG34" s="44">
        <f ca="1">IF(DF33&lt;&gt;"",IF(AND(EF33&lt;&gt;"", DH33=EF33),RANDBETWEEN(Simulation!$N$6,Simulation!$P$6),RANDBETWEEN(Simulation!$N$5,Simulation!$P$5)),"")</f>
        <v>24</v>
      </c>
      <c r="DH34" s="44">
        <f t="shared" ca="1" si="73"/>
        <v>8</v>
      </c>
      <c r="DI34" s="44">
        <f t="shared" ca="1" si="47"/>
        <v>7</v>
      </c>
      <c r="DJ34" s="27">
        <f t="shared" ca="1" si="48"/>
        <v>0.12763495078721521</v>
      </c>
      <c r="DK34" s="44">
        <f t="shared" ca="1" si="49"/>
        <v>36</v>
      </c>
      <c r="DL34" s="44" t="str">
        <f ca="1">IF(DF34&lt;&gt;"",VLOOKUP(DK34,'Players Stats'!$C$88:$D$127,2),"")</f>
        <v>Point Guard</v>
      </c>
      <c r="DM34" s="44" t="str">
        <f ca="1">IF(DF34&lt;&gt;"",VLOOKUP(DK34,'Players Stats'!$C$88:$E$127,3),"")</f>
        <v>Danny Green</v>
      </c>
      <c r="DN34" s="27">
        <f t="shared" ca="1" si="50"/>
        <v>0.29895334310986488</v>
      </c>
      <c r="DO34" s="44">
        <f ca="1">IF(DF34&lt;&gt;"",VLOOKUP('Quarter 4'!DK34-5*('Quarter 4'!DH34-1),'Players Stats'!$B$136:$J$140,1+DI34),"")</f>
        <v>7.0150000000000004E-2</v>
      </c>
      <c r="DP34" s="44" t="str">
        <f t="shared" ca="1" si="74"/>
        <v>NO</v>
      </c>
      <c r="DQ34" s="27">
        <f t="shared" ca="1" si="51"/>
        <v>0.25989914155008598</v>
      </c>
      <c r="DR34" s="44">
        <f ca="1">IF(DF34&lt;&gt;"",IF(DP34="NO",VLOOKUP(DK34,'Players Stats'!$C$88:$I$127,7),""),"")</f>
        <v>0.38518518518518519</v>
      </c>
      <c r="DS34" s="44">
        <f t="shared" ca="1" si="75"/>
        <v>3</v>
      </c>
      <c r="DT34" s="27">
        <f t="shared" ca="1" si="52"/>
        <v>0.86538278118233036</v>
      </c>
      <c r="DU34" s="44">
        <f ca="1">IF(DP34="NO",VLOOKUP(DK34,'Players Stats'!$C$88:$H$127,7-'Quarter 4'!DS34),"")</f>
        <v>0.42899999999999999</v>
      </c>
      <c r="DV34" s="44">
        <f t="shared" ca="1" si="76"/>
        <v>0</v>
      </c>
      <c r="DW34" s="27" t="str">
        <f t="shared" ca="1" si="53"/>
        <v/>
      </c>
      <c r="DX34" s="44" t="str">
        <f ca="1">IF(DW34="","",IF(DW34&lt;=VLOOKUP(DK34,'Players Stats'!$C$88:$L$127,10),"YES","NO"))</f>
        <v/>
      </c>
      <c r="DY34" s="27" t="str">
        <f t="shared" ca="1" si="54"/>
        <v/>
      </c>
      <c r="DZ34" s="44" t="str">
        <f ca="1">IF(DX34="YES",IF(DY34&lt;=VLOOKUP(DK34,'Players Stats'!$C$88:$H$127,6),1,0),"")</f>
        <v/>
      </c>
      <c r="EA34" s="27" t="str">
        <f t="shared" ca="1" si="55"/>
        <v/>
      </c>
      <c r="EB34" s="44" t="str">
        <f ca="1">IF(AND(DX34="YES",EA34&lt;&gt;""),IF(EA34&lt;=VLOOKUP(DK34,'Players Stats'!$C$88:$H$127,6),1,0),"")</f>
        <v/>
      </c>
      <c r="EC34" s="27" t="str">
        <f t="shared" ca="1" si="56"/>
        <v/>
      </c>
      <c r="ED34" s="44" t="str">
        <f ca="1">IF(EC34="","",IF(EC34&lt;=Simulation!$K$7,"YES","NO"))</f>
        <v/>
      </c>
      <c r="EE34" s="27" t="str">
        <f t="shared" ca="1" si="57"/>
        <v/>
      </c>
      <c r="EF34" s="44" t="str">
        <f ca="1">IF(ED34="NO",IF(EE34&lt;=Simulation!$K$9,DH34,DI34),"")</f>
        <v/>
      </c>
      <c r="EH34" s="44">
        <f t="shared" ca="1" si="58"/>
        <v>6</v>
      </c>
      <c r="EI34" s="6" t="str">
        <f t="shared" ca="1" si="59"/>
        <v>-</v>
      </c>
      <c r="EJ34" s="44">
        <f t="shared" ca="1" si="60"/>
        <v>18</v>
      </c>
      <c r="EL34" s="44" t="str">
        <f t="shared" ca="1" si="4"/>
        <v/>
      </c>
      <c r="EM34" s="44" t="str">
        <f t="shared" ca="1" si="4"/>
        <v/>
      </c>
      <c r="EN34" s="44" t="str">
        <f t="shared" ca="1" si="4"/>
        <v/>
      </c>
    </row>
    <row r="35" spans="2:144">
      <c r="B35" s="44">
        <f ca="1">IF(B34&lt;&gt;"",IF(AND(B34&lt;60*Simulation!$K$8, B34+C35&lt;60*Simulation!$K$8),B34+C35,""),"")</f>
        <v>372</v>
      </c>
      <c r="C35" s="44">
        <f ca="1">IF(B34&lt;&gt;"",IF(AND(AB34&lt;&gt;"", D34=AB34),RANDBETWEEN(Simulation!$N$6,Simulation!$P$6),RANDBETWEEN(Simulation!$N$5,Simulation!$P$5)),"")</f>
        <v>8</v>
      </c>
      <c r="D35" s="44">
        <f t="shared" ca="1" si="61"/>
        <v>7</v>
      </c>
      <c r="E35" s="44">
        <f t="shared" ca="1" si="5"/>
        <v>8</v>
      </c>
      <c r="F35" s="27">
        <f t="shared" ca="1" si="6"/>
        <v>0.90037142241887425</v>
      </c>
      <c r="G35" s="44">
        <f t="shared" ca="1" si="7"/>
        <v>35</v>
      </c>
      <c r="H35" s="44" t="str">
        <f ca="1">IF(B35&lt;&gt;"",VLOOKUP(G35,'Players Stats'!$C$88:$D$127,2),"")</f>
        <v>Center</v>
      </c>
      <c r="I35" s="44" t="str">
        <f ca="1">IF(B35&lt;&gt;"",VLOOKUP(G35,'Players Stats'!$C$88:$E$127,3),"")</f>
        <v>David Lee</v>
      </c>
      <c r="J35" s="27">
        <f t="shared" ca="1" si="8"/>
        <v>0.69951022645351579</v>
      </c>
      <c r="K35" s="44">
        <f ca="1">IF(B35&lt;&gt;"",VLOOKUP('Quarter 4'!G35-5*('Quarter 4'!D35-1),'Players Stats'!$B$136:$J$140,1+E35),"")</f>
        <v>9.6400000000000013E-2</v>
      </c>
      <c r="L35" s="44" t="str">
        <f t="shared" ca="1" si="62"/>
        <v>NO</v>
      </c>
      <c r="M35" s="27">
        <f t="shared" ca="1" si="9"/>
        <v>5.4436998254388858E-2</v>
      </c>
      <c r="N35" s="44">
        <f ca="1">IF(B35&lt;&gt;"",IF(L35="NO",VLOOKUP(G35,'Players Stats'!$C$88:$I$127,7),""),"")</f>
        <v>6.756756756756758E-3</v>
      </c>
      <c r="O35" s="44">
        <f t="shared" ca="1" si="63"/>
        <v>2</v>
      </c>
      <c r="P35" s="27">
        <f t="shared" ca="1" si="10"/>
        <v>0.48328936950037615</v>
      </c>
      <c r="Q35" s="44">
        <f ca="1">IF(L35="NO",VLOOKUP(G35,'Players Stats'!$C$88:$H$127,7-'Quarter 4'!O35),"")</f>
        <v>0.51900000000000002</v>
      </c>
      <c r="R35" s="44">
        <f t="shared" ca="1" si="64"/>
        <v>2</v>
      </c>
      <c r="S35" s="27">
        <f t="shared" ca="1" si="11"/>
        <v>0.95686121088589515</v>
      </c>
      <c r="T35" s="44" t="str">
        <f ca="1">IF(S35="","",IF(S35&lt;=VLOOKUP(G35,'Players Stats'!$C$88:$L$127,10),"YES","NO"))</f>
        <v>NO</v>
      </c>
      <c r="U35" s="27" t="str">
        <f t="shared" ca="1" si="12"/>
        <v/>
      </c>
      <c r="V35" s="44" t="str">
        <f ca="1">IF(T35="YES",IF(U35&lt;=VLOOKUP(G35,'Players Stats'!$C$88:$H$127,6),1,0),"")</f>
        <v/>
      </c>
      <c r="W35" s="27" t="str">
        <f t="shared" ca="1" si="13"/>
        <v/>
      </c>
      <c r="X35" s="44" t="str">
        <f ca="1">IF(AND(T35="YES",W35&lt;&gt;""),IF(W35&lt;=VLOOKUP(G35,'Players Stats'!$C$88:$H$127,6),1,0),"")</f>
        <v/>
      </c>
      <c r="Y35" s="27" t="str">
        <f t="shared" ca="1" si="14"/>
        <v/>
      </c>
      <c r="Z35" s="44" t="str">
        <f ca="1">IF(Y35="","",IF(Y35&lt;=Simulation!$K$7,"YES","NO"))</f>
        <v/>
      </c>
      <c r="AA35" s="27" t="str">
        <f t="shared" ca="1" si="15"/>
        <v/>
      </c>
      <c r="AB35" s="44" t="str">
        <f ca="1">IF(Z35="NO",IF(AA35&lt;=Simulation!$K$9,D35,E35),"")</f>
        <v/>
      </c>
      <c r="AD35" s="44">
        <f t="shared" ca="1" si="16"/>
        <v>8</v>
      </c>
      <c r="AE35" s="6" t="str">
        <f t="shared" ca="1" si="17"/>
        <v>-</v>
      </c>
      <c r="AF35" s="44">
        <f t="shared" ca="1" si="18"/>
        <v>14</v>
      </c>
      <c r="AH35" s="44" t="str">
        <f t="shared" ca="1" si="77"/>
        <v/>
      </c>
      <c r="AI35" s="44" t="str">
        <f t="shared" ca="1" si="77"/>
        <v/>
      </c>
      <c r="AJ35" s="44" t="str">
        <f t="shared" ca="1" si="77"/>
        <v/>
      </c>
      <c r="AL35" s="44">
        <f ca="1">IF(AL34&lt;&gt;"",IF(AND(AL34&lt;60*Simulation!$K$8, AL34+AM35&lt;60*Simulation!$K$8),AL34+AM35,""),"")</f>
        <v>366</v>
      </c>
      <c r="AM35" s="44">
        <f ca="1">IF(AL34&lt;&gt;"",IF(AND(BL34&lt;&gt;"", AN34=BL34),RANDBETWEEN(Simulation!$N$6,Simulation!$P$6),RANDBETWEEN(Simulation!$N$5,Simulation!$P$5)),"")</f>
        <v>17</v>
      </c>
      <c r="AN35" s="44">
        <f t="shared" ca="1" si="65"/>
        <v>7</v>
      </c>
      <c r="AO35" s="44">
        <f t="shared" ca="1" si="19"/>
        <v>8</v>
      </c>
      <c r="AP35" s="27">
        <f t="shared" ca="1" si="20"/>
        <v>0.14623832906530032</v>
      </c>
      <c r="AQ35" s="44">
        <f t="shared" ca="1" si="21"/>
        <v>31</v>
      </c>
      <c r="AR35" s="44" t="str">
        <f ca="1">IF(AL35&lt;&gt;"",VLOOKUP(AQ35,'Players Stats'!$C$88:$D$127,2),"")</f>
        <v>Point Guard</v>
      </c>
      <c r="AS35" s="44" t="str">
        <f ca="1">IF(AL35&lt;&gt;"",VLOOKUP(AQ35,'Players Stats'!$C$88:$E$127,3),"")</f>
        <v>Klay Thompson</v>
      </c>
      <c r="AT35" s="27">
        <f t="shared" ca="1" si="22"/>
        <v>0.46870863265992502</v>
      </c>
      <c r="AU35" s="44">
        <f ca="1">IF(AL35&lt;&gt;"",VLOOKUP('Quarter 4'!AQ35-5*('Quarter 4'!AN35-1),'Players Stats'!$B$136:$J$140,1+AO35),"")</f>
        <v>9.7650000000000001E-2</v>
      </c>
      <c r="AV35" s="44" t="str">
        <f t="shared" ca="1" si="66"/>
        <v>NO</v>
      </c>
      <c r="AW35" s="27">
        <f t="shared" ca="1" si="23"/>
        <v>0.55502648457073755</v>
      </c>
      <c r="AX35" s="44">
        <f ca="1">IF(AL35&lt;&gt;"",IF(AV35="NO",VLOOKUP(AQ35,'Players Stats'!$C$88:$I$127,7),""),"")</f>
        <v>0.30331753554502372</v>
      </c>
      <c r="AY35" s="44">
        <f t="shared" ca="1" si="67"/>
        <v>2</v>
      </c>
      <c r="AZ35" s="27">
        <f t="shared" ca="1" si="24"/>
        <v>0.20463687237367345</v>
      </c>
      <c r="BA35" s="44">
        <f ca="1">IF(AV35="NO",VLOOKUP(AQ35,'Players Stats'!$C$88:$H$127,7-'Quarter 4'!AY35),"")</f>
        <v>0.42199999999999999</v>
      </c>
      <c r="BB35" s="44">
        <f t="shared" ca="1" si="68"/>
        <v>2</v>
      </c>
      <c r="BC35" s="27">
        <f t="shared" ca="1" si="25"/>
        <v>0.3767371350190527</v>
      </c>
      <c r="BD35" s="44" t="str">
        <f ca="1">IF(BC35="","",IF(BC35&lt;=VLOOKUP(AQ35,'Players Stats'!$C$88:$L$127,10),"YES","NO"))</f>
        <v>NO</v>
      </c>
      <c r="BE35" s="27" t="str">
        <f t="shared" ca="1" si="26"/>
        <v/>
      </c>
      <c r="BF35" s="44" t="str">
        <f ca="1">IF(BD35="YES",IF(BE35&lt;=VLOOKUP(AQ35,'Players Stats'!$C$88:$H$127,6),1,0),"")</f>
        <v/>
      </c>
      <c r="BG35" s="27" t="str">
        <f t="shared" ca="1" si="27"/>
        <v/>
      </c>
      <c r="BH35" s="44" t="str">
        <f ca="1">IF(AND(BD35="YES",BG35&lt;&gt;""),IF(BG35&lt;=VLOOKUP(AQ35,'Players Stats'!$C$88:$H$127,6),1,0),"")</f>
        <v/>
      </c>
      <c r="BI35" s="27" t="str">
        <f t="shared" ca="1" si="28"/>
        <v/>
      </c>
      <c r="BJ35" s="44" t="str">
        <f ca="1">IF(BI35="","",IF(BI35&lt;=Simulation!$K$7,"YES","NO"))</f>
        <v/>
      </c>
      <c r="BK35" s="27" t="str">
        <f t="shared" ca="1" si="29"/>
        <v/>
      </c>
      <c r="BL35" s="44" t="str">
        <f ca="1">IF(BJ35="NO",IF(BK35&lt;=Simulation!$K$9,AN35,AO35),"")</f>
        <v/>
      </c>
      <c r="BN35" s="44">
        <f t="shared" ca="1" si="30"/>
        <v>6</v>
      </c>
      <c r="BO35" s="6" t="str">
        <f t="shared" ca="1" si="31"/>
        <v>-</v>
      </c>
      <c r="BP35" s="44">
        <f t="shared" ca="1" si="32"/>
        <v>7</v>
      </c>
      <c r="BR35" s="44" t="str">
        <f t="shared" ca="1" si="2"/>
        <v/>
      </c>
      <c r="BS35" s="44" t="str">
        <f t="shared" ca="1" si="2"/>
        <v/>
      </c>
      <c r="BT35" s="44" t="str">
        <f t="shared" ca="1" si="2"/>
        <v/>
      </c>
      <c r="BU35" s="44"/>
      <c r="BV35" s="44">
        <f ca="1">IF(BV34&lt;&gt;"",IF(AND(BV34&lt;60*Simulation!$K$8, BV34+BW35&lt;60*Simulation!$K$8),BV34+BW35,""),"")</f>
        <v>346</v>
      </c>
      <c r="BW35" s="44">
        <f ca="1">IF(BV34&lt;&gt;"",IF(AND(CV34&lt;&gt;"", BX34=CV34),RANDBETWEEN(Simulation!$N$6,Simulation!$P$6),RANDBETWEEN(Simulation!$N$5,Simulation!$P$5)),"")</f>
        <v>13</v>
      </c>
      <c r="BX35" s="44">
        <f t="shared" ca="1" si="69"/>
        <v>8</v>
      </c>
      <c r="BY35" s="44">
        <f t="shared" ca="1" si="33"/>
        <v>7</v>
      </c>
      <c r="BZ35" s="27">
        <f t="shared" ca="1" si="34"/>
        <v>0.89820932021767863</v>
      </c>
      <c r="CA35" s="44">
        <f t="shared" ca="1" si="35"/>
        <v>40</v>
      </c>
      <c r="CB35" s="44" t="str">
        <f ca="1">IF(BV35&lt;&gt;"",VLOOKUP(CA35,'Players Stats'!$C$88:$D$127,2),"")</f>
        <v>Center</v>
      </c>
      <c r="CC35" s="44" t="str">
        <f ca="1">IF(BV35&lt;&gt;"",VLOOKUP(CA35,'Players Stats'!$C$88:$E$127,3),"")</f>
        <v>Tiago Splitter</v>
      </c>
      <c r="CD35" s="27">
        <f t="shared" ca="1" si="36"/>
        <v>0.77641126362900359</v>
      </c>
      <c r="CE35" s="44">
        <f ca="1">IF(BV35&lt;&gt;"",VLOOKUP('Quarter 4'!CA35-5*('Quarter 4'!BX35-1),'Players Stats'!$B$136:$J$140,1+BY35),"")</f>
        <v>5.1650000000000001E-2</v>
      </c>
      <c r="CF35" s="44" t="str">
        <f t="shared" ca="1" si="70"/>
        <v>NO</v>
      </c>
      <c r="CG35" s="27">
        <f t="shared" ca="1" si="37"/>
        <v>0.19976883378203225</v>
      </c>
      <c r="CH35" s="44">
        <f ca="1">IF(BV35&lt;&gt;"",IF(CF35="NO",VLOOKUP(CA35,'Players Stats'!$C$88:$I$127,7),""),"")</f>
        <v>0</v>
      </c>
      <c r="CI35" s="44">
        <f t="shared" ca="1" si="71"/>
        <v>2</v>
      </c>
      <c r="CJ35" s="27">
        <f t="shared" ca="1" si="38"/>
        <v>0.77903568773479814</v>
      </c>
      <c r="CK35" s="44">
        <f ca="1">IF(CF35="NO",VLOOKUP(CA35,'Players Stats'!$C$88:$H$127,7-'Quarter 4'!CI35),"")</f>
        <v>0.56000000000000005</v>
      </c>
      <c r="CL35" s="44">
        <f t="shared" ca="1" si="72"/>
        <v>0</v>
      </c>
      <c r="CM35" s="27">
        <f t="shared" ca="1" si="39"/>
        <v>0.12474978803572667</v>
      </c>
      <c r="CN35" s="44" t="str">
        <f ca="1">IF(CM35="","",IF(CM35&lt;=VLOOKUP(CA35,'Players Stats'!$C$88:$L$127,10),"YES","NO"))</f>
        <v>NO</v>
      </c>
      <c r="CO35" s="27" t="str">
        <f t="shared" ca="1" si="40"/>
        <v/>
      </c>
      <c r="CP35" s="44" t="str">
        <f ca="1">IF(CN35="YES",IF(CO35&lt;=VLOOKUP(CA35,'Players Stats'!$C$88:$H$127,6),1,0),"")</f>
        <v/>
      </c>
      <c r="CQ35" s="27" t="str">
        <f t="shared" ca="1" si="41"/>
        <v/>
      </c>
      <c r="CR35" s="44" t="str">
        <f ca="1">IF(AND(CN35="YES",CQ35&lt;&gt;""),IF(CQ35&lt;=VLOOKUP(CA35,'Players Stats'!$C$88:$H$127,6),1,0),"")</f>
        <v/>
      </c>
      <c r="CS35" s="27">
        <f t="shared" ca="1" si="42"/>
        <v>0.35813488547957417</v>
      </c>
      <c r="CT35" s="44" t="str">
        <f ca="1">IF(CS35="","",IF(CS35&lt;=Simulation!$K$7,"YES","NO"))</f>
        <v>NO</v>
      </c>
      <c r="CU35" s="27">
        <f t="shared" ca="1" si="43"/>
        <v>0.38604277275887022</v>
      </c>
      <c r="CV35" s="44">
        <f ca="1">IF(CT35="NO",IF(CU35&lt;=Simulation!$K$9,BX35,BY35),"")</f>
        <v>7</v>
      </c>
      <c r="CX35" s="44">
        <f t="shared" ca="1" si="44"/>
        <v>13</v>
      </c>
      <c r="CY35" s="6" t="str">
        <f t="shared" ca="1" si="45"/>
        <v>-</v>
      </c>
      <c r="CZ35" s="44">
        <f t="shared" ca="1" si="46"/>
        <v>12</v>
      </c>
      <c r="DB35" s="44" t="str">
        <f t="shared" ca="1" si="3"/>
        <v/>
      </c>
      <c r="DC35" s="44" t="str">
        <f t="shared" ca="1" si="3"/>
        <v/>
      </c>
      <c r="DD35" s="44" t="str">
        <f t="shared" ca="1" si="3"/>
        <v/>
      </c>
      <c r="DE35" s="44"/>
      <c r="DF35" s="44">
        <f ca="1">IF(DF34&lt;&gt;"",IF(AND(DF34&lt;60*Simulation!$K$8, DF34+DG35&lt;60*Simulation!$K$8),DF34+DG35,""),"")</f>
        <v>321</v>
      </c>
      <c r="DG35" s="44">
        <f ca="1">IF(DF34&lt;&gt;"",IF(AND(EF34&lt;&gt;"", DH34=EF34),RANDBETWEEN(Simulation!$N$6,Simulation!$P$6),RANDBETWEEN(Simulation!$N$5,Simulation!$P$5)),"")</f>
        <v>14</v>
      </c>
      <c r="DH35" s="44">
        <f t="shared" ca="1" si="73"/>
        <v>7</v>
      </c>
      <c r="DI35" s="44">
        <f t="shared" ca="1" si="47"/>
        <v>8</v>
      </c>
      <c r="DJ35" s="27">
        <f t="shared" ca="1" si="48"/>
        <v>0.64883135258120272</v>
      </c>
      <c r="DK35" s="44">
        <f t="shared" ca="1" si="49"/>
        <v>34</v>
      </c>
      <c r="DL35" s="44" t="str">
        <f ca="1">IF(DF35&lt;&gt;"",VLOOKUP(DK35,'Players Stats'!$C$88:$D$127,2),"")</f>
        <v>Power Forward</v>
      </c>
      <c r="DM35" s="44" t="str">
        <f ca="1">IF(DF35&lt;&gt;"",VLOOKUP(DK35,'Players Stats'!$C$88:$E$127,3),"")</f>
        <v>Carl Landry</v>
      </c>
      <c r="DN35" s="27">
        <f t="shared" ca="1" si="50"/>
        <v>0.56208362751401908</v>
      </c>
      <c r="DO35" s="44">
        <f ca="1">IF(DF35&lt;&gt;"",VLOOKUP('Quarter 4'!DK35-5*('Quarter 4'!DH35-1),'Players Stats'!$B$136:$J$140,1+DI35),"")</f>
        <v>0.14340000000000003</v>
      </c>
      <c r="DP35" s="44" t="str">
        <f t="shared" ca="1" si="74"/>
        <v>NO</v>
      </c>
      <c r="DQ35" s="27">
        <f t="shared" ca="1" si="51"/>
        <v>0.14809778555927944</v>
      </c>
      <c r="DR35" s="44">
        <f ca="1">IF(DF35&lt;&gt;"",IF(DP35="NO",VLOOKUP(DK35,'Players Stats'!$C$88:$I$127,7),""),"")</f>
        <v>0</v>
      </c>
      <c r="DS35" s="44">
        <f t="shared" ca="1" si="75"/>
        <v>2</v>
      </c>
      <c r="DT35" s="27">
        <f t="shared" ca="1" si="52"/>
        <v>0.50292307919498347</v>
      </c>
      <c r="DU35" s="44">
        <f ca="1">IF(DP35="NO",VLOOKUP(DK35,'Players Stats'!$C$88:$H$127,7-'Quarter 4'!DS35),"")</f>
        <v>0.54</v>
      </c>
      <c r="DV35" s="44">
        <f t="shared" ca="1" si="76"/>
        <v>2</v>
      </c>
      <c r="DW35" s="27">
        <f t="shared" ca="1" si="53"/>
        <v>2.7251126481842469E-2</v>
      </c>
      <c r="DX35" s="44" t="str">
        <f ca="1">IF(DW35="","",IF(DW35&lt;=VLOOKUP(DK35,'Players Stats'!$C$88:$L$127,10),"YES","NO"))</f>
        <v>NO</v>
      </c>
      <c r="DY35" s="27" t="str">
        <f t="shared" ca="1" si="54"/>
        <v/>
      </c>
      <c r="DZ35" s="44" t="str">
        <f ca="1">IF(DX35="YES",IF(DY35&lt;=VLOOKUP(DK35,'Players Stats'!$C$88:$H$127,6),1,0),"")</f>
        <v/>
      </c>
      <c r="EA35" s="27" t="str">
        <f t="shared" ca="1" si="55"/>
        <v/>
      </c>
      <c r="EB35" s="44" t="str">
        <f ca="1">IF(AND(DX35="YES",EA35&lt;&gt;""),IF(EA35&lt;=VLOOKUP(DK35,'Players Stats'!$C$88:$H$127,6),1,0),"")</f>
        <v/>
      </c>
      <c r="EC35" s="27" t="str">
        <f t="shared" ca="1" si="56"/>
        <v/>
      </c>
      <c r="ED35" s="44" t="str">
        <f ca="1">IF(EC35="","",IF(EC35&lt;=Simulation!$K$7,"YES","NO"))</f>
        <v/>
      </c>
      <c r="EE35" s="27" t="str">
        <f t="shared" ca="1" si="57"/>
        <v/>
      </c>
      <c r="EF35" s="44" t="str">
        <f ca="1">IF(ED35="NO",IF(EE35&lt;=Simulation!$K$9,DH35,DI35),"")</f>
        <v/>
      </c>
      <c r="EH35" s="44">
        <f t="shared" ca="1" si="58"/>
        <v>8</v>
      </c>
      <c r="EI35" s="6" t="str">
        <f t="shared" ca="1" si="59"/>
        <v>-</v>
      </c>
      <c r="EJ35" s="44">
        <f t="shared" ca="1" si="60"/>
        <v>18</v>
      </c>
      <c r="EL35" s="44" t="str">
        <f t="shared" ca="1" si="4"/>
        <v/>
      </c>
      <c r="EM35" s="44" t="str">
        <f t="shared" ca="1" si="4"/>
        <v/>
      </c>
      <c r="EN35" s="44" t="str">
        <f t="shared" ca="1" si="4"/>
        <v/>
      </c>
    </row>
    <row r="36" spans="2:144">
      <c r="B36" s="44">
        <f ca="1">IF(B35&lt;&gt;"",IF(AND(B35&lt;60*Simulation!$K$8, B35+C36&lt;60*Simulation!$K$8),B35+C36,""),"")</f>
        <v>388</v>
      </c>
      <c r="C36" s="44">
        <f ca="1">IF(B35&lt;&gt;"",IF(AND(AB35&lt;&gt;"", D35=AB35),RANDBETWEEN(Simulation!$N$6,Simulation!$P$6),RANDBETWEEN(Simulation!$N$5,Simulation!$P$5)),"")</f>
        <v>16</v>
      </c>
      <c r="D36" s="44">
        <f t="shared" ca="1" si="61"/>
        <v>8</v>
      </c>
      <c r="E36" s="44">
        <f t="shared" ca="1" si="5"/>
        <v>7</v>
      </c>
      <c r="F36" s="27">
        <f t="shared" ca="1" si="6"/>
        <v>5.8422500382175557E-2</v>
      </c>
      <c r="G36" s="44">
        <f t="shared" ca="1" si="7"/>
        <v>36</v>
      </c>
      <c r="H36" s="44" t="str">
        <f ca="1">IF(B36&lt;&gt;"",VLOOKUP(G36,'Players Stats'!$C$88:$D$127,2),"")</f>
        <v>Point Guard</v>
      </c>
      <c r="I36" s="44" t="str">
        <f ca="1">IF(B36&lt;&gt;"",VLOOKUP(G36,'Players Stats'!$C$88:$E$127,3),"")</f>
        <v>Danny Green</v>
      </c>
      <c r="J36" s="27">
        <f t="shared" ca="1" si="8"/>
        <v>0.16692494762331689</v>
      </c>
      <c r="K36" s="44">
        <f ca="1">IF(B36&lt;&gt;"",VLOOKUP('Quarter 4'!G36-5*('Quarter 4'!D36-1),'Players Stats'!$B$136:$J$140,1+E36),"")</f>
        <v>7.0150000000000004E-2</v>
      </c>
      <c r="L36" s="44" t="str">
        <f t="shared" ca="1" si="62"/>
        <v>NO</v>
      </c>
      <c r="M36" s="27">
        <f t="shared" ca="1" si="9"/>
        <v>0.9544265689633411</v>
      </c>
      <c r="N36" s="44">
        <f ca="1">IF(B36&lt;&gt;"",IF(L36="NO",VLOOKUP(G36,'Players Stats'!$C$88:$I$127,7),""),"")</f>
        <v>0.38518518518518519</v>
      </c>
      <c r="O36" s="44">
        <f t="shared" ca="1" si="63"/>
        <v>2</v>
      </c>
      <c r="P36" s="27">
        <f t="shared" ca="1" si="10"/>
        <v>0.20731926331739803</v>
      </c>
      <c r="Q36" s="44">
        <f ca="1">IF(L36="NO",VLOOKUP(G36,'Players Stats'!$C$88:$H$127,7-'Quarter 4'!O36),"")</f>
        <v>0.44800000000000001</v>
      </c>
      <c r="R36" s="44">
        <f t="shared" ca="1" si="64"/>
        <v>2</v>
      </c>
      <c r="S36" s="27">
        <f t="shared" ca="1" si="11"/>
        <v>0.11128666618834404</v>
      </c>
      <c r="T36" s="44" t="str">
        <f ca="1">IF(S36="","",IF(S36&lt;=VLOOKUP(G36,'Players Stats'!$C$88:$L$127,10),"YES","NO"))</f>
        <v>NO</v>
      </c>
      <c r="U36" s="27" t="str">
        <f t="shared" ca="1" si="12"/>
        <v/>
      </c>
      <c r="V36" s="44" t="str">
        <f ca="1">IF(T36="YES",IF(U36&lt;=VLOOKUP(G36,'Players Stats'!$C$88:$H$127,6),1,0),"")</f>
        <v/>
      </c>
      <c r="W36" s="27" t="str">
        <f t="shared" ca="1" si="13"/>
        <v/>
      </c>
      <c r="X36" s="44" t="str">
        <f ca="1">IF(AND(T36="YES",W36&lt;&gt;""),IF(W36&lt;=VLOOKUP(G36,'Players Stats'!$C$88:$H$127,6),1,0),"")</f>
        <v/>
      </c>
      <c r="Y36" s="27" t="str">
        <f t="shared" ca="1" si="14"/>
        <v/>
      </c>
      <c r="Z36" s="44" t="str">
        <f ca="1">IF(Y36="","",IF(Y36&lt;=Simulation!$K$7,"YES","NO"))</f>
        <v/>
      </c>
      <c r="AA36" s="27" t="str">
        <f t="shared" ca="1" si="15"/>
        <v/>
      </c>
      <c r="AB36" s="44" t="str">
        <f ca="1">IF(Z36="NO",IF(AA36&lt;=Simulation!$K$9,D36,E36),"")</f>
        <v/>
      </c>
      <c r="AD36" s="44">
        <f t="shared" ca="1" si="16"/>
        <v>8</v>
      </c>
      <c r="AE36" s="6" t="str">
        <f t="shared" ca="1" si="17"/>
        <v>-</v>
      </c>
      <c r="AF36" s="44">
        <f t="shared" ca="1" si="18"/>
        <v>16</v>
      </c>
      <c r="AH36" s="44" t="str">
        <f t="shared" ca="1" si="77"/>
        <v/>
      </c>
      <c r="AI36" s="44" t="str">
        <f t="shared" ca="1" si="77"/>
        <v/>
      </c>
      <c r="AJ36" s="44" t="str">
        <f t="shared" ca="1" si="77"/>
        <v/>
      </c>
      <c r="AL36" s="44">
        <f ca="1">IF(AL35&lt;&gt;"",IF(AND(AL35&lt;60*Simulation!$K$8, AL35+AM36&lt;60*Simulation!$K$8),AL35+AM36,""),"")</f>
        <v>388</v>
      </c>
      <c r="AM36" s="44">
        <f ca="1">IF(AL35&lt;&gt;"",IF(AND(BL35&lt;&gt;"", AN35=BL35),RANDBETWEEN(Simulation!$N$6,Simulation!$P$6),RANDBETWEEN(Simulation!$N$5,Simulation!$P$5)),"")</f>
        <v>22</v>
      </c>
      <c r="AN36" s="44">
        <f t="shared" ca="1" si="65"/>
        <v>8</v>
      </c>
      <c r="AO36" s="44">
        <f t="shared" ca="1" si="19"/>
        <v>7</v>
      </c>
      <c r="AP36" s="27">
        <f t="shared" ca="1" si="20"/>
        <v>0.72264771968512864</v>
      </c>
      <c r="AQ36" s="44">
        <f t="shared" ca="1" si="21"/>
        <v>39</v>
      </c>
      <c r="AR36" s="44" t="str">
        <f ca="1">IF(AL36&lt;&gt;"",VLOOKUP(AQ36,'Players Stats'!$C$88:$D$127,2),"")</f>
        <v>Power Forward</v>
      </c>
      <c r="AS36" s="44" t="str">
        <f ca="1">IF(AL36&lt;&gt;"",VLOOKUP(AQ36,'Players Stats'!$C$88:$E$127,3),"")</f>
        <v>Tim Duncan</v>
      </c>
      <c r="AT36" s="27">
        <f t="shared" ca="1" si="22"/>
        <v>0.66323917108403097</v>
      </c>
      <c r="AU36" s="44">
        <f ca="1">IF(AL36&lt;&gt;"",VLOOKUP('Quarter 4'!AQ36-5*('Quarter 4'!AN36-1),'Players Stats'!$B$136:$J$140,1+AO36),"")</f>
        <v>3.9400000000000004E-2</v>
      </c>
      <c r="AV36" s="44" t="str">
        <f t="shared" ca="1" si="66"/>
        <v>NO</v>
      </c>
      <c r="AW36" s="27">
        <f t="shared" ca="1" si="23"/>
        <v>0.76066796122607017</v>
      </c>
      <c r="AX36" s="44">
        <f ca="1">IF(AL36&lt;&gt;"",IF(AV36="NO",VLOOKUP(AQ36,'Players Stats'!$C$88:$I$127,7),""),"")</f>
        <v>7.0422535211267616E-3</v>
      </c>
      <c r="AY36" s="44">
        <f t="shared" ca="1" si="67"/>
        <v>2</v>
      </c>
      <c r="AZ36" s="27">
        <f t="shared" ca="1" si="24"/>
        <v>0.93263541926536786</v>
      </c>
      <c r="BA36" s="44">
        <f ca="1">IF(AV36="NO",VLOOKUP(AQ36,'Players Stats'!$C$88:$H$127,7-'Quarter 4'!AY36),"")</f>
        <v>0.502</v>
      </c>
      <c r="BB36" s="44">
        <f t="shared" ca="1" si="68"/>
        <v>0</v>
      </c>
      <c r="BC36" s="27">
        <f t="shared" ca="1" si="25"/>
        <v>0.50437590949367972</v>
      </c>
      <c r="BD36" s="44" t="str">
        <f ca="1">IF(BC36="","",IF(BC36&lt;=VLOOKUP(AQ36,'Players Stats'!$C$88:$L$127,10),"YES","NO"))</f>
        <v>NO</v>
      </c>
      <c r="BE36" s="27" t="str">
        <f t="shared" ca="1" si="26"/>
        <v/>
      </c>
      <c r="BF36" s="44" t="str">
        <f ca="1">IF(BD36="YES",IF(BE36&lt;=VLOOKUP(AQ36,'Players Stats'!$C$88:$H$127,6),1,0),"")</f>
        <v/>
      </c>
      <c r="BG36" s="27" t="str">
        <f t="shared" ca="1" si="27"/>
        <v/>
      </c>
      <c r="BH36" s="44" t="str">
        <f ca="1">IF(AND(BD36="YES",BG36&lt;&gt;""),IF(BG36&lt;=VLOOKUP(AQ36,'Players Stats'!$C$88:$H$127,6),1,0),"")</f>
        <v/>
      </c>
      <c r="BI36" s="27">
        <f t="shared" ca="1" si="28"/>
        <v>0.53122879101032505</v>
      </c>
      <c r="BJ36" s="44" t="str">
        <f ca="1">IF(BI36="","",IF(BI36&lt;=Simulation!$K$7,"YES","NO"))</f>
        <v>NO</v>
      </c>
      <c r="BK36" s="27">
        <f t="shared" ca="1" si="29"/>
        <v>0.44863600282168237</v>
      </c>
      <c r="BL36" s="44">
        <f ca="1">IF(BJ36="NO",IF(BK36&lt;=Simulation!$K$9,AN36,AO36),"")</f>
        <v>7</v>
      </c>
      <c r="BN36" s="44">
        <f t="shared" ca="1" si="30"/>
        <v>6</v>
      </c>
      <c r="BO36" s="6" t="str">
        <f t="shared" ca="1" si="31"/>
        <v>-</v>
      </c>
      <c r="BP36" s="44">
        <f t="shared" ca="1" si="32"/>
        <v>7</v>
      </c>
      <c r="BR36" s="44" t="str">
        <f t="shared" ca="1" si="2"/>
        <v/>
      </c>
      <c r="BS36" s="44" t="str">
        <f t="shared" ca="1" si="2"/>
        <v/>
      </c>
      <c r="BT36" s="44" t="str">
        <f t="shared" ca="1" si="2"/>
        <v/>
      </c>
      <c r="BU36" s="44"/>
      <c r="BV36" s="44">
        <f ca="1">IF(BV35&lt;&gt;"",IF(AND(BV35&lt;60*Simulation!$K$8, BV35+BW36&lt;60*Simulation!$K$8),BV35+BW36,""),"")</f>
        <v>370</v>
      </c>
      <c r="BW36" s="44">
        <f ca="1">IF(BV35&lt;&gt;"",IF(AND(CV35&lt;&gt;"", BX35=CV35),RANDBETWEEN(Simulation!$N$6,Simulation!$P$6),RANDBETWEEN(Simulation!$N$5,Simulation!$P$5)),"")</f>
        <v>24</v>
      </c>
      <c r="BX36" s="44">
        <f t="shared" ca="1" si="69"/>
        <v>7</v>
      </c>
      <c r="BY36" s="44">
        <f t="shared" ca="1" si="33"/>
        <v>8</v>
      </c>
      <c r="BZ36" s="27">
        <f t="shared" ca="1" si="34"/>
        <v>0.81552308320905109</v>
      </c>
      <c r="CA36" s="44">
        <f t="shared" ca="1" si="35"/>
        <v>35</v>
      </c>
      <c r="CB36" s="44" t="str">
        <f ca="1">IF(BV36&lt;&gt;"",VLOOKUP(CA36,'Players Stats'!$C$88:$D$127,2),"")</f>
        <v>Center</v>
      </c>
      <c r="CC36" s="44" t="str">
        <f ca="1">IF(BV36&lt;&gt;"",VLOOKUP(CA36,'Players Stats'!$C$88:$E$127,3),"")</f>
        <v>David Lee</v>
      </c>
      <c r="CD36" s="27">
        <f t="shared" ca="1" si="36"/>
        <v>0.65136317592272142</v>
      </c>
      <c r="CE36" s="44">
        <f ca="1">IF(BV36&lt;&gt;"",VLOOKUP('Quarter 4'!CA36-5*('Quarter 4'!BX36-1),'Players Stats'!$B$136:$J$140,1+BY36),"")</f>
        <v>9.6400000000000013E-2</v>
      </c>
      <c r="CF36" s="44" t="str">
        <f t="shared" ca="1" si="70"/>
        <v>NO</v>
      </c>
      <c r="CG36" s="27">
        <f t="shared" ca="1" si="37"/>
        <v>3.0387314468676041E-2</v>
      </c>
      <c r="CH36" s="44">
        <f ca="1">IF(BV36&lt;&gt;"",IF(CF36="NO",VLOOKUP(CA36,'Players Stats'!$C$88:$I$127,7),""),"")</f>
        <v>6.756756756756758E-3</v>
      </c>
      <c r="CI36" s="44">
        <f t="shared" ca="1" si="71"/>
        <v>2</v>
      </c>
      <c r="CJ36" s="27">
        <f t="shared" ca="1" si="38"/>
        <v>0.4193741488625583</v>
      </c>
      <c r="CK36" s="44">
        <f ca="1">IF(CF36="NO",VLOOKUP(CA36,'Players Stats'!$C$88:$H$127,7-'Quarter 4'!CI36),"")</f>
        <v>0.51900000000000002</v>
      </c>
      <c r="CL36" s="44">
        <f t="shared" ca="1" si="72"/>
        <v>2</v>
      </c>
      <c r="CM36" s="27">
        <f t="shared" ca="1" si="39"/>
        <v>0.35902467268469784</v>
      </c>
      <c r="CN36" s="44" t="str">
        <f ca="1">IF(CM36="","",IF(CM36&lt;=VLOOKUP(CA36,'Players Stats'!$C$88:$L$127,10),"YES","NO"))</f>
        <v>NO</v>
      </c>
      <c r="CO36" s="27" t="str">
        <f t="shared" ca="1" si="40"/>
        <v/>
      </c>
      <c r="CP36" s="44" t="str">
        <f ca="1">IF(CN36="YES",IF(CO36&lt;=VLOOKUP(CA36,'Players Stats'!$C$88:$H$127,6),1,0),"")</f>
        <v/>
      </c>
      <c r="CQ36" s="27" t="str">
        <f t="shared" ca="1" si="41"/>
        <v/>
      </c>
      <c r="CR36" s="44" t="str">
        <f ca="1">IF(AND(CN36="YES",CQ36&lt;&gt;""),IF(CQ36&lt;=VLOOKUP(CA36,'Players Stats'!$C$88:$H$127,6),1,0),"")</f>
        <v/>
      </c>
      <c r="CS36" s="27" t="str">
        <f t="shared" ca="1" si="42"/>
        <v/>
      </c>
      <c r="CT36" s="44" t="str">
        <f ca="1">IF(CS36="","",IF(CS36&lt;=Simulation!$K$7,"YES","NO"))</f>
        <v/>
      </c>
      <c r="CU36" s="27" t="str">
        <f t="shared" ca="1" si="43"/>
        <v/>
      </c>
      <c r="CV36" s="44" t="str">
        <f ca="1">IF(CT36="NO",IF(CU36&lt;=Simulation!$K$9,BX36,BY36),"")</f>
        <v/>
      </c>
      <c r="CX36" s="44">
        <f t="shared" ca="1" si="44"/>
        <v>15</v>
      </c>
      <c r="CY36" s="6" t="str">
        <f t="shared" ca="1" si="45"/>
        <v>-</v>
      </c>
      <c r="CZ36" s="44">
        <f t="shared" ca="1" si="46"/>
        <v>12</v>
      </c>
      <c r="DB36" s="44" t="str">
        <f t="shared" ca="1" si="3"/>
        <v/>
      </c>
      <c r="DC36" s="44" t="str">
        <f t="shared" ca="1" si="3"/>
        <v/>
      </c>
      <c r="DD36" s="44" t="str">
        <f t="shared" ca="1" si="3"/>
        <v/>
      </c>
      <c r="DE36" s="44"/>
      <c r="DF36" s="44">
        <f ca="1">IF(DF35&lt;&gt;"",IF(AND(DF35&lt;60*Simulation!$K$8, DF35+DG36&lt;60*Simulation!$K$8),DF35+DG36,""),"")</f>
        <v>345</v>
      </c>
      <c r="DG36" s="44">
        <f ca="1">IF(DF35&lt;&gt;"",IF(AND(EF35&lt;&gt;"", DH35=EF35),RANDBETWEEN(Simulation!$N$6,Simulation!$P$6),RANDBETWEEN(Simulation!$N$5,Simulation!$P$5)),"")</f>
        <v>24</v>
      </c>
      <c r="DH36" s="44">
        <f t="shared" ca="1" si="73"/>
        <v>8</v>
      </c>
      <c r="DI36" s="44">
        <f t="shared" ca="1" si="47"/>
        <v>7</v>
      </c>
      <c r="DJ36" s="27">
        <f t="shared" ca="1" si="48"/>
        <v>0.32639996665765203</v>
      </c>
      <c r="DK36" s="44">
        <f t="shared" ca="1" si="49"/>
        <v>37</v>
      </c>
      <c r="DL36" s="44" t="str">
        <f ca="1">IF(DF36&lt;&gt;"",VLOOKUP(DK36,'Players Stats'!$C$88:$D$127,2),"")</f>
        <v>Shooting Guard</v>
      </c>
      <c r="DM36" s="44" t="str">
        <f ca="1">IF(DF36&lt;&gt;"",VLOOKUP(DK36,'Players Stats'!$C$88:$E$127,3),"")</f>
        <v>Tony Parker</v>
      </c>
      <c r="DN36" s="27">
        <f t="shared" ca="1" si="50"/>
        <v>0.33529898734789521</v>
      </c>
      <c r="DO36" s="44">
        <f ca="1">IF(DF36&lt;&gt;"",VLOOKUP('Quarter 4'!DK36-5*('Quarter 4'!DH36-1),'Players Stats'!$B$136:$J$140,1+DI36),"")</f>
        <v>9.6149999999999999E-2</v>
      </c>
      <c r="DP36" s="44" t="str">
        <f t="shared" ca="1" si="74"/>
        <v>NO</v>
      </c>
      <c r="DQ36" s="27">
        <f t="shared" ca="1" si="51"/>
        <v>0.89019002820195525</v>
      </c>
      <c r="DR36" s="44">
        <f ca="1">IF(DF36&lt;&gt;"",IF(DP36="NO",VLOOKUP(DK36,'Players Stats'!$C$88:$I$127,7),""),"")</f>
        <v>6.2111801242236017E-2</v>
      </c>
      <c r="DS36" s="44">
        <f t="shared" ca="1" si="75"/>
        <v>2</v>
      </c>
      <c r="DT36" s="27">
        <f t="shared" ca="1" si="52"/>
        <v>0.73196696359988922</v>
      </c>
      <c r="DU36" s="44">
        <f ca="1">IF(DP36="NO",VLOOKUP(DK36,'Players Stats'!$C$88:$H$127,7-'Quarter 4'!DS36),"")</f>
        <v>0.52200000000000002</v>
      </c>
      <c r="DV36" s="44">
        <f t="shared" ca="1" si="76"/>
        <v>0</v>
      </c>
      <c r="DW36" s="27">
        <f t="shared" ca="1" si="53"/>
        <v>0.48007168217963181</v>
      </c>
      <c r="DX36" s="44" t="str">
        <f ca="1">IF(DW36="","",IF(DW36&lt;=VLOOKUP(DK36,'Players Stats'!$C$88:$L$127,10),"YES","NO"))</f>
        <v>NO</v>
      </c>
      <c r="DY36" s="27" t="str">
        <f t="shared" ca="1" si="54"/>
        <v/>
      </c>
      <c r="DZ36" s="44" t="str">
        <f ca="1">IF(DX36="YES",IF(DY36&lt;=VLOOKUP(DK36,'Players Stats'!$C$88:$H$127,6),1,0),"")</f>
        <v/>
      </c>
      <c r="EA36" s="27" t="str">
        <f t="shared" ca="1" si="55"/>
        <v/>
      </c>
      <c r="EB36" s="44" t="str">
        <f ca="1">IF(AND(DX36="YES",EA36&lt;&gt;""),IF(EA36&lt;=VLOOKUP(DK36,'Players Stats'!$C$88:$H$127,6),1,0),"")</f>
        <v/>
      </c>
      <c r="EC36" s="27">
        <f t="shared" ca="1" si="56"/>
        <v>0.64306938320243234</v>
      </c>
      <c r="ED36" s="44" t="str">
        <f ca="1">IF(EC36="","",IF(EC36&lt;=Simulation!$K$7,"YES","NO"))</f>
        <v>NO</v>
      </c>
      <c r="EE36" s="27">
        <f t="shared" ca="1" si="57"/>
        <v>0.80128890880744641</v>
      </c>
      <c r="EF36" s="44">
        <f ca="1">IF(ED36="NO",IF(EE36&lt;=Simulation!$K$9,DH36,DI36),"")</f>
        <v>7</v>
      </c>
      <c r="EH36" s="44">
        <f t="shared" ca="1" si="58"/>
        <v>8</v>
      </c>
      <c r="EI36" s="6" t="str">
        <f t="shared" ca="1" si="59"/>
        <v>-</v>
      </c>
      <c r="EJ36" s="44">
        <f t="shared" ca="1" si="60"/>
        <v>18</v>
      </c>
      <c r="EL36" s="44" t="str">
        <f t="shared" ca="1" si="4"/>
        <v/>
      </c>
      <c r="EM36" s="44" t="str">
        <f t="shared" ca="1" si="4"/>
        <v/>
      </c>
      <c r="EN36" s="44" t="str">
        <f t="shared" ca="1" si="4"/>
        <v/>
      </c>
    </row>
    <row r="37" spans="2:144">
      <c r="B37" s="44">
        <f ca="1">IF(B36&lt;&gt;"",IF(AND(B36&lt;60*Simulation!$K$8, B36+C37&lt;60*Simulation!$K$8),B36+C37,""),"")</f>
        <v>396</v>
      </c>
      <c r="C37" s="44">
        <f ca="1">IF(B36&lt;&gt;"",IF(AND(AB36&lt;&gt;"", D36=AB36),RANDBETWEEN(Simulation!$N$6,Simulation!$P$6),RANDBETWEEN(Simulation!$N$5,Simulation!$P$5)),"")</f>
        <v>8</v>
      </c>
      <c r="D37" s="44">
        <f t="shared" ca="1" si="61"/>
        <v>7</v>
      </c>
      <c r="E37" s="44">
        <f t="shared" ca="1" si="5"/>
        <v>8</v>
      </c>
      <c r="F37" s="27">
        <f t="shared" ca="1" si="6"/>
        <v>0.68693030830209079</v>
      </c>
      <c r="G37" s="44">
        <f t="shared" ca="1" si="7"/>
        <v>34</v>
      </c>
      <c r="H37" s="44" t="str">
        <f ca="1">IF(B37&lt;&gt;"",VLOOKUP(G37,'Players Stats'!$C$88:$D$127,2),"")</f>
        <v>Power Forward</v>
      </c>
      <c r="I37" s="44" t="str">
        <f ca="1">IF(B37&lt;&gt;"",VLOOKUP(G37,'Players Stats'!$C$88:$E$127,3),"")</f>
        <v>Carl Landry</v>
      </c>
      <c r="J37" s="27">
        <f t="shared" ca="1" si="8"/>
        <v>0.24605611579820252</v>
      </c>
      <c r="K37" s="44">
        <f ca="1">IF(B37&lt;&gt;"",VLOOKUP('Quarter 4'!G37-5*('Quarter 4'!D37-1),'Players Stats'!$B$136:$J$140,1+E37),"")</f>
        <v>0.14340000000000003</v>
      </c>
      <c r="L37" s="44" t="str">
        <f t="shared" ca="1" si="62"/>
        <v>NO</v>
      </c>
      <c r="M37" s="27">
        <f t="shared" ca="1" si="9"/>
        <v>0.63400238241398155</v>
      </c>
      <c r="N37" s="44">
        <f ca="1">IF(B37&lt;&gt;"",IF(L37="NO",VLOOKUP(G37,'Players Stats'!$C$88:$I$127,7),""),"")</f>
        <v>0</v>
      </c>
      <c r="O37" s="44">
        <f t="shared" ca="1" si="63"/>
        <v>2</v>
      </c>
      <c r="P37" s="27">
        <f t="shared" ca="1" si="10"/>
        <v>0.49826710005318797</v>
      </c>
      <c r="Q37" s="44">
        <f ca="1">IF(L37="NO",VLOOKUP(G37,'Players Stats'!$C$88:$H$127,7-'Quarter 4'!O37),"")</f>
        <v>0.54</v>
      </c>
      <c r="R37" s="44">
        <f t="shared" ca="1" si="64"/>
        <v>2</v>
      </c>
      <c r="S37" s="27">
        <f t="shared" ca="1" si="11"/>
        <v>0.77257546203901173</v>
      </c>
      <c r="T37" s="44" t="str">
        <f ca="1">IF(S37="","",IF(S37&lt;=VLOOKUP(G37,'Players Stats'!$C$88:$L$127,10),"YES","NO"))</f>
        <v>NO</v>
      </c>
      <c r="U37" s="27" t="str">
        <f t="shared" ca="1" si="12"/>
        <v/>
      </c>
      <c r="V37" s="44" t="str">
        <f ca="1">IF(T37="YES",IF(U37&lt;=VLOOKUP(G37,'Players Stats'!$C$88:$H$127,6),1,0),"")</f>
        <v/>
      </c>
      <c r="W37" s="27" t="str">
        <f t="shared" ca="1" si="13"/>
        <v/>
      </c>
      <c r="X37" s="44" t="str">
        <f ca="1">IF(AND(T37="YES",W37&lt;&gt;""),IF(W37&lt;=VLOOKUP(G37,'Players Stats'!$C$88:$H$127,6),1,0),"")</f>
        <v/>
      </c>
      <c r="Y37" s="27" t="str">
        <f t="shared" ca="1" si="14"/>
        <v/>
      </c>
      <c r="Z37" s="44" t="str">
        <f ca="1">IF(Y37="","",IF(Y37&lt;=Simulation!$K$7,"YES","NO"))</f>
        <v/>
      </c>
      <c r="AA37" s="27" t="str">
        <f t="shared" ca="1" si="15"/>
        <v/>
      </c>
      <c r="AB37" s="44" t="str">
        <f ca="1">IF(Z37="NO",IF(AA37&lt;=Simulation!$K$9,D37,E37),"")</f>
        <v/>
      </c>
      <c r="AD37" s="44">
        <f t="shared" ca="1" si="16"/>
        <v>10</v>
      </c>
      <c r="AE37" s="6" t="str">
        <f t="shared" ca="1" si="17"/>
        <v>-</v>
      </c>
      <c r="AF37" s="44">
        <f t="shared" ca="1" si="18"/>
        <v>16</v>
      </c>
      <c r="AH37" s="44" t="str">
        <f t="shared" ca="1" si="77"/>
        <v/>
      </c>
      <c r="AI37" s="44" t="str">
        <f t="shared" ca="1" si="77"/>
        <v/>
      </c>
      <c r="AJ37" s="44" t="str">
        <f t="shared" ca="1" si="77"/>
        <v/>
      </c>
      <c r="AL37" s="44">
        <f ca="1">IF(AL36&lt;&gt;"",IF(AND(AL36&lt;60*Simulation!$K$8, AL36+AM37&lt;60*Simulation!$K$8),AL36+AM37,""),"")</f>
        <v>400</v>
      </c>
      <c r="AM37" s="44">
        <f ca="1">IF(AL36&lt;&gt;"",IF(AND(BL36&lt;&gt;"", AN36=BL36),RANDBETWEEN(Simulation!$N$6,Simulation!$P$6),RANDBETWEEN(Simulation!$N$5,Simulation!$P$5)),"")</f>
        <v>12</v>
      </c>
      <c r="AN37" s="44">
        <f t="shared" ca="1" si="65"/>
        <v>7</v>
      </c>
      <c r="AO37" s="44">
        <f t="shared" ca="1" si="19"/>
        <v>8</v>
      </c>
      <c r="AP37" s="27">
        <f t="shared" ca="1" si="20"/>
        <v>0.18322426714502715</v>
      </c>
      <c r="AQ37" s="44">
        <f t="shared" ca="1" si="21"/>
        <v>31</v>
      </c>
      <c r="AR37" s="44" t="str">
        <f ca="1">IF(AL37&lt;&gt;"",VLOOKUP(AQ37,'Players Stats'!$C$88:$D$127,2),"")</f>
        <v>Point Guard</v>
      </c>
      <c r="AS37" s="44" t="str">
        <f ca="1">IF(AL37&lt;&gt;"",VLOOKUP(AQ37,'Players Stats'!$C$88:$E$127,3),"")</f>
        <v>Klay Thompson</v>
      </c>
      <c r="AT37" s="27">
        <f t="shared" ca="1" si="22"/>
        <v>0.51890677928410311</v>
      </c>
      <c r="AU37" s="44">
        <f ca="1">IF(AL37&lt;&gt;"",VLOOKUP('Quarter 4'!AQ37-5*('Quarter 4'!AN37-1),'Players Stats'!$B$136:$J$140,1+AO37),"")</f>
        <v>9.7650000000000001E-2</v>
      </c>
      <c r="AV37" s="44" t="str">
        <f t="shared" ca="1" si="66"/>
        <v>NO</v>
      </c>
      <c r="AW37" s="27">
        <f t="shared" ca="1" si="23"/>
        <v>0.38743295275670053</v>
      </c>
      <c r="AX37" s="44">
        <f ca="1">IF(AL37&lt;&gt;"",IF(AV37="NO",VLOOKUP(AQ37,'Players Stats'!$C$88:$I$127,7),""),"")</f>
        <v>0.30331753554502372</v>
      </c>
      <c r="AY37" s="44">
        <f t="shared" ca="1" si="67"/>
        <v>2</v>
      </c>
      <c r="AZ37" s="27">
        <f t="shared" ca="1" si="24"/>
        <v>0.49714423532120122</v>
      </c>
      <c r="BA37" s="44">
        <f ca="1">IF(AV37="NO",VLOOKUP(AQ37,'Players Stats'!$C$88:$H$127,7-'Quarter 4'!AY37),"")</f>
        <v>0.42199999999999999</v>
      </c>
      <c r="BB37" s="44">
        <f t="shared" ca="1" si="68"/>
        <v>0</v>
      </c>
      <c r="BC37" s="27">
        <f t="shared" ca="1" si="25"/>
        <v>0.6108407989344784</v>
      </c>
      <c r="BD37" s="44" t="str">
        <f ca="1">IF(BC37="","",IF(BC37&lt;=VLOOKUP(AQ37,'Players Stats'!$C$88:$L$127,10),"YES","NO"))</f>
        <v>NO</v>
      </c>
      <c r="BE37" s="27" t="str">
        <f t="shared" ca="1" si="26"/>
        <v/>
      </c>
      <c r="BF37" s="44" t="str">
        <f ca="1">IF(BD37="YES",IF(BE37&lt;=VLOOKUP(AQ37,'Players Stats'!$C$88:$H$127,6),1,0),"")</f>
        <v/>
      </c>
      <c r="BG37" s="27" t="str">
        <f t="shared" ca="1" si="27"/>
        <v/>
      </c>
      <c r="BH37" s="44" t="str">
        <f ca="1">IF(AND(BD37="YES",BG37&lt;&gt;""),IF(BG37&lt;=VLOOKUP(AQ37,'Players Stats'!$C$88:$H$127,6),1,0),"")</f>
        <v/>
      </c>
      <c r="BI37" s="27">
        <f t="shared" ca="1" si="28"/>
        <v>0.48858375342246418</v>
      </c>
      <c r="BJ37" s="44" t="str">
        <f ca="1">IF(BI37="","",IF(BI37&lt;=Simulation!$K$7,"YES","NO"))</f>
        <v>NO</v>
      </c>
      <c r="BK37" s="27">
        <f t="shared" ca="1" si="29"/>
        <v>0.60909772664735407</v>
      </c>
      <c r="BL37" s="44">
        <f ca="1">IF(BJ37="NO",IF(BK37&lt;=Simulation!$K$9,AN37,AO37),"")</f>
        <v>8</v>
      </c>
      <c r="BN37" s="44">
        <f t="shared" ca="1" si="30"/>
        <v>6</v>
      </c>
      <c r="BO37" s="6" t="str">
        <f t="shared" ca="1" si="31"/>
        <v>-</v>
      </c>
      <c r="BP37" s="44">
        <f t="shared" ca="1" si="32"/>
        <v>7</v>
      </c>
      <c r="BR37" s="44" t="str">
        <f t="shared" ca="1" si="2"/>
        <v/>
      </c>
      <c r="BS37" s="44" t="str">
        <f t="shared" ca="1" si="2"/>
        <v/>
      </c>
      <c r="BT37" s="44" t="str">
        <f t="shared" ca="1" si="2"/>
        <v/>
      </c>
      <c r="BU37" s="44"/>
      <c r="BV37" s="44">
        <f ca="1">IF(BV36&lt;&gt;"",IF(AND(BV36&lt;60*Simulation!$K$8, BV36+BW37&lt;60*Simulation!$K$8),BV36+BW37,""),"")</f>
        <v>389</v>
      </c>
      <c r="BW37" s="44">
        <f ca="1">IF(BV36&lt;&gt;"",IF(AND(CV36&lt;&gt;"", BX36=CV36),RANDBETWEEN(Simulation!$N$6,Simulation!$P$6),RANDBETWEEN(Simulation!$N$5,Simulation!$P$5)),"")</f>
        <v>19</v>
      </c>
      <c r="BX37" s="44">
        <f t="shared" ca="1" si="69"/>
        <v>8</v>
      </c>
      <c r="BY37" s="44">
        <f t="shared" ca="1" si="33"/>
        <v>7</v>
      </c>
      <c r="BZ37" s="27">
        <f t="shared" ca="1" si="34"/>
        <v>0.47456966016605684</v>
      </c>
      <c r="CA37" s="44">
        <f t="shared" ca="1" si="35"/>
        <v>38</v>
      </c>
      <c r="CB37" s="44" t="str">
        <f ca="1">IF(BV37&lt;&gt;"",VLOOKUP(CA37,'Players Stats'!$C$88:$D$127,2),"")</f>
        <v>Small Forward</v>
      </c>
      <c r="CC37" s="44" t="str">
        <f ca="1">IF(BV37&lt;&gt;"",VLOOKUP(CA37,'Players Stats'!$C$88:$E$127,3),"")</f>
        <v>Kawhi Leonard</v>
      </c>
      <c r="CD37" s="27">
        <f t="shared" ca="1" si="36"/>
        <v>8.7390776558894157E-2</v>
      </c>
      <c r="CE37" s="44">
        <f ca="1">IF(BV37&lt;&gt;"",VLOOKUP('Quarter 4'!CA37-5*('Quarter 4'!BX37-1),'Players Stats'!$B$136:$J$140,1+BY37),"")</f>
        <v>4.2650000000000007E-2</v>
      </c>
      <c r="CF37" s="44" t="str">
        <f t="shared" ca="1" si="70"/>
        <v>NO</v>
      </c>
      <c r="CG37" s="27">
        <f t="shared" ca="1" si="37"/>
        <v>6.9313755552682266E-2</v>
      </c>
      <c r="CH37" s="44">
        <f ca="1">IF(BV37&lt;&gt;"",IF(CF37="NO",VLOOKUP(CA37,'Players Stats'!$C$88:$I$127,7),""),"")</f>
        <v>0.24793388429752067</v>
      </c>
      <c r="CI37" s="44">
        <f t="shared" ca="1" si="71"/>
        <v>3</v>
      </c>
      <c r="CJ37" s="27">
        <f t="shared" ca="1" si="38"/>
        <v>5.2442727162480773E-2</v>
      </c>
      <c r="CK37" s="44">
        <f ca="1">IF(CF37="NO",VLOOKUP(CA37,'Players Stats'!$C$88:$H$127,7-'Quarter 4'!CI37),"")</f>
        <v>0.374</v>
      </c>
      <c r="CL37" s="44">
        <f t="shared" ca="1" si="72"/>
        <v>3</v>
      </c>
      <c r="CM37" s="27" t="str">
        <f t="shared" ca="1" si="39"/>
        <v/>
      </c>
      <c r="CN37" s="44" t="str">
        <f ca="1">IF(CM37="","",IF(CM37&lt;=VLOOKUP(CA37,'Players Stats'!$C$88:$L$127,10),"YES","NO"))</f>
        <v/>
      </c>
      <c r="CO37" s="27" t="str">
        <f t="shared" ca="1" si="40"/>
        <v/>
      </c>
      <c r="CP37" s="44" t="str">
        <f ca="1">IF(CN37="YES",IF(CO37&lt;=VLOOKUP(CA37,'Players Stats'!$C$88:$H$127,6),1,0),"")</f>
        <v/>
      </c>
      <c r="CQ37" s="27" t="str">
        <f t="shared" ca="1" si="41"/>
        <v/>
      </c>
      <c r="CR37" s="44" t="str">
        <f ca="1">IF(AND(CN37="YES",CQ37&lt;&gt;""),IF(CQ37&lt;=VLOOKUP(CA37,'Players Stats'!$C$88:$H$127,6),1,0),"")</f>
        <v/>
      </c>
      <c r="CS37" s="27" t="str">
        <f t="shared" ca="1" si="42"/>
        <v/>
      </c>
      <c r="CT37" s="44" t="str">
        <f ca="1">IF(CS37="","",IF(CS37&lt;=Simulation!$K$7,"YES","NO"))</f>
        <v/>
      </c>
      <c r="CU37" s="27" t="str">
        <f t="shared" ca="1" si="43"/>
        <v/>
      </c>
      <c r="CV37" s="44" t="str">
        <f ca="1">IF(CT37="NO",IF(CU37&lt;=Simulation!$K$9,BX37,BY37),"")</f>
        <v/>
      </c>
      <c r="CX37" s="44">
        <f t="shared" ca="1" si="44"/>
        <v>15</v>
      </c>
      <c r="CY37" s="6" t="str">
        <f t="shared" ca="1" si="45"/>
        <v>-</v>
      </c>
      <c r="CZ37" s="44">
        <f t="shared" ca="1" si="46"/>
        <v>15</v>
      </c>
      <c r="DB37" s="44" t="str">
        <f t="shared" ca="1" si="3"/>
        <v/>
      </c>
      <c r="DC37" s="44" t="str">
        <f t="shared" ca="1" si="3"/>
        <v/>
      </c>
      <c r="DD37" s="44" t="str">
        <f t="shared" ca="1" si="3"/>
        <v/>
      </c>
      <c r="DE37" s="44"/>
      <c r="DF37" s="44">
        <f ca="1">IF(DF36&lt;&gt;"",IF(AND(DF36&lt;60*Simulation!$K$8, DF36+DG37&lt;60*Simulation!$K$8),DF36+DG37,""),"")</f>
        <v>353</v>
      </c>
      <c r="DG37" s="44">
        <f ca="1">IF(DF36&lt;&gt;"",IF(AND(EF36&lt;&gt;"", DH36=EF36),RANDBETWEEN(Simulation!$N$6,Simulation!$P$6),RANDBETWEEN(Simulation!$N$5,Simulation!$P$5)),"")</f>
        <v>8</v>
      </c>
      <c r="DH37" s="44">
        <f t="shared" ca="1" si="73"/>
        <v>7</v>
      </c>
      <c r="DI37" s="44">
        <f t="shared" ca="1" si="47"/>
        <v>8</v>
      </c>
      <c r="DJ37" s="27">
        <f t="shared" ca="1" si="48"/>
        <v>0.96529907712371532</v>
      </c>
      <c r="DK37" s="44">
        <f t="shared" ca="1" si="49"/>
        <v>35</v>
      </c>
      <c r="DL37" s="44" t="str">
        <f ca="1">IF(DF37&lt;&gt;"",VLOOKUP(DK37,'Players Stats'!$C$88:$D$127,2),"")</f>
        <v>Center</v>
      </c>
      <c r="DM37" s="44" t="str">
        <f ca="1">IF(DF37&lt;&gt;"",VLOOKUP(DK37,'Players Stats'!$C$88:$E$127,3),"")</f>
        <v>David Lee</v>
      </c>
      <c r="DN37" s="27">
        <f t="shared" ca="1" si="50"/>
        <v>0.81243124390244437</v>
      </c>
      <c r="DO37" s="44">
        <f ca="1">IF(DF37&lt;&gt;"",VLOOKUP('Quarter 4'!DK37-5*('Quarter 4'!DH37-1),'Players Stats'!$B$136:$J$140,1+DI37),"")</f>
        <v>9.6400000000000013E-2</v>
      </c>
      <c r="DP37" s="44" t="str">
        <f t="shared" ca="1" si="74"/>
        <v>NO</v>
      </c>
      <c r="DQ37" s="27">
        <f t="shared" ca="1" si="51"/>
        <v>0.11803235512406707</v>
      </c>
      <c r="DR37" s="44">
        <f ca="1">IF(DF37&lt;&gt;"",IF(DP37="NO",VLOOKUP(DK37,'Players Stats'!$C$88:$I$127,7),""),"")</f>
        <v>6.756756756756758E-3</v>
      </c>
      <c r="DS37" s="44">
        <f t="shared" ca="1" si="75"/>
        <v>2</v>
      </c>
      <c r="DT37" s="27">
        <f t="shared" ca="1" si="52"/>
        <v>0.25825134294419827</v>
      </c>
      <c r="DU37" s="44">
        <f ca="1">IF(DP37="NO",VLOOKUP(DK37,'Players Stats'!$C$88:$H$127,7-'Quarter 4'!DS37),"")</f>
        <v>0.51900000000000002</v>
      </c>
      <c r="DV37" s="44">
        <f t="shared" ca="1" si="76"/>
        <v>2</v>
      </c>
      <c r="DW37" s="27">
        <f t="shared" ca="1" si="53"/>
        <v>0.90295334369745106</v>
      </c>
      <c r="DX37" s="44" t="str">
        <f ca="1">IF(DW37="","",IF(DW37&lt;=VLOOKUP(DK37,'Players Stats'!$C$88:$L$127,10),"YES","NO"))</f>
        <v>NO</v>
      </c>
      <c r="DY37" s="27" t="str">
        <f t="shared" ca="1" si="54"/>
        <v/>
      </c>
      <c r="DZ37" s="44" t="str">
        <f ca="1">IF(DX37="YES",IF(DY37&lt;=VLOOKUP(DK37,'Players Stats'!$C$88:$H$127,6),1,0),"")</f>
        <v/>
      </c>
      <c r="EA37" s="27" t="str">
        <f t="shared" ca="1" si="55"/>
        <v/>
      </c>
      <c r="EB37" s="44" t="str">
        <f ca="1">IF(AND(DX37="YES",EA37&lt;&gt;""),IF(EA37&lt;=VLOOKUP(DK37,'Players Stats'!$C$88:$H$127,6),1,0),"")</f>
        <v/>
      </c>
      <c r="EC37" s="27" t="str">
        <f t="shared" ca="1" si="56"/>
        <v/>
      </c>
      <c r="ED37" s="44" t="str">
        <f ca="1">IF(EC37="","",IF(EC37&lt;=Simulation!$K$7,"YES","NO"))</f>
        <v/>
      </c>
      <c r="EE37" s="27" t="str">
        <f t="shared" ca="1" si="57"/>
        <v/>
      </c>
      <c r="EF37" s="44" t="str">
        <f ca="1">IF(ED37="NO",IF(EE37&lt;=Simulation!$K$9,DH37,DI37),"")</f>
        <v/>
      </c>
      <c r="EH37" s="44">
        <f t="shared" ca="1" si="58"/>
        <v>10</v>
      </c>
      <c r="EI37" s="6" t="str">
        <f t="shared" ca="1" si="59"/>
        <v>-</v>
      </c>
      <c r="EJ37" s="44">
        <f t="shared" ca="1" si="60"/>
        <v>18</v>
      </c>
      <c r="EL37" s="44" t="str">
        <f t="shared" ca="1" si="4"/>
        <v/>
      </c>
      <c r="EM37" s="44" t="str">
        <f t="shared" ca="1" si="4"/>
        <v/>
      </c>
      <c r="EN37" s="44" t="str">
        <f t="shared" ca="1" si="4"/>
        <v/>
      </c>
    </row>
    <row r="38" spans="2:144">
      <c r="B38" s="44">
        <f ca="1">IF(B37&lt;&gt;"",IF(AND(B37&lt;60*Simulation!$K$8, B37+C38&lt;60*Simulation!$K$8),B37+C38,""),"")</f>
        <v>417</v>
      </c>
      <c r="C38" s="44">
        <f ca="1">IF(B37&lt;&gt;"",IF(AND(AB37&lt;&gt;"", D37=AB37),RANDBETWEEN(Simulation!$N$6,Simulation!$P$6),RANDBETWEEN(Simulation!$N$5,Simulation!$P$5)),"")</f>
        <v>21</v>
      </c>
      <c r="D38" s="44">
        <f t="shared" ca="1" si="61"/>
        <v>8</v>
      </c>
      <c r="E38" s="44">
        <f t="shared" ca="1" si="5"/>
        <v>7</v>
      </c>
      <c r="F38" s="27">
        <f t="shared" ca="1" si="6"/>
        <v>0.97920755467987053</v>
      </c>
      <c r="G38" s="44">
        <f t="shared" ca="1" si="7"/>
        <v>40</v>
      </c>
      <c r="H38" s="44" t="str">
        <f ca="1">IF(B38&lt;&gt;"",VLOOKUP(G38,'Players Stats'!$C$88:$D$127,2),"")</f>
        <v>Center</v>
      </c>
      <c r="I38" s="44" t="str">
        <f ca="1">IF(B38&lt;&gt;"",VLOOKUP(G38,'Players Stats'!$C$88:$E$127,3),"")</f>
        <v>Tiago Splitter</v>
      </c>
      <c r="J38" s="27">
        <f t="shared" ca="1" si="8"/>
        <v>0.58077790802719087</v>
      </c>
      <c r="K38" s="44">
        <f ca="1">IF(B38&lt;&gt;"",VLOOKUP('Quarter 4'!G38-5*('Quarter 4'!D38-1),'Players Stats'!$B$136:$J$140,1+E38),"")</f>
        <v>5.1650000000000001E-2</v>
      </c>
      <c r="L38" s="44" t="str">
        <f t="shared" ca="1" si="62"/>
        <v>NO</v>
      </c>
      <c r="M38" s="27">
        <f t="shared" ca="1" si="9"/>
        <v>0.92921814807846204</v>
      </c>
      <c r="N38" s="44">
        <f ca="1">IF(B38&lt;&gt;"",IF(L38="NO",VLOOKUP(G38,'Players Stats'!$C$88:$I$127,7),""),"")</f>
        <v>0</v>
      </c>
      <c r="O38" s="44">
        <f t="shared" ca="1" si="63"/>
        <v>2</v>
      </c>
      <c r="P38" s="27">
        <f t="shared" ca="1" si="10"/>
        <v>0.9516050781295543</v>
      </c>
      <c r="Q38" s="44">
        <f ca="1">IF(L38="NO",VLOOKUP(G38,'Players Stats'!$C$88:$H$127,7-'Quarter 4'!O38),"")</f>
        <v>0.56000000000000005</v>
      </c>
      <c r="R38" s="44">
        <f t="shared" ca="1" si="64"/>
        <v>0</v>
      </c>
      <c r="S38" s="27">
        <f t="shared" ca="1" si="11"/>
        <v>0.78836813193773536</v>
      </c>
      <c r="T38" s="44" t="str">
        <f ca="1">IF(S38="","",IF(S38&lt;=VLOOKUP(G38,'Players Stats'!$C$88:$L$127,10),"YES","NO"))</f>
        <v>NO</v>
      </c>
      <c r="U38" s="27" t="str">
        <f t="shared" ca="1" si="12"/>
        <v/>
      </c>
      <c r="V38" s="44" t="str">
        <f ca="1">IF(T38="YES",IF(U38&lt;=VLOOKUP(G38,'Players Stats'!$C$88:$H$127,6),1,0),"")</f>
        <v/>
      </c>
      <c r="W38" s="27" t="str">
        <f t="shared" ca="1" si="13"/>
        <v/>
      </c>
      <c r="X38" s="44" t="str">
        <f ca="1">IF(AND(T38="YES",W38&lt;&gt;""),IF(W38&lt;=VLOOKUP(G38,'Players Stats'!$C$88:$H$127,6),1,0),"")</f>
        <v/>
      </c>
      <c r="Y38" s="27">
        <f t="shared" ca="1" si="14"/>
        <v>0.82918550582665573</v>
      </c>
      <c r="Z38" s="44" t="str">
        <f ca="1">IF(Y38="","",IF(Y38&lt;=Simulation!$K$7,"YES","NO"))</f>
        <v>NO</v>
      </c>
      <c r="AA38" s="27">
        <f t="shared" ca="1" si="15"/>
        <v>0.25974413124317164</v>
      </c>
      <c r="AB38" s="44">
        <f ca="1">IF(Z38="NO",IF(AA38&lt;=Simulation!$K$9,D38,E38),"")</f>
        <v>8</v>
      </c>
      <c r="AD38" s="44">
        <f t="shared" ca="1" si="16"/>
        <v>10</v>
      </c>
      <c r="AE38" s="6" t="str">
        <f t="shared" ca="1" si="17"/>
        <v>-</v>
      </c>
      <c r="AF38" s="44">
        <f t="shared" ca="1" si="18"/>
        <v>16</v>
      </c>
      <c r="AH38" s="44" t="str">
        <f t="shared" ca="1" si="77"/>
        <v/>
      </c>
      <c r="AI38" s="44" t="str">
        <f t="shared" ca="1" si="77"/>
        <v/>
      </c>
      <c r="AJ38" s="44" t="str">
        <f t="shared" ca="1" si="77"/>
        <v/>
      </c>
      <c r="AL38" s="44">
        <f ca="1">IF(AL37&lt;&gt;"",IF(AND(AL37&lt;60*Simulation!$K$8, AL37+AM38&lt;60*Simulation!$K$8),AL37+AM38,""),"")</f>
        <v>423</v>
      </c>
      <c r="AM38" s="44">
        <f ca="1">IF(AL37&lt;&gt;"",IF(AND(BL37&lt;&gt;"", AN37=BL37),RANDBETWEEN(Simulation!$N$6,Simulation!$P$6),RANDBETWEEN(Simulation!$N$5,Simulation!$P$5)),"")</f>
        <v>23</v>
      </c>
      <c r="AN38" s="44">
        <f t="shared" ca="1" si="65"/>
        <v>8</v>
      </c>
      <c r="AO38" s="44">
        <f t="shared" ca="1" si="19"/>
        <v>7</v>
      </c>
      <c r="AP38" s="27">
        <f t="shared" ca="1" si="20"/>
        <v>0.27017726885044202</v>
      </c>
      <c r="AQ38" s="44">
        <f t="shared" ca="1" si="21"/>
        <v>37</v>
      </c>
      <c r="AR38" s="44" t="str">
        <f ca="1">IF(AL38&lt;&gt;"",VLOOKUP(AQ38,'Players Stats'!$C$88:$D$127,2),"")</f>
        <v>Shooting Guard</v>
      </c>
      <c r="AS38" s="44" t="str">
        <f ca="1">IF(AL38&lt;&gt;"",VLOOKUP(AQ38,'Players Stats'!$C$88:$E$127,3),"")</f>
        <v>Tony Parker</v>
      </c>
      <c r="AT38" s="27">
        <f t="shared" ca="1" si="22"/>
        <v>0.58842296658301008</v>
      </c>
      <c r="AU38" s="44">
        <f ca="1">IF(AL38&lt;&gt;"",VLOOKUP('Quarter 4'!AQ38-5*('Quarter 4'!AN38-1),'Players Stats'!$B$136:$J$140,1+AO38),"")</f>
        <v>9.6149999999999999E-2</v>
      </c>
      <c r="AV38" s="44" t="str">
        <f t="shared" ca="1" si="66"/>
        <v>NO</v>
      </c>
      <c r="AW38" s="27">
        <f t="shared" ca="1" si="23"/>
        <v>0.73602045044452502</v>
      </c>
      <c r="AX38" s="44">
        <f ca="1">IF(AL38&lt;&gt;"",IF(AV38="NO",VLOOKUP(AQ38,'Players Stats'!$C$88:$I$127,7),""),"")</f>
        <v>6.2111801242236017E-2</v>
      </c>
      <c r="AY38" s="44">
        <f t="shared" ca="1" si="67"/>
        <v>2</v>
      </c>
      <c r="AZ38" s="27">
        <f t="shared" ca="1" si="24"/>
        <v>0.74330253643986655</v>
      </c>
      <c r="BA38" s="44">
        <f ca="1">IF(AV38="NO",VLOOKUP(AQ38,'Players Stats'!$C$88:$H$127,7-'Quarter 4'!AY38),"")</f>
        <v>0.52200000000000002</v>
      </c>
      <c r="BB38" s="44">
        <f t="shared" ca="1" si="68"/>
        <v>0</v>
      </c>
      <c r="BC38" s="27">
        <f t="shared" ca="1" si="25"/>
        <v>0.91431222949926261</v>
      </c>
      <c r="BD38" s="44" t="str">
        <f ca="1">IF(BC38="","",IF(BC38&lt;=VLOOKUP(AQ38,'Players Stats'!$C$88:$L$127,10),"YES","NO"))</f>
        <v>NO</v>
      </c>
      <c r="BE38" s="27" t="str">
        <f t="shared" ca="1" si="26"/>
        <v/>
      </c>
      <c r="BF38" s="44" t="str">
        <f ca="1">IF(BD38="YES",IF(BE38&lt;=VLOOKUP(AQ38,'Players Stats'!$C$88:$H$127,6),1,0),"")</f>
        <v/>
      </c>
      <c r="BG38" s="27" t="str">
        <f t="shared" ca="1" si="27"/>
        <v/>
      </c>
      <c r="BH38" s="44" t="str">
        <f ca="1">IF(AND(BD38="YES",BG38&lt;&gt;""),IF(BG38&lt;=VLOOKUP(AQ38,'Players Stats'!$C$88:$H$127,6),1,0),"")</f>
        <v/>
      </c>
      <c r="BI38" s="27">
        <f t="shared" ca="1" si="28"/>
        <v>0.96159015956589278</v>
      </c>
      <c r="BJ38" s="44" t="str">
        <f ca="1">IF(BI38="","",IF(BI38&lt;=Simulation!$K$7,"YES","NO"))</f>
        <v>NO</v>
      </c>
      <c r="BK38" s="27">
        <f t="shared" ca="1" si="29"/>
        <v>6.9778106606295576E-2</v>
      </c>
      <c r="BL38" s="44">
        <f ca="1">IF(BJ38="NO",IF(BK38&lt;=Simulation!$K$9,AN38,AO38),"")</f>
        <v>8</v>
      </c>
      <c r="BN38" s="44">
        <f t="shared" ca="1" si="30"/>
        <v>6</v>
      </c>
      <c r="BO38" s="6" t="str">
        <f t="shared" ca="1" si="31"/>
        <v>-</v>
      </c>
      <c r="BP38" s="44">
        <f t="shared" ca="1" si="32"/>
        <v>7</v>
      </c>
      <c r="BR38" s="44" t="str">
        <f t="shared" ca="1" si="2"/>
        <v/>
      </c>
      <c r="BS38" s="44" t="str">
        <f t="shared" ca="1" si="2"/>
        <v/>
      </c>
      <c r="BT38" s="44" t="str">
        <f t="shared" ca="1" si="2"/>
        <v/>
      </c>
      <c r="BU38" s="44"/>
      <c r="BV38" s="44">
        <f ca="1">IF(BV37&lt;&gt;"",IF(AND(BV37&lt;60*Simulation!$K$8, BV37+BW38&lt;60*Simulation!$K$8),BV37+BW38,""),"")</f>
        <v>412</v>
      </c>
      <c r="BW38" s="44">
        <f ca="1">IF(BV37&lt;&gt;"",IF(AND(CV37&lt;&gt;"", BX37=CV37),RANDBETWEEN(Simulation!$N$6,Simulation!$P$6),RANDBETWEEN(Simulation!$N$5,Simulation!$P$5)),"")</f>
        <v>23</v>
      </c>
      <c r="BX38" s="44">
        <f t="shared" ca="1" si="69"/>
        <v>7</v>
      </c>
      <c r="BY38" s="44">
        <f t="shared" ca="1" si="33"/>
        <v>8</v>
      </c>
      <c r="BZ38" s="27">
        <f t="shared" ca="1" si="34"/>
        <v>0.38715468373649631</v>
      </c>
      <c r="CA38" s="44">
        <f t="shared" ca="1" si="35"/>
        <v>32</v>
      </c>
      <c r="CB38" s="44" t="str">
        <f ca="1">IF(BV38&lt;&gt;"",VLOOKUP(CA38,'Players Stats'!$C$88:$D$127,2),"")</f>
        <v>Shooting Guard</v>
      </c>
      <c r="CC38" s="44" t="str">
        <f ca="1">IF(BV38&lt;&gt;"",VLOOKUP(CA38,'Players Stats'!$C$88:$E$127,3),"")</f>
        <v>Stephen Curry</v>
      </c>
      <c r="CD38" s="27">
        <f t="shared" ca="1" si="36"/>
        <v>0.48109057956544587</v>
      </c>
      <c r="CE38" s="44">
        <f ca="1">IF(BV38&lt;&gt;"",VLOOKUP('Quarter 4'!CA38-5*('Quarter 4'!BX38-1),'Players Stats'!$B$136:$J$140,1+BY38),"")</f>
        <v>4.4549999999999999E-2</v>
      </c>
      <c r="CF38" s="44" t="str">
        <f t="shared" ca="1" si="70"/>
        <v>NO</v>
      </c>
      <c r="CG38" s="27">
        <f t="shared" ca="1" si="37"/>
        <v>0.99001006629994914</v>
      </c>
      <c r="CH38" s="44">
        <f ca="1">IF(BV38&lt;&gt;"",IF(CF38="NO",VLOOKUP(CA38,'Players Stats'!$C$88:$I$127,7),""),"")</f>
        <v>0.30196078431372547</v>
      </c>
      <c r="CI38" s="44">
        <f t="shared" ca="1" si="71"/>
        <v>2</v>
      </c>
      <c r="CJ38" s="27">
        <f t="shared" ca="1" si="38"/>
        <v>0.39930172024536414</v>
      </c>
      <c r="CK38" s="44">
        <f ca="1">IF(CF38="NO",VLOOKUP(CA38,'Players Stats'!$C$88:$H$127,7-'Quarter 4'!CI38),"")</f>
        <v>0.45100000000000001</v>
      </c>
      <c r="CL38" s="44">
        <f t="shared" ca="1" si="72"/>
        <v>2</v>
      </c>
      <c r="CM38" s="27">
        <f t="shared" ca="1" si="39"/>
        <v>0.93075498277779967</v>
      </c>
      <c r="CN38" s="44" t="str">
        <f ca="1">IF(CM38="","",IF(CM38&lt;=VLOOKUP(CA38,'Players Stats'!$C$88:$L$127,10),"YES","NO"))</f>
        <v>NO</v>
      </c>
      <c r="CO38" s="27" t="str">
        <f t="shared" ca="1" si="40"/>
        <v/>
      </c>
      <c r="CP38" s="44" t="str">
        <f ca="1">IF(CN38="YES",IF(CO38&lt;=VLOOKUP(CA38,'Players Stats'!$C$88:$H$127,6),1,0),"")</f>
        <v/>
      </c>
      <c r="CQ38" s="27" t="str">
        <f t="shared" ca="1" si="41"/>
        <v/>
      </c>
      <c r="CR38" s="44" t="str">
        <f ca="1">IF(AND(CN38="YES",CQ38&lt;&gt;""),IF(CQ38&lt;=VLOOKUP(CA38,'Players Stats'!$C$88:$H$127,6),1,0),"")</f>
        <v/>
      </c>
      <c r="CS38" s="27" t="str">
        <f t="shared" ca="1" si="42"/>
        <v/>
      </c>
      <c r="CT38" s="44" t="str">
        <f ca="1">IF(CS38="","",IF(CS38&lt;=Simulation!$K$7,"YES","NO"))</f>
        <v/>
      </c>
      <c r="CU38" s="27" t="str">
        <f t="shared" ca="1" si="43"/>
        <v/>
      </c>
      <c r="CV38" s="44" t="str">
        <f ca="1">IF(CT38="NO",IF(CU38&lt;=Simulation!$K$9,BX38,BY38),"")</f>
        <v/>
      </c>
      <c r="CX38" s="44">
        <f t="shared" ca="1" si="44"/>
        <v>17</v>
      </c>
      <c r="CY38" s="6" t="str">
        <f t="shared" ca="1" si="45"/>
        <v>-</v>
      </c>
      <c r="CZ38" s="44">
        <f t="shared" ca="1" si="46"/>
        <v>15</v>
      </c>
      <c r="DB38" s="44" t="str">
        <f t="shared" ca="1" si="3"/>
        <v/>
      </c>
      <c r="DC38" s="44" t="str">
        <f t="shared" ca="1" si="3"/>
        <v/>
      </c>
      <c r="DD38" s="44" t="str">
        <f t="shared" ca="1" si="3"/>
        <v/>
      </c>
      <c r="DE38" s="44"/>
      <c r="DF38" s="44">
        <f ca="1">IF(DF37&lt;&gt;"",IF(AND(DF37&lt;60*Simulation!$K$8, DF37+DG38&lt;60*Simulation!$K$8),DF37+DG38,""),"")</f>
        <v>372</v>
      </c>
      <c r="DG38" s="44">
        <f ca="1">IF(DF37&lt;&gt;"",IF(AND(EF37&lt;&gt;"", DH37=EF37),RANDBETWEEN(Simulation!$N$6,Simulation!$P$6),RANDBETWEEN(Simulation!$N$5,Simulation!$P$5)),"")</f>
        <v>19</v>
      </c>
      <c r="DH38" s="44">
        <f t="shared" ca="1" si="73"/>
        <v>8</v>
      </c>
      <c r="DI38" s="44">
        <f t="shared" ca="1" si="47"/>
        <v>7</v>
      </c>
      <c r="DJ38" s="27">
        <f t="shared" ca="1" si="48"/>
        <v>0.72659596872539389</v>
      </c>
      <c r="DK38" s="44">
        <f t="shared" ca="1" si="49"/>
        <v>39</v>
      </c>
      <c r="DL38" s="44" t="str">
        <f ca="1">IF(DF38&lt;&gt;"",VLOOKUP(DK38,'Players Stats'!$C$88:$D$127,2),"")</f>
        <v>Power Forward</v>
      </c>
      <c r="DM38" s="44" t="str">
        <f ca="1">IF(DF38&lt;&gt;"",VLOOKUP(DK38,'Players Stats'!$C$88:$E$127,3),"")</f>
        <v>Tim Duncan</v>
      </c>
      <c r="DN38" s="27">
        <f t="shared" ca="1" si="50"/>
        <v>0.83614688848885854</v>
      </c>
      <c r="DO38" s="44">
        <f ca="1">IF(DF38&lt;&gt;"",VLOOKUP('Quarter 4'!DK38-5*('Quarter 4'!DH38-1),'Players Stats'!$B$136:$J$140,1+DI38),"")</f>
        <v>3.9400000000000004E-2</v>
      </c>
      <c r="DP38" s="44" t="str">
        <f t="shared" ca="1" si="74"/>
        <v>NO</v>
      </c>
      <c r="DQ38" s="27">
        <f t="shared" ca="1" si="51"/>
        <v>0.75718067765145425</v>
      </c>
      <c r="DR38" s="44">
        <f ca="1">IF(DF38&lt;&gt;"",IF(DP38="NO",VLOOKUP(DK38,'Players Stats'!$C$88:$I$127,7),""),"")</f>
        <v>7.0422535211267616E-3</v>
      </c>
      <c r="DS38" s="44">
        <f t="shared" ca="1" si="75"/>
        <v>2</v>
      </c>
      <c r="DT38" s="27">
        <f t="shared" ca="1" si="52"/>
        <v>0.69963936930781556</v>
      </c>
      <c r="DU38" s="44">
        <f ca="1">IF(DP38="NO",VLOOKUP(DK38,'Players Stats'!$C$88:$H$127,7-'Quarter 4'!DS38),"")</f>
        <v>0.502</v>
      </c>
      <c r="DV38" s="44">
        <f t="shared" ca="1" si="76"/>
        <v>0</v>
      </c>
      <c r="DW38" s="27">
        <f t="shared" ca="1" si="53"/>
        <v>0.68418428808551734</v>
      </c>
      <c r="DX38" s="44" t="str">
        <f ca="1">IF(DW38="","",IF(DW38&lt;=VLOOKUP(DK38,'Players Stats'!$C$88:$L$127,10),"YES","NO"))</f>
        <v>NO</v>
      </c>
      <c r="DY38" s="27" t="str">
        <f t="shared" ca="1" si="54"/>
        <v/>
      </c>
      <c r="DZ38" s="44" t="str">
        <f ca="1">IF(DX38="YES",IF(DY38&lt;=VLOOKUP(DK38,'Players Stats'!$C$88:$H$127,6),1,0),"")</f>
        <v/>
      </c>
      <c r="EA38" s="27" t="str">
        <f t="shared" ca="1" si="55"/>
        <v/>
      </c>
      <c r="EB38" s="44" t="str">
        <f ca="1">IF(AND(DX38="YES",EA38&lt;&gt;""),IF(EA38&lt;=VLOOKUP(DK38,'Players Stats'!$C$88:$H$127,6),1,0),"")</f>
        <v/>
      </c>
      <c r="EC38" s="27">
        <f t="shared" ca="1" si="56"/>
        <v>9.6381712754217252E-2</v>
      </c>
      <c r="ED38" s="44" t="str">
        <f ca="1">IF(EC38="","",IF(EC38&lt;=Simulation!$K$7,"YES","NO"))</f>
        <v>NO</v>
      </c>
      <c r="EE38" s="27">
        <f t="shared" ca="1" si="57"/>
        <v>0.86397863436323696</v>
      </c>
      <c r="EF38" s="44">
        <f ca="1">IF(ED38="NO",IF(EE38&lt;=Simulation!$K$9,DH38,DI38),"")</f>
        <v>7</v>
      </c>
      <c r="EH38" s="44">
        <f t="shared" ca="1" si="58"/>
        <v>10</v>
      </c>
      <c r="EI38" s="6" t="str">
        <f t="shared" ca="1" si="59"/>
        <v>-</v>
      </c>
      <c r="EJ38" s="44">
        <f t="shared" ca="1" si="60"/>
        <v>18</v>
      </c>
      <c r="EL38" s="44" t="str">
        <f t="shared" ca="1" si="4"/>
        <v/>
      </c>
      <c r="EM38" s="44" t="str">
        <f t="shared" ca="1" si="4"/>
        <v/>
      </c>
      <c r="EN38" s="44" t="str">
        <f t="shared" ca="1" si="4"/>
        <v/>
      </c>
    </row>
    <row r="39" spans="2:144">
      <c r="B39" s="44">
        <f ca="1">IF(B38&lt;&gt;"",IF(AND(B38&lt;60*Simulation!$K$8, B38+C39&lt;60*Simulation!$K$8),B38+C39,""),"")</f>
        <v>420</v>
      </c>
      <c r="C39" s="44">
        <f ca="1">IF(B38&lt;&gt;"",IF(AND(AB38&lt;&gt;"", D38=AB38),RANDBETWEEN(Simulation!$N$6,Simulation!$P$6),RANDBETWEEN(Simulation!$N$5,Simulation!$P$5)),"")</f>
        <v>3</v>
      </c>
      <c r="D39" s="44">
        <f t="shared" ca="1" si="61"/>
        <v>8</v>
      </c>
      <c r="E39" s="44">
        <f t="shared" ca="1" si="5"/>
        <v>7</v>
      </c>
      <c r="F39" s="27">
        <f t="shared" ca="1" si="6"/>
        <v>0.38589093141582365</v>
      </c>
      <c r="G39" s="44">
        <f t="shared" ca="1" si="7"/>
        <v>37</v>
      </c>
      <c r="H39" s="44" t="str">
        <f ca="1">IF(B39&lt;&gt;"",VLOOKUP(G39,'Players Stats'!$C$88:$D$127,2),"")</f>
        <v>Shooting Guard</v>
      </c>
      <c r="I39" s="44" t="str">
        <f ca="1">IF(B39&lt;&gt;"",VLOOKUP(G39,'Players Stats'!$C$88:$E$127,3),"")</f>
        <v>Tony Parker</v>
      </c>
      <c r="J39" s="27">
        <f t="shared" ca="1" si="8"/>
        <v>0.47361315987702657</v>
      </c>
      <c r="K39" s="44">
        <f ca="1">IF(B39&lt;&gt;"",VLOOKUP('Quarter 4'!G39-5*('Quarter 4'!D39-1),'Players Stats'!$B$136:$J$140,1+E39),"")</f>
        <v>9.6149999999999999E-2</v>
      </c>
      <c r="L39" s="44" t="str">
        <f t="shared" ca="1" si="62"/>
        <v>NO</v>
      </c>
      <c r="M39" s="27">
        <f t="shared" ca="1" si="9"/>
        <v>0.90888296943219271</v>
      </c>
      <c r="N39" s="44">
        <f ca="1">IF(B39&lt;&gt;"",IF(L39="NO",VLOOKUP(G39,'Players Stats'!$C$88:$I$127,7),""),"")</f>
        <v>6.2111801242236017E-2</v>
      </c>
      <c r="O39" s="44">
        <f t="shared" ca="1" si="63"/>
        <v>2</v>
      </c>
      <c r="P39" s="27">
        <f t="shared" ca="1" si="10"/>
        <v>0.8454841224514954</v>
      </c>
      <c r="Q39" s="44">
        <f ca="1">IF(L39="NO",VLOOKUP(G39,'Players Stats'!$C$88:$H$127,7-'Quarter 4'!O39),"")</f>
        <v>0.52200000000000002</v>
      </c>
      <c r="R39" s="44">
        <f t="shared" ca="1" si="64"/>
        <v>0</v>
      </c>
      <c r="S39" s="27">
        <f t="shared" ca="1" si="11"/>
        <v>0.66771732390899918</v>
      </c>
      <c r="T39" s="44" t="str">
        <f ca="1">IF(S39="","",IF(S39&lt;=VLOOKUP(G39,'Players Stats'!$C$88:$L$127,10),"YES","NO"))</f>
        <v>NO</v>
      </c>
      <c r="U39" s="27" t="str">
        <f t="shared" ca="1" si="12"/>
        <v/>
      </c>
      <c r="V39" s="44" t="str">
        <f ca="1">IF(T39="YES",IF(U39&lt;=VLOOKUP(G39,'Players Stats'!$C$88:$H$127,6),1,0),"")</f>
        <v/>
      </c>
      <c r="W39" s="27" t="str">
        <f t="shared" ca="1" si="13"/>
        <v/>
      </c>
      <c r="X39" s="44" t="str">
        <f ca="1">IF(AND(T39="YES",W39&lt;&gt;""),IF(W39&lt;=VLOOKUP(G39,'Players Stats'!$C$88:$H$127,6),1,0),"")</f>
        <v/>
      </c>
      <c r="Y39" s="27">
        <f t="shared" ca="1" si="14"/>
        <v>0.23379432953291235</v>
      </c>
      <c r="Z39" s="44" t="str">
        <f ca="1">IF(Y39="","",IF(Y39&lt;=Simulation!$K$7,"YES","NO"))</f>
        <v>NO</v>
      </c>
      <c r="AA39" s="27">
        <f t="shared" ca="1" si="15"/>
        <v>0.66866733404678247</v>
      </c>
      <c r="AB39" s="44">
        <f ca="1">IF(Z39="NO",IF(AA39&lt;=Simulation!$K$9,D39,E39),"")</f>
        <v>7</v>
      </c>
      <c r="AD39" s="44">
        <f t="shared" ca="1" si="16"/>
        <v>10</v>
      </c>
      <c r="AE39" s="6" t="str">
        <f t="shared" ca="1" si="17"/>
        <v>-</v>
      </c>
      <c r="AF39" s="44">
        <f t="shared" ca="1" si="18"/>
        <v>16</v>
      </c>
      <c r="AH39" s="44" t="str">
        <f t="shared" ca="1" si="77"/>
        <v/>
      </c>
      <c r="AI39" s="44" t="str">
        <f t="shared" ca="1" si="77"/>
        <v/>
      </c>
      <c r="AJ39" s="44" t="str">
        <f t="shared" ca="1" si="77"/>
        <v/>
      </c>
      <c r="AL39" s="44">
        <f ca="1">IF(AL38&lt;&gt;"",IF(AND(AL38&lt;60*Simulation!$K$8, AL38+AM39&lt;60*Simulation!$K$8),AL38+AM39,""),"")</f>
        <v>440</v>
      </c>
      <c r="AM39" s="44">
        <f ca="1">IF(AL38&lt;&gt;"",IF(AND(BL38&lt;&gt;"", AN38=BL38),RANDBETWEEN(Simulation!$N$6,Simulation!$P$6),RANDBETWEEN(Simulation!$N$5,Simulation!$P$5)),"")</f>
        <v>17</v>
      </c>
      <c r="AN39" s="44">
        <f t="shared" ca="1" si="65"/>
        <v>8</v>
      </c>
      <c r="AO39" s="44">
        <f t="shared" ca="1" si="19"/>
        <v>7</v>
      </c>
      <c r="AP39" s="27">
        <f t="shared" ca="1" si="20"/>
        <v>0.88773001691331221</v>
      </c>
      <c r="AQ39" s="44">
        <f t="shared" ca="1" si="21"/>
        <v>40</v>
      </c>
      <c r="AR39" s="44" t="str">
        <f ca="1">IF(AL39&lt;&gt;"",VLOOKUP(AQ39,'Players Stats'!$C$88:$D$127,2),"")</f>
        <v>Center</v>
      </c>
      <c r="AS39" s="44" t="str">
        <f ca="1">IF(AL39&lt;&gt;"",VLOOKUP(AQ39,'Players Stats'!$C$88:$E$127,3),"")</f>
        <v>Tiago Splitter</v>
      </c>
      <c r="AT39" s="27">
        <f t="shared" ca="1" si="22"/>
        <v>0.70013536604330606</v>
      </c>
      <c r="AU39" s="44">
        <f ca="1">IF(AL39&lt;&gt;"",VLOOKUP('Quarter 4'!AQ39-5*('Quarter 4'!AN39-1),'Players Stats'!$B$136:$J$140,1+AO39),"")</f>
        <v>5.1650000000000001E-2</v>
      </c>
      <c r="AV39" s="44" t="str">
        <f t="shared" ca="1" si="66"/>
        <v>NO</v>
      </c>
      <c r="AW39" s="27">
        <f t="shared" ca="1" si="23"/>
        <v>0.93859413299746974</v>
      </c>
      <c r="AX39" s="44">
        <f ca="1">IF(AL39&lt;&gt;"",IF(AV39="NO",VLOOKUP(AQ39,'Players Stats'!$C$88:$I$127,7),""),"")</f>
        <v>0</v>
      </c>
      <c r="AY39" s="44">
        <f t="shared" ca="1" si="67"/>
        <v>2</v>
      </c>
      <c r="AZ39" s="27">
        <f t="shared" ca="1" si="24"/>
        <v>0.67873691176640083</v>
      </c>
      <c r="BA39" s="44">
        <f ca="1">IF(AV39="NO",VLOOKUP(AQ39,'Players Stats'!$C$88:$H$127,7-'Quarter 4'!AY39),"")</f>
        <v>0.56000000000000005</v>
      </c>
      <c r="BB39" s="44">
        <f t="shared" ca="1" si="68"/>
        <v>0</v>
      </c>
      <c r="BC39" s="27">
        <f t="shared" ca="1" si="25"/>
        <v>0.67266918385163421</v>
      </c>
      <c r="BD39" s="44" t="str">
        <f ca="1">IF(BC39="","",IF(BC39&lt;=VLOOKUP(AQ39,'Players Stats'!$C$88:$L$127,10),"YES","NO"))</f>
        <v>NO</v>
      </c>
      <c r="BE39" s="27" t="str">
        <f t="shared" ca="1" si="26"/>
        <v/>
      </c>
      <c r="BF39" s="44" t="str">
        <f ca="1">IF(BD39="YES",IF(BE39&lt;=VLOOKUP(AQ39,'Players Stats'!$C$88:$H$127,6),1,0),"")</f>
        <v/>
      </c>
      <c r="BG39" s="27" t="str">
        <f t="shared" ca="1" si="27"/>
        <v/>
      </c>
      <c r="BH39" s="44" t="str">
        <f ca="1">IF(AND(BD39="YES",BG39&lt;&gt;""),IF(BG39&lt;=VLOOKUP(AQ39,'Players Stats'!$C$88:$H$127,6),1,0),"")</f>
        <v/>
      </c>
      <c r="BI39" s="27">
        <f t="shared" ca="1" si="28"/>
        <v>0.54336267007598171</v>
      </c>
      <c r="BJ39" s="44" t="str">
        <f ca="1">IF(BI39="","",IF(BI39&lt;=Simulation!$K$7,"YES","NO"))</f>
        <v>NO</v>
      </c>
      <c r="BK39" s="27">
        <f t="shared" ca="1" si="29"/>
        <v>0.43503614726905426</v>
      </c>
      <c r="BL39" s="44">
        <f ca="1">IF(BJ39="NO",IF(BK39&lt;=Simulation!$K$9,AN39,AO39),"")</f>
        <v>7</v>
      </c>
      <c r="BN39" s="44">
        <f t="shared" ca="1" si="30"/>
        <v>6</v>
      </c>
      <c r="BO39" s="6" t="str">
        <f t="shared" ca="1" si="31"/>
        <v>-</v>
      </c>
      <c r="BP39" s="44">
        <f t="shared" ca="1" si="32"/>
        <v>7</v>
      </c>
      <c r="BR39" s="44" t="str">
        <f t="shared" ca="1" si="2"/>
        <v/>
      </c>
      <c r="BS39" s="44" t="str">
        <f t="shared" ca="1" si="2"/>
        <v/>
      </c>
      <c r="BT39" s="44" t="str">
        <f t="shared" ca="1" si="2"/>
        <v/>
      </c>
      <c r="BU39" s="44"/>
      <c r="BV39" s="44">
        <f ca="1">IF(BV38&lt;&gt;"",IF(AND(BV38&lt;60*Simulation!$K$8, BV38+BW39&lt;60*Simulation!$K$8),BV38+BW39,""),"")</f>
        <v>435</v>
      </c>
      <c r="BW39" s="44">
        <f ca="1">IF(BV38&lt;&gt;"",IF(AND(CV38&lt;&gt;"", BX38=CV38),RANDBETWEEN(Simulation!$N$6,Simulation!$P$6),RANDBETWEEN(Simulation!$N$5,Simulation!$P$5)),"")</f>
        <v>23</v>
      </c>
      <c r="BX39" s="44">
        <f t="shared" ca="1" si="69"/>
        <v>8</v>
      </c>
      <c r="BY39" s="44">
        <f t="shared" ca="1" si="33"/>
        <v>7</v>
      </c>
      <c r="BZ39" s="27">
        <f t="shared" ca="1" si="34"/>
        <v>0.11807205156104483</v>
      </c>
      <c r="CA39" s="44">
        <f t="shared" ca="1" si="35"/>
        <v>36</v>
      </c>
      <c r="CB39" s="44" t="str">
        <f ca="1">IF(BV39&lt;&gt;"",VLOOKUP(CA39,'Players Stats'!$C$88:$D$127,2),"")</f>
        <v>Point Guard</v>
      </c>
      <c r="CC39" s="44" t="str">
        <f ca="1">IF(BV39&lt;&gt;"",VLOOKUP(CA39,'Players Stats'!$C$88:$E$127,3),"")</f>
        <v>Danny Green</v>
      </c>
      <c r="CD39" s="27">
        <f t="shared" ca="1" si="36"/>
        <v>1.2301813845617682E-3</v>
      </c>
      <c r="CE39" s="44">
        <f ca="1">IF(BV39&lt;&gt;"",VLOOKUP('Quarter 4'!CA39-5*('Quarter 4'!BX39-1),'Players Stats'!$B$136:$J$140,1+BY39),"")</f>
        <v>7.0150000000000004E-2</v>
      </c>
      <c r="CF39" s="44" t="str">
        <f t="shared" ca="1" si="70"/>
        <v>YES</v>
      </c>
      <c r="CG39" s="27" t="str">
        <f t="shared" ca="1" si="37"/>
        <v/>
      </c>
      <c r="CH39" s="44" t="str">
        <f ca="1">IF(BV39&lt;&gt;"",IF(CF39="NO",VLOOKUP(CA39,'Players Stats'!$C$88:$I$127,7),""),"")</f>
        <v/>
      </c>
      <c r="CI39" s="44" t="str">
        <f t="shared" ca="1" si="71"/>
        <v/>
      </c>
      <c r="CJ39" s="27" t="str">
        <f t="shared" ca="1" si="38"/>
        <v/>
      </c>
      <c r="CK39" s="44" t="str">
        <f ca="1">IF(CF39="NO",VLOOKUP(CA39,'Players Stats'!$C$88:$H$127,7-'Quarter 4'!CI39),"")</f>
        <v/>
      </c>
      <c r="CL39" s="44" t="str">
        <f t="shared" ca="1" si="72"/>
        <v/>
      </c>
      <c r="CM39" s="27" t="str">
        <f t="shared" ca="1" si="39"/>
        <v/>
      </c>
      <c r="CN39" s="44" t="str">
        <f ca="1">IF(CM39="","",IF(CM39&lt;=VLOOKUP(CA39,'Players Stats'!$C$88:$L$127,10),"YES","NO"))</f>
        <v/>
      </c>
      <c r="CO39" s="27" t="str">
        <f t="shared" ca="1" si="40"/>
        <v/>
      </c>
      <c r="CP39" s="44" t="str">
        <f ca="1">IF(CN39="YES",IF(CO39&lt;=VLOOKUP(CA39,'Players Stats'!$C$88:$H$127,6),1,0),"")</f>
        <v/>
      </c>
      <c r="CQ39" s="27" t="str">
        <f t="shared" ca="1" si="41"/>
        <v/>
      </c>
      <c r="CR39" s="44" t="str">
        <f ca="1">IF(AND(CN39="YES",CQ39&lt;&gt;""),IF(CQ39&lt;=VLOOKUP(CA39,'Players Stats'!$C$88:$H$127,6),1,0),"")</f>
        <v/>
      </c>
      <c r="CS39" s="27" t="str">
        <f t="shared" ca="1" si="42"/>
        <v/>
      </c>
      <c r="CT39" s="44" t="str">
        <f ca="1">IF(CS39="","",IF(CS39&lt;=Simulation!$K$7,"YES","NO"))</f>
        <v/>
      </c>
      <c r="CU39" s="27" t="str">
        <f t="shared" ca="1" si="43"/>
        <v/>
      </c>
      <c r="CV39" s="44" t="str">
        <f ca="1">IF(CT39="NO",IF(CU39&lt;=Simulation!$K$9,BX39,BY39),"")</f>
        <v/>
      </c>
      <c r="CX39" s="44">
        <f t="shared" ca="1" si="44"/>
        <v>17</v>
      </c>
      <c r="CY39" s="6" t="str">
        <f t="shared" ca="1" si="45"/>
        <v>-</v>
      </c>
      <c r="CZ39" s="44">
        <f t="shared" ca="1" si="46"/>
        <v>15</v>
      </c>
      <c r="DB39" s="44" t="str">
        <f t="shared" ca="1" si="3"/>
        <v/>
      </c>
      <c r="DC39" s="44" t="str">
        <f t="shared" ca="1" si="3"/>
        <v/>
      </c>
      <c r="DD39" s="44" t="str">
        <f t="shared" ca="1" si="3"/>
        <v/>
      </c>
      <c r="DE39" s="44"/>
      <c r="DF39" s="44">
        <f ca="1">IF(DF38&lt;&gt;"",IF(AND(DF38&lt;60*Simulation!$K$8, DF38+DG39&lt;60*Simulation!$K$8),DF38+DG39,""),"")</f>
        <v>395</v>
      </c>
      <c r="DG39" s="44">
        <f ca="1">IF(DF38&lt;&gt;"",IF(AND(EF38&lt;&gt;"", DH38=EF38),RANDBETWEEN(Simulation!$N$6,Simulation!$P$6),RANDBETWEEN(Simulation!$N$5,Simulation!$P$5)),"")</f>
        <v>23</v>
      </c>
      <c r="DH39" s="44">
        <f t="shared" ca="1" si="73"/>
        <v>7</v>
      </c>
      <c r="DI39" s="44">
        <f t="shared" ca="1" si="47"/>
        <v>8</v>
      </c>
      <c r="DJ39" s="27">
        <f t="shared" ca="1" si="48"/>
        <v>0.73240376263450535</v>
      </c>
      <c r="DK39" s="44">
        <f t="shared" ca="1" si="49"/>
        <v>34</v>
      </c>
      <c r="DL39" s="44" t="str">
        <f ca="1">IF(DF39&lt;&gt;"",VLOOKUP(DK39,'Players Stats'!$C$88:$D$127,2),"")</f>
        <v>Power Forward</v>
      </c>
      <c r="DM39" s="44" t="str">
        <f ca="1">IF(DF39&lt;&gt;"",VLOOKUP(DK39,'Players Stats'!$C$88:$E$127,3),"")</f>
        <v>Carl Landry</v>
      </c>
      <c r="DN39" s="27">
        <f t="shared" ca="1" si="50"/>
        <v>0.84829488549017462</v>
      </c>
      <c r="DO39" s="44">
        <f ca="1">IF(DF39&lt;&gt;"",VLOOKUP('Quarter 4'!DK39-5*('Quarter 4'!DH39-1),'Players Stats'!$B$136:$J$140,1+DI39),"")</f>
        <v>0.14340000000000003</v>
      </c>
      <c r="DP39" s="44" t="str">
        <f t="shared" ca="1" si="74"/>
        <v>NO</v>
      </c>
      <c r="DQ39" s="27">
        <f t="shared" ca="1" si="51"/>
        <v>0.7526266832082591</v>
      </c>
      <c r="DR39" s="44">
        <f ca="1">IF(DF39&lt;&gt;"",IF(DP39="NO",VLOOKUP(DK39,'Players Stats'!$C$88:$I$127,7),""),"")</f>
        <v>0</v>
      </c>
      <c r="DS39" s="44">
        <f t="shared" ca="1" si="75"/>
        <v>2</v>
      </c>
      <c r="DT39" s="27">
        <f t="shared" ca="1" si="52"/>
        <v>0.18162074221218549</v>
      </c>
      <c r="DU39" s="44">
        <f ca="1">IF(DP39="NO",VLOOKUP(DK39,'Players Stats'!$C$88:$H$127,7-'Quarter 4'!DS39),"")</f>
        <v>0.54</v>
      </c>
      <c r="DV39" s="44">
        <f t="shared" ca="1" si="76"/>
        <v>2</v>
      </c>
      <c r="DW39" s="27">
        <f t="shared" ca="1" si="53"/>
        <v>0.25078703107307587</v>
      </c>
      <c r="DX39" s="44" t="str">
        <f ca="1">IF(DW39="","",IF(DW39&lt;=VLOOKUP(DK39,'Players Stats'!$C$88:$L$127,10),"YES","NO"))</f>
        <v>NO</v>
      </c>
      <c r="DY39" s="27" t="str">
        <f t="shared" ca="1" si="54"/>
        <v/>
      </c>
      <c r="DZ39" s="44" t="str">
        <f ca="1">IF(DX39="YES",IF(DY39&lt;=VLOOKUP(DK39,'Players Stats'!$C$88:$H$127,6),1,0),"")</f>
        <v/>
      </c>
      <c r="EA39" s="27" t="str">
        <f t="shared" ca="1" si="55"/>
        <v/>
      </c>
      <c r="EB39" s="44" t="str">
        <f ca="1">IF(AND(DX39="YES",EA39&lt;&gt;""),IF(EA39&lt;=VLOOKUP(DK39,'Players Stats'!$C$88:$H$127,6),1,0),"")</f>
        <v/>
      </c>
      <c r="EC39" s="27" t="str">
        <f t="shared" ca="1" si="56"/>
        <v/>
      </c>
      <c r="ED39" s="44" t="str">
        <f ca="1">IF(EC39="","",IF(EC39&lt;=Simulation!$K$7,"YES","NO"))</f>
        <v/>
      </c>
      <c r="EE39" s="27" t="str">
        <f t="shared" ca="1" si="57"/>
        <v/>
      </c>
      <c r="EF39" s="44" t="str">
        <f ca="1">IF(ED39="NO",IF(EE39&lt;=Simulation!$K$9,DH39,DI39),"")</f>
        <v/>
      </c>
      <c r="EH39" s="44">
        <f t="shared" ca="1" si="58"/>
        <v>12</v>
      </c>
      <c r="EI39" s="6" t="str">
        <f t="shared" ca="1" si="59"/>
        <v>-</v>
      </c>
      <c r="EJ39" s="44">
        <f t="shared" ca="1" si="60"/>
        <v>18</v>
      </c>
      <c r="EL39" s="44" t="str">
        <f t="shared" ca="1" si="4"/>
        <v/>
      </c>
      <c r="EM39" s="44" t="str">
        <f t="shared" ca="1" si="4"/>
        <v/>
      </c>
      <c r="EN39" s="44" t="str">
        <f t="shared" ca="1" si="4"/>
        <v/>
      </c>
    </row>
    <row r="40" spans="2:144">
      <c r="B40" s="44">
        <f ca="1">IF(B39&lt;&gt;"",IF(AND(B39&lt;60*Simulation!$K$8, B39+C40&lt;60*Simulation!$K$8),B39+C40,""),"")</f>
        <v>432</v>
      </c>
      <c r="C40" s="44">
        <f ca="1">IF(B39&lt;&gt;"",IF(AND(AB39&lt;&gt;"", D39=AB39),RANDBETWEEN(Simulation!$N$6,Simulation!$P$6),RANDBETWEEN(Simulation!$N$5,Simulation!$P$5)),"")</f>
        <v>12</v>
      </c>
      <c r="D40" s="44">
        <f t="shared" ca="1" si="61"/>
        <v>7</v>
      </c>
      <c r="E40" s="44">
        <f t="shared" ca="1" si="5"/>
        <v>8</v>
      </c>
      <c r="F40" s="27">
        <f t="shared" ca="1" si="6"/>
        <v>0.28674339948366678</v>
      </c>
      <c r="G40" s="44">
        <f t="shared" ca="1" si="7"/>
        <v>32</v>
      </c>
      <c r="H40" s="44" t="str">
        <f ca="1">IF(B40&lt;&gt;"",VLOOKUP(G40,'Players Stats'!$C$88:$D$127,2),"")</f>
        <v>Shooting Guard</v>
      </c>
      <c r="I40" s="44" t="str">
        <f ca="1">IF(B40&lt;&gt;"",VLOOKUP(G40,'Players Stats'!$C$88:$E$127,3),"")</f>
        <v>Stephen Curry</v>
      </c>
      <c r="J40" s="27">
        <f t="shared" ca="1" si="8"/>
        <v>0.48628681054617007</v>
      </c>
      <c r="K40" s="44">
        <f ca="1">IF(B40&lt;&gt;"",VLOOKUP('Quarter 4'!G40-5*('Quarter 4'!D40-1),'Players Stats'!$B$136:$J$140,1+E40),"")</f>
        <v>4.4549999999999999E-2</v>
      </c>
      <c r="L40" s="44" t="str">
        <f t="shared" ca="1" si="62"/>
        <v>NO</v>
      </c>
      <c r="M40" s="27">
        <f t="shared" ca="1" si="9"/>
        <v>0.44634569386321499</v>
      </c>
      <c r="N40" s="44">
        <f ca="1">IF(B40&lt;&gt;"",IF(L40="NO",VLOOKUP(G40,'Players Stats'!$C$88:$I$127,7),""),"")</f>
        <v>0.30196078431372547</v>
      </c>
      <c r="O40" s="44">
        <f t="shared" ca="1" si="63"/>
        <v>2</v>
      </c>
      <c r="P40" s="27">
        <f t="shared" ca="1" si="10"/>
        <v>0.41682087442891003</v>
      </c>
      <c r="Q40" s="44">
        <f ca="1">IF(L40="NO",VLOOKUP(G40,'Players Stats'!$C$88:$H$127,7-'Quarter 4'!O40),"")</f>
        <v>0.45100000000000001</v>
      </c>
      <c r="R40" s="44">
        <f t="shared" ca="1" si="64"/>
        <v>2</v>
      </c>
      <c r="S40" s="27">
        <f t="shared" ca="1" si="11"/>
        <v>0.21180849826046422</v>
      </c>
      <c r="T40" s="44" t="str">
        <f ca="1">IF(S40="","",IF(S40&lt;=VLOOKUP(G40,'Players Stats'!$C$88:$L$127,10),"YES","NO"))</f>
        <v>NO</v>
      </c>
      <c r="U40" s="27" t="str">
        <f t="shared" ca="1" si="12"/>
        <v/>
      </c>
      <c r="V40" s="44" t="str">
        <f ca="1">IF(T40="YES",IF(U40&lt;=VLOOKUP(G40,'Players Stats'!$C$88:$H$127,6),1,0),"")</f>
        <v/>
      </c>
      <c r="W40" s="27" t="str">
        <f t="shared" ca="1" si="13"/>
        <v/>
      </c>
      <c r="X40" s="44" t="str">
        <f ca="1">IF(AND(T40="YES",W40&lt;&gt;""),IF(W40&lt;=VLOOKUP(G40,'Players Stats'!$C$88:$H$127,6),1,0),"")</f>
        <v/>
      </c>
      <c r="Y40" s="27" t="str">
        <f t="shared" ca="1" si="14"/>
        <v/>
      </c>
      <c r="Z40" s="44" t="str">
        <f ca="1">IF(Y40="","",IF(Y40&lt;=Simulation!$K$7,"YES","NO"))</f>
        <v/>
      </c>
      <c r="AA40" s="27" t="str">
        <f t="shared" ca="1" si="15"/>
        <v/>
      </c>
      <c r="AB40" s="44" t="str">
        <f ca="1">IF(Z40="NO",IF(AA40&lt;=Simulation!$K$9,D40,E40),"")</f>
        <v/>
      </c>
      <c r="AD40" s="44">
        <f t="shared" ca="1" si="16"/>
        <v>12</v>
      </c>
      <c r="AE40" s="6" t="str">
        <f t="shared" ca="1" si="17"/>
        <v>-</v>
      </c>
      <c r="AF40" s="44">
        <f t="shared" ca="1" si="18"/>
        <v>16</v>
      </c>
      <c r="AH40" s="44" t="str">
        <f t="shared" ca="1" si="77"/>
        <v/>
      </c>
      <c r="AI40" s="44" t="str">
        <f t="shared" ca="1" si="77"/>
        <v/>
      </c>
      <c r="AJ40" s="44" t="str">
        <f t="shared" ca="1" si="77"/>
        <v/>
      </c>
      <c r="AL40" s="44">
        <f ca="1">IF(AL39&lt;&gt;"",IF(AND(AL39&lt;60*Simulation!$K$8, AL39+AM40&lt;60*Simulation!$K$8),AL39+AM40,""),"")</f>
        <v>450</v>
      </c>
      <c r="AM40" s="44">
        <f ca="1">IF(AL39&lt;&gt;"",IF(AND(BL39&lt;&gt;"", AN39=BL39),RANDBETWEEN(Simulation!$N$6,Simulation!$P$6),RANDBETWEEN(Simulation!$N$5,Simulation!$P$5)),"")</f>
        <v>10</v>
      </c>
      <c r="AN40" s="44">
        <f t="shared" ca="1" si="65"/>
        <v>7</v>
      </c>
      <c r="AO40" s="44">
        <f t="shared" ca="1" si="19"/>
        <v>8</v>
      </c>
      <c r="AP40" s="27">
        <f t="shared" ca="1" si="20"/>
        <v>0.43709608801328559</v>
      </c>
      <c r="AQ40" s="44">
        <f t="shared" ca="1" si="21"/>
        <v>33</v>
      </c>
      <c r="AR40" s="44" t="str">
        <f ca="1">IF(AL40&lt;&gt;"",VLOOKUP(AQ40,'Players Stats'!$C$88:$D$127,2),"")</f>
        <v>Small Forward</v>
      </c>
      <c r="AS40" s="44" t="str">
        <f ca="1">IF(AL40&lt;&gt;"",VLOOKUP(AQ40,'Players Stats'!$C$88:$E$127,3),"")</f>
        <v>Harrison Barnes</v>
      </c>
      <c r="AT40" s="27">
        <f t="shared" ca="1" si="22"/>
        <v>0.54750587985455246</v>
      </c>
      <c r="AU40" s="44">
        <f ca="1">IF(AL40&lt;&gt;"",VLOOKUP('Quarter 4'!AQ40-5*('Quarter 4'!AN40-1),'Players Stats'!$B$136:$J$140,1+AO40),"")</f>
        <v>0.123</v>
      </c>
      <c r="AV40" s="44" t="str">
        <f t="shared" ca="1" si="66"/>
        <v>NO</v>
      </c>
      <c r="AW40" s="27">
        <f t="shared" ca="1" si="23"/>
        <v>0.36226264435441236</v>
      </c>
      <c r="AX40" s="44">
        <f ca="1">IF(AL40&lt;&gt;"",IF(AV40="NO",VLOOKUP(AQ40,'Players Stats'!$C$88:$I$127,7),""),"")</f>
        <v>0.1875</v>
      </c>
      <c r="AY40" s="44">
        <f t="shared" ca="1" si="67"/>
        <v>2</v>
      </c>
      <c r="AZ40" s="27">
        <f t="shared" ca="1" si="24"/>
        <v>0.40887968030133393</v>
      </c>
      <c r="BA40" s="44">
        <f ca="1">IF(AV40="NO",VLOOKUP(AQ40,'Players Stats'!$C$88:$H$127,7-'Quarter 4'!AY40),"")</f>
        <v>0.439</v>
      </c>
      <c r="BB40" s="44">
        <f t="shared" ca="1" si="68"/>
        <v>2</v>
      </c>
      <c r="BC40" s="27">
        <f t="shared" ca="1" si="25"/>
        <v>0.49346832198105672</v>
      </c>
      <c r="BD40" s="44" t="str">
        <f ca="1">IF(BC40="","",IF(BC40&lt;=VLOOKUP(AQ40,'Players Stats'!$C$88:$L$127,10),"YES","NO"))</f>
        <v>NO</v>
      </c>
      <c r="BE40" s="27" t="str">
        <f t="shared" ca="1" si="26"/>
        <v/>
      </c>
      <c r="BF40" s="44" t="str">
        <f ca="1">IF(BD40="YES",IF(BE40&lt;=VLOOKUP(AQ40,'Players Stats'!$C$88:$H$127,6),1,0),"")</f>
        <v/>
      </c>
      <c r="BG40" s="27" t="str">
        <f t="shared" ca="1" si="27"/>
        <v/>
      </c>
      <c r="BH40" s="44" t="str">
        <f ca="1">IF(AND(BD40="YES",BG40&lt;&gt;""),IF(BG40&lt;=VLOOKUP(AQ40,'Players Stats'!$C$88:$H$127,6),1,0),"")</f>
        <v/>
      </c>
      <c r="BI40" s="27" t="str">
        <f t="shared" ca="1" si="28"/>
        <v/>
      </c>
      <c r="BJ40" s="44" t="str">
        <f ca="1">IF(BI40="","",IF(BI40&lt;=Simulation!$K$7,"YES","NO"))</f>
        <v/>
      </c>
      <c r="BK40" s="27" t="str">
        <f t="shared" ca="1" si="29"/>
        <v/>
      </c>
      <c r="BL40" s="44" t="str">
        <f ca="1">IF(BJ40="NO",IF(BK40&lt;=Simulation!$K$9,AN40,AO40),"")</f>
        <v/>
      </c>
      <c r="BN40" s="44">
        <f t="shared" ca="1" si="30"/>
        <v>8</v>
      </c>
      <c r="BO40" s="6" t="str">
        <f t="shared" ca="1" si="31"/>
        <v>-</v>
      </c>
      <c r="BP40" s="44">
        <f t="shared" ca="1" si="32"/>
        <v>7</v>
      </c>
      <c r="BR40" s="44" t="str">
        <f t="shared" ca="1" si="2"/>
        <v/>
      </c>
      <c r="BS40" s="44" t="str">
        <f t="shared" ca="1" si="2"/>
        <v/>
      </c>
      <c r="BT40" s="44" t="str">
        <f t="shared" ca="1" si="2"/>
        <v/>
      </c>
      <c r="BU40" s="44"/>
      <c r="BV40" s="44">
        <f ca="1">IF(BV39&lt;&gt;"",IF(AND(BV39&lt;60*Simulation!$K$8, BV39+BW40&lt;60*Simulation!$K$8),BV39+BW40,""),"")</f>
        <v>449</v>
      </c>
      <c r="BW40" s="44">
        <f ca="1">IF(BV39&lt;&gt;"",IF(AND(CV39&lt;&gt;"", BX39=CV39),RANDBETWEEN(Simulation!$N$6,Simulation!$P$6),RANDBETWEEN(Simulation!$N$5,Simulation!$P$5)),"")</f>
        <v>14</v>
      </c>
      <c r="BX40" s="44">
        <f t="shared" ca="1" si="69"/>
        <v>7</v>
      </c>
      <c r="BY40" s="44">
        <f t="shared" ca="1" si="33"/>
        <v>8</v>
      </c>
      <c r="BZ40" s="27">
        <f t="shared" ca="1" si="34"/>
        <v>0.33473868777439753</v>
      </c>
      <c r="CA40" s="44">
        <f t="shared" ca="1" si="35"/>
        <v>32</v>
      </c>
      <c r="CB40" s="44" t="str">
        <f ca="1">IF(BV40&lt;&gt;"",VLOOKUP(CA40,'Players Stats'!$C$88:$D$127,2),"")</f>
        <v>Shooting Guard</v>
      </c>
      <c r="CC40" s="44" t="str">
        <f ca="1">IF(BV40&lt;&gt;"",VLOOKUP(CA40,'Players Stats'!$C$88:$E$127,3),"")</f>
        <v>Stephen Curry</v>
      </c>
      <c r="CD40" s="27">
        <f t="shared" ca="1" si="36"/>
        <v>0.96969816632311245</v>
      </c>
      <c r="CE40" s="44">
        <f ca="1">IF(BV40&lt;&gt;"",VLOOKUP('Quarter 4'!CA40-5*('Quarter 4'!BX40-1),'Players Stats'!$B$136:$J$140,1+BY40),"")</f>
        <v>4.4549999999999999E-2</v>
      </c>
      <c r="CF40" s="44" t="str">
        <f t="shared" ca="1" si="70"/>
        <v>NO</v>
      </c>
      <c r="CG40" s="27">
        <f t="shared" ca="1" si="37"/>
        <v>0.40241164719979361</v>
      </c>
      <c r="CH40" s="44">
        <f ca="1">IF(BV40&lt;&gt;"",IF(CF40="NO",VLOOKUP(CA40,'Players Stats'!$C$88:$I$127,7),""),"")</f>
        <v>0.30196078431372547</v>
      </c>
      <c r="CI40" s="44">
        <f t="shared" ca="1" si="71"/>
        <v>2</v>
      </c>
      <c r="CJ40" s="27">
        <f t="shared" ca="1" si="38"/>
        <v>0.41722181664788127</v>
      </c>
      <c r="CK40" s="44">
        <f ca="1">IF(CF40="NO",VLOOKUP(CA40,'Players Stats'!$C$88:$H$127,7-'Quarter 4'!CI40),"")</f>
        <v>0.45100000000000001</v>
      </c>
      <c r="CL40" s="44">
        <f t="shared" ca="1" si="72"/>
        <v>2</v>
      </c>
      <c r="CM40" s="27">
        <f t="shared" ca="1" si="39"/>
        <v>0.20906577317129826</v>
      </c>
      <c r="CN40" s="44" t="str">
        <f ca="1">IF(CM40="","",IF(CM40&lt;=VLOOKUP(CA40,'Players Stats'!$C$88:$L$127,10),"YES","NO"))</f>
        <v>NO</v>
      </c>
      <c r="CO40" s="27" t="str">
        <f t="shared" ca="1" si="40"/>
        <v/>
      </c>
      <c r="CP40" s="44" t="str">
        <f ca="1">IF(CN40="YES",IF(CO40&lt;=VLOOKUP(CA40,'Players Stats'!$C$88:$H$127,6),1,0),"")</f>
        <v/>
      </c>
      <c r="CQ40" s="27" t="str">
        <f t="shared" ca="1" si="41"/>
        <v/>
      </c>
      <c r="CR40" s="44" t="str">
        <f ca="1">IF(AND(CN40="YES",CQ40&lt;&gt;""),IF(CQ40&lt;=VLOOKUP(CA40,'Players Stats'!$C$88:$H$127,6),1,0),"")</f>
        <v/>
      </c>
      <c r="CS40" s="27" t="str">
        <f t="shared" ca="1" si="42"/>
        <v/>
      </c>
      <c r="CT40" s="44" t="str">
        <f ca="1">IF(CS40="","",IF(CS40&lt;=Simulation!$K$7,"YES","NO"))</f>
        <v/>
      </c>
      <c r="CU40" s="27" t="str">
        <f t="shared" ca="1" si="43"/>
        <v/>
      </c>
      <c r="CV40" s="44" t="str">
        <f ca="1">IF(CT40="NO",IF(CU40&lt;=Simulation!$K$9,BX40,BY40),"")</f>
        <v/>
      </c>
      <c r="CX40" s="44">
        <f t="shared" ca="1" si="44"/>
        <v>19</v>
      </c>
      <c r="CY40" s="6" t="str">
        <f t="shared" ca="1" si="45"/>
        <v>-</v>
      </c>
      <c r="CZ40" s="44">
        <f t="shared" ca="1" si="46"/>
        <v>15</v>
      </c>
      <c r="DB40" s="44" t="str">
        <f t="shared" ca="1" si="3"/>
        <v/>
      </c>
      <c r="DC40" s="44" t="str">
        <f t="shared" ca="1" si="3"/>
        <v/>
      </c>
      <c r="DD40" s="44" t="str">
        <f t="shared" ca="1" si="3"/>
        <v/>
      </c>
      <c r="DE40" s="44"/>
      <c r="DF40" s="44">
        <f ca="1">IF(DF39&lt;&gt;"",IF(AND(DF39&lt;60*Simulation!$K$8, DF39+DG40&lt;60*Simulation!$K$8),DF39+DG40,""),"")</f>
        <v>415</v>
      </c>
      <c r="DG40" s="44">
        <f ca="1">IF(DF39&lt;&gt;"",IF(AND(EF39&lt;&gt;"", DH39=EF39),RANDBETWEEN(Simulation!$N$6,Simulation!$P$6),RANDBETWEEN(Simulation!$N$5,Simulation!$P$5)),"")</f>
        <v>20</v>
      </c>
      <c r="DH40" s="44">
        <f t="shared" ca="1" si="73"/>
        <v>8</v>
      </c>
      <c r="DI40" s="44">
        <f t="shared" ca="1" si="47"/>
        <v>7</v>
      </c>
      <c r="DJ40" s="27">
        <f t="shared" ca="1" si="48"/>
        <v>0.78083963122206657</v>
      </c>
      <c r="DK40" s="44">
        <f t="shared" ca="1" si="49"/>
        <v>39</v>
      </c>
      <c r="DL40" s="44" t="str">
        <f ca="1">IF(DF40&lt;&gt;"",VLOOKUP(DK40,'Players Stats'!$C$88:$D$127,2),"")</f>
        <v>Power Forward</v>
      </c>
      <c r="DM40" s="44" t="str">
        <f ca="1">IF(DF40&lt;&gt;"",VLOOKUP(DK40,'Players Stats'!$C$88:$E$127,3),"")</f>
        <v>Tim Duncan</v>
      </c>
      <c r="DN40" s="27">
        <f t="shared" ca="1" si="50"/>
        <v>0.47504843346121595</v>
      </c>
      <c r="DO40" s="44">
        <f ca="1">IF(DF40&lt;&gt;"",VLOOKUP('Quarter 4'!DK40-5*('Quarter 4'!DH40-1),'Players Stats'!$B$136:$J$140,1+DI40),"")</f>
        <v>3.9400000000000004E-2</v>
      </c>
      <c r="DP40" s="44" t="str">
        <f t="shared" ca="1" si="74"/>
        <v>NO</v>
      </c>
      <c r="DQ40" s="27">
        <f t="shared" ca="1" si="51"/>
        <v>0.44817402922627281</v>
      </c>
      <c r="DR40" s="44">
        <f ca="1">IF(DF40&lt;&gt;"",IF(DP40="NO",VLOOKUP(DK40,'Players Stats'!$C$88:$I$127,7),""),"")</f>
        <v>7.0422535211267616E-3</v>
      </c>
      <c r="DS40" s="44">
        <f t="shared" ca="1" si="75"/>
        <v>2</v>
      </c>
      <c r="DT40" s="27">
        <f t="shared" ca="1" si="52"/>
        <v>0.90068102630338254</v>
      </c>
      <c r="DU40" s="44">
        <f ca="1">IF(DP40="NO",VLOOKUP(DK40,'Players Stats'!$C$88:$H$127,7-'Quarter 4'!DS40),"")</f>
        <v>0.502</v>
      </c>
      <c r="DV40" s="44">
        <f t="shared" ca="1" si="76"/>
        <v>0</v>
      </c>
      <c r="DW40" s="27">
        <f t="shared" ca="1" si="53"/>
        <v>6.2340126011273034E-2</v>
      </c>
      <c r="DX40" s="44" t="str">
        <f ca="1">IF(DW40="","",IF(DW40&lt;=VLOOKUP(DK40,'Players Stats'!$C$88:$L$127,10),"YES","NO"))</f>
        <v>NO</v>
      </c>
      <c r="DY40" s="27" t="str">
        <f t="shared" ca="1" si="54"/>
        <v/>
      </c>
      <c r="DZ40" s="44" t="str">
        <f ca="1">IF(DX40="YES",IF(DY40&lt;=VLOOKUP(DK40,'Players Stats'!$C$88:$H$127,6),1,0),"")</f>
        <v/>
      </c>
      <c r="EA40" s="27" t="str">
        <f t="shared" ca="1" si="55"/>
        <v/>
      </c>
      <c r="EB40" s="44" t="str">
        <f ca="1">IF(AND(DX40="YES",EA40&lt;&gt;""),IF(EA40&lt;=VLOOKUP(DK40,'Players Stats'!$C$88:$H$127,6),1,0),"")</f>
        <v/>
      </c>
      <c r="EC40" s="27">
        <f t="shared" ca="1" si="56"/>
        <v>0.23560124142565464</v>
      </c>
      <c r="ED40" s="44" t="str">
        <f ca="1">IF(EC40="","",IF(EC40&lt;=Simulation!$K$7,"YES","NO"))</f>
        <v>NO</v>
      </c>
      <c r="EE40" s="27">
        <f t="shared" ca="1" si="57"/>
        <v>3.9751171595358348E-2</v>
      </c>
      <c r="EF40" s="44">
        <f ca="1">IF(ED40="NO",IF(EE40&lt;=Simulation!$K$9,DH40,DI40),"")</f>
        <v>8</v>
      </c>
      <c r="EH40" s="44">
        <f t="shared" ca="1" si="58"/>
        <v>12</v>
      </c>
      <c r="EI40" s="6" t="str">
        <f t="shared" ca="1" si="59"/>
        <v>-</v>
      </c>
      <c r="EJ40" s="44">
        <f t="shared" ca="1" si="60"/>
        <v>18</v>
      </c>
      <c r="EL40" s="44" t="str">
        <f t="shared" ca="1" si="4"/>
        <v/>
      </c>
      <c r="EM40" s="44" t="str">
        <f t="shared" ca="1" si="4"/>
        <v/>
      </c>
      <c r="EN40" s="44" t="str">
        <f t="shared" ca="1" si="4"/>
        <v/>
      </c>
    </row>
    <row r="41" spans="2:144">
      <c r="B41" s="44">
        <f ca="1">IF(B40&lt;&gt;"",IF(AND(B40&lt;60*Simulation!$K$8, B40+C41&lt;60*Simulation!$K$8),B40+C41,""),"")</f>
        <v>446</v>
      </c>
      <c r="C41" s="44">
        <f ca="1">IF(B40&lt;&gt;"",IF(AND(AB40&lt;&gt;"", D40=AB40),RANDBETWEEN(Simulation!$N$6,Simulation!$P$6),RANDBETWEEN(Simulation!$N$5,Simulation!$P$5)),"")</f>
        <v>14</v>
      </c>
      <c r="D41" s="44">
        <f t="shared" ca="1" si="61"/>
        <v>8</v>
      </c>
      <c r="E41" s="44">
        <f t="shared" ca="1" si="5"/>
        <v>7</v>
      </c>
      <c r="F41" s="27">
        <f t="shared" ca="1" si="6"/>
        <v>0.60797874665616469</v>
      </c>
      <c r="G41" s="44">
        <f t="shared" ca="1" si="7"/>
        <v>39</v>
      </c>
      <c r="H41" s="44" t="str">
        <f ca="1">IF(B41&lt;&gt;"",VLOOKUP(G41,'Players Stats'!$C$88:$D$127,2),"")</f>
        <v>Power Forward</v>
      </c>
      <c r="I41" s="44" t="str">
        <f ca="1">IF(B41&lt;&gt;"",VLOOKUP(G41,'Players Stats'!$C$88:$E$127,3),"")</f>
        <v>Tim Duncan</v>
      </c>
      <c r="J41" s="27">
        <f t="shared" ca="1" si="8"/>
        <v>0.58505090874406274</v>
      </c>
      <c r="K41" s="44">
        <f ca="1">IF(B41&lt;&gt;"",VLOOKUP('Quarter 4'!G41-5*('Quarter 4'!D41-1),'Players Stats'!$B$136:$J$140,1+E41),"")</f>
        <v>3.9400000000000004E-2</v>
      </c>
      <c r="L41" s="44" t="str">
        <f t="shared" ca="1" si="62"/>
        <v>NO</v>
      </c>
      <c r="M41" s="27">
        <f t="shared" ca="1" si="9"/>
        <v>0.84748530678846157</v>
      </c>
      <c r="N41" s="44">
        <f ca="1">IF(B41&lt;&gt;"",IF(L41="NO",VLOOKUP(G41,'Players Stats'!$C$88:$I$127,7),""),"")</f>
        <v>7.0422535211267616E-3</v>
      </c>
      <c r="O41" s="44">
        <f t="shared" ca="1" si="63"/>
        <v>2</v>
      </c>
      <c r="P41" s="27">
        <f t="shared" ca="1" si="10"/>
        <v>0.32648752439740458</v>
      </c>
      <c r="Q41" s="44">
        <f ca="1">IF(L41="NO",VLOOKUP(G41,'Players Stats'!$C$88:$H$127,7-'Quarter 4'!O41),"")</f>
        <v>0.502</v>
      </c>
      <c r="R41" s="44">
        <f t="shared" ca="1" si="64"/>
        <v>2</v>
      </c>
      <c r="S41" s="27">
        <f t="shared" ca="1" si="11"/>
        <v>0.89375582969496459</v>
      </c>
      <c r="T41" s="44" t="str">
        <f ca="1">IF(S41="","",IF(S41&lt;=VLOOKUP(G41,'Players Stats'!$C$88:$L$127,10),"YES","NO"))</f>
        <v>NO</v>
      </c>
      <c r="U41" s="27" t="str">
        <f t="shared" ca="1" si="12"/>
        <v/>
      </c>
      <c r="V41" s="44" t="str">
        <f ca="1">IF(T41="YES",IF(U41&lt;=VLOOKUP(G41,'Players Stats'!$C$88:$H$127,6),1,0),"")</f>
        <v/>
      </c>
      <c r="W41" s="27" t="str">
        <f t="shared" ca="1" si="13"/>
        <v/>
      </c>
      <c r="X41" s="44" t="str">
        <f ca="1">IF(AND(T41="YES",W41&lt;&gt;""),IF(W41&lt;=VLOOKUP(G41,'Players Stats'!$C$88:$H$127,6),1,0),"")</f>
        <v/>
      </c>
      <c r="Y41" s="27" t="str">
        <f t="shared" ca="1" si="14"/>
        <v/>
      </c>
      <c r="Z41" s="44" t="str">
        <f ca="1">IF(Y41="","",IF(Y41&lt;=Simulation!$K$7,"YES","NO"))</f>
        <v/>
      </c>
      <c r="AA41" s="27" t="str">
        <f t="shared" ca="1" si="15"/>
        <v/>
      </c>
      <c r="AB41" s="44" t="str">
        <f ca="1">IF(Z41="NO",IF(AA41&lt;=Simulation!$K$9,D41,E41),"")</f>
        <v/>
      </c>
      <c r="AD41" s="44">
        <f t="shared" ca="1" si="16"/>
        <v>12</v>
      </c>
      <c r="AE41" s="6" t="str">
        <f t="shared" ca="1" si="17"/>
        <v>-</v>
      </c>
      <c r="AF41" s="44">
        <f t="shared" ca="1" si="18"/>
        <v>18</v>
      </c>
      <c r="AH41" s="44" t="str">
        <f t="shared" ca="1" si="77"/>
        <v/>
      </c>
      <c r="AI41" s="44" t="str">
        <f t="shared" ca="1" si="77"/>
        <v/>
      </c>
      <c r="AJ41" s="44" t="str">
        <f t="shared" ca="1" si="77"/>
        <v/>
      </c>
      <c r="AL41" s="44">
        <f ca="1">IF(AL40&lt;&gt;"",IF(AND(AL40&lt;60*Simulation!$K$8, AL40+AM41&lt;60*Simulation!$K$8),AL40+AM41,""),"")</f>
        <v>470</v>
      </c>
      <c r="AM41" s="44">
        <f ca="1">IF(AL40&lt;&gt;"",IF(AND(BL40&lt;&gt;"", AN40=BL40),RANDBETWEEN(Simulation!$N$6,Simulation!$P$6),RANDBETWEEN(Simulation!$N$5,Simulation!$P$5)),"")</f>
        <v>20</v>
      </c>
      <c r="AN41" s="44">
        <f t="shared" ca="1" si="65"/>
        <v>8</v>
      </c>
      <c r="AO41" s="44">
        <f t="shared" ca="1" si="19"/>
        <v>7</v>
      </c>
      <c r="AP41" s="27">
        <f t="shared" ca="1" si="20"/>
        <v>0.54700362857272644</v>
      </c>
      <c r="AQ41" s="44">
        <f t="shared" ca="1" si="21"/>
        <v>38</v>
      </c>
      <c r="AR41" s="44" t="str">
        <f ca="1">IF(AL41&lt;&gt;"",VLOOKUP(AQ41,'Players Stats'!$C$88:$D$127,2),"")</f>
        <v>Small Forward</v>
      </c>
      <c r="AS41" s="44" t="str">
        <f ca="1">IF(AL41&lt;&gt;"",VLOOKUP(AQ41,'Players Stats'!$C$88:$E$127,3),"")</f>
        <v>Kawhi Leonard</v>
      </c>
      <c r="AT41" s="27">
        <f t="shared" ca="1" si="22"/>
        <v>0.89628286772518884</v>
      </c>
      <c r="AU41" s="44">
        <f ca="1">IF(AL41&lt;&gt;"",VLOOKUP('Quarter 4'!AQ41-5*('Quarter 4'!AN41-1),'Players Stats'!$B$136:$J$140,1+AO41),"")</f>
        <v>4.2650000000000007E-2</v>
      </c>
      <c r="AV41" s="44" t="str">
        <f t="shared" ca="1" si="66"/>
        <v>NO</v>
      </c>
      <c r="AW41" s="27">
        <f t="shared" ca="1" si="23"/>
        <v>0.76322028552973065</v>
      </c>
      <c r="AX41" s="44">
        <f ca="1">IF(AL41&lt;&gt;"",IF(AV41="NO",VLOOKUP(AQ41,'Players Stats'!$C$88:$I$127,7),""),"")</f>
        <v>0.24793388429752067</v>
      </c>
      <c r="AY41" s="44">
        <f t="shared" ca="1" si="67"/>
        <v>2</v>
      </c>
      <c r="AZ41" s="27">
        <f t="shared" ca="1" si="24"/>
        <v>0.21622806715120924</v>
      </c>
      <c r="BA41" s="44">
        <f ca="1">IF(AV41="NO",VLOOKUP(AQ41,'Players Stats'!$C$88:$H$127,7-'Quarter 4'!AY41),"")</f>
        <v>0.49399999999999999</v>
      </c>
      <c r="BB41" s="44">
        <f t="shared" ca="1" si="68"/>
        <v>2</v>
      </c>
      <c r="BC41" s="27">
        <f t="shared" ca="1" si="25"/>
        <v>0.4205661547378341</v>
      </c>
      <c r="BD41" s="44" t="str">
        <f ca="1">IF(BC41="","",IF(BC41&lt;=VLOOKUP(AQ41,'Players Stats'!$C$88:$L$127,10),"YES","NO"))</f>
        <v>NO</v>
      </c>
      <c r="BE41" s="27" t="str">
        <f t="shared" ca="1" si="26"/>
        <v/>
      </c>
      <c r="BF41" s="44" t="str">
        <f ca="1">IF(BD41="YES",IF(BE41&lt;=VLOOKUP(AQ41,'Players Stats'!$C$88:$H$127,6),1,0),"")</f>
        <v/>
      </c>
      <c r="BG41" s="27" t="str">
        <f t="shared" ca="1" si="27"/>
        <v/>
      </c>
      <c r="BH41" s="44" t="str">
        <f ca="1">IF(AND(BD41="YES",BG41&lt;&gt;""),IF(BG41&lt;=VLOOKUP(AQ41,'Players Stats'!$C$88:$H$127,6),1,0),"")</f>
        <v/>
      </c>
      <c r="BI41" s="27" t="str">
        <f t="shared" ca="1" si="28"/>
        <v/>
      </c>
      <c r="BJ41" s="44" t="str">
        <f ca="1">IF(BI41="","",IF(BI41&lt;=Simulation!$K$7,"YES","NO"))</f>
        <v/>
      </c>
      <c r="BK41" s="27" t="str">
        <f t="shared" ca="1" si="29"/>
        <v/>
      </c>
      <c r="BL41" s="44" t="str">
        <f ca="1">IF(BJ41="NO",IF(BK41&lt;=Simulation!$K$9,AN41,AO41),"")</f>
        <v/>
      </c>
      <c r="BN41" s="44">
        <f t="shared" ca="1" si="30"/>
        <v>8</v>
      </c>
      <c r="BO41" s="6" t="str">
        <f t="shared" ca="1" si="31"/>
        <v>-</v>
      </c>
      <c r="BP41" s="44">
        <f t="shared" ca="1" si="32"/>
        <v>9</v>
      </c>
      <c r="BR41" s="44" t="str">
        <f t="shared" ca="1" si="2"/>
        <v/>
      </c>
      <c r="BS41" s="44" t="str">
        <f t="shared" ca="1" si="2"/>
        <v/>
      </c>
      <c r="BT41" s="44" t="str">
        <f t="shared" ca="1" si="2"/>
        <v/>
      </c>
      <c r="BU41" s="44"/>
      <c r="BV41" s="44">
        <f ca="1">IF(BV40&lt;&gt;"",IF(AND(BV40&lt;60*Simulation!$K$8, BV40+BW41&lt;60*Simulation!$K$8),BV40+BW41,""),"")</f>
        <v>471</v>
      </c>
      <c r="BW41" s="44">
        <f ca="1">IF(BV40&lt;&gt;"",IF(AND(CV40&lt;&gt;"", BX40=CV40),RANDBETWEEN(Simulation!$N$6,Simulation!$P$6),RANDBETWEEN(Simulation!$N$5,Simulation!$P$5)),"")</f>
        <v>22</v>
      </c>
      <c r="BX41" s="44">
        <f t="shared" ca="1" si="69"/>
        <v>8</v>
      </c>
      <c r="BY41" s="44">
        <f t="shared" ca="1" si="33"/>
        <v>7</v>
      </c>
      <c r="BZ41" s="27">
        <f t="shared" ca="1" si="34"/>
        <v>0.74503851124596032</v>
      </c>
      <c r="CA41" s="44">
        <f t="shared" ca="1" si="35"/>
        <v>39</v>
      </c>
      <c r="CB41" s="44" t="str">
        <f ca="1">IF(BV41&lt;&gt;"",VLOOKUP(CA41,'Players Stats'!$C$88:$D$127,2),"")</f>
        <v>Power Forward</v>
      </c>
      <c r="CC41" s="44" t="str">
        <f ca="1">IF(BV41&lt;&gt;"",VLOOKUP(CA41,'Players Stats'!$C$88:$E$127,3),"")</f>
        <v>Tim Duncan</v>
      </c>
      <c r="CD41" s="27">
        <f t="shared" ca="1" si="36"/>
        <v>9.8072953884552505E-2</v>
      </c>
      <c r="CE41" s="44">
        <f ca="1">IF(BV41&lt;&gt;"",VLOOKUP('Quarter 4'!CA41-5*('Quarter 4'!BX41-1),'Players Stats'!$B$136:$J$140,1+BY41),"")</f>
        <v>3.9400000000000004E-2</v>
      </c>
      <c r="CF41" s="44" t="str">
        <f t="shared" ca="1" si="70"/>
        <v>NO</v>
      </c>
      <c r="CG41" s="27">
        <f t="shared" ca="1" si="37"/>
        <v>0.14044550082407881</v>
      </c>
      <c r="CH41" s="44">
        <f ca="1">IF(BV41&lt;&gt;"",IF(CF41="NO",VLOOKUP(CA41,'Players Stats'!$C$88:$I$127,7),""),"")</f>
        <v>7.0422535211267616E-3</v>
      </c>
      <c r="CI41" s="44">
        <f t="shared" ca="1" si="71"/>
        <v>2</v>
      </c>
      <c r="CJ41" s="27">
        <f t="shared" ca="1" si="38"/>
        <v>0.2972975085229318</v>
      </c>
      <c r="CK41" s="44">
        <f ca="1">IF(CF41="NO",VLOOKUP(CA41,'Players Stats'!$C$88:$H$127,7-'Quarter 4'!CI41),"")</f>
        <v>0.502</v>
      </c>
      <c r="CL41" s="44">
        <f t="shared" ca="1" si="72"/>
        <v>2</v>
      </c>
      <c r="CM41" s="27">
        <f t="shared" ca="1" si="39"/>
        <v>0.84092965177724899</v>
      </c>
      <c r="CN41" s="44" t="str">
        <f ca="1">IF(CM41="","",IF(CM41&lt;=VLOOKUP(CA41,'Players Stats'!$C$88:$L$127,10),"YES","NO"))</f>
        <v>NO</v>
      </c>
      <c r="CO41" s="27" t="str">
        <f t="shared" ca="1" si="40"/>
        <v/>
      </c>
      <c r="CP41" s="44" t="str">
        <f ca="1">IF(CN41="YES",IF(CO41&lt;=VLOOKUP(CA41,'Players Stats'!$C$88:$H$127,6),1,0),"")</f>
        <v/>
      </c>
      <c r="CQ41" s="27" t="str">
        <f t="shared" ca="1" si="41"/>
        <v/>
      </c>
      <c r="CR41" s="44" t="str">
        <f ca="1">IF(AND(CN41="YES",CQ41&lt;&gt;""),IF(CQ41&lt;=VLOOKUP(CA41,'Players Stats'!$C$88:$H$127,6),1,0),"")</f>
        <v/>
      </c>
      <c r="CS41" s="27" t="str">
        <f t="shared" ca="1" si="42"/>
        <v/>
      </c>
      <c r="CT41" s="44" t="str">
        <f ca="1">IF(CS41="","",IF(CS41&lt;=Simulation!$K$7,"YES","NO"))</f>
        <v/>
      </c>
      <c r="CU41" s="27" t="str">
        <f t="shared" ca="1" si="43"/>
        <v/>
      </c>
      <c r="CV41" s="44" t="str">
        <f ca="1">IF(CT41="NO",IF(CU41&lt;=Simulation!$K$9,BX41,BY41),"")</f>
        <v/>
      </c>
      <c r="CX41" s="44">
        <f t="shared" ca="1" si="44"/>
        <v>19</v>
      </c>
      <c r="CY41" s="6" t="str">
        <f t="shared" ca="1" si="45"/>
        <v>-</v>
      </c>
      <c r="CZ41" s="44">
        <f t="shared" ca="1" si="46"/>
        <v>17</v>
      </c>
      <c r="DB41" s="44" t="str">
        <f t="shared" ca="1" si="3"/>
        <v/>
      </c>
      <c r="DC41" s="44" t="str">
        <f t="shared" ca="1" si="3"/>
        <v/>
      </c>
      <c r="DD41" s="44" t="str">
        <f t="shared" ca="1" si="3"/>
        <v/>
      </c>
      <c r="DE41" s="44"/>
      <c r="DF41" s="44">
        <f ca="1">IF(DF40&lt;&gt;"",IF(AND(DF40&lt;60*Simulation!$K$8, DF40+DG41&lt;60*Simulation!$K$8),DF40+DG41,""),"")</f>
        <v>430</v>
      </c>
      <c r="DG41" s="44">
        <f ca="1">IF(DF40&lt;&gt;"",IF(AND(EF40&lt;&gt;"", DH40=EF40),RANDBETWEEN(Simulation!$N$6,Simulation!$P$6),RANDBETWEEN(Simulation!$N$5,Simulation!$P$5)),"")</f>
        <v>15</v>
      </c>
      <c r="DH41" s="44">
        <f t="shared" ca="1" si="73"/>
        <v>8</v>
      </c>
      <c r="DI41" s="44">
        <f t="shared" ca="1" si="47"/>
        <v>7</v>
      </c>
      <c r="DJ41" s="27">
        <f t="shared" ca="1" si="48"/>
        <v>0.11399475755849353</v>
      </c>
      <c r="DK41" s="44">
        <f t="shared" ca="1" si="49"/>
        <v>36</v>
      </c>
      <c r="DL41" s="44" t="str">
        <f ca="1">IF(DF41&lt;&gt;"",VLOOKUP(DK41,'Players Stats'!$C$88:$D$127,2),"")</f>
        <v>Point Guard</v>
      </c>
      <c r="DM41" s="44" t="str">
        <f ca="1">IF(DF41&lt;&gt;"",VLOOKUP(DK41,'Players Stats'!$C$88:$E$127,3),"")</f>
        <v>Danny Green</v>
      </c>
      <c r="DN41" s="27">
        <f t="shared" ca="1" si="50"/>
        <v>0.51839663053760043</v>
      </c>
      <c r="DO41" s="44">
        <f ca="1">IF(DF41&lt;&gt;"",VLOOKUP('Quarter 4'!DK41-5*('Quarter 4'!DH41-1),'Players Stats'!$B$136:$J$140,1+DI41),"")</f>
        <v>7.0150000000000004E-2</v>
      </c>
      <c r="DP41" s="44" t="str">
        <f t="shared" ca="1" si="74"/>
        <v>NO</v>
      </c>
      <c r="DQ41" s="27">
        <f t="shared" ca="1" si="51"/>
        <v>0.16933298333103763</v>
      </c>
      <c r="DR41" s="44">
        <f ca="1">IF(DF41&lt;&gt;"",IF(DP41="NO",VLOOKUP(DK41,'Players Stats'!$C$88:$I$127,7),""),"")</f>
        <v>0.38518518518518519</v>
      </c>
      <c r="DS41" s="44">
        <f t="shared" ca="1" si="75"/>
        <v>3</v>
      </c>
      <c r="DT41" s="27">
        <f t="shared" ca="1" si="52"/>
        <v>0.74622357492000435</v>
      </c>
      <c r="DU41" s="44">
        <f ca="1">IF(DP41="NO",VLOOKUP(DK41,'Players Stats'!$C$88:$H$127,7-'Quarter 4'!DS41),"")</f>
        <v>0.42899999999999999</v>
      </c>
      <c r="DV41" s="44">
        <f t="shared" ca="1" si="76"/>
        <v>0</v>
      </c>
      <c r="DW41" s="27" t="str">
        <f t="shared" ca="1" si="53"/>
        <v/>
      </c>
      <c r="DX41" s="44" t="str">
        <f ca="1">IF(DW41="","",IF(DW41&lt;=VLOOKUP(DK41,'Players Stats'!$C$88:$L$127,10),"YES","NO"))</f>
        <v/>
      </c>
      <c r="DY41" s="27" t="str">
        <f t="shared" ca="1" si="54"/>
        <v/>
      </c>
      <c r="DZ41" s="44" t="str">
        <f ca="1">IF(DX41="YES",IF(DY41&lt;=VLOOKUP(DK41,'Players Stats'!$C$88:$H$127,6),1,0),"")</f>
        <v/>
      </c>
      <c r="EA41" s="27" t="str">
        <f t="shared" ca="1" si="55"/>
        <v/>
      </c>
      <c r="EB41" s="44" t="str">
        <f ca="1">IF(AND(DX41="YES",EA41&lt;&gt;""),IF(EA41&lt;=VLOOKUP(DK41,'Players Stats'!$C$88:$H$127,6),1,0),"")</f>
        <v/>
      </c>
      <c r="EC41" s="27" t="str">
        <f t="shared" ca="1" si="56"/>
        <v/>
      </c>
      <c r="ED41" s="44" t="str">
        <f ca="1">IF(EC41="","",IF(EC41&lt;=Simulation!$K$7,"YES","NO"))</f>
        <v/>
      </c>
      <c r="EE41" s="27" t="str">
        <f t="shared" ca="1" si="57"/>
        <v/>
      </c>
      <c r="EF41" s="44" t="str">
        <f ca="1">IF(ED41="NO",IF(EE41&lt;=Simulation!$K$9,DH41,DI41),"")</f>
        <v/>
      </c>
      <c r="EH41" s="44">
        <f t="shared" ca="1" si="58"/>
        <v>12</v>
      </c>
      <c r="EI41" s="6" t="str">
        <f t="shared" ca="1" si="59"/>
        <v>-</v>
      </c>
      <c r="EJ41" s="44">
        <f t="shared" ca="1" si="60"/>
        <v>18</v>
      </c>
      <c r="EL41" s="44" t="str">
        <f t="shared" ca="1" si="4"/>
        <v/>
      </c>
      <c r="EM41" s="44" t="str">
        <f t="shared" ca="1" si="4"/>
        <v/>
      </c>
      <c r="EN41" s="44" t="str">
        <f t="shared" ca="1" si="4"/>
        <v/>
      </c>
    </row>
    <row r="42" spans="2:144">
      <c r="B42" s="44">
        <f ca="1">IF(B41&lt;&gt;"",IF(AND(B41&lt;60*Simulation!$K$8, B41+C42&lt;60*Simulation!$K$8),B41+C42,""),"")</f>
        <v>454</v>
      </c>
      <c r="C42" s="44">
        <f ca="1">IF(B41&lt;&gt;"",IF(AND(AB41&lt;&gt;"", D41=AB41),RANDBETWEEN(Simulation!$N$6,Simulation!$P$6),RANDBETWEEN(Simulation!$N$5,Simulation!$P$5)),"")</f>
        <v>8</v>
      </c>
      <c r="D42" s="44">
        <f t="shared" ca="1" si="61"/>
        <v>7</v>
      </c>
      <c r="E42" s="44">
        <f t="shared" ca="1" si="5"/>
        <v>8</v>
      </c>
      <c r="F42" s="27">
        <f t="shared" ca="1" si="6"/>
        <v>0.62170532781654708</v>
      </c>
      <c r="G42" s="44">
        <f t="shared" ca="1" si="7"/>
        <v>34</v>
      </c>
      <c r="H42" s="44" t="str">
        <f ca="1">IF(B42&lt;&gt;"",VLOOKUP(G42,'Players Stats'!$C$88:$D$127,2),"")</f>
        <v>Power Forward</v>
      </c>
      <c r="I42" s="44" t="str">
        <f ca="1">IF(B42&lt;&gt;"",VLOOKUP(G42,'Players Stats'!$C$88:$E$127,3),"")</f>
        <v>Carl Landry</v>
      </c>
      <c r="J42" s="27">
        <f t="shared" ca="1" si="8"/>
        <v>0.60581211644923416</v>
      </c>
      <c r="K42" s="44">
        <f ca="1">IF(B42&lt;&gt;"",VLOOKUP('Quarter 4'!G42-5*('Quarter 4'!D42-1),'Players Stats'!$B$136:$J$140,1+E42),"")</f>
        <v>0.14340000000000003</v>
      </c>
      <c r="L42" s="44" t="str">
        <f t="shared" ca="1" si="62"/>
        <v>NO</v>
      </c>
      <c r="M42" s="27">
        <f t="shared" ca="1" si="9"/>
        <v>0.53120131567651474</v>
      </c>
      <c r="N42" s="44">
        <f ca="1">IF(B42&lt;&gt;"",IF(L42="NO",VLOOKUP(G42,'Players Stats'!$C$88:$I$127,7),""),"")</f>
        <v>0</v>
      </c>
      <c r="O42" s="44">
        <f t="shared" ca="1" si="63"/>
        <v>2</v>
      </c>
      <c r="P42" s="27">
        <f t="shared" ca="1" si="10"/>
        <v>0.98004007317989361</v>
      </c>
      <c r="Q42" s="44">
        <f ca="1">IF(L42="NO",VLOOKUP(G42,'Players Stats'!$C$88:$H$127,7-'Quarter 4'!O42),"")</f>
        <v>0.54</v>
      </c>
      <c r="R42" s="44">
        <f t="shared" ca="1" si="64"/>
        <v>0</v>
      </c>
      <c r="S42" s="27">
        <f t="shared" ca="1" si="11"/>
        <v>0.92127997800957107</v>
      </c>
      <c r="T42" s="44" t="str">
        <f ca="1">IF(S42="","",IF(S42&lt;=VLOOKUP(G42,'Players Stats'!$C$88:$L$127,10),"YES","NO"))</f>
        <v>NO</v>
      </c>
      <c r="U42" s="27" t="str">
        <f t="shared" ca="1" si="12"/>
        <v/>
      </c>
      <c r="V42" s="44" t="str">
        <f ca="1">IF(T42="YES",IF(U42&lt;=VLOOKUP(G42,'Players Stats'!$C$88:$H$127,6),1,0),"")</f>
        <v/>
      </c>
      <c r="W42" s="27" t="str">
        <f t="shared" ca="1" si="13"/>
        <v/>
      </c>
      <c r="X42" s="44" t="str">
        <f ca="1">IF(AND(T42="YES",W42&lt;&gt;""),IF(W42&lt;=VLOOKUP(G42,'Players Stats'!$C$88:$H$127,6),1,0),"")</f>
        <v/>
      </c>
      <c r="Y42" s="27">
        <f t="shared" ca="1" si="14"/>
        <v>0.10021018841873164</v>
      </c>
      <c r="Z42" s="44" t="str">
        <f ca="1">IF(Y42="","",IF(Y42&lt;=Simulation!$K$7,"YES","NO"))</f>
        <v>NO</v>
      </c>
      <c r="AA42" s="27">
        <f t="shared" ca="1" si="15"/>
        <v>0.72361685154940503</v>
      </c>
      <c r="AB42" s="44">
        <f ca="1">IF(Z42="NO",IF(AA42&lt;=Simulation!$K$9,D42,E42),"")</f>
        <v>8</v>
      </c>
      <c r="AD42" s="44">
        <f t="shared" ca="1" si="16"/>
        <v>12</v>
      </c>
      <c r="AE42" s="6" t="str">
        <f t="shared" ca="1" si="17"/>
        <v>-</v>
      </c>
      <c r="AF42" s="44">
        <f t="shared" ca="1" si="18"/>
        <v>18</v>
      </c>
      <c r="AH42" s="44" t="str">
        <f t="shared" ca="1" si="77"/>
        <v/>
      </c>
      <c r="AI42" s="44" t="str">
        <f t="shared" ca="1" si="77"/>
        <v/>
      </c>
      <c r="AJ42" s="44" t="str">
        <f t="shared" ca="1" si="77"/>
        <v/>
      </c>
      <c r="AL42" s="44">
        <f ca="1">IF(AL41&lt;&gt;"",IF(AND(AL41&lt;60*Simulation!$K$8, AL41+AM42&lt;60*Simulation!$K$8),AL41+AM42,""),"")</f>
        <v>486</v>
      </c>
      <c r="AM42" s="44">
        <f ca="1">IF(AL41&lt;&gt;"",IF(AND(BL41&lt;&gt;"", AN41=BL41),RANDBETWEEN(Simulation!$N$6,Simulation!$P$6),RANDBETWEEN(Simulation!$N$5,Simulation!$P$5)),"")</f>
        <v>16</v>
      </c>
      <c r="AN42" s="44">
        <f t="shared" ca="1" si="65"/>
        <v>7</v>
      </c>
      <c r="AO42" s="44">
        <f t="shared" ca="1" si="19"/>
        <v>8</v>
      </c>
      <c r="AP42" s="27">
        <f t="shared" ca="1" si="20"/>
        <v>0.3689332180114272</v>
      </c>
      <c r="AQ42" s="44">
        <f t="shared" ca="1" si="21"/>
        <v>32</v>
      </c>
      <c r="AR42" s="44" t="str">
        <f ca="1">IF(AL42&lt;&gt;"",VLOOKUP(AQ42,'Players Stats'!$C$88:$D$127,2),"")</f>
        <v>Shooting Guard</v>
      </c>
      <c r="AS42" s="44" t="str">
        <f ca="1">IF(AL42&lt;&gt;"",VLOOKUP(AQ42,'Players Stats'!$C$88:$E$127,3),"")</f>
        <v>Stephen Curry</v>
      </c>
      <c r="AT42" s="27">
        <f t="shared" ca="1" si="22"/>
        <v>0.34207623759361283</v>
      </c>
      <c r="AU42" s="44">
        <f ca="1">IF(AL42&lt;&gt;"",VLOOKUP('Quarter 4'!AQ42-5*('Quarter 4'!AN42-1),'Players Stats'!$B$136:$J$140,1+AO42),"")</f>
        <v>4.4549999999999999E-2</v>
      </c>
      <c r="AV42" s="44" t="str">
        <f t="shared" ca="1" si="66"/>
        <v>NO</v>
      </c>
      <c r="AW42" s="27">
        <f t="shared" ca="1" si="23"/>
        <v>0.34144875557236543</v>
      </c>
      <c r="AX42" s="44">
        <f ca="1">IF(AL42&lt;&gt;"",IF(AV42="NO",VLOOKUP(AQ42,'Players Stats'!$C$88:$I$127,7),""),"")</f>
        <v>0.30196078431372547</v>
      </c>
      <c r="AY42" s="44">
        <f t="shared" ca="1" si="67"/>
        <v>2</v>
      </c>
      <c r="AZ42" s="27">
        <f t="shared" ca="1" si="24"/>
        <v>0.76668754363503289</v>
      </c>
      <c r="BA42" s="44">
        <f ca="1">IF(AV42="NO",VLOOKUP(AQ42,'Players Stats'!$C$88:$H$127,7-'Quarter 4'!AY42),"")</f>
        <v>0.45100000000000001</v>
      </c>
      <c r="BB42" s="44">
        <f t="shared" ca="1" si="68"/>
        <v>0</v>
      </c>
      <c r="BC42" s="27">
        <f t="shared" ca="1" si="25"/>
        <v>0.40370622663811973</v>
      </c>
      <c r="BD42" s="44" t="str">
        <f ca="1">IF(BC42="","",IF(BC42&lt;=VLOOKUP(AQ42,'Players Stats'!$C$88:$L$127,10),"YES","NO"))</f>
        <v>NO</v>
      </c>
      <c r="BE42" s="27" t="str">
        <f t="shared" ca="1" si="26"/>
        <v/>
      </c>
      <c r="BF42" s="44" t="str">
        <f ca="1">IF(BD42="YES",IF(BE42&lt;=VLOOKUP(AQ42,'Players Stats'!$C$88:$H$127,6),1,0),"")</f>
        <v/>
      </c>
      <c r="BG42" s="27" t="str">
        <f t="shared" ca="1" si="27"/>
        <v/>
      </c>
      <c r="BH42" s="44" t="str">
        <f ca="1">IF(AND(BD42="YES",BG42&lt;&gt;""),IF(BG42&lt;=VLOOKUP(AQ42,'Players Stats'!$C$88:$H$127,6),1,0),"")</f>
        <v/>
      </c>
      <c r="BI42" s="27">
        <f t="shared" ca="1" si="28"/>
        <v>3.3721554323005276E-2</v>
      </c>
      <c r="BJ42" s="44" t="str">
        <f ca="1">IF(BI42="","",IF(BI42&lt;=Simulation!$K$7,"YES","NO"))</f>
        <v>YES</v>
      </c>
      <c r="BK42" s="27" t="str">
        <f t="shared" ca="1" si="29"/>
        <v/>
      </c>
      <c r="BL42" s="44" t="str">
        <f ca="1">IF(BJ42="NO",IF(BK42&lt;=Simulation!$K$9,AN42,AO42),"")</f>
        <v/>
      </c>
      <c r="BN42" s="44">
        <f t="shared" ca="1" si="30"/>
        <v>8</v>
      </c>
      <c r="BO42" s="6" t="str">
        <f t="shared" ca="1" si="31"/>
        <v>-</v>
      </c>
      <c r="BP42" s="44">
        <f t="shared" ca="1" si="32"/>
        <v>9</v>
      </c>
      <c r="BR42" s="44" t="str">
        <f t="shared" ca="1" si="2"/>
        <v/>
      </c>
      <c r="BS42" s="44" t="str">
        <f t="shared" ca="1" si="2"/>
        <v/>
      </c>
      <c r="BT42" s="44" t="str">
        <f t="shared" ca="1" si="2"/>
        <v/>
      </c>
      <c r="BU42" s="44"/>
      <c r="BV42" s="44">
        <f ca="1">IF(BV41&lt;&gt;"",IF(AND(BV41&lt;60*Simulation!$K$8, BV41+BW42&lt;60*Simulation!$K$8),BV41+BW42,""),"")</f>
        <v>495</v>
      </c>
      <c r="BW42" s="44">
        <f ca="1">IF(BV41&lt;&gt;"",IF(AND(CV41&lt;&gt;"", BX41=CV41),RANDBETWEEN(Simulation!$N$6,Simulation!$P$6),RANDBETWEEN(Simulation!$N$5,Simulation!$P$5)),"")</f>
        <v>24</v>
      </c>
      <c r="BX42" s="44">
        <f t="shared" ca="1" si="69"/>
        <v>7</v>
      </c>
      <c r="BY42" s="44">
        <f t="shared" ca="1" si="33"/>
        <v>8</v>
      </c>
      <c r="BZ42" s="27">
        <f t="shared" ca="1" si="34"/>
        <v>0.37546406075757233</v>
      </c>
      <c r="CA42" s="44">
        <f t="shared" ca="1" si="35"/>
        <v>32</v>
      </c>
      <c r="CB42" s="44" t="str">
        <f ca="1">IF(BV42&lt;&gt;"",VLOOKUP(CA42,'Players Stats'!$C$88:$D$127,2),"")</f>
        <v>Shooting Guard</v>
      </c>
      <c r="CC42" s="44" t="str">
        <f ca="1">IF(BV42&lt;&gt;"",VLOOKUP(CA42,'Players Stats'!$C$88:$E$127,3),"")</f>
        <v>Stephen Curry</v>
      </c>
      <c r="CD42" s="27">
        <f t="shared" ca="1" si="36"/>
        <v>0.50031141279142699</v>
      </c>
      <c r="CE42" s="44">
        <f ca="1">IF(BV42&lt;&gt;"",VLOOKUP('Quarter 4'!CA42-5*('Quarter 4'!BX42-1),'Players Stats'!$B$136:$J$140,1+BY42),"")</f>
        <v>4.4549999999999999E-2</v>
      </c>
      <c r="CF42" s="44" t="str">
        <f t="shared" ca="1" si="70"/>
        <v>NO</v>
      </c>
      <c r="CG42" s="27">
        <f t="shared" ca="1" si="37"/>
        <v>0.78381666669549788</v>
      </c>
      <c r="CH42" s="44">
        <f ca="1">IF(BV42&lt;&gt;"",IF(CF42="NO",VLOOKUP(CA42,'Players Stats'!$C$88:$I$127,7),""),"")</f>
        <v>0.30196078431372547</v>
      </c>
      <c r="CI42" s="44">
        <f t="shared" ca="1" si="71"/>
        <v>2</v>
      </c>
      <c r="CJ42" s="27">
        <f t="shared" ca="1" si="38"/>
        <v>0.62871638403389885</v>
      </c>
      <c r="CK42" s="44">
        <f ca="1">IF(CF42="NO",VLOOKUP(CA42,'Players Stats'!$C$88:$H$127,7-'Quarter 4'!CI42),"")</f>
        <v>0.45100000000000001</v>
      </c>
      <c r="CL42" s="44">
        <f t="shared" ca="1" si="72"/>
        <v>0</v>
      </c>
      <c r="CM42" s="27">
        <f t="shared" ca="1" si="39"/>
        <v>0.65552340608208659</v>
      </c>
      <c r="CN42" s="44" t="str">
        <f ca="1">IF(CM42="","",IF(CM42&lt;=VLOOKUP(CA42,'Players Stats'!$C$88:$L$127,10),"YES","NO"))</f>
        <v>NO</v>
      </c>
      <c r="CO42" s="27" t="str">
        <f t="shared" ca="1" si="40"/>
        <v/>
      </c>
      <c r="CP42" s="44" t="str">
        <f ca="1">IF(CN42="YES",IF(CO42&lt;=VLOOKUP(CA42,'Players Stats'!$C$88:$H$127,6),1,0),"")</f>
        <v/>
      </c>
      <c r="CQ42" s="27" t="str">
        <f t="shared" ca="1" si="41"/>
        <v/>
      </c>
      <c r="CR42" s="44" t="str">
        <f ca="1">IF(AND(CN42="YES",CQ42&lt;&gt;""),IF(CQ42&lt;=VLOOKUP(CA42,'Players Stats'!$C$88:$H$127,6),1,0),"")</f>
        <v/>
      </c>
      <c r="CS42" s="27">
        <f t="shared" ca="1" si="42"/>
        <v>0.72928642860198301</v>
      </c>
      <c r="CT42" s="44" t="str">
        <f ca="1">IF(CS42="","",IF(CS42&lt;=Simulation!$K$7,"YES","NO"))</f>
        <v>NO</v>
      </c>
      <c r="CU42" s="27">
        <f t="shared" ca="1" si="43"/>
        <v>1.7521575603229866E-4</v>
      </c>
      <c r="CV42" s="44">
        <f ca="1">IF(CT42="NO",IF(CU42&lt;=Simulation!$K$9,BX42,BY42),"")</f>
        <v>7</v>
      </c>
      <c r="CX42" s="44">
        <f t="shared" ca="1" si="44"/>
        <v>19</v>
      </c>
      <c r="CY42" s="6" t="str">
        <f t="shared" ca="1" si="45"/>
        <v>-</v>
      </c>
      <c r="CZ42" s="44">
        <f t="shared" ca="1" si="46"/>
        <v>17</v>
      </c>
      <c r="DB42" s="44" t="str">
        <f t="shared" ca="1" si="3"/>
        <v/>
      </c>
      <c r="DC42" s="44" t="str">
        <f t="shared" ca="1" si="3"/>
        <v/>
      </c>
      <c r="DD42" s="44" t="str">
        <f t="shared" ca="1" si="3"/>
        <v/>
      </c>
      <c r="DE42" s="44"/>
      <c r="DF42" s="44">
        <f ca="1">IF(DF41&lt;&gt;"",IF(AND(DF41&lt;60*Simulation!$K$8, DF41+DG42&lt;60*Simulation!$K$8),DF41+DG42,""),"")</f>
        <v>446</v>
      </c>
      <c r="DG42" s="44">
        <f ca="1">IF(DF41&lt;&gt;"",IF(AND(EF41&lt;&gt;"", DH41=EF41),RANDBETWEEN(Simulation!$N$6,Simulation!$P$6),RANDBETWEEN(Simulation!$N$5,Simulation!$P$5)),"")</f>
        <v>16</v>
      </c>
      <c r="DH42" s="44">
        <f t="shared" ca="1" si="73"/>
        <v>7</v>
      </c>
      <c r="DI42" s="44">
        <f t="shared" ca="1" si="47"/>
        <v>8</v>
      </c>
      <c r="DJ42" s="27">
        <f t="shared" ca="1" si="48"/>
        <v>0.30389002289175915</v>
      </c>
      <c r="DK42" s="44">
        <f t="shared" ca="1" si="49"/>
        <v>32</v>
      </c>
      <c r="DL42" s="44" t="str">
        <f ca="1">IF(DF42&lt;&gt;"",VLOOKUP(DK42,'Players Stats'!$C$88:$D$127,2),"")</f>
        <v>Shooting Guard</v>
      </c>
      <c r="DM42" s="44" t="str">
        <f ca="1">IF(DF42&lt;&gt;"",VLOOKUP(DK42,'Players Stats'!$C$88:$E$127,3),"")</f>
        <v>Stephen Curry</v>
      </c>
      <c r="DN42" s="27">
        <f t="shared" ca="1" si="50"/>
        <v>0.14976402902883001</v>
      </c>
      <c r="DO42" s="44">
        <f ca="1">IF(DF42&lt;&gt;"",VLOOKUP('Quarter 4'!DK42-5*('Quarter 4'!DH42-1),'Players Stats'!$B$136:$J$140,1+DI42),"")</f>
        <v>4.4549999999999999E-2</v>
      </c>
      <c r="DP42" s="44" t="str">
        <f t="shared" ca="1" si="74"/>
        <v>NO</v>
      </c>
      <c r="DQ42" s="27">
        <f t="shared" ca="1" si="51"/>
        <v>0.93141416355928397</v>
      </c>
      <c r="DR42" s="44">
        <f ca="1">IF(DF42&lt;&gt;"",IF(DP42="NO",VLOOKUP(DK42,'Players Stats'!$C$88:$I$127,7),""),"")</f>
        <v>0.30196078431372547</v>
      </c>
      <c r="DS42" s="44">
        <f t="shared" ca="1" si="75"/>
        <v>2</v>
      </c>
      <c r="DT42" s="27">
        <f t="shared" ca="1" si="52"/>
        <v>8.6621033329745023E-2</v>
      </c>
      <c r="DU42" s="44">
        <f ca="1">IF(DP42="NO",VLOOKUP(DK42,'Players Stats'!$C$88:$H$127,7-'Quarter 4'!DS42),"")</f>
        <v>0.45100000000000001</v>
      </c>
      <c r="DV42" s="44">
        <f t="shared" ca="1" si="76"/>
        <v>2</v>
      </c>
      <c r="DW42" s="27">
        <f t="shared" ca="1" si="53"/>
        <v>0.16654851113901292</v>
      </c>
      <c r="DX42" s="44" t="str">
        <f ca="1">IF(DW42="","",IF(DW42&lt;=VLOOKUP(DK42,'Players Stats'!$C$88:$L$127,10),"YES","NO"))</f>
        <v>NO</v>
      </c>
      <c r="DY42" s="27" t="str">
        <f t="shared" ca="1" si="54"/>
        <v/>
      </c>
      <c r="DZ42" s="44" t="str">
        <f ca="1">IF(DX42="YES",IF(DY42&lt;=VLOOKUP(DK42,'Players Stats'!$C$88:$H$127,6),1,0),"")</f>
        <v/>
      </c>
      <c r="EA42" s="27" t="str">
        <f t="shared" ca="1" si="55"/>
        <v/>
      </c>
      <c r="EB42" s="44" t="str">
        <f ca="1">IF(AND(DX42="YES",EA42&lt;&gt;""),IF(EA42&lt;=VLOOKUP(DK42,'Players Stats'!$C$88:$H$127,6),1,0),"")</f>
        <v/>
      </c>
      <c r="EC42" s="27" t="str">
        <f t="shared" ca="1" si="56"/>
        <v/>
      </c>
      <c r="ED42" s="44" t="str">
        <f ca="1">IF(EC42="","",IF(EC42&lt;=Simulation!$K$7,"YES","NO"))</f>
        <v/>
      </c>
      <c r="EE42" s="27" t="str">
        <f t="shared" ca="1" si="57"/>
        <v/>
      </c>
      <c r="EF42" s="44" t="str">
        <f ca="1">IF(ED42="NO",IF(EE42&lt;=Simulation!$K$9,DH42,DI42),"")</f>
        <v/>
      </c>
      <c r="EH42" s="44">
        <f t="shared" ca="1" si="58"/>
        <v>14</v>
      </c>
      <c r="EI42" s="6" t="str">
        <f t="shared" ca="1" si="59"/>
        <v>-</v>
      </c>
      <c r="EJ42" s="44">
        <f t="shared" ca="1" si="60"/>
        <v>18</v>
      </c>
      <c r="EL42" s="44" t="str">
        <f t="shared" ca="1" si="4"/>
        <v/>
      </c>
      <c r="EM42" s="44" t="str">
        <f t="shared" ca="1" si="4"/>
        <v/>
      </c>
      <c r="EN42" s="44" t="str">
        <f t="shared" ca="1" si="4"/>
        <v/>
      </c>
    </row>
    <row r="43" spans="2:144">
      <c r="B43" s="44">
        <f ca="1">IF(B42&lt;&gt;"",IF(AND(B42&lt;60*Simulation!$K$8, B42+C43&lt;60*Simulation!$K$8),B42+C43,""),"")</f>
        <v>469</v>
      </c>
      <c r="C43" s="44">
        <f ca="1">IF(B42&lt;&gt;"",IF(AND(AB42&lt;&gt;"", D42=AB42),RANDBETWEEN(Simulation!$N$6,Simulation!$P$6),RANDBETWEEN(Simulation!$N$5,Simulation!$P$5)),"")</f>
        <v>15</v>
      </c>
      <c r="D43" s="44">
        <f t="shared" ca="1" si="61"/>
        <v>8</v>
      </c>
      <c r="E43" s="44">
        <f t="shared" ca="1" si="5"/>
        <v>7</v>
      </c>
      <c r="F43" s="27">
        <f t="shared" ca="1" si="6"/>
        <v>0.12009769449352869</v>
      </c>
      <c r="G43" s="44">
        <f t="shared" ca="1" si="7"/>
        <v>36</v>
      </c>
      <c r="H43" s="44" t="str">
        <f ca="1">IF(B43&lt;&gt;"",VLOOKUP(G43,'Players Stats'!$C$88:$D$127,2),"")</f>
        <v>Point Guard</v>
      </c>
      <c r="I43" s="44" t="str">
        <f ca="1">IF(B43&lt;&gt;"",VLOOKUP(G43,'Players Stats'!$C$88:$E$127,3),"")</f>
        <v>Danny Green</v>
      </c>
      <c r="J43" s="27">
        <f t="shared" ca="1" si="8"/>
        <v>0.20901121173956483</v>
      </c>
      <c r="K43" s="44">
        <f ca="1">IF(B43&lt;&gt;"",VLOOKUP('Quarter 4'!G43-5*('Quarter 4'!D43-1),'Players Stats'!$B$136:$J$140,1+E43),"")</f>
        <v>7.0150000000000004E-2</v>
      </c>
      <c r="L43" s="44" t="str">
        <f t="shared" ca="1" si="62"/>
        <v>NO</v>
      </c>
      <c r="M43" s="27">
        <f t="shared" ca="1" si="9"/>
        <v>8.2517846642351067E-2</v>
      </c>
      <c r="N43" s="44">
        <f ca="1">IF(B43&lt;&gt;"",IF(L43="NO",VLOOKUP(G43,'Players Stats'!$C$88:$I$127,7),""),"")</f>
        <v>0.38518518518518519</v>
      </c>
      <c r="O43" s="44">
        <f t="shared" ca="1" si="63"/>
        <v>3</v>
      </c>
      <c r="P43" s="27">
        <f t="shared" ca="1" si="10"/>
        <v>0.61780356351775845</v>
      </c>
      <c r="Q43" s="44">
        <f ca="1">IF(L43="NO",VLOOKUP(G43,'Players Stats'!$C$88:$H$127,7-'Quarter 4'!O43),"")</f>
        <v>0.42899999999999999</v>
      </c>
      <c r="R43" s="44">
        <f t="shared" ca="1" si="64"/>
        <v>0</v>
      </c>
      <c r="S43" s="27" t="str">
        <f t="shared" ca="1" si="11"/>
        <v/>
      </c>
      <c r="T43" s="44" t="str">
        <f ca="1">IF(S43="","",IF(S43&lt;=VLOOKUP(G43,'Players Stats'!$C$88:$L$127,10),"YES","NO"))</f>
        <v/>
      </c>
      <c r="U43" s="27" t="str">
        <f t="shared" ca="1" si="12"/>
        <v/>
      </c>
      <c r="V43" s="44" t="str">
        <f ca="1">IF(T43="YES",IF(U43&lt;=VLOOKUP(G43,'Players Stats'!$C$88:$H$127,6),1,0),"")</f>
        <v/>
      </c>
      <c r="W43" s="27" t="str">
        <f t="shared" ca="1" si="13"/>
        <v/>
      </c>
      <c r="X43" s="44" t="str">
        <f ca="1">IF(AND(T43="YES",W43&lt;&gt;""),IF(W43&lt;=VLOOKUP(G43,'Players Stats'!$C$88:$H$127,6),1,0),"")</f>
        <v/>
      </c>
      <c r="Y43" s="27" t="str">
        <f t="shared" ca="1" si="14"/>
        <v/>
      </c>
      <c r="Z43" s="44" t="str">
        <f ca="1">IF(Y43="","",IF(Y43&lt;=Simulation!$K$7,"YES","NO"))</f>
        <v/>
      </c>
      <c r="AA43" s="27" t="str">
        <f t="shared" ca="1" si="15"/>
        <v/>
      </c>
      <c r="AB43" s="44" t="str">
        <f ca="1">IF(Z43="NO",IF(AA43&lt;=Simulation!$K$9,D43,E43),"")</f>
        <v/>
      </c>
      <c r="AD43" s="44">
        <f t="shared" ca="1" si="16"/>
        <v>12</v>
      </c>
      <c r="AE43" s="6" t="str">
        <f t="shared" ca="1" si="17"/>
        <v>-</v>
      </c>
      <c r="AF43" s="44">
        <f t="shared" ca="1" si="18"/>
        <v>18</v>
      </c>
      <c r="AH43" s="44" t="str">
        <f t="shared" ca="1" si="77"/>
        <v/>
      </c>
      <c r="AI43" s="44" t="str">
        <f t="shared" ca="1" si="77"/>
        <v/>
      </c>
      <c r="AJ43" s="44" t="str">
        <f t="shared" ca="1" si="77"/>
        <v/>
      </c>
      <c r="AL43" s="44">
        <f ca="1">IF(AL42&lt;&gt;"",IF(AND(AL42&lt;60*Simulation!$K$8, AL42+AM43&lt;60*Simulation!$K$8),AL42+AM43,""),"")</f>
        <v>502</v>
      </c>
      <c r="AM43" s="44">
        <f ca="1">IF(AL42&lt;&gt;"",IF(AND(BL42&lt;&gt;"", AN42=BL42),RANDBETWEEN(Simulation!$N$6,Simulation!$P$6),RANDBETWEEN(Simulation!$N$5,Simulation!$P$5)),"")</f>
        <v>16</v>
      </c>
      <c r="AN43" s="44">
        <f t="shared" ca="1" si="65"/>
        <v>8</v>
      </c>
      <c r="AO43" s="44">
        <f t="shared" ca="1" si="19"/>
        <v>7</v>
      </c>
      <c r="AP43" s="27">
        <f t="shared" ca="1" si="20"/>
        <v>0.24851257242280167</v>
      </c>
      <c r="AQ43" s="44">
        <f t="shared" ca="1" si="21"/>
        <v>37</v>
      </c>
      <c r="AR43" s="44" t="str">
        <f ca="1">IF(AL43&lt;&gt;"",VLOOKUP(AQ43,'Players Stats'!$C$88:$D$127,2),"")</f>
        <v>Shooting Guard</v>
      </c>
      <c r="AS43" s="44" t="str">
        <f ca="1">IF(AL43&lt;&gt;"",VLOOKUP(AQ43,'Players Stats'!$C$88:$E$127,3),"")</f>
        <v>Tony Parker</v>
      </c>
      <c r="AT43" s="27">
        <f t="shared" ca="1" si="22"/>
        <v>0.3434796194108467</v>
      </c>
      <c r="AU43" s="44">
        <f ca="1">IF(AL43&lt;&gt;"",VLOOKUP('Quarter 4'!AQ43-5*('Quarter 4'!AN43-1),'Players Stats'!$B$136:$J$140,1+AO43),"")</f>
        <v>9.6149999999999999E-2</v>
      </c>
      <c r="AV43" s="44" t="str">
        <f t="shared" ca="1" si="66"/>
        <v>NO</v>
      </c>
      <c r="AW43" s="27">
        <f t="shared" ca="1" si="23"/>
        <v>0.905249436952414</v>
      </c>
      <c r="AX43" s="44">
        <f ca="1">IF(AL43&lt;&gt;"",IF(AV43="NO",VLOOKUP(AQ43,'Players Stats'!$C$88:$I$127,7),""),"")</f>
        <v>6.2111801242236017E-2</v>
      </c>
      <c r="AY43" s="44">
        <f t="shared" ca="1" si="67"/>
        <v>2</v>
      </c>
      <c r="AZ43" s="27">
        <f t="shared" ca="1" si="24"/>
        <v>0.99326084828080008</v>
      </c>
      <c r="BA43" s="44">
        <f ca="1">IF(AV43="NO",VLOOKUP(AQ43,'Players Stats'!$C$88:$H$127,7-'Quarter 4'!AY43),"")</f>
        <v>0.52200000000000002</v>
      </c>
      <c r="BB43" s="44">
        <f t="shared" ca="1" si="68"/>
        <v>0</v>
      </c>
      <c r="BC43" s="27">
        <f t="shared" ca="1" si="25"/>
        <v>0.31064285802022129</v>
      </c>
      <c r="BD43" s="44" t="str">
        <f ca="1">IF(BC43="","",IF(BC43&lt;=VLOOKUP(AQ43,'Players Stats'!$C$88:$L$127,10),"YES","NO"))</f>
        <v>NO</v>
      </c>
      <c r="BE43" s="27" t="str">
        <f t="shared" ca="1" si="26"/>
        <v/>
      </c>
      <c r="BF43" s="44" t="str">
        <f ca="1">IF(BD43="YES",IF(BE43&lt;=VLOOKUP(AQ43,'Players Stats'!$C$88:$H$127,6),1,0),"")</f>
        <v/>
      </c>
      <c r="BG43" s="27" t="str">
        <f t="shared" ca="1" si="27"/>
        <v/>
      </c>
      <c r="BH43" s="44" t="str">
        <f ca="1">IF(AND(BD43="YES",BG43&lt;&gt;""),IF(BG43&lt;=VLOOKUP(AQ43,'Players Stats'!$C$88:$H$127,6),1,0),"")</f>
        <v/>
      </c>
      <c r="BI43" s="27">
        <f t="shared" ca="1" si="28"/>
        <v>0.93166886164430218</v>
      </c>
      <c r="BJ43" s="44" t="str">
        <f ca="1">IF(BI43="","",IF(BI43&lt;=Simulation!$K$7,"YES","NO"))</f>
        <v>NO</v>
      </c>
      <c r="BK43" s="27">
        <f t="shared" ca="1" si="29"/>
        <v>0.43500507684472578</v>
      </c>
      <c r="BL43" s="44">
        <f ca="1">IF(BJ43="NO",IF(BK43&lt;=Simulation!$K$9,AN43,AO43),"")</f>
        <v>7</v>
      </c>
      <c r="BN43" s="44">
        <f t="shared" ca="1" si="30"/>
        <v>8</v>
      </c>
      <c r="BO43" s="6" t="str">
        <f t="shared" ca="1" si="31"/>
        <v>-</v>
      </c>
      <c r="BP43" s="44">
        <f t="shared" ca="1" si="32"/>
        <v>9</v>
      </c>
      <c r="BR43" s="44" t="str">
        <f t="shared" ca="1" si="2"/>
        <v/>
      </c>
      <c r="BS43" s="44" t="str">
        <f t="shared" ca="1" si="2"/>
        <v/>
      </c>
      <c r="BT43" s="44" t="str">
        <f t="shared" ca="1" si="2"/>
        <v/>
      </c>
      <c r="BU43" s="44"/>
      <c r="BV43" s="44">
        <f ca="1">IF(BV42&lt;&gt;"",IF(AND(BV42&lt;60*Simulation!$K$8, BV42+BW43&lt;60*Simulation!$K$8),BV42+BW43,""),"")</f>
        <v>499</v>
      </c>
      <c r="BW43" s="44">
        <f ca="1">IF(BV42&lt;&gt;"",IF(AND(CV42&lt;&gt;"", BX42=CV42),RANDBETWEEN(Simulation!$N$6,Simulation!$P$6),RANDBETWEEN(Simulation!$N$5,Simulation!$P$5)),"")</f>
        <v>4</v>
      </c>
      <c r="BX43" s="44">
        <f t="shared" ca="1" si="69"/>
        <v>7</v>
      </c>
      <c r="BY43" s="44">
        <f t="shared" ca="1" si="33"/>
        <v>8</v>
      </c>
      <c r="BZ43" s="27">
        <f t="shared" ca="1" si="34"/>
        <v>0.60828025901463167</v>
      </c>
      <c r="CA43" s="44">
        <f t="shared" ca="1" si="35"/>
        <v>34</v>
      </c>
      <c r="CB43" s="44" t="str">
        <f ca="1">IF(BV43&lt;&gt;"",VLOOKUP(CA43,'Players Stats'!$C$88:$D$127,2),"")</f>
        <v>Power Forward</v>
      </c>
      <c r="CC43" s="44" t="str">
        <f ca="1">IF(BV43&lt;&gt;"",VLOOKUP(CA43,'Players Stats'!$C$88:$E$127,3),"")</f>
        <v>Carl Landry</v>
      </c>
      <c r="CD43" s="27">
        <f t="shared" ca="1" si="36"/>
        <v>0.35355475113346424</v>
      </c>
      <c r="CE43" s="44">
        <f ca="1">IF(BV43&lt;&gt;"",VLOOKUP('Quarter 4'!CA43-5*('Quarter 4'!BX43-1),'Players Stats'!$B$136:$J$140,1+BY43),"")</f>
        <v>0.14340000000000003</v>
      </c>
      <c r="CF43" s="44" t="str">
        <f t="shared" ca="1" si="70"/>
        <v>NO</v>
      </c>
      <c r="CG43" s="27">
        <f t="shared" ca="1" si="37"/>
        <v>0.55606287923528785</v>
      </c>
      <c r="CH43" s="44">
        <f ca="1">IF(BV43&lt;&gt;"",IF(CF43="NO",VLOOKUP(CA43,'Players Stats'!$C$88:$I$127,7),""),"")</f>
        <v>0</v>
      </c>
      <c r="CI43" s="44">
        <f t="shared" ca="1" si="71"/>
        <v>2</v>
      </c>
      <c r="CJ43" s="27">
        <f t="shared" ca="1" si="38"/>
        <v>8.3340016384868654E-2</v>
      </c>
      <c r="CK43" s="44">
        <f ca="1">IF(CF43="NO",VLOOKUP(CA43,'Players Stats'!$C$88:$H$127,7-'Quarter 4'!CI43),"")</f>
        <v>0.54</v>
      </c>
      <c r="CL43" s="44">
        <f t="shared" ca="1" si="72"/>
        <v>2</v>
      </c>
      <c r="CM43" s="27">
        <f t="shared" ca="1" si="39"/>
        <v>0.39066791839815296</v>
      </c>
      <c r="CN43" s="44" t="str">
        <f ca="1">IF(CM43="","",IF(CM43&lt;=VLOOKUP(CA43,'Players Stats'!$C$88:$L$127,10),"YES","NO"))</f>
        <v>NO</v>
      </c>
      <c r="CO43" s="27" t="str">
        <f t="shared" ca="1" si="40"/>
        <v/>
      </c>
      <c r="CP43" s="44" t="str">
        <f ca="1">IF(CN43="YES",IF(CO43&lt;=VLOOKUP(CA43,'Players Stats'!$C$88:$H$127,6),1,0),"")</f>
        <v/>
      </c>
      <c r="CQ43" s="27" t="str">
        <f t="shared" ca="1" si="41"/>
        <v/>
      </c>
      <c r="CR43" s="44" t="str">
        <f ca="1">IF(AND(CN43="YES",CQ43&lt;&gt;""),IF(CQ43&lt;=VLOOKUP(CA43,'Players Stats'!$C$88:$H$127,6),1,0),"")</f>
        <v/>
      </c>
      <c r="CS43" s="27" t="str">
        <f t="shared" ca="1" si="42"/>
        <v/>
      </c>
      <c r="CT43" s="44" t="str">
        <f ca="1">IF(CS43="","",IF(CS43&lt;=Simulation!$K$7,"YES","NO"))</f>
        <v/>
      </c>
      <c r="CU43" s="27" t="str">
        <f t="shared" ca="1" si="43"/>
        <v/>
      </c>
      <c r="CV43" s="44" t="str">
        <f ca="1">IF(CT43="NO",IF(CU43&lt;=Simulation!$K$9,BX43,BY43),"")</f>
        <v/>
      </c>
      <c r="CX43" s="44">
        <f t="shared" ca="1" si="44"/>
        <v>21</v>
      </c>
      <c r="CY43" s="6" t="str">
        <f t="shared" ca="1" si="45"/>
        <v>-</v>
      </c>
      <c r="CZ43" s="44">
        <f t="shared" ca="1" si="46"/>
        <v>17</v>
      </c>
      <c r="DB43" s="44" t="str">
        <f t="shared" ca="1" si="3"/>
        <v/>
      </c>
      <c r="DC43" s="44" t="str">
        <f t="shared" ca="1" si="3"/>
        <v/>
      </c>
      <c r="DD43" s="44" t="str">
        <f t="shared" ca="1" si="3"/>
        <v/>
      </c>
      <c r="DE43" s="44"/>
      <c r="DF43" s="44">
        <f ca="1">IF(DF42&lt;&gt;"",IF(AND(DF42&lt;60*Simulation!$K$8, DF42+DG43&lt;60*Simulation!$K$8),DF42+DG43,""),"")</f>
        <v>461</v>
      </c>
      <c r="DG43" s="44">
        <f ca="1">IF(DF42&lt;&gt;"",IF(AND(EF42&lt;&gt;"", DH42=EF42),RANDBETWEEN(Simulation!$N$6,Simulation!$P$6),RANDBETWEEN(Simulation!$N$5,Simulation!$P$5)),"")</f>
        <v>15</v>
      </c>
      <c r="DH43" s="44">
        <f t="shared" ca="1" si="73"/>
        <v>8</v>
      </c>
      <c r="DI43" s="44">
        <f t="shared" ca="1" si="47"/>
        <v>7</v>
      </c>
      <c r="DJ43" s="27">
        <f t="shared" ca="1" si="48"/>
        <v>0.64744626453261966</v>
      </c>
      <c r="DK43" s="44">
        <f t="shared" ca="1" si="49"/>
        <v>39</v>
      </c>
      <c r="DL43" s="44" t="str">
        <f ca="1">IF(DF43&lt;&gt;"",VLOOKUP(DK43,'Players Stats'!$C$88:$D$127,2),"")</f>
        <v>Power Forward</v>
      </c>
      <c r="DM43" s="44" t="str">
        <f ca="1">IF(DF43&lt;&gt;"",VLOOKUP(DK43,'Players Stats'!$C$88:$E$127,3),"")</f>
        <v>Tim Duncan</v>
      </c>
      <c r="DN43" s="27">
        <f t="shared" ca="1" si="50"/>
        <v>0.45963283267758848</v>
      </c>
      <c r="DO43" s="44">
        <f ca="1">IF(DF43&lt;&gt;"",VLOOKUP('Quarter 4'!DK43-5*('Quarter 4'!DH43-1),'Players Stats'!$B$136:$J$140,1+DI43),"")</f>
        <v>3.9400000000000004E-2</v>
      </c>
      <c r="DP43" s="44" t="str">
        <f t="shared" ca="1" si="74"/>
        <v>NO</v>
      </c>
      <c r="DQ43" s="27">
        <f t="shared" ca="1" si="51"/>
        <v>0.87570923893592245</v>
      </c>
      <c r="DR43" s="44">
        <f ca="1">IF(DF43&lt;&gt;"",IF(DP43="NO",VLOOKUP(DK43,'Players Stats'!$C$88:$I$127,7),""),"")</f>
        <v>7.0422535211267616E-3</v>
      </c>
      <c r="DS43" s="44">
        <f t="shared" ca="1" si="75"/>
        <v>2</v>
      </c>
      <c r="DT43" s="27">
        <f t="shared" ca="1" si="52"/>
        <v>0.16494096116741497</v>
      </c>
      <c r="DU43" s="44">
        <f ca="1">IF(DP43="NO",VLOOKUP(DK43,'Players Stats'!$C$88:$H$127,7-'Quarter 4'!DS43),"")</f>
        <v>0.502</v>
      </c>
      <c r="DV43" s="44">
        <f t="shared" ca="1" si="76"/>
        <v>2</v>
      </c>
      <c r="DW43" s="27">
        <f t="shared" ca="1" si="53"/>
        <v>0.99460589352557149</v>
      </c>
      <c r="DX43" s="44" t="str">
        <f ca="1">IF(DW43="","",IF(DW43&lt;=VLOOKUP(DK43,'Players Stats'!$C$88:$L$127,10),"YES","NO"))</f>
        <v>NO</v>
      </c>
      <c r="DY43" s="27" t="str">
        <f t="shared" ca="1" si="54"/>
        <v/>
      </c>
      <c r="DZ43" s="44" t="str">
        <f ca="1">IF(DX43="YES",IF(DY43&lt;=VLOOKUP(DK43,'Players Stats'!$C$88:$H$127,6),1,0),"")</f>
        <v/>
      </c>
      <c r="EA43" s="27" t="str">
        <f t="shared" ca="1" si="55"/>
        <v/>
      </c>
      <c r="EB43" s="44" t="str">
        <f ca="1">IF(AND(DX43="YES",EA43&lt;&gt;""),IF(EA43&lt;=VLOOKUP(DK43,'Players Stats'!$C$88:$H$127,6),1,0),"")</f>
        <v/>
      </c>
      <c r="EC43" s="27" t="str">
        <f t="shared" ca="1" si="56"/>
        <v/>
      </c>
      <c r="ED43" s="44" t="str">
        <f ca="1">IF(EC43="","",IF(EC43&lt;=Simulation!$K$7,"YES","NO"))</f>
        <v/>
      </c>
      <c r="EE43" s="27" t="str">
        <f t="shared" ca="1" si="57"/>
        <v/>
      </c>
      <c r="EF43" s="44" t="str">
        <f ca="1">IF(ED43="NO",IF(EE43&lt;=Simulation!$K$9,DH43,DI43),"")</f>
        <v/>
      </c>
      <c r="EH43" s="44">
        <f t="shared" ca="1" si="58"/>
        <v>14</v>
      </c>
      <c r="EI43" s="6" t="str">
        <f t="shared" ca="1" si="59"/>
        <v>-</v>
      </c>
      <c r="EJ43" s="44">
        <f t="shared" ca="1" si="60"/>
        <v>20</v>
      </c>
      <c r="EL43" s="44" t="str">
        <f t="shared" ca="1" si="4"/>
        <v/>
      </c>
      <c r="EM43" s="44" t="str">
        <f t="shared" ca="1" si="4"/>
        <v/>
      </c>
      <c r="EN43" s="44" t="str">
        <f t="shared" ca="1" si="4"/>
        <v/>
      </c>
    </row>
    <row r="44" spans="2:144">
      <c r="B44" s="44">
        <f ca="1">IF(B43&lt;&gt;"",IF(AND(B43&lt;60*Simulation!$K$8, B43+C44&lt;60*Simulation!$K$8),B43+C44,""),"")</f>
        <v>485</v>
      </c>
      <c r="C44" s="44">
        <f ca="1">IF(B43&lt;&gt;"",IF(AND(AB43&lt;&gt;"", D43=AB43),RANDBETWEEN(Simulation!$N$6,Simulation!$P$6),RANDBETWEEN(Simulation!$N$5,Simulation!$P$5)),"")</f>
        <v>16</v>
      </c>
      <c r="D44" s="44">
        <f t="shared" ca="1" si="61"/>
        <v>7</v>
      </c>
      <c r="E44" s="44">
        <f t="shared" ca="1" si="5"/>
        <v>8</v>
      </c>
      <c r="F44" s="27">
        <f t="shared" ca="1" si="6"/>
        <v>0.6457423411488028</v>
      </c>
      <c r="G44" s="44">
        <f t="shared" ca="1" si="7"/>
        <v>34</v>
      </c>
      <c r="H44" s="44" t="str">
        <f ca="1">IF(B44&lt;&gt;"",VLOOKUP(G44,'Players Stats'!$C$88:$D$127,2),"")</f>
        <v>Power Forward</v>
      </c>
      <c r="I44" s="44" t="str">
        <f ca="1">IF(B44&lt;&gt;"",VLOOKUP(G44,'Players Stats'!$C$88:$E$127,3),"")</f>
        <v>Carl Landry</v>
      </c>
      <c r="J44" s="27">
        <f t="shared" ca="1" si="8"/>
        <v>0.38345308559053559</v>
      </c>
      <c r="K44" s="44">
        <f ca="1">IF(B44&lt;&gt;"",VLOOKUP('Quarter 4'!G44-5*('Quarter 4'!D44-1),'Players Stats'!$B$136:$J$140,1+E44),"")</f>
        <v>0.14340000000000003</v>
      </c>
      <c r="L44" s="44" t="str">
        <f t="shared" ca="1" si="62"/>
        <v>NO</v>
      </c>
      <c r="M44" s="27">
        <f t="shared" ca="1" si="9"/>
        <v>0.59001262065231808</v>
      </c>
      <c r="N44" s="44">
        <f ca="1">IF(B44&lt;&gt;"",IF(L44="NO",VLOOKUP(G44,'Players Stats'!$C$88:$I$127,7),""),"")</f>
        <v>0</v>
      </c>
      <c r="O44" s="44">
        <f t="shared" ca="1" si="63"/>
        <v>2</v>
      </c>
      <c r="P44" s="27">
        <f t="shared" ca="1" si="10"/>
        <v>0.23757397610582875</v>
      </c>
      <c r="Q44" s="44">
        <f ca="1">IF(L44="NO",VLOOKUP(G44,'Players Stats'!$C$88:$H$127,7-'Quarter 4'!O44),"")</f>
        <v>0.54</v>
      </c>
      <c r="R44" s="44">
        <f t="shared" ca="1" si="64"/>
        <v>2</v>
      </c>
      <c r="S44" s="27">
        <f t="shared" ca="1" si="11"/>
        <v>1.6304587207978893E-2</v>
      </c>
      <c r="T44" s="44" t="str">
        <f ca="1">IF(S44="","",IF(S44&lt;=VLOOKUP(G44,'Players Stats'!$C$88:$L$127,10),"YES","NO"))</f>
        <v>YES</v>
      </c>
      <c r="U44" s="27">
        <f t="shared" ca="1" si="12"/>
        <v>7.183690894074013E-2</v>
      </c>
      <c r="V44" s="44">
        <f ca="1">IF(T44="YES",IF(U44&lt;=VLOOKUP(G44,'Players Stats'!$C$88:$H$127,6),1,0),"")</f>
        <v>1</v>
      </c>
      <c r="W44" s="27" t="str">
        <f t="shared" ca="1" si="13"/>
        <v/>
      </c>
      <c r="X44" s="44" t="str">
        <f ca="1">IF(AND(T44="YES",W44&lt;&gt;""),IF(W44&lt;=VLOOKUP(G44,'Players Stats'!$C$88:$H$127,6),1,0),"")</f>
        <v/>
      </c>
      <c r="Y44" s="27" t="str">
        <f t="shared" ca="1" si="14"/>
        <v/>
      </c>
      <c r="Z44" s="44" t="str">
        <f ca="1">IF(Y44="","",IF(Y44&lt;=Simulation!$K$7,"YES","NO"))</f>
        <v/>
      </c>
      <c r="AA44" s="27" t="str">
        <f t="shared" ca="1" si="15"/>
        <v/>
      </c>
      <c r="AB44" s="44" t="str">
        <f ca="1">IF(Z44="NO",IF(AA44&lt;=Simulation!$K$9,D44,E44),"")</f>
        <v/>
      </c>
      <c r="AD44" s="44">
        <f t="shared" ca="1" si="16"/>
        <v>15</v>
      </c>
      <c r="AE44" s="6" t="str">
        <f t="shared" ca="1" si="17"/>
        <v>-</v>
      </c>
      <c r="AF44" s="44">
        <f t="shared" ca="1" si="18"/>
        <v>18</v>
      </c>
      <c r="AH44" s="44" t="str">
        <f t="shared" ca="1" si="77"/>
        <v/>
      </c>
      <c r="AI44" s="44" t="str">
        <f t="shared" ca="1" si="77"/>
        <v/>
      </c>
      <c r="AJ44" s="44" t="str">
        <f t="shared" ca="1" si="77"/>
        <v/>
      </c>
      <c r="AL44" s="44">
        <f ca="1">IF(AL43&lt;&gt;"",IF(AND(AL43&lt;60*Simulation!$K$8, AL43+AM44&lt;60*Simulation!$K$8),AL43+AM44,""),"")</f>
        <v>520</v>
      </c>
      <c r="AM44" s="44">
        <f ca="1">IF(AL43&lt;&gt;"",IF(AND(BL43&lt;&gt;"", AN43=BL43),RANDBETWEEN(Simulation!$N$6,Simulation!$P$6),RANDBETWEEN(Simulation!$N$5,Simulation!$P$5)),"")</f>
        <v>18</v>
      </c>
      <c r="AN44" s="44">
        <f t="shared" ca="1" si="65"/>
        <v>7</v>
      </c>
      <c r="AO44" s="44">
        <f t="shared" ca="1" si="19"/>
        <v>8</v>
      </c>
      <c r="AP44" s="27">
        <f t="shared" ca="1" si="20"/>
        <v>0.1599050679916727</v>
      </c>
      <c r="AQ44" s="44">
        <f t="shared" ca="1" si="21"/>
        <v>31</v>
      </c>
      <c r="AR44" s="44" t="str">
        <f ca="1">IF(AL44&lt;&gt;"",VLOOKUP(AQ44,'Players Stats'!$C$88:$D$127,2),"")</f>
        <v>Point Guard</v>
      </c>
      <c r="AS44" s="44" t="str">
        <f ca="1">IF(AL44&lt;&gt;"",VLOOKUP(AQ44,'Players Stats'!$C$88:$E$127,3),"")</f>
        <v>Klay Thompson</v>
      </c>
      <c r="AT44" s="27">
        <f t="shared" ca="1" si="22"/>
        <v>2.663086188243613E-2</v>
      </c>
      <c r="AU44" s="44">
        <f ca="1">IF(AL44&lt;&gt;"",VLOOKUP('Quarter 4'!AQ44-5*('Quarter 4'!AN44-1),'Players Stats'!$B$136:$J$140,1+AO44),"")</f>
        <v>9.7650000000000001E-2</v>
      </c>
      <c r="AV44" s="44" t="str">
        <f t="shared" ca="1" si="66"/>
        <v>YES</v>
      </c>
      <c r="AW44" s="27" t="str">
        <f t="shared" ca="1" si="23"/>
        <v/>
      </c>
      <c r="AX44" s="44" t="str">
        <f ca="1">IF(AL44&lt;&gt;"",IF(AV44="NO",VLOOKUP(AQ44,'Players Stats'!$C$88:$I$127,7),""),"")</f>
        <v/>
      </c>
      <c r="AY44" s="44" t="str">
        <f t="shared" ca="1" si="67"/>
        <v/>
      </c>
      <c r="AZ44" s="27" t="str">
        <f t="shared" ca="1" si="24"/>
        <v/>
      </c>
      <c r="BA44" s="44" t="str">
        <f ca="1">IF(AV44="NO",VLOOKUP(AQ44,'Players Stats'!$C$88:$H$127,7-'Quarter 4'!AY44),"")</f>
        <v/>
      </c>
      <c r="BB44" s="44" t="str">
        <f t="shared" ca="1" si="68"/>
        <v/>
      </c>
      <c r="BC44" s="27" t="str">
        <f t="shared" ca="1" si="25"/>
        <v/>
      </c>
      <c r="BD44" s="44" t="str">
        <f ca="1">IF(BC44="","",IF(BC44&lt;=VLOOKUP(AQ44,'Players Stats'!$C$88:$L$127,10),"YES","NO"))</f>
        <v/>
      </c>
      <c r="BE44" s="27" t="str">
        <f t="shared" ca="1" si="26"/>
        <v/>
      </c>
      <c r="BF44" s="44" t="str">
        <f ca="1">IF(BD44="YES",IF(BE44&lt;=VLOOKUP(AQ44,'Players Stats'!$C$88:$H$127,6),1,0),"")</f>
        <v/>
      </c>
      <c r="BG44" s="27" t="str">
        <f t="shared" ca="1" si="27"/>
        <v/>
      </c>
      <c r="BH44" s="44" t="str">
        <f ca="1">IF(AND(BD44="YES",BG44&lt;&gt;""),IF(BG44&lt;=VLOOKUP(AQ44,'Players Stats'!$C$88:$H$127,6),1,0),"")</f>
        <v/>
      </c>
      <c r="BI44" s="27" t="str">
        <f t="shared" ca="1" si="28"/>
        <v/>
      </c>
      <c r="BJ44" s="44" t="str">
        <f ca="1">IF(BI44="","",IF(BI44&lt;=Simulation!$K$7,"YES","NO"))</f>
        <v/>
      </c>
      <c r="BK44" s="27" t="str">
        <f t="shared" ca="1" si="29"/>
        <v/>
      </c>
      <c r="BL44" s="44" t="str">
        <f ca="1">IF(BJ44="NO",IF(BK44&lt;=Simulation!$K$9,AN44,AO44),"")</f>
        <v/>
      </c>
      <c r="BN44" s="44">
        <f t="shared" ca="1" si="30"/>
        <v>8</v>
      </c>
      <c r="BO44" s="6" t="str">
        <f t="shared" ca="1" si="31"/>
        <v>-</v>
      </c>
      <c r="BP44" s="44">
        <f t="shared" ca="1" si="32"/>
        <v>9</v>
      </c>
      <c r="BR44" s="44" t="str">
        <f t="shared" ca="1" si="2"/>
        <v/>
      </c>
      <c r="BS44" s="44" t="str">
        <f t="shared" ca="1" si="2"/>
        <v/>
      </c>
      <c r="BT44" s="44" t="str">
        <f t="shared" ca="1" si="2"/>
        <v/>
      </c>
      <c r="BU44" s="44"/>
      <c r="BV44" s="44">
        <f ca="1">IF(BV43&lt;&gt;"",IF(AND(BV43&lt;60*Simulation!$K$8, BV43+BW44&lt;60*Simulation!$K$8),BV43+BW44,""),"")</f>
        <v>513</v>
      </c>
      <c r="BW44" s="44">
        <f ca="1">IF(BV43&lt;&gt;"",IF(AND(CV43&lt;&gt;"", BX43=CV43),RANDBETWEEN(Simulation!$N$6,Simulation!$P$6),RANDBETWEEN(Simulation!$N$5,Simulation!$P$5)),"")</f>
        <v>14</v>
      </c>
      <c r="BX44" s="44">
        <f t="shared" ca="1" si="69"/>
        <v>8</v>
      </c>
      <c r="BY44" s="44">
        <f t="shared" ca="1" si="33"/>
        <v>7</v>
      </c>
      <c r="BZ44" s="27">
        <f t="shared" ca="1" si="34"/>
        <v>0.64851925064101124</v>
      </c>
      <c r="CA44" s="44">
        <f t="shared" ca="1" si="35"/>
        <v>39</v>
      </c>
      <c r="CB44" s="44" t="str">
        <f ca="1">IF(BV44&lt;&gt;"",VLOOKUP(CA44,'Players Stats'!$C$88:$D$127,2),"")</f>
        <v>Power Forward</v>
      </c>
      <c r="CC44" s="44" t="str">
        <f ca="1">IF(BV44&lt;&gt;"",VLOOKUP(CA44,'Players Stats'!$C$88:$E$127,3),"")</f>
        <v>Tim Duncan</v>
      </c>
      <c r="CD44" s="27">
        <f t="shared" ca="1" si="36"/>
        <v>0.4136055297725435</v>
      </c>
      <c r="CE44" s="44">
        <f ca="1">IF(BV44&lt;&gt;"",VLOOKUP('Quarter 4'!CA44-5*('Quarter 4'!BX44-1),'Players Stats'!$B$136:$J$140,1+BY44),"")</f>
        <v>3.9400000000000004E-2</v>
      </c>
      <c r="CF44" s="44" t="str">
        <f t="shared" ca="1" si="70"/>
        <v>NO</v>
      </c>
      <c r="CG44" s="27">
        <f t="shared" ca="1" si="37"/>
        <v>0.11516473253848314</v>
      </c>
      <c r="CH44" s="44">
        <f ca="1">IF(BV44&lt;&gt;"",IF(CF44="NO",VLOOKUP(CA44,'Players Stats'!$C$88:$I$127,7),""),"")</f>
        <v>7.0422535211267616E-3</v>
      </c>
      <c r="CI44" s="44">
        <f t="shared" ca="1" si="71"/>
        <v>2</v>
      </c>
      <c r="CJ44" s="27">
        <f t="shared" ca="1" si="38"/>
        <v>0.68434225982799546</v>
      </c>
      <c r="CK44" s="44">
        <f ca="1">IF(CF44="NO",VLOOKUP(CA44,'Players Stats'!$C$88:$H$127,7-'Quarter 4'!CI44),"")</f>
        <v>0.502</v>
      </c>
      <c r="CL44" s="44">
        <f t="shared" ca="1" si="72"/>
        <v>0</v>
      </c>
      <c r="CM44" s="27">
        <f t="shared" ca="1" si="39"/>
        <v>2.3168615276972337E-2</v>
      </c>
      <c r="CN44" s="44" t="str">
        <f ca="1">IF(CM44="","",IF(CM44&lt;=VLOOKUP(CA44,'Players Stats'!$C$88:$L$127,10),"YES","NO"))</f>
        <v>NO</v>
      </c>
      <c r="CO44" s="27" t="str">
        <f t="shared" ca="1" si="40"/>
        <v/>
      </c>
      <c r="CP44" s="44" t="str">
        <f ca="1">IF(CN44="YES",IF(CO44&lt;=VLOOKUP(CA44,'Players Stats'!$C$88:$H$127,6),1,0),"")</f>
        <v/>
      </c>
      <c r="CQ44" s="27" t="str">
        <f t="shared" ca="1" si="41"/>
        <v/>
      </c>
      <c r="CR44" s="44" t="str">
        <f ca="1">IF(AND(CN44="YES",CQ44&lt;&gt;""),IF(CQ44&lt;=VLOOKUP(CA44,'Players Stats'!$C$88:$H$127,6),1,0),"")</f>
        <v/>
      </c>
      <c r="CS44" s="27">
        <f t="shared" ca="1" si="42"/>
        <v>7.6075229212730799E-2</v>
      </c>
      <c r="CT44" s="44" t="str">
        <f ca="1">IF(CS44="","",IF(CS44&lt;=Simulation!$K$7,"YES","NO"))</f>
        <v>YES</v>
      </c>
      <c r="CU44" s="27" t="str">
        <f t="shared" ca="1" si="43"/>
        <v/>
      </c>
      <c r="CV44" s="44" t="str">
        <f ca="1">IF(CT44="NO",IF(CU44&lt;=Simulation!$K$9,BX44,BY44),"")</f>
        <v/>
      </c>
      <c r="CX44" s="44">
        <f t="shared" ca="1" si="44"/>
        <v>21</v>
      </c>
      <c r="CY44" s="6" t="str">
        <f t="shared" ca="1" si="45"/>
        <v>-</v>
      </c>
      <c r="CZ44" s="44">
        <f t="shared" ca="1" si="46"/>
        <v>17</v>
      </c>
      <c r="DB44" s="44" t="str">
        <f t="shared" ca="1" si="3"/>
        <v/>
      </c>
      <c r="DC44" s="44" t="str">
        <f t="shared" ca="1" si="3"/>
        <v/>
      </c>
      <c r="DD44" s="44" t="str">
        <f t="shared" ca="1" si="3"/>
        <v/>
      </c>
      <c r="DE44" s="44"/>
      <c r="DF44" s="44">
        <f ca="1">IF(DF43&lt;&gt;"",IF(AND(DF43&lt;60*Simulation!$K$8, DF43+DG44&lt;60*Simulation!$K$8),DF43+DG44,""),"")</f>
        <v>469</v>
      </c>
      <c r="DG44" s="44">
        <f ca="1">IF(DF43&lt;&gt;"",IF(AND(EF43&lt;&gt;"", DH43=EF43),RANDBETWEEN(Simulation!$N$6,Simulation!$P$6),RANDBETWEEN(Simulation!$N$5,Simulation!$P$5)),"")</f>
        <v>8</v>
      </c>
      <c r="DH44" s="44">
        <f t="shared" ca="1" si="73"/>
        <v>7</v>
      </c>
      <c r="DI44" s="44">
        <f t="shared" ca="1" si="47"/>
        <v>8</v>
      </c>
      <c r="DJ44" s="27">
        <f t="shared" ca="1" si="48"/>
        <v>0.24954824834346445</v>
      </c>
      <c r="DK44" s="44">
        <f t="shared" ca="1" si="49"/>
        <v>32</v>
      </c>
      <c r="DL44" s="44" t="str">
        <f ca="1">IF(DF44&lt;&gt;"",VLOOKUP(DK44,'Players Stats'!$C$88:$D$127,2),"")</f>
        <v>Shooting Guard</v>
      </c>
      <c r="DM44" s="44" t="str">
        <f ca="1">IF(DF44&lt;&gt;"",VLOOKUP(DK44,'Players Stats'!$C$88:$E$127,3),"")</f>
        <v>Stephen Curry</v>
      </c>
      <c r="DN44" s="27">
        <f t="shared" ca="1" si="50"/>
        <v>0.3502153970793237</v>
      </c>
      <c r="DO44" s="44">
        <f ca="1">IF(DF44&lt;&gt;"",VLOOKUP('Quarter 4'!DK44-5*('Quarter 4'!DH44-1),'Players Stats'!$B$136:$J$140,1+DI44),"")</f>
        <v>4.4549999999999999E-2</v>
      </c>
      <c r="DP44" s="44" t="str">
        <f t="shared" ca="1" si="74"/>
        <v>NO</v>
      </c>
      <c r="DQ44" s="27">
        <f t="shared" ca="1" si="51"/>
        <v>0.70872091494411305</v>
      </c>
      <c r="DR44" s="44">
        <f ca="1">IF(DF44&lt;&gt;"",IF(DP44="NO",VLOOKUP(DK44,'Players Stats'!$C$88:$I$127,7),""),"")</f>
        <v>0.30196078431372547</v>
      </c>
      <c r="DS44" s="44">
        <f t="shared" ca="1" si="75"/>
        <v>2</v>
      </c>
      <c r="DT44" s="27">
        <f t="shared" ca="1" si="52"/>
        <v>0.23687913314234221</v>
      </c>
      <c r="DU44" s="44">
        <f ca="1">IF(DP44="NO",VLOOKUP(DK44,'Players Stats'!$C$88:$H$127,7-'Quarter 4'!DS44),"")</f>
        <v>0.45100000000000001</v>
      </c>
      <c r="DV44" s="44">
        <f t="shared" ca="1" si="76"/>
        <v>2</v>
      </c>
      <c r="DW44" s="27">
        <f t="shared" ca="1" si="53"/>
        <v>0.90669115236803899</v>
      </c>
      <c r="DX44" s="44" t="str">
        <f ca="1">IF(DW44="","",IF(DW44&lt;=VLOOKUP(DK44,'Players Stats'!$C$88:$L$127,10),"YES","NO"))</f>
        <v>NO</v>
      </c>
      <c r="DY44" s="27" t="str">
        <f t="shared" ca="1" si="54"/>
        <v/>
      </c>
      <c r="DZ44" s="44" t="str">
        <f ca="1">IF(DX44="YES",IF(DY44&lt;=VLOOKUP(DK44,'Players Stats'!$C$88:$H$127,6),1,0),"")</f>
        <v/>
      </c>
      <c r="EA44" s="27" t="str">
        <f t="shared" ca="1" si="55"/>
        <v/>
      </c>
      <c r="EB44" s="44" t="str">
        <f ca="1">IF(AND(DX44="YES",EA44&lt;&gt;""),IF(EA44&lt;=VLOOKUP(DK44,'Players Stats'!$C$88:$H$127,6),1,0),"")</f>
        <v/>
      </c>
      <c r="EC44" s="27" t="str">
        <f t="shared" ca="1" si="56"/>
        <v/>
      </c>
      <c r="ED44" s="44" t="str">
        <f ca="1">IF(EC44="","",IF(EC44&lt;=Simulation!$K$7,"YES","NO"))</f>
        <v/>
      </c>
      <c r="EE44" s="27" t="str">
        <f t="shared" ca="1" si="57"/>
        <v/>
      </c>
      <c r="EF44" s="44" t="str">
        <f ca="1">IF(ED44="NO",IF(EE44&lt;=Simulation!$K$9,DH44,DI44),"")</f>
        <v/>
      </c>
      <c r="EH44" s="44">
        <f t="shared" ca="1" si="58"/>
        <v>16</v>
      </c>
      <c r="EI44" s="6" t="str">
        <f t="shared" ca="1" si="59"/>
        <v>-</v>
      </c>
      <c r="EJ44" s="44">
        <f t="shared" ca="1" si="60"/>
        <v>20</v>
      </c>
      <c r="EL44" s="44" t="str">
        <f t="shared" ca="1" si="4"/>
        <v/>
      </c>
      <c r="EM44" s="44" t="str">
        <f t="shared" ca="1" si="4"/>
        <v/>
      </c>
      <c r="EN44" s="44" t="str">
        <f t="shared" ca="1" si="4"/>
        <v/>
      </c>
    </row>
    <row r="45" spans="2:144">
      <c r="B45" s="44">
        <f ca="1">IF(B44&lt;&gt;"",IF(AND(B44&lt;60*Simulation!$K$8, B44+C45&lt;60*Simulation!$K$8),B44+C45,""),"")</f>
        <v>503</v>
      </c>
      <c r="C45" s="44">
        <f ca="1">IF(B44&lt;&gt;"",IF(AND(AB44&lt;&gt;"", D44=AB44),RANDBETWEEN(Simulation!$N$6,Simulation!$P$6),RANDBETWEEN(Simulation!$N$5,Simulation!$P$5)),"")</f>
        <v>18</v>
      </c>
      <c r="D45" s="44">
        <f t="shared" ca="1" si="61"/>
        <v>8</v>
      </c>
      <c r="E45" s="44">
        <f t="shared" ca="1" si="5"/>
        <v>7</v>
      </c>
      <c r="F45" s="27">
        <f t="shared" ca="1" si="6"/>
        <v>0.6915110368609193</v>
      </c>
      <c r="G45" s="44">
        <f t="shared" ca="1" si="7"/>
        <v>39</v>
      </c>
      <c r="H45" s="44" t="str">
        <f ca="1">IF(B45&lt;&gt;"",VLOOKUP(G45,'Players Stats'!$C$88:$D$127,2),"")</f>
        <v>Power Forward</v>
      </c>
      <c r="I45" s="44" t="str">
        <f ca="1">IF(B45&lt;&gt;"",VLOOKUP(G45,'Players Stats'!$C$88:$E$127,3),"")</f>
        <v>Tim Duncan</v>
      </c>
      <c r="J45" s="27">
        <f t="shared" ca="1" si="8"/>
        <v>8.1686935233974411E-2</v>
      </c>
      <c r="K45" s="44">
        <f ca="1">IF(B45&lt;&gt;"",VLOOKUP('Quarter 4'!G45-5*('Quarter 4'!D45-1),'Players Stats'!$B$136:$J$140,1+E45),"")</f>
        <v>3.9400000000000004E-2</v>
      </c>
      <c r="L45" s="44" t="str">
        <f t="shared" ca="1" si="62"/>
        <v>NO</v>
      </c>
      <c r="M45" s="27">
        <f t="shared" ca="1" si="9"/>
        <v>0.8609476719224034</v>
      </c>
      <c r="N45" s="44">
        <f ca="1">IF(B45&lt;&gt;"",IF(L45="NO",VLOOKUP(G45,'Players Stats'!$C$88:$I$127,7),""),"")</f>
        <v>7.0422535211267616E-3</v>
      </c>
      <c r="O45" s="44">
        <f t="shared" ca="1" si="63"/>
        <v>2</v>
      </c>
      <c r="P45" s="27">
        <f t="shared" ca="1" si="10"/>
        <v>0.34374567162025493</v>
      </c>
      <c r="Q45" s="44">
        <f ca="1">IF(L45="NO",VLOOKUP(G45,'Players Stats'!$C$88:$H$127,7-'Quarter 4'!O45),"")</f>
        <v>0.502</v>
      </c>
      <c r="R45" s="44">
        <f t="shared" ca="1" si="64"/>
        <v>2</v>
      </c>
      <c r="S45" s="27">
        <f t="shared" ca="1" si="11"/>
        <v>0.49619428992468373</v>
      </c>
      <c r="T45" s="44" t="str">
        <f ca="1">IF(S45="","",IF(S45&lt;=VLOOKUP(G45,'Players Stats'!$C$88:$L$127,10),"YES","NO"))</f>
        <v>NO</v>
      </c>
      <c r="U45" s="27" t="str">
        <f t="shared" ca="1" si="12"/>
        <v/>
      </c>
      <c r="V45" s="44" t="str">
        <f ca="1">IF(T45="YES",IF(U45&lt;=VLOOKUP(G45,'Players Stats'!$C$88:$H$127,6),1,0),"")</f>
        <v/>
      </c>
      <c r="W45" s="27" t="str">
        <f t="shared" ca="1" si="13"/>
        <v/>
      </c>
      <c r="X45" s="44" t="str">
        <f ca="1">IF(AND(T45="YES",W45&lt;&gt;""),IF(W45&lt;=VLOOKUP(G45,'Players Stats'!$C$88:$H$127,6),1,0),"")</f>
        <v/>
      </c>
      <c r="Y45" s="27" t="str">
        <f t="shared" ca="1" si="14"/>
        <v/>
      </c>
      <c r="Z45" s="44" t="str">
        <f ca="1">IF(Y45="","",IF(Y45&lt;=Simulation!$K$7,"YES","NO"))</f>
        <v/>
      </c>
      <c r="AA45" s="27" t="str">
        <f t="shared" ca="1" si="15"/>
        <v/>
      </c>
      <c r="AB45" s="44" t="str">
        <f ca="1">IF(Z45="NO",IF(AA45&lt;=Simulation!$K$9,D45,E45),"")</f>
        <v/>
      </c>
      <c r="AD45" s="44">
        <f t="shared" ca="1" si="16"/>
        <v>15</v>
      </c>
      <c r="AE45" s="6" t="str">
        <f t="shared" ca="1" si="17"/>
        <v>-</v>
      </c>
      <c r="AF45" s="44">
        <f t="shared" ca="1" si="18"/>
        <v>20</v>
      </c>
      <c r="AH45" s="44" t="str">
        <f t="shared" ca="1" si="77"/>
        <v/>
      </c>
      <c r="AI45" s="44" t="str">
        <f t="shared" ca="1" si="77"/>
        <v/>
      </c>
      <c r="AJ45" s="44" t="str">
        <f t="shared" ca="1" si="77"/>
        <v/>
      </c>
      <c r="AL45" s="44">
        <f ca="1">IF(AL44&lt;&gt;"",IF(AND(AL44&lt;60*Simulation!$K$8, AL44+AM45&lt;60*Simulation!$K$8),AL44+AM45,""),"")</f>
        <v>529</v>
      </c>
      <c r="AM45" s="44">
        <f ca="1">IF(AL44&lt;&gt;"",IF(AND(BL44&lt;&gt;"", AN44=BL44),RANDBETWEEN(Simulation!$N$6,Simulation!$P$6),RANDBETWEEN(Simulation!$N$5,Simulation!$P$5)),"")</f>
        <v>9</v>
      </c>
      <c r="AN45" s="44">
        <f t="shared" ca="1" si="65"/>
        <v>8</v>
      </c>
      <c r="AO45" s="44">
        <f t="shared" ca="1" si="19"/>
        <v>7</v>
      </c>
      <c r="AP45" s="27">
        <f t="shared" ca="1" si="20"/>
        <v>0.86286577936096309</v>
      </c>
      <c r="AQ45" s="44">
        <f t="shared" ca="1" si="21"/>
        <v>40</v>
      </c>
      <c r="AR45" s="44" t="str">
        <f ca="1">IF(AL45&lt;&gt;"",VLOOKUP(AQ45,'Players Stats'!$C$88:$D$127,2),"")</f>
        <v>Center</v>
      </c>
      <c r="AS45" s="44" t="str">
        <f ca="1">IF(AL45&lt;&gt;"",VLOOKUP(AQ45,'Players Stats'!$C$88:$E$127,3),"")</f>
        <v>Tiago Splitter</v>
      </c>
      <c r="AT45" s="27">
        <f t="shared" ca="1" si="22"/>
        <v>0.66203685460460548</v>
      </c>
      <c r="AU45" s="44">
        <f ca="1">IF(AL45&lt;&gt;"",VLOOKUP('Quarter 4'!AQ45-5*('Quarter 4'!AN45-1),'Players Stats'!$B$136:$J$140,1+AO45),"")</f>
        <v>5.1650000000000001E-2</v>
      </c>
      <c r="AV45" s="44" t="str">
        <f t="shared" ca="1" si="66"/>
        <v>NO</v>
      </c>
      <c r="AW45" s="27">
        <f t="shared" ca="1" si="23"/>
        <v>0.8314342990965331</v>
      </c>
      <c r="AX45" s="44">
        <f ca="1">IF(AL45&lt;&gt;"",IF(AV45="NO",VLOOKUP(AQ45,'Players Stats'!$C$88:$I$127,7),""),"")</f>
        <v>0</v>
      </c>
      <c r="AY45" s="44">
        <f t="shared" ca="1" si="67"/>
        <v>2</v>
      </c>
      <c r="AZ45" s="27">
        <f t="shared" ca="1" si="24"/>
        <v>0.49524717907771054</v>
      </c>
      <c r="BA45" s="44">
        <f ca="1">IF(AV45="NO",VLOOKUP(AQ45,'Players Stats'!$C$88:$H$127,7-'Quarter 4'!AY45),"")</f>
        <v>0.56000000000000005</v>
      </c>
      <c r="BB45" s="44">
        <f t="shared" ca="1" si="68"/>
        <v>2</v>
      </c>
      <c r="BC45" s="27">
        <f t="shared" ca="1" si="25"/>
        <v>0.97978756936212841</v>
      </c>
      <c r="BD45" s="44" t="str">
        <f ca="1">IF(BC45="","",IF(BC45&lt;=VLOOKUP(AQ45,'Players Stats'!$C$88:$L$127,10),"YES","NO"))</f>
        <v>NO</v>
      </c>
      <c r="BE45" s="27" t="str">
        <f t="shared" ca="1" si="26"/>
        <v/>
      </c>
      <c r="BF45" s="44" t="str">
        <f ca="1">IF(BD45="YES",IF(BE45&lt;=VLOOKUP(AQ45,'Players Stats'!$C$88:$H$127,6),1,0),"")</f>
        <v/>
      </c>
      <c r="BG45" s="27" t="str">
        <f t="shared" ca="1" si="27"/>
        <v/>
      </c>
      <c r="BH45" s="44" t="str">
        <f ca="1">IF(AND(BD45="YES",BG45&lt;&gt;""),IF(BG45&lt;=VLOOKUP(AQ45,'Players Stats'!$C$88:$H$127,6),1,0),"")</f>
        <v/>
      </c>
      <c r="BI45" s="27" t="str">
        <f t="shared" ca="1" si="28"/>
        <v/>
      </c>
      <c r="BJ45" s="44" t="str">
        <f ca="1">IF(BI45="","",IF(BI45&lt;=Simulation!$K$7,"YES","NO"))</f>
        <v/>
      </c>
      <c r="BK45" s="27" t="str">
        <f t="shared" ca="1" si="29"/>
        <v/>
      </c>
      <c r="BL45" s="44" t="str">
        <f ca="1">IF(BJ45="NO",IF(BK45&lt;=Simulation!$K$9,AN45,AO45),"")</f>
        <v/>
      </c>
      <c r="BN45" s="44">
        <f t="shared" ca="1" si="30"/>
        <v>8</v>
      </c>
      <c r="BO45" s="6" t="str">
        <f t="shared" ca="1" si="31"/>
        <v>-</v>
      </c>
      <c r="BP45" s="44">
        <f t="shared" ca="1" si="32"/>
        <v>11</v>
      </c>
      <c r="BR45" s="44" t="str">
        <f t="shared" ca="1" si="2"/>
        <v/>
      </c>
      <c r="BS45" s="44" t="str">
        <f t="shared" ca="1" si="2"/>
        <v/>
      </c>
      <c r="BT45" s="44" t="str">
        <f t="shared" ca="1" si="2"/>
        <v/>
      </c>
      <c r="BU45" s="44"/>
      <c r="BV45" s="44">
        <f ca="1">IF(BV44&lt;&gt;"",IF(AND(BV44&lt;60*Simulation!$K$8, BV44+BW45&lt;60*Simulation!$K$8),BV44+BW45,""),"")</f>
        <v>532</v>
      </c>
      <c r="BW45" s="44">
        <f ca="1">IF(BV44&lt;&gt;"",IF(AND(CV44&lt;&gt;"", BX44=CV44),RANDBETWEEN(Simulation!$N$6,Simulation!$P$6),RANDBETWEEN(Simulation!$N$5,Simulation!$P$5)),"")</f>
        <v>19</v>
      </c>
      <c r="BX45" s="44">
        <f t="shared" ca="1" si="69"/>
        <v>7</v>
      </c>
      <c r="BY45" s="44">
        <f t="shared" ca="1" si="33"/>
        <v>8</v>
      </c>
      <c r="BZ45" s="27">
        <f t="shared" ca="1" si="34"/>
        <v>0.82330492649340559</v>
      </c>
      <c r="CA45" s="44">
        <f t="shared" ca="1" si="35"/>
        <v>35</v>
      </c>
      <c r="CB45" s="44" t="str">
        <f ca="1">IF(BV45&lt;&gt;"",VLOOKUP(CA45,'Players Stats'!$C$88:$D$127,2),"")</f>
        <v>Center</v>
      </c>
      <c r="CC45" s="44" t="str">
        <f ca="1">IF(BV45&lt;&gt;"",VLOOKUP(CA45,'Players Stats'!$C$88:$E$127,3),"")</f>
        <v>David Lee</v>
      </c>
      <c r="CD45" s="27">
        <f t="shared" ca="1" si="36"/>
        <v>0.43933092210813596</v>
      </c>
      <c r="CE45" s="44">
        <f ca="1">IF(BV45&lt;&gt;"",VLOOKUP('Quarter 4'!CA45-5*('Quarter 4'!BX45-1),'Players Stats'!$B$136:$J$140,1+BY45),"")</f>
        <v>9.6400000000000013E-2</v>
      </c>
      <c r="CF45" s="44" t="str">
        <f t="shared" ca="1" si="70"/>
        <v>NO</v>
      </c>
      <c r="CG45" s="27">
        <f t="shared" ca="1" si="37"/>
        <v>0.87240590802613283</v>
      </c>
      <c r="CH45" s="44">
        <f ca="1">IF(BV45&lt;&gt;"",IF(CF45="NO",VLOOKUP(CA45,'Players Stats'!$C$88:$I$127,7),""),"")</f>
        <v>6.756756756756758E-3</v>
      </c>
      <c r="CI45" s="44">
        <f t="shared" ca="1" si="71"/>
        <v>2</v>
      </c>
      <c r="CJ45" s="27">
        <f t="shared" ca="1" si="38"/>
        <v>0.86209547964775002</v>
      </c>
      <c r="CK45" s="44">
        <f ca="1">IF(CF45="NO",VLOOKUP(CA45,'Players Stats'!$C$88:$H$127,7-'Quarter 4'!CI45),"")</f>
        <v>0.51900000000000002</v>
      </c>
      <c r="CL45" s="44">
        <f t="shared" ca="1" si="72"/>
        <v>0</v>
      </c>
      <c r="CM45" s="27">
        <f t="shared" ca="1" si="39"/>
        <v>0.94283501639247269</v>
      </c>
      <c r="CN45" s="44" t="str">
        <f ca="1">IF(CM45="","",IF(CM45&lt;=VLOOKUP(CA45,'Players Stats'!$C$88:$L$127,10),"YES","NO"))</f>
        <v>NO</v>
      </c>
      <c r="CO45" s="27" t="str">
        <f t="shared" ca="1" si="40"/>
        <v/>
      </c>
      <c r="CP45" s="44" t="str">
        <f ca="1">IF(CN45="YES",IF(CO45&lt;=VLOOKUP(CA45,'Players Stats'!$C$88:$H$127,6),1,0),"")</f>
        <v/>
      </c>
      <c r="CQ45" s="27" t="str">
        <f t="shared" ca="1" si="41"/>
        <v/>
      </c>
      <c r="CR45" s="44" t="str">
        <f ca="1">IF(AND(CN45="YES",CQ45&lt;&gt;""),IF(CQ45&lt;=VLOOKUP(CA45,'Players Stats'!$C$88:$H$127,6),1,0),"")</f>
        <v/>
      </c>
      <c r="CS45" s="27">
        <f t="shared" ca="1" si="42"/>
        <v>0.44895437456370602</v>
      </c>
      <c r="CT45" s="44" t="str">
        <f ca="1">IF(CS45="","",IF(CS45&lt;=Simulation!$K$7,"YES","NO"))</f>
        <v>NO</v>
      </c>
      <c r="CU45" s="27">
        <f t="shared" ca="1" si="43"/>
        <v>0.35603365812168497</v>
      </c>
      <c r="CV45" s="44">
        <f ca="1">IF(CT45="NO",IF(CU45&lt;=Simulation!$K$9,BX45,BY45),"")</f>
        <v>8</v>
      </c>
      <c r="CX45" s="44">
        <f t="shared" ca="1" si="44"/>
        <v>21</v>
      </c>
      <c r="CY45" s="6" t="str">
        <f t="shared" ca="1" si="45"/>
        <v>-</v>
      </c>
      <c r="CZ45" s="44">
        <f t="shared" ca="1" si="46"/>
        <v>17</v>
      </c>
      <c r="DB45" s="44" t="str">
        <f t="shared" ca="1" si="3"/>
        <v/>
      </c>
      <c r="DC45" s="44" t="str">
        <f t="shared" ca="1" si="3"/>
        <v/>
      </c>
      <c r="DD45" s="44" t="str">
        <f t="shared" ca="1" si="3"/>
        <v/>
      </c>
      <c r="DE45" s="44"/>
      <c r="DF45" s="44">
        <f ca="1">IF(DF44&lt;&gt;"",IF(AND(DF44&lt;60*Simulation!$K$8, DF44+DG45&lt;60*Simulation!$K$8),DF44+DG45,""),"")</f>
        <v>482</v>
      </c>
      <c r="DG45" s="44">
        <f ca="1">IF(DF44&lt;&gt;"",IF(AND(EF44&lt;&gt;"", DH44=EF44),RANDBETWEEN(Simulation!$N$6,Simulation!$P$6),RANDBETWEEN(Simulation!$N$5,Simulation!$P$5)),"")</f>
        <v>13</v>
      </c>
      <c r="DH45" s="44">
        <f t="shared" ca="1" si="73"/>
        <v>8</v>
      </c>
      <c r="DI45" s="44">
        <f t="shared" ca="1" si="47"/>
        <v>7</v>
      </c>
      <c r="DJ45" s="27">
        <f t="shared" ca="1" si="48"/>
        <v>0.59913796037252431</v>
      </c>
      <c r="DK45" s="44">
        <f t="shared" ca="1" si="49"/>
        <v>38</v>
      </c>
      <c r="DL45" s="44" t="str">
        <f ca="1">IF(DF45&lt;&gt;"",VLOOKUP(DK45,'Players Stats'!$C$88:$D$127,2),"")</f>
        <v>Small Forward</v>
      </c>
      <c r="DM45" s="44" t="str">
        <f ca="1">IF(DF45&lt;&gt;"",VLOOKUP(DK45,'Players Stats'!$C$88:$E$127,3),"")</f>
        <v>Kawhi Leonard</v>
      </c>
      <c r="DN45" s="27">
        <f t="shared" ca="1" si="50"/>
        <v>0.18880544650775333</v>
      </c>
      <c r="DO45" s="44">
        <f ca="1">IF(DF45&lt;&gt;"",VLOOKUP('Quarter 4'!DK45-5*('Quarter 4'!DH45-1),'Players Stats'!$B$136:$J$140,1+DI45),"")</f>
        <v>4.2650000000000007E-2</v>
      </c>
      <c r="DP45" s="44" t="str">
        <f t="shared" ca="1" si="74"/>
        <v>NO</v>
      </c>
      <c r="DQ45" s="27">
        <f t="shared" ca="1" si="51"/>
        <v>0.39663506284714622</v>
      </c>
      <c r="DR45" s="44">
        <f ca="1">IF(DF45&lt;&gt;"",IF(DP45="NO",VLOOKUP(DK45,'Players Stats'!$C$88:$I$127,7),""),"")</f>
        <v>0.24793388429752067</v>
      </c>
      <c r="DS45" s="44">
        <f t="shared" ca="1" si="75"/>
        <v>2</v>
      </c>
      <c r="DT45" s="27">
        <f t="shared" ca="1" si="52"/>
        <v>0.8591293071122208</v>
      </c>
      <c r="DU45" s="44">
        <f ca="1">IF(DP45="NO",VLOOKUP(DK45,'Players Stats'!$C$88:$H$127,7-'Quarter 4'!DS45),"")</f>
        <v>0.49399999999999999</v>
      </c>
      <c r="DV45" s="44">
        <f t="shared" ca="1" si="76"/>
        <v>0</v>
      </c>
      <c r="DW45" s="27">
        <f t="shared" ca="1" si="53"/>
        <v>0.24643885228976525</v>
      </c>
      <c r="DX45" s="44" t="str">
        <f ca="1">IF(DW45="","",IF(DW45&lt;=VLOOKUP(DK45,'Players Stats'!$C$88:$L$127,10),"YES","NO"))</f>
        <v>NO</v>
      </c>
      <c r="DY45" s="27" t="str">
        <f t="shared" ca="1" si="54"/>
        <v/>
      </c>
      <c r="DZ45" s="44" t="str">
        <f ca="1">IF(DX45="YES",IF(DY45&lt;=VLOOKUP(DK45,'Players Stats'!$C$88:$H$127,6),1,0),"")</f>
        <v/>
      </c>
      <c r="EA45" s="27" t="str">
        <f t="shared" ca="1" si="55"/>
        <v/>
      </c>
      <c r="EB45" s="44" t="str">
        <f ca="1">IF(AND(DX45="YES",EA45&lt;&gt;""),IF(EA45&lt;=VLOOKUP(DK45,'Players Stats'!$C$88:$H$127,6),1,0),"")</f>
        <v/>
      </c>
      <c r="EC45" s="27">
        <f t="shared" ca="1" si="56"/>
        <v>0.48569409210841874</v>
      </c>
      <c r="ED45" s="44" t="str">
        <f ca="1">IF(EC45="","",IF(EC45&lt;=Simulation!$K$7,"YES","NO"))</f>
        <v>NO</v>
      </c>
      <c r="EE45" s="27">
        <f t="shared" ca="1" si="57"/>
        <v>0.83246280960852537</v>
      </c>
      <c r="EF45" s="44">
        <f ca="1">IF(ED45="NO",IF(EE45&lt;=Simulation!$K$9,DH45,DI45),"")</f>
        <v>7</v>
      </c>
      <c r="EH45" s="44">
        <f t="shared" ca="1" si="58"/>
        <v>16</v>
      </c>
      <c r="EI45" s="6" t="str">
        <f t="shared" ca="1" si="59"/>
        <v>-</v>
      </c>
      <c r="EJ45" s="44">
        <f t="shared" ca="1" si="60"/>
        <v>20</v>
      </c>
      <c r="EL45" s="44" t="str">
        <f t="shared" ca="1" si="4"/>
        <v/>
      </c>
      <c r="EM45" s="44" t="str">
        <f t="shared" ca="1" si="4"/>
        <v/>
      </c>
      <c r="EN45" s="44" t="str">
        <f t="shared" ca="1" si="4"/>
        <v/>
      </c>
    </row>
    <row r="46" spans="2:144">
      <c r="B46" s="44">
        <f ca="1">IF(B45&lt;&gt;"",IF(AND(B45&lt;60*Simulation!$K$8, B45+C46&lt;60*Simulation!$K$8),B45+C46,""),"")</f>
        <v>527</v>
      </c>
      <c r="C46" s="44">
        <f ca="1">IF(B45&lt;&gt;"",IF(AND(AB45&lt;&gt;"", D45=AB45),RANDBETWEEN(Simulation!$N$6,Simulation!$P$6),RANDBETWEEN(Simulation!$N$5,Simulation!$P$5)),"")</f>
        <v>24</v>
      </c>
      <c r="D46" s="44">
        <f t="shared" ca="1" si="61"/>
        <v>7</v>
      </c>
      <c r="E46" s="44">
        <f t="shared" ca="1" si="5"/>
        <v>8</v>
      </c>
      <c r="F46" s="27">
        <f t="shared" ca="1" si="6"/>
        <v>0.89503193206153286</v>
      </c>
      <c r="G46" s="44">
        <f t="shared" ca="1" si="7"/>
        <v>35</v>
      </c>
      <c r="H46" s="44" t="str">
        <f ca="1">IF(B46&lt;&gt;"",VLOOKUP(G46,'Players Stats'!$C$88:$D$127,2),"")</f>
        <v>Center</v>
      </c>
      <c r="I46" s="44" t="str">
        <f ca="1">IF(B46&lt;&gt;"",VLOOKUP(G46,'Players Stats'!$C$88:$E$127,3),"")</f>
        <v>David Lee</v>
      </c>
      <c r="J46" s="27">
        <f t="shared" ca="1" si="8"/>
        <v>0.35809617705799091</v>
      </c>
      <c r="K46" s="44">
        <f ca="1">IF(B46&lt;&gt;"",VLOOKUP('Quarter 4'!G46-5*('Quarter 4'!D46-1),'Players Stats'!$B$136:$J$140,1+E46),"")</f>
        <v>9.6400000000000013E-2</v>
      </c>
      <c r="L46" s="44" t="str">
        <f t="shared" ca="1" si="62"/>
        <v>NO</v>
      </c>
      <c r="M46" s="27">
        <f t="shared" ca="1" si="9"/>
        <v>1.9720821619922946E-3</v>
      </c>
      <c r="N46" s="44">
        <f ca="1">IF(B46&lt;&gt;"",IF(L46="NO",VLOOKUP(G46,'Players Stats'!$C$88:$I$127,7),""),"")</f>
        <v>6.756756756756758E-3</v>
      </c>
      <c r="O46" s="44">
        <f t="shared" ca="1" si="63"/>
        <v>3</v>
      </c>
      <c r="P46" s="27">
        <f t="shared" ca="1" si="10"/>
        <v>0.98833022516893276</v>
      </c>
      <c r="Q46" s="44">
        <f ca="1">IF(L46="NO",VLOOKUP(G46,'Players Stats'!$C$88:$H$127,7-'Quarter 4'!O46),"")</f>
        <v>0</v>
      </c>
      <c r="R46" s="44">
        <f t="shared" ca="1" si="64"/>
        <v>0</v>
      </c>
      <c r="S46" s="27" t="str">
        <f t="shared" ca="1" si="11"/>
        <v/>
      </c>
      <c r="T46" s="44" t="str">
        <f ca="1">IF(S46="","",IF(S46&lt;=VLOOKUP(G46,'Players Stats'!$C$88:$L$127,10),"YES","NO"))</f>
        <v/>
      </c>
      <c r="U46" s="27" t="str">
        <f t="shared" ca="1" si="12"/>
        <v/>
      </c>
      <c r="V46" s="44" t="str">
        <f ca="1">IF(T46="YES",IF(U46&lt;=VLOOKUP(G46,'Players Stats'!$C$88:$H$127,6),1,0),"")</f>
        <v/>
      </c>
      <c r="W46" s="27" t="str">
        <f t="shared" ca="1" si="13"/>
        <v/>
      </c>
      <c r="X46" s="44" t="str">
        <f ca="1">IF(AND(T46="YES",W46&lt;&gt;""),IF(W46&lt;=VLOOKUP(G46,'Players Stats'!$C$88:$H$127,6),1,0),"")</f>
        <v/>
      </c>
      <c r="Y46" s="27" t="str">
        <f t="shared" ca="1" si="14"/>
        <v/>
      </c>
      <c r="Z46" s="44" t="str">
        <f ca="1">IF(Y46="","",IF(Y46&lt;=Simulation!$K$7,"YES","NO"))</f>
        <v/>
      </c>
      <c r="AA46" s="27" t="str">
        <f t="shared" ca="1" si="15"/>
        <v/>
      </c>
      <c r="AB46" s="44" t="str">
        <f ca="1">IF(Z46="NO",IF(AA46&lt;=Simulation!$K$9,D46,E46),"")</f>
        <v/>
      </c>
      <c r="AD46" s="44">
        <f t="shared" ca="1" si="16"/>
        <v>15</v>
      </c>
      <c r="AE46" s="6" t="str">
        <f t="shared" ca="1" si="17"/>
        <v>-</v>
      </c>
      <c r="AF46" s="44">
        <f t="shared" ca="1" si="18"/>
        <v>20</v>
      </c>
      <c r="AH46" s="44" t="str">
        <f t="shared" ca="1" si="77"/>
        <v/>
      </c>
      <c r="AI46" s="44" t="str">
        <f t="shared" ca="1" si="77"/>
        <v/>
      </c>
      <c r="AJ46" s="44" t="str">
        <f t="shared" ca="1" si="77"/>
        <v/>
      </c>
      <c r="AL46" s="44">
        <f ca="1">IF(AL45&lt;&gt;"",IF(AND(AL45&lt;60*Simulation!$K$8, AL45+AM46&lt;60*Simulation!$K$8),AL45+AM46,""),"")</f>
        <v>546</v>
      </c>
      <c r="AM46" s="44">
        <f ca="1">IF(AL45&lt;&gt;"",IF(AND(BL45&lt;&gt;"", AN45=BL45),RANDBETWEEN(Simulation!$N$6,Simulation!$P$6),RANDBETWEEN(Simulation!$N$5,Simulation!$P$5)),"")</f>
        <v>17</v>
      </c>
      <c r="AN46" s="44">
        <f t="shared" ca="1" si="65"/>
        <v>7</v>
      </c>
      <c r="AO46" s="44">
        <f t="shared" ca="1" si="19"/>
        <v>8</v>
      </c>
      <c r="AP46" s="27">
        <f t="shared" ca="1" si="20"/>
        <v>0.40993810897080485</v>
      </c>
      <c r="AQ46" s="44">
        <f t="shared" ca="1" si="21"/>
        <v>33</v>
      </c>
      <c r="AR46" s="44" t="str">
        <f ca="1">IF(AL46&lt;&gt;"",VLOOKUP(AQ46,'Players Stats'!$C$88:$D$127,2),"")</f>
        <v>Small Forward</v>
      </c>
      <c r="AS46" s="44" t="str">
        <f ca="1">IF(AL46&lt;&gt;"",VLOOKUP(AQ46,'Players Stats'!$C$88:$E$127,3),"")</f>
        <v>Harrison Barnes</v>
      </c>
      <c r="AT46" s="27">
        <f t="shared" ca="1" si="22"/>
        <v>0.99814111948186401</v>
      </c>
      <c r="AU46" s="44">
        <f ca="1">IF(AL46&lt;&gt;"",VLOOKUP('Quarter 4'!AQ46-5*('Quarter 4'!AN46-1),'Players Stats'!$B$136:$J$140,1+AO46),"")</f>
        <v>0.123</v>
      </c>
      <c r="AV46" s="44" t="str">
        <f t="shared" ca="1" si="66"/>
        <v>NO</v>
      </c>
      <c r="AW46" s="27">
        <f t="shared" ca="1" si="23"/>
        <v>0.25863838324423405</v>
      </c>
      <c r="AX46" s="44">
        <f ca="1">IF(AL46&lt;&gt;"",IF(AV46="NO",VLOOKUP(AQ46,'Players Stats'!$C$88:$I$127,7),""),"")</f>
        <v>0.1875</v>
      </c>
      <c r="AY46" s="44">
        <f t="shared" ca="1" si="67"/>
        <v>2</v>
      </c>
      <c r="AZ46" s="27">
        <f t="shared" ca="1" si="24"/>
        <v>0.79019395698217776</v>
      </c>
      <c r="BA46" s="44">
        <f ca="1">IF(AV46="NO",VLOOKUP(AQ46,'Players Stats'!$C$88:$H$127,7-'Quarter 4'!AY46),"")</f>
        <v>0.439</v>
      </c>
      <c r="BB46" s="44">
        <f t="shared" ca="1" si="68"/>
        <v>0</v>
      </c>
      <c r="BC46" s="27">
        <f t="shared" ca="1" si="25"/>
        <v>0.83924640569859188</v>
      </c>
      <c r="BD46" s="44" t="str">
        <f ca="1">IF(BC46="","",IF(BC46&lt;=VLOOKUP(AQ46,'Players Stats'!$C$88:$L$127,10),"YES","NO"))</f>
        <v>NO</v>
      </c>
      <c r="BE46" s="27" t="str">
        <f t="shared" ca="1" si="26"/>
        <v/>
      </c>
      <c r="BF46" s="44" t="str">
        <f ca="1">IF(BD46="YES",IF(BE46&lt;=VLOOKUP(AQ46,'Players Stats'!$C$88:$H$127,6),1,0),"")</f>
        <v/>
      </c>
      <c r="BG46" s="27" t="str">
        <f t="shared" ca="1" si="27"/>
        <v/>
      </c>
      <c r="BH46" s="44" t="str">
        <f ca="1">IF(AND(BD46="YES",BG46&lt;&gt;""),IF(BG46&lt;=VLOOKUP(AQ46,'Players Stats'!$C$88:$H$127,6),1,0),"")</f>
        <v/>
      </c>
      <c r="BI46" s="27">
        <f t="shared" ca="1" si="28"/>
        <v>0.5428555203037464</v>
      </c>
      <c r="BJ46" s="44" t="str">
        <f ca="1">IF(BI46="","",IF(BI46&lt;=Simulation!$K$7,"YES","NO"))</f>
        <v>NO</v>
      </c>
      <c r="BK46" s="27">
        <f t="shared" ca="1" si="29"/>
        <v>0.82658754069239448</v>
      </c>
      <c r="BL46" s="44">
        <f ca="1">IF(BJ46="NO",IF(BK46&lt;=Simulation!$K$9,AN46,AO46),"")</f>
        <v>8</v>
      </c>
      <c r="BN46" s="44">
        <f t="shared" ca="1" si="30"/>
        <v>8</v>
      </c>
      <c r="BO46" s="6" t="str">
        <f t="shared" ca="1" si="31"/>
        <v>-</v>
      </c>
      <c r="BP46" s="44">
        <f t="shared" ca="1" si="32"/>
        <v>11</v>
      </c>
      <c r="BR46" s="44" t="str">
        <f t="shared" ca="1" si="2"/>
        <v/>
      </c>
      <c r="BS46" s="44" t="str">
        <f t="shared" ca="1" si="2"/>
        <v/>
      </c>
      <c r="BT46" s="44" t="str">
        <f t="shared" ca="1" si="2"/>
        <v/>
      </c>
      <c r="BU46" s="44"/>
      <c r="BV46" s="44">
        <f ca="1">IF(BV45&lt;&gt;"",IF(AND(BV45&lt;60*Simulation!$K$8, BV45+BW46&lt;60*Simulation!$K$8),BV45+BW46,""),"")</f>
        <v>540</v>
      </c>
      <c r="BW46" s="44">
        <f ca="1">IF(BV45&lt;&gt;"",IF(AND(CV45&lt;&gt;"", BX45=CV45),RANDBETWEEN(Simulation!$N$6,Simulation!$P$6),RANDBETWEEN(Simulation!$N$5,Simulation!$P$5)),"")</f>
        <v>8</v>
      </c>
      <c r="BX46" s="44">
        <f t="shared" ca="1" si="69"/>
        <v>8</v>
      </c>
      <c r="BY46" s="44">
        <f t="shared" ca="1" si="33"/>
        <v>7</v>
      </c>
      <c r="BZ46" s="27">
        <f t="shared" ca="1" si="34"/>
        <v>2.1511912928652843E-2</v>
      </c>
      <c r="CA46" s="44">
        <f t="shared" ca="1" si="35"/>
        <v>36</v>
      </c>
      <c r="CB46" s="44" t="str">
        <f ca="1">IF(BV46&lt;&gt;"",VLOOKUP(CA46,'Players Stats'!$C$88:$D$127,2),"")</f>
        <v>Point Guard</v>
      </c>
      <c r="CC46" s="44" t="str">
        <f ca="1">IF(BV46&lt;&gt;"",VLOOKUP(CA46,'Players Stats'!$C$88:$E$127,3),"")</f>
        <v>Danny Green</v>
      </c>
      <c r="CD46" s="27">
        <f t="shared" ca="1" si="36"/>
        <v>0.6689341950174803</v>
      </c>
      <c r="CE46" s="44">
        <f ca="1">IF(BV46&lt;&gt;"",VLOOKUP('Quarter 4'!CA46-5*('Quarter 4'!BX46-1),'Players Stats'!$B$136:$J$140,1+BY46),"")</f>
        <v>7.0150000000000004E-2</v>
      </c>
      <c r="CF46" s="44" t="str">
        <f t="shared" ca="1" si="70"/>
        <v>NO</v>
      </c>
      <c r="CG46" s="27">
        <f t="shared" ca="1" si="37"/>
        <v>5.5390647091682621E-2</v>
      </c>
      <c r="CH46" s="44">
        <f ca="1">IF(BV46&lt;&gt;"",IF(CF46="NO",VLOOKUP(CA46,'Players Stats'!$C$88:$I$127,7),""),"")</f>
        <v>0.38518518518518519</v>
      </c>
      <c r="CI46" s="44">
        <f t="shared" ca="1" si="71"/>
        <v>3</v>
      </c>
      <c r="CJ46" s="27">
        <f t="shared" ca="1" si="38"/>
        <v>3.5173330757104937E-2</v>
      </c>
      <c r="CK46" s="44">
        <f ca="1">IF(CF46="NO",VLOOKUP(CA46,'Players Stats'!$C$88:$H$127,7-'Quarter 4'!CI46),"")</f>
        <v>0.42899999999999999</v>
      </c>
      <c r="CL46" s="44">
        <f t="shared" ca="1" si="72"/>
        <v>3</v>
      </c>
      <c r="CM46" s="27" t="str">
        <f t="shared" ca="1" si="39"/>
        <v/>
      </c>
      <c r="CN46" s="44" t="str">
        <f ca="1">IF(CM46="","",IF(CM46&lt;=VLOOKUP(CA46,'Players Stats'!$C$88:$L$127,10),"YES","NO"))</f>
        <v/>
      </c>
      <c r="CO46" s="27" t="str">
        <f t="shared" ca="1" si="40"/>
        <v/>
      </c>
      <c r="CP46" s="44" t="str">
        <f ca="1">IF(CN46="YES",IF(CO46&lt;=VLOOKUP(CA46,'Players Stats'!$C$88:$H$127,6),1,0),"")</f>
        <v/>
      </c>
      <c r="CQ46" s="27" t="str">
        <f t="shared" ca="1" si="41"/>
        <v/>
      </c>
      <c r="CR46" s="44" t="str">
        <f ca="1">IF(AND(CN46="YES",CQ46&lt;&gt;""),IF(CQ46&lt;=VLOOKUP(CA46,'Players Stats'!$C$88:$H$127,6),1,0),"")</f>
        <v/>
      </c>
      <c r="CS46" s="27" t="str">
        <f t="shared" ca="1" si="42"/>
        <v/>
      </c>
      <c r="CT46" s="44" t="str">
        <f ca="1">IF(CS46="","",IF(CS46&lt;=Simulation!$K$7,"YES","NO"))</f>
        <v/>
      </c>
      <c r="CU46" s="27" t="str">
        <f t="shared" ca="1" si="43"/>
        <v/>
      </c>
      <c r="CV46" s="44" t="str">
        <f ca="1">IF(CT46="NO",IF(CU46&lt;=Simulation!$K$9,BX46,BY46),"")</f>
        <v/>
      </c>
      <c r="CX46" s="44">
        <f t="shared" ca="1" si="44"/>
        <v>21</v>
      </c>
      <c r="CY46" s="6" t="str">
        <f t="shared" ca="1" si="45"/>
        <v>-</v>
      </c>
      <c r="CZ46" s="44">
        <f t="shared" ca="1" si="46"/>
        <v>20</v>
      </c>
      <c r="DB46" s="44" t="str">
        <f t="shared" ca="1" si="3"/>
        <v/>
      </c>
      <c r="DC46" s="44" t="str">
        <f t="shared" ca="1" si="3"/>
        <v/>
      </c>
      <c r="DD46" s="44" t="str">
        <f t="shared" ca="1" si="3"/>
        <v/>
      </c>
      <c r="DE46" s="44"/>
      <c r="DF46" s="44">
        <f ca="1">IF(DF45&lt;&gt;"",IF(AND(DF45&lt;60*Simulation!$K$8, DF45+DG46&lt;60*Simulation!$K$8),DF45+DG46,""),"")</f>
        <v>490</v>
      </c>
      <c r="DG46" s="44">
        <f ca="1">IF(DF45&lt;&gt;"",IF(AND(EF45&lt;&gt;"", DH45=EF45),RANDBETWEEN(Simulation!$N$6,Simulation!$P$6),RANDBETWEEN(Simulation!$N$5,Simulation!$P$5)),"")</f>
        <v>8</v>
      </c>
      <c r="DH46" s="44">
        <f t="shared" ca="1" si="73"/>
        <v>7</v>
      </c>
      <c r="DI46" s="44">
        <f t="shared" ca="1" si="47"/>
        <v>8</v>
      </c>
      <c r="DJ46" s="27">
        <f t="shared" ca="1" si="48"/>
        <v>0.50607268167432196</v>
      </c>
      <c r="DK46" s="44">
        <f t="shared" ca="1" si="49"/>
        <v>33</v>
      </c>
      <c r="DL46" s="44" t="str">
        <f ca="1">IF(DF46&lt;&gt;"",VLOOKUP(DK46,'Players Stats'!$C$88:$D$127,2),"")</f>
        <v>Small Forward</v>
      </c>
      <c r="DM46" s="44" t="str">
        <f ca="1">IF(DF46&lt;&gt;"",VLOOKUP(DK46,'Players Stats'!$C$88:$E$127,3),"")</f>
        <v>Harrison Barnes</v>
      </c>
      <c r="DN46" s="27">
        <f t="shared" ca="1" si="50"/>
        <v>0.64210305836911674</v>
      </c>
      <c r="DO46" s="44">
        <f ca="1">IF(DF46&lt;&gt;"",VLOOKUP('Quarter 4'!DK46-5*('Quarter 4'!DH46-1),'Players Stats'!$B$136:$J$140,1+DI46),"")</f>
        <v>0.123</v>
      </c>
      <c r="DP46" s="44" t="str">
        <f t="shared" ca="1" si="74"/>
        <v>NO</v>
      </c>
      <c r="DQ46" s="27">
        <f t="shared" ca="1" si="51"/>
        <v>0.62981644532748537</v>
      </c>
      <c r="DR46" s="44">
        <f ca="1">IF(DF46&lt;&gt;"",IF(DP46="NO",VLOOKUP(DK46,'Players Stats'!$C$88:$I$127,7),""),"")</f>
        <v>0.1875</v>
      </c>
      <c r="DS46" s="44">
        <f t="shared" ca="1" si="75"/>
        <v>2</v>
      </c>
      <c r="DT46" s="27">
        <f t="shared" ca="1" si="52"/>
        <v>0.70748194634797601</v>
      </c>
      <c r="DU46" s="44">
        <f ca="1">IF(DP46="NO",VLOOKUP(DK46,'Players Stats'!$C$88:$H$127,7-'Quarter 4'!DS46),"")</f>
        <v>0.439</v>
      </c>
      <c r="DV46" s="44">
        <f t="shared" ca="1" si="76"/>
        <v>0</v>
      </c>
      <c r="DW46" s="27">
        <f t="shared" ca="1" si="53"/>
        <v>0.1179545345152293</v>
      </c>
      <c r="DX46" s="44" t="str">
        <f ca="1">IF(DW46="","",IF(DW46&lt;=VLOOKUP(DK46,'Players Stats'!$C$88:$L$127,10),"YES","NO"))</f>
        <v>NO</v>
      </c>
      <c r="DY46" s="27" t="str">
        <f t="shared" ca="1" si="54"/>
        <v/>
      </c>
      <c r="DZ46" s="44" t="str">
        <f ca="1">IF(DX46="YES",IF(DY46&lt;=VLOOKUP(DK46,'Players Stats'!$C$88:$H$127,6),1,0),"")</f>
        <v/>
      </c>
      <c r="EA46" s="27" t="str">
        <f t="shared" ca="1" si="55"/>
        <v/>
      </c>
      <c r="EB46" s="44" t="str">
        <f ca="1">IF(AND(DX46="YES",EA46&lt;&gt;""),IF(EA46&lt;=VLOOKUP(DK46,'Players Stats'!$C$88:$H$127,6),1,0),"")</f>
        <v/>
      </c>
      <c r="EC46" s="27">
        <f t="shared" ca="1" si="56"/>
        <v>3.7216845204942284E-2</v>
      </c>
      <c r="ED46" s="44" t="str">
        <f ca="1">IF(EC46="","",IF(EC46&lt;=Simulation!$K$7,"YES","NO"))</f>
        <v>YES</v>
      </c>
      <c r="EE46" s="27" t="str">
        <f t="shared" ca="1" si="57"/>
        <v/>
      </c>
      <c r="EF46" s="44" t="str">
        <f ca="1">IF(ED46="NO",IF(EE46&lt;=Simulation!$K$9,DH46,DI46),"")</f>
        <v/>
      </c>
      <c r="EH46" s="44">
        <f t="shared" ca="1" si="58"/>
        <v>16</v>
      </c>
      <c r="EI46" s="6" t="str">
        <f t="shared" ca="1" si="59"/>
        <v>-</v>
      </c>
      <c r="EJ46" s="44">
        <f t="shared" ca="1" si="60"/>
        <v>20</v>
      </c>
      <c r="EL46" s="44" t="str">
        <f t="shared" ca="1" si="4"/>
        <v/>
      </c>
      <c r="EM46" s="44" t="str">
        <f t="shared" ca="1" si="4"/>
        <v/>
      </c>
      <c r="EN46" s="44" t="str">
        <f t="shared" ca="1" si="4"/>
        <v/>
      </c>
    </row>
    <row r="47" spans="2:144">
      <c r="B47" s="44">
        <f ca="1">IF(B46&lt;&gt;"",IF(AND(B46&lt;60*Simulation!$K$8, B46+C47&lt;60*Simulation!$K$8),B46+C47,""),"")</f>
        <v>538</v>
      </c>
      <c r="C47" s="44">
        <f ca="1">IF(B46&lt;&gt;"",IF(AND(AB46&lt;&gt;"", D46=AB46),RANDBETWEEN(Simulation!$N$6,Simulation!$P$6),RANDBETWEEN(Simulation!$N$5,Simulation!$P$5)),"")</f>
        <v>11</v>
      </c>
      <c r="D47" s="44">
        <f t="shared" ca="1" si="61"/>
        <v>8</v>
      </c>
      <c r="E47" s="44">
        <f t="shared" ca="1" si="5"/>
        <v>7</v>
      </c>
      <c r="F47" s="27">
        <f t="shared" ca="1" si="6"/>
        <v>0.68163528609440338</v>
      </c>
      <c r="G47" s="44">
        <f t="shared" ca="1" si="7"/>
        <v>39</v>
      </c>
      <c r="H47" s="44" t="str">
        <f ca="1">IF(B47&lt;&gt;"",VLOOKUP(G47,'Players Stats'!$C$88:$D$127,2),"")</f>
        <v>Power Forward</v>
      </c>
      <c r="I47" s="44" t="str">
        <f ca="1">IF(B47&lt;&gt;"",VLOOKUP(G47,'Players Stats'!$C$88:$E$127,3),"")</f>
        <v>Tim Duncan</v>
      </c>
      <c r="J47" s="27">
        <f t="shared" ca="1" si="8"/>
        <v>0.56899618893086334</v>
      </c>
      <c r="K47" s="44">
        <f ca="1">IF(B47&lt;&gt;"",VLOOKUP('Quarter 4'!G47-5*('Quarter 4'!D47-1),'Players Stats'!$B$136:$J$140,1+E47),"")</f>
        <v>3.9400000000000004E-2</v>
      </c>
      <c r="L47" s="44" t="str">
        <f t="shared" ca="1" si="62"/>
        <v>NO</v>
      </c>
      <c r="M47" s="27">
        <f t="shared" ca="1" si="9"/>
        <v>0.11632721476992547</v>
      </c>
      <c r="N47" s="44">
        <f ca="1">IF(B47&lt;&gt;"",IF(L47="NO",VLOOKUP(G47,'Players Stats'!$C$88:$I$127,7),""),"")</f>
        <v>7.0422535211267616E-3</v>
      </c>
      <c r="O47" s="44">
        <f t="shared" ca="1" si="63"/>
        <v>2</v>
      </c>
      <c r="P47" s="27">
        <f t="shared" ca="1" si="10"/>
        <v>4.0542421207667823E-2</v>
      </c>
      <c r="Q47" s="44">
        <f ca="1">IF(L47="NO",VLOOKUP(G47,'Players Stats'!$C$88:$H$127,7-'Quarter 4'!O47),"")</f>
        <v>0.502</v>
      </c>
      <c r="R47" s="44">
        <f t="shared" ca="1" si="64"/>
        <v>2</v>
      </c>
      <c r="S47" s="27">
        <f t="shared" ca="1" si="11"/>
        <v>0.1821743994831061</v>
      </c>
      <c r="T47" s="44" t="str">
        <f ca="1">IF(S47="","",IF(S47&lt;=VLOOKUP(G47,'Players Stats'!$C$88:$L$127,10),"YES","NO"))</f>
        <v>NO</v>
      </c>
      <c r="U47" s="27" t="str">
        <f t="shared" ca="1" si="12"/>
        <v/>
      </c>
      <c r="V47" s="44" t="str">
        <f ca="1">IF(T47="YES",IF(U47&lt;=VLOOKUP(G47,'Players Stats'!$C$88:$H$127,6),1,0),"")</f>
        <v/>
      </c>
      <c r="W47" s="27" t="str">
        <f t="shared" ca="1" si="13"/>
        <v/>
      </c>
      <c r="X47" s="44" t="str">
        <f ca="1">IF(AND(T47="YES",W47&lt;&gt;""),IF(W47&lt;=VLOOKUP(G47,'Players Stats'!$C$88:$H$127,6),1,0),"")</f>
        <v/>
      </c>
      <c r="Y47" s="27" t="str">
        <f t="shared" ca="1" si="14"/>
        <v/>
      </c>
      <c r="Z47" s="44" t="str">
        <f ca="1">IF(Y47="","",IF(Y47&lt;=Simulation!$K$7,"YES","NO"))</f>
        <v/>
      </c>
      <c r="AA47" s="27" t="str">
        <f t="shared" ca="1" si="15"/>
        <v/>
      </c>
      <c r="AB47" s="44" t="str">
        <f ca="1">IF(Z47="NO",IF(AA47&lt;=Simulation!$K$9,D47,E47),"")</f>
        <v/>
      </c>
      <c r="AD47" s="44">
        <f t="shared" ca="1" si="16"/>
        <v>15</v>
      </c>
      <c r="AE47" s="6" t="str">
        <f t="shared" ca="1" si="17"/>
        <v>-</v>
      </c>
      <c r="AF47" s="44">
        <f t="shared" ca="1" si="18"/>
        <v>22</v>
      </c>
      <c r="AH47" s="44" t="str">
        <f t="shared" ca="1" si="77"/>
        <v/>
      </c>
      <c r="AI47" s="44" t="str">
        <f t="shared" ca="1" si="77"/>
        <v/>
      </c>
      <c r="AJ47" s="44" t="str">
        <f t="shared" ca="1" si="77"/>
        <v/>
      </c>
      <c r="AL47" s="44">
        <f ca="1">IF(AL46&lt;&gt;"",IF(AND(AL46&lt;60*Simulation!$K$8, AL46+AM47&lt;60*Simulation!$K$8),AL46+AM47,""),"")</f>
        <v>565</v>
      </c>
      <c r="AM47" s="44">
        <f ca="1">IF(AL46&lt;&gt;"",IF(AND(BL46&lt;&gt;"", AN46=BL46),RANDBETWEEN(Simulation!$N$6,Simulation!$P$6),RANDBETWEEN(Simulation!$N$5,Simulation!$P$5)),"")</f>
        <v>19</v>
      </c>
      <c r="AN47" s="44">
        <f t="shared" ca="1" si="65"/>
        <v>8</v>
      </c>
      <c r="AO47" s="44">
        <f t="shared" ca="1" si="19"/>
        <v>7</v>
      </c>
      <c r="AP47" s="27">
        <f t="shared" ca="1" si="20"/>
        <v>0.91763546550948261</v>
      </c>
      <c r="AQ47" s="44">
        <f t="shared" ca="1" si="21"/>
        <v>40</v>
      </c>
      <c r="AR47" s="44" t="str">
        <f ca="1">IF(AL47&lt;&gt;"",VLOOKUP(AQ47,'Players Stats'!$C$88:$D$127,2),"")</f>
        <v>Center</v>
      </c>
      <c r="AS47" s="44" t="str">
        <f ca="1">IF(AL47&lt;&gt;"",VLOOKUP(AQ47,'Players Stats'!$C$88:$E$127,3),"")</f>
        <v>Tiago Splitter</v>
      </c>
      <c r="AT47" s="27">
        <f t="shared" ca="1" si="22"/>
        <v>0.11185949799215456</v>
      </c>
      <c r="AU47" s="44">
        <f ca="1">IF(AL47&lt;&gt;"",VLOOKUP('Quarter 4'!AQ47-5*('Quarter 4'!AN47-1),'Players Stats'!$B$136:$J$140,1+AO47),"")</f>
        <v>5.1650000000000001E-2</v>
      </c>
      <c r="AV47" s="44" t="str">
        <f t="shared" ca="1" si="66"/>
        <v>NO</v>
      </c>
      <c r="AW47" s="27">
        <f t="shared" ca="1" si="23"/>
        <v>0.5452626862353106</v>
      </c>
      <c r="AX47" s="44">
        <f ca="1">IF(AL47&lt;&gt;"",IF(AV47="NO",VLOOKUP(AQ47,'Players Stats'!$C$88:$I$127,7),""),"")</f>
        <v>0</v>
      </c>
      <c r="AY47" s="44">
        <f t="shared" ca="1" si="67"/>
        <v>2</v>
      </c>
      <c r="AZ47" s="27">
        <f t="shared" ca="1" si="24"/>
        <v>0.82735897763390365</v>
      </c>
      <c r="BA47" s="44">
        <f ca="1">IF(AV47="NO",VLOOKUP(AQ47,'Players Stats'!$C$88:$H$127,7-'Quarter 4'!AY47),"")</f>
        <v>0.56000000000000005</v>
      </c>
      <c r="BB47" s="44">
        <f t="shared" ca="1" si="68"/>
        <v>0</v>
      </c>
      <c r="BC47" s="27">
        <f t="shared" ca="1" si="25"/>
        <v>0.46242830440923111</v>
      </c>
      <c r="BD47" s="44" t="str">
        <f ca="1">IF(BC47="","",IF(BC47&lt;=VLOOKUP(AQ47,'Players Stats'!$C$88:$L$127,10),"YES","NO"))</f>
        <v>NO</v>
      </c>
      <c r="BE47" s="27" t="str">
        <f t="shared" ca="1" si="26"/>
        <v/>
      </c>
      <c r="BF47" s="44" t="str">
        <f ca="1">IF(BD47="YES",IF(BE47&lt;=VLOOKUP(AQ47,'Players Stats'!$C$88:$H$127,6),1,0),"")</f>
        <v/>
      </c>
      <c r="BG47" s="27" t="str">
        <f t="shared" ca="1" si="27"/>
        <v/>
      </c>
      <c r="BH47" s="44" t="str">
        <f ca="1">IF(AND(BD47="YES",BG47&lt;&gt;""),IF(BG47&lt;=VLOOKUP(AQ47,'Players Stats'!$C$88:$H$127,6),1,0),"")</f>
        <v/>
      </c>
      <c r="BI47" s="27">
        <f t="shared" ca="1" si="28"/>
        <v>0.81360789644254794</v>
      </c>
      <c r="BJ47" s="44" t="str">
        <f ca="1">IF(BI47="","",IF(BI47&lt;=Simulation!$K$7,"YES","NO"))</f>
        <v>NO</v>
      </c>
      <c r="BK47" s="27">
        <f t="shared" ca="1" si="29"/>
        <v>0.55064558004242592</v>
      </c>
      <c r="BL47" s="44">
        <f ca="1">IF(BJ47="NO",IF(BK47&lt;=Simulation!$K$9,AN47,AO47),"")</f>
        <v>7</v>
      </c>
      <c r="BN47" s="44">
        <f t="shared" ca="1" si="30"/>
        <v>8</v>
      </c>
      <c r="BO47" s="6" t="str">
        <f t="shared" ca="1" si="31"/>
        <v>-</v>
      </c>
      <c r="BP47" s="44">
        <f t="shared" ca="1" si="32"/>
        <v>11</v>
      </c>
      <c r="BR47" s="44" t="str">
        <f t="shared" ca="1" si="2"/>
        <v/>
      </c>
      <c r="BS47" s="44" t="str">
        <f t="shared" ca="1" si="2"/>
        <v/>
      </c>
      <c r="BT47" s="44" t="str">
        <f t="shared" ca="1" si="2"/>
        <v/>
      </c>
      <c r="BU47" s="44"/>
      <c r="BV47" s="44">
        <f ca="1">IF(BV46&lt;&gt;"",IF(AND(BV46&lt;60*Simulation!$K$8, BV46+BW47&lt;60*Simulation!$K$8),BV46+BW47,""),"")</f>
        <v>555</v>
      </c>
      <c r="BW47" s="44">
        <f ca="1">IF(BV46&lt;&gt;"",IF(AND(CV46&lt;&gt;"", BX46=CV46),RANDBETWEEN(Simulation!$N$6,Simulation!$P$6),RANDBETWEEN(Simulation!$N$5,Simulation!$P$5)),"")</f>
        <v>15</v>
      </c>
      <c r="BX47" s="44">
        <f t="shared" ca="1" si="69"/>
        <v>7</v>
      </c>
      <c r="BY47" s="44">
        <f t="shared" ca="1" si="33"/>
        <v>8</v>
      </c>
      <c r="BZ47" s="27">
        <f t="shared" ca="1" si="34"/>
        <v>0.34589454575594647</v>
      </c>
      <c r="CA47" s="44">
        <f t="shared" ca="1" si="35"/>
        <v>32</v>
      </c>
      <c r="CB47" s="44" t="str">
        <f ca="1">IF(BV47&lt;&gt;"",VLOOKUP(CA47,'Players Stats'!$C$88:$D$127,2),"")</f>
        <v>Shooting Guard</v>
      </c>
      <c r="CC47" s="44" t="str">
        <f ca="1">IF(BV47&lt;&gt;"",VLOOKUP(CA47,'Players Stats'!$C$88:$E$127,3),"")</f>
        <v>Stephen Curry</v>
      </c>
      <c r="CD47" s="27">
        <f t="shared" ca="1" si="36"/>
        <v>0.29194201931163311</v>
      </c>
      <c r="CE47" s="44">
        <f ca="1">IF(BV47&lt;&gt;"",VLOOKUP('Quarter 4'!CA47-5*('Quarter 4'!BX47-1),'Players Stats'!$B$136:$J$140,1+BY47),"")</f>
        <v>4.4549999999999999E-2</v>
      </c>
      <c r="CF47" s="44" t="str">
        <f t="shared" ca="1" si="70"/>
        <v>NO</v>
      </c>
      <c r="CG47" s="27">
        <f t="shared" ca="1" si="37"/>
        <v>0.23379303523079831</v>
      </c>
      <c r="CH47" s="44">
        <f ca="1">IF(BV47&lt;&gt;"",IF(CF47="NO",VLOOKUP(CA47,'Players Stats'!$C$88:$I$127,7),""),"")</f>
        <v>0.30196078431372547</v>
      </c>
      <c r="CI47" s="44">
        <f t="shared" ca="1" si="71"/>
        <v>3</v>
      </c>
      <c r="CJ47" s="27">
        <f t="shared" ca="1" si="38"/>
        <v>0.96998458527669529</v>
      </c>
      <c r="CK47" s="44">
        <f ca="1">IF(CF47="NO",VLOOKUP(CA47,'Players Stats'!$C$88:$H$127,7-'Quarter 4'!CI47),"")</f>
        <v>0.45300000000000001</v>
      </c>
      <c r="CL47" s="44">
        <f t="shared" ca="1" si="72"/>
        <v>0</v>
      </c>
      <c r="CM47" s="27" t="str">
        <f t="shared" ca="1" si="39"/>
        <v/>
      </c>
      <c r="CN47" s="44" t="str">
        <f ca="1">IF(CM47="","",IF(CM47&lt;=VLOOKUP(CA47,'Players Stats'!$C$88:$L$127,10),"YES","NO"))</f>
        <v/>
      </c>
      <c r="CO47" s="27" t="str">
        <f t="shared" ca="1" si="40"/>
        <v/>
      </c>
      <c r="CP47" s="44" t="str">
        <f ca="1">IF(CN47="YES",IF(CO47&lt;=VLOOKUP(CA47,'Players Stats'!$C$88:$H$127,6),1,0),"")</f>
        <v/>
      </c>
      <c r="CQ47" s="27" t="str">
        <f t="shared" ca="1" si="41"/>
        <v/>
      </c>
      <c r="CR47" s="44" t="str">
        <f ca="1">IF(AND(CN47="YES",CQ47&lt;&gt;""),IF(CQ47&lt;=VLOOKUP(CA47,'Players Stats'!$C$88:$H$127,6),1,0),"")</f>
        <v/>
      </c>
      <c r="CS47" s="27" t="str">
        <f t="shared" ca="1" si="42"/>
        <v/>
      </c>
      <c r="CT47" s="44" t="str">
        <f ca="1">IF(CS47="","",IF(CS47&lt;=Simulation!$K$7,"YES","NO"))</f>
        <v/>
      </c>
      <c r="CU47" s="27" t="str">
        <f t="shared" ca="1" si="43"/>
        <v/>
      </c>
      <c r="CV47" s="44" t="str">
        <f ca="1">IF(CT47="NO",IF(CU47&lt;=Simulation!$K$9,BX47,BY47),"")</f>
        <v/>
      </c>
      <c r="CX47" s="44">
        <f t="shared" ca="1" si="44"/>
        <v>21</v>
      </c>
      <c r="CY47" s="6" t="str">
        <f t="shared" ca="1" si="45"/>
        <v>-</v>
      </c>
      <c r="CZ47" s="44">
        <f t="shared" ca="1" si="46"/>
        <v>20</v>
      </c>
      <c r="DB47" s="44" t="str">
        <f t="shared" ca="1" si="3"/>
        <v/>
      </c>
      <c r="DC47" s="44" t="str">
        <f t="shared" ca="1" si="3"/>
        <v/>
      </c>
      <c r="DD47" s="44" t="str">
        <f t="shared" ca="1" si="3"/>
        <v/>
      </c>
      <c r="DE47" s="44"/>
      <c r="DF47" s="44">
        <f ca="1">IF(DF46&lt;&gt;"",IF(AND(DF46&lt;60*Simulation!$K$8, DF46+DG47&lt;60*Simulation!$K$8),DF46+DG47,""),"")</f>
        <v>514</v>
      </c>
      <c r="DG47" s="44">
        <f ca="1">IF(DF46&lt;&gt;"",IF(AND(EF46&lt;&gt;"", DH46=EF46),RANDBETWEEN(Simulation!$N$6,Simulation!$P$6),RANDBETWEEN(Simulation!$N$5,Simulation!$P$5)),"")</f>
        <v>24</v>
      </c>
      <c r="DH47" s="44">
        <f t="shared" ca="1" si="73"/>
        <v>8</v>
      </c>
      <c r="DI47" s="44">
        <f t="shared" ca="1" si="47"/>
        <v>7</v>
      </c>
      <c r="DJ47" s="27">
        <f t="shared" ca="1" si="48"/>
        <v>0.32304325966791325</v>
      </c>
      <c r="DK47" s="44">
        <f t="shared" ca="1" si="49"/>
        <v>37</v>
      </c>
      <c r="DL47" s="44" t="str">
        <f ca="1">IF(DF47&lt;&gt;"",VLOOKUP(DK47,'Players Stats'!$C$88:$D$127,2),"")</f>
        <v>Shooting Guard</v>
      </c>
      <c r="DM47" s="44" t="str">
        <f ca="1">IF(DF47&lt;&gt;"",VLOOKUP(DK47,'Players Stats'!$C$88:$E$127,3),"")</f>
        <v>Tony Parker</v>
      </c>
      <c r="DN47" s="27">
        <f t="shared" ca="1" si="50"/>
        <v>9.5260558941858586E-2</v>
      </c>
      <c r="DO47" s="44">
        <f ca="1">IF(DF47&lt;&gt;"",VLOOKUP('Quarter 4'!DK47-5*('Quarter 4'!DH47-1),'Players Stats'!$B$136:$J$140,1+DI47),"")</f>
        <v>9.6149999999999999E-2</v>
      </c>
      <c r="DP47" s="44" t="str">
        <f t="shared" ca="1" si="74"/>
        <v>YES</v>
      </c>
      <c r="DQ47" s="27" t="str">
        <f t="shared" ca="1" si="51"/>
        <v/>
      </c>
      <c r="DR47" s="44" t="str">
        <f ca="1">IF(DF47&lt;&gt;"",IF(DP47="NO",VLOOKUP(DK47,'Players Stats'!$C$88:$I$127,7),""),"")</f>
        <v/>
      </c>
      <c r="DS47" s="44" t="str">
        <f t="shared" ca="1" si="75"/>
        <v/>
      </c>
      <c r="DT47" s="27" t="str">
        <f t="shared" ca="1" si="52"/>
        <v/>
      </c>
      <c r="DU47" s="44" t="str">
        <f ca="1">IF(DP47="NO",VLOOKUP(DK47,'Players Stats'!$C$88:$H$127,7-'Quarter 4'!DS47),"")</f>
        <v/>
      </c>
      <c r="DV47" s="44" t="str">
        <f t="shared" ca="1" si="76"/>
        <v/>
      </c>
      <c r="DW47" s="27" t="str">
        <f t="shared" ca="1" si="53"/>
        <v/>
      </c>
      <c r="DX47" s="44" t="str">
        <f ca="1">IF(DW47="","",IF(DW47&lt;=VLOOKUP(DK47,'Players Stats'!$C$88:$L$127,10),"YES","NO"))</f>
        <v/>
      </c>
      <c r="DY47" s="27" t="str">
        <f t="shared" ca="1" si="54"/>
        <v/>
      </c>
      <c r="DZ47" s="44" t="str">
        <f ca="1">IF(DX47="YES",IF(DY47&lt;=VLOOKUP(DK47,'Players Stats'!$C$88:$H$127,6),1,0),"")</f>
        <v/>
      </c>
      <c r="EA47" s="27" t="str">
        <f t="shared" ca="1" si="55"/>
        <v/>
      </c>
      <c r="EB47" s="44" t="str">
        <f ca="1">IF(AND(DX47="YES",EA47&lt;&gt;""),IF(EA47&lt;=VLOOKUP(DK47,'Players Stats'!$C$88:$H$127,6),1,0),"")</f>
        <v/>
      </c>
      <c r="EC47" s="27" t="str">
        <f t="shared" ca="1" si="56"/>
        <v/>
      </c>
      <c r="ED47" s="44" t="str">
        <f ca="1">IF(EC47="","",IF(EC47&lt;=Simulation!$K$7,"YES","NO"))</f>
        <v/>
      </c>
      <c r="EE47" s="27" t="str">
        <f t="shared" ca="1" si="57"/>
        <v/>
      </c>
      <c r="EF47" s="44" t="str">
        <f ca="1">IF(ED47="NO",IF(EE47&lt;=Simulation!$K$9,DH47,DI47),"")</f>
        <v/>
      </c>
      <c r="EH47" s="44">
        <f t="shared" ca="1" si="58"/>
        <v>16</v>
      </c>
      <c r="EI47" s="6" t="str">
        <f t="shared" ca="1" si="59"/>
        <v>-</v>
      </c>
      <c r="EJ47" s="44">
        <f t="shared" ca="1" si="60"/>
        <v>20</v>
      </c>
      <c r="EL47" s="44" t="str">
        <f t="shared" ca="1" si="4"/>
        <v/>
      </c>
      <c r="EM47" s="44" t="str">
        <f t="shared" ca="1" si="4"/>
        <v/>
      </c>
      <c r="EN47" s="44" t="str">
        <f t="shared" ca="1" si="4"/>
        <v/>
      </c>
    </row>
    <row r="48" spans="2:144">
      <c r="B48" s="44">
        <f ca="1">IF(B47&lt;&gt;"",IF(AND(B47&lt;60*Simulation!$K$8, B47+C48&lt;60*Simulation!$K$8),B47+C48,""),"")</f>
        <v>558</v>
      </c>
      <c r="C48" s="44">
        <f ca="1">IF(B47&lt;&gt;"",IF(AND(AB47&lt;&gt;"", D47=AB47),RANDBETWEEN(Simulation!$N$6,Simulation!$P$6),RANDBETWEEN(Simulation!$N$5,Simulation!$P$5)),"")</f>
        <v>20</v>
      </c>
      <c r="D48" s="44">
        <f t="shared" ca="1" si="61"/>
        <v>7</v>
      </c>
      <c r="E48" s="44">
        <f t="shared" ca="1" si="5"/>
        <v>8</v>
      </c>
      <c r="F48" s="27">
        <f t="shared" ca="1" si="6"/>
        <v>0.41029848349351783</v>
      </c>
      <c r="G48" s="44">
        <f t="shared" ca="1" si="7"/>
        <v>33</v>
      </c>
      <c r="H48" s="44" t="str">
        <f ca="1">IF(B48&lt;&gt;"",VLOOKUP(G48,'Players Stats'!$C$88:$D$127,2),"")</f>
        <v>Small Forward</v>
      </c>
      <c r="I48" s="44" t="str">
        <f ca="1">IF(B48&lt;&gt;"",VLOOKUP(G48,'Players Stats'!$C$88:$E$127,3),"")</f>
        <v>Harrison Barnes</v>
      </c>
      <c r="J48" s="27">
        <f t="shared" ca="1" si="8"/>
        <v>0.90577245850137034</v>
      </c>
      <c r="K48" s="44">
        <f ca="1">IF(B48&lt;&gt;"",VLOOKUP('Quarter 4'!G48-5*('Quarter 4'!D48-1),'Players Stats'!$B$136:$J$140,1+E48),"")</f>
        <v>0.123</v>
      </c>
      <c r="L48" s="44" t="str">
        <f t="shared" ca="1" si="62"/>
        <v>NO</v>
      </c>
      <c r="M48" s="27">
        <f t="shared" ca="1" si="9"/>
        <v>0.30530083031854627</v>
      </c>
      <c r="N48" s="44">
        <f ca="1">IF(B48&lt;&gt;"",IF(L48="NO",VLOOKUP(G48,'Players Stats'!$C$88:$I$127,7),""),"")</f>
        <v>0.1875</v>
      </c>
      <c r="O48" s="44">
        <f t="shared" ca="1" si="63"/>
        <v>2</v>
      </c>
      <c r="P48" s="27">
        <f t="shared" ca="1" si="10"/>
        <v>0.44372440035496263</v>
      </c>
      <c r="Q48" s="44">
        <f ca="1">IF(L48="NO",VLOOKUP(G48,'Players Stats'!$C$88:$H$127,7-'Quarter 4'!O48),"")</f>
        <v>0.439</v>
      </c>
      <c r="R48" s="44">
        <f t="shared" ca="1" si="64"/>
        <v>0</v>
      </c>
      <c r="S48" s="27">
        <f t="shared" ca="1" si="11"/>
        <v>0.19077001693247142</v>
      </c>
      <c r="T48" s="44" t="str">
        <f ca="1">IF(S48="","",IF(S48&lt;=VLOOKUP(G48,'Players Stats'!$C$88:$L$127,10),"YES","NO"))</f>
        <v>NO</v>
      </c>
      <c r="U48" s="27" t="str">
        <f t="shared" ca="1" si="12"/>
        <v/>
      </c>
      <c r="V48" s="44" t="str">
        <f ca="1">IF(T48="YES",IF(U48&lt;=VLOOKUP(G48,'Players Stats'!$C$88:$H$127,6),1,0),"")</f>
        <v/>
      </c>
      <c r="W48" s="27" t="str">
        <f t="shared" ca="1" si="13"/>
        <v/>
      </c>
      <c r="X48" s="44" t="str">
        <f ca="1">IF(AND(T48="YES",W48&lt;&gt;""),IF(W48&lt;=VLOOKUP(G48,'Players Stats'!$C$88:$H$127,6),1,0),"")</f>
        <v/>
      </c>
      <c r="Y48" s="27">
        <f t="shared" ca="1" si="14"/>
        <v>0.33549075233375869</v>
      </c>
      <c r="Z48" s="44" t="str">
        <f ca="1">IF(Y48="","",IF(Y48&lt;=Simulation!$K$7,"YES","NO"))</f>
        <v>NO</v>
      </c>
      <c r="AA48" s="27">
        <f t="shared" ca="1" si="15"/>
        <v>0.81636969012145821</v>
      </c>
      <c r="AB48" s="44">
        <f ca="1">IF(Z48="NO",IF(AA48&lt;=Simulation!$K$9,D48,E48),"")</f>
        <v>8</v>
      </c>
      <c r="AD48" s="44">
        <f t="shared" ca="1" si="16"/>
        <v>15</v>
      </c>
      <c r="AE48" s="6" t="str">
        <f t="shared" ca="1" si="17"/>
        <v>-</v>
      </c>
      <c r="AF48" s="44">
        <f t="shared" ca="1" si="18"/>
        <v>22</v>
      </c>
      <c r="AH48" s="44" t="str">
        <f t="shared" ca="1" si="77"/>
        <v/>
      </c>
      <c r="AI48" s="44" t="str">
        <f t="shared" ca="1" si="77"/>
        <v/>
      </c>
      <c r="AJ48" s="44" t="str">
        <f t="shared" ca="1" si="77"/>
        <v/>
      </c>
      <c r="AL48" s="44">
        <f ca="1">IF(AL47&lt;&gt;"",IF(AND(AL47&lt;60*Simulation!$K$8, AL47+AM48&lt;60*Simulation!$K$8),AL47+AM48,""),"")</f>
        <v>588</v>
      </c>
      <c r="AM48" s="44">
        <f ca="1">IF(AL47&lt;&gt;"",IF(AND(BL47&lt;&gt;"", AN47=BL47),RANDBETWEEN(Simulation!$N$6,Simulation!$P$6),RANDBETWEEN(Simulation!$N$5,Simulation!$P$5)),"")</f>
        <v>23</v>
      </c>
      <c r="AN48" s="44">
        <f t="shared" ca="1" si="65"/>
        <v>7</v>
      </c>
      <c r="AO48" s="44">
        <f t="shared" ca="1" si="19"/>
        <v>8</v>
      </c>
      <c r="AP48" s="27">
        <f t="shared" ca="1" si="20"/>
        <v>8.16177423390263E-2</v>
      </c>
      <c r="AQ48" s="44">
        <f t="shared" ca="1" si="21"/>
        <v>31</v>
      </c>
      <c r="AR48" s="44" t="str">
        <f ca="1">IF(AL48&lt;&gt;"",VLOOKUP(AQ48,'Players Stats'!$C$88:$D$127,2),"")</f>
        <v>Point Guard</v>
      </c>
      <c r="AS48" s="44" t="str">
        <f ca="1">IF(AL48&lt;&gt;"",VLOOKUP(AQ48,'Players Stats'!$C$88:$E$127,3),"")</f>
        <v>Klay Thompson</v>
      </c>
      <c r="AT48" s="27">
        <f t="shared" ca="1" si="22"/>
        <v>0.69337663340485023</v>
      </c>
      <c r="AU48" s="44">
        <f ca="1">IF(AL48&lt;&gt;"",VLOOKUP('Quarter 4'!AQ48-5*('Quarter 4'!AN48-1),'Players Stats'!$B$136:$J$140,1+AO48),"")</f>
        <v>9.7650000000000001E-2</v>
      </c>
      <c r="AV48" s="44" t="str">
        <f t="shared" ca="1" si="66"/>
        <v>NO</v>
      </c>
      <c r="AW48" s="27">
        <f t="shared" ca="1" si="23"/>
        <v>0.7352932217791055</v>
      </c>
      <c r="AX48" s="44">
        <f ca="1">IF(AL48&lt;&gt;"",IF(AV48="NO",VLOOKUP(AQ48,'Players Stats'!$C$88:$I$127,7),""),"")</f>
        <v>0.30331753554502372</v>
      </c>
      <c r="AY48" s="44">
        <f t="shared" ca="1" si="67"/>
        <v>2</v>
      </c>
      <c r="AZ48" s="27">
        <f t="shared" ca="1" si="24"/>
        <v>0.1901633878922524</v>
      </c>
      <c r="BA48" s="44">
        <f ca="1">IF(AV48="NO",VLOOKUP(AQ48,'Players Stats'!$C$88:$H$127,7-'Quarter 4'!AY48),"")</f>
        <v>0.42199999999999999</v>
      </c>
      <c r="BB48" s="44">
        <f t="shared" ca="1" si="68"/>
        <v>2</v>
      </c>
      <c r="BC48" s="27">
        <f t="shared" ca="1" si="25"/>
        <v>0.88150093941482355</v>
      </c>
      <c r="BD48" s="44" t="str">
        <f ca="1">IF(BC48="","",IF(BC48&lt;=VLOOKUP(AQ48,'Players Stats'!$C$88:$L$127,10),"YES","NO"))</f>
        <v>NO</v>
      </c>
      <c r="BE48" s="27" t="str">
        <f t="shared" ca="1" si="26"/>
        <v/>
      </c>
      <c r="BF48" s="44" t="str">
        <f ca="1">IF(BD48="YES",IF(BE48&lt;=VLOOKUP(AQ48,'Players Stats'!$C$88:$H$127,6),1,0),"")</f>
        <v/>
      </c>
      <c r="BG48" s="27" t="str">
        <f t="shared" ca="1" si="27"/>
        <v/>
      </c>
      <c r="BH48" s="44" t="str">
        <f ca="1">IF(AND(BD48="YES",BG48&lt;&gt;""),IF(BG48&lt;=VLOOKUP(AQ48,'Players Stats'!$C$88:$H$127,6),1,0),"")</f>
        <v/>
      </c>
      <c r="BI48" s="27" t="str">
        <f t="shared" ca="1" si="28"/>
        <v/>
      </c>
      <c r="BJ48" s="44" t="str">
        <f ca="1">IF(BI48="","",IF(BI48&lt;=Simulation!$K$7,"YES","NO"))</f>
        <v/>
      </c>
      <c r="BK48" s="27" t="str">
        <f t="shared" ca="1" si="29"/>
        <v/>
      </c>
      <c r="BL48" s="44" t="str">
        <f ca="1">IF(BJ48="NO",IF(BK48&lt;=Simulation!$K$9,AN48,AO48),"")</f>
        <v/>
      </c>
      <c r="BN48" s="44">
        <f t="shared" ca="1" si="30"/>
        <v>10</v>
      </c>
      <c r="BO48" s="6" t="str">
        <f t="shared" ca="1" si="31"/>
        <v>-</v>
      </c>
      <c r="BP48" s="44">
        <f t="shared" ca="1" si="32"/>
        <v>11</v>
      </c>
      <c r="BR48" s="44" t="str">
        <f t="shared" ca="1" si="2"/>
        <v/>
      </c>
      <c r="BS48" s="44" t="str">
        <f t="shared" ca="1" si="2"/>
        <v/>
      </c>
      <c r="BT48" s="44" t="str">
        <f t="shared" ca="1" si="2"/>
        <v/>
      </c>
      <c r="BU48" s="44"/>
      <c r="BV48" s="44">
        <f ca="1">IF(BV47&lt;&gt;"",IF(AND(BV47&lt;60*Simulation!$K$8, BV47+BW48&lt;60*Simulation!$K$8),BV47+BW48,""),"")</f>
        <v>577</v>
      </c>
      <c r="BW48" s="44">
        <f ca="1">IF(BV47&lt;&gt;"",IF(AND(CV47&lt;&gt;"", BX47=CV47),RANDBETWEEN(Simulation!$N$6,Simulation!$P$6),RANDBETWEEN(Simulation!$N$5,Simulation!$P$5)),"")</f>
        <v>22</v>
      </c>
      <c r="BX48" s="44">
        <f t="shared" ca="1" si="69"/>
        <v>8</v>
      </c>
      <c r="BY48" s="44">
        <f t="shared" ca="1" si="33"/>
        <v>7</v>
      </c>
      <c r="BZ48" s="27">
        <f t="shared" ca="1" si="34"/>
        <v>0.50709383042843847</v>
      </c>
      <c r="CA48" s="44">
        <f t="shared" ca="1" si="35"/>
        <v>38</v>
      </c>
      <c r="CB48" s="44" t="str">
        <f ca="1">IF(BV48&lt;&gt;"",VLOOKUP(CA48,'Players Stats'!$C$88:$D$127,2),"")</f>
        <v>Small Forward</v>
      </c>
      <c r="CC48" s="44" t="str">
        <f ca="1">IF(BV48&lt;&gt;"",VLOOKUP(CA48,'Players Stats'!$C$88:$E$127,3),"")</f>
        <v>Kawhi Leonard</v>
      </c>
      <c r="CD48" s="27">
        <f t="shared" ca="1" si="36"/>
        <v>0.63599264590857862</v>
      </c>
      <c r="CE48" s="44">
        <f ca="1">IF(BV48&lt;&gt;"",VLOOKUP('Quarter 4'!CA48-5*('Quarter 4'!BX48-1),'Players Stats'!$B$136:$J$140,1+BY48),"")</f>
        <v>4.2650000000000007E-2</v>
      </c>
      <c r="CF48" s="44" t="str">
        <f t="shared" ca="1" si="70"/>
        <v>NO</v>
      </c>
      <c r="CG48" s="27">
        <f t="shared" ca="1" si="37"/>
        <v>0.10989245070772125</v>
      </c>
      <c r="CH48" s="44">
        <f ca="1">IF(BV48&lt;&gt;"",IF(CF48="NO",VLOOKUP(CA48,'Players Stats'!$C$88:$I$127,7),""),"")</f>
        <v>0.24793388429752067</v>
      </c>
      <c r="CI48" s="44">
        <f t="shared" ca="1" si="71"/>
        <v>3</v>
      </c>
      <c r="CJ48" s="27">
        <f t="shared" ca="1" si="38"/>
        <v>0.13045799382642287</v>
      </c>
      <c r="CK48" s="44">
        <f ca="1">IF(CF48="NO",VLOOKUP(CA48,'Players Stats'!$C$88:$H$127,7-'Quarter 4'!CI48),"")</f>
        <v>0.374</v>
      </c>
      <c r="CL48" s="44">
        <f t="shared" ca="1" si="72"/>
        <v>3</v>
      </c>
      <c r="CM48" s="27" t="str">
        <f t="shared" ca="1" si="39"/>
        <v/>
      </c>
      <c r="CN48" s="44" t="str">
        <f ca="1">IF(CM48="","",IF(CM48&lt;=VLOOKUP(CA48,'Players Stats'!$C$88:$L$127,10),"YES","NO"))</f>
        <v/>
      </c>
      <c r="CO48" s="27" t="str">
        <f t="shared" ca="1" si="40"/>
        <v/>
      </c>
      <c r="CP48" s="44" t="str">
        <f ca="1">IF(CN48="YES",IF(CO48&lt;=VLOOKUP(CA48,'Players Stats'!$C$88:$H$127,6),1,0),"")</f>
        <v/>
      </c>
      <c r="CQ48" s="27" t="str">
        <f t="shared" ca="1" si="41"/>
        <v/>
      </c>
      <c r="CR48" s="44" t="str">
        <f ca="1">IF(AND(CN48="YES",CQ48&lt;&gt;""),IF(CQ48&lt;=VLOOKUP(CA48,'Players Stats'!$C$88:$H$127,6),1,0),"")</f>
        <v/>
      </c>
      <c r="CS48" s="27" t="str">
        <f t="shared" ca="1" si="42"/>
        <v/>
      </c>
      <c r="CT48" s="44" t="str">
        <f ca="1">IF(CS48="","",IF(CS48&lt;=Simulation!$K$7,"YES","NO"))</f>
        <v/>
      </c>
      <c r="CU48" s="27" t="str">
        <f t="shared" ca="1" si="43"/>
        <v/>
      </c>
      <c r="CV48" s="44" t="str">
        <f ca="1">IF(CT48="NO",IF(CU48&lt;=Simulation!$K$9,BX48,BY48),"")</f>
        <v/>
      </c>
      <c r="CX48" s="44">
        <f t="shared" ca="1" si="44"/>
        <v>21</v>
      </c>
      <c r="CY48" s="6" t="str">
        <f t="shared" ca="1" si="45"/>
        <v>-</v>
      </c>
      <c r="CZ48" s="44">
        <f t="shared" ca="1" si="46"/>
        <v>23</v>
      </c>
      <c r="DB48" s="44" t="str">
        <f t="shared" ca="1" si="3"/>
        <v/>
      </c>
      <c r="DC48" s="44" t="str">
        <f t="shared" ca="1" si="3"/>
        <v/>
      </c>
      <c r="DD48" s="44" t="str">
        <f t="shared" ca="1" si="3"/>
        <v/>
      </c>
      <c r="DE48" s="44"/>
      <c r="DF48" s="44">
        <f ca="1">IF(DF47&lt;&gt;"",IF(AND(DF47&lt;60*Simulation!$K$8, DF47+DG48&lt;60*Simulation!$K$8),DF47+DG48,""),"")</f>
        <v>535</v>
      </c>
      <c r="DG48" s="44">
        <f ca="1">IF(DF47&lt;&gt;"",IF(AND(EF47&lt;&gt;"", DH47=EF47),RANDBETWEEN(Simulation!$N$6,Simulation!$P$6),RANDBETWEEN(Simulation!$N$5,Simulation!$P$5)),"")</f>
        <v>21</v>
      </c>
      <c r="DH48" s="44">
        <f t="shared" ca="1" si="73"/>
        <v>7</v>
      </c>
      <c r="DI48" s="44">
        <f t="shared" ca="1" si="47"/>
        <v>8</v>
      </c>
      <c r="DJ48" s="27">
        <f t="shared" ca="1" si="48"/>
        <v>0.29956687781458302</v>
      </c>
      <c r="DK48" s="44">
        <f t="shared" ca="1" si="49"/>
        <v>32</v>
      </c>
      <c r="DL48" s="44" t="str">
        <f ca="1">IF(DF48&lt;&gt;"",VLOOKUP(DK48,'Players Stats'!$C$88:$D$127,2),"")</f>
        <v>Shooting Guard</v>
      </c>
      <c r="DM48" s="44" t="str">
        <f ca="1">IF(DF48&lt;&gt;"",VLOOKUP(DK48,'Players Stats'!$C$88:$E$127,3),"")</f>
        <v>Stephen Curry</v>
      </c>
      <c r="DN48" s="27">
        <f t="shared" ca="1" si="50"/>
        <v>0.89979682246492254</v>
      </c>
      <c r="DO48" s="44">
        <f ca="1">IF(DF48&lt;&gt;"",VLOOKUP('Quarter 4'!DK48-5*('Quarter 4'!DH48-1),'Players Stats'!$B$136:$J$140,1+DI48),"")</f>
        <v>4.4549999999999999E-2</v>
      </c>
      <c r="DP48" s="44" t="str">
        <f t="shared" ca="1" si="74"/>
        <v>NO</v>
      </c>
      <c r="DQ48" s="27">
        <f t="shared" ca="1" si="51"/>
        <v>0.28323588090660912</v>
      </c>
      <c r="DR48" s="44">
        <f ca="1">IF(DF48&lt;&gt;"",IF(DP48="NO",VLOOKUP(DK48,'Players Stats'!$C$88:$I$127,7),""),"")</f>
        <v>0.30196078431372547</v>
      </c>
      <c r="DS48" s="44">
        <f t="shared" ca="1" si="75"/>
        <v>3</v>
      </c>
      <c r="DT48" s="27">
        <f t="shared" ca="1" si="52"/>
        <v>0.46402818003782664</v>
      </c>
      <c r="DU48" s="44">
        <f ca="1">IF(DP48="NO",VLOOKUP(DK48,'Players Stats'!$C$88:$H$127,7-'Quarter 4'!DS48),"")</f>
        <v>0.45300000000000001</v>
      </c>
      <c r="DV48" s="44">
        <f t="shared" ca="1" si="76"/>
        <v>0</v>
      </c>
      <c r="DW48" s="27" t="str">
        <f t="shared" ca="1" si="53"/>
        <v/>
      </c>
      <c r="DX48" s="44" t="str">
        <f ca="1">IF(DW48="","",IF(DW48&lt;=VLOOKUP(DK48,'Players Stats'!$C$88:$L$127,10),"YES","NO"))</f>
        <v/>
      </c>
      <c r="DY48" s="27" t="str">
        <f t="shared" ca="1" si="54"/>
        <v/>
      </c>
      <c r="DZ48" s="44" t="str">
        <f ca="1">IF(DX48="YES",IF(DY48&lt;=VLOOKUP(DK48,'Players Stats'!$C$88:$H$127,6),1,0),"")</f>
        <v/>
      </c>
      <c r="EA48" s="27" t="str">
        <f t="shared" ca="1" si="55"/>
        <v/>
      </c>
      <c r="EB48" s="44" t="str">
        <f ca="1">IF(AND(DX48="YES",EA48&lt;&gt;""),IF(EA48&lt;=VLOOKUP(DK48,'Players Stats'!$C$88:$H$127,6),1,0),"")</f>
        <v/>
      </c>
      <c r="EC48" s="27" t="str">
        <f t="shared" ca="1" si="56"/>
        <v/>
      </c>
      <c r="ED48" s="44" t="str">
        <f ca="1">IF(EC48="","",IF(EC48&lt;=Simulation!$K$7,"YES","NO"))</f>
        <v/>
      </c>
      <c r="EE48" s="27" t="str">
        <f t="shared" ca="1" si="57"/>
        <v/>
      </c>
      <c r="EF48" s="44" t="str">
        <f ca="1">IF(ED48="NO",IF(EE48&lt;=Simulation!$K$9,DH48,DI48),"")</f>
        <v/>
      </c>
      <c r="EH48" s="44">
        <f t="shared" ca="1" si="58"/>
        <v>16</v>
      </c>
      <c r="EI48" s="6" t="str">
        <f t="shared" ca="1" si="59"/>
        <v>-</v>
      </c>
      <c r="EJ48" s="44">
        <f t="shared" ca="1" si="60"/>
        <v>20</v>
      </c>
      <c r="EL48" s="44" t="str">
        <f t="shared" ca="1" si="4"/>
        <v/>
      </c>
      <c r="EM48" s="44" t="str">
        <f t="shared" ca="1" si="4"/>
        <v/>
      </c>
      <c r="EN48" s="44" t="str">
        <f t="shared" ca="1" si="4"/>
        <v/>
      </c>
    </row>
    <row r="49" spans="2:144">
      <c r="B49" s="44">
        <f ca="1">IF(B48&lt;&gt;"",IF(AND(B48&lt;60*Simulation!$K$8, B48+C49&lt;60*Simulation!$K$8),B48+C49,""),"")</f>
        <v>571</v>
      </c>
      <c r="C49" s="44">
        <f ca="1">IF(B48&lt;&gt;"",IF(AND(AB48&lt;&gt;"", D48=AB48),RANDBETWEEN(Simulation!$N$6,Simulation!$P$6),RANDBETWEEN(Simulation!$N$5,Simulation!$P$5)),"")</f>
        <v>13</v>
      </c>
      <c r="D49" s="44">
        <f t="shared" ca="1" si="61"/>
        <v>8</v>
      </c>
      <c r="E49" s="44">
        <f t="shared" ca="1" si="5"/>
        <v>7</v>
      </c>
      <c r="F49" s="27">
        <f t="shared" ca="1" si="6"/>
        <v>0.43220167724824987</v>
      </c>
      <c r="G49" s="44">
        <f t="shared" ca="1" si="7"/>
        <v>38</v>
      </c>
      <c r="H49" s="44" t="str">
        <f ca="1">IF(B49&lt;&gt;"",VLOOKUP(G49,'Players Stats'!$C$88:$D$127,2),"")</f>
        <v>Small Forward</v>
      </c>
      <c r="I49" s="44" t="str">
        <f ca="1">IF(B49&lt;&gt;"",VLOOKUP(G49,'Players Stats'!$C$88:$E$127,3),"")</f>
        <v>Kawhi Leonard</v>
      </c>
      <c r="J49" s="27">
        <f t="shared" ca="1" si="8"/>
        <v>0.31134928416478458</v>
      </c>
      <c r="K49" s="44">
        <f ca="1">IF(B49&lt;&gt;"",VLOOKUP('Quarter 4'!G49-5*('Quarter 4'!D49-1),'Players Stats'!$B$136:$J$140,1+E49),"")</f>
        <v>4.2650000000000007E-2</v>
      </c>
      <c r="L49" s="44" t="str">
        <f t="shared" ca="1" si="62"/>
        <v>NO</v>
      </c>
      <c r="M49" s="27">
        <f t="shared" ca="1" si="9"/>
        <v>0.49878937868603923</v>
      </c>
      <c r="N49" s="44">
        <f ca="1">IF(B49&lt;&gt;"",IF(L49="NO",VLOOKUP(G49,'Players Stats'!$C$88:$I$127,7),""),"")</f>
        <v>0.24793388429752067</v>
      </c>
      <c r="O49" s="44">
        <f t="shared" ca="1" si="63"/>
        <v>2</v>
      </c>
      <c r="P49" s="27">
        <f t="shared" ca="1" si="10"/>
        <v>0.18357432913844307</v>
      </c>
      <c r="Q49" s="44">
        <f ca="1">IF(L49="NO",VLOOKUP(G49,'Players Stats'!$C$88:$H$127,7-'Quarter 4'!O49),"")</f>
        <v>0.49399999999999999</v>
      </c>
      <c r="R49" s="44">
        <f t="shared" ca="1" si="64"/>
        <v>2</v>
      </c>
      <c r="S49" s="27">
        <f t="shared" ca="1" si="11"/>
        <v>0.3508653733121716</v>
      </c>
      <c r="T49" s="44" t="str">
        <f ca="1">IF(S49="","",IF(S49&lt;=VLOOKUP(G49,'Players Stats'!$C$88:$L$127,10),"YES","NO"))</f>
        <v>NO</v>
      </c>
      <c r="U49" s="27" t="str">
        <f t="shared" ca="1" si="12"/>
        <v/>
      </c>
      <c r="V49" s="44" t="str">
        <f ca="1">IF(T49="YES",IF(U49&lt;=VLOOKUP(G49,'Players Stats'!$C$88:$H$127,6),1,0),"")</f>
        <v/>
      </c>
      <c r="W49" s="27" t="str">
        <f t="shared" ca="1" si="13"/>
        <v/>
      </c>
      <c r="X49" s="44" t="str">
        <f ca="1">IF(AND(T49="YES",W49&lt;&gt;""),IF(W49&lt;=VLOOKUP(G49,'Players Stats'!$C$88:$H$127,6),1,0),"")</f>
        <v/>
      </c>
      <c r="Y49" s="27" t="str">
        <f t="shared" ca="1" si="14"/>
        <v/>
      </c>
      <c r="Z49" s="44" t="str">
        <f ca="1">IF(Y49="","",IF(Y49&lt;=Simulation!$K$7,"YES","NO"))</f>
        <v/>
      </c>
      <c r="AA49" s="27" t="str">
        <f t="shared" ca="1" si="15"/>
        <v/>
      </c>
      <c r="AB49" s="44" t="str">
        <f ca="1">IF(Z49="NO",IF(AA49&lt;=Simulation!$K$9,D49,E49),"")</f>
        <v/>
      </c>
      <c r="AD49" s="44">
        <f t="shared" ca="1" si="16"/>
        <v>15</v>
      </c>
      <c r="AE49" s="6" t="str">
        <f t="shared" ca="1" si="17"/>
        <v>-</v>
      </c>
      <c r="AF49" s="44">
        <f t="shared" ca="1" si="18"/>
        <v>24</v>
      </c>
      <c r="AH49" s="44" t="str">
        <f t="shared" ca="1" si="77"/>
        <v/>
      </c>
      <c r="AI49" s="44" t="str">
        <f t="shared" ca="1" si="77"/>
        <v/>
      </c>
      <c r="AJ49" s="44" t="str">
        <f t="shared" ca="1" si="77"/>
        <v/>
      </c>
      <c r="AL49" s="44">
        <f ca="1">IF(AL48&lt;&gt;"",IF(AND(AL48&lt;60*Simulation!$K$8, AL48+AM49&lt;60*Simulation!$K$8),AL48+AM49,""),"")</f>
        <v>604</v>
      </c>
      <c r="AM49" s="44">
        <f ca="1">IF(AL48&lt;&gt;"",IF(AND(BL48&lt;&gt;"", AN48=BL48),RANDBETWEEN(Simulation!$N$6,Simulation!$P$6),RANDBETWEEN(Simulation!$N$5,Simulation!$P$5)),"")</f>
        <v>16</v>
      </c>
      <c r="AN49" s="44">
        <f t="shared" ca="1" si="65"/>
        <v>8</v>
      </c>
      <c r="AO49" s="44">
        <f t="shared" ca="1" si="19"/>
        <v>7</v>
      </c>
      <c r="AP49" s="27">
        <f t="shared" ca="1" si="20"/>
        <v>0.8495463644748138</v>
      </c>
      <c r="AQ49" s="44">
        <f t="shared" ca="1" si="21"/>
        <v>40</v>
      </c>
      <c r="AR49" s="44" t="str">
        <f ca="1">IF(AL49&lt;&gt;"",VLOOKUP(AQ49,'Players Stats'!$C$88:$D$127,2),"")</f>
        <v>Center</v>
      </c>
      <c r="AS49" s="44" t="str">
        <f ca="1">IF(AL49&lt;&gt;"",VLOOKUP(AQ49,'Players Stats'!$C$88:$E$127,3),"")</f>
        <v>Tiago Splitter</v>
      </c>
      <c r="AT49" s="27">
        <f t="shared" ca="1" si="22"/>
        <v>0.50548559605666221</v>
      </c>
      <c r="AU49" s="44">
        <f ca="1">IF(AL49&lt;&gt;"",VLOOKUP('Quarter 4'!AQ49-5*('Quarter 4'!AN49-1),'Players Stats'!$B$136:$J$140,1+AO49),"")</f>
        <v>5.1650000000000001E-2</v>
      </c>
      <c r="AV49" s="44" t="str">
        <f t="shared" ca="1" si="66"/>
        <v>NO</v>
      </c>
      <c r="AW49" s="27">
        <f t="shared" ca="1" si="23"/>
        <v>0.28438238108125968</v>
      </c>
      <c r="AX49" s="44">
        <f ca="1">IF(AL49&lt;&gt;"",IF(AV49="NO",VLOOKUP(AQ49,'Players Stats'!$C$88:$I$127,7),""),"")</f>
        <v>0</v>
      </c>
      <c r="AY49" s="44">
        <f t="shared" ca="1" si="67"/>
        <v>2</v>
      </c>
      <c r="AZ49" s="27">
        <f t="shared" ca="1" si="24"/>
        <v>0.13066942237887413</v>
      </c>
      <c r="BA49" s="44">
        <f ca="1">IF(AV49="NO",VLOOKUP(AQ49,'Players Stats'!$C$88:$H$127,7-'Quarter 4'!AY49),"")</f>
        <v>0.56000000000000005</v>
      </c>
      <c r="BB49" s="44">
        <f t="shared" ca="1" si="68"/>
        <v>2</v>
      </c>
      <c r="BC49" s="27">
        <f t="shared" ca="1" si="25"/>
        <v>4.6895869459556705E-2</v>
      </c>
      <c r="BD49" s="44" t="str">
        <f ca="1">IF(BC49="","",IF(BC49&lt;=VLOOKUP(AQ49,'Players Stats'!$C$88:$L$127,10),"YES","NO"))</f>
        <v>NO</v>
      </c>
      <c r="BE49" s="27" t="str">
        <f t="shared" ca="1" si="26"/>
        <v/>
      </c>
      <c r="BF49" s="44" t="str">
        <f ca="1">IF(BD49="YES",IF(BE49&lt;=VLOOKUP(AQ49,'Players Stats'!$C$88:$H$127,6),1,0),"")</f>
        <v/>
      </c>
      <c r="BG49" s="27" t="str">
        <f t="shared" ca="1" si="27"/>
        <v/>
      </c>
      <c r="BH49" s="44" t="str">
        <f ca="1">IF(AND(BD49="YES",BG49&lt;&gt;""),IF(BG49&lt;=VLOOKUP(AQ49,'Players Stats'!$C$88:$H$127,6),1,0),"")</f>
        <v/>
      </c>
      <c r="BI49" s="27" t="str">
        <f t="shared" ca="1" si="28"/>
        <v/>
      </c>
      <c r="BJ49" s="44" t="str">
        <f ca="1">IF(BI49="","",IF(BI49&lt;=Simulation!$K$7,"YES","NO"))</f>
        <v/>
      </c>
      <c r="BK49" s="27" t="str">
        <f t="shared" ca="1" si="29"/>
        <v/>
      </c>
      <c r="BL49" s="44" t="str">
        <f ca="1">IF(BJ49="NO",IF(BK49&lt;=Simulation!$K$9,AN49,AO49),"")</f>
        <v/>
      </c>
      <c r="BN49" s="44">
        <f t="shared" ca="1" si="30"/>
        <v>10</v>
      </c>
      <c r="BO49" s="6" t="str">
        <f t="shared" ca="1" si="31"/>
        <v>-</v>
      </c>
      <c r="BP49" s="44">
        <f t="shared" ca="1" si="32"/>
        <v>13</v>
      </c>
      <c r="BR49" s="44" t="str">
        <f t="shared" ca="1" si="2"/>
        <v/>
      </c>
      <c r="BS49" s="44" t="str">
        <f t="shared" ca="1" si="2"/>
        <v/>
      </c>
      <c r="BT49" s="44" t="str">
        <f t="shared" ca="1" si="2"/>
        <v/>
      </c>
      <c r="BU49" s="44"/>
      <c r="BV49" s="44">
        <f ca="1">IF(BV48&lt;&gt;"",IF(AND(BV48&lt;60*Simulation!$K$8, BV48+BW49&lt;60*Simulation!$K$8),BV48+BW49,""),"")</f>
        <v>592</v>
      </c>
      <c r="BW49" s="44">
        <f ca="1">IF(BV48&lt;&gt;"",IF(AND(CV48&lt;&gt;"", BX48=CV48),RANDBETWEEN(Simulation!$N$6,Simulation!$P$6),RANDBETWEEN(Simulation!$N$5,Simulation!$P$5)),"")</f>
        <v>15</v>
      </c>
      <c r="BX49" s="44">
        <f t="shared" ca="1" si="69"/>
        <v>7</v>
      </c>
      <c r="BY49" s="44">
        <f t="shared" ca="1" si="33"/>
        <v>8</v>
      </c>
      <c r="BZ49" s="27">
        <f t="shared" ca="1" si="34"/>
        <v>0.33418269305355885</v>
      </c>
      <c r="CA49" s="44">
        <f t="shared" ca="1" si="35"/>
        <v>32</v>
      </c>
      <c r="CB49" s="44" t="str">
        <f ca="1">IF(BV49&lt;&gt;"",VLOOKUP(CA49,'Players Stats'!$C$88:$D$127,2),"")</f>
        <v>Shooting Guard</v>
      </c>
      <c r="CC49" s="44" t="str">
        <f ca="1">IF(BV49&lt;&gt;"",VLOOKUP(CA49,'Players Stats'!$C$88:$E$127,3),"")</f>
        <v>Stephen Curry</v>
      </c>
      <c r="CD49" s="27">
        <f t="shared" ca="1" si="36"/>
        <v>0.52492967669199875</v>
      </c>
      <c r="CE49" s="44">
        <f ca="1">IF(BV49&lt;&gt;"",VLOOKUP('Quarter 4'!CA49-5*('Quarter 4'!BX49-1),'Players Stats'!$B$136:$J$140,1+BY49),"")</f>
        <v>4.4549999999999999E-2</v>
      </c>
      <c r="CF49" s="44" t="str">
        <f t="shared" ca="1" si="70"/>
        <v>NO</v>
      </c>
      <c r="CG49" s="27">
        <f t="shared" ca="1" si="37"/>
        <v>0.40472180441536254</v>
      </c>
      <c r="CH49" s="44">
        <f ca="1">IF(BV49&lt;&gt;"",IF(CF49="NO",VLOOKUP(CA49,'Players Stats'!$C$88:$I$127,7),""),"")</f>
        <v>0.30196078431372547</v>
      </c>
      <c r="CI49" s="44">
        <f t="shared" ca="1" si="71"/>
        <v>2</v>
      </c>
      <c r="CJ49" s="27">
        <f t="shared" ca="1" si="38"/>
        <v>0.17148223172955956</v>
      </c>
      <c r="CK49" s="44">
        <f ca="1">IF(CF49="NO",VLOOKUP(CA49,'Players Stats'!$C$88:$H$127,7-'Quarter 4'!CI49),"")</f>
        <v>0.45100000000000001</v>
      </c>
      <c r="CL49" s="44">
        <f t="shared" ca="1" si="72"/>
        <v>2</v>
      </c>
      <c r="CM49" s="27">
        <f t="shared" ca="1" si="39"/>
        <v>6.7570044998954581E-2</v>
      </c>
      <c r="CN49" s="44" t="str">
        <f ca="1">IF(CM49="","",IF(CM49&lt;=VLOOKUP(CA49,'Players Stats'!$C$88:$L$127,10),"YES","NO"))</f>
        <v>NO</v>
      </c>
      <c r="CO49" s="27" t="str">
        <f t="shared" ca="1" si="40"/>
        <v/>
      </c>
      <c r="CP49" s="44" t="str">
        <f ca="1">IF(CN49="YES",IF(CO49&lt;=VLOOKUP(CA49,'Players Stats'!$C$88:$H$127,6),1,0),"")</f>
        <v/>
      </c>
      <c r="CQ49" s="27" t="str">
        <f t="shared" ca="1" si="41"/>
        <v/>
      </c>
      <c r="CR49" s="44" t="str">
        <f ca="1">IF(AND(CN49="YES",CQ49&lt;&gt;""),IF(CQ49&lt;=VLOOKUP(CA49,'Players Stats'!$C$88:$H$127,6),1,0),"")</f>
        <v/>
      </c>
      <c r="CS49" s="27" t="str">
        <f t="shared" ca="1" si="42"/>
        <v/>
      </c>
      <c r="CT49" s="44" t="str">
        <f ca="1">IF(CS49="","",IF(CS49&lt;=Simulation!$K$7,"YES","NO"))</f>
        <v/>
      </c>
      <c r="CU49" s="27" t="str">
        <f t="shared" ca="1" si="43"/>
        <v/>
      </c>
      <c r="CV49" s="44" t="str">
        <f ca="1">IF(CT49="NO",IF(CU49&lt;=Simulation!$K$9,BX49,BY49),"")</f>
        <v/>
      </c>
      <c r="CX49" s="44">
        <f t="shared" ca="1" si="44"/>
        <v>23</v>
      </c>
      <c r="CY49" s="6" t="str">
        <f t="shared" ca="1" si="45"/>
        <v>-</v>
      </c>
      <c r="CZ49" s="44">
        <f t="shared" ca="1" si="46"/>
        <v>23</v>
      </c>
      <c r="DB49" s="44" t="str">
        <f t="shared" ca="1" si="3"/>
        <v/>
      </c>
      <c r="DC49" s="44" t="str">
        <f t="shared" ca="1" si="3"/>
        <v/>
      </c>
      <c r="DD49" s="44" t="str">
        <f t="shared" ca="1" si="3"/>
        <v/>
      </c>
      <c r="DE49" s="44"/>
      <c r="DF49" s="44">
        <f ca="1">IF(DF48&lt;&gt;"",IF(AND(DF48&lt;60*Simulation!$K$8, DF48+DG49&lt;60*Simulation!$K$8),DF48+DG49,""),"")</f>
        <v>546</v>
      </c>
      <c r="DG49" s="44">
        <f ca="1">IF(DF48&lt;&gt;"",IF(AND(EF48&lt;&gt;"", DH48=EF48),RANDBETWEEN(Simulation!$N$6,Simulation!$P$6),RANDBETWEEN(Simulation!$N$5,Simulation!$P$5)),"")</f>
        <v>11</v>
      </c>
      <c r="DH49" s="44">
        <f t="shared" ca="1" si="73"/>
        <v>8</v>
      </c>
      <c r="DI49" s="44">
        <f t="shared" ca="1" si="47"/>
        <v>7</v>
      </c>
      <c r="DJ49" s="27">
        <f t="shared" ca="1" si="48"/>
        <v>0.20511929100838511</v>
      </c>
      <c r="DK49" s="44">
        <f t="shared" ca="1" si="49"/>
        <v>37</v>
      </c>
      <c r="DL49" s="44" t="str">
        <f ca="1">IF(DF49&lt;&gt;"",VLOOKUP(DK49,'Players Stats'!$C$88:$D$127,2),"")</f>
        <v>Shooting Guard</v>
      </c>
      <c r="DM49" s="44" t="str">
        <f ca="1">IF(DF49&lt;&gt;"",VLOOKUP(DK49,'Players Stats'!$C$88:$E$127,3),"")</f>
        <v>Tony Parker</v>
      </c>
      <c r="DN49" s="27">
        <f t="shared" ca="1" si="50"/>
        <v>0.78956204075085279</v>
      </c>
      <c r="DO49" s="44">
        <f ca="1">IF(DF49&lt;&gt;"",VLOOKUP('Quarter 4'!DK49-5*('Quarter 4'!DH49-1),'Players Stats'!$B$136:$J$140,1+DI49),"")</f>
        <v>9.6149999999999999E-2</v>
      </c>
      <c r="DP49" s="44" t="str">
        <f t="shared" ca="1" si="74"/>
        <v>NO</v>
      </c>
      <c r="DQ49" s="27">
        <f t="shared" ca="1" si="51"/>
        <v>0.86414531610127476</v>
      </c>
      <c r="DR49" s="44">
        <f ca="1">IF(DF49&lt;&gt;"",IF(DP49="NO",VLOOKUP(DK49,'Players Stats'!$C$88:$I$127,7),""),"")</f>
        <v>6.2111801242236017E-2</v>
      </c>
      <c r="DS49" s="44">
        <f t="shared" ca="1" si="75"/>
        <v>2</v>
      </c>
      <c r="DT49" s="27">
        <f t="shared" ca="1" si="52"/>
        <v>0.71268159238808915</v>
      </c>
      <c r="DU49" s="44">
        <f ca="1">IF(DP49="NO",VLOOKUP(DK49,'Players Stats'!$C$88:$H$127,7-'Quarter 4'!DS49),"")</f>
        <v>0.52200000000000002</v>
      </c>
      <c r="DV49" s="44">
        <f t="shared" ca="1" si="76"/>
        <v>0</v>
      </c>
      <c r="DW49" s="27">
        <f t="shared" ca="1" si="53"/>
        <v>0.61551090123734509</v>
      </c>
      <c r="DX49" s="44" t="str">
        <f ca="1">IF(DW49="","",IF(DW49&lt;=VLOOKUP(DK49,'Players Stats'!$C$88:$L$127,10),"YES","NO"))</f>
        <v>NO</v>
      </c>
      <c r="DY49" s="27" t="str">
        <f t="shared" ca="1" si="54"/>
        <v/>
      </c>
      <c r="DZ49" s="44" t="str">
        <f ca="1">IF(DX49="YES",IF(DY49&lt;=VLOOKUP(DK49,'Players Stats'!$C$88:$H$127,6),1,0),"")</f>
        <v/>
      </c>
      <c r="EA49" s="27" t="str">
        <f t="shared" ca="1" si="55"/>
        <v/>
      </c>
      <c r="EB49" s="44" t="str">
        <f ca="1">IF(AND(DX49="YES",EA49&lt;&gt;""),IF(EA49&lt;=VLOOKUP(DK49,'Players Stats'!$C$88:$H$127,6),1,0),"")</f>
        <v/>
      </c>
      <c r="EC49" s="27">
        <f t="shared" ca="1" si="56"/>
        <v>0.99457422007209861</v>
      </c>
      <c r="ED49" s="44" t="str">
        <f ca="1">IF(EC49="","",IF(EC49&lt;=Simulation!$K$7,"YES","NO"))</f>
        <v>NO</v>
      </c>
      <c r="EE49" s="27">
        <f t="shared" ca="1" si="57"/>
        <v>0.8371851373704885</v>
      </c>
      <c r="EF49" s="44">
        <f ca="1">IF(ED49="NO",IF(EE49&lt;=Simulation!$K$9,DH49,DI49),"")</f>
        <v>7</v>
      </c>
      <c r="EH49" s="44">
        <f t="shared" ca="1" si="58"/>
        <v>16</v>
      </c>
      <c r="EI49" s="6" t="str">
        <f t="shared" ca="1" si="59"/>
        <v>-</v>
      </c>
      <c r="EJ49" s="44">
        <f t="shared" ca="1" si="60"/>
        <v>20</v>
      </c>
      <c r="EL49" s="44" t="str">
        <f t="shared" ca="1" si="4"/>
        <v/>
      </c>
      <c r="EM49" s="44" t="str">
        <f t="shared" ca="1" si="4"/>
        <v/>
      </c>
      <c r="EN49" s="44" t="str">
        <f t="shared" ca="1" si="4"/>
        <v/>
      </c>
    </row>
    <row r="50" spans="2:144">
      <c r="B50" s="44">
        <f ca="1">IF(B49&lt;&gt;"",IF(AND(B49&lt;60*Simulation!$K$8, B49+C50&lt;60*Simulation!$K$8),B49+C50,""),"")</f>
        <v>581</v>
      </c>
      <c r="C50" s="44">
        <f ca="1">IF(B49&lt;&gt;"",IF(AND(AB49&lt;&gt;"", D49=AB49),RANDBETWEEN(Simulation!$N$6,Simulation!$P$6),RANDBETWEEN(Simulation!$N$5,Simulation!$P$5)),"")</f>
        <v>10</v>
      </c>
      <c r="D50" s="44">
        <f t="shared" ca="1" si="61"/>
        <v>7</v>
      </c>
      <c r="E50" s="44">
        <f t="shared" ca="1" si="5"/>
        <v>8</v>
      </c>
      <c r="F50" s="27">
        <f t="shared" ca="1" si="6"/>
        <v>0.24288961954859667</v>
      </c>
      <c r="G50" s="44">
        <f t="shared" ca="1" si="7"/>
        <v>32</v>
      </c>
      <c r="H50" s="44" t="str">
        <f ca="1">IF(B50&lt;&gt;"",VLOOKUP(G50,'Players Stats'!$C$88:$D$127,2),"")</f>
        <v>Shooting Guard</v>
      </c>
      <c r="I50" s="44" t="str">
        <f ca="1">IF(B50&lt;&gt;"",VLOOKUP(G50,'Players Stats'!$C$88:$E$127,3),"")</f>
        <v>Stephen Curry</v>
      </c>
      <c r="J50" s="27">
        <f t="shared" ca="1" si="8"/>
        <v>0.61035268502427409</v>
      </c>
      <c r="K50" s="44">
        <f ca="1">IF(B50&lt;&gt;"",VLOOKUP('Quarter 4'!G50-5*('Quarter 4'!D50-1),'Players Stats'!$B$136:$J$140,1+E50),"")</f>
        <v>4.4549999999999999E-2</v>
      </c>
      <c r="L50" s="44" t="str">
        <f t="shared" ca="1" si="62"/>
        <v>NO</v>
      </c>
      <c r="M50" s="27">
        <f t="shared" ca="1" si="9"/>
        <v>0.10856251685162599</v>
      </c>
      <c r="N50" s="44">
        <f ca="1">IF(B50&lt;&gt;"",IF(L50="NO",VLOOKUP(G50,'Players Stats'!$C$88:$I$127,7),""),"")</f>
        <v>0.30196078431372547</v>
      </c>
      <c r="O50" s="44">
        <f t="shared" ca="1" si="63"/>
        <v>3</v>
      </c>
      <c r="P50" s="27">
        <f t="shared" ca="1" si="10"/>
        <v>0.35217676953971666</v>
      </c>
      <c r="Q50" s="44">
        <f ca="1">IF(L50="NO",VLOOKUP(G50,'Players Stats'!$C$88:$H$127,7-'Quarter 4'!O50),"")</f>
        <v>0.45300000000000001</v>
      </c>
      <c r="R50" s="44">
        <f t="shared" ca="1" si="64"/>
        <v>3</v>
      </c>
      <c r="S50" s="27" t="str">
        <f t="shared" ca="1" si="11"/>
        <v/>
      </c>
      <c r="T50" s="44" t="str">
        <f ca="1">IF(S50="","",IF(S50&lt;=VLOOKUP(G50,'Players Stats'!$C$88:$L$127,10),"YES","NO"))</f>
        <v/>
      </c>
      <c r="U50" s="27" t="str">
        <f t="shared" ca="1" si="12"/>
        <v/>
      </c>
      <c r="V50" s="44" t="str">
        <f ca="1">IF(T50="YES",IF(U50&lt;=VLOOKUP(G50,'Players Stats'!$C$88:$H$127,6),1,0),"")</f>
        <v/>
      </c>
      <c r="W50" s="27" t="str">
        <f t="shared" ca="1" si="13"/>
        <v/>
      </c>
      <c r="X50" s="44" t="str">
        <f ca="1">IF(AND(T50="YES",W50&lt;&gt;""),IF(W50&lt;=VLOOKUP(G50,'Players Stats'!$C$88:$H$127,6),1,0),"")</f>
        <v/>
      </c>
      <c r="Y50" s="27" t="str">
        <f t="shared" ca="1" si="14"/>
        <v/>
      </c>
      <c r="Z50" s="44" t="str">
        <f ca="1">IF(Y50="","",IF(Y50&lt;=Simulation!$K$7,"YES","NO"))</f>
        <v/>
      </c>
      <c r="AA50" s="27" t="str">
        <f t="shared" ca="1" si="15"/>
        <v/>
      </c>
      <c r="AB50" s="44" t="str">
        <f ca="1">IF(Z50="NO",IF(AA50&lt;=Simulation!$K$9,D50,E50),"")</f>
        <v/>
      </c>
      <c r="AD50" s="44">
        <f t="shared" ca="1" si="16"/>
        <v>18</v>
      </c>
      <c r="AE50" s="6" t="str">
        <f t="shared" ca="1" si="17"/>
        <v>-</v>
      </c>
      <c r="AF50" s="44">
        <f t="shared" ca="1" si="18"/>
        <v>24</v>
      </c>
      <c r="AH50" s="44" t="str">
        <f t="shared" ca="1" si="77"/>
        <v/>
      </c>
      <c r="AI50" s="44" t="str">
        <f t="shared" ca="1" si="77"/>
        <v/>
      </c>
      <c r="AJ50" s="44" t="str">
        <f t="shared" ca="1" si="77"/>
        <v/>
      </c>
      <c r="AL50" s="44">
        <f ca="1">IF(AL49&lt;&gt;"",IF(AND(AL49&lt;60*Simulation!$K$8, AL49+AM50&lt;60*Simulation!$K$8),AL49+AM50,""),"")</f>
        <v>618</v>
      </c>
      <c r="AM50" s="44">
        <f ca="1">IF(AL49&lt;&gt;"",IF(AND(BL49&lt;&gt;"", AN49=BL49),RANDBETWEEN(Simulation!$N$6,Simulation!$P$6),RANDBETWEEN(Simulation!$N$5,Simulation!$P$5)),"")</f>
        <v>14</v>
      </c>
      <c r="AN50" s="44">
        <f t="shared" ca="1" si="65"/>
        <v>7</v>
      </c>
      <c r="AO50" s="44">
        <f t="shared" ca="1" si="19"/>
        <v>8</v>
      </c>
      <c r="AP50" s="27">
        <f t="shared" ca="1" si="20"/>
        <v>5.506784871414061E-2</v>
      </c>
      <c r="AQ50" s="44">
        <f t="shared" ca="1" si="21"/>
        <v>31</v>
      </c>
      <c r="AR50" s="44" t="str">
        <f ca="1">IF(AL50&lt;&gt;"",VLOOKUP(AQ50,'Players Stats'!$C$88:$D$127,2),"")</f>
        <v>Point Guard</v>
      </c>
      <c r="AS50" s="44" t="str">
        <f ca="1">IF(AL50&lt;&gt;"",VLOOKUP(AQ50,'Players Stats'!$C$88:$E$127,3),"")</f>
        <v>Klay Thompson</v>
      </c>
      <c r="AT50" s="27">
        <f t="shared" ca="1" si="22"/>
        <v>0.9669592798339951</v>
      </c>
      <c r="AU50" s="44">
        <f ca="1">IF(AL50&lt;&gt;"",VLOOKUP('Quarter 4'!AQ50-5*('Quarter 4'!AN50-1),'Players Stats'!$B$136:$J$140,1+AO50),"")</f>
        <v>9.7650000000000001E-2</v>
      </c>
      <c r="AV50" s="44" t="str">
        <f t="shared" ca="1" si="66"/>
        <v>NO</v>
      </c>
      <c r="AW50" s="27">
        <f t="shared" ca="1" si="23"/>
        <v>0.28339418977387476</v>
      </c>
      <c r="AX50" s="44">
        <f ca="1">IF(AL50&lt;&gt;"",IF(AV50="NO",VLOOKUP(AQ50,'Players Stats'!$C$88:$I$127,7),""),"")</f>
        <v>0.30331753554502372</v>
      </c>
      <c r="AY50" s="44">
        <f t="shared" ca="1" si="67"/>
        <v>3</v>
      </c>
      <c r="AZ50" s="27">
        <f t="shared" ca="1" si="24"/>
        <v>0.42510213161400423</v>
      </c>
      <c r="BA50" s="44">
        <f ca="1">IF(AV50="NO",VLOOKUP(AQ50,'Players Stats'!$C$88:$H$127,7-'Quarter 4'!AY50),"")</f>
        <v>0.40100000000000002</v>
      </c>
      <c r="BB50" s="44">
        <f t="shared" ca="1" si="68"/>
        <v>0</v>
      </c>
      <c r="BC50" s="27" t="str">
        <f t="shared" ca="1" si="25"/>
        <v/>
      </c>
      <c r="BD50" s="44" t="str">
        <f ca="1">IF(BC50="","",IF(BC50&lt;=VLOOKUP(AQ50,'Players Stats'!$C$88:$L$127,10),"YES","NO"))</f>
        <v/>
      </c>
      <c r="BE50" s="27" t="str">
        <f t="shared" ca="1" si="26"/>
        <v/>
      </c>
      <c r="BF50" s="44" t="str">
        <f ca="1">IF(BD50="YES",IF(BE50&lt;=VLOOKUP(AQ50,'Players Stats'!$C$88:$H$127,6),1,0),"")</f>
        <v/>
      </c>
      <c r="BG50" s="27" t="str">
        <f t="shared" ca="1" si="27"/>
        <v/>
      </c>
      <c r="BH50" s="44" t="str">
        <f ca="1">IF(AND(BD50="YES",BG50&lt;&gt;""),IF(BG50&lt;=VLOOKUP(AQ50,'Players Stats'!$C$88:$H$127,6),1,0),"")</f>
        <v/>
      </c>
      <c r="BI50" s="27" t="str">
        <f t="shared" ca="1" si="28"/>
        <v/>
      </c>
      <c r="BJ50" s="44" t="str">
        <f ca="1">IF(BI50="","",IF(BI50&lt;=Simulation!$K$7,"YES","NO"))</f>
        <v/>
      </c>
      <c r="BK50" s="27" t="str">
        <f t="shared" ca="1" si="29"/>
        <v/>
      </c>
      <c r="BL50" s="44" t="str">
        <f ca="1">IF(BJ50="NO",IF(BK50&lt;=Simulation!$K$9,AN50,AO50),"")</f>
        <v/>
      </c>
      <c r="BN50" s="44">
        <f t="shared" ca="1" si="30"/>
        <v>10</v>
      </c>
      <c r="BO50" s="6" t="str">
        <f t="shared" ca="1" si="31"/>
        <v>-</v>
      </c>
      <c r="BP50" s="44">
        <f t="shared" ca="1" si="32"/>
        <v>13</v>
      </c>
      <c r="BR50" s="44" t="str">
        <f t="shared" ca="1" si="2"/>
        <v/>
      </c>
      <c r="BS50" s="44" t="str">
        <f t="shared" ca="1" si="2"/>
        <v/>
      </c>
      <c r="BT50" s="44" t="str">
        <f t="shared" ca="1" si="2"/>
        <v/>
      </c>
      <c r="BU50" s="44"/>
      <c r="BV50" s="44">
        <f ca="1">IF(BV49&lt;&gt;"",IF(AND(BV49&lt;60*Simulation!$K$8, BV49+BW50&lt;60*Simulation!$K$8),BV49+BW50,""),"")</f>
        <v>603</v>
      </c>
      <c r="BW50" s="44">
        <f ca="1">IF(BV49&lt;&gt;"",IF(AND(CV49&lt;&gt;"", BX49=CV49),RANDBETWEEN(Simulation!$N$6,Simulation!$P$6),RANDBETWEEN(Simulation!$N$5,Simulation!$P$5)),"")</f>
        <v>11</v>
      </c>
      <c r="BX50" s="44">
        <f t="shared" ca="1" si="69"/>
        <v>8</v>
      </c>
      <c r="BY50" s="44">
        <f t="shared" ca="1" si="33"/>
        <v>7</v>
      </c>
      <c r="BZ50" s="27">
        <f t="shared" ca="1" si="34"/>
        <v>0.39205920741514655</v>
      </c>
      <c r="CA50" s="44">
        <f t="shared" ca="1" si="35"/>
        <v>37</v>
      </c>
      <c r="CB50" s="44" t="str">
        <f ca="1">IF(BV50&lt;&gt;"",VLOOKUP(CA50,'Players Stats'!$C$88:$D$127,2),"")</f>
        <v>Shooting Guard</v>
      </c>
      <c r="CC50" s="44" t="str">
        <f ca="1">IF(BV50&lt;&gt;"",VLOOKUP(CA50,'Players Stats'!$C$88:$E$127,3),"")</f>
        <v>Tony Parker</v>
      </c>
      <c r="CD50" s="27">
        <f t="shared" ca="1" si="36"/>
        <v>0.13467113890634141</v>
      </c>
      <c r="CE50" s="44">
        <f ca="1">IF(BV50&lt;&gt;"",VLOOKUP('Quarter 4'!CA50-5*('Quarter 4'!BX50-1),'Players Stats'!$B$136:$J$140,1+BY50),"")</f>
        <v>9.6149999999999999E-2</v>
      </c>
      <c r="CF50" s="44" t="str">
        <f t="shared" ca="1" si="70"/>
        <v>NO</v>
      </c>
      <c r="CG50" s="27">
        <f t="shared" ca="1" si="37"/>
        <v>0.27502384337121499</v>
      </c>
      <c r="CH50" s="44">
        <f ca="1">IF(BV50&lt;&gt;"",IF(CF50="NO",VLOOKUP(CA50,'Players Stats'!$C$88:$I$127,7),""),"")</f>
        <v>6.2111801242236017E-2</v>
      </c>
      <c r="CI50" s="44">
        <f t="shared" ca="1" si="71"/>
        <v>2</v>
      </c>
      <c r="CJ50" s="27">
        <f t="shared" ca="1" si="38"/>
        <v>0.24141869968656493</v>
      </c>
      <c r="CK50" s="44">
        <f ca="1">IF(CF50="NO",VLOOKUP(CA50,'Players Stats'!$C$88:$H$127,7-'Quarter 4'!CI50),"")</f>
        <v>0.52200000000000002</v>
      </c>
      <c r="CL50" s="44">
        <f t="shared" ca="1" si="72"/>
        <v>2</v>
      </c>
      <c r="CM50" s="27">
        <f t="shared" ca="1" si="39"/>
        <v>0.21289236766529518</v>
      </c>
      <c r="CN50" s="44" t="str">
        <f ca="1">IF(CM50="","",IF(CM50&lt;=VLOOKUP(CA50,'Players Stats'!$C$88:$L$127,10),"YES","NO"))</f>
        <v>NO</v>
      </c>
      <c r="CO50" s="27" t="str">
        <f t="shared" ca="1" si="40"/>
        <v/>
      </c>
      <c r="CP50" s="44" t="str">
        <f ca="1">IF(CN50="YES",IF(CO50&lt;=VLOOKUP(CA50,'Players Stats'!$C$88:$H$127,6),1,0),"")</f>
        <v/>
      </c>
      <c r="CQ50" s="27" t="str">
        <f t="shared" ca="1" si="41"/>
        <v/>
      </c>
      <c r="CR50" s="44" t="str">
        <f ca="1">IF(AND(CN50="YES",CQ50&lt;&gt;""),IF(CQ50&lt;=VLOOKUP(CA50,'Players Stats'!$C$88:$H$127,6),1,0),"")</f>
        <v/>
      </c>
      <c r="CS50" s="27" t="str">
        <f t="shared" ca="1" si="42"/>
        <v/>
      </c>
      <c r="CT50" s="44" t="str">
        <f ca="1">IF(CS50="","",IF(CS50&lt;=Simulation!$K$7,"YES","NO"))</f>
        <v/>
      </c>
      <c r="CU50" s="27" t="str">
        <f t="shared" ca="1" si="43"/>
        <v/>
      </c>
      <c r="CV50" s="44" t="str">
        <f ca="1">IF(CT50="NO",IF(CU50&lt;=Simulation!$K$9,BX50,BY50),"")</f>
        <v/>
      </c>
      <c r="CX50" s="44">
        <f t="shared" ca="1" si="44"/>
        <v>23</v>
      </c>
      <c r="CY50" s="6" t="str">
        <f t="shared" ca="1" si="45"/>
        <v>-</v>
      </c>
      <c r="CZ50" s="44">
        <f t="shared" ca="1" si="46"/>
        <v>25</v>
      </c>
      <c r="DB50" s="44" t="str">
        <f t="shared" ca="1" si="3"/>
        <v/>
      </c>
      <c r="DC50" s="44" t="str">
        <f t="shared" ca="1" si="3"/>
        <v/>
      </c>
      <c r="DD50" s="44" t="str">
        <f t="shared" ca="1" si="3"/>
        <v/>
      </c>
      <c r="DE50" s="44"/>
      <c r="DF50" s="44">
        <f ca="1">IF(DF49&lt;&gt;"",IF(AND(DF49&lt;60*Simulation!$K$8, DF49+DG50&lt;60*Simulation!$K$8),DF49+DG50,""),"")</f>
        <v>569</v>
      </c>
      <c r="DG50" s="44">
        <f ca="1">IF(DF49&lt;&gt;"",IF(AND(EF49&lt;&gt;"", DH49=EF49),RANDBETWEEN(Simulation!$N$6,Simulation!$P$6),RANDBETWEEN(Simulation!$N$5,Simulation!$P$5)),"")</f>
        <v>23</v>
      </c>
      <c r="DH50" s="44">
        <f t="shared" ca="1" si="73"/>
        <v>7</v>
      </c>
      <c r="DI50" s="44">
        <f t="shared" ca="1" si="47"/>
        <v>8</v>
      </c>
      <c r="DJ50" s="27">
        <f t="shared" ca="1" si="48"/>
        <v>7.3365604925784589E-2</v>
      </c>
      <c r="DK50" s="44">
        <f t="shared" ca="1" si="49"/>
        <v>31</v>
      </c>
      <c r="DL50" s="44" t="str">
        <f ca="1">IF(DF50&lt;&gt;"",VLOOKUP(DK50,'Players Stats'!$C$88:$D$127,2),"")</f>
        <v>Point Guard</v>
      </c>
      <c r="DM50" s="44" t="str">
        <f ca="1">IF(DF50&lt;&gt;"",VLOOKUP(DK50,'Players Stats'!$C$88:$E$127,3),"")</f>
        <v>Klay Thompson</v>
      </c>
      <c r="DN50" s="27">
        <f t="shared" ca="1" si="50"/>
        <v>0.2085687371119086</v>
      </c>
      <c r="DO50" s="44">
        <f ca="1">IF(DF50&lt;&gt;"",VLOOKUP('Quarter 4'!DK50-5*('Quarter 4'!DH50-1),'Players Stats'!$B$136:$J$140,1+DI50),"")</f>
        <v>9.7650000000000001E-2</v>
      </c>
      <c r="DP50" s="44" t="str">
        <f t="shared" ca="1" si="74"/>
        <v>NO</v>
      </c>
      <c r="DQ50" s="27">
        <f t="shared" ca="1" si="51"/>
        <v>0.21572785503552361</v>
      </c>
      <c r="DR50" s="44">
        <f ca="1">IF(DF50&lt;&gt;"",IF(DP50="NO",VLOOKUP(DK50,'Players Stats'!$C$88:$I$127,7),""),"")</f>
        <v>0.30331753554502372</v>
      </c>
      <c r="DS50" s="44">
        <f t="shared" ca="1" si="75"/>
        <v>3</v>
      </c>
      <c r="DT50" s="27">
        <f t="shared" ca="1" si="52"/>
        <v>0.50602814196199841</v>
      </c>
      <c r="DU50" s="44">
        <f ca="1">IF(DP50="NO",VLOOKUP(DK50,'Players Stats'!$C$88:$H$127,7-'Quarter 4'!DS50),"")</f>
        <v>0.40100000000000002</v>
      </c>
      <c r="DV50" s="44">
        <f t="shared" ca="1" si="76"/>
        <v>0</v>
      </c>
      <c r="DW50" s="27" t="str">
        <f t="shared" ca="1" si="53"/>
        <v/>
      </c>
      <c r="DX50" s="44" t="str">
        <f ca="1">IF(DW50="","",IF(DW50&lt;=VLOOKUP(DK50,'Players Stats'!$C$88:$L$127,10),"YES","NO"))</f>
        <v/>
      </c>
      <c r="DY50" s="27" t="str">
        <f t="shared" ca="1" si="54"/>
        <v/>
      </c>
      <c r="DZ50" s="44" t="str">
        <f ca="1">IF(DX50="YES",IF(DY50&lt;=VLOOKUP(DK50,'Players Stats'!$C$88:$H$127,6),1,0),"")</f>
        <v/>
      </c>
      <c r="EA50" s="27" t="str">
        <f t="shared" ca="1" si="55"/>
        <v/>
      </c>
      <c r="EB50" s="44" t="str">
        <f ca="1">IF(AND(DX50="YES",EA50&lt;&gt;""),IF(EA50&lt;=VLOOKUP(DK50,'Players Stats'!$C$88:$H$127,6),1,0),"")</f>
        <v/>
      </c>
      <c r="EC50" s="27" t="str">
        <f t="shared" ca="1" si="56"/>
        <v/>
      </c>
      <c r="ED50" s="44" t="str">
        <f ca="1">IF(EC50="","",IF(EC50&lt;=Simulation!$K$7,"YES","NO"))</f>
        <v/>
      </c>
      <c r="EE50" s="27" t="str">
        <f t="shared" ca="1" si="57"/>
        <v/>
      </c>
      <c r="EF50" s="44" t="str">
        <f ca="1">IF(ED50="NO",IF(EE50&lt;=Simulation!$K$9,DH50,DI50),"")</f>
        <v/>
      </c>
      <c r="EH50" s="44">
        <f t="shared" ca="1" si="58"/>
        <v>16</v>
      </c>
      <c r="EI50" s="6" t="str">
        <f t="shared" ca="1" si="59"/>
        <v>-</v>
      </c>
      <c r="EJ50" s="44">
        <f t="shared" ca="1" si="60"/>
        <v>20</v>
      </c>
      <c r="EL50" s="44" t="str">
        <f t="shared" ca="1" si="4"/>
        <v/>
      </c>
      <c r="EM50" s="44" t="str">
        <f t="shared" ca="1" si="4"/>
        <v/>
      </c>
      <c r="EN50" s="44" t="str">
        <f t="shared" ca="1" si="4"/>
        <v/>
      </c>
    </row>
    <row r="51" spans="2:144">
      <c r="B51" s="44">
        <f ca="1">IF(B50&lt;&gt;"",IF(AND(B50&lt;60*Simulation!$K$8, B50+C51&lt;60*Simulation!$K$8),B50+C51,""),"")</f>
        <v>594</v>
      </c>
      <c r="C51" s="44">
        <f ca="1">IF(B50&lt;&gt;"",IF(AND(AB50&lt;&gt;"", D50=AB50),RANDBETWEEN(Simulation!$N$6,Simulation!$P$6),RANDBETWEEN(Simulation!$N$5,Simulation!$P$5)),"")</f>
        <v>13</v>
      </c>
      <c r="D51" s="44">
        <f t="shared" ca="1" si="61"/>
        <v>8</v>
      </c>
      <c r="E51" s="44">
        <f t="shared" ca="1" si="5"/>
        <v>7</v>
      </c>
      <c r="F51" s="27">
        <f t="shared" ca="1" si="6"/>
        <v>0.19142207224511654</v>
      </c>
      <c r="G51" s="44">
        <f t="shared" ca="1" si="7"/>
        <v>36</v>
      </c>
      <c r="H51" s="44" t="str">
        <f ca="1">IF(B51&lt;&gt;"",VLOOKUP(G51,'Players Stats'!$C$88:$D$127,2),"")</f>
        <v>Point Guard</v>
      </c>
      <c r="I51" s="44" t="str">
        <f ca="1">IF(B51&lt;&gt;"",VLOOKUP(G51,'Players Stats'!$C$88:$E$127,3),"")</f>
        <v>Danny Green</v>
      </c>
      <c r="J51" s="27">
        <f t="shared" ca="1" si="8"/>
        <v>0.43880899344397661</v>
      </c>
      <c r="K51" s="44">
        <f ca="1">IF(B51&lt;&gt;"",VLOOKUP('Quarter 4'!G51-5*('Quarter 4'!D51-1),'Players Stats'!$B$136:$J$140,1+E51),"")</f>
        <v>7.0150000000000004E-2</v>
      </c>
      <c r="L51" s="44" t="str">
        <f t="shared" ca="1" si="62"/>
        <v>NO</v>
      </c>
      <c r="M51" s="27">
        <f t="shared" ca="1" si="9"/>
        <v>0.79741849731482539</v>
      </c>
      <c r="N51" s="44">
        <f ca="1">IF(B51&lt;&gt;"",IF(L51="NO",VLOOKUP(G51,'Players Stats'!$C$88:$I$127,7),""),"")</f>
        <v>0.38518518518518519</v>
      </c>
      <c r="O51" s="44">
        <f t="shared" ca="1" si="63"/>
        <v>2</v>
      </c>
      <c r="P51" s="27">
        <f t="shared" ca="1" si="10"/>
        <v>0.4036885466988589</v>
      </c>
      <c r="Q51" s="44">
        <f ca="1">IF(L51="NO",VLOOKUP(G51,'Players Stats'!$C$88:$H$127,7-'Quarter 4'!O51),"")</f>
        <v>0.44800000000000001</v>
      </c>
      <c r="R51" s="44">
        <f t="shared" ca="1" si="64"/>
        <v>2</v>
      </c>
      <c r="S51" s="27">
        <f t="shared" ca="1" si="11"/>
        <v>0.33351784147480612</v>
      </c>
      <c r="T51" s="44" t="str">
        <f ca="1">IF(S51="","",IF(S51&lt;=VLOOKUP(G51,'Players Stats'!$C$88:$L$127,10),"YES","NO"))</f>
        <v>NO</v>
      </c>
      <c r="U51" s="27" t="str">
        <f t="shared" ca="1" si="12"/>
        <v/>
      </c>
      <c r="V51" s="44" t="str">
        <f ca="1">IF(T51="YES",IF(U51&lt;=VLOOKUP(G51,'Players Stats'!$C$88:$H$127,6),1,0),"")</f>
        <v/>
      </c>
      <c r="W51" s="27" t="str">
        <f t="shared" ca="1" si="13"/>
        <v/>
      </c>
      <c r="X51" s="44" t="str">
        <f ca="1">IF(AND(T51="YES",W51&lt;&gt;""),IF(W51&lt;=VLOOKUP(G51,'Players Stats'!$C$88:$H$127,6),1,0),"")</f>
        <v/>
      </c>
      <c r="Y51" s="27" t="str">
        <f t="shared" ca="1" si="14"/>
        <v/>
      </c>
      <c r="Z51" s="44" t="str">
        <f ca="1">IF(Y51="","",IF(Y51&lt;=Simulation!$K$7,"YES","NO"))</f>
        <v/>
      </c>
      <c r="AA51" s="27" t="str">
        <f t="shared" ca="1" si="15"/>
        <v/>
      </c>
      <c r="AB51" s="44" t="str">
        <f ca="1">IF(Z51="NO",IF(AA51&lt;=Simulation!$K$9,D51,E51),"")</f>
        <v/>
      </c>
      <c r="AD51" s="44">
        <f t="shared" ca="1" si="16"/>
        <v>18</v>
      </c>
      <c r="AE51" s="6" t="str">
        <f t="shared" ca="1" si="17"/>
        <v>-</v>
      </c>
      <c r="AF51" s="44">
        <f t="shared" ca="1" si="18"/>
        <v>26</v>
      </c>
      <c r="AH51" s="44" t="str">
        <f t="shared" ca="1" si="77"/>
        <v/>
      </c>
      <c r="AI51" s="44" t="str">
        <f t="shared" ca="1" si="77"/>
        <v/>
      </c>
      <c r="AJ51" s="44" t="str">
        <f t="shared" ca="1" si="77"/>
        <v/>
      </c>
      <c r="AL51" s="44">
        <f ca="1">IF(AL50&lt;&gt;"",IF(AND(AL50&lt;60*Simulation!$K$8, AL50+AM51&lt;60*Simulation!$K$8),AL50+AM51,""),"")</f>
        <v>627</v>
      </c>
      <c r="AM51" s="44">
        <f ca="1">IF(AL50&lt;&gt;"",IF(AND(BL50&lt;&gt;"", AN50=BL50),RANDBETWEEN(Simulation!$N$6,Simulation!$P$6),RANDBETWEEN(Simulation!$N$5,Simulation!$P$5)),"")</f>
        <v>9</v>
      </c>
      <c r="AN51" s="44">
        <f t="shared" ca="1" si="65"/>
        <v>8</v>
      </c>
      <c r="AO51" s="44">
        <f t="shared" ca="1" si="19"/>
        <v>7</v>
      </c>
      <c r="AP51" s="27">
        <f t="shared" ca="1" si="20"/>
        <v>0.51239958315202083</v>
      </c>
      <c r="AQ51" s="44">
        <f t="shared" ca="1" si="21"/>
        <v>38</v>
      </c>
      <c r="AR51" s="44" t="str">
        <f ca="1">IF(AL51&lt;&gt;"",VLOOKUP(AQ51,'Players Stats'!$C$88:$D$127,2),"")</f>
        <v>Small Forward</v>
      </c>
      <c r="AS51" s="44" t="str">
        <f ca="1">IF(AL51&lt;&gt;"",VLOOKUP(AQ51,'Players Stats'!$C$88:$E$127,3),"")</f>
        <v>Kawhi Leonard</v>
      </c>
      <c r="AT51" s="27">
        <f t="shared" ca="1" si="22"/>
        <v>9.4712036977846581E-2</v>
      </c>
      <c r="AU51" s="44">
        <f ca="1">IF(AL51&lt;&gt;"",VLOOKUP('Quarter 4'!AQ51-5*('Quarter 4'!AN51-1),'Players Stats'!$B$136:$J$140,1+AO51),"")</f>
        <v>4.2650000000000007E-2</v>
      </c>
      <c r="AV51" s="44" t="str">
        <f t="shared" ca="1" si="66"/>
        <v>NO</v>
      </c>
      <c r="AW51" s="27">
        <f t="shared" ca="1" si="23"/>
        <v>0.1373393659005826</v>
      </c>
      <c r="AX51" s="44">
        <f ca="1">IF(AL51&lt;&gt;"",IF(AV51="NO",VLOOKUP(AQ51,'Players Stats'!$C$88:$I$127,7),""),"")</f>
        <v>0.24793388429752067</v>
      </c>
      <c r="AY51" s="44">
        <f t="shared" ca="1" si="67"/>
        <v>3</v>
      </c>
      <c r="AZ51" s="27">
        <f t="shared" ca="1" si="24"/>
        <v>0.18012594321575481</v>
      </c>
      <c r="BA51" s="44">
        <f ca="1">IF(AV51="NO",VLOOKUP(AQ51,'Players Stats'!$C$88:$H$127,7-'Quarter 4'!AY51),"")</f>
        <v>0.374</v>
      </c>
      <c r="BB51" s="44">
        <f t="shared" ca="1" si="68"/>
        <v>3</v>
      </c>
      <c r="BC51" s="27" t="str">
        <f t="shared" ca="1" si="25"/>
        <v/>
      </c>
      <c r="BD51" s="44" t="str">
        <f ca="1">IF(BC51="","",IF(BC51&lt;=VLOOKUP(AQ51,'Players Stats'!$C$88:$L$127,10),"YES","NO"))</f>
        <v/>
      </c>
      <c r="BE51" s="27" t="str">
        <f t="shared" ca="1" si="26"/>
        <v/>
      </c>
      <c r="BF51" s="44" t="str">
        <f ca="1">IF(BD51="YES",IF(BE51&lt;=VLOOKUP(AQ51,'Players Stats'!$C$88:$H$127,6),1,0),"")</f>
        <v/>
      </c>
      <c r="BG51" s="27" t="str">
        <f t="shared" ca="1" si="27"/>
        <v/>
      </c>
      <c r="BH51" s="44" t="str">
        <f ca="1">IF(AND(BD51="YES",BG51&lt;&gt;""),IF(BG51&lt;=VLOOKUP(AQ51,'Players Stats'!$C$88:$H$127,6),1,0),"")</f>
        <v/>
      </c>
      <c r="BI51" s="27" t="str">
        <f t="shared" ca="1" si="28"/>
        <v/>
      </c>
      <c r="BJ51" s="44" t="str">
        <f ca="1">IF(BI51="","",IF(BI51&lt;=Simulation!$K$7,"YES","NO"))</f>
        <v/>
      </c>
      <c r="BK51" s="27" t="str">
        <f t="shared" ca="1" si="29"/>
        <v/>
      </c>
      <c r="BL51" s="44" t="str">
        <f ca="1">IF(BJ51="NO",IF(BK51&lt;=Simulation!$K$9,AN51,AO51),"")</f>
        <v/>
      </c>
      <c r="BN51" s="44">
        <f t="shared" ca="1" si="30"/>
        <v>10</v>
      </c>
      <c r="BO51" s="6" t="str">
        <f t="shared" ca="1" si="31"/>
        <v>-</v>
      </c>
      <c r="BP51" s="44">
        <f t="shared" ca="1" si="32"/>
        <v>16</v>
      </c>
      <c r="BR51" s="44" t="str">
        <f t="shared" ca="1" si="2"/>
        <v/>
      </c>
      <c r="BS51" s="44" t="str">
        <f t="shared" ca="1" si="2"/>
        <v/>
      </c>
      <c r="BT51" s="44" t="str">
        <f t="shared" ca="1" si="2"/>
        <v/>
      </c>
      <c r="BU51" s="44"/>
      <c r="BV51" s="44">
        <f ca="1">IF(BV50&lt;&gt;"",IF(AND(BV50&lt;60*Simulation!$K$8, BV50+BW51&lt;60*Simulation!$K$8),BV50+BW51,""),"")</f>
        <v>616</v>
      </c>
      <c r="BW51" s="44">
        <f ca="1">IF(BV50&lt;&gt;"",IF(AND(CV50&lt;&gt;"", BX50=CV50),RANDBETWEEN(Simulation!$N$6,Simulation!$P$6),RANDBETWEEN(Simulation!$N$5,Simulation!$P$5)),"")</f>
        <v>13</v>
      </c>
      <c r="BX51" s="44">
        <f t="shared" ca="1" si="69"/>
        <v>7</v>
      </c>
      <c r="BY51" s="44">
        <f t="shared" ca="1" si="33"/>
        <v>8</v>
      </c>
      <c r="BZ51" s="27">
        <f t="shared" ca="1" si="34"/>
        <v>9.8978071569604142E-2</v>
      </c>
      <c r="CA51" s="44">
        <f t="shared" ca="1" si="35"/>
        <v>31</v>
      </c>
      <c r="CB51" s="44" t="str">
        <f ca="1">IF(BV51&lt;&gt;"",VLOOKUP(CA51,'Players Stats'!$C$88:$D$127,2),"")</f>
        <v>Point Guard</v>
      </c>
      <c r="CC51" s="44" t="str">
        <f ca="1">IF(BV51&lt;&gt;"",VLOOKUP(CA51,'Players Stats'!$C$88:$E$127,3),"")</f>
        <v>Klay Thompson</v>
      </c>
      <c r="CD51" s="27">
        <f t="shared" ca="1" si="36"/>
        <v>0.62408472485577726</v>
      </c>
      <c r="CE51" s="44">
        <f ca="1">IF(BV51&lt;&gt;"",VLOOKUP('Quarter 4'!CA51-5*('Quarter 4'!BX51-1),'Players Stats'!$B$136:$J$140,1+BY51),"")</f>
        <v>9.7650000000000001E-2</v>
      </c>
      <c r="CF51" s="44" t="str">
        <f t="shared" ca="1" si="70"/>
        <v>NO</v>
      </c>
      <c r="CG51" s="27">
        <f t="shared" ca="1" si="37"/>
        <v>0.21473542160916381</v>
      </c>
      <c r="CH51" s="44">
        <f ca="1">IF(BV51&lt;&gt;"",IF(CF51="NO",VLOOKUP(CA51,'Players Stats'!$C$88:$I$127,7),""),"")</f>
        <v>0.30331753554502372</v>
      </c>
      <c r="CI51" s="44">
        <f t="shared" ca="1" si="71"/>
        <v>3</v>
      </c>
      <c r="CJ51" s="27">
        <f t="shared" ca="1" si="38"/>
        <v>0.22744441048998154</v>
      </c>
      <c r="CK51" s="44">
        <f ca="1">IF(CF51="NO",VLOOKUP(CA51,'Players Stats'!$C$88:$H$127,7-'Quarter 4'!CI51),"")</f>
        <v>0.40100000000000002</v>
      </c>
      <c r="CL51" s="44">
        <f t="shared" ca="1" si="72"/>
        <v>3</v>
      </c>
      <c r="CM51" s="27" t="str">
        <f t="shared" ca="1" si="39"/>
        <v/>
      </c>
      <c r="CN51" s="44" t="str">
        <f ca="1">IF(CM51="","",IF(CM51&lt;=VLOOKUP(CA51,'Players Stats'!$C$88:$L$127,10),"YES","NO"))</f>
        <v/>
      </c>
      <c r="CO51" s="27" t="str">
        <f t="shared" ca="1" si="40"/>
        <v/>
      </c>
      <c r="CP51" s="44" t="str">
        <f ca="1">IF(CN51="YES",IF(CO51&lt;=VLOOKUP(CA51,'Players Stats'!$C$88:$H$127,6),1,0),"")</f>
        <v/>
      </c>
      <c r="CQ51" s="27" t="str">
        <f t="shared" ca="1" si="41"/>
        <v/>
      </c>
      <c r="CR51" s="44" t="str">
        <f ca="1">IF(AND(CN51="YES",CQ51&lt;&gt;""),IF(CQ51&lt;=VLOOKUP(CA51,'Players Stats'!$C$88:$H$127,6),1,0),"")</f>
        <v/>
      </c>
      <c r="CS51" s="27" t="str">
        <f t="shared" ca="1" si="42"/>
        <v/>
      </c>
      <c r="CT51" s="44" t="str">
        <f ca="1">IF(CS51="","",IF(CS51&lt;=Simulation!$K$7,"YES","NO"))</f>
        <v/>
      </c>
      <c r="CU51" s="27" t="str">
        <f t="shared" ca="1" si="43"/>
        <v/>
      </c>
      <c r="CV51" s="44" t="str">
        <f ca="1">IF(CT51="NO",IF(CU51&lt;=Simulation!$K$9,BX51,BY51),"")</f>
        <v/>
      </c>
      <c r="CX51" s="44">
        <f t="shared" ca="1" si="44"/>
        <v>26</v>
      </c>
      <c r="CY51" s="6" t="str">
        <f t="shared" ca="1" si="45"/>
        <v>-</v>
      </c>
      <c r="CZ51" s="44">
        <f t="shared" ca="1" si="46"/>
        <v>25</v>
      </c>
      <c r="DB51" s="44" t="str">
        <f t="shared" ca="1" si="3"/>
        <v/>
      </c>
      <c r="DC51" s="44" t="str">
        <f t="shared" ca="1" si="3"/>
        <v/>
      </c>
      <c r="DD51" s="44" t="str">
        <f t="shared" ca="1" si="3"/>
        <v/>
      </c>
      <c r="DE51" s="44"/>
      <c r="DF51" s="44">
        <f ca="1">IF(DF50&lt;&gt;"",IF(AND(DF50&lt;60*Simulation!$K$8, DF50+DG51&lt;60*Simulation!$K$8),DF50+DG51,""),"")</f>
        <v>581</v>
      </c>
      <c r="DG51" s="44">
        <f ca="1">IF(DF50&lt;&gt;"",IF(AND(EF50&lt;&gt;"", DH50=EF50),RANDBETWEEN(Simulation!$N$6,Simulation!$P$6),RANDBETWEEN(Simulation!$N$5,Simulation!$P$5)),"")</f>
        <v>12</v>
      </c>
      <c r="DH51" s="44">
        <f t="shared" ca="1" si="73"/>
        <v>8</v>
      </c>
      <c r="DI51" s="44">
        <f t="shared" ca="1" si="47"/>
        <v>7</v>
      </c>
      <c r="DJ51" s="27">
        <f t="shared" ca="1" si="48"/>
        <v>0.73755259741799473</v>
      </c>
      <c r="DK51" s="44">
        <f t="shared" ca="1" si="49"/>
        <v>39</v>
      </c>
      <c r="DL51" s="44" t="str">
        <f ca="1">IF(DF51&lt;&gt;"",VLOOKUP(DK51,'Players Stats'!$C$88:$D$127,2),"")</f>
        <v>Power Forward</v>
      </c>
      <c r="DM51" s="44" t="str">
        <f ca="1">IF(DF51&lt;&gt;"",VLOOKUP(DK51,'Players Stats'!$C$88:$E$127,3),"")</f>
        <v>Tim Duncan</v>
      </c>
      <c r="DN51" s="27">
        <f t="shared" ca="1" si="50"/>
        <v>0.80167344454096856</v>
      </c>
      <c r="DO51" s="44">
        <f ca="1">IF(DF51&lt;&gt;"",VLOOKUP('Quarter 4'!DK51-5*('Quarter 4'!DH51-1),'Players Stats'!$B$136:$J$140,1+DI51),"")</f>
        <v>3.9400000000000004E-2</v>
      </c>
      <c r="DP51" s="44" t="str">
        <f t="shared" ca="1" si="74"/>
        <v>NO</v>
      </c>
      <c r="DQ51" s="27">
        <f t="shared" ca="1" si="51"/>
        <v>0.61363213389477667</v>
      </c>
      <c r="DR51" s="44">
        <f ca="1">IF(DF51&lt;&gt;"",IF(DP51="NO",VLOOKUP(DK51,'Players Stats'!$C$88:$I$127,7),""),"")</f>
        <v>7.0422535211267616E-3</v>
      </c>
      <c r="DS51" s="44">
        <f t="shared" ca="1" si="75"/>
        <v>2</v>
      </c>
      <c r="DT51" s="27">
        <f t="shared" ca="1" si="52"/>
        <v>0.92594759293768814</v>
      </c>
      <c r="DU51" s="44">
        <f ca="1">IF(DP51="NO",VLOOKUP(DK51,'Players Stats'!$C$88:$H$127,7-'Quarter 4'!DS51),"")</f>
        <v>0.502</v>
      </c>
      <c r="DV51" s="44">
        <f t="shared" ca="1" si="76"/>
        <v>0</v>
      </c>
      <c r="DW51" s="27">
        <f t="shared" ca="1" si="53"/>
        <v>0.16449508893593356</v>
      </c>
      <c r="DX51" s="44" t="str">
        <f ca="1">IF(DW51="","",IF(DW51&lt;=VLOOKUP(DK51,'Players Stats'!$C$88:$L$127,10),"YES","NO"))</f>
        <v>NO</v>
      </c>
      <c r="DY51" s="27" t="str">
        <f t="shared" ca="1" si="54"/>
        <v/>
      </c>
      <c r="DZ51" s="44" t="str">
        <f ca="1">IF(DX51="YES",IF(DY51&lt;=VLOOKUP(DK51,'Players Stats'!$C$88:$H$127,6),1,0),"")</f>
        <v/>
      </c>
      <c r="EA51" s="27" t="str">
        <f t="shared" ca="1" si="55"/>
        <v/>
      </c>
      <c r="EB51" s="44" t="str">
        <f ca="1">IF(AND(DX51="YES",EA51&lt;&gt;""),IF(EA51&lt;=VLOOKUP(DK51,'Players Stats'!$C$88:$H$127,6),1,0),"")</f>
        <v/>
      </c>
      <c r="EC51" s="27">
        <f t="shared" ca="1" si="56"/>
        <v>0.84293839209315058</v>
      </c>
      <c r="ED51" s="44" t="str">
        <f ca="1">IF(EC51="","",IF(EC51&lt;=Simulation!$K$7,"YES","NO"))</f>
        <v>NO</v>
      </c>
      <c r="EE51" s="27">
        <f t="shared" ca="1" si="57"/>
        <v>0.29446434115864584</v>
      </c>
      <c r="EF51" s="44">
        <f ca="1">IF(ED51="NO",IF(EE51&lt;=Simulation!$K$9,DH51,DI51),"")</f>
        <v>8</v>
      </c>
      <c r="EH51" s="44">
        <f t="shared" ca="1" si="58"/>
        <v>16</v>
      </c>
      <c r="EI51" s="6" t="str">
        <f t="shared" ca="1" si="59"/>
        <v>-</v>
      </c>
      <c r="EJ51" s="44">
        <f t="shared" ca="1" si="60"/>
        <v>20</v>
      </c>
      <c r="EL51" s="44" t="str">
        <f t="shared" ca="1" si="4"/>
        <v/>
      </c>
      <c r="EM51" s="44" t="str">
        <f t="shared" ca="1" si="4"/>
        <v/>
      </c>
      <c r="EN51" s="44" t="str">
        <f t="shared" ca="1" si="4"/>
        <v/>
      </c>
    </row>
    <row r="52" spans="2:144">
      <c r="B52" s="44">
        <f ca="1">IF(B51&lt;&gt;"",IF(AND(B51&lt;60*Simulation!$K$8, B51+C52&lt;60*Simulation!$K$8),B51+C52,""),"")</f>
        <v>612</v>
      </c>
      <c r="C52" s="44">
        <f ca="1">IF(B51&lt;&gt;"",IF(AND(AB51&lt;&gt;"", D51=AB51),RANDBETWEEN(Simulation!$N$6,Simulation!$P$6),RANDBETWEEN(Simulation!$N$5,Simulation!$P$5)),"")</f>
        <v>18</v>
      </c>
      <c r="D52" s="44">
        <f t="shared" ca="1" si="61"/>
        <v>7</v>
      </c>
      <c r="E52" s="44">
        <f t="shared" ca="1" si="5"/>
        <v>8</v>
      </c>
      <c r="F52" s="27">
        <f t="shared" ca="1" si="6"/>
        <v>0.30604395312395449</v>
      </c>
      <c r="G52" s="44">
        <f t="shared" ca="1" si="7"/>
        <v>32</v>
      </c>
      <c r="H52" s="44" t="str">
        <f ca="1">IF(B52&lt;&gt;"",VLOOKUP(G52,'Players Stats'!$C$88:$D$127,2),"")</f>
        <v>Shooting Guard</v>
      </c>
      <c r="I52" s="44" t="str">
        <f ca="1">IF(B52&lt;&gt;"",VLOOKUP(G52,'Players Stats'!$C$88:$E$127,3),"")</f>
        <v>Stephen Curry</v>
      </c>
      <c r="J52" s="27">
        <f t="shared" ca="1" si="8"/>
        <v>0.58316261606423692</v>
      </c>
      <c r="K52" s="44">
        <f ca="1">IF(B52&lt;&gt;"",VLOOKUP('Quarter 4'!G52-5*('Quarter 4'!D52-1),'Players Stats'!$B$136:$J$140,1+E52),"")</f>
        <v>4.4549999999999999E-2</v>
      </c>
      <c r="L52" s="44" t="str">
        <f t="shared" ca="1" si="62"/>
        <v>NO</v>
      </c>
      <c r="M52" s="27">
        <f t="shared" ca="1" si="9"/>
        <v>5.7163634665468255E-2</v>
      </c>
      <c r="N52" s="44">
        <f ca="1">IF(B52&lt;&gt;"",IF(L52="NO",VLOOKUP(G52,'Players Stats'!$C$88:$I$127,7),""),"")</f>
        <v>0.30196078431372547</v>
      </c>
      <c r="O52" s="44">
        <f t="shared" ca="1" si="63"/>
        <v>3</v>
      </c>
      <c r="P52" s="27">
        <f t="shared" ca="1" si="10"/>
        <v>0.87162619687718723</v>
      </c>
      <c r="Q52" s="44">
        <f ca="1">IF(L52="NO",VLOOKUP(G52,'Players Stats'!$C$88:$H$127,7-'Quarter 4'!O52),"")</f>
        <v>0.45300000000000001</v>
      </c>
      <c r="R52" s="44">
        <f t="shared" ca="1" si="64"/>
        <v>0</v>
      </c>
      <c r="S52" s="27" t="str">
        <f t="shared" ca="1" si="11"/>
        <v/>
      </c>
      <c r="T52" s="44" t="str">
        <f ca="1">IF(S52="","",IF(S52&lt;=VLOOKUP(G52,'Players Stats'!$C$88:$L$127,10),"YES","NO"))</f>
        <v/>
      </c>
      <c r="U52" s="27" t="str">
        <f t="shared" ca="1" si="12"/>
        <v/>
      </c>
      <c r="V52" s="44" t="str">
        <f ca="1">IF(T52="YES",IF(U52&lt;=VLOOKUP(G52,'Players Stats'!$C$88:$H$127,6),1,0),"")</f>
        <v/>
      </c>
      <c r="W52" s="27" t="str">
        <f t="shared" ca="1" si="13"/>
        <v/>
      </c>
      <c r="X52" s="44" t="str">
        <f ca="1">IF(AND(T52="YES",W52&lt;&gt;""),IF(W52&lt;=VLOOKUP(G52,'Players Stats'!$C$88:$H$127,6),1,0),"")</f>
        <v/>
      </c>
      <c r="Y52" s="27" t="str">
        <f t="shared" ca="1" si="14"/>
        <v/>
      </c>
      <c r="Z52" s="44" t="str">
        <f ca="1">IF(Y52="","",IF(Y52&lt;=Simulation!$K$7,"YES","NO"))</f>
        <v/>
      </c>
      <c r="AA52" s="27" t="str">
        <f t="shared" ca="1" si="15"/>
        <v/>
      </c>
      <c r="AB52" s="44" t="str">
        <f ca="1">IF(Z52="NO",IF(AA52&lt;=Simulation!$K$9,D52,E52),"")</f>
        <v/>
      </c>
      <c r="AD52" s="44">
        <f t="shared" ca="1" si="16"/>
        <v>18</v>
      </c>
      <c r="AE52" s="6" t="str">
        <f t="shared" ca="1" si="17"/>
        <v>-</v>
      </c>
      <c r="AF52" s="44">
        <f t="shared" ca="1" si="18"/>
        <v>26</v>
      </c>
      <c r="AH52" s="44" t="str">
        <f t="shared" ca="1" si="77"/>
        <v/>
      </c>
      <c r="AI52" s="44" t="str">
        <f t="shared" ca="1" si="77"/>
        <v/>
      </c>
      <c r="AJ52" s="44" t="str">
        <f t="shared" ca="1" si="77"/>
        <v/>
      </c>
      <c r="AL52" s="44">
        <f ca="1">IF(AL51&lt;&gt;"",IF(AND(AL51&lt;60*Simulation!$K$8, AL51+AM52&lt;60*Simulation!$K$8),AL51+AM52,""),"")</f>
        <v>650</v>
      </c>
      <c r="AM52" s="44">
        <f ca="1">IF(AL51&lt;&gt;"",IF(AND(BL51&lt;&gt;"", AN51=BL51),RANDBETWEEN(Simulation!$N$6,Simulation!$P$6),RANDBETWEEN(Simulation!$N$5,Simulation!$P$5)),"")</f>
        <v>23</v>
      </c>
      <c r="AN52" s="44">
        <f t="shared" ca="1" si="65"/>
        <v>7</v>
      </c>
      <c r="AO52" s="44">
        <f t="shared" ca="1" si="19"/>
        <v>8</v>
      </c>
      <c r="AP52" s="27">
        <f t="shared" ca="1" si="20"/>
        <v>0.27492285706874675</v>
      </c>
      <c r="AQ52" s="44">
        <f t="shared" ca="1" si="21"/>
        <v>32</v>
      </c>
      <c r="AR52" s="44" t="str">
        <f ca="1">IF(AL52&lt;&gt;"",VLOOKUP(AQ52,'Players Stats'!$C$88:$D$127,2),"")</f>
        <v>Shooting Guard</v>
      </c>
      <c r="AS52" s="44" t="str">
        <f ca="1">IF(AL52&lt;&gt;"",VLOOKUP(AQ52,'Players Stats'!$C$88:$E$127,3),"")</f>
        <v>Stephen Curry</v>
      </c>
      <c r="AT52" s="27">
        <f t="shared" ca="1" si="22"/>
        <v>0.85167580943562549</v>
      </c>
      <c r="AU52" s="44">
        <f ca="1">IF(AL52&lt;&gt;"",VLOOKUP('Quarter 4'!AQ52-5*('Quarter 4'!AN52-1),'Players Stats'!$B$136:$J$140,1+AO52),"")</f>
        <v>4.4549999999999999E-2</v>
      </c>
      <c r="AV52" s="44" t="str">
        <f t="shared" ca="1" si="66"/>
        <v>NO</v>
      </c>
      <c r="AW52" s="27">
        <f t="shared" ca="1" si="23"/>
        <v>0.20040215550839391</v>
      </c>
      <c r="AX52" s="44">
        <f ca="1">IF(AL52&lt;&gt;"",IF(AV52="NO",VLOOKUP(AQ52,'Players Stats'!$C$88:$I$127,7),""),"")</f>
        <v>0.30196078431372547</v>
      </c>
      <c r="AY52" s="44">
        <f t="shared" ca="1" si="67"/>
        <v>3</v>
      </c>
      <c r="AZ52" s="27">
        <f t="shared" ca="1" si="24"/>
        <v>0.71595446472502633</v>
      </c>
      <c r="BA52" s="44">
        <f ca="1">IF(AV52="NO",VLOOKUP(AQ52,'Players Stats'!$C$88:$H$127,7-'Quarter 4'!AY52),"")</f>
        <v>0.45300000000000001</v>
      </c>
      <c r="BB52" s="44">
        <f t="shared" ca="1" si="68"/>
        <v>0</v>
      </c>
      <c r="BC52" s="27" t="str">
        <f t="shared" ca="1" si="25"/>
        <v/>
      </c>
      <c r="BD52" s="44" t="str">
        <f ca="1">IF(BC52="","",IF(BC52&lt;=VLOOKUP(AQ52,'Players Stats'!$C$88:$L$127,10),"YES","NO"))</f>
        <v/>
      </c>
      <c r="BE52" s="27" t="str">
        <f t="shared" ca="1" si="26"/>
        <v/>
      </c>
      <c r="BF52" s="44" t="str">
        <f ca="1">IF(BD52="YES",IF(BE52&lt;=VLOOKUP(AQ52,'Players Stats'!$C$88:$H$127,6),1,0),"")</f>
        <v/>
      </c>
      <c r="BG52" s="27" t="str">
        <f t="shared" ca="1" si="27"/>
        <v/>
      </c>
      <c r="BH52" s="44" t="str">
        <f ca="1">IF(AND(BD52="YES",BG52&lt;&gt;""),IF(BG52&lt;=VLOOKUP(AQ52,'Players Stats'!$C$88:$H$127,6),1,0),"")</f>
        <v/>
      </c>
      <c r="BI52" s="27" t="str">
        <f t="shared" ca="1" si="28"/>
        <v/>
      </c>
      <c r="BJ52" s="44" t="str">
        <f ca="1">IF(BI52="","",IF(BI52&lt;=Simulation!$K$7,"YES","NO"))</f>
        <v/>
      </c>
      <c r="BK52" s="27" t="str">
        <f t="shared" ca="1" si="29"/>
        <v/>
      </c>
      <c r="BL52" s="44" t="str">
        <f ca="1">IF(BJ52="NO",IF(BK52&lt;=Simulation!$K$9,AN52,AO52),"")</f>
        <v/>
      </c>
      <c r="BN52" s="44">
        <f t="shared" ca="1" si="30"/>
        <v>10</v>
      </c>
      <c r="BO52" s="6" t="str">
        <f t="shared" ca="1" si="31"/>
        <v>-</v>
      </c>
      <c r="BP52" s="44">
        <f t="shared" ca="1" si="32"/>
        <v>16</v>
      </c>
      <c r="BR52" s="44" t="str">
        <f t="shared" ca="1" si="2"/>
        <v/>
      </c>
      <c r="BS52" s="44" t="str">
        <f t="shared" ca="1" si="2"/>
        <v/>
      </c>
      <c r="BT52" s="44" t="str">
        <f t="shared" ca="1" si="2"/>
        <v/>
      </c>
      <c r="BU52" s="44"/>
      <c r="BV52" s="44">
        <f ca="1">IF(BV51&lt;&gt;"",IF(AND(BV51&lt;60*Simulation!$K$8, BV51+BW52&lt;60*Simulation!$K$8),BV51+BW52,""),"")</f>
        <v>631</v>
      </c>
      <c r="BW52" s="44">
        <f ca="1">IF(BV51&lt;&gt;"",IF(AND(CV51&lt;&gt;"", BX51=CV51),RANDBETWEEN(Simulation!$N$6,Simulation!$P$6),RANDBETWEEN(Simulation!$N$5,Simulation!$P$5)),"")</f>
        <v>15</v>
      </c>
      <c r="BX52" s="44">
        <f t="shared" ca="1" si="69"/>
        <v>8</v>
      </c>
      <c r="BY52" s="44">
        <f t="shared" ca="1" si="33"/>
        <v>7</v>
      </c>
      <c r="BZ52" s="27">
        <f t="shared" ca="1" si="34"/>
        <v>0.80638267060204227</v>
      </c>
      <c r="CA52" s="44">
        <f t="shared" ca="1" si="35"/>
        <v>40</v>
      </c>
      <c r="CB52" s="44" t="str">
        <f ca="1">IF(BV52&lt;&gt;"",VLOOKUP(CA52,'Players Stats'!$C$88:$D$127,2),"")</f>
        <v>Center</v>
      </c>
      <c r="CC52" s="44" t="str">
        <f ca="1">IF(BV52&lt;&gt;"",VLOOKUP(CA52,'Players Stats'!$C$88:$E$127,3),"")</f>
        <v>Tiago Splitter</v>
      </c>
      <c r="CD52" s="27">
        <f t="shared" ca="1" si="36"/>
        <v>0.12133909533984222</v>
      </c>
      <c r="CE52" s="44">
        <f ca="1">IF(BV52&lt;&gt;"",VLOOKUP('Quarter 4'!CA52-5*('Quarter 4'!BX52-1),'Players Stats'!$B$136:$J$140,1+BY52),"")</f>
        <v>5.1650000000000001E-2</v>
      </c>
      <c r="CF52" s="44" t="str">
        <f t="shared" ca="1" si="70"/>
        <v>NO</v>
      </c>
      <c r="CG52" s="27">
        <f t="shared" ca="1" si="37"/>
        <v>0.62882042572050734</v>
      </c>
      <c r="CH52" s="44">
        <f ca="1">IF(BV52&lt;&gt;"",IF(CF52="NO",VLOOKUP(CA52,'Players Stats'!$C$88:$I$127,7),""),"")</f>
        <v>0</v>
      </c>
      <c r="CI52" s="44">
        <f t="shared" ca="1" si="71"/>
        <v>2</v>
      </c>
      <c r="CJ52" s="27">
        <f t="shared" ca="1" si="38"/>
        <v>0.92096841971262589</v>
      </c>
      <c r="CK52" s="44">
        <f ca="1">IF(CF52="NO",VLOOKUP(CA52,'Players Stats'!$C$88:$H$127,7-'Quarter 4'!CI52),"")</f>
        <v>0.56000000000000005</v>
      </c>
      <c r="CL52" s="44">
        <f t="shared" ca="1" si="72"/>
        <v>0</v>
      </c>
      <c r="CM52" s="27">
        <f t="shared" ca="1" si="39"/>
        <v>0.34271406664926141</v>
      </c>
      <c r="CN52" s="44" t="str">
        <f ca="1">IF(CM52="","",IF(CM52&lt;=VLOOKUP(CA52,'Players Stats'!$C$88:$L$127,10),"YES","NO"))</f>
        <v>NO</v>
      </c>
      <c r="CO52" s="27" t="str">
        <f t="shared" ca="1" si="40"/>
        <v/>
      </c>
      <c r="CP52" s="44" t="str">
        <f ca="1">IF(CN52="YES",IF(CO52&lt;=VLOOKUP(CA52,'Players Stats'!$C$88:$H$127,6),1,0),"")</f>
        <v/>
      </c>
      <c r="CQ52" s="27" t="str">
        <f t="shared" ca="1" si="41"/>
        <v/>
      </c>
      <c r="CR52" s="44" t="str">
        <f ca="1">IF(AND(CN52="YES",CQ52&lt;&gt;""),IF(CQ52&lt;=VLOOKUP(CA52,'Players Stats'!$C$88:$H$127,6),1,0),"")</f>
        <v/>
      </c>
      <c r="CS52" s="27">
        <f t="shared" ca="1" si="42"/>
        <v>0.35947647862630605</v>
      </c>
      <c r="CT52" s="44" t="str">
        <f ca="1">IF(CS52="","",IF(CS52&lt;=Simulation!$K$7,"YES","NO"))</f>
        <v>NO</v>
      </c>
      <c r="CU52" s="27">
        <f t="shared" ca="1" si="43"/>
        <v>0.43064843924501184</v>
      </c>
      <c r="CV52" s="44">
        <f ca="1">IF(CT52="NO",IF(CU52&lt;=Simulation!$K$9,BX52,BY52),"")</f>
        <v>7</v>
      </c>
      <c r="CX52" s="44">
        <f t="shared" ca="1" si="44"/>
        <v>26</v>
      </c>
      <c r="CY52" s="6" t="str">
        <f t="shared" ca="1" si="45"/>
        <v>-</v>
      </c>
      <c r="CZ52" s="44">
        <f t="shared" ca="1" si="46"/>
        <v>25</v>
      </c>
      <c r="DB52" s="44" t="str">
        <f t="shared" ca="1" si="3"/>
        <v/>
      </c>
      <c r="DC52" s="44" t="str">
        <f t="shared" ca="1" si="3"/>
        <v/>
      </c>
      <c r="DD52" s="44" t="str">
        <f t="shared" ca="1" si="3"/>
        <v/>
      </c>
      <c r="DE52" s="44"/>
      <c r="DF52" s="44">
        <f ca="1">IF(DF51&lt;&gt;"",IF(AND(DF51&lt;60*Simulation!$K$8, DF51+DG52&lt;60*Simulation!$K$8),DF51+DG52,""),"")</f>
        <v>597</v>
      </c>
      <c r="DG52" s="44">
        <f ca="1">IF(DF51&lt;&gt;"",IF(AND(EF51&lt;&gt;"", DH51=EF51),RANDBETWEEN(Simulation!$N$6,Simulation!$P$6),RANDBETWEEN(Simulation!$N$5,Simulation!$P$5)),"")</f>
        <v>16</v>
      </c>
      <c r="DH52" s="44">
        <f t="shared" ca="1" si="73"/>
        <v>8</v>
      </c>
      <c r="DI52" s="44">
        <f t="shared" ca="1" si="47"/>
        <v>7</v>
      </c>
      <c r="DJ52" s="27">
        <f t="shared" ca="1" si="48"/>
        <v>0.36132318313024336</v>
      </c>
      <c r="DK52" s="44">
        <f t="shared" ca="1" si="49"/>
        <v>37</v>
      </c>
      <c r="DL52" s="44" t="str">
        <f ca="1">IF(DF52&lt;&gt;"",VLOOKUP(DK52,'Players Stats'!$C$88:$D$127,2),"")</f>
        <v>Shooting Guard</v>
      </c>
      <c r="DM52" s="44" t="str">
        <f ca="1">IF(DF52&lt;&gt;"",VLOOKUP(DK52,'Players Stats'!$C$88:$E$127,3),"")</f>
        <v>Tony Parker</v>
      </c>
      <c r="DN52" s="27">
        <f t="shared" ca="1" si="50"/>
        <v>0.80096903032071642</v>
      </c>
      <c r="DO52" s="44">
        <f ca="1">IF(DF52&lt;&gt;"",VLOOKUP('Quarter 4'!DK52-5*('Quarter 4'!DH52-1),'Players Stats'!$B$136:$J$140,1+DI52),"")</f>
        <v>9.6149999999999999E-2</v>
      </c>
      <c r="DP52" s="44" t="str">
        <f t="shared" ca="1" si="74"/>
        <v>NO</v>
      </c>
      <c r="DQ52" s="27">
        <f t="shared" ca="1" si="51"/>
        <v>0.4891569409490989</v>
      </c>
      <c r="DR52" s="44">
        <f ca="1">IF(DF52&lt;&gt;"",IF(DP52="NO",VLOOKUP(DK52,'Players Stats'!$C$88:$I$127,7),""),"")</f>
        <v>6.2111801242236017E-2</v>
      </c>
      <c r="DS52" s="44">
        <f t="shared" ca="1" si="75"/>
        <v>2</v>
      </c>
      <c r="DT52" s="27">
        <f t="shared" ca="1" si="52"/>
        <v>7.4219378760703503E-2</v>
      </c>
      <c r="DU52" s="44">
        <f ca="1">IF(DP52="NO",VLOOKUP(DK52,'Players Stats'!$C$88:$H$127,7-'Quarter 4'!DS52),"")</f>
        <v>0.52200000000000002</v>
      </c>
      <c r="DV52" s="44">
        <f t="shared" ca="1" si="76"/>
        <v>2</v>
      </c>
      <c r="DW52" s="27">
        <f t="shared" ca="1" si="53"/>
        <v>0.27432890871737647</v>
      </c>
      <c r="DX52" s="44" t="str">
        <f ca="1">IF(DW52="","",IF(DW52&lt;=VLOOKUP(DK52,'Players Stats'!$C$88:$L$127,10),"YES","NO"))</f>
        <v>NO</v>
      </c>
      <c r="DY52" s="27" t="str">
        <f t="shared" ca="1" si="54"/>
        <v/>
      </c>
      <c r="DZ52" s="44" t="str">
        <f ca="1">IF(DX52="YES",IF(DY52&lt;=VLOOKUP(DK52,'Players Stats'!$C$88:$H$127,6),1,0),"")</f>
        <v/>
      </c>
      <c r="EA52" s="27" t="str">
        <f t="shared" ca="1" si="55"/>
        <v/>
      </c>
      <c r="EB52" s="44" t="str">
        <f ca="1">IF(AND(DX52="YES",EA52&lt;&gt;""),IF(EA52&lt;=VLOOKUP(DK52,'Players Stats'!$C$88:$H$127,6),1,0),"")</f>
        <v/>
      </c>
      <c r="EC52" s="27" t="str">
        <f t="shared" ca="1" si="56"/>
        <v/>
      </c>
      <c r="ED52" s="44" t="str">
        <f ca="1">IF(EC52="","",IF(EC52&lt;=Simulation!$K$7,"YES","NO"))</f>
        <v/>
      </c>
      <c r="EE52" s="27" t="str">
        <f t="shared" ca="1" si="57"/>
        <v/>
      </c>
      <c r="EF52" s="44" t="str">
        <f ca="1">IF(ED52="NO",IF(EE52&lt;=Simulation!$K$9,DH52,DI52),"")</f>
        <v/>
      </c>
      <c r="EH52" s="44">
        <f t="shared" ca="1" si="58"/>
        <v>16</v>
      </c>
      <c r="EI52" s="6" t="str">
        <f t="shared" ca="1" si="59"/>
        <v>-</v>
      </c>
      <c r="EJ52" s="44">
        <f t="shared" ca="1" si="60"/>
        <v>22</v>
      </c>
      <c r="EL52" s="44" t="str">
        <f t="shared" ca="1" si="4"/>
        <v/>
      </c>
      <c r="EM52" s="44" t="str">
        <f t="shared" ca="1" si="4"/>
        <v/>
      </c>
      <c r="EN52" s="44" t="str">
        <f t="shared" ca="1" si="4"/>
        <v/>
      </c>
    </row>
    <row r="53" spans="2:144">
      <c r="B53" s="44">
        <f ca="1">IF(B52&lt;&gt;"",IF(AND(B52&lt;60*Simulation!$K$8, B52+C53&lt;60*Simulation!$K$8),B52+C53,""),"")</f>
        <v>628</v>
      </c>
      <c r="C53" s="44">
        <f ca="1">IF(B52&lt;&gt;"",IF(AND(AB52&lt;&gt;"", D52=AB52),RANDBETWEEN(Simulation!$N$6,Simulation!$P$6),RANDBETWEEN(Simulation!$N$5,Simulation!$P$5)),"")</f>
        <v>16</v>
      </c>
      <c r="D53" s="44">
        <f t="shared" ca="1" si="61"/>
        <v>8</v>
      </c>
      <c r="E53" s="44">
        <f t="shared" ca="1" si="5"/>
        <v>7</v>
      </c>
      <c r="F53" s="27">
        <f t="shared" ca="1" si="6"/>
        <v>0.58072778915054712</v>
      </c>
      <c r="G53" s="44">
        <f t="shared" ca="1" si="7"/>
        <v>38</v>
      </c>
      <c r="H53" s="44" t="str">
        <f ca="1">IF(B53&lt;&gt;"",VLOOKUP(G53,'Players Stats'!$C$88:$D$127,2),"")</f>
        <v>Small Forward</v>
      </c>
      <c r="I53" s="44" t="str">
        <f ca="1">IF(B53&lt;&gt;"",VLOOKUP(G53,'Players Stats'!$C$88:$E$127,3),"")</f>
        <v>Kawhi Leonard</v>
      </c>
      <c r="J53" s="27">
        <f t="shared" ca="1" si="8"/>
        <v>0.12512517857325944</v>
      </c>
      <c r="K53" s="44">
        <f ca="1">IF(B53&lt;&gt;"",VLOOKUP('Quarter 4'!G53-5*('Quarter 4'!D53-1),'Players Stats'!$B$136:$J$140,1+E53),"")</f>
        <v>4.2650000000000007E-2</v>
      </c>
      <c r="L53" s="44" t="str">
        <f t="shared" ca="1" si="62"/>
        <v>NO</v>
      </c>
      <c r="M53" s="27">
        <f t="shared" ca="1" si="9"/>
        <v>0.9731518617911159</v>
      </c>
      <c r="N53" s="44">
        <f ca="1">IF(B53&lt;&gt;"",IF(L53="NO",VLOOKUP(G53,'Players Stats'!$C$88:$I$127,7),""),"")</f>
        <v>0.24793388429752067</v>
      </c>
      <c r="O53" s="44">
        <f t="shared" ca="1" si="63"/>
        <v>2</v>
      </c>
      <c r="P53" s="27">
        <f t="shared" ca="1" si="10"/>
        <v>0.19202149002686886</v>
      </c>
      <c r="Q53" s="44">
        <f ca="1">IF(L53="NO",VLOOKUP(G53,'Players Stats'!$C$88:$H$127,7-'Quarter 4'!O53),"")</f>
        <v>0.49399999999999999</v>
      </c>
      <c r="R53" s="44">
        <f t="shared" ca="1" si="64"/>
        <v>2</v>
      </c>
      <c r="S53" s="27">
        <f t="shared" ca="1" si="11"/>
        <v>0.96011216316013337</v>
      </c>
      <c r="T53" s="44" t="str">
        <f ca="1">IF(S53="","",IF(S53&lt;=VLOOKUP(G53,'Players Stats'!$C$88:$L$127,10),"YES","NO"))</f>
        <v>NO</v>
      </c>
      <c r="U53" s="27" t="str">
        <f t="shared" ca="1" si="12"/>
        <v/>
      </c>
      <c r="V53" s="44" t="str">
        <f ca="1">IF(T53="YES",IF(U53&lt;=VLOOKUP(G53,'Players Stats'!$C$88:$H$127,6),1,0),"")</f>
        <v/>
      </c>
      <c r="W53" s="27" t="str">
        <f t="shared" ca="1" si="13"/>
        <v/>
      </c>
      <c r="X53" s="44" t="str">
        <f ca="1">IF(AND(T53="YES",W53&lt;&gt;""),IF(W53&lt;=VLOOKUP(G53,'Players Stats'!$C$88:$H$127,6),1,0),"")</f>
        <v/>
      </c>
      <c r="Y53" s="27" t="str">
        <f t="shared" ca="1" si="14"/>
        <v/>
      </c>
      <c r="Z53" s="44" t="str">
        <f ca="1">IF(Y53="","",IF(Y53&lt;=Simulation!$K$7,"YES","NO"))</f>
        <v/>
      </c>
      <c r="AA53" s="27" t="str">
        <f t="shared" ca="1" si="15"/>
        <v/>
      </c>
      <c r="AB53" s="44" t="str">
        <f ca="1">IF(Z53="NO",IF(AA53&lt;=Simulation!$K$9,D53,E53),"")</f>
        <v/>
      </c>
      <c r="AD53" s="44">
        <f t="shared" ca="1" si="16"/>
        <v>18</v>
      </c>
      <c r="AE53" s="6" t="str">
        <f t="shared" ca="1" si="17"/>
        <v>-</v>
      </c>
      <c r="AF53" s="44">
        <f t="shared" ca="1" si="18"/>
        <v>28</v>
      </c>
      <c r="AH53" s="44" t="str">
        <f t="shared" ca="1" si="77"/>
        <v/>
      </c>
      <c r="AI53" s="44" t="str">
        <f t="shared" ca="1" si="77"/>
        <v/>
      </c>
      <c r="AJ53" s="44" t="str">
        <f t="shared" ca="1" si="77"/>
        <v/>
      </c>
      <c r="AL53" s="44">
        <f ca="1">IF(AL52&lt;&gt;"",IF(AND(AL52&lt;60*Simulation!$K$8, AL52+AM53&lt;60*Simulation!$K$8),AL52+AM53,""),"")</f>
        <v>674</v>
      </c>
      <c r="AM53" s="44">
        <f ca="1">IF(AL52&lt;&gt;"",IF(AND(BL52&lt;&gt;"", AN52=BL52),RANDBETWEEN(Simulation!$N$6,Simulation!$P$6),RANDBETWEEN(Simulation!$N$5,Simulation!$P$5)),"")</f>
        <v>24</v>
      </c>
      <c r="AN53" s="44">
        <f t="shared" ca="1" si="65"/>
        <v>8</v>
      </c>
      <c r="AO53" s="44">
        <f t="shared" ca="1" si="19"/>
        <v>7</v>
      </c>
      <c r="AP53" s="27">
        <f t="shared" ca="1" si="20"/>
        <v>0.67134107844054081</v>
      </c>
      <c r="AQ53" s="44">
        <f t="shared" ca="1" si="21"/>
        <v>39</v>
      </c>
      <c r="AR53" s="44" t="str">
        <f ca="1">IF(AL53&lt;&gt;"",VLOOKUP(AQ53,'Players Stats'!$C$88:$D$127,2),"")</f>
        <v>Power Forward</v>
      </c>
      <c r="AS53" s="44" t="str">
        <f ca="1">IF(AL53&lt;&gt;"",VLOOKUP(AQ53,'Players Stats'!$C$88:$E$127,3),"")</f>
        <v>Tim Duncan</v>
      </c>
      <c r="AT53" s="27">
        <f t="shared" ca="1" si="22"/>
        <v>6.85990104392733E-2</v>
      </c>
      <c r="AU53" s="44">
        <f ca="1">IF(AL53&lt;&gt;"",VLOOKUP('Quarter 4'!AQ53-5*('Quarter 4'!AN53-1),'Players Stats'!$B$136:$J$140,1+AO53),"")</f>
        <v>3.9400000000000004E-2</v>
      </c>
      <c r="AV53" s="44" t="str">
        <f t="shared" ca="1" si="66"/>
        <v>NO</v>
      </c>
      <c r="AW53" s="27">
        <f t="shared" ca="1" si="23"/>
        <v>0.43185062960147169</v>
      </c>
      <c r="AX53" s="44">
        <f ca="1">IF(AL53&lt;&gt;"",IF(AV53="NO",VLOOKUP(AQ53,'Players Stats'!$C$88:$I$127,7),""),"")</f>
        <v>7.0422535211267616E-3</v>
      </c>
      <c r="AY53" s="44">
        <f t="shared" ca="1" si="67"/>
        <v>2</v>
      </c>
      <c r="AZ53" s="27">
        <f t="shared" ca="1" si="24"/>
        <v>0.84598046280151185</v>
      </c>
      <c r="BA53" s="44">
        <f ca="1">IF(AV53="NO",VLOOKUP(AQ53,'Players Stats'!$C$88:$H$127,7-'Quarter 4'!AY53),"")</f>
        <v>0.502</v>
      </c>
      <c r="BB53" s="44">
        <f t="shared" ca="1" si="68"/>
        <v>0</v>
      </c>
      <c r="BC53" s="27">
        <f t="shared" ca="1" si="25"/>
        <v>0.16640941665630393</v>
      </c>
      <c r="BD53" s="44" t="str">
        <f ca="1">IF(BC53="","",IF(BC53&lt;=VLOOKUP(AQ53,'Players Stats'!$C$88:$L$127,10),"YES","NO"))</f>
        <v>NO</v>
      </c>
      <c r="BE53" s="27" t="str">
        <f t="shared" ca="1" si="26"/>
        <v/>
      </c>
      <c r="BF53" s="44" t="str">
        <f ca="1">IF(BD53="YES",IF(BE53&lt;=VLOOKUP(AQ53,'Players Stats'!$C$88:$H$127,6),1,0),"")</f>
        <v/>
      </c>
      <c r="BG53" s="27" t="str">
        <f t="shared" ca="1" si="27"/>
        <v/>
      </c>
      <c r="BH53" s="44" t="str">
        <f ca="1">IF(AND(BD53="YES",BG53&lt;&gt;""),IF(BG53&lt;=VLOOKUP(AQ53,'Players Stats'!$C$88:$H$127,6),1,0),"")</f>
        <v/>
      </c>
      <c r="BI53" s="27">
        <f t="shared" ca="1" si="28"/>
        <v>0.37822729831833268</v>
      </c>
      <c r="BJ53" s="44" t="str">
        <f ca="1">IF(BI53="","",IF(BI53&lt;=Simulation!$K$7,"YES","NO"))</f>
        <v>NO</v>
      </c>
      <c r="BK53" s="27">
        <f t="shared" ca="1" si="29"/>
        <v>0.14020261492187869</v>
      </c>
      <c r="BL53" s="44">
        <f ca="1">IF(BJ53="NO",IF(BK53&lt;=Simulation!$K$9,AN53,AO53),"")</f>
        <v>8</v>
      </c>
      <c r="BN53" s="44">
        <f t="shared" ca="1" si="30"/>
        <v>10</v>
      </c>
      <c r="BO53" s="6" t="str">
        <f t="shared" ca="1" si="31"/>
        <v>-</v>
      </c>
      <c r="BP53" s="44">
        <f t="shared" ca="1" si="32"/>
        <v>16</v>
      </c>
      <c r="BR53" s="44" t="str">
        <f t="shared" ca="1" si="2"/>
        <v/>
      </c>
      <c r="BS53" s="44" t="str">
        <f t="shared" ca="1" si="2"/>
        <v/>
      </c>
      <c r="BT53" s="44" t="str">
        <f t="shared" ca="1" si="2"/>
        <v/>
      </c>
      <c r="BU53" s="44"/>
      <c r="BV53" s="44">
        <f ca="1">IF(BV52&lt;&gt;"",IF(AND(BV52&lt;60*Simulation!$K$8, BV52+BW53&lt;60*Simulation!$K$8),BV52+BW53,""),"")</f>
        <v>649</v>
      </c>
      <c r="BW53" s="44">
        <f ca="1">IF(BV52&lt;&gt;"",IF(AND(CV52&lt;&gt;"", BX52=CV52),RANDBETWEEN(Simulation!$N$6,Simulation!$P$6),RANDBETWEEN(Simulation!$N$5,Simulation!$P$5)),"")</f>
        <v>18</v>
      </c>
      <c r="BX53" s="44">
        <f t="shared" ca="1" si="69"/>
        <v>7</v>
      </c>
      <c r="BY53" s="44">
        <f t="shared" ca="1" si="33"/>
        <v>8</v>
      </c>
      <c r="BZ53" s="27">
        <f t="shared" ca="1" si="34"/>
        <v>0.92003141919590337</v>
      </c>
      <c r="CA53" s="44">
        <f t="shared" ca="1" si="35"/>
        <v>35</v>
      </c>
      <c r="CB53" s="44" t="str">
        <f ca="1">IF(BV53&lt;&gt;"",VLOOKUP(CA53,'Players Stats'!$C$88:$D$127,2),"")</f>
        <v>Center</v>
      </c>
      <c r="CC53" s="44" t="str">
        <f ca="1">IF(BV53&lt;&gt;"",VLOOKUP(CA53,'Players Stats'!$C$88:$E$127,3),"")</f>
        <v>David Lee</v>
      </c>
      <c r="CD53" s="27">
        <f t="shared" ca="1" si="36"/>
        <v>8.8036843233868622E-2</v>
      </c>
      <c r="CE53" s="44">
        <f ca="1">IF(BV53&lt;&gt;"",VLOOKUP('Quarter 4'!CA53-5*('Quarter 4'!BX53-1),'Players Stats'!$B$136:$J$140,1+BY53),"")</f>
        <v>9.6400000000000013E-2</v>
      </c>
      <c r="CF53" s="44" t="str">
        <f t="shared" ca="1" si="70"/>
        <v>YES</v>
      </c>
      <c r="CG53" s="27" t="str">
        <f t="shared" ca="1" si="37"/>
        <v/>
      </c>
      <c r="CH53" s="44" t="str">
        <f ca="1">IF(BV53&lt;&gt;"",IF(CF53="NO",VLOOKUP(CA53,'Players Stats'!$C$88:$I$127,7),""),"")</f>
        <v/>
      </c>
      <c r="CI53" s="44" t="str">
        <f t="shared" ca="1" si="71"/>
        <v/>
      </c>
      <c r="CJ53" s="27" t="str">
        <f t="shared" ca="1" si="38"/>
        <v/>
      </c>
      <c r="CK53" s="44" t="str">
        <f ca="1">IF(CF53="NO",VLOOKUP(CA53,'Players Stats'!$C$88:$H$127,7-'Quarter 4'!CI53),"")</f>
        <v/>
      </c>
      <c r="CL53" s="44" t="str">
        <f t="shared" ca="1" si="72"/>
        <v/>
      </c>
      <c r="CM53" s="27" t="str">
        <f t="shared" ca="1" si="39"/>
        <v/>
      </c>
      <c r="CN53" s="44" t="str">
        <f ca="1">IF(CM53="","",IF(CM53&lt;=VLOOKUP(CA53,'Players Stats'!$C$88:$L$127,10),"YES","NO"))</f>
        <v/>
      </c>
      <c r="CO53" s="27" t="str">
        <f t="shared" ca="1" si="40"/>
        <v/>
      </c>
      <c r="CP53" s="44" t="str">
        <f ca="1">IF(CN53="YES",IF(CO53&lt;=VLOOKUP(CA53,'Players Stats'!$C$88:$H$127,6),1,0),"")</f>
        <v/>
      </c>
      <c r="CQ53" s="27" t="str">
        <f t="shared" ca="1" si="41"/>
        <v/>
      </c>
      <c r="CR53" s="44" t="str">
        <f ca="1">IF(AND(CN53="YES",CQ53&lt;&gt;""),IF(CQ53&lt;=VLOOKUP(CA53,'Players Stats'!$C$88:$H$127,6),1,0),"")</f>
        <v/>
      </c>
      <c r="CS53" s="27" t="str">
        <f t="shared" ca="1" si="42"/>
        <v/>
      </c>
      <c r="CT53" s="44" t="str">
        <f ca="1">IF(CS53="","",IF(CS53&lt;=Simulation!$K$7,"YES","NO"))</f>
        <v/>
      </c>
      <c r="CU53" s="27" t="str">
        <f t="shared" ca="1" si="43"/>
        <v/>
      </c>
      <c r="CV53" s="44" t="str">
        <f ca="1">IF(CT53="NO",IF(CU53&lt;=Simulation!$K$9,BX53,BY53),"")</f>
        <v/>
      </c>
      <c r="CX53" s="44">
        <f t="shared" ca="1" si="44"/>
        <v>26</v>
      </c>
      <c r="CY53" s="6" t="str">
        <f t="shared" ca="1" si="45"/>
        <v>-</v>
      </c>
      <c r="CZ53" s="44">
        <f t="shared" ca="1" si="46"/>
        <v>25</v>
      </c>
      <c r="DB53" s="44" t="str">
        <f t="shared" ca="1" si="3"/>
        <v/>
      </c>
      <c r="DC53" s="44" t="str">
        <f t="shared" ca="1" si="3"/>
        <v/>
      </c>
      <c r="DD53" s="44" t="str">
        <f t="shared" ca="1" si="3"/>
        <v/>
      </c>
      <c r="DE53" s="44"/>
      <c r="DF53" s="44">
        <f ca="1">IF(DF52&lt;&gt;"",IF(AND(DF52&lt;60*Simulation!$K$8, DF52+DG53&lt;60*Simulation!$K$8),DF52+DG53,""),"")</f>
        <v>620</v>
      </c>
      <c r="DG53" s="44">
        <f ca="1">IF(DF52&lt;&gt;"",IF(AND(EF52&lt;&gt;"", DH52=EF52),RANDBETWEEN(Simulation!$N$6,Simulation!$P$6),RANDBETWEEN(Simulation!$N$5,Simulation!$P$5)),"")</f>
        <v>23</v>
      </c>
      <c r="DH53" s="44">
        <f t="shared" ca="1" si="73"/>
        <v>7</v>
      </c>
      <c r="DI53" s="44">
        <f t="shared" ca="1" si="47"/>
        <v>8</v>
      </c>
      <c r="DJ53" s="27">
        <f t="shared" ca="1" si="48"/>
        <v>0.2873320670965136</v>
      </c>
      <c r="DK53" s="44">
        <f t="shared" ca="1" si="49"/>
        <v>32</v>
      </c>
      <c r="DL53" s="44" t="str">
        <f ca="1">IF(DF53&lt;&gt;"",VLOOKUP(DK53,'Players Stats'!$C$88:$D$127,2),"")</f>
        <v>Shooting Guard</v>
      </c>
      <c r="DM53" s="44" t="str">
        <f ca="1">IF(DF53&lt;&gt;"",VLOOKUP(DK53,'Players Stats'!$C$88:$E$127,3),"")</f>
        <v>Stephen Curry</v>
      </c>
      <c r="DN53" s="27">
        <f t="shared" ca="1" si="50"/>
        <v>0.48688577635493191</v>
      </c>
      <c r="DO53" s="44">
        <f ca="1">IF(DF53&lt;&gt;"",VLOOKUP('Quarter 4'!DK53-5*('Quarter 4'!DH53-1),'Players Stats'!$B$136:$J$140,1+DI53),"")</f>
        <v>4.4549999999999999E-2</v>
      </c>
      <c r="DP53" s="44" t="str">
        <f t="shared" ca="1" si="74"/>
        <v>NO</v>
      </c>
      <c r="DQ53" s="27">
        <f t="shared" ca="1" si="51"/>
        <v>0.86120359798433832</v>
      </c>
      <c r="DR53" s="44">
        <f ca="1">IF(DF53&lt;&gt;"",IF(DP53="NO",VLOOKUP(DK53,'Players Stats'!$C$88:$I$127,7),""),"")</f>
        <v>0.30196078431372547</v>
      </c>
      <c r="DS53" s="44">
        <f t="shared" ca="1" si="75"/>
        <v>2</v>
      </c>
      <c r="DT53" s="27">
        <f t="shared" ca="1" si="52"/>
        <v>0.197700332861932</v>
      </c>
      <c r="DU53" s="44">
        <f ca="1">IF(DP53="NO",VLOOKUP(DK53,'Players Stats'!$C$88:$H$127,7-'Quarter 4'!DS53),"")</f>
        <v>0.45100000000000001</v>
      </c>
      <c r="DV53" s="44">
        <f t="shared" ca="1" si="76"/>
        <v>2</v>
      </c>
      <c r="DW53" s="27">
        <f t="shared" ca="1" si="53"/>
        <v>0.75358796274452922</v>
      </c>
      <c r="DX53" s="44" t="str">
        <f ca="1">IF(DW53="","",IF(DW53&lt;=VLOOKUP(DK53,'Players Stats'!$C$88:$L$127,10),"YES","NO"))</f>
        <v>NO</v>
      </c>
      <c r="DY53" s="27" t="str">
        <f t="shared" ca="1" si="54"/>
        <v/>
      </c>
      <c r="DZ53" s="44" t="str">
        <f ca="1">IF(DX53="YES",IF(DY53&lt;=VLOOKUP(DK53,'Players Stats'!$C$88:$H$127,6),1,0),"")</f>
        <v/>
      </c>
      <c r="EA53" s="27" t="str">
        <f t="shared" ca="1" si="55"/>
        <v/>
      </c>
      <c r="EB53" s="44" t="str">
        <f ca="1">IF(AND(DX53="YES",EA53&lt;&gt;""),IF(EA53&lt;=VLOOKUP(DK53,'Players Stats'!$C$88:$H$127,6),1,0),"")</f>
        <v/>
      </c>
      <c r="EC53" s="27" t="str">
        <f t="shared" ca="1" si="56"/>
        <v/>
      </c>
      <c r="ED53" s="44" t="str">
        <f ca="1">IF(EC53="","",IF(EC53&lt;=Simulation!$K$7,"YES","NO"))</f>
        <v/>
      </c>
      <c r="EE53" s="27" t="str">
        <f t="shared" ca="1" si="57"/>
        <v/>
      </c>
      <c r="EF53" s="44" t="str">
        <f ca="1">IF(ED53="NO",IF(EE53&lt;=Simulation!$K$9,DH53,DI53),"")</f>
        <v/>
      </c>
      <c r="EH53" s="44">
        <f t="shared" ca="1" si="58"/>
        <v>18</v>
      </c>
      <c r="EI53" s="6" t="str">
        <f t="shared" ca="1" si="59"/>
        <v>-</v>
      </c>
      <c r="EJ53" s="44">
        <f t="shared" ca="1" si="60"/>
        <v>22</v>
      </c>
      <c r="EL53" s="44" t="str">
        <f t="shared" ca="1" si="4"/>
        <v/>
      </c>
      <c r="EM53" s="44" t="str">
        <f t="shared" ca="1" si="4"/>
        <v/>
      </c>
      <c r="EN53" s="44" t="str">
        <f t="shared" ca="1" si="4"/>
        <v/>
      </c>
    </row>
    <row r="54" spans="2:144">
      <c r="B54" s="44">
        <f ca="1">IF(B53&lt;&gt;"",IF(AND(B53&lt;60*Simulation!$K$8, B53+C54&lt;60*Simulation!$K$8),B53+C54,""),"")</f>
        <v>645</v>
      </c>
      <c r="C54" s="44">
        <f ca="1">IF(B53&lt;&gt;"",IF(AND(AB53&lt;&gt;"", D53=AB53),RANDBETWEEN(Simulation!$N$6,Simulation!$P$6),RANDBETWEEN(Simulation!$N$5,Simulation!$P$5)),"")</f>
        <v>17</v>
      </c>
      <c r="D54" s="44">
        <f t="shared" ca="1" si="61"/>
        <v>7</v>
      </c>
      <c r="E54" s="44">
        <f t="shared" ca="1" si="5"/>
        <v>8</v>
      </c>
      <c r="F54" s="27">
        <f t="shared" ca="1" si="6"/>
        <v>0.8676514453795432</v>
      </c>
      <c r="G54" s="44">
        <f t="shared" ca="1" si="7"/>
        <v>35</v>
      </c>
      <c r="H54" s="44" t="str">
        <f ca="1">IF(B54&lt;&gt;"",VLOOKUP(G54,'Players Stats'!$C$88:$D$127,2),"")</f>
        <v>Center</v>
      </c>
      <c r="I54" s="44" t="str">
        <f ca="1">IF(B54&lt;&gt;"",VLOOKUP(G54,'Players Stats'!$C$88:$E$127,3),"")</f>
        <v>David Lee</v>
      </c>
      <c r="J54" s="27">
        <f t="shared" ca="1" si="8"/>
        <v>0.67480552819071904</v>
      </c>
      <c r="K54" s="44">
        <f ca="1">IF(B54&lt;&gt;"",VLOOKUP('Quarter 4'!G54-5*('Quarter 4'!D54-1),'Players Stats'!$B$136:$J$140,1+E54),"")</f>
        <v>9.6400000000000013E-2</v>
      </c>
      <c r="L54" s="44" t="str">
        <f t="shared" ca="1" si="62"/>
        <v>NO</v>
      </c>
      <c r="M54" s="27">
        <f t="shared" ca="1" si="9"/>
        <v>0.25902321469665657</v>
      </c>
      <c r="N54" s="44">
        <f ca="1">IF(B54&lt;&gt;"",IF(L54="NO",VLOOKUP(G54,'Players Stats'!$C$88:$I$127,7),""),"")</f>
        <v>6.756756756756758E-3</v>
      </c>
      <c r="O54" s="44">
        <f t="shared" ca="1" si="63"/>
        <v>2</v>
      </c>
      <c r="P54" s="27">
        <f t="shared" ca="1" si="10"/>
        <v>0.7337650267420589</v>
      </c>
      <c r="Q54" s="44">
        <f ca="1">IF(L54="NO",VLOOKUP(G54,'Players Stats'!$C$88:$H$127,7-'Quarter 4'!O54),"")</f>
        <v>0.51900000000000002</v>
      </c>
      <c r="R54" s="44">
        <f t="shared" ca="1" si="64"/>
        <v>0</v>
      </c>
      <c r="S54" s="27">
        <f t="shared" ca="1" si="11"/>
        <v>7.0369051187926357E-2</v>
      </c>
      <c r="T54" s="44" t="str">
        <f ca="1">IF(S54="","",IF(S54&lt;=VLOOKUP(G54,'Players Stats'!$C$88:$L$127,10),"YES","NO"))</f>
        <v>NO</v>
      </c>
      <c r="U54" s="27" t="str">
        <f t="shared" ca="1" si="12"/>
        <v/>
      </c>
      <c r="V54" s="44" t="str">
        <f ca="1">IF(T54="YES",IF(U54&lt;=VLOOKUP(G54,'Players Stats'!$C$88:$H$127,6),1,0),"")</f>
        <v/>
      </c>
      <c r="W54" s="27" t="str">
        <f t="shared" ca="1" si="13"/>
        <v/>
      </c>
      <c r="X54" s="44" t="str">
        <f ca="1">IF(AND(T54="YES",W54&lt;&gt;""),IF(W54&lt;=VLOOKUP(G54,'Players Stats'!$C$88:$H$127,6),1,0),"")</f>
        <v/>
      </c>
      <c r="Y54" s="27">
        <f t="shared" ca="1" si="14"/>
        <v>0.36284874147494139</v>
      </c>
      <c r="Z54" s="44" t="str">
        <f ca="1">IF(Y54="","",IF(Y54&lt;=Simulation!$K$7,"YES","NO"))</f>
        <v>NO</v>
      </c>
      <c r="AA54" s="27">
        <f t="shared" ca="1" si="15"/>
        <v>0.46807901440146038</v>
      </c>
      <c r="AB54" s="44">
        <f ca="1">IF(Z54="NO",IF(AA54&lt;=Simulation!$K$9,D54,E54),"")</f>
        <v>8</v>
      </c>
      <c r="AD54" s="44">
        <f t="shared" ca="1" si="16"/>
        <v>18</v>
      </c>
      <c r="AE54" s="6" t="str">
        <f t="shared" ca="1" si="17"/>
        <v>-</v>
      </c>
      <c r="AF54" s="44">
        <f t="shared" ca="1" si="18"/>
        <v>28</v>
      </c>
      <c r="AH54" s="44" t="str">
        <f t="shared" ca="1" si="77"/>
        <v/>
      </c>
      <c r="AI54" s="44" t="str">
        <f t="shared" ca="1" si="77"/>
        <v/>
      </c>
      <c r="AJ54" s="44" t="str">
        <f t="shared" ca="1" si="77"/>
        <v/>
      </c>
      <c r="AL54" s="44">
        <f ca="1">IF(AL53&lt;&gt;"",IF(AND(AL53&lt;60*Simulation!$K$8, AL53+AM54&lt;60*Simulation!$K$8),AL53+AM54,""),"")</f>
        <v>695</v>
      </c>
      <c r="AM54" s="44">
        <f ca="1">IF(AL53&lt;&gt;"",IF(AND(BL53&lt;&gt;"", AN53=BL53),RANDBETWEEN(Simulation!$N$6,Simulation!$P$6),RANDBETWEEN(Simulation!$N$5,Simulation!$P$5)),"")</f>
        <v>21</v>
      </c>
      <c r="AN54" s="44">
        <f t="shared" ca="1" si="65"/>
        <v>8</v>
      </c>
      <c r="AO54" s="44">
        <f t="shared" ca="1" si="19"/>
        <v>7</v>
      </c>
      <c r="AP54" s="27">
        <f t="shared" ca="1" si="20"/>
        <v>0.94742897658968772</v>
      </c>
      <c r="AQ54" s="44">
        <f t="shared" ca="1" si="21"/>
        <v>40</v>
      </c>
      <c r="AR54" s="44" t="str">
        <f ca="1">IF(AL54&lt;&gt;"",VLOOKUP(AQ54,'Players Stats'!$C$88:$D$127,2),"")</f>
        <v>Center</v>
      </c>
      <c r="AS54" s="44" t="str">
        <f ca="1">IF(AL54&lt;&gt;"",VLOOKUP(AQ54,'Players Stats'!$C$88:$E$127,3),"")</f>
        <v>Tiago Splitter</v>
      </c>
      <c r="AT54" s="27">
        <f t="shared" ca="1" si="22"/>
        <v>0.54890270883593661</v>
      </c>
      <c r="AU54" s="44">
        <f ca="1">IF(AL54&lt;&gt;"",VLOOKUP('Quarter 4'!AQ54-5*('Quarter 4'!AN54-1),'Players Stats'!$B$136:$J$140,1+AO54),"")</f>
        <v>5.1650000000000001E-2</v>
      </c>
      <c r="AV54" s="44" t="str">
        <f t="shared" ca="1" si="66"/>
        <v>NO</v>
      </c>
      <c r="AW54" s="27">
        <f t="shared" ca="1" si="23"/>
        <v>0.1257907811707436</v>
      </c>
      <c r="AX54" s="44">
        <f ca="1">IF(AL54&lt;&gt;"",IF(AV54="NO",VLOOKUP(AQ54,'Players Stats'!$C$88:$I$127,7),""),"")</f>
        <v>0</v>
      </c>
      <c r="AY54" s="44">
        <f t="shared" ca="1" si="67"/>
        <v>2</v>
      </c>
      <c r="AZ54" s="27">
        <f t="shared" ca="1" si="24"/>
        <v>0.45399438957210103</v>
      </c>
      <c r="BA54" s="44">
        <f ca="1">IF(AV54="NO",VLOOKUP(AQ54,'Players Stats'!$C$88:$H$127,7-'Quarter 4'!AY54),"")</f>
        <v>0.56000000000000005</v>
      </c>
      <c r="BB54" s="44">
        <f t="shared" ca="1" si="68"/>
        <v>2</v>
      </c>
      <c r="BC54" s="27">
        <f t="shared" ca="1" si="25"/>
        <v>0.27957985553475029</v>
      </c>
      <c r="BD54" s="44" t="str">
        <f ca="1">IF(BC54="","",IF(BC54&lt;=VLOOKUP(AQ54,'Players Stats'!$C$88:$L$127,10),"YES","NO"))</f>
        <v>NO</v>
      </c>
      <c r="BE54" s="27" t="str">
        <f t="shared" ca="1" si="26"/>
        <v/>
      </c>
      <c r="BF54" s="44" t="str">
        <f ca="1">IF(BD54="YES",IF(BE54&lt;=VLOOKUP(AQ54,'Players Stats'!$C$88:$H$127,6),1,0),"")</f>
        <v/>
      </c>
      <c r="BG54" s="27" t="str">
        <f t="shared" ca="1" si="27"/>
        <v/>
      </c>
      <c r="BH54" s="44" t="str">
        <f ca="1">IF(AND(BD54="YES",BG54&lt;&gt;""),IF(BG54&lt;=VLOOKUP(AQ54,'Players Stats'!$C$88:$H$127,6),1,0),"")</f>
        <v/>
      </c>
      <c r="BI54" s="27" t="str">
        <f t="shared" ca="1" si="28"/>
        <v/>
      </c>
      <c r="BJ54" s="44" t="str">
        <f ca="1">IF(BI54="","",IF(BI54&lt;=Simulation!$K$7,"YES","NO"))</f>
        <v/>
      </c>
      <c r="BK54" s="27" t="str">
        <f t="shared" ca="1" si="29"/>
        <v/>
      </c>
      <c r="BL54" s="44" t="str">
        <f ca="1">IF(BJ54="NO",IF(BK54&lt;=Simulation!$K$9,AN54,AO54),"")</f>
        <v/>
      </c>
      <c r="BN54" s="44">
        <f t="shared" ca="1" si="30"/>
        <v>10</v>
      </c>
      <c r="BO54" s="6" t="str">
        <f t="shared" ca="1" si="31"/>
        <v>-</v>
      </c>
      <c r="BP54" s="44">
        <f t="shared" ca="1" si="32"/>
        <v>18</v>
      </c>
      <c r="BR54" s="44" t="str">
        <f t="shared" ca="1" si="2"/>
        <v/>
      </c>
      <c r="BS54" s="44" t="str">
        <f t="shared" ca="1" si="2"/>
        <v/>
      </c>
      <c r="BT54" s="44" t="str">
        <f t="shared" ca="1" si="2"/>
        <v/>
      </c>
      <c r="BU54" s="44"/>
      <c r="BV54" s="44">
        <f ca="1">IF(BV53&lt;&gt;"",IF(AND(BV53&lt;60*Simulation!$K$8, BV53+BW54&lt;60*Simulation!$K$8),BV53+BW54,""),"")</f>
        <v>666</v>
      </c>
      <c r="BW54" s="44">
        <f ca="1">IF(BV53&lt;&gt;"",IF(AND(CV53&lt;&gt;"", BX53=CV53),RANDBETWEEN(Simulation!$N$6,Simulation!$P$6),RANDBETWEEN(Simulation!$N$5,Simulation!$P$5)),"")</f>
        <v>17</v>
      </c>
      <c r="BX54" s="44">
        <f t="shared" ca="1" si="69"/>
        <v>8</v>
      </c>
      <c r="BY54" s="44">
        <f t="shared" ca="1" si="33"/>
        <v>7</v>
      </c>
      <c r="BZ54" s="27">
        <f t="shared" ca="1" si="34"/>
        <v>0.85911359490487871</v>
      </c>
      <c r="CA54" s="44">
        <f t="shared" ca="1" si="35"/>
        <v>40</v>
      </c>
      <c r="CB54" s="44" t="str">
        <f ca="1">IF(BV54&lt;&gt;"",VLOOKUP(CA54,'Players Stats'!$C$88:$D$127,2),"")</f>
        <v>Center</v>
      </c>
      <c r="CC54" s="44" t="str">
        <f ca="1">IF(BV54&lt;&gt;"",VLOOKUP(CA54,'Players Stats'!$C$88:$E$127,3),"")</f>
        <v>Tiago Splitter</v>
      </c>
      <c r="CD54" s="27">
        <f t="shared" ca="1" si="36"/>
        <v>0.88621927105978449</v>
      </c>
      <c r="CE54" s="44">
        <f ca="1">IF(BV54&lt;&gt;"",VLOOKUP('Quarter 4'!CA54-5*('Quarter 4'!BX54-1),'Players Stats'!$B$136:$J$140,1+BY54),"")</f>
        <v>5.1650000000000001E-2</v>
      </c>
      <c r="CF54" s="44" t="str">
        <f t="shared" ca="1" si="70"/>
        <v>NO</v>
      </c>
      <c r="CG54" s="27">
        <f t="shared" ca="1" si="37"/>
        <v>0.93554119370662792</v>
      </c>
      <c r="CH54" s="44">
        <f ca="1">IF(BV54&lt;&gt;"",IF(CF54="NO",VLOOKUP(CA54,'Players Stats'!$C$88:$I$127,7),""),"")</f>
        <v>0</v>
      </c>
      <c r="CI54" s="44">
        <f t="shared" ca="1" si="71"/>
        <v>2</v>
      </c>
      <c r="CJ54" s="27">
        <f t="shared" ca="1" si="38"/>
        <v>0.42447517189936457</v>
      </c>
      <c r="CK54" s="44">
        <f ca="1">IF(CF54="NO",VLOOKUP(CA54,'Players Stats'!$C$88:$H$127,7-'Quarter 4'!CI54),"")</f>
        <v>0.56000000000000005</v>
      </c>
      <c r="CL54" s="44">
        <f t="shared" ca="1" si="72"/>
        <v>2</v>
      </c>
      <c r="CM54" s="27">
        <f t="shared" ca="1" si="39"/>
        <v>0.38885421864952552</v>
      </c>
      <c r="CN54" s="44" t="str">
        <f ca="1">IF(CM54="","",IF(CM54&lt;=VLOOKUP(CA54,'Players Stats'!$C$88:$L$127,10),"YES","NO"))</f>
        <v>NO</v>
      </c>
      <c r="CO54" s="27" t="str">
        <f t="shared" ca="1" si="40"/>
        <v/>
      </c>
      <c r="CP54" s="44" t="str">
        <f ca="1">IF(CN54="YES",IF(CO54&lt;=VLOOKUP(CA54,'Players Stats'!$C$88:$H$127,6),1,0),"")</f>
        <v/>
      </c>
      <c r="CQ54" s="27" t="str">
        <f t="shared" ca="1" si="41"/>
        <v/>
      </c>
      <c r="CR54" s="44" t="str">
        <f ca="1">IF(AND(CN54="YES",CQ54&lt;&gt;""),IF(CQ54&lt;=VLOOKUP(CA54,'Players Stats'!$C$88:$H$127,6),1,0),"")</f>
        <v/>
      </c>
      <c r="CS54" s="27" t="str">
        <f t="shared" ca="1" si="42"/>
        <v/>
      </c>
      <c r="CT54" s="44" t="str">
        <f ca="1">IF(CS54="","",IF(CS54&lt;=Simulation!$K$7,"YES","NO"))</f>
        <v/>
      </c>
      <c r="CU54" s="27" t="str">
        <f t="shared" ca="1" si="43"/>
        <v/>
      </c>
      <c r="CV54" s="44" t="str">
        <f ca="1">IF(CT54="NO",IF(CU54&lt;=Simulation!$K$9,BX54,BY54),"")</f>
        <v/>
      </c>
      <c r="CX54" s="44">
        <f t="shared" ca="1" si="44"/>
        <v>26</v>
      </c>
      <c r="CY54" s="6" t="str">
        <f t="shared" ca="1" si="45"/>
        <v>-</v>
      </c>
      <c r="CZ54" s="44">
        <f t="shared" ca="1" si="46"/>
        <v>27</v>
      </c>
      <c r="DB54" s="44" t="str">
        <f t="shared" ca="1" si="3"/>
        <v/>
      </c>
      <c r="DC54" s="44" t="str">
        <f t="shared" ca="1" si="3"/>
        <v/>
      </c>
      <c r="DD54" s="44" t="str">
        <f t="shared" ca="1" si="3"/>
        <v/>
      </c>
      <c r="DE54" s="44"/>
      <c r="DF54" s="44">
        <f ca="1">IF(DF53&lt;&gt;"",IF(AND(DF53&lt;60*Simulation!$K$8, DF53+DG54&lt;60*Simulation!$K$8),DF53+DG54,""),"")</f>
        <v>634</v>
      </c>
      <c r="DG54" s="44">
        <f ca="1">IF(DF53&lt;&gt;"",IF(AND(EF53&lt;&gt;"", DH53=EF53),RANDBETWEEN(Simulation!$N$6,Simulation!$P$6),RANDBETWEEN(Simulation!$N$5,Simulation!$P$5)),"")</f>
        <v>14</v>
      </c>
      <c r="DH54" s="44">
        <f t="shared" ca="1" si="73"/>
        <v>8</v>
      </c>
      <c r="DI54" s="44">
        <f t="shared" ca="1" si="47"/>
        <v>7</v>
      </c>
      <c r="DJ54" s="27">
        <f t="shared" ca="1" si="48"/>
        <v>0.44622857268141858</v>
      </c>
      <c r="DK54" s="44">
        <f t="shared" ca="1" si="49"/>
        <v>38</v>
      </c>
      <c r="DL54" s="44" t="str">
        <f ca="1">IF(DF54&lt;&gt;"",VLOOKUP(DK54,'Players Stats'!$C$88:$D$127,2),"")</f>
        <v>Small Forward</v>
      </c>
      <c r="DM54" s="44" t="str">
        <f ca="1">IF(DF54&lt;&gt;"",VLOOKUP(DK54,'Players Stats'!$C$88:$E$127,3),"")</f>
        <v>Kawhi Leonard</v>
      </c>
      <c r="DN54" s="27">
        <f t="shared" ca="1" si="50"/>
        <v>0.26104151896142702</v>
      </c>
      <c r="DO54" s="44">
        <f ca="1">IF(DF54&lt;&gt;"",VLOOKUP('Quarter 4'!DK54-5*('Quarter 4'!DH54-1),'Players Stats'!$B$136:$J$140,1+DI54),"")</f>
        <v>4.2650000000000007E-2</v>
      </c>
      <c r="DP54" s="44" t="str">
        <f t="shared" ca="1" si="74"/>
        <v>NO</v>
      </c>
      <c r="DQ54" s="27">
        <f t="shared" ca="1" si="51"/>
        <v>0.55717956748943209</v>
      </c>
      <c r="DR54" s="44">
        <f ca="1">IF(DF54&lt;&gt;"",IF(DP54="NO",VLOOKUP(DK54,'Players Stats'!$C$88:$I$127,7),""),"")</f>
        <v>0.24793388429752067</v>
      </c>
      <c r="DS54" s="44">
        <f t="shared" ca="1" si="75"/>
        <v>2</v>
      </c>
      <c r="DT54" s="27">
        <f t="shared" ca="1" si="52"/>
        <v>0.95915836157633927</v>
      </c>
      <c r="DU54" s="44">
        <f ca="1">IF(DP54="NO",VLOOKUP(DK54,'Players Stats'!$C$88:$H$127,7-'Quarter 4'!DS54),"")</f>
        <v>0.49399999999999999</v>
      </c>
      <c r="DV54" s="44">
        <f t="shared" ca="1" si="76"/>
        <v>0</v>
      </c>
      <c r="DW54" s="27">
        <f t="shared" ca="1" si="53"/>
        <v>0.80885831407391073</v>
      </c>
      <c r="DX54" s="44" t="str">
        <f ca="1">IF(DW54="","",IF(DW54&lt;=VLOOKUP(DK54,'Players Stats'!$C$88:$L$127,10),"YES","NO"))</f>
        <v>NO</v>
      </c>
      <c r="DY54" s="27" t="str">
        <f t="shared" ca="1" si="54"/>
        <v/>
      </c>
      <c r="DZ54" s="44" t="str">
        <f ca="1">IF(DX54="YES",IF(DY54&lt;=VLOOKUP(DK54,'Players Stats'!$C$88:$H$127,6),1,0),"")</f>
        <v/>
      </c>
      <c r="EA54" s="27" t="str">
        <f t="shared" ca="1" si="55"/>
        <v/>
      </c>
      <c r="EB54" s="44" t="str">
        <f ca="1">IF(AND(DX54="YES",EA54&lt;&gt;""),IF(EA54&lt;=VLOOKUP(DK54,'Players Stats'!$C$88:$H$127,6),1,0),"")</f>
        <v/>
      </c>
      <c r="EC54" s="27">
        <f t="shared" ca="1" si="56"/>
        <v>0.64346328260217978</v>
      </c>
      <c r="ED54" s="44" t="str">
        <f ca="1">IF(EC54="","",IF(EC54&lt;=Simulation!$K$7,"YES","NO"))</f>
        <v>NO</v>
      </c>
      <c r="EE54" s="27">
        <f t="shared" ca="1" si="57"/>
        <v>0.54287252415803766</v>
      </c>
      <c r="EF54" s="44">
        <f ca="1">IF(ED54="NO",IF(EE54&lt;=Simulation!$K$9,DH54,DI54),"")</f>
        <v>7</v>
      </c>
      <c r="EH54" s="44">
        <f t="shared" ca="1" si="58"/>
        <v>18</v>
      </c>
      <c r="EI54" s="6" t="str">
        <f t="shared" ca="1" si="59"/>
        <v>-</v>
      </c>
      <c r="EJ54" s="44">
        <f t="shared" ca="1" si="60"/>
        <v>22</v>
      </c>
      <c r="EL54" s="44" t="str">
        <f t="shared" ca="1" si="4"/>
        <v/>
      </c>
      <c r="EM54" s="44" t="str">
        <f t="shared" ca="1" si="4"/>
        <v/>
      </c>
      <c r="EN54" s="44" t="str">
        <f t="shared" ca="1" si="4"/>
        <v/>
      </c>
    </row>
    <row r="55" spans="2:144">
      <c r="B55" s="44">
        <f ca="1">IF(B54&lt;&gt;"",IF(AND(B54&lt;60*Simulation!$K$8, B54+C55&lt;60*Simulation!$K$8),B54+C55,""),"")</f>
        <v>666</v>
      </c>
      <c r="C55" s="44">
        <f ca="1">IF(B54&lt;&gt;"",IF(AND(AB54&lt;&gt;"", D54=AB54),RANDBETWEEN(Simulation!$N$6,Simulation!$P$6),RANDBETWEEN(Simulation!$N$5,Simulation!$P$5)),"")</f>
        <v>21</v>
      </c>
      <c r="D55" s="44">
        <f t="shared" ca="1" si="61"/>
        <v>8</v>
      </c>
      <c r="E55" s="44">
        <f t="shared" ca="1" si="5"/>
        <v>7</v>
      </c>
      <c r="F55" s="27">
        <f t="shared" ca="1" si="6"/>
        <v>1.0992063867130475E-2</v>
      </c>
      <c r="G55" s="44">
        <f t="shared" ca="1" si="7"/>
        <v>36</v>
      </c>
      <c r="H55" s="44" t="str">
        <f ca="1">IF(B55&lt;&gt;"",VLOOKUP(G55,'Players Stats'!$C$88:$D$127,2),"")</f>
        <v>Point Guard</v>
      </c>
      <c r="I55" s="44" t="str">
        <f ca="1">IF(B55&lt;&gt;"",VLOOKUP(G55,'Players Stats'!$C$88:$E$127,3),"")</f>
        <v>Danny Green</v>
      </c>
      <c r="J55" s="27">
        <f t="shared" ca="1" si="8"/>
        <v>0.53591931004181714</v>
      </c>
      <c r="K55" s="44">
        <f ca="1">IF(B55&lt;&gt;"",VLOOKUP('Quarter 4'!G55-5*('Quarter 4'!D55-1),'Players Stats'!$B$136:$J$140,1+E55),"")</f>
        <v>7.0150000000000004E-2</v>
      </c>
      <c r="L55" s="44" t="str">
        <f t="shared" ca="1" si="62"/>
        <v>NO</v>
      </c>
      <c r="M55" s="27">
        <f t="shared" ca="1" si="9"/>
        <v>0.15323728957852922</v>
      </c>
      <c r="N55" s="44">
        <f ca="1">IF(B55&lt;&gt;"",IF(L55="NO",VLOOKUP(G55,'Players Stats'!$C$88:$I$127,7),""),"")</f>
        <v>0.38518518518518519</v>
      </c>
      <c r="O55" s="44">
        <f t="shared" ca="1" si="63"/>
        <v>3</v>
      </c>
      <c r="P55" s="27">
        <f t="shared" ca="1" si="10"/>
        <v>0.14983462359689914</v>
      </c>
      <c r="Q55" s="44">
        <f ca="1">IF(L55="NO",VLOOKUP(G55,'Players Stats'!$C$88:$H$127,7-'Quarter 4'!O55),"")</f>
        <v>0.42899999999999999</v>
      </c>
      <c r="R55" s="44">
        <f t="shared" ca="1" si="64"/>
        <v>3</v>
      </c>
      <c r="S55" s="27" t="str">
        <f t="shared" ca="1" si="11"/>
        <v/>
      </c>
      <c r="T55" s="44" t="str">
        <f ca="1">IF(S55="","",IF(S55&lt;=VLOOKUP(G55,'Players Stats'!$C$88:$L$127,10),"YES","NO"))</f>
        <v/>
      </c>
      <c r="U55" s="27" t="str">
        <f t="shared" ca="1" si="12"/>
        <v/>
      </c>
      <c r="V55" s="44" t="str">
        <f ca="1">IF(T55="YES",IF(U55&lt;=VLOOKUP(G55,'Players Stats'!$C$88:$H$127,6),1,0),"")</f>
        <v/>
      </c>
      <c r="W55" s="27" t="str">
        <f t="shared" ca="1" si="13"/>
        <v/>
      </c>
      <c r="X55" s="44" t="str">
        <f ca="1">IF(AND(T55="YES",W55&lt;&gt;""),IF(W55&lt;=VLOOKUP(G55,'Players Stats'!$C$88:$H$127,6),1,0),"")</f>
        <v/>
      </c>
      <c r="Y55" s="27" t="str">
        <f t="shared" ca="1" si="14"/>
        <v/>
      </c>
      <c r="Z55" s="44" t="str">
        <f ca="1">IF(Y55="","",IF(Y55&lt;=Simulation!$K$7,"YES","NO"))</f>
        <v/>
      </c>
      <c r="AA55" s="27" t="str">
        <f t="shared" ca="1" si="15"/>
        <v/>
      </c>
      <c r="AB55" s="44" t="str">
        <f ca="1">IF(Z55="NO",IF(AA55&lt;=Simulation!$K$9,D55,E55),"")</f>
        <v/>
      </c>
      <c r="AD55" s="44">
        <f t="shared" ca="1" si="16"/>
        <v>18</v>
      </c>
      <c r="AE55" s="6" t="str">
        <f t="shared" ca="1" si="17"/>
        <v>-</v>
      </c>
      <c r="AF55" s="44">
        <f t="shared" ca="1" si="18"/>
        <v>31</v>
      </c>
      <c r="AH55" s="44" t="str">
        <f t="shared" ca="1" si="77"/>
        <v/>
      </c>
      <c r="AI55" s="44" t="str">
        <f t="shared" ca="1" si="77"/>
        <v/>
      </c>
      <c r="AJ55" s="44" t="str">
        <f t="shared" ca="1" si="77"/>
        <v/>
      </c>
      <c r="AL55" s="44">
        <f ca="1">IF(AL54&lt;&gt;"",IF(AND(AL54&lt;60*Simulation!$K$8, AL54+AM55&lt;60*Simulation!$K$8),AL54+AM55,""),"")</f>
        <v>712</v>
      </c>
      <c r="AM55" s="44">
        <f ca="1">IF(AL54&lt;&gt;"",IF(AND(BL54&lt;&gt;"", AN54=BL54),RANDBETWEEN(Simulation!$N$6,Simulation!$P$6),RANDBETWEEN(Simulation!$N$5,Simulation!$P$5)),"")</f>
        <v>17</v>
      </c>
      <c r="AN55" s="44">
        <f t="shared" ca="1" si="65"/>
        <v>7</v>
      </c>
      <c r="AO55" s="44">
        <f t="shared" ca="1" si="19"/>
        <v>8</v>
      </c>
      <c r="AP55" s="27">
        <f t="shared" ca="1" si="20"/>
        <v>0.67561775789589884</v>
      </c>
      <c r="AQ55" s="44">
        <f t="shared" ca="1" si="21"/>
        <v>34</v>
      </c>
      <c r="AR55" s="44" t="str">
        <f ca="1">IF(AL55&lt;&gt;"",VLOOKUP(AQ55,'Players Stats'!$C$88:$D$127,2),"")</f>
        <v>Power Forward</v>
      </c>
      <c r="AS55" s="44" t="str">
        <f ca="1">IF(AL55&lt;&gt;"",VLOOKUP(AQ55,'Players Stats'!$C$88:$E$127,3),"")</f>
        <v>Carl Landry</v>
      </c>
      <c r="AT55" s="27">
        <f t="shared" ca="1" si="22"/>
        <v>0.60619128065477945</v>
      </c>
      <c r="AU55" s="44">
        <f ca="1">IF(AL55&lt;&gt;"",VLOOKUP('Quarter 4'!AQ55-5*('Quarter 4'!AN55-1),'Players Stats'!$B$136:$J$140,1+AO55),"")</f>
        <v>0.14340000000000003</v>
      </c>
      <c r="AV55" s="44" t="str">
        <f t="shared" ca="1" si="66"/>
        <v>NO</v>
      </c>
      <c r="AW55" s="27">
        <f t="shared" ca="1" si="23"/>
        <v>0.20431595225681243</v>
      </c>
      <c r="AX55" s="44">
        <f ca="1">IF(AL55&lt;&gt;"",IF(AV55="NO",VLOOKUP(AQ55,'Players Stats'!$C$88:$I$127,7),""),"")</f>
        <v>0</v>
      </c>
      <c r="AY55" s="44">
        <f t="shared" ca="1" si="67"/>
        <v>2</v>
      </c>
      <c r="AZ55" s="27">
        <f t="shared" ca="1" si="24"/>
        <v>0.62798169774085988</v>
      </c>
      <c r="BA55" s="44">
        <f ca="1">IF(AV55="NO",VLOOKUP(AQ55,'Players Stats'!$C$88:$H$127,7-'Quarter 4'!AY55),"")</f>
        <v>0.54</v>
      </c>
      <c r="BB55" s="44">
        <f t="shared" ca="1" si="68"/>
        <v>0</v>
      </c>
      <c r="BC55" s="27">
        <f t="shared" ca="1" si="25"/>
        <v>0.76131217948373187</v>
      </c>
      <c r="BD55" s="44" t="str">
        <f ca="1">IF(BC55="","",IF(BC55&lt;=VLOOKUP(AQ55,'Players Stats'!$C$88:$L$127,10),"YES","NO"))</f>
        <v>NO</v>
      </c>
      <c r="BE55" s="27" t="str">
        <f t="shared" ca="1" si="26"/>
        <v/>
      </c>
      <c r="BF55" s="44" t="str">
        <f ca="1">IF(BD55="YES",IF(BE55&lt;=VLOOKUP(AQ55,'Players Stats'!$C$88:$H$127,6),1,0),"")</f>
        <v/>
      </c>
      <c r="BG55" s="27" t="str">
        <f t="shared" ca="1" si="27"/>
        <v/>
      </c>
      <c r="BH55" s="44" t="str">
        <f ca="1">IF(AND(BD55="YES",BG55&lt;&gt;""),IF(BG55&lt;=VLOOKUP(AQ55,'Players Stats'!$C$88:$H$127,6),1,0),"")</f>
        <v/>
      </c>
      <c r="BI55" s="27">
        <f t="shared" ca="1" si="28"/>
        <v>0.20652510205836061</v>
      </c>
      <c r="BJ55" s="44" t="str">
        <f ca="1">IF(BI55="","",IF(BI55&lt;=Simulation!$K$7,"YES","NO"))</f>
        <v>NO</v>
      </c>
      <c r="BK55" s="27">
        <f t="shared" ca="1" si="29"/>
        <v>0.79712324142629221</v>
      </c>
      <c r="BL55" s="44">
        <f ca="1">IF(BJ55="NO",IF(BK55&lt;=Simulation!$K$9,AN55,AO55),"")</f>
        <v>8</v>
      </c>
      <c r="BN55" s="44">
        <f t="shared" ca="1" si="30"/>
        <v>10</v>
      </c>
      <c r="BO55" s="6" t="str">
        <f t="shared" ca="1" si="31"/>
        <v>-</v>
      </c>
      <c r="BP55" s="44">
        <f t="shared" ca="1" si="32"/>
        <v>18</v>
      </c>
      <c r="BR55" s="44" t="str">
        <f t="shared" ca="1" si="2"/>
        <v/>
      </c>
      <c r="BS55" s="44" t="str">
        <f t="shared" ca="1" si="2"/>
        <v/>
      </c>
      <c r="BT55" s="44" t="str">
        <f t="shared" ca="1" si="2"/>
        <v/>
      </c>
      <c r="BU55" s="44"/>
      <c r="BV55" s="44">
        <f ca="1">IF(BV54&lt;&gt;"",IF(AND(BV54&lt;60*Simulation!$K$8, BV54+BW55&lt;60*Simulation!$K$8),BV54+BW55,""),"")</f>
        <v>681</v>
      </c>
      <c r="BW55" s="44">
        <f ca="1">IF(BV54&lt;&gt;"",IF(AND(CV54&lt;&gt;"", BX54=CV54),RANDBETWEEN(Simulation!$N$6,Simulation!$P$6),RANDBETWEEN(Simulation!$N$5,Simulation!$P$5)),"")</f>
        <v>15</v>
      </c>
      <c r="BX55" s="44">
        <f t="shared" ca="1" si="69"/>
        <v>7</v>
      </c>
      <c r="BY55" s="44">
        <f t="shared" ca="1" si="33"/>
        <v>8</v>
      </c>
      <c r="BZ55" s="27">
        <f t="shared" ca="1" si="34"/>
        <v>0.41180146627786507</v>
      </c>
      <c r="CA55" s="44">
        <f t="shared" ca="1" si="35"/>
        <v>33</v>
      </c>
      <c r="CB55" s="44" t="str">
        <f ca="1">IF(BV55&lt;&gt;"",VLOOKUP(CA55,'Players Stats'!$C$88:$D$127,2),"")</f>
        <v>Small Forward</v>
      </c>
      <c r="CC55" s="44" t="str">
        <f ca="1">IF(BV55&lt;&gt;"",VLOOKUP(CA55,'Players Stats'!$C$88:$E$127,3),"")</f>
        <v>Harrison Barnes</v>
      </c>
      <c r="CD55" s="27">
        <f t="shared" ca="1" si="36"/>
        <v>0.17383638734719542</v>
      </c>
      <c r="CE55" s="44">
        <f ca="1">IF(BV55&lt;&gt;"",VLOOKUP('Quarter 4'!CA55-5*('Quarter 4'!BX55-1),'Players Stats'!$B$136:$J$140,1+BY55),"")</f>
        <v>0.123</v>
      </c>
      <c r="CF55" s="44" t="str">
        <f t="shared" ca="1" si="70"/>
        <v>NO</v>
      </c>
      <c r="CG55" s="27">
        <f t="shared" ca="1" si="37"/>
        <v>0.1360966180464086</v>
      </c>
      <c r="CH55" s="44">
        <f ca="1">IF(BV55&lt;&gt;"",IF(CF55="NO",VLOOKUP(CA55,'Players Stats'!$C$88:$I$127,7),""),"")</f>
        <v>0.1875</v>
      </c>
      <c r="CI55" s="44">
        <f t="shared" ca="1" si="71"/>
        <v>3</v>
      </c>
      <c r="CJ55" s="27">
        <f t="shared" ca="1" si="38"/>
        <v>6.8806307746227646E-2</v>
      </c>
      <c r="CK55" s="44">
        <f ca="1">IF(CF55="NO",VLOOKUP(CA55,'Players Stats'!$C$88:$H$127,7-'Quarter 4'!CI55),"")</f>
        <v>0.35899999999999999</v>
      </c>
      <c r="CL55" s="44">
        <f t="shared" ca="1" si="72"/>
        <v>3</v>
      </c>
      <c r="CM55" s="27" t="str">
        <f t="shared" ca="1" si="39"/>
        <v/>
      </c>
      <c r="CN55" s="44" t="str">
        <f ca="1">IF(CM55="","",IF(CM55&lt;=VLOOKUP(CA55,'Players Stats'!$C$88:$L$127,10),"YES","NO"))</f>
        <v/>
      </c>
      <c r="CO55" s="27" t="str">
        <f t="shared" ca="1" si="40"/>
        <v/>
      </c>
      <c r="CP55" s="44" t="str">
        <f ca="1">IF(CN55="YES",IF(CO55&lt;=VLOOKUP(CA55,'Players Stats'!$C$88:$H$127,6),1,0),"")</f>
        <v/>
      </c>
      <c r="CQ55" s="27" t="str">
        <f t="shared" ca="1" si="41"/>
        <v/>
      </c>
      <c r="CR55" s="44" t="str">
        <f ca="1">IF(AND(CN55="YES",CQ55&lt;&gt;""),IF(CQ55&lt;=VLOOKUP(CA55,'Players Stats'!$C$88:$H$127,6),1,0),"")</f>
        <v/>
      </c>
      <c r="CS55" s="27" t="str">
        <f t="shared" ca="1" si="42"/>
        <v/>
      </c>
      <c r="CT55" s="44" t="str">
        <f ca="1">IF(CS55="","",IF(CS55&lt;=Simulation!$K$7,"YES","NO"))</f>
        <v/>
      </c>
      <c r="CU55" s="27" t="str">
        <f t="shared" ca="1" si="43"/>
        <v/>
      </c>
      <c r="CV55" s="44" t="str">
        <f ca="1">IF(CT55="NO",IF(CU55&lt;=Simulation!$K$9,BX55,BY55),"")</f>
        <v/>
      </c>
      <c r="CX55" s="44">
        <f t="shared" ca="1" si="44"/>
        <v>29</v>
      </c>
      <c r="CY55" s="6" t="str">
        <f t="shared" ca="1" si="45"/>
        <v>-</v>
      </c>
      <c r="CZ55" s="44">
        <f t="shared" ca="1" si="46"/>
        <v>27</v>
      </c>
      <c r="DB55" s="44" t="str">
        <f t="shared" ca="1" si="3"/>
        <v/>
      </c>
      <c r="DC55" s="44" t="str">
        <f t="shared" ca="1" si="3"/>
        <v/>
      </c>
      <c r="DD55" s="44" t="str">
        <f t="shared" ca="1" si="3"/>
        <v/>
      </c>
      <c r="DE55" s="44"/>
      <c r="DF55" s="44">
        <f ca="1">IF(DF54&lt;&gt;"",IF(AND(DF54&lt;60*Simulation!$K$8, DF54+DG55&lt;60*Simulation!$K$8),DF54+DG55,""),"")</f>
        <v>642</v>
      </c>
      <c r="DG55" s="44">
        <f ca="1">IF(DF54&lt;&gt;"",IF(AND(EF54&lt;&gt;"", DH54=EF54),RANDBETWEEN(Simulation!$N$6,Simulation!$P$6),RANDBETWEEN(Simulation!$N$5,Simulation!$P$5)),"")</f>
        <v>8</v>
      </c>
      <c r="DH55" s="44">
        <f t="shared" ca="1" si="73"/>
        <v>7</v>
      </c>
      <c r="DI55" s="44">
        <f t="shared" ca="1" si="47"/>
        <v>8</v>
      </c>
      <c r="DJ55" s="27">
        <f t="shared" ca="1" si="48"/>
        <v>0.19238832881321744</v>
      </c>
      <c r="DK55" s="44">
        <f t="shared" ca="1" si="49"/>
        <v>31</v>
      </c>
      <c r="DL55" s="44" t="str">
        <f ca="1">IF(DF55&lt;&gt;"",VLOOKUP(DK55,'Players Stats'!$C$88:$D$127,2),"")</f>
        <v>Point Guard</v>
      </c>
      <c r="DM55" s="44" t="str">
        <f ca="1">IF(DF55&lt;&gt;"",VLOOKUP(DK55,'Players Stats'!$C$88:$E$127,3),"")</f>
        <v>Klay Thompson</v>
      </c>
      <c r="DN55" s="27">
        <f t="shared" ca="1" si="50"/>
        <v>0.71231839230276661</v>
      </c>
      <c r="DO55" s="44">
        <f ca="1">IF(DF55&lt;&gt;"",VLOOKUP('Quarter 4'!DK55-5*('Quarter 4'!DH55-1),'Players Stats'!$B$136:$J$140,1+DI55),"")</f>
        <v>9.7650000000000001E-2</v>
      </c>
      <c r="DP55" s="44" t="str">
        <f t="shared" ca="1" si="74"/>
        <v>NO</v>
      </c>
      <c r="DQ55" s="27">
        <f t="shared" ca="1" si="51"/>
        <v>0.71583829390008114</v>
      </c>
      <c r="DR55" s="44">
        <f ca="1">IF(DF55&lt;&gt;"",IF(DP55="NO",VLOOKUP(DK55,'Players Stats'!$C$88:$I$127,7),""),"")</f>
        <v>0.30331753554502372</v>
      </c>
      <c r="DS55" s="44">
        <f t="shared" ca="1" si="75"/>
        <v>2</v>
      </c>
      <c r="DT55" s="27">
        <f t="shared" ca="1" si="52"/>
        <v>0.38927681361597921</v>
      </c>
      <c r="DU55" s="44">
        <f ca="1">IF(DP55="NO",VLOOKUP(DK55,'Players Stats'!$C$88:$H$127,7-'Quarter 4'!DS55),"")</f>
        <v>0.42199999999999999</v>
      </c>
      <c r="DV55" s="44">
        <f t="shared" ca="1" si="76"/>
        <v>2</v>
      </c>
      <c r="DW55" s="27">
        <f t="shared" ca="1" si="53"/>
        <v>0.85853087376509374</v>
      </c>
      <c r="DX55" s="44" t="str">
        <f ca="1">IF(DW55="","",IF(DW55&lt;=VLOOKUP(DK55,'Players Stats'!$C$88:$L$127,10),"YES","NO"))</f>
        <v>NO</v>
      </c>
      <c r="DY55" s="27" t="str">
        <f t="shared" ca="1" si="54"/>
        <v/>
      </c>
      <c r="DZ55" s="44" t="str">
        <f ca="1">IF(DX55="YES",IF(DY55&lt;=VLOOKUP(DK55,'Players Stats'!$C$88:$H$127,6),1,0),"")</f>
        <v/>
      </c>
      <c r="EA55" s="27" t="str">
        <f t="shared" ca="1" si="55"/>
        <v/>
      </c>
      <c r="EB55" s="44" t="str">
        <f ca="1">IF(AND(DX55="YES",EA55&lt;&gt;""),IF(EA55&lt;=VLOOKUP(DK55,'Players Stats'!$C$88:$H$127,6),1,0),"")</f>
        <v/>
      </c>
      <c r="EC55" s="27" t="str">
        <f t="shared" ca="1" si="56"/>
        <v/>
      </c>
      <c r="ED55" s="44" t="str">
        <f ca="1">IF(EC55="","",IF(EC55&lt;=Simulation!$K$7,"YES","NO"))</f>
        <v/>
      </c>
      <c r="EE55" s="27" t="str">
        <f t="shared" ca="1" si="57"/>
        <v/>
      </c>
      <c r="EF55" s="44" t="str">
        <f ca="1">IF(ED55="NO",IF(EE55&lt;=Simulation!$K$9,DH55,DI55),"")</f>
        <v/>
      </c>
      <c r="EH55" s="44">
        <f t="shared" ca="1" si="58"/>
        <v>20</v>
      </c>
      <c r="EI55" s="6" t="str">
        <f t="shared" ca="1" si="59"/>
        <v>-</v>
      </c>
      <c r="EJ55" s="44">
        <f t="shared" ca="1" si="60"/>
        <v>22</v>
      </c>
      <c r="EL55" s="44" t="str">
        <f t="shared" ca="1" si="4"/>
        <v/>
      </c>
      <c r="EM55" s="44" t="str">
        <f t="shared" ca="1" si="4"/>
        <v/>
      </c>
      <c r="EN55" s="44" t="str">
        <f t="shared" ca="1" si="4"/>
        <v/>
      </c>
    </row>
    <row r="56" spans="2:144">
      <c r="B56" s="44">
        <f ca="1">IF(B55&lt;&gt;"",IF(AND(B55&lt;60*Simulation!$K$8, B55+C56&lt;60*Simulation!$K$8),B55+C56,""),"")</f>
        <v>674</v>
      </c>
      <c r="C56" s="44">
        <f ca="1">IF(B55&lt;&gt;"",IF(AND(AB55&lt;&gt;"", D55=AB55),RANDBETWEEN(Simulation!$N$6,Simulation!$P$6),RANDBETWEEN(Simulation!$N$5,Simulation!$P$5)),"")</f>
        <v>8</v>
      </c>
      <c r="D56" s="44">
        <f t="shared" ca="1" si="61"/>
        <v>7</v>
      </c>
      <c r="E56" s="44">
        <f t="shared" ca="1" si="5"/>
        <v>8</v>
      </c>
      <c r="F56" s="27">
        <f t="shared" ca="1" si="6"/>
        <v>0.78579331967175292</v>
      </c>
      <c r="G56" s="44">
        <f t="shared" ca="1" si="7"/>
        <v>34</v>
      </c>
      <c r="H56" s="44" t="str">
        <f ca="1">IF(B56&lt;&gt;"",VLOOKUP(G56,'Players Stats'!$C$88:$D$127,2),"")</f>
        <v>Power Forward</v>
      </c>
      <c r="I56" s="44" t="str">
        <f ca="1">IF(B56&lt;&gt;"",VLOOKUP(G56,'Players Stats'!$C$88:$E$127,3),"")</f>
        <v>Carl Landry</v>
      </c>
      <c r="J56" s="27">
        <f t="shared" ca="1" si="8"/>
        <v>2.0290794280310331E-2</v>
      </c>
      <c r="K56" s="44">
        <f ca="1">IF(B56&lt;&gt;"",VLOOKUP('Quarter 4'!G56-5*('Quarter 4'!D56-1),'Players Stats'!$B$136:$J$140,1+E56),"")</f>
        <v>0.14340000000000003</v>
      </c>
      <c r="L56" s="44" t="str">
        <f t="shared" ca="1" si="62"/>
        <v>YES</v>
      </c>
      <c r="M56" s="27" t="str">
        <f t="shared" ca="1" si="9"/>
        <v/>
      </c>
      <c r="N56" s="44" t="str">
        <f ca="1">IF(B56&lt;&gt;"",IF(L56="NO",VLOOKUP(G56,'Players Stats'!$C$88:$I$127,7),""),"")</f>
        <v/>
      </c>
      <c r="O56" s="44" t="str">
        <f t="shared" ca="1" si="63"/>
        <v/>
      </c>
      <c r="P56" s="27" t="str">
        <f t="shared" ca="1" si="10"/>
        <v/>
      </c>
      <c r="Q56" s="44" t="str">
        <f ca="1">IF(L56="NO",VLOOKUP(G56,'Players Stats'!$C$88:$H$127,7-'Quarter 4'!O56),"")</f>
        <v/>
      </c>
      <c r="R56" s="44" t="str">
        <f t="shared" ca="1" si="64"/>
        <v/>
      </c>
      <c r="S56" s="27" t="str">
        <f t="shared" ca="1" si="11"/>
        <v/>
      </c>
      <c r="T56" s="44" t="str">
        <f ca="1">IF(S56="","",IF(S56&lt;=VLOOKUP(G56,'Players Stats'!$C$88:$L$127,10),"YES","NO"))</f>
        <v/>
      </c>
      <c r="U56" s="27" t="str">
        <f t="shared" ca="1" si="12"/>
        <v/>
      </c>
      <c r="V56" s="44" t="str">
        <f ca="1">IF(T56="YES",IF(U56&lt;=VLOOKUP(G56,'Players Stats'!$C$88:$H$127,6),1,0),"")</f>
        <v/>
      </c>
      <c r="W56" s="27" t="str">
        <f t="shared" ca="1" si="13"/>
        <v/>
      </c>
      <c r="X56" s="44" t="str">
        <f ca="1">IF(AND(T56="YES",W56&lt;&gt;""),IF(W56&lt;=VLOOKUP(G56,'Players Stats'!$C$88:$H$127,6),1,0),"")</f>
        <v/>
      </c>
      <c r="Y56" s="27" t="str">
        <f t="shared" ca="1" si="14"/>
        <v/>
      </c>
      <c r="Z56" s="44" t="str">
        <f ca="1">IF(Y56="","",IF(Y56&lt;=Simulation!$K$7,"YES","NO"))</f>
        <v/>
      </c>
      <c r="AA56" s="27" t="str">
        <f t="shared" ca="1" si="15"/>
        <v/>
      </c>
      <c r="AB56" s="44" t="str">
        <f ca="1">IF(Z56="NO",IF(AA56&lt;=Simulation!$K$9,D56,E56),"")</f>
        <v/>
      </c>
      <c r="AD56" s="44">
        <f t="shared" ca="1" si="16"/>
        <v>18</v>
      </c>
      <c r="AE56" s="6" t="str">
        <f t="shared" ca="1" si="17"/>
        <v>-</v>
      </c>
      <c r="AF56" s="44">
        <f t="shared" ca="1" si="18"/>
        <v>31</v>
      </c>
      <c r="AH56" s="44" t="str">
        <f t="shared" ca="1" si="77"/>
        <v/>
      </c>
      <c r="AI56" s="44" t="str">
        <f t="shared" ca="1" si="77"/>
        <v/>
      </c>
      <c r="AJ56" s="44" t="str">
        <f t="shared" ca="1" si="77"/>
        <v/>
      </c>
      <c r="AL56" s="44">
        <f ca="1">IF(AL55&lt;&gt;"",IF(AND(AL55&lt;60*Simulation!$K$8, AL55+AM56&lt;60*Simulation!$K$8),AL55+AM56,""),"")</f>
        <v>727</v>
      </c>
      <c r="AM56" s="44">
        <f ca="1">IF(AL55&lt;&gt;"",IF(AND(BL55&lt;&gt;"", AN55=BL55),RANDBETWEEN(Simulation!$N$6,Simulation!$P$6),RANDBETWEEN(Simulation!$N$5,Simulation!$P$5)),"")</f>
        <v>15</v>
      </c>
      <c r="AN56" s="44">
        <f t="shared" ca="1" si="65"/>
        <v>8</v>
      </c>
      <c r="AO56" s="44">
        <f t="shared" ca="1" si="19"/>
        <v>7</v>
      </c>
      <c r="AP56" s="27">
        <f t="shared" ca="1" si="20"/>
        <v>0.27013726847182484</v>
      </c>
      <c r="AQ56" s="44">
        <f t="shared" ca="1" si="21"/>
        <v>37</v>
      </c>
      <c r="AR56" s="44" t="str">
        <f ca="1">IF(AL56&lt;&gt;"",VLOOKUP(AQ56,'Players Stats'!$C$88:$D$127,2),"")</f>
        <v>Shooting Guard</v>
      </c>
      <c r="AS56" s="44" t="str">
        <f ca="1">IF(AL56&lt;&gt;"",VLOOKUP(AQ56,'Players Stats'!$C$88:$E$127,3),"")</f>
        <v>Tony Parker</v>
      </c>
      <c r="AT56" s="27">
        <f t="shared" ca="1" si="22"/>
        <v>0.14078834477412583</v>
      </c>
      <c r="AU56" s="44">
        <f ca="1">IF(AL56&lt;&gt;"",VLOOKUP('Quarter 4'!AQ56-5*('Quarter 4'!AN56-1),'Players Stats'!$B$136:$J$140,1+AO56),"")</f>
        <v>9.6149999999999999E-2</v>
      </c>
      <c r="AV56" s="44" t="str">
        <f t="shared" ca="1" si="66"/>
        <v>NO</v>
      </c>
      <c r="AW56" s="27">
        <f t="shared" ca="1" si="23"/>
        <v>0.9193490406518714</v>
      </c>
      <c r="AX56" s="44">
        <f ca="1">IF(AL56&lt;&gt;"",IF(AV56="NO",VLOOKUP(AQ56,'Players Stats'!$C$88:$I$127,7),""),"")</f>
        <v>6.2111801242236017E-2</v>
      </c>
      <c r="AY56" s="44">
        <f t="shared" ca="1" si="67"/>
        <v>2</v>
      </c>
      <c r="AZ56" s="27">
        <f t="shared" ca="1" si="24"/>
        <v>0.12696980733293639</v>
      </c>
      <c r="BA56" s="44">
        <f ca="1">IF(AV56="NO",VLOOKUP(AQ56,'Players Stats'!$C$88:$H$127,7-'Quarter 4'!AY56),"")</f>
        <v>0.52200000000000002</v>
      </c>
      <c r="BB56" s="44">
        <f t="shared" ca="1" si="68"/>
        <v>2</v>
      </c>
      <c r="BC56" s="27">
        <f t="shared" ca="1" si="25"/>
        <v>0.9955765867639248</v>
      </c>
      <c r="BD56" s="44" t="str">
        <f ca="1">IF(BC56="","",IF(BC56&lt;=VLOOKUP(AQ56,'Players Stats'!$C$88:$L$127,10),"YES","NO"))</f>
        <v>NO</v>
      </c>
      <c r="BE56" s="27" t="str">
        <f t="shared" ca="1" si="26"/>
        <v/>
      </c>
      <c r="BF56" s="44" t="str">
        <f ca="1">IF(BD56="YES",IF(BE56&lt;=VLOOKUP(AQ56,'Players Stats'!$C$88:$H$127,6),1,0),"")</f>
        <v/>
      </c>
      <c r="BG56" s="27" t="str">
        <f t="shared" ca="1" si="27"/>
        <v/>
      </c>
      <c r="BH56" s="44" t="str">
        <f ca="1">IF(AND(BD56="YES",BG56&lt;&gt;""),IF(BG56&lt;=VLOOKUP(AQ56,'Players Stats'!$C$88:$H$127,6),1,0),"")</f>
        <v/>
      </c>
      <c r="BI56" s="27" t="str">
        <f t="shared" ca="1" si="28"/>
        <v/>
      </c>
      <c r="BJ56" s="44" t="str">
        <f ca="1">IF(BI56="","",IF(BI56&lt;=Simulation!$K$7,"YES","NO"))</f>
        <v/>
      </c>
      <c r="BK56" s="27" t="str">
        <f t="shared" ca="1" si="29"/>
        <v/>
      </c>
      <c r="BL56" s="44" t="str">
        <f ca="1">IF(BJ56="NO",IF(BK56&lt;=Simulation!$K$9,AN56,AO56),"")</f>
        <v/>
      </c>
      <c r="BN56" s="44">
        <f t="shared" ca="1" si="30"/>
        <v>10</v>
      </c>
      <c r="BO56" s="6" t="str">
        <f t="shared" ca="1" si="31"/>
        <v>-</v>
      </c>
      <c r="BP56" s="44">
        <f t="shared" ca="1" si="32"/>
        <v>20</v>
      </c>
      <c r="BR56" s="44" t="str">
        <f t="shared" ca="1" si="2"/>
        <v/>
      </c>
      <c r="BS56" s="44" t="str">
        <f t="shared" ca="1" si="2"/>
        <v/>
      </c>
      <c r="BT56" s="44" t="str">
        <f t="shared" ca="1" si="2"/>
        <v/>
      </c>
      <c r="BU56" s="44"/>
      <c r="BV56" s="44">
        <f ca="1">IF(BV55&lt;&gt;"",IF(AND(BV55&lt;60*Simulation!$K$8, BV55+BW56&lt;60*Simulation!$K$8),BV55+BW56,""),"")</f>
        <v>701</v>
      </c>
      <c r="BW56" s="44">
        <f ca="1">IF(BV55&lt;&gt;"",IF(AND(CV55&lt;&gt;"", BX55=CV55),RANDBETWEEN(Simulation!$N$6,Simulation!$P$6),RANDBETWEEN(Simulation!$N$5,Simulation!$P$5)),"")</f>
        <v>20</v>
      </c>
      <c r="BX56" s="44">
        <f t="shared" ca="1" si="69"/>
        <v>8</v>
      </c>
      <c r="BY56" s="44">
        <f t="shared" ca="1" si="33"/>
        <v>7</v>
      </c>
      <c r="BZ56" s="27">
        <f t="shared" ca="1" si="34"/>
        <v>0.69563150976268939</v>
      </c>
      <c r="CA56" s="44">
        <f t="shared" ca="1" si="35"/>
        <v>39</v>
      </c>
      <c r="CB56" s="44" t="str">
        <f ca="1">IF(BV56&lt;&gt;"",VLOOKUP(CA56,'Players Stats'!$C$88:$D$127,2),"")</f>
        <v>Power Forward</v>
      </c>
      <c r="CC56" s="44" t="str">
        <f ca="1">IF(BV56&lt;&gt;"",VLOOKUP(CA56,'Players Stats'!$C$88:$E$127,3),"")</f>
        <v>Tim Duncan</v>
      </c>
      <c r="CD56" s="27">
        <f t="shared" ca="1" si="36"/>
        <v>6.2225289364994718E-2</v>
      </c>
      <c r="CE56" s="44">
        <f ca="1">IF(BV56&lt;&gt;"",VLOOKUP('Quarter 4'!CA56-5*('Quarter 4'!BX56-1),'Players Stats'!$B$136:$J$140,1+BY56),"")</f>
        <v>3.9400000000000004E-2</v>
      </c>
      <c r="CF56" s="44" t="str">
        <f t="shared" ca="1" si="70"/>
        <v>NO</v>
      </c>
      <c r="CG56" s="27">
        <f t="shared" ca="1" si="37"/>
        <v>0.87386542309716719</v>
      </c>
      <c r="CH56" s="44">
        <f ca="1">IF(BV56&lt;&gt;"",IF(CF56="NO",VLOOKUP(CA56,'Players Stats'!$C$88:$I$127,7),""),"")</f>
        <v>7.0422535211267616E-3</v>
      </c>
      <c r="CI56" s="44">
        <f t="shared" ca="1" si="71"/>
        <v>2</v>
      </c>
      <c r="CJ56" s="27">
        <f t="shared" ca="1" si="38"/>
        <v>8.8319116605905856E-2</v>
      </c>
      <c r="CK56" s="44">
        <f ca="1">IF(CF56="NO",VLOOKUP(CA56,'Players Stats'!$C$88:$H$127,7-'Quarter 4'!CI56),"")</f>
        <v>0.502</v>
      </c>
      <c r="CL56" s="44">
        <f t="shared" ca="1" si="72"/>
        <v>2</v>
      </c>
      <c r="CM56" s="27">
        <f t="shared" ca="1" si="39"/>
        <v>0.73969854960006642</v>
      </c>
      <c r="CN56" s="44" t="str">
        <f ca="1">IF(CM56="","",IF(CM56&lt;=VLOOKUP(CA56,'Players Stats'!$C$88:$L$127,10),"YES","NO"))</f>
        <v>NO</v>
      </c>
      <c r="CO56" s="27" t="str">
        <f t="shared" ca="1" si="40"/>
        <v/>
      </c>
      <c r="CP56" s="44" t="str">
        <f ca="1">IF(CN56="YES",IF(CO56&lt;=VLOOKUP(CA56,'Players Stats'!$C$88:$H$127,6),1,0),"")</f>
        <v/>
      </c>
      <c r="CQ56" s="27" t="str">
        <f t="shared" ca="1" si="41"/>
        <v/>
      </c>
      <c r="CR56" s="44" t="str">
        <f ca="1">IF(AND(CN56="YES",CQ56&lt;&gt;""),IF(CQ56&lt;=VLOOKUP(CA56,'Players Stats'!$C$88:$H$127,6),1,0),"")</f>
        <v/>
      </c>
      <c r="CS56" s="27" t="str">
        <f t="shared" ca="1" si="42"/>
        <v/>
      </c>
      <c r="CT56" s="44" t="str">
        <f ca="1">IF(CS56="","",IF(CS56&lt;=Simulation!$K$7,"YES","NO"))</f>
        <v/>
      </c>
      <c r="CU56" s="27" t="str">
        <f t="shared" ca="1" si="43"/>
        <v/>
      </c>
      <c r="CV56" s="44" t="str">
        <f ca="1">IF(CT56="NO",IF(CU56&lt;=Simulation!$K$9,BX56,BY56),"")</f>
        <v/>
      </c>
      <c r="CX56" s="44">
        <f t="shared" ca="1" si="44"/>
        <v>29</v>
      </c>
      <c r="CY56" s="6" t="str">
        <f t="shared" ca="1" si="45"/>
        <v>-</v>
      </c>
      <c r="CZ56" s="44">
        <f t="shared" ca="1" si="46"/>
        <v>29</v>
      </c>
      <c r="DB56" s="44" t="str">
        <f t="shared" ca="1" si="3"/>
        <v/>
      </c>
      <c r="DC56" s="44" t="str">
        <f t="shared" ca="1" si="3"/>
        <v/>
      </c>
      <c r="DD56" s="44" t="str">
        <f t="shared" ca="1" si="3"/>
        <v/>
      </c>
      <c r="DE56" s="44"/>
      <c r="DF56" s="44">
        <f ca="1">IF(DF55&lt;&gt;"",IF(AND(DF55&lt;60*Simulation!$K$8, DF55+DG56&lt;60*Simulation!$K$8),DF55+DG56,""),"")</f>
        <v>651</v>
      </c>
      <c r="DG56" s="44">
        <f ca="1">IF(DF55&lt;&gt;"",IF(AND(EF55&lt;&gt;"", DH55=EF55),RANDBETWEEN(Simulation!$N$6,Simulation!$P$6),RANDBETWEEN(Simulation!$N$5,Simulation!$P$5)),"")</f>
        <v>9</v>
      </c>
      <c r="DH56" s="44">
        <f t="shared" ca="1" si="73"/>
        <v>8</v>
      </c>
      <c r="DI56" s="44">
        <f t="shared" ca="1" si="47"/>
        <v>7</v>
      </c>
      <c r="DJ56" s="27">
        <f t="shared" ca="1" si="48"/>
        <v>0.53854608939940662</v>
      </c>
      <c r="DK56" s="44">
        <f t="shared" ca="1" si="49"/>
        <v>38</v>
      </c>
      <c r="DL56" s="44" t="str">
        <f ca="1">IF(DF56&lt;&gt;"",VLOOKUP(DK56,'Players Stats'!$C$88:$D$127,2),"")</f>
        <v>Small Forward</v>
      </c>
      <c r="DM56" s="44" t="str">
        <f ca="1">IF(DF56&lt;&gt;"",VLOOKUP(DK56,'Players Stats'!$C$88:$E$127,3),"")</f>
        <v>Kawhi Leonard</v>
      </c>
      <c r="DN56" s="27">
        <f t="shared" ca="1" si="50"/>
        <v>0.10892893460236952</v>
      </c>
      <c r="DO56" s="44">
        <f ca="1">IF(DF56&lt;&gt;"",VLOOKUP('Quarter 4'!DK56-5*('Quarter 4'!DH56-1),'Players Stats'!$B$136:$J$140,1+DI56),"")</f>
        <v>4.2650000000000007E-2</v>
      </c>
      <c r="DP56" s="44" t="str">
        <f t="shared" ca="1" si="74"/>
        <v>NO</v>
      </c>
      <c r="DQ56" s="27">
        <f t="shared" ca="1" si="51"/>
        <v>0.78388074326223245</v>
      </c>
      <c r="DR56" s="44">
        <f ca="1">IF(DF56&lt;&gt;"",IF(DP56="NO",VLOOKUP(DK56,'Players Stats'!$C$88:$I$127,7),""),"")</f>
        <v>0.24793388429752067</v>
      </c>
      <c r="DS56" s="44">
        <f t="shared" ca="1" si="75"/>
        <v>2</v>
      </c>
      <c r="DT56" s="27">
        <f t="shared" ca="1" si="52"/>
        <v>0.25198683026630109</v>
      </c>
      <c r="DU56" s="44">
        <f ca="1">IF(DP56="NO",VLOOKUP(DK56,'Players Stats'!$C$88:$H$127,7-'Quarter 4'!DS56),"")</f>
        <v>0.49399999999999999</v>
      </c>
      <c r="DV56" s="44">
        <f t="shared" ca="1" si="76"/>
        <v>2</v>
      </c>
      <c r="DW56" s="27">
        <f t="shared" ca="1" si="53"/>
        <v>0.91803167838727384</v>
      </c>
      <c r="DX56" s="44" t="str">
        <f ca="1">IF(DW56="","",IF(DW56&lt;=VLOOKUP(DK56,'Players Stats'!$C$88:$L$127,10),"YES","NO"))</f>
        <v>NO</v>
      </c>
      <c r="DY56" s="27" t="str">
        <f t="shared" ca="1" si="54"/>
        <v/>
      </c>
      <c r="DZ56" s="44" t="str">
        <f ca="1">IF(DX56="YES",IF(DY56&lt;=VLOOKUP(DK56,'Players Stats'!$C$88:$H$127,6),1,0),"")</f>
        <v/>
      </c>
      <c r="EA56" s="27" t="str">
        <f t="shared" ca="1" si="55"/>
        <v/>
      </c>
      <c r="EB56" s="44" t="str">
        <f ca="1">IF(AND(DX56="YES",EA56&lt;&gt;""),IF(EA56&lt;=VLOOKUP(DK56,'Players Stats'!$C$88:$H$127,6),1,0),"")</f>
        <v/>
      </c>
      <c r="EC56" s="27" t="str">
        <f t="shared" ca="1" si="56"/>
        <v/>
      </c>
      <c r="ED56" s="44" t="str">
        <f ca="1">IF(EC56="","",IF(EC56&lt;=Simulation!$K$7,"YES","NO"))</f>
        <v/>
      </c>
      <c r="EE56" s="27" t="str">
        <f t="shared" ca="1" si="57"/>
        <v/>
      </c>
      <c r="EF56" s="44" t="str">
        <f ca="1">IF(ED56="NO",IF(EE56&lt;=Simulation!$K$9,DH56,DI56),"")</f>
        <v/>
      </c>
      <c r="EH56" s="44">
        <f t="shared" ca="1" si="58"/>
        <v>20</v>
      </c>
      <c r="EI56" s="6" t="str">
        <f t="shared" ca="1" si="59"/>
        <v>-</v>
      </c>
      <c r="EJ56" s="44">
        <f t="shared" ca="1" si="60"/>
        <v>24</v>
      </c>
      <c r="EL56" s="44" t="str">
        <f t="shared" ca="1" si="4"/>
        <v/>
      </c>
      <c r="EM56" s="44" t="str">
        <f t="shared" ca="1" si="4"/>
        <v/>
      </c>
      <c r="EN56" s="44" t="str">
        <f t="shared" ca="1" si="4"/>
        <v/>
      </c>
    </row>
    <row r="57" spans="2:144">
      <c r="B57" s="44">
        <f ca="1">IF(B56&lt;&gt;"",IF(AND(B56&lt;60*Simulation!$K$8, B56+C57&lt;60*Simulation!$K$8),B56+C57,""),"")</f>
        <v>695</v>
      </c>
      <c r="C57" s="44">
        <f ca="1">IF(B56&lt;&gt;"",IF(AND(AB56&lt;&gt;"", D56=AB56),RANDBETWEEN(Simulation!$N$6,Simulation!$P$6),RANDBETWEEN(Simulation!$N$5,Simulation!$P$5)),"")</f>
        <v>21</v>
      </c>
      <c r="D57" s="44">
        <f t="shared" ca="1" si="61"/>
        <v>8</v>
      </c>
      <c r="E57" s="44">
        <f t="shared" ca="1" si="5"/>
        <v>7</v>
      </c>
      <c r="F57" s="27">
        <f t="shared" ca="1" si="6"/>
        <v>0.97691544658610163</v>
      </c>
      <c r="G57" s="44">
        <f t="shared" ca="1" si="7"/>
        <v>40</v>
      </c>
      <c r="H57" s="44" t="str">
        <f ca="1">IF(B57&lt;&gt;"",VLOOKUP(G57,'Players Stats'!$C$88:$D$127,2),"")</f>
        <v>Center</v>
      </c>
      <c r="I57" s="44" t="str">
        <f ca="1">IF(B57&lt;&gt;"",VLOOKUP(G57,'Players Stats'!$C$88:$E$127,3),"")</f>
        <v>Tiago Splitter</v>
      </c>
      <c r="J57" s="27">
        <f t="shared" ca="1" si="8"/>
        <v>0.81900167980748229</v>
      </c>
      <c r="K57" s="44">
        <f ca="1">IF(B57&lt;&gt;"",VLOOKUP('Quarter 4'!G57-5*('Quarter 4'!D57-1),'Players Stats'!$B$136:$J$140,1+E57),"")</f>
        <v>5.1650000000000001E-2</v>
      </c>
      <c r="L57" s="44" t="str">
        <f t="shared" ca="1" si="62"/>
        <v>NO</v>
      </c>
      <c r="M57" s="27">
        <f t="shared" ca="1" si="9"/>
        <v>0.5956194021960951</v>
      </c>
      <c r="N57" s="44">
        <f ca="1">IF(B57&lt;&gt;"",IF(L57="NO",VLOOKUP(G57,'Players Stats'!$C$88:$I$127,7),""),"")</f>
        <v>0</v>
      </c>
      <c r="O57" s="44">
        <f t="shared" ca="1" si="63"/>
        <v>2</v>
      </c>
      <c r="P57" s="27">
        <f t="shared" ca="1" si="10"/>
        <v>0.17439615803875896</v>
      </c>
      <c r="Q57" s="44">
        <f ca="1">IF(L57="NO",VLOOKUP(G57,'Players Stats'!$C$88:$H$127,7-'Quarter 4'!O57),"")</f>
        <v>0.56000000000000005</v>
      </c>
      <c r="R57" s="44">
        <f t="shared" ca="1" si="64"/>
        <v>2</v>
      </c>
      <c r="S57" s="27">
        <f t="shared" ca="1" si="11"/>
        <v>0.32500495194318424</v>
      </c>
      <c r="T57" s="44" t="str">
        <f ca="1">IF(S57="","",IF(S57&lt;=VLOOKUP(G57,'Players Stats'!$C$88:$L$127,10),"YES","NO"))</f>
        <v>NO</v>
      </c>
      <c r="U57" s="27" t="str">
        <f t="shared" ca="1" si="12"/>
        <v/>
      </c>
      <c r="V57" s="44" t="str">
        <f ca="1">IF(T57="YES",IF(U57&lt;=VLOOKUP(G57,'Players Stats'!$C$88:$H$127,6),1,0),"")</f>
        <v/>
      </c>
      <c r="W57" s="27" t="str">
        <f t="shared" ca="1" si="13"/>
        <v/>
      </c>
      <c r="X57" s="44" t="str">
        <f ca="1">IF(AND(T57="YES",W57&lt;&gt;""),IF(W57&lt;=VLOOKUP(G57,'Players Stats'!$C$88:$H$127,6),1,0),"")</f>
        <v/>
      </c>
      <c r="Y57" s="27" t="str">
        <f t="shared" ca="1" si="14"/>
        <v/>
      </c>
      <c r="Z57" s="44" t="str">
        <f ca="1">IF(Y57="","",IF(Y57&lt;=Simulation!$K$7,"YES","NO"))</f>
        <v/>
      </c>
      <c r="AA57" s="27" t="str">
        <f t="shared" ca="1" si="15"/>
        <v/>
      </c>
      <c r="AB57" s="44" t="str">
        <f ca="1">IF(Z57="NO",IF(AA57&lt;=Simulation!$K$9,D57,E57),"")</f>
        <v/>
      </c>
      <c r="AD57" s="44">
        <f t="shared" ca="1" si="16"/>
        <v>18</v>
      </c>
      <c r="AE57" s="6" t="str">
        <f t="shared" ca="1" si="17"/>
        <v>-</v>
      </c>
      <c r="AF57" s="44">
        <f t="shared" ca="1" si="18"/>
        <v>33</v>
      </c>
      <c r="AH57" s="44" t="str">
        <f t="shared" ca="1" si="77"/>
        <v/>
      </c>
      <c r="AI57" s="44" t="str">
        <f t="shared" ca="1" si="77"/>
        <v/>
      </c>
      <c r="AJ57" s="44" t="str">
        <f t="shared" ca="1" si="77"/>
        <v/>
      </c>
      <c r="AL57" s="44">
        <f ca="1">IF(AL56&lt;&gt;"",IF(AND(AL56&lt;60*Simulation!$K$8, AL56+AM57&lt;60*Simulation!$K$8),AL56+AM57,""),"")</f>
        <v>749</v>
      </c>
      <c r="AM57" s="44">
        <f ca="1">IF(AL56&lt;&gt;"",IF(AND(BL56&lt;&gt;"", AN56=BL56),RANDBETWEEN(Simulation!$N$6,Simulation!$P$6),RANDBETWEEN(Simulation!$N$5,Simulation!$P$5)),"")</f>
        <v>22</v>
      </c>
      <c r="AN57" s="44">
        <f t="shared" ca="1" si="65"/>
        <v>7</v>
      </c>
      <c r="AO57" s="44">
        <f t="shared" ca="1" si="19"/>
        <v>8</v>
      </c>
      <c r="AP57" s="27">
        <f t="shared" ca="1" si="20"/>
        <v>0.20851340168741883</v>
      </c>
      <c r="AQ57" s="44">
        <f t="shared" ca="1" si="21"/>
        <v>32</v>
      </c>
      <c r="AR57" s="44" t="str">
        <f ca="1">IF(AL57&lt;&gt;"",VLOOKUP(AQ57,'Players Stats'!$C$88:$D$127,2),"")</f>
        <v>Shooting Guard</v>
      </c>
      <c r="AS57" s="44" t="str">
        <f ca="1">IF(AL57&lt;&gt;"",VLOOKUP(AQ57,'Players Stats'!$C$88:$E$127,3),"")</f>
        <v>Stephen Curry</v>
      </c>
      <c r="AT57" s="27">
        <f t="shared" ca="1" si="22"/>
        <v>0.91482243567146326</v>
      </c>
      <c r="AU57" s="44">
        <f ca="1">IF(AL57&lt;&gt;"",VLOOKUP('Quarter 4'!AQ57-5*('Quarter 4'!AN57-1),'Players Stats'!$B$136:$J$140,1+AO57),"")</f>
        <v>4.4549999999999999E-2</v>
      </c>
      <c r="AV57" s="44" t="str">
        <f t="shared" ca="1" si="66"/>
        <v>NO</v>
      </c>
      <c r="AW57" s="27">
        <f t="shared" ca="1" si="23"/>
        <v>0.79851158799290989</v>
      </c>
      <c r="AX57" s="44">
        <f ca="1">IF(AL57&lt;&gt;"",IF(AV57="NO",VLOOKUP(AQ57,'Players Stats'!$C$88:$I$127,7),""),"")</f>
        <v>0.30196078431372547</v>
      </c>
      <c r="AY57" s="44">
        <f t="shared" ca="1" si="67"/>
        <v>2</v>
      </c>
      <c r="AZ57" s="27">
        <f t="shared" ca="1" si="24"/>
        <v>0.83034265417582842</v>
      </c>
      <c r="BA57" s="44">
        <f ca="1">IF(AV57="NO",VLOOKUP(AQ57,'Players Stats'!$C$88:$H$127,7-'Quarter 4'!AY57),"")</f>
        <v>0.45100000000000001</v>
      </c>
      <c r="BB57" s="44">
        <f t="shared" ca="1" si="68"/>
        <v>0</v>
      </c>
      <c r="BC57" s="27">
        <f t="shared" ca="1" si="25"/>
        <v>0.78322345125396087</v>
      </c>
      <c r="BD57" s="44" t="str">
        <f ca="1">IF(BC57="","",IF(BC57&lt;=VLOOKUP(AQ57,'Players Stats'!$C$88:$L$127,10),"YES","NO"))</f>
        <v>NO</v>
      </c>
      <c r="BE57" s="27" t="str">
        <f t="shared" ca="1" si="26"/>
        <v/>
      </c>
      <c r="BF57" s="44" t="str">
        <f ca="1">IF(BD57="YES",IF(BE57&lt;=VLOOKUP(AQ57,'Players Stats'!$C$88:$H$127,6),1,0),"")</f>
        <v/>
      </c>
      <c r="BG57" s="27" t="str">
        <f t="shared" ca="1" si="27"/>
        <v/>
      </c>
      <c r="BH57" s="44" t="str">
        <f ca="1">IF(AND(BD57="YES",BG57&lt;&gt;""),IF(BG57&lt;=VLOOKUP(AQ57,'Players Stats'!$C$88:$H$127,6),1,0),"")</f>
        <v/>
      </c>
      <c r="BI57" s="27">
        <f t="shared" ca="1" si="28"/>
        <v>0.12649592839720736</v>
      </c>
      <c r="BJ57" s="44" t="str">
        <f ca="1">IF(BI57="","",IF(BI57&lt;=Simulation!$K$7,"YES","NO"))</f>
        <v>NO</v>
      </c>
      <c r="BK57" s="27">
        <f t="shared" ca="1" si="29"/>
        <v>0.72181127994564565</v>
      </c>
      <c r="BL57" s="44">
        <f ca="1">IF(BJ57="NO",IF(BK57&lt;=Simulation!$K$9,AN57,AO57),"")</f>
        <v>8</v>
      </c>
      <c r="BN57" s="44">
        <f t="shared" ca="1" si="30"/>
        <v>10</v>
      </c>
      <c r="BO57" s="6" t="str">
        <f t="shared" ca="1" si="31"/>
        <v>-</v>
      </c>
      <c r="BP57" s="44">
        <f t="shared" ca="1" si="32"/>
        <v>20</v>
      </c>
      <c r="BR57" s="44" t="str">
        <f t="shared" ca="1" si="2"/>
        <v/>
      </c>
      <c r="BS57" s="44" t="str">
        <f t="shared" ca="1" si="2"/>
        <v/>
      </c>
      <c r="BT57" s="44" t="str">
        <f t="shared" ca="1" si="2"/>
        <v/>
      </c>
      <c r="BU57" s="44"/>
      <c r="BV57" s="44">
        <f ca="1">IF(BV56&lt;&gt;"",IF(AND(BV56&lt;60*Simulation!$K$8, BV56+BW57&lt;60*Simulation!$K$8),BV56+BW57,""),"")</f>
        <v>723</v>
      </c>
      <c r="BW57" s="44">
        <f ca="1">IF(BV56&lt;&gt;"",IF(AND(CV56&lt;&gt;"", BX56=CV56),RANDBETWEEN(Simulation!$N$6,Simulation!$P$6),RANDBETWEEN(Simulation!$N$5,Simulation!$P$5)),"")</f>
        <v>22</v>
      </c>
      <c r="BX57" s="44">
        <f t="shared" ca="1" si="69"/>
        <v>7</v>
      </c>
      <c r="BY57" s="44">
        <f t="shared" ca="1" si="33"/>
        <v>8</v>
      </c>
      <c r="BZ57" s="27">
        <f t="shared" ca="1" si="34"/>
        <v>0.27127240240309525</v>
      </c>
      <c r="CA57" s="44">
        <f t="shared" ca="1" si="35"/>
        <v>32</v>
      </c>
      <c r="CB57" s="44" t="str">
        <f ca="1">IF(BV57&lt;&gt;"",VLOOKUP(CA57,'Players Stats'!$C$88:$D$127,2),"")</f>
        <v>Shooting Guard</v>
      </c>
      <c r="CC57" s="44" t="str">
        <f ca="1">IF(BV57&lt;&gt;"",VLOOKUP(CA57,'Players Stats'!$C$88:$E$127,3),"")</f>
        <v>Stephen Curry</v>
      </c>
      <c r="CD57" s="27">
        <f t="shared" ca="1" si="36"/>
        <v>0.65702475834669671</v>
      </c>
      <c r="CE57" s="44">
        <f ca="1">IF(BV57&lt;&gt;"",VLOOKUP('Quarter 4'!CA57-5*('Quarter 4'!BX57-1),'Players Stats'!$B$136:$J$140,1+BY57),"")</f>
        <v>4.4549999999999999E-2</v>
      </c>
      <c r="CF57" s="44" t="str">
        <f t="shared" ca="1" si="70"/>
        <v>NO</v>
      </c>
      <c r="CG57" s="27">
        <f t="shared" ca="1" si="37"/>
        <v>0.10284002507144352</v>
      </c>
      <c r="CH57" s="44">
        <f ca="1">IF(BV57&lt;&gt;"",IF(CF57="NO",VLOOKUP(CA57,'Players Stats'!$C$88:$I$127,7),""),"")</f>
        <v>0.30196078431372547</v>
      </c>
      <c r="CI57" s="44">
        <f t="shared" ca="1" si="71"/>
        <v>3</v>
      </c>
      <c r="CJ57" s="27">
        <f t="shared" ca="1" si="38"/>
        <v>0.38932108420682277</v>
      </c>
      <c r="CK57" s="44">
        <f ca="1">IF(CF57="NO",VLOOKUP(CA57,'Players Stats'!$C$88:$H$127,7-'Quarter 4'!CI57),"")</f>
        <v>0.45300000000000001</v>
      </c>
      <c r="CL57" s="44">
        <f t="shared" ca="1" si="72"/>
        <v>3</v>
      </c>
      <c r="CM57" s="27" t="str">
        <f t="shared" ca="1" si="39"/>
        <v/>
      </c>
      <c r="CN57" s="44" t="str">
        <f ca="1">IF(CM57="","",IF(CM57&lt;=VLOOKUP(CA57,'Players Stats'!$C$88:$L$127,10),"YES","NO"))</f>
        <v/>
      </c>
      <c r="CO57" s="27" t="str">
        <f t="shared" ca="1" si="40"/>
        <v/>
      </c>
      <c r="CP57" s="44" t="str">
        <f ca="1">IF(CN57="YES",IF(CO57&lt;=VLOOKUP(CA57,'Players Stats'!$C$88:$H$127,6),1,0),"")</f>
        <v/>
      </c>
      <c r="CQ57" s="27" t="str">
        <f t="shared" ca="1" si="41"/>
        <v/>
      </c>
      <c r="CR57" s="44" t="str">
        <f ca="1">IF(AND(CN57="YES",CQ57&lt;&gt;""),IF(CQ57&lt;=VLOOKUP(CA57,'Players Stats'!$C$88:$H$127,6),1,0),"")</f>
        <v/>
      </c>
      <c r="CS57" s="27" t="str">
        <f t="shared" ca="1" si="42"/>
        <v/>
      </c>
      <c r="CT57" s="44" t="str">
        <f ca="1">IF(CS57="","",IF(CS57&lt;=Simulation!$K$7,"YES","NO"))</f>
        <v/>
      </c>
      <c r="CU57" s="27" t="str">
        <f t="shared" ca="1" si="43"/>
        <v/>
      </c>
      <c r="CV57" s="44" t="str">
        <f ca="1">IF(CT57="NO",IF(CU57&lt;=Simulation!$K$9,BX57,BY57),"")</f>
        <v/>
      </c>
      <c r="CX57" s="44">
        <f t="shared" ca="1" si="44"/>
        <v>32</v>
      </c>
      <c r="CY57" s="6" t="str">
        <f t="shared" ca="1" si="45"/>
        <v>-</v>
      </c>
      <c r="CZ57" s="44">
        <f t="shared" ca="1" si="46"/>
        <v>29</v>
      </c>
      <c r="DB57" s="44" t="str">
        <f t="shared" ca="1" si="3"/>
        <v/>
      </c>
      <c r="DC57" s="44" t="str">
        <f t="shared" ca="1" si="3"/>
        <v/>
      </c>
      <c r="DD57" s="44" t="str">
        <f t="shared" ca="1" si="3"/>
        <v/>
      </c>
      <c r="DE57" s="44"/>
      <c r="DF57" s="44">
        <f ca="1">IF(DF56&lt;&gt;"",IF(AND(DF56&lt;60*Simulation!$K$8, DF56+DG57&lt;60*Simulation!$K$8),DF56+DG57,""),"")</f>
        <v>660</v>
      </c>
      <c r="DG57" s="44">
        <f ca="1">IF(DF56&lt;&gt;"",IF(AND(EF56&lt;&gt;"", DH56=EF56),RANDBETWEEN(Simulation!$N$6,Simulation!$P$6),RANDBETWEEN(Simulation!$N$5,Simulation!$P$5)),"")</f>
        <v>9</v>
      </c>
      <c r="DH57" s="44">
        <f t="shared" ca="1" si="73"/>
        <v>7</v>
      </c>
      <c r="DI57" s="44">
        <f t="shared" ca="1" si="47"/>
        <v>8</v>
      </c>
      <c r="DJ57" s="27">
        <f t="shared" ca="1" si="48"/>
        <v>0.65672366665287252</v>
      </c>
      <c r="DK57" s="44">
        <f t="shared" ca="1" si="49"/>
        <v>34</v>
      </c>
      <c r="DL57" s="44" t="str">
        <f ca="1">IF(DF57&lt;&gt;"",VLOOKUP(DK57,'Players Stats'!$C$88:$D$127,2),"")</f>
        <v>Power Forward</v>
      </c>
      <c r="DM57" s="44" t="str">
        <f ca="1">IF(DF57&lt;&gt;"",VLOOKUP(DK57,'Players Stats'!$C$88:$E$127,3),"")</f>
        <v>Carl Landry</v>
      </c>
      <c r="DN57" s="27">
        <f t="shared" ca="1" si="50"/>
        <v>0.35754485933496882</v>
      </c>
      <c r="DO57" s="44">
        <f ca="1">IF(DF57&lt;&gt;"",VLOOKUP('Quarter 4'!DK57-5*('Quarter 4'!DH57-1),'Players Stats'!$B$136:$J$140,1+DI57),"")</f>
        <v>0.14340000000000003</v>
      </c>
      <c r="DP57" s="44" t="str">
        <f t="shared" ca="1" si="74"/>
        <v>NO</v>
      </c>
      <c r="DQ57" s="27">
        <f t="shared" ca="1" si="51"/>
        <v>0.57143671286779396</v>
      </c>
      <c r="DR57" s="44">
        <f ca="1">IF(DF57&lt;&gt;"",IF(DP57="NO",VLOOKUP(DK57,'Players Stats'!$C$88:$I$127,7),""),"")</f>
        <v>0</v>
      </c>
      <c r="DS57" s="44">
        <f t="shared" ca="1" si="75"/>
        <v>2</v>
      </c>
      <c r="DT57" s="27">
        <f t="shared" ca="1" si="52"/>
        <v>0.17725486911091171</v>
      </c>
      <c r="DU57" s="44">
        <f ca="1">IF(DP57="NO",VLOOKUP(DK57,'Players Stats'!$C$88:$H$127,7-'Quarter 4'!DS57),"")</f>
        <v>0.54</v>
      </c>
      <c r="DV57" s="44">
        <f t="shared" ca="1" si="76"/>
        <v>2</v>
      </c>
      <c r="DW57" s="27">
        <f t="shared" ca="1" si="53"/>
        <v>0.21723440408377637</v>
      </c>
      <c r="DX57" s="44" t="str">
        <f ca="1">IF(DW57="","",IF(DW57&lt;=VLOOKUP(DK57,'Players Stats'!$C$88:$L$127,10),"YES","NO"))</f>
        <v>NO</v>
      </c>
      <c r="DY57" s="27" t="str">
        <f t="shared" ca="1" si="54"/>
        <v/>
      </c>
      <c r="DZ57" s="44" t="str">
        <f ca="1">IF(DX57="YES",IF(DY57&lt;=VLOOKUP(DK57,'Players Stats'!$C$88:$H$127,6),1,0),"")</f>
        <v/>
      </c>
      <c r="EA57" s="27" t="str">
        <f t="shared" ca="1" si="55"/>
        <v/>
      </c>
      <c r="EB57" s="44" t="str">
        <f ca="1">IF(AND(DX57="YES",EA57&lt;&gt;""),IF(EA57&lt;=VLOOKUP(DK57,'Players Stats'!$C$88:$H$127,6),1,0),"")</f>
        <v/>
      </c>
      <c r="EC57" s="27" t="str">
        <f t="shared" ca="1" si="56"/>
        <v/>
      </c>
      <c r="ED57" s="44" t="str">
        <f ca="1">IF(EC57="","",IF(EC57&lt;=Simulation!$K$7,"YES","NO"))</f>
        <v/>
      </c>
      <c r="EE57" s="27" t="str">
        <f t="shared" ca="1" si="57"/>
        <v/>
      </c>
      <c r="EF57" s="44" t="str">
        <f ca="1">IF(ED57="NO",IF(EE57&lt;=Simulation!$K$9,DH57,DI57),"")</f>
        <v/>
      </c>
      <c r="EH57" s="44">
        <f t="shared" ca="1" si="58"/>
        <v>22</v>
      </c>
      <c r="EI57" s="6" t="str">
        <f t="shared" ca="1" si="59"/>
        <v>-</v>
      </c>
      <c r="EJ57" s="44">
        <f t="shared" ca="1" si="60"/>
        <v>24</v>
      </c>
      <c r="EL57" s="44" t="str">
        <f t="shared" ca="1" si="4"/>
        <v/>
      </c>
      <c r="EM57" s="44" t="str">
        <f t="shared" ca="1" si="4"/>
        <v/>
      </c>
      <c r="EN57" s="44" t="str">
        <f t="shared" ca="1" si="4"/>
        <v/>
      </c>
    </row>
    <row r="58" spans="2:144">
      <c r="B58" s="44">
        <f ca="1">IF(B57&lt;&gt;"",IF(AND(B57&lt;60*Simulation!$K$8, B57+C58&lt;60*Simulation!$K$8),B57+C58,""),"")</f>
        <v>709</v>
      </c>
      <c r="C58" s="44">
        <f ca="1">IF(B57&lt;&gt;"",IF(AND(AB57&lt;&gt;"", D57=AB57),RANDBETWEEN(Simulation!$N$6,Simulation!$P$6),RANDBETWEEN(Simulation!$N$5,Simulation!$P$5)),"")</f>
        <v>14</v>
      </c>
      <c r="D58" s="44">
        <f t="shared" ca="1" si="61"/>
        <v>7</v>
      </c>
      <c r="E58" s="44">
        <f t="shared" ca="1" si="5"/>
        <v>8</v>
      </c>
      <c r="F58" s="27">
        <f t="shared" ca="1" si="6"/>
        <v>0.74336561133570522</v>
      </c>
      <c r="G58" s="44">
        <f t="shared" ca="1" si="7"/>
        <v>34</v>
      </c>
      <c r="H58" s="44" t="str">
        <f ca="1">IF(B58&lt;&gt;"",VLOOKUP(G58,'Players Stats'!$C$88:$D$127,2),"")</f>
        <v>Power Forward</v>
      </c>
      <c r="I58" s="44" t="str">
        <f ca="1">IF(B58&lt;&gt;"",VLOOKUP(G58,'Players Stats'!$C$88:$E$127,3),"")</f>
        <v>Carl Landry</v>
      </c>
      <c r="J58" s="27">
        <f t="shared" ca="1" si="8"/>
        <v>0.41091454372331682</v>
      </c>
      <c r="K58" s="44">
        <f ca="1">IF(B58&lt;&gt;"",VLOOKUP('Quarter 4'!G58-5*('Quarter 4'!D58-1),'Players Stats'!$B$136:$J$140,1+E58),"")</f>
        <v>0.14340000000000003</v>
      </c>
      <c r="L58" s="44" t="str">
        <f t="shared" ca="1" si="62"/>
        <v>NO</v>
      </c>
      <c r="M58" s="27">
        <f t="shared" ca="1" si="9"/>
        <v>0.67783166818664187</v>
      </c>
      <c r="N58" s="44">
        <f ca="1">IF(B58&lt;&gt;"",IF(L58="NO",VLOOKUP(G58,'Players Stats'!$C$88:$I$127,7),""),"")</f>
        <v>0</v>
      </c>
      <c r="O58" s="44">
        <f t="shared" ca="1" si="63"/>
        <v>2</v>
      </c>
      <c r="P58" s="27">
        <f t="shared" ca="1" si="10"/>
        <v>0.8698623684156912</v>
      </c>
      <c r="Q58" s="44">
        <f ca="1">IF(L58="NO",VLOOKUP(G58,'Players Stats'!$C$88:$H$127,7-'Quarter 4'!O58),"")</f>
        <v>0.54</v>
      </c>
      <c r="R58" s="44">
        <f t="shared" ca="1" si="64"/>
        <v>0</v>
      </c>
      <c r="S58" s="27">
        <f t="shared" ca="1" si="11"/>
        <v>0.53608030560956754</v>
      </c>
      <c r="T58" s="44" t="str">
        <f ca="1">IF(S58="","",IF(S58&lt;=VLOOKUP(G58,'Players Stats'!$C$88:$L$127,10),"YES","NO"))</f>
        <v>NO</v>
      </c>
      <c r="U58" s="27" t="str">
        <f t="shared" ca="1" si="12"/>
        <v/>
      </c>
      <c r="V58" s="44" t="str">
        <f ca="1">IF(T58="YES",IF(U58&lt;=VLOOKUP(G58,'Players Stats'!$C$88:$H$127,6),1,0),"")</f>
        <v/>
      </c>
      <c r="W58" s="27" t="str">
        <f t="shared" ca="1" si="13"/>
        <v/>
      </c>
      <c r="X58" s="44" t="str">
        <f ca="1">IF(AND(T58="YES",W58&lt;&gt;""),IF(W58&lt;=VLOOKUP(G58,'Players Stats'!$C$88:$H$127,6),1,0),"")</f>
        <v/>
      </c>
      <c r="Y58" s="27">
        <f t="shared" ca="1" si="14"/>
        <v>0.57063569850147455</v>
      </c>
      <c r="Z58" s="44" t="str">
        <f ca="1">IF(Y58="","",IF(Y58&lt;=Simulation!$K$7,"YES","NO"))</f>
        <v>NO</v>
      </c>
      <c r="AA58" s="27">
        <f t="shared" ca="1" si="15"/>
        <v>0.91657199574792569</v>
      </c>
      <c r="AB58" s="44">
        <f ca="1">IF(Z58="NO",IF(AA58&lt;=Simulation!$K$9,D58,E58),"")</f>
        <v>8</v>
      </c>
      <c r="AD58" s="44">
        <f t="shared" ca="1" si="16"/>
        <v>18</v>
      </c>
      <c r="AE58" s="6" t="str">
        <f t="shared" ca="1" si="17"/>
        <v>-</v>
      </c>
      <c r="AF58" s="44">
        <f t="shared" ca="1" si="18"/>
        <v>33</v>
      </c>
      <c r="AH58" s="44" t="str">
        <f t="shared" ca="1" si="77"/>
        <v/>
      </c>
      <c r="AI58" s="44" t="str">
        <f t="shared" ca="1" si="77"/>
        <v/>
      </c>
      <c r="AJ58" s="44" t="str">
        <f t="shared" ca="1" si="77"/>
        <v/>
      </c>
      <c r="AL58" s="44">
        <f ca="1">IF(AL57&lt;&gt;"",IF(AND(AL57&lt;60*Simulation!$K$8, AL57+AM58&lt;60*Simulation!$K$8),AL57+AM58,""),"")</f>
        <v>765</v>
      </c>
      <c r="AM58" s="44">
        <f ca="1">IF(AL57&lt;&gt;"",IF(AND(BL57&lt;&gt;"", AN57=BL57),RANDBETWEEN(Simulation!$N$6,Simulation!$P$6),RANDBETWEEN(Simulation!$N$5,Simulation!$P$5)),"")</f>
        <v>16</v>
      </c>
      <c r="AN58" s="44">
        <f t="shared" ca="1" si="65"/>
        <v>8</v>
      </c>
      <c r="AO58" s="44">
        <f t="shared" ca="1" si="19"/>
        <v>7</v>
      </c>
      <c r="AP58" s="27">
        <f t="shared" ca="1" si="20"/>
        <v>0.23358041968166976</v>
      </c>
      <c r="AQ58" s="44">
        <f t="shared" ca="1" si="21"/>
        <v>37</v>
      </c>
      <c r="AR58" s="44" t="str">
        <f ca="1">IF(AL58&lt;&gt;"",VLOOKUP(AQ58,'Players Stats'!$C$88:$D$127,2),"")</f>
        <v>Shooting Guard</v>
      </c>
      <c r="AS58" s="44" t="str">
        <f ca="1">IF(AL58&lt;&gt;"",VLOOKUP(AQ58,'Players Stats'!$C$88:$E$127,3),"")</f>
        <v>Tony Parker</v>
      </c>
      <c r="AT58" s="27">
        <f t="shared" ca="1" si="22"/>
        <v>0.77957804853201385</v>
      </c>
      <c r="AU58" s="44">
        <f ca="1">IF(AL58&lt;&gt;"",VLOOKUP('Quarter 4'!AQ58-5*('Quarter 4'!AN58-1),'Players Stats'!$B$136:$J$140,1+AO58),"")</f>
        <v>9.6149999999999999E-2</v>
      </c>
      <c r="AV58" s="44" t="str">
        <f t="shared" ca="1" si="66"/>
        <v>NO</v>
      </c>
      <c r="AW58" s="27">
        <f t="shared" ca="1" si="23"/>
        <v>0.6583904385912196</v>
      </c>
      <c r="AX58" s="44">
        <f ca="1">IF(AL58&lt;&gt;"",IF(AV58="NO",VLOOKUP(AQ58,'Players Stats'!$C$88:$I$127,7),""),"")</f>
        <v>6.2111801242236017E-2</v>
      </c>
      <c r="AY58" s="44">
        <f t="shared" ca="1" si="67"/>
        <v>2</v>
      </c>
      <c r="AZ58" s="27">
        <f t="shared" ca="1" si="24"/>
        <v>0.18502315323064533</v>
      </c>
      <c r="BA58" s="44">
        <f ca="1">IF(AV58="NO",VLOOKUP(AQ58,'Players Stats'!$C$88:$H$127,7-'Quarter 4'!AY58),"")</f>
        <v>0.52200000000000002</v>
      </c>
      <c r="BB58" s="44">
        <f t="shared" ca="1" si="68"/>
        <v>2</v>
      </c>
      <c r="BC58" s="27">
        <f t="shared" ca="1" si="25"/>
        <v>6.7778318706834817E-4</v>
      </c>
      <c r="BD58" s="44" t="str">
        <f ca="1">IF(BC58="","",IF(BC58&lt;=VLOOKUP(AQ58,'Players Stats'!$C$88:$L$127,10),"YES","NO"))</f>
        <v>YES</v>
      </c>
      <c r="BE58" s="27">
        <f t="shared" ca="1" si="26"/>
        <v>0.1668468000257276</v>
      </c>
      <c r="BF58" s="44">
        <f ca="1">IF(BD58="YES",IF(BE58&lt;=VLOOKUP(AQ58,'Players Stats'!$C$88:$H$127,6),1,0),"")</f>
        <v>1</v>
      </c>
      <c r="BG58" s="27" t="str">
        <f t="shared" ca="1" si="27"/>
        <v/>
      </c>
      <c r="BH58" s="44" t="str">
        <f ca="1">IF(AND(BD58="YES",BG58&lt;&gt;""),IF(BG58&lt;=VLOOKUP(AQ58,'Players Stats'!$C$88:$H$127,6),1,0),"")</f>
        <v/>
      </c>
      <c r="BI58" s="27" t="str">
        <f t="shared" ca="1" si="28"/>
        <v/>
      </c>
      <c r="BJ58" s="44" t="str">
        <f ca="1">IF(BI58="","",IF(BI58&lt;=Simulation!$K$7,"YES","NO"))</f>
        <v/>
      </c>
      <c r="BK58" s="27" t="str">
        <f t="shared" ca="1" si="29"/>
        <v/>
      </c>
      <c r="BL58" s="44" t="str">
        <f ca="1">IF(BJ58="NO",IF(BK58&lt;=Simulation!$K$9,AN58,AO58),"")</f>
        <v/>
      </c>
      <c r="BN58" s="44">
        <f t="shared" ca="1" si="30"/>
        <v>10</v>
      </c>
      <c r="BO58" s="6" t="str">
        <f t="shared" ca="1" si="31"/>
        <v>-</v>
      </c>
      <c r="BP58" s="44">
        <f t="shared" ca="1" si="32"/>
        <v>23</v>
      </c>
      <c r="BR58" s="44" t="str">
        <f t="shared" ca="1" si="2"/>
        <v/>
      </c>
      <c r="BS58" s="44" t="str">
        <f t="shared" ca="1" si="2"/>
        <v/>
      </c>
      <c r="BT58" s="44" t="str">
        <f t="shared" ca="1" si="2"/>
        <v/>
      </c>
      <c r="BU58" s="44"/>
      <c r="BV58" s="44">
        <f ca="1">IF(BV57&lt;&gt;"",IF(AND(BV57&lt;60*Simulation!$K$8, BV57+BW58&lt;60*Simulation!$K$8),BV57+BW58,""),"")</f>
        <v>745</v>
      </c>
      <c r="BW58" s="44">
        <f ca="1">IF(BV57&lt;&gt;"",IF(AND(CV57&lt;&gt;"", BX57=CV57),RANDBETWEEN(Simulation!$N$6,Simulation!$P$6),RANDBETWEEN(Simulation!$N$5,Simulation!$P$5)),"")</f>
        <v>22</v>
      </c>
      <c r="BX58" s="44">
        <f t="shared" ca="1" si="69"/>
        <v>8</v>
      </c>
      <c r="BY58" s="44">
        <f t="shared" ca="1" si="33"/>
        <v>7</v>
      </c>
      <c r="BZ58" s="27">
        <f t="shared" ca="1" si="34"/>
        <v>0.69130777399032706</v>
      </c>
      <c r="CA58" s="44">
        <f t="shared" ca="1" si="35"/>
        <v>39</v>
      </c>
      <c r="CB58" s="44" t="str">
        <f ca="1">IF(BV58&lt;&gt;"",VLOOKUP(CA58,'Players Stats'!$C$88:$D$127,2),"")</f>
        <v>Power Forward</v>
      </c>
      <c r="CC58" s="44" t="str">
        <f ca="1">IF(BV58&lt;&gt;"",VLOOKUP(CA58,'Players Stats'!$C$88:$E$127,3),"")</f>
        <v>Tim Duncan</v>
      </c>
      <c r="CD58" s="27">
        <f t="shared" ca="1" si="36"/>
        <v>0.12689941679116934</v>
      </c>
      <c r="CE58" s="44">
        <f ca="1">IF(BV58&lt;&gt;"",VLOOKUP('Quarter 4'!CA58-5*('Quarter 4'!BX58-1),'Players Stats'!$B$136:$J$140,1+BY58),"")</f>
        <v>3.9400000000000004E-2</v>
      </c>
      <c r="CF58" s="44" t="str">
        <f t="shared" ca="1" si="70"/>
        <v>NO</v>
      </c>
      <c r="CG58" s="27">
        <f t="shared" ca="1" si="37"/>
        <v>0.63961388671802299</v>
      </c>
      <c r="CH58" s="44">
        <f ca="1">IF(BV58&lt;&gt;"",IF(CF58="NO",VLOOKUP(CA58,'Players Stats'!$C$88:$I$127,7),""),"")</f>
        <v>7.0422535211267616E-3</v>
      </c>
      <c r="CI58" s="44">
        <f t="shared" ca="1" si="71"/>
        <v>2</v>
      </c>
      <c r="CJ58" s="27">
        <f t="shared" ca="1" si="38"/>
        <v>0.31134624245964104</v>
      </c>
      <c r="CK58" s="44">
        <f ca="1">IF(CF58="NO",VLOOKUP(CA58,'Players Stats'!$C$88:$H$127,7-'Quarter 4'!CI58),"")</f>
        <v>0.502</v>
      </c>
      <c r="CL58" s="44">
        <f t="shared" ca="1" si="72"/>
        <v>2</v>
      </c>
      <c r="CM58" s="27">
        <f t="shared" ca="1" si="39"/>
        <v>0.48157875609512868</v>
      </c>
      <c r="CN58" s="44" t="str">
        <f ca="1">IF(CM58="","",IF(CM58&lt;=VLOOKUP(CA58,'Players Stats'!$C$88:$L$127,10),"YES","NO"))</f>
        <v>NO</v>
      </c>
      <c r="CO58" s="27" t="str">
        <f t="shared" ca="1" si="40"/>
        <v/>
      </c>
      <c r="CP58" s="44" t="str">
        <f ca="1">IF(CN58="YES",IF(CO58&lt;=VLOOKUP(CA58,'Players Stats'!$C$88:$H$127,6),1,0),"")</f>
        <v/>
      </c>
      <c r="CQ58" s="27" t="str">
        <f t="shared" ca="1" si="41"/>
        <v/>
      </c>
      <c r="CR58" s="44" t="str">
        <f ca="1">IF(AND(CN58="YES",CQ58&lt;&gt;""),IF(CQ58&lt;=VLOOKUP(CA58,'Players Stats'!$C$88:$H$127,6),1,0),"")</f>
        <v/>
      </c>
      <c r="CS58" s="27" t="str">
        <f t="shared" ca="1" si="42"/>
        <v/>
      </c>
      <c r="CT58" s="44" t="str">
        <f ca="1">IF(CS58="","",IF(CS58&lt;=Simulation!$K$7,"YES","NO"))</f>
        <v/>
      </c>
      <c r="CU58" s="27" t="str">
        <f t="shared" ca="1" si="43"/>
        <v/>
      </c>
      <c r="CV58" s="44" t="str">
        <f ca="1">IF(CT58="NO",IF(CU58&lt;=Simulation!$K$9,BX58,BY58),"")</f>
        <v/>
      </c>
      <c r="CX58" s="44">
        <f t="shared" ca="1" si="44"/>
        <v>32</v>
      </c>
      <c r="CY58" s="6" t="str">
        <f t="shared" ca="1" si="45"/>
        <v>-</v>
      </c>
      <c r="CZ58" s="44">
        <f t="shared" ca="1" si="46"/>
        <v>31</v>
      </c>
      <c r="DB58" s="44" t="str">
        <f t="shared" ca="1" si="3"/>
        <v/>
      </c>
      <c r="DC58" s="44" t="str">
        <f t="shared" ca="1" si="3"/>
        <v/>
      </c>
      <c r="DD58" s="44" t="str">
        <f t="shared" ca="1" si="3"/>
        <v/>
      </c>
      <c r="DE58" s="44"/>
      <c r="DF58" s="44">
        <f ca="1">IF(DF57&lt;&gt;"",IF(AND(DF57&lt;60*Simulation!$K$8, DF57+DG58&lt;60*Simulation!$K$8),DF57+DG58,""),"")</f>
        <v>682</v>
      </c>
      <c r="DG58" s="44">
        <f ca="1">IF(DF57&lt;&gt;"",IF(AND(EF57&lt;&gt;"", DH57=EF57),RANDBETWEEN(Simulation!$N$6,Simulation!$P$6),RANDBETWEEN(Simulation!$N$5,Simulation!$P$5)),"")</f>
        <v>22</v>
      </c>
      <c r="DH58" s="44">
        <f t="shared" ca="1" si="73"/>
        <v>8</v>
      </c>
      <c r="DI58" s="44">
        <f t="shared" ca="1" si="47"/>
        <v>7</v>
      </c>
      <c r="DJ58" s="27">
        <f t="shared" ca="1" si="48"/>
        <v>0.88395328721726607</v>
      </c>
      <c r="DK58" s="44">
        <f t="shared" ca="1" si="49"/>
        <v>40</v>
      </c>
      <c r="DL58" s="44" t="str">
        <f ca="1">IF(DF58&lt;&gt;"",VLOOKUP(DK58,'Players Stats'!$C$88:$D$127,2),"")</f>
        <v>Center</v>
      </c>
      <c r="DM58" s="44" t="str">
        <f ca="1">IF(DF58&lt;&gt;"",VLOOKUP(DK58,'Players Stats'!$C$88:$E$127,3),"")</f>
        <v>Tiago Splitter</v>
      </c>
      <c r="DN58" s="27">
        <f t="shared" ca="1" si="50"/>
        <v>0.22947504183584277</v>
      </c>
      <c r="DO58" s="44">
        <f ca="1">IF(DF58&lt;&gt;"",VLOOKUP('Quarter 4'!DK58-5*('Quarter 4'!DH58-1),'Players Stats'!$B$136:$J$140,1+DI58),"")</f>
        <v>5.1650000000000001E-2</v>
      </c>
      <c r="DP58" s="44" t="str">
        <f t="shared" ca="1" si="74"/>
        <v>NO</v>
      </c>
      <c r="DQ58" s="27">
        <f t="shared" ca="1" si="51"/>
        <v>0.34998103060128993</v>
      </c>
      <c r="DR58" s="44">
        <f ca="1">IF(DF58&lt;&gt;"",IF(DP58="NO",VLOOKUP(DK58,'Players Stats'!$C$88:$I$127,7),""),"")</f>
        <v>0</v>
      </c>
      <c r="DS58" s="44">
        <f t="shared" ca="1" si="75"/>
        <v>2</v>
      </c>
      <c r="DT58" s="27">
        <f t="shared" ca="1" si="52"/>
        <v>0.77246844176566809</v>
      </c>
      <c r="DU58" s="44">
        <f ca="1">IF(DP58="NO",VLOOKUP(DK58,'Players Stats'!$C$88:$H$127,7-'Quarter 4'!DS58),"")</f>
        <v>0.56000000000000005</v>
      </c>
      <c r="DV58" s="44">
        <f t="shared" ca="1" si="76"/>
        <v>0</v>
      </c>
      <c r="DW58" s="27">
        <f t="shared" ca="1" si="53"/>
        <v>0.48460303276704786</v>
      </c>
      <c r="DX58" s="44" t="str">
        <f ca="1">IF(DW58="","",IF(DW58&lt;=VLOOKUP(DK58,'Players Stats'!$C$88:$L$127,10),"YES","NO"))</f>
        <v>NO</v>
      </c>
      <c r="DY58" s="27" t="str">
        <f t="shared" ca="1" si="54"/>
        <v/>
      </c>
      <c r="DZ58" s="44" t="str">
        <f ca="1">IF(DX58="YES",IF(DY58&lt;=VLOOKUP(DK58,'Players Stats'!$C$88:$H$127,6),1,0),"")</f>
        <v/>
      </c>
      <c r="EA58" s="27" t="str">
        <f t="shared" ca="1" si="55"/>
        <v/>
      </c>
      <c r="EB58" s="44" t="str">
        <f ca="1">IF(AND(DX58="YES",EA58&lt;&gt;""),IF(EA58&lt;=VLOOKUP(DK58,'Players Stats'!$C$88:$H$127,6),1,0),"")</f>
        <v/>
      </c>
      <c r="EC58" s="27">
        <f t="shared" ca="1" si="56"/>
        <v>0.45064934209308238</v>
      </c>
      <c r="ED58" s="44" t="str">
        <f ca="1">IF(EC58="","",IF(EC58&lt;=Simulation!$K$7,"YES","NO"))</f>
        <v>NO</v>
      </c>
      <c r="EE58" s="27">
        <f t="shared" ca="1" si="57"/>
        <v>0.2103265965312614</v>
      </c>
      <c r="EF58" s="44">
        <f ca="1">IF(ED58="NO",IF(EE58&lt;=Simulation!$K$9,DH58,DI58),"")</f>
        <v>8</v>
      </c>
      <c r="EH58" s="44">
        <f t="shared" ca="1" si="58"/>
        <v>22</v>
      </c>
      <c r="EI58" s="6" t="str">
        <f t="shared" ca="1" si="59"/>
        <v>-</v>
      </c>
      <c r="EJ58" s="44">
        <f t="shared" ca="1" si="60"/>
        <v>24</v>
      </c>
      <c r="EL58" s="44" t="str">
        <f t="shared" ca="1" si="4"/>
        <v/>
      </c>
      <c r="EM58" s="44" t="str">
        <f t="shared" ca="1" si="4"/>
        <v/>
      </c>
      <c r="EN58" s="44" t="str">
        <f t="shared" ca="1" si="4"/>
        <v/>
      </c>
    </row>
    <row r="59" spans="2:144">
      <c r="B59" s="44">
        <f ca="1">IF(B58&lt;&gt;"",IF(AND(B58&lt;60*Simulation!$K$8, B58+C59&lt;60*Simulation!$K$8),B58+C59,""),"")</f>
        <v>727</v>
      </c>
      <c r="C59" s="44">
        <f ca="1">IF(B58&lt;&gt;"",IF(AND(AB58&lt;&gt;"", D58=AB58),RANDBETWEEN(Simulation!$N$6,Simulation!$P$6),RANDBETWEEN(Simulation!$N$5,Simulation!$P$5)),"")</f>
        <v>18</v>
      </c>
      <c r="D59" s="44">
        <f t="shared" ca="1" si="61"/>
        <v>8</v>
      </c>
      <c r="E59" s="44">
        <f t="shared" ca="1" si="5"/>
        <v>7</v>
      </c>
      <c r="F59" s="27">
        <f t="shared" ca="1" si="6"/>
        <v>1.6520595236687585E-3</v>
      </c>
      <c r="G59" s="44">
        <f t="shared" ca="1" si="7"/>
        <v>36</v>
      </c>
      <c r="H59" s="44" t="str">
        <f ca="1">IF(B59&lt;&gt;"",VLOOKUP(G59,'Players Stats'!$C$88:$D$127,2),"")</f>
        <v>Point Guard</v>
      </c>
      <c r="I59" s="44" t="str">
        <f ca="1">IF(B59&lt;&gt;"",VLOOKUP(G59,'Players Stats'!$C$88:$E$127,3),"")</f>
        <v>Danny Green</v>
      </c>
      <c r="J59" s="27">
        <f t="shared" ca="1" si="8"/>
        <v>0.3815799624821794</v>
      </c>
      <c r="K59" s="44">
        <f ca="1">IF(B59&lt;&gt;"",VLOOKUP('Quarter 4'!G59-5*('Quarter 4'!D59-1),'Players Stats'!$B$136:$J$140,1+E59),"")</f>
        <v>7.0150000000000004E-2</v>
      </c>
      <c r="L59" s="44" t="str">
        <f t="shared" ca="1" si="62"/>
        <v>NO</v>
      </c>
      <c r="M59" s="27">
        <f t="shared" ca="1" si="9"/>
        <v>0.90767375039923892</v>
      </c>
      <c r="N59" s="44">
        <f ca="1">IF(B59&lt;&gt;"",IF(L59="NO",VLOOKUP(G59,'Players Stats'!$C$88:$I$127,7),""),"")</f>
        <v>0.38518518518518519</v>
      </c>
      <c r="O59" s="44">
        <f t="shared" ca="1" si="63"/>
        <v>2</v>
      </c>
      <c r="P59" s="27">
        <f t="shared" ca="1" si="10"/>
        <v>0.90336234277009586</v>
      </c>
      <c r="Q59" s="44">
        <f ca="1">IF(L59="NO",VLOOKUP(G59,'Players Stats'!$C$88:$H$127,7-'Quarter 4'!O59),"")</f>
        <v>0.44800000000000001</v>
      </c>
      <c r="R59" s="44">
        <f t="shared" ca="1" si="64"/>
        <v>0</v>
      </c>
      <c r="S59" s="27">
        <f t="shared" ca="1" si="11"/>
        <v>0.94378966476079906</v>
      </c>
      <c r="T59" s="44" t="str">
        <f ca="1">IF(S59="","",IF(S59&lt;=VLOOKUP(G59,'Players Stats'!$C$88:$L$127,10),"YES","NO"))</f>
        <v>NO</v>
      </c>
      <c r="U59" s="27" t="str">
        <f t="shared" ca="1" si="12"/>
        <v/>
      </c>
      <c r="V59" s="44" t="str">
        <f ca="1">IF(T59="YES",IF(U59&lt;=VLOOKUP(G59,'Players Stats'!$C$88:$H$127,6),1,0),"")</f>
        <v/>
      </c>
      <c r="W59" s="27" t="str">
        <f t="shared" ca="1" si="13"/>
        <v/>
      </c>
      <c r="X59" s="44" t="str">
        <f ca="1">IF(AND(T59="YES",W59&lt;&gt;""),IF(W59&lt;=VLOOKUP(G59,'Players Stats'!$C$88:$H$127,6),1,0),"")</f>
        <v/>
      </c>
      <c r="Y59" s="27">
        <f t="shared" ca="1" si="14"/>
        <v>0.37462425960087886</v>
      </c>
      <c r="Z59" s="44" t="str">
        <f ca="1">IF(Y59="","",IF(Y59&lt;=Simulation!$K$7,"YES","NO"))</f>
        <v>NO</v>
      </c>
      <c r="AA59" s="27">
        <f t="shared" ca="1" si="15"/>
        <v>8.1092491785733967E-2</v>
      </c>
      <c r="AB59" s="44">
        <f ca="1">IF(Z59="NO",IF(AA59&lt;=Simulation!$K$9,D59,E59),"")</f>
        <v>8</v>
      </c>
      <c r="AD59" s="44">
        <f t="shared" ca="1" si="16"/>
        <v>18</v>
      </c>
      <c r="AE59" s="6" t="str">
        <f t="shared" ca="1" si="17"/>
        <v>-</v>
      </c>
      <c r="AF59" s="44">
        <f t="shared" ca="1" si="18"/>
        <v>33</v>
      </c>
      <c r="AH59" s="44" t="str">
        <f t="shared" ca="1" si="77"/>
        <v/>
      </c>
      <c r="AI59" s="44" t="str">
        <f t="shared" ca="1" si="77"/>
        <v/>
      </c>
      <c r="AJ59" s="44" t="str">
        <f t="shared" ca="1" si="77"/>
        <v/>
      </c>
      <c r="AL59" s="44">
        <f ca="1">IF(AL58&lt;&gt;"",IF(AND(AL58&lt;60*Simulation!$K$8, AL58+AM59&lt;60*Simulation!$K$8),AL58+AM59,""),"")</f>
        <v>780</v>
      </c>
      <c r="AM59" s="44">
        <f ca="1">IF(AL58&lt;&gt;"",IF(AND(BL58&lt;&gt;"", AN58=BL58),RANDBETWEEN(Simulation!$N$6,Simulation!$P$6),RANDBETWEEN(Simulation!$N$5,Simulation!$P$5)),"")</f>
        <v>15</v>
      </c>
      <c r="AN59" s="44">
        <f t="shared" ca="1" si="65"/>
        <v>7</v>
      </c>
      <c r="AO59" s="44">
        <f t="shared" ca="1" si="19"/>
        <v>8</v>
      </c>
      <c r="AP59" s="27">
        <f t="shared" ca="1" si="20"/>
        <v>0.3174592104693762</v>
      </c>
      <c r="AQ59" s="44">
        <f t="shared" ca="1" si="21"/>
        <v>32</v>
      </c>
      <c r="AR59" s="44" t="str">
        <f ca="1">IF(AL59&lt;&gt;"",VLOOKUP(AQ59,'Players Stats'!$C$88:$D$127,2),"")</f>
        <v>Shooting Guard</v>
      </c>
      <c r="AS59" s="44" t="str">
        <f ca="1">IF(AL59&lt;&gt;"",VLOOKUP(AQ59,'Players Stats'!$C$88:$E$127,3),"")</f>
        <v>Stephen Curry</v>
      </c>
      <c r="AT59" s="27">
        <f t="shared" ca="1" si="22"/>
        <v>0.70053984150780924</v>
      </c>
      <c r="AU59" s="44">
        <f ca="1">IF(AL59&lt;&gt;"",VLOOKUP('Quarter 4'!AQ59-5*('Quarter 4'!AN59-1),'Players Stats'!$B$136:$J$140,1+AO59),"")</f>
        <v>4.4549999999999999E-2</v>
      </c>
      <c r="AV59" s="44" t="str">
        <f t="shared" ca="1" si="66"/>
        <v>NO</v>
      </c>
      <c r="AW59" s="27">
        <f t="shared" ca="1" si="23"/>
        <v>0.35861211927524872</v>
      </c>
      <c r="AX59" s="44">
        <f ca="1">IF(AL59&lt;&gt;"",IF(AV59="NO",VLOOKUP(AQ59,'Players Stats'!$C$88:$I$127,7),""),"")</f>
        <v>0.30196078431372547</v>
      </c>
      <c r="AY59" s="44">
        <f t="shared" ca="1" si="67"/>
        <v>2</v>
      </c>
      <c r="AZ59" s="27">
        <f t="shared" ca="1" si="24"/>
        <v>0.26094115879032431</v>
      </c>
      <c r="BA59" s="44">
        <f ca="1">IF(AV59="NO",VLOOKUP(AQ59,'Players Stats'!$C$88:$H$127,7-'Quarter 4'!AY59),"")</f>
        <v>0.45100000000000001</v>
      </c>
      <c r="BB59" s="44">
        <f t="shared" ca="1" si="68"/>
        <v>2</v>
      </c>
      <c r="BC59" s="27">
        <f t="shared" ca="1" si="25"/>
        <v>0.99227120606913732</v>
      </c>
      <c r="BD59" s="44" t="str">
        <f ca="1">IF(BC59="","",IF(BC59&lt;=VLOOKUP(AQ59,'Players Stats'!$C$88:$L$127,10),"YES","NO"))</f>
        <v>NO</v>
      </c>
      <c r="BE59" s="27" t="str">
        <f t="shared" ca="1" si="26"/>
        <v/>
      </c>
      <c r="BF59" s="44" t="str">
        <f ca="1">IF(BD59="YES",IF(BE59&lt;=VLOOKUP(AQ59,'Players Stats'!$C$88:$H$127,6),1,0),"")</f>
        <v/>
      </c>
      <c r="BG59" s="27" t="str">
        <f t="shared" ca="1" si="27"/>
        <v/>
      </c>
      <c r="BH59" s="44" t="str">
        <f ca="1">IF(AND(BD59="YES",BG59&lt;&gt;""),IF(BG59&lt;=VLOOKUP(AQ59,'Players Stats'!$C$88:$H$127,6),1,0),"")</f>
        <v/>
      </c>
      <c r="BI59" s="27" t="str">
        <f t="shared" ca="1" si="28"/>
        <v/>
      </c>
      <c r="BJ59" s="44" t="str">
        <f ca="1">IF(BI59="","",IF(BI59&lt;=Simulation!$K$7,"YES","NO"))</f>
        <v/>
      </c>
      <c r="BK59" s="27" t="str">
        <f t="shared" ca="1" si="29"/>
        <v/>
      </c>
      <c r="BL59" s="44" t="str">
        <f ca="1">IF(BJ59="NO",IF(BK59&lt;=Simulation!$K$9,AN59,AO59),"")</f>
        <v/>
      </c>
      <c r="BN59" s="44">
        <f t="shared" ca="1" si="30"/>
        <v>12</v>
      </c>
      <c r="BO59" s="6" t="str">
        <f t="shared" ca="1" si="31"/>
        <v>-</v>
      </c>
      <c r="BP59" s="44">
        <f t="shared" ca="1" si="32"/>
        <v>23</v>
      </c>
      <c r="BR59" s="44" t="str">
        <f t="shared" ca="1" si="2"/>
        <v/>
      </c>
      <c r="BS59" s="44" t="str">
        <f t="shared" ca="1" si="2"/>
        <v/>
      </c>
      <c r="BT59" s="44" t="str">
        <f t="shared" ca="1" si="2"/>
        <v/>
      </c>
      <c r="BU59" s="44"/>
      <c r="BV59" s="44">
        <f ca="1">IF(BV58&lt;&gt;"",IF(AND(BV58&lt;60*Simulation!$K$8, BV58+BW59&lt;60*Simulation!$K$8),BV58+BW59,""),"")</f>
        <v>755</v>
      </c>
      <c r="BW59" s="44">
        <f ca="1">IF(BV58&lt;&gt;"",IF(AND(CV58&lt;&gt;"", BX58=CV58),RANDBETWEEN(Simulation!$N$6,Simulation!$P$6),RANDBETWEEN(Simulation!$N$5,Simulation!$P$5)),"")</f>
        <v>10</v>
      </c>
      <c r="BX59" s="44">
        <f t="shared" ca="1" si="69"/>
        <v>7</v>
      </c>
      <c r="BY59" s="44">
        <f t="shared" ca="1" si="33"/>
        <v>8</v>
      </c>
      <c r="BZ59" s="27">
        <f t="shared" ca="1" si="34"/>
        <v>0.73907027703453676</v>
      </c>
      <c r="CA59" s="44">
        <f t="shared" ca="1" si="35"/>
        <v>34</v>
      </c>
      <c r="CB59" s="44" t="str">
        <f ca="1">IF(BV59&lt;&gt;"",VLOOKUP(CA59,'Players Stats'!$C$88:$D$127,2),"")</f>
        <v>Power Forward</v>
      </c>
      <c r="CC59" s="44" t="str">
        <f ca="1">IF(BV59&lt;&gt;"",VLOOKUP(CA59,'Players Stats'!$C$88:$E$127,3),"")</f>
        <v>Carl Landry</v>
      </c>
      <c r="CD59" s="27">
        <f t="shared" ca="1" si="36"/>
        <v>0.15187137076406654</v>
      </c>
      <c r="CE59" s="44">
        <f ca="1">IF(BV59&lt;&gt;"",VLOOKUP('Quarter 4'!CA59-5*('Quarter 4'!BX59-1),'Players Stats'!$B$136:$J$140,1+BY59),"")</f>
        <v>0.14340000000000003</v>
      </c>
      <c r="CF59" s="44" t="str">
        <f t="shared" ca="1" si="70"/>
        <v>NO</v>
      </c>
      <c r="CG59" s="27">
        <f t="shared" ca="1" si="37"/>
        <v>0.77056328760214499</v>
      </c>
      <c r="CH59" s="44">
        <f ca="1">IF(BV59&lt;&gt;"",IF(CF59="NO",VLOOKUP(CA59,'Players Stats'!$C$88:$I$127,7),""),"")</f>
        <v>0</v>
      </c>
      <c r="CI59" s="44">
        <f t="shared" ca="1" si="71"/>
        <v>2</v>
      </c>
      <c r="CJ59" s="27">
        <f t="shared" ca="1" si="38"/>
        <v>5.0374296721593881E-2</v>
      </c>
      <c r="CK59" s="44">
        <f ca="1">IF(CF59="NO",VLOOKUP(CA59,'Players Stats'!$C$88:$H$127,7-'Quarter 4'!CI59),"")</f>
        <v>0.54</v>
      </c>
      <c r="CL59" s="44">
        <f t="shared" ca="1" si="72"/>
        <v>2</v>
      </c>
      <c r="CM59" s="27">
        <f t="shared" ca="1" si="39"/>
        <v>0.36814956764736784</v>
      </c>
      <c r="CN59" s="44" t="str">
        <f ca="1">IF(CM59="","",IF(CM59&lt;=VLOOKUP(CA59,'Players Stats'!$C$88:$L$127,10),"YES","NO"))</f>
        <v>NO</v>
      </c>
      <c r="CO59" s="27" t="str">
        <f t="shared" ca="1" si="40"/>
        <v/>
      </c>
      <c r="CP59" s="44" t="str">
        <f ca="1">IF(CN59="YES",IF(CO59&lt;=VLOOKUP(CA59,'Players Stats'!$C$88:$H$127,6),1,0),"")</f>
        <v/>
      </c>
      <c r="CQ59" s="27" t="str">
        <f t="shared" ca="1" si="41"/>
        <v/>
      </c>
      <c r="CR59" s="44" t="str">
        <f ca="1">IF(AND(CN59="YES",CQ59&lt;&gt;""),IF(CQ59&lt;=VLOOKUP(CA59,'Players Stats'!$C$88:$H$127,6),1,0),"")</f>
        <v/>
      </c>
      <c r="CS59" s="27" t="str">
        <f t="shared" ca="1" si="42"/>
        <v/>
      </c>
      <c r="CT59" s="44" t="str">
        <f ca="1">IF(CS59="","",IF(CS59&lt;=Simulation!$K$7,"YES","NO"))</f>
        <v/>
      </c>
      <c r="CU59" s="27" t="str">
        <f t="shared" ca="1" si="43"/>
        <v/>
      </c>
      <c r="CV59" s="44" t="str">
        <f ca="1">IF(CT59="NO",IF(CU59&lt;=Simulation!$K$9,BX59,BY59),"")</f>
        <v/>
      </c>
      <c r="CX59" s="44">
        <f t="shared" ca="1" si="44"/>
        <v>34</v>
      </c>
      <c r="CY59" s="6" t="str">
        <f t="shared" ca="1" si="45"/>
        <v>-</v>
      </c>
      <c r="CZ59" s="44">
        <f t="shared" ca="1" si="46"/>
        <v>31</v>
      </c>
      <c r="DB59" s="44" t="str">
        <f t="shared" ca="1" si="3"/>
        <v/>
      </c>
      <c r="DC59" s="44" t="str">
        <f t="shared" ca="1" si="3"/>
        <v/>
      </c>
      <c r="DD59" s="44" t="str">
        <f t="shared" ca="1" si="3"/>
        <v/>
      </c>
      <c r="DE59" s="44"/>
      <c r="DF59" s="44">
        <f ca="1">IF(DF58&lt;&gt;"",IF(AND(DF58&lt;60*Simulation!$K$8, DF58+DG59&lt;60*Simulation!$K$8),DF58+DG59,""),"")</f>
        <v>690</v>
      </c>
      <c r="DG59" s="44">
        <f ca="1">IF(DF58&lt;&gt;"",IF(AND(EF58&lt;&gt;"", DH58=EF58),RANDBETWEEN(Simulation!$N$6,Simulation!$P$6),RANDBETWEEN(Simulation!$N$5,Simulation!$P$5)),"")</f>
        <v>8</v>
      </c>
      <c r="DH59" s="44">
        <f t="shared" ca="1" si="73"/>
        <v>8</v>
      </c>
      <c r="DI59" s="44">
        <f t="shared" ca="1" si="47"/>
        <v>7</v>
      </c>
      <c r="DJ59" s="27">
        <f t="shared" ca="1" si="48"/>
        <v>0.8063737166007432</v>
      </c>
      <c r="DK59" s="44">
        <f t="shared" ca="1" si="49"/>
        <v>40</v>
      </c>
      <c r="DL59" s="44" t="str">
        <f ca="1">IF(DF59&lt;&gt;"",VLOOKUP(DK59,'Players Stats'!$C$88:$D$127,2),"")</f>
        <v>Center</v>
      </c>
      <c r="DM59" s="44" t="str">
        <f ca="1">IF(DF59&lt;&gt;"",VLOOKUP(DK59,'Players Stats'!$C$88:$E$127,3),"")</f>
        <v>Tiago Splitter</v>
      </c>
      <c r="DN59" s="27">
        <f t="shared" ca="1" si="50"/>
        <v>0.64591095002929744</v>
      </c>
      <c r="DO59" s="44">
        <f ca="1">IF(DF59&lt;&gt;"",VLOOKUP('Quarter 4'!DK59-5*('Quarter 4'!DH59-1),'Players Stats'!$B$136:$J$140,1+DI59),"")</f>
        <v>5.1650000000000001E-2</v>
      </c>
      <c r="DP59" s="44" t="str">
        <f t="shared" ca="1" si="74"/>
        <v>NO</v>
      </c>
      <c r="DQ59" s="27">
        <f t="shared" ca="1" si="51"/>
        <v>2.7688059343454752E-3</v>
      </c>
      <c r="DR59" s="44">
        <f ca="1">IF(DF59&lt;&gt;"",IF(DP59="NO",VLOOKUP(DK59,'Players Stats'!$C$88:$I$127,7),""),"")</f>
        <v>0</v>
      </c>
      <c r="DS59" s="44">
        <f t="shared" ca="1" si="75"/>
        <v>2</v>
      </c>
      <c r="DT59" s="27">
        <f t="shared" ca="1" si="52"/>
        <v>6.0710699669622947E-2</v>
      </c>
      <c r="DU59" s="44">
        <f ca="1">IF(DP59="NO",VLOOKUP(DK59,'Players Stats'!$C$88:$H$127,7-'Quarter 4'!DS59),"")</f>
        <v>0.56000000000000005</v>
      </c>
      <c r="DV59" s="44">
        <f t="shared" ca="1" si="76"/>
        <v>2</v>
      </c>
      <c r="DW59" s="27">
        <f t="shared" ca="1" si="53"/>
        <v>0.32324845921779866</v>
      </c>
      <c r="DX59" s="44" t="str">
        <f ca="1">IF(DW59="","",IF(DW59&lt;=VLOOKUP(DK59,'Players Stats'!$C$88:$L$127,10),"YES","NO"))</f>
        <v>NO</v>
      </c>
      <c r="DY59" s="27" t="str">
        <f t="shared" ca="1" si="54"/>
        <v/>
      </c>
      <c r="DZ59" s="44" t="str">
        <f ca="1">IF(DX59="YES",IF(DY59&lt;=VLOOKUP(DK59,'Players Stats'!$C$88:$H$127,6),1,0),"")</f>
        <v/>
      </c>
      <c r="EA59" s="27" t="str">
        <f t="shared" ca="1" si="55"/>
        <v/>
      </c>
      <c r="EB59" s="44" t="str">
        <f ca="1">IF(AND(DX59="YES",EA59&lt;&gt;""),IF(EA59&lt;=VLOOKUP(DK59,'Players Stats'!$C$88:$H$127,6),1,0),"")</f>
        <v/>
      </c>
      <c r="EC59" s="27" t="str">
        <f t="shared" ca="1" si="56"/>
        <v/>
      </c>
      <c r="ED59" s="44" t="str">
        <f ca="1">IF(EC59="","",IF(EC59&lt;=Simulation!$K$7,"YES","NO"))</f>
        <v/>
      </c>
      <c r="EE59" s="27" t="str">
        <f t="shared" ca="1" si="57"/>
        <v/>
      </c>
      <c r="EF59" s="44" t="str">
        <f ca="1">IF(ED59="NO",IF(EE59&lt;=Simulation!$K$9,DH59,DI59),"")</f>
        <v/>
      </c>
      <c r="EH59" s="44">
        <f t="shared" ca="1" si="58"/>
        <v>22</v>
      </c>
      <c r="EI59" s="6" t="str">
        <f t="shared" ca="1" si="59"/>
        <v>-</v>
      </c>
      <c r="EJ59" s="44">
        <f t="shared" ca="1" si="60"/>
        <v>26</v>
      </c>
      <c r="EL59" s="44" t="str">
        <f t="shared" ca="1" si="4"/>
        <v/>
      </c>
      <c r="EM59" s="44" t="str">
        <f t="shared" ca="1" si="4"/>
        <v/>
      </c>
      <c r="EN59" s="44" t="str">
        <f t="shared" ca="1" si="4"/>
        <v/>
      </c>
    </row>
    <row r="60" spans="2:144">
      <c r="B60" s="44">
        <f ca="1">IF(B59&lt;&gt;"",IF(AND(B59&lt;60*Simulation!$K$8, B59+C60&lt;60*Simulation!$K$8),B59+C60,""),"")</f>
        <v>748</v>
      </c>
      <c r="C60" s="44">
        <f ca="1">IF(B59&lt;&gt;"",IF(AND(AB59&lt;&gt;"", D59=AB59),RANDBETWEEN(Simulation!$N$6,Simulation!$P$6),RANDBETWEEN(Simulation!$N$5,Simulation!$P$5)),"")</f>
        <v>21</v>
      </c>
      <c r="D60" s="44">
        <f t="shared" ca="1" si="61"/>
        <v>8</v>
      </c>
      <c r="E60" s="44">
        <f t="shared" ca="1" si="5"/>
        <v>7</v>
      </c>
      <c r="F60" s="27">
        <f t="shared" ca="1" si="6"/>
        <v>0.3989692798926664</v>
      </c>
      <c r="G60" s="44">
        <f t="shared" ca="1" si="7"/>
        <v>37</v>
      </c>
      <c r="H60" s="44" t="str">
        <f ca="1">IF(B60&lt;&gt;"",VLOOKUP(G60,'Players Stats'!$C$88:$D$127,2),"")</f>
        <v>Shooting Guard</v>
      </c>
      <c r="I60" s="44" t="str">
        <f ca="1">IF(B60&lt;&gt;"",VLOOKUP(G60,'Players Stats'!$C$88:$E$127,3),"")</f>
        <v>Tony Parker</v>
      </c>
      <c r="J60" s="27">
        <f t="shared" ca="1" si="8"/>
        <v>0.95291728420250466</v>
      </c>
      <c r="K60" s="44">
        <f ca="1">IF(B60&lt;&gt;"",VLOOKUP('Quarter 4'!G60-5*('Quarter 4'!D60-1),'Players Stats'!$B$136:$J$140,1+E60),"")</f>
        <v>9.6149999999999999E-2</v>
      </c>
      <c r="L60" s="44" t="str">
        <f t="shared" ca="1" si="62"/>
        <v>NO</v>
      </c>
      <c r="M60" s="27">
        <f t="shared" ca="1" si="9"/>
        <v>0.13778836746527445</v>
      </c>
      <c r="N60" s="44">
        <f ca="1">IF(B60&lt;&gt;"",IF(L60="NO",VLOOKUP(G60,'Players Stats'!$C$88:$I$127,7),""),"")</f>
        <v>6.2111801242236017E-2</v>
      </c>
      <c r="O60" s="44">
        <f t="shared" ca="1" si="63"/>
        <v>2</v>
      </c>
      <c r="P60" s="27">
        <f t="shared" ca="1" si="10"/>
        <v>0.64300591557716458</v>
      </c>
      <c r="Q60" s="44">
        <f ca="1">IF(L60="NO",VLOOKUP(G60,'Players Stats'!$C$88:$H$127,7-'Quarter 4'!O60),"")</f>
        <v>0.52200000000000002</v>
      </c>
      <c r="R60" s="44">
        <f t="shared" ca="1" si="64"/>
        <v>0</v>
      </c>
      <c r="S60" s="27">
        <f t="shared" ca="1" si="11"/>
        <v>0.84933997343571999</v>
      </c>
      <c r="T60" s="44" t="str">
        <f ca="1">IF(S60="","",IF(S60&lt;=VLOOKUP(G60,'Players Stats'!$C$88:$L$127,10),"YES","NO"))</f>
        <v>NO</v>
      </c>
      <c r="U60" s="27" t="str">
        <f t="shared" ca="1" si="12"/>
        <v/>
      </c>
      <c r="V60" s="44" t="str">
        <f ca="1">IF(T60="YES",IF(U60&lt;=VLOOKUP(G60,'Players Stats'!$C$88:$H$127,6),1,0),"")</f>
        <v/>
      </c>
      <c r="W60" s="27" t="str">
        <f t="shared" ca="1" si="13"/>
        <v/>
      </c>
      <c r="X60" s="44" t="str">
        <f ca="1">IF(AND(T60="YES",W60&lt;&gt;""),IF(W60&lt;=VLOOKUP(G60,'Players Stats'!$C$88:$H$127,6),1,0),"")</f>
        <v/>
      </c>
      <c r="Y60" s="27">
        <f t="shared" ca="1" si="14"/>
        <v>0.33879271782009279</v>
      </c>
      <c r="Z60" s="44" t="str">
        <f ca="1">IF(Y60="","",IF(Y60&lt;=Simulation!$K$7,"YES","NO"))</f>
        <v>NO</v>
      </c>
      <c r="AA60" s="27">
        <f t="shared" ca="1" si="15"/>
        <v>0.42938257390584456</v>
      </c>
      <c r="AB60" s="44">
        <f ca="1">IF(Z60="NO",IF(AA60&lt;=Simulation!$K$9,D60,E60),"")</f>
        <v>7</v>
      </c>
      <c r="AD60" s="44">
        <f t="shared" ca="1" si="16"/>
        <v>18</v>
      </c>
      <c r="AE60" s="6" t="str">
        <f t="shared" ca="1" si="17"/>
        <v>-</v>
      </c>
      <c r="AF60" s="44">
        <f t="shared" ca="1" si="18"/>
        <v>33</v>
      </c>
      <c r="AH60" s="44" t="str">
        <f t="shared" ca="1" si="77"/>
        <v/>
      </c>
      <c r="AI60" s="44" t="str">
        <f t="shared" ca="1" si="77"/>
        <v/>
      </c>
      <c r="AJ60" s="44" t="str">
        <f t="shared" ca="1" si="77"/>
        <v/>
      </c>
      <c r="AL60" s="44">
        <f ca="1">IF(AL59&lt;&gt;"",IF(AND(AL59&lt;60*Simulation!$K$8, AL59+AM60&lt;60*Simulation!$K$8),AL59+AM60,""),"")</f>
        <v>797</v>
      </c>
      <c r="AM60" s="44">
        <f ca="1">IF(AL59&lt;&gt;"",IF(AND(BL59&lt;&gt;"", AN59=BL59),RANDBETWEEN(Simulation!$N$6,Simulation!$P$6),RANDBETWEEN(Simulation!$N$5,Simulation!$P$5)),"")</f>
        <v>17</v>
      </c>
      <c r="AN60" s="44">
        <f t="shared" ca="1" si="65"/>
        <v>8</v>
      </c>
      <c r="AO60" s="44">
        <f t="shared" ca="1" si="19"/>
        <v>7</v>
      </c>
      <c r="AP60" s="27">
        <f t="shared" ca="1" si="20"/>
        <v>0.6144420340803296</v>
      </c>
      <c r="AQ60" s="44">
        <f t="shared" ca="1" si="21"/>
        <v>39</v>
      </c>
      <c r="AR60" s="44" t="str">
        <f ca="1">IF(AL60&lt;&gt;"",VLOOKUP(AQ60,'Players Stats'!$C$88:$D$127,2),"")</f>
        <v>Power Forward</v>
      </c>
      <c r="AS60" s="44" t="str">
        <f ca="1">IF(AL60&lt;&gt;"",VLOOKUP(AQ60,'Players Stats'!$C$88:$E$127,3),"")</f>
        <v>Tim Duncan</v>
      </c>
      <c r="AT60" s="27">
        <f t="shared" ca="1" si="22"/>
        <v>0.98352989416833148</v>
      </c>
      <c r="AU60" s="44">
        <f ca="1">IF(AL60&lt;&gt;"",VLOOKUP('Quarter 4'!AQ60-5*('Quarter 4'!AN60-1),'Players Stats'!$B$136:$J$140,1+AO60),"")</f>
        <v>3.9400000000000004E-2</v>
      </c>
      <c r="AV60" s="44" t="str">
        <f t="shared" ca="1" si="66"/>
        <v>NO</v>
      </c>
      <c r="AW60" s="27">
        <f t="shared" ca="1" si="23"/>
        <v>0.16817700641134048</v>
      </c>
      <c r="AX60" s="44">
        <f ca="1">IF(AL60&lt;&gt;"",IF(AV60="NO",VLOOKUP(AQ60,'Players Stats'!$C$88:$I$127,7),""),"")</f>
        <v>7.0422535211267616E-3</v>
      </c>
      <c r="AY60" s="44">
        <f t="shared" ca="1" si="67"/>
        <v>2</v>
      </c>
      <c r="AZ60" s="27">
        <f t="shared" ca="1" si="24"/>
        <v>4.7232435719718469E-3</v>
      </c>
      <c r="BA60" s="44">
        <f ca="1">IF(AV60="NO",VLOOKUP(AQ60,'Players Stats'!$C$88:$H$127,7-'Quarter 4'!AY60),"")</f>
        <v>0.502</v>
      </c>
      <c r="BB60" s="44">
        <f t="shared" ca="1" si="68"/>
        <v>2</v>
      </c>
      <c r="BC60" s="27">
        <f t="shared" ca="1" si="25"/>
        <v>0.87070480277632678</v>
      </c>
      <c r="BD60" s="44" t="str">
        <f ca="1">IF(BC60="","",IF(BC60&lt;=VLOOKUP(AQ60,'Players Stats'!$C$88:$L$127,10),"YES","NO"))</f>
        <v>NO</v>
      </c>
      <c r="BE60" s="27" t="str">
        <f t="shared" ca="1" si="26"/>
        <v/>
      </c>
      <c r="BF60" s="44" t="str">
        <f ca="1">IF(BD60="YES",IF(BE60&lt;=VLOOKUP(AQ60,'Players Stats'!$C$88:$H$127,6),1,0),"")</f>
        <v/>
      </c>
      <c r="BG60" s="27" t="str">
        <f t="shared" ca="1" si="27"/>
        <v/>
      </c>
      <c r="BH60" s="44" t="str">
        <f ca="1">IF(AND(BD60="YES",BG60&lt;&gt;""),IF(BG60&lt;=VLOOKUP(AQ60,'Players Stats'!$C$88:$H$127,6),1,0),"")</f>
        <v/>
      </c>
      <c r="BI60" s="27" t="str">
        <f t="shared" ca="1" si="28"/>
        <v/>
      </c>
      <c r="BJ60" s="44" t="str">
        <f ca="1">IF(BI60="","",IF(BI60&lt;=Simulation!$K$7,"YES","NO"))</f>
        <v/>
      </c>
      <c r="BK60" s="27" t="str">
        <f t="shared" ca="1" si="29"/>
        <v/>
      </c>
      <c r="BL60" s="44" t="str">
        <f ca="1">IF(BJ60="NO",IF(BK60&lt;=Simulation!$K$9,AN60,AO60),"")</f>
        <v/>
      </c>
      <c r="BN60" s="44">
        <f t="shared" ca="1" si="30"/>
        <v>12</v>
      </c>
      <c r="BO60" s="6" t="str">
        <f t="shared" ca="1" si="31"/>
        <v>-</v>
      </c>
      <c r="BP60" s="44">
        <f t="shared" ca="1" si="32"/>
        <v>25</v>
      </c>
      <c r="BR60" s="44" t="str">
        <f t="shared" ca="1" si="2"/>
        <v/>
      </c>
      <c r="BS60" s="44" t="str">
        <f t="shared" ca="1" si="2"/>
        <v/>
      </c>
      <c r="BT60" s="44" t="str">
        <f t="shared" ca="1" si="2"/>
        <v/>
      </c>
      <c r="BU60" s="44"/>
      <c r="BV60" s="44">
        <f ca="1">IF(BV59&lt;&gt;"",IF(AND(BV59&lt;60*Simulation!$K$8, BV59+BW60&lt;60*Simulation!$K$8),BV59+BW60,""),"")</f>
        <v>770</v>
      </c>
      <c r="BW60" s="44">
        <f ca="1">IF(BV59&lt;&gt;"",IF(AND(CV59&lt;&gt;"", BX59=CV59),RANDBETWEEN(Simulation!$N$6,Simulation!$P$6),RANDBETWEEN(Simulation!$N$5,Simulation!$P$5)),"")</f>
        <v>15</v>
      </c>
      <c r="BX60" s="44">
        <f t="shared" ca="1" si="69"/>
        <v>8</v>
      </c>
      <c r="BY60" s="44">
        <f t="shared" ca="1" si="33"/>
        <v>7</v>
      </c>
      <c r="BZ60" s="27">
        <f t="shared" ca="1" si="34"/>
        <v>0.93251779933056089</v>
      </c>
      <c r="CA60" s="44">
        <f t="shared" ca="1" si="35"/>
        <v>40</v>
      </c>
      <c r="CB60" s="44" t="str">
        <f ca="1">IF(BV60&lt;&gt;"",VLOOKUP(CA60,'Players Stats'!$C$88:$D$127,2),"")</f>
        <v>Center</v>
      </c>
      <c r="CC60" s="44" t="str">
        <f ca="1">IF(BV60&lt;&gt;"",VLOOKUP(CA60,'Players Stats'!$C$88:$E$127,3),"")</f>
        <v>Tiago Splitter</v>
      </c>
      <c r="CD60" s="27">
        <f t="shared" ca="1" si="36"/>
        <v>0.96691104279798012</v>
      </c>
      <c r="CE60" s="44">
        <f ca="1">IF(BV60&lt;&gt;"",VLOOKUP('Quarter 4'!CA60-5*('Quarter 4'!BX60-1),'Players Stats'!$B$136:$J$140,1+BY60),"")</f>
        <v>5.1650000000000001E-2</v>
      </c>
      <c r="CF60" s="44" t="str">
        <f t="shared" ca="1" si="70"/>
        <v>NO</v>
      </c>
      <c r="CG60" s="27">
        <f t="shared" ca="1" si="37"/>
        <v>0.81518475188680894</v>
      </c>
      <c r="CH60" s="44">
        <f ca="1">IF(BV60&lt;&gt;"",IF(CF60="NO",VLOOKUP(CA60,'Players Stats'!$C$88:$I$127,7),""),"")</f>
        <v>0</v>
      </c>
      <c r="CI60" s="44">
        <f t="shared" ca="1" si="71"/>
        <v>2</v>
      </c>
      <c r="CJ60" s="27">
        <f t="shared" ca="1" si="38"/>
        <v>0.75818396174193958</v>
      </c>
      <c r="CK60" s="44">
        <f ca="1">IF(CF60="NO",VLOOKUP(CA60,'Players Stats'!$C$88:$H$127,7-'Quarter 4'!CI60),"")</f>
        <v>0.56000000000000005</v>
      </c>
      <c r="CL60" s="44">
        <f t="shared" ca="1" si="72"/>
        <v>0</v>
      </c>
      <c r="CM60" s="27">
        <f t="shared" ca="1" si="39"/>
        <v>0.8644428568183451</v>
      </c>
      <c r="CN60" s="44" t="str">
        <f ca="1">IF(CM60="","",IF(CM60&lt;=VLOOKUP(CA60,'Players Stats'!$C$88:$L$127,10),"YES","NO"))</f>
        <v>NO</v>
      </c>
      <c r="CO60" s="27" t="str">
        <f t="shared" ca="1" si="40"/>
        <v/>
      </c>
      <c r="CP60" s="44" t="str">
        <f ca="1">IF(CN60="YES",IF(CO60&lt;=VLOOKUP(CA60,'Players Stats'!$C$88:$H$127,6),1,0),"")</f>
        <v/>
      </c>
      <c r="CQ60" s="27" t="str">
        <f t="shared" ca="1" si="41"/>
        <v/>
      </c>
      <c r="CR60" s="44" t="str">
        <f ca="1">IF(AND(CN60="YES",CQ60&lt;&gt;""),IF(CQ60&lt;=VLOOKUP(CA60,'Players Stats'!$C$88:$H$127,6),1,0),"")</f>
        <v/>
      </c>
      <c r="CS60" s="27">
        <f t="shared" ca="1" si="42"/>
        <v>0.96255904611422449</v>
      </c>
      <c r="CT60" s="44" t="str">
        <f ca="1">IF(CS60="","",IF(CS60&lt;=Simulation!$K$7,"YES","NO"))</f>
        <v>NO</v>
      </c>
      <c r="CU60" s="27">
        <f t="shared" ca="1" si="43"/>
        <v>0.90295152090001263</v>
      </c>
      <c r="CV60" s="44">
        <f ca="1">IF(CT60="NO",IF(CU60&lt;=Simulation!$K$9,BX60,BY60),"")</f>
        <v>7</v>
      </c>
      <c r="CX60" s="44">
        <f t="shared" ca="1" si="44"/>
        <v>34</v>
      </c>
      <c r="CY60" s="6" t="str">
        <f t="shared" ca="1" si="45"/>
        <v>-</v>
      </c>
      <c r="CZ60" s="44">
        <f t="shared" ca="1" si="46"/>
        <v>31</v>
      </c>
      <c r="DB60" s="44" t="str">
        <f t="shared" ca="1" si="3"/>
        <v/>
      </c>
      <c r="DC60" s="44" t="str">
        <f t="shared" ca="1" si="3"/>
        <v/>
      </c>
      <c r="DD60" s="44" t="str">
        <f t="shared" ca="1" si="3"/>
        <v/>
      </c>
      <c r="DE60" s="44"/>
      <c r="DF60" s="44">
        <f ca="1">IF(DF59&lt;&gt;"",IF(AND(DF59&lt;60*Simulation!$K$8, DF59+DG60&lt;60*Simulation!$K$8),DF59+DG60,""),"")</f>
        <v>709</v>
      </c>
      <c r="DG60" s="44">
        <f ca="1">IF(DF59&lt;&gt;"",IF(AND(EF59&lt;&gt;"", DH59=EF59),RANDBETWEEN(Simulation!$N$6,Simulation!$P$6),RANDBETWEEN(Simulation!$N$5,Simulation!$P$5)),"")</f>
        <v>19</v>
      </c>
      <c r="DH60" s="44">
        <f t="shared" ca="1" si="73"/>
        <v>7</v>
      </c>
      <c r="DI60" s="44">
        <f t="shared" ca="1" si="47"/>
        <v>8</v>
      </c>
      <c r="DJ60" s="27">
        <f t="shared" ca="1" si="48"/>
        <v>0.31192256772883775</v>
      </c>
      <c r="DK60" s="44">
        <f t="shared" ca="1" si="49"/>
        <v>32</v>
      </c>
      <c r="DL60" s="44" t="str">
        <f ca="1">IF(DF60&lt;&gt;"",VLOOKUP(DK60,'Players Stats'!$C$88:$D$127,2),"")</f>
        <v>Shooting Guard</v>
      </c>
      <c r="DM60" s="44" t="str">
        <f ca="1">IF(DF60&lt;&gt;"",VLOOKUP(DK60,'Players Stats'!$C$88:$E$127,3),"")</f>
        <v>Stephen Curry</v>
      </c>
      <c r="DN60" s="27">
        <f t="shared" ca="1" si="50"/>
        <v>0.3827214900959709</v>
      </c>
      <c r="DO60" s="44">
        <f ca="1">IF(DF60&lt;&gt;"",VLOOKUP('Quarter 4'!DK60-5*('Quarter 4'!DH60-1),'Players Stats'!$B$136:$J$140,1+DI60),"")</f>
        <v>4.4549999999999999E-2</v>
      </c>
      <c r="DP60" s="44" t="str">
        <f t="shared" ca="1" si="74"/>
        <v>NO</v>
      </c>
      <c r="DQ60" s="27">
        <f t="shared" ca="1" si="51"/>
        <v>0.53926472316454788</v>
      </c>
      <c r="DR60" s="44">
        <f ca="1">IF(DF60&lt;&gt;"",IF(DP60="NO",VLOOKUP(DK60,'Players Stats'!$C$88:$I$127,7),""),"")</f>
        <v>0.30196078431372547</v>
      </c>
      <c r="DS60" s="44">
        <f t="shared" ca="1" si="75"/>
        <v>2</v>
      </c>
      <c r="DT60" s="27">
        <f t="shared" ca="1" si="52"/>
        <v>0.53627712292537388</v>
      </c>
      <c r="DU60" s="44">
        <f ca="1">IF(DP60="NO",VLOOKUP(DK60,'Players Stats'!$C$88:$H$127,7-'Quarter 4'!DS60),"")</f>
        <v>0.45100000000000001</v>
      </c>
      <c r="DV60" s="44">
        <f t="shared" ca="1" si="76"/>
        <v>0</v>
      </c>
      <c r="DW60" s="27">
        <f t="shared" ca="1" si="53"/>
        <v>0.62586861115027403</v>
      </c>
      <c r="DX60" s="44" t="str">
        <f ca="1">IF(DW60="","",IF(DW60&lt;=VLOOKUP(DK60,'Players Stats'!$C$88:$L$127,10),"YES","NO"))</f>
        <v>NO</v>
      </c>
      <c r="DY60" s="27" t="str">
        <f t="shared" ca="1" si="54"/>
        <v/>
      </c>
      <c r="DZ60" s="44" t="str">
        <f ca="1">IF(DX60="YES",IF(DY60&lt;=VLOOKUP(DK60,'Players Stats'!$C$88:$H$127,6),1,0),"")</f>
        <v/>
      </c>
      <c r="EA60" s="27" t="str">
        <f t="shared" ca="1" si="55"/>
        <v/>
      </c>
      <c r="EB60" s="44" t="str">
        <f ca="1">IF(AND(DX60="YES",EA60&lt;&gt;""),IF(EA60&lt;=VLOOKUP(DK60,'Players Stats'!$C$88:$H$127,6),1,0),"")</f>
        <v/>
      </c>
      <c r="EC60" s="27">
        <f t="shared" ca="1" si="56"/>
        <v>0.42792763807433309</v>
      </c>
      <c r="ED60" s="44" t="str">
        <f ca="1">IF(EC60="","",IF(EC60&lt;=Simulation!$K$7,"YES","NO"))</f>
        <v>NO</v>
      </c>
      <c r="EE60" s="27">
        <f t="shared" ca="1" si="57"/>
        <v>0.7844551497975415</v>
      </c>
      <c r="EF60" s="44">
        <f ca="1">IF(ED60="NO",IF(EE60&lt;=Simulation!$K$9,DH60,DI60),"")</f>
        <v>8</v>
      </c>
      <c r="EH60" s="44">
        <f t="shared" ca="1" si="58"/>
        <v>22</v>
      </c>
      <c r="EI60" s="6" t="str">
        <f t="shared" ca="1" si="59"/>
        <v>-</v>
      </c>
      <c r="EJ60" s="44">
        <f t="shared" ca="1" si="60"/>
        <v>26</v>
      </c>
      <c r="EL60" s="44" t="str">
        <f t="shared" ca="1" si="4"/>
        <v/>
      </c>
      <c r="EM60" s="44" t="str">
        <f t="shared" ca="1" si="4"/>
        <v/>
      </c>
      <c r="EN60" s="44" t="str">
        <f t="shared" ca="1" si="4"/>
        <v/>
      </c>
    </row>
    <row r="61" spans="2:144">
      <c r="B61" s="44">
        <f ca="1">IF(B60&lt;&gt;"",IF(AND(B60&lt;60*Simulation!$K$8, B60+C61&lt;60*Simulation!$K$8),B60+C61,""),"")</f>
        <v>756</v>
      </c>
      <c r="C61" s="44">
        <f ca="1">IF(B60&lt;&gt;"",IF(AND(AB60&lt;&gt;"", D60=AB60),RANDBETWEEN(Simulation!$N$6,Simulation!$P$6),RANDBETWEEN(Simulation!$N$5,Simulation!$P$5)),"")</f>
        <v>8</v>
      </c>
      <c r="D61" s="44">
        <f t="shared" ca="1" si="61"/>
        <v>7</v>
      </c>
      <c r="E61" s="44">
        <f t="shared" ca="1" si="5"/>
        <v>8</v>
      </c>
      <c r="F61" s="27">
        <f t="shared" ca="1" si="6"/>
        <v>0.17457535431741023</v>
      </c>
      <c r="G61" s="44">
        <f t="shared" ca="1" si="7"/>
        <v>31</v>
      </c>
      <c r="H61" s="44" t="str">
        <f ca="1">IF(B61&lt;&gt;"",VLOOKUP(G61,'Players Stats'!$C$88:$D$127,2),"")</f>
        <v>Point Guard</v>
      </c>
      <c r="I61" s="44" t="str">
        <f ca="1">IF(B61&lt;&gt;"",VLOOKUP(G61,'Players Stats'!$C$88:$E$127,3),"")</f>
        <v>Klay Thompson</v>
      </c>
      <c r="J61" s="27">
        <f t="shared" ca="1" si="8"/>
        <v>0.17488383556447795</v>
      </c>
      <c r="K61" s="44">
        <f ca="1">IF(B61&lt;&gt;"",VLOOKUP('Quarter 4'!G61-5*('Quarter 4'!D61-1),'Players Stats'!$B$136:$J$140,1+E61),"")</f>
        <v>9.7650000000000001E-2</v>
      </c>
      <c r="L61" s="44" t="str">
        <f t="shared" ca="1" si="62"/>
        <v>NO</v>
      </c>
      <c r="M61" s="27">
        <f t="shared" ca="1" si="9"/>
        <v>0.5221104715901479</v>
      </c>
      <c r="N61" s="44">
        <f ca="1">IF(B61&lt;&gt;"",IF(L61="NO",VLOOKUP(G61,'Players Stats'!$C$88:$I$127,7),""),"")</f>
        <v>0.30331753554502372</v>
      </c>
      <c r="O61" s="44">
        <f t="shared" ca="1" si="63"/>
        <v>2</v>
      </c>
      <c r="P61" s="27">
        <f t="shared" ca="1" si="10"/>
        <v>0.32991906536498083</v>
      </c>
      <c r="Q61" s="44">
        <f ca="1">IF(L61="NO",VLOOKUP(G61,'Players Stats'!$C$88:$H$127,7-'Quarter 4'!O61),"")</f>
        <v>0.42199999999999999</v>
      </c>
      <c r="R61" s="44">
        <f t="shared" ca="1" si="64"/>
        <v>2</v>
      </c>
      <c r="S61" s="27">
        <f t="shared" ca="1" si="11"/>
        <v>0.74568472393371232</v>
      </c>
      <c r="T61" s="44" t="str">
        <f ca="1">IF(S61="","",IF(S61&lt;=VLOOKUP(G61,'Players Stats'!$C$88:$L$127,10),"YES","NO"))</f>
        <v>NO</v>
      </c>
      <c r="U61" s="27" t="str">
        <f t="shared" ca="1" si="12"/>
        <v/>
      </c>
      <c r="V61" s="44" t="str">
        <f ca="1">IF(T61="YES",IF(U61&lt;=VLOOKUP(G61,'Players Stats'!$C$88:$H$127,6),1,0),"")</f>
        <v/>
      </c>
      <c r="W61" s="27" t="str">
        <f t="shared" ca="1" si="13"/>
        <v/>
      </c>
      <c r="X61" s="44" t="str">
        <f ca="1">IF(AND(T61="YES",W61&lt;&gt;""),IF(W61&lt;=VLOOKUP(G61,'Players Stats'!$C$88:$H$127,6),1,0),"")</f>
        <v/>
      </c>
      <c r="Y61" s="27" t="str">
        <f t="shared" ca="1" si="14"/>
        <v/>
      </c>
      <c r="Z61" s="44" t="str">
        <f ca="1">IF(Y61="","",IF(Y61&lt;=Simulation!$K$7,"YES","NO"))</f>
        <v/>
      </c>
      <c r="AA61" s="27" t="str">
        <f t="shared" ca="1" si="15"/>
        <v/>
      </c>
      <c r="AB61" s="44" t="str">
        <f ca="1">IF(Z61="NO",IF(AA61&lt;=Simulation!$K$9,D61,E61),"")</f>
        <v/>
      </c>
      <c r="AD61" s="44">
        <f t="shared" ca="1" si="16"/>
        <v>20</v>
      </c>
      <c r="AE61" s="6" t="str">
        <f t="shared" ca="1" si="17"/>
        <v>-</v>
      </c>
      <c r="AF61" s="44">
        <f t="shared" ca="1" si="18"/>
        <v>33</v>
      </c>
      <c r="AH61" s="44" t="str">
        <f t="shared" ca="1" si="77"/>
        <v/>
      </c>
      <c r="AI61" s="44" t="str">
        <f t="shared" ca="1" si="77"/>
        <v/>
      </c>
      <c r="AJ61" s="44" t="str">
        <f t="shared" ca="1" si="77"/>
        <v/>
      </c>
      <c r="AL61" s="44">
        <f ca="1">IF(AL60&lt;&gt;"",IF(AND(AL60&lt;60*Simulation!$K$8, AL60+AM61&lt;60*Simulation!$K$8),AL60+AM61,""),"")</f>
        <v>806</v>
      </c>
      <c r="AM61" s="44">
        <f ca="1">IF(AL60&lt;&gt;"",IF(AND(BL60&lt;&gt;"", AN60=BL60),RANDBETWEEN(Simulation!$N$6,Simulation!$P$6),RANDBETWEEN(Simulation!$N$5,Simulation!$P$5)),"")</f>
        <v>9</v>
      </c>
      <c r="AN61" s="44">
        <f t="shared" ca="1" si="65"/>
        <v>7</v>
      </c>
      <c r="AO61" s="44">
        <f t="shared" ca="1" si="19"/>
        <v>8</v>
      </c>
      <c r="AP61" s="27">
        <f t="shared" ca="1" si="20"/>
        <v>7.1882867462036648E-2</v>
      </c>
      <c r="AQ61" s="44">
        <f t="shared" ca="1" si="21"/>
        <v>31</v>
      </c>
      <c r="AR61" s="44" t="str">
        <f ca="1">IF(AL61&lt;&gt;"",VLOOKUP(AQ61,'Players Stats'!$C$88:$D$127,2),"")</f>
        <v>Point Guard</v>
      </c>
      <c r="AS61" s="44" t="str">
        <f ca="1">IF(AL61&lt;&gt;"",VLOOKUP(AQ61,'Players Stats'!$C$88:$E$127,3),"")</f>
        <v>Klay Thompson</v>
      </c>
      <c r="AT61" s="27">
        <f t="shared" ca="1" si="22"/>
        <v>0.93629201890590141</v>
      </c>
      <c r="AU61" s="44">
        <f ca="1">IF(AL61&lt;&gt;"",VLOOKUP('Quarter 4'!AQ61-5*('Quarter 4'!AN61-1),'Players Stats'!$B$136:$J$140,1+AO61),"")</f>
        <v>9.7650000000000001E-2</v>
      </c>
      <c r="AV61" s="44" t="str">
        <f t="shared" ca="1" si="66"/>
        <v>NO</v>
      </c>
      <c r="AW61" s="27">
        <f t="shared" ca="1" si="23"/>
        <v>0.60630012388516807</v>
      </c>
      <c r="AX61" s="44">
        <f ca="1">IF(AL61&lt;&gt;"",IF(AV61="NO",VLOOKUP(AQ61,'Players Stats'!$C$88:$I$127,7),""),"")</f>
        <v>0.30331753554502372</v>
      </c>
      <c r="AY61" s="44">
        <f t="shared" ca="1" si="67"/>
        <v>2</v>
      </c>
      <c r="AZ61" s="27">
        <f t="shared" ca="1" si="24"/>
        <v>8.3963372293142324E-2</v>
      </c>
      <c r="BA61" s="44">
        <f ca="1">IF(AV61="NO",VLOOKUP(AQ61,'Players Stats'!$C$88:$H$127,7-'Quarter 4'!AY61),"")</f>
        <v>0.42199999999999999</v>
      </c>
      <c r="BB61" s="44">
        <f t="shared" ca="1" si="68"/>
        <v>2</v>
      </c>
      <c r="BC61" s="27">
        <f t="shared" ca="1" si="25"/>
        <v>0.46228508746377694</v>
      </c>
      <c r="BD61" s="44" t="str">
        <f ca="1">IF(BC61="","",IF(BC61&lt;=VLOOKUP(AQ61,'Players Stats'!$C$88:$L$127,10),"YES","NO"))</f>
        <v>NO</v>
      </c>
      <c r="BE61" s="27" t="str">
        <f t="shared" ca="1" si="26"/>
        <v/>
      </c>
      <c r="BF61" s="44" t="str">
        <f ca="1">IF(BD61="YES",IF(BE61&lt;=VLOOKUP(AQ61,'Players Stats'!$C$88:$H$127,6),1,0),"")</f>
        <v/>
      </c>
      <c r="BG61" s="27" t="str">
        <f t="shared" ca="1" si="27"/>
        <v/>
      </c>
      <c r="BH61" s="44" t="str">
        <f ca="1">IF(AND(BD61="YES",BG61&lt;&gt;""),IF(BG61&lt;=VLOOKUP(AQ61,'Players Stats'!$C$88:$H$127,6),1,0),"")</f>
        <v/>
      </c>
      <c r="BI61" s="27" t="str">
        <f t="shared" ca="1" si="28"/>
        <v/>
      </c>
      <c r="BJ61" s="44" t="str">
        <f ca="1">IF(BI61="","",IF(BI61&lt;=Simulation!$K$7,"YES","NO"))</f>
        <v/>
      </c>
      <c r="BK61" s="27" t="str">
        <f t="shared" ca="1" si="29"/>
        <v/>
      </c>
      <c r="BL61" s="44" t="str">
        <f ca="1">IF(BJ61="NO",IF(BK61&lt;=Simulation!$K$9,AN61,AO61),"")</f>
        <v/>
      </c>
      <c r="BN61" s="44">
        <f t="shared" ca="1" si="30"/>
        <v>14</v>
      </c>
      <c r="BO61" s="6" t="str">
        <f t="shared" ca="1" si="31"/>
        <v>-</v>
      </c>
      <c r="BP61" s="44">
        <f t="shared" ca="1" si="32"/>
        <v>25</v>
      </c>
      <c r="BR61" s="44" t="str">
        <f t="shared" ca="1" si="2"/>
        <v/>
      </c>
      <c r="BS61" s="44" t="str">
        <f t="shared" ca="1" si="2"/>
        <v/>
      </c>
      <c r="BT61" s="44" t="str">
        <f t="shared" ca="1" si="2"/>
        <v/>
      </c>
      <c r="BU61" s="44"/>
      <c r="BV61" s="44">
        <f ca="1">IF(BV60&lt;&gt;"",IF(AND(BV60&lt;60*Simulation!$K$8, BV60+BW61&lt;60*Simulation!$K$8),BV60+BW61,""),"")</f>
        <v>793</v>
      </c>
      <c r="BW61" s="44">
        <f ca="1">IF(BV60&lt;&gt;"",IF(AND(CV60&lt;&gt;"", BX60=CV60),RANDBETWEEN(Simulation!$N$6,Simulation!$P$6),RANDBETWEEN(Simulation!$N$5,Simulation!$P$5)),"")</f>
        <v>23</v>
      </c>
      <c r="BX61" s="44">
        <f t="shared" ca="1" si="69"/>
        <v>7</v>
      </c>
      <c r="BY61" s="44">
        <f t="shared" ca="1" si="33"/>
        <v>8</v>
      </c>
      <c r="BZ61" s="27">
        <f t="shared" ca="1" si="34"/>
        <v>0.37309251009474265</v>
      </c>
      <c r="CA61" s="44">
        <f t="shared" ca="1" si="35"/>
        <v>32</v>
      </c>
      <c r="CB61" s="44" t="str">
        <f ca="1">IF(BV61&lt;&gt;"",VLOOKUP(CA61,'Players Stats'!$C$88:$D$127,2),"")</f>
        <v>Shooting Guard</v>
      </c>
      <c r="CC61" s="44" t="str">
        <f ca="1">IF(BV61&lt;&gt;"",VLOOKUP(CA61,'Players Stats'!$C$88:$E$127,3),"")</f>
        <v>Stephen Curry</v>
      </c>
      <c r="CD61" s="27">
        <f t="shared" ca="1" si="36"/>
        <v>8.302916051572018E-2</v>
      </c>
      <c r="CE61" s="44">
        <f ca="1">IF(BV61&lt;&gt;"",VLOOKUP('Quarter 4'!CA61-5*('Quarter 4'!BX61-1),'Players Stats'!$B$136:$J$140,1+BY61),"")</f>
        <v>4.4549999999999999E-2</v>
      </c>
      <c r="CF61" s="44" t="str">
        <f t="shared" ca="1" si="70"/>
        <v>NO</v>
      </c>
      <c r="CG61" s="27">
        <f t="shared" ca="1" si="37"/>
        <v>0.39589736959387467</v>
      </c>
      <c r="CH61" s="44">
        <f ca="1">IF(BV61&lt;&gt;"",IF(CF61="NO",VLOOKUP(CA61,'Players Stats'!$C$88:$I$127,7),""),"")</f>
        <v>0.30196078431372547</v>
      </c>
      <c r="CI61" s="44">
        <f t="shared" ca="1" si="71"/>
        <v>2</v>
      </c>
      <c r="CJ61" s="27">
        <f t="shared" ca="1" si="38"/>
        <v>0.84961386476204048</v>
      </c>
      <c r="CK61" s="44">
        <f ca="1">IF(CF61="NO",VLOOKUP(CA61,'Players Stats'!$C$88:$H$127,7-'Quarter 4'!CI61),"")</f>
        <v>0.45100000000000001</v>
      </c>
      <c r="CL61" s="44">
        <f t="shared" ca="1" si="72"/>
        <v>0</v>
      </c>
      <c r="CM61" s="27">
        <f t="shared" ca="1" si="39"/>
        <v>0.92939464577284614</v>
      </c>
      <c r="CN61" s="44" t="str">
        <f ca="1">IF(CM61="","",IF(CM61&lt;=VLOOKUP(CA61,'Players Stats'!$C$88:$L$127,10),"YES","NO"))</f>
        <v>NO</v>
      </c>
      <c r="CO61" s="27" t="str">
        <f t="shared" ca="1" si="40"/>
        <v/>
      </c>
      <c r="CP61" s="44" t="str">
        <f ca="1">IF(CN61="YES",IF(CO61&lt;=VLOOKUP(CA61,'Players Stats'!$C$88:$H$127,6),1,0),"")</f>
        <v/>
      </c>
      <c r="CQ61" s="27" t="str">
        <f t="shared" ca="1" si="41"/>
        <v/>
      </c>
      <c r="CR61" s="44" t="str">
        <f ca="1">IF(AND(CN61="YES",CQ61&lt;&gt;""),IF(CQ61&lt;=VLOOKUP(CA61,'Players Stats'!$C$88:$H$127,6),1,0),"")</f>
        <v/>
      </c>
      <c r="CS61" s="27">
        <f t="shared" ca="1" si="42"/>
        <v>0.99395841830225284</v>
      </c>
      <c r="CT61" s="44" t="str">
        <f ca="1">IF(CS61="","",IF(CS61&lt;=Simulation!$K$7,"YES","NO"))</f>
        <v>NO</v>
      </c>
      <c r="CU61" s="27">
        <f t="shared" ca="1" si="43"/>
        <v>0.68655675503191804</v>
      </c>
      <c r="CV61" s="44">
        <f ca="1">IF(CT61="NO",IF(CU61&lt;=Simulation!$K$9,BX61,BY61),"")</f>
        <v>8</v>
      </c>
      <c r="CX61" s="44">
        <f t="shared" ca="1" si="44"/>
        <v>34</v>
      </c>
      <c r="CY61" s="6" t="str">
        <f t="shared" ca="1" si="45"/>
        <v>-</v>
      </c>
      <c r="CZ61" s="44">
        <f t="shared" ca="1" si="46"/>
        <v>31</v>
      </c>
      <c r="DB61" s="44" t="str">
        <f t="shared" ca="1" si="3"/>
        <v/>
      </c>
      <c r="DC61" s="44" t="str">
        <f t="shared" ca="1" si="3"/>
        <v/>
      </c>
      <c r="DD61" s="44" t="str">
        <f t="shared" ca="1" si="3"/>
        <v/>
      </c>
      <c r="DE61" s="44"/>
      <c r="DF61" s="44">
        <f ca="1">IF(DF60&lt;&gt;"",IF(AND(DF60&lt;60*Simulation!$K$8, DF60+DG61&lt;60*Simulation!$K$8),DF60+DG61,""),"")</f>
        <v>728</v>
      </c>
      <c r="DG61" s="44">
        <f ca="1">IF(DF60&lt;&gt;"",IF(AND(EF60&lt;&gt;"", DH60=EF60),RANDBETWEEN(Simulation!$N$6,Simulation!$P$6),RANDBETWEEN(Simulation!$N$5,Simulation!$P$5)),"")</f>
        <v>19</v>
      </c>
      <c r="DH61" s="44">
        <f t="shared" ca="1" si="73"/>
        <v>8</v>
      </c>
      <c r="DI61" s="44">
        <f t="shared" ca="1" si="47"/>
        <v>7</v>
      </c>
      <c r="DJ61" s="27">
        <f t="shared" ca="1" si="48"/>
        <v>0.39434386296138235</v>
      </c>
      <c r="DK61" s="44">
        <f t="shared" ca="1" si="49"/>
        <v>37</v>
      </c>
      <c r="DL61" s="44" t="str">
        <f ca="1">IF(DF61&lt;&gt;"",VLOOKUP(DK61,'Players Stats'!$C$88:$D$127,2),"")</f>
        <v>Shooting Guard</v>
      </c>
      <c r="DM61" s="44" t="str">
        <f ca="1">IF(DF61&lt;&gt;"",VLOOKUP(DK61,'Players Stats'!$C$88:$E$127,3),"")</f>
        <v>Tony Parker</v>
      </c>
      <c r="DN61" s="27">
        <f t="shared" ca="1" si="50"/>
        <v>0.63977002409621198</v>
      </c>
      <c r="DO61" s="44">
        <f ca="1">IF(DF61&lt;&gt;"",VLOOKUP('Quarter 4'!DK61-5*('Quarter 4'!DH61-1),'Players Stats'!$B$136:$J$140,1+DI61),"")</f>
        <v>9.6149999999999999E-2</v>
      </c>
      <c r="DP61" s="44" t="str">
        <f t="shared" ca="1" si="74"/>
        <v>NO</v>
      </c>
      <c r="DQ61" s="27">
        <f t="shared" ca="1" si="51"/>
        <v>0.54440946880975638</v>
      </c>
      <c r="DR61" s="44">
        <f ca="1">IF(DF61&lt;&gt;"",IF(DP61="NO",VLOOKUP(DK61,'Players Stats'!$C$88:$I$127,7),""),"")</f>
        <v>6.2111801242236017E-2</v>
      </c>
      <c r="DS61" s="44">
        <f t="shared" ca="1" si="75"/>
        <v>2</v>
      </c>
      <c r="DT61" s="27">
        <f t="shared" ca="1" si="52"/>
        <v>0.99017390388985838</v>
      </c>
      <c r="DU61" s="44">
        <f ca="1">IF(DP61="NO",VLOOKUP(DK61,'Players Stats'!$C$88:$H$127,7-'Quarter 4'!DS61),"")</f>
        <v>0.52200000000000002</v>
      </c>
      <c r="DV61" s="44">
        <f t="shared" ca="1" si="76"/>
        <v>0</v>
      </c>
      <c r="DW61" s="27">
        <f t="shared" ca="1" si="53"/>
        <v>0.25347905847116103</v>
      </c>
      <c r="DX61" s="44" t="str">
        <f ca="1">IF(DW61="","",IF(DW61&lt;=VLOOKUP(DK61,'Players Stats'!$C$88:$L$127,10),"YES","NO"))</f>
        <v>NO</v>
      </c>
      <c r="DY61" s="27" t="str">
        <f t="shared" ca="1" si="54"/>
        <v/>
      </c>
      <c r="DZ61" s="44" t="str">
        <f ca="1">IF(DX61="YES",IF(DY61&lt;=VLOOKUP(DK61,'Players Stats'!$C$88:$H$127,6),1,0),"")</f>
        <v/>
      </c>
      <c r="EA61" s="27" t="str">
        <f t="shared" ca="1" si="55"/>
        <v/>
      </c>
      <c r="EB61" s="44" t="str">
        <f ca="1">IF(AND(DX61="YES",EA61&lt;&gt;""),IF(EA61&lt;=VLOOKUP(DK61,'Players Stats'!$C$88:$H$127,6),1,0),"")</f>
        <v/>
      </c>
      <c r="EC61" s="27">
        <f t="shared" ca="1" si="56"/>
        <v>0.31348399343182576</v>
      </c>
      <c r="ED61" s="44" t="str">
        <f ca="1">IF(EC61="","",IF(EC61&lt;=Simulation!$K$7,"YES","NO"))</f>
        <v>NO</v>
      </c>
      <c r="EE61" s="27">
        <f t="shared" ca="1" si="57"/>
        <v>0.72333685933312364</v>
      </c>
      <c r="EF61" s="44">
        <f ca="1">IF(ED61="NO",IF(EE61&lt;=Simulation!$K$9,DH61,DI61),"")</f>
        <v>7</v>
      </c>
      <c r="EH61" s="44">
        <f t="shared" ca="1" si="58"/>
        <v>22</v>
      </c>
      <c r="EI61" s="6" t="str">
        <f t="shared" ca="1" si="59"/>
        <v>-</v>
      </c>
      <c r="EJ61" s="44">
        <f t="shared" ca="1" si="60"/>
        <v>26</v>
      </c>
      <c r="EL61" s="44" t="str">
        <f t="shared" ca="1" si="4"/>
        <v/>
      </c>
      <c r="EM61" s="44" t="str">
        <f t="shared" ca="1" si="4"/>
        <v/>
      </c>
      <c r="EN61" s="44" t="str">
        <f t="shared" ca="1" si="4"/>
        <v/>
      </c>
    </row>
    <row r="62" spans="2:144">
      <c r="B62" s="44">
        <f ca="1">IF(B61&lt;&gt;"",IF(AND(B61&lt;60*Simulation!$K$8, B61+C62&lt;60*Simulation!$K$8),B61+C62,""),"")</f>
        <v>775</v>
      </c>
      <c r="C62" s="44">
        <f ca="1">IF(B61&lt;&gt;"",IF(AND(AB61&lt;&gt;"", D61=AB61),RANDBETWEEN(Simulation!$N$6,Simulation!$P$6),RANDBETWEEN(Simulation!$N$5,Simulation!$P$5)),"")</f>
        <v>19</v>
      </c>
      <c r="D62" s="44">
        <f t="shared" ca="1" si="61"/>
        <v>8</v>
      </c>
      <c r="E62" s="44">
        <f t="shared" ca="1" si="5"/>
        <v>7</v>
      </c>
      <c r="F62" s="27">
        <f t="shared" ca="1" si="6"/>
        <v>0.7135422353766141</v>
      </c>
      <c r="G62" s="44">
        <f t="shared" ca="1" si="7"/>
        <v>39</v>
      </c>
      <c r="H62" s="44" t="str">
        <f ca="1">IF(B62&lt;&gt;"",VLOOKUP(G62,'Players Stats'!$C$88:$D$127,2),"")</f>
        <v>Power Forward</v>
      </c>
      <c r="I62" s="44" t="str">
        <f ca="1">IF(B62&lt;&gt;"",VLOOKUP(G62,'Players Stats'!$C$88:$E$127,3),"")</f>
        <v>Tim Duncan</v>
      </c>
      <c r="J62" s="27">
        <f t="shared" ca="1" si="8"/>
        <v>0.11019567219986848</v>
      </c>
      <c r="K62" s="44">
        <f ca="1">IF(B62&lt;&gt;"",VLOOKUP('Quarter 4'!G62-5*('Quarter 4'!D62-1),'Players Stats'!$B$136:$J$140,1+E62),"")</f>
        <v>3.9400000000000004E-2</v>
      </c>
      <c r="L62" s="44" t="str">
        <f t="shared" ca="1" si="62"/>
        <v>NO</v>
      </c>
      <c r="M62" s="27">
        <f t="shared" ca="1" si="9"/>
        <v>0.84829301846576766</v>
      </c>
      <c r="N62" s="44">
        <f ca="1">IF(B62&lt;&gt;"",IF(L62="NO",VLOOKUP(G62,'Players Stats'!$C$88:$I$127,7),""),"")</f>
        <v>7.0422535211267616E-3</v>
      </c>
      <c r="O62" s="44">
        <f t="shared" ca="1" si="63"/>
        <v>2</v>
      </c>
      <c r="P62" s="27">
        <f t="shared" ca="1" si="10"/>
        <v>0.81881218935017597</v>
      </c>
      <c r="Q62" s="44">
        <f ca="1">IF(L62="NO",VLOOKUP(G62,'Players Stats'!$C$88:$H$127,7-'Quarter 4'!O62),"")</f>
        <v>0.502</v>
      </c>
      <c r="R62" s="44">
        <f t="shared" ca="1" si="64"/>
        <v>0</v>
      </c>
      <c r="S62" s="27">
        <f t="shared" ca="1" si="11"/>
        <v>0.69346018063151416</v>
      </c>
      <c r="T62" s="44" t="str">
        <f ca="1">IF(S62="","",IF(S62&lt;=VLOOKUP(G62,'Players Stats'!$C$88:$L$127,10),"YES","NO"))</f>
        <v>NO</v>
      </c>
      <c r="U62" s="27" t="str">
        <f t="shared" ca="1" si="12"/>
        <v/>
      </c>
      <c r="V62" s="44" t="str">
        <f ca="1">IF(T62="YES",IF(U62&lt;=VLOOKUP(G62,'Players Stats'!$C$88:$H$127,6),1,0),"")</f>
        <v/>
      </c>
      <c r="W62" s="27" t="str">
        <f t="shared" ca="1" si="13"/>
        <v/>
      </c>
      <c r="X62" s="44" t="str">
        <f ca="1">IF(AND(T62="YES",W62&lt;&gt;""),IF(W62&lt;=VLOOKUP(G62,'Players Stats'!$C$88:$H$127,6),1,0),"")</f>
        <v/>
      </c>
      <c r="Y62" s="27">
        <f t="shared" ca="1" si="14"/>
        <v>0.11942812957773552</v>
      </c>
      <c r="Z62" s="44" t="str">
        <f ca="1">IF(Y62="","",IF(Y62&lt;=Simulation!$K$7,"YES","NO"))</f>
        <v>NO</v>
      </c>
      <c r="AA62" s="27">
        <f t="shared" ca="1" si="15"/>
        <v>0.27052672349219731</v>
      </c>
      <c r="AB62" s="44">
        <f ca="1">IF(Z62="NO",IF(AA62&lt;=Simulation!$K$9,D62,E62),"")</f>
        <v>8</v>
      </c>
      <c r="AD62" s="44">
        <f t="shared" ca="1" si="16"/>
        <v>20</v>
      </c>
      <c r="AE62" s="6" t="str">
        <f t="shared" ca="1" si="17"/>
        <v>-</v>
      </c>
      <c r="AF62" s="44">
        <f t="shared" ca="1" si="18"/>
        <v>33</v>
      </c>
      <c r="AH62" s="44" t="str">
        <f t="shared" ca="1" si="77"/>
        <v/>
      </c>
      <c r="AI62" s="44" t="str">
        <f t="shared" ca="1" si="77"/>
        <v/>
      </c>
      <c r="AJ62" s="44" t="str">
        <f t="shared" ca="1" si="77"/>
        <v/>
      </c>
      <c r="AL62" s="44">
        <f ca="1">IF(AL61&lt;&gt;"",IF(AND(AL61&lt;60*Simulation!$K$8, AL61+AM62&lt;60*Simulation!$K$8),AL61+AM62,""),"")</f>
        <v>817</v>
      </c>
      <c r="AM62" s="44">
        <f ca="1">IF(AL61&lt;&gt;"",IF(AND(BL61&lt;&gt;"", AN61=BL61),RANDBETWEEN(Simulation!$N$6,Simulation!$P$6),RANDBETWEEN(Simulation!$N$5,Simulation!$P$5)),"")</f>
        <v>11</v>
      </c>
      <c r="AN62" s="44">
        <f t="shared" ca="1" si="65"/>
        <v>8</v>
      </c>
      <c r="AO62" s="44">
        <f t="shared" ca="1" si="19"/>
        <v>7</v>
      </c>
      <c r="AP62" s="27">
        <f t="shared" ca="1" si="20"/>
        <v>0.20152150318117379</v>
      </c>
      <c r="AQ62" s="44">
        <f t="shared" ca="1" si="21"/>
        <v>37</v>
      </c>
      <c r="AR62" s="44" t="str">
        <f ca="1">IF(AL62&lt;&gt;"",VLOOKUP(AQ62,'Players Stats'!$C$88:$D$127,2),"")</f>
        <v>Shooting Guard</v>
      </c>
      <c r="AS62" s="44" t="str">
        <f ca="1">IF(AL62&lt;&gt;"",VLOOKUP(AQ62,'Players Stats'!$C$88:$E$127,3),"")</f>
        <v>Tony Parker</v>
      </c>
      <c r="AT62" s="27">
        <f t="shared" ca="1" si="22"/>
        <v>2.6031038487225211E-2</v>
      </c>
      <c r="AU62" s="44">
        <f ca="1">IF(AL62&lt;&gt;"",VLOOKUP('Quarter 4'!AQ62-5*('Quarter 4'!AN62-1),'Players Stats'!$B$136:$J$140,1+AO62),"")</f>
        <v>9.6149999999999999E-2</v>
      </c>
      <c r="AV62" s="44" t="str">
        <f t="shared" ca="1" si="66"/>
        <v>YES</v>
      </c>
      <c r="AW62" s="27" t="str">
        <f t="shared" ca="1" si="23"/>
        <v/>
      </c>
      <c r="AX62" s="44" t="str">
        <f ca="1">IF(AL62&lt;&gt;"",IF(AV62="NO",VLOOKUP(AQ62,'Players Stats'!$C$88:$I$127,7),""),"")</f>
        <v/>
      </c>
      <c r="AY62" s="44" t="str">
        <f t="shared" ca="1" si="67"/>
        <v/>
      </c>
      <c r="AZ62" s="27" t="str">
        <f t="shared" ca="1" si="24"/>
        <v/>
      </c>
      <c r="BA62" s="44" t="str">
        <f ca="1">IF(AV62="NO",VLOOKUP(AQ62,'Players Stats'!$C$88:$H$127,7-'Quarter 4'!AY62),"")</f>
        <v/>
      </c>
      <c r="BB62" s="44" t="str">
        <f t="shared" ca="1" si="68"/>
        <v/>
      </c>
      <c r="BC62" s="27" t="str">
        <f t="shared" ca="1" si="25"/>
        <v/>
      </c>
      <c r="BD62" s="44" t="str">
        <f ca="1">IF(BC62="","",IF(BC62&lt;=VLOOKUP(AQ62,'Players Stats'!$C$88:$L$127,10),"YES","NO"))</f>
        <v/>
      </c>
      <c r="BE62" s="27" t="str">
        <f t="shared" ca="1" si="26"/>
        <v/>
      </c>
      <c r="BF62" s="44" t="str">
        <f ca="1">IF(BD62="YES",IF(BE62&lt;=VLOOKUP(AQ62,'Players Stats'!$C$88:$H$127,6),1,0),"")</f>
        <v/>
      </c>
      <c r="BG62" s="27" t="str">
        <f t="shared" ca="1" si="27"/>
        <v/>
      </c>
      <c r="BH62" s="44" t="str">
        <f ca="1">IF(AND(BD62="YES",BG62&lt;&gt;""),IF(BG62&lt;=VLOOKUP(AQ62,'Players Stats'!$C$88:$H$127,6),1,0),"")</f>
        <v/>
      </c>
      <c r="BI62" s="27" t="str">
        <f t="shared" ca="1" si="28"/>
        <v/>
      </c>
      <c r="BJ62" s="44" t="str">
        <f ca="1">IF(BI62="","",IF(BI62&lt;=Simulation!$K$7,"YES","NO"))</f>
        <v/>
      </c>
      <c r="BK62" s="27" t="str">
        <f t="shared" ca="1" si="29"/>
        <v/>
      </c>
      <c r="BL62" s="44" t="str">
        <f ca="1">IF(BJ62="NO",IF(BK62&lt;=Simulation!$K$9,AN62,AO62),"")</f>
        <v/>
      </c>
      <c r="BN62" s="44">
        <f t="shared" ca="1" si="30"/>
        <v>14</v>
      </c>
      <c r="BO62" s="6" t="str">
        <f t="shared" ca="1" si="31"/>
        <v>-</v>
      </c>
      <c r="BP62" s="44">
        <f t="shared" ca="1" si="32"/>
        <v>25</v>
      </c>
      <c r="BR62" s="44" t="str">
        <f t="shared" ca="1" si="2"/>
        <v/>
      </c>
      <c r="BS62" s="44" t="str">
        <f t="shared" ca="1" si="2"/>
        <v/>
      </c>
      <c r="BT62" s="44" t="str">
        <f t="shared" ca="1" si="2"/>
        <v/>
      </c>
      <c r="BU62" s="44"/>
      <c r="BV62" s="44">
        <f ca="1">IF(BV61&lt;&gt;"",IF(AND(BV61&lt;60*Simulation!$K$8, BV61+BW62&lt;60*Simulation!$K$8),BV61+BW62,""),"")</f>
        <v>814</v>
      </c>
      <c r="BW62" s="44">
        <f ca="1">IF(BV61&lt;&gt;"",IF(AND(CV61&lt;&gt;"", BX61=CV61),RANDBETWEEN(Simulation!$N$6,Simulation!$P$6),RANDBETWEEN(Simulation!$N$5,Simulation!$P$5)),"")</f>
        <v>21</v>
      </c>
      <c r="BX62" s="44">
        <f t="shared" ca="1" si="69"/>
        <v>8</v>
      </c>
      <c r="BY62" s="44">
        <f t="shared" ca="1" si="33"/>
        <v>7</v>
      </c>
      <c r="BZ62" s="27">
        <f t="shared" ca="1" si="34"/>
        <v>0.35068735591703504</v>
      </c>
      <c r="CA62" s="44">
        <f t="shared" ca="1" si="35"/>
        <v>37</v>
      </c>
      <c r="CB62" s="44" t="str">
        <f ca="1">IF(BV62&lt;&gt;"",VLOOKUP(CA62,'Players Stats'!$C$88:$D$127,2),"")</f>
        <v>Shooting Guard</v>
      </c>
      <c r="CC62" s="44" t="str">
        <f ca="1">IF(BV62&lt;&gt;"",VLOOKUP(CA62,'Players Stats'!$C$88:$E$127,3),"")</f>
        <v>Tony Parker</v>
      </c>
      <c r="CD62" s="27">
        <f t="shared" ca="1" si="36"/>
        <v>0.23363836078085498</v>
      </c>
      <c r="CE62" s="44">
        <f ca="1">IF(BV62&lt;&gt;"",VLOOKUP('Quarter 4'!CA62-5*('Quarter 4'!BX62-1),'Players Stats'!$B$136:$J$140,1+BY62),"")</f>
        <v>9.6149999999999999E-2</v>
      </c>
      <c r="CF62" s="44" t="str">
        <f t="shared" ca="1" si="70"/>
        <v>NO</v>
      </c>
      <c r="CG62" s="27">
        <f t="shared" ca="1" si="37"/>
        <v>0.34606135765394685</v>
      </c>
      <c r="CH62" s="44">
        <f ca="1">IF(BV62&lt;&gt;"",IF(CF62="NO",VLOOKUP(CA62,'Players Stats'!$C$88:$I$127,7),""),"")</f>
        <v>6.2111801242236017E-2</v>
      </c>
      <c r="CI62" s="44">
        <f t="shared" ca="1" si="71"/>
        <v>2</v>
      </c>
      <c r="CJ62" s="27">
        <f t="shared" ca="1" si="38"/>
        <v>8.9929714968521646E-2</v>
      </c>
      <c r="CK62" s="44">
        <f ca="1">IF(CF62="NO",VLOOKUP(CA62,'Players Stats'!$C$88:$H$127,7-'Quarter 4'!CI62),"")</f>
        <v>0.52200000000000002</v>
      </c>
      <c r="CL62" s="44">
        <f t="shared" ca="1" si="72"/>
        <v>2</v>
      </c>
      <c r="CM62" s="27">
        <f t="shared" ca="1" si="39"/>
        <v>0.11165648935697192</v>
      </c>
      <c r="CN62" s="44" t="str">
        <f ca="1">IF(CM62="","",IF(CM62&lt;=VLOOKUP(CA62,'Players Stats'!$C$88:$L$127,10),"YES","NO"))</f>
        <v>NO</v>
      </c>
      <c r="CO62" s="27" t="str">
        <f t="shared" ca="1" si="40"/>
        <v/>
      </c>
      <c r="CP62" s="44" t="str">
        <f ca="1">IF(CN62="YES",IF(CO62&lt;=VLOOKUP(CA62,'Players Stats'!$C$88:$H$127,6),1,0),"")</f>
        <v/>
      </c>
      <c r="CQ62" s="27" t="str">
        <f t="shared" ca="1" si="41"/>
        <v/>
      </c>
      <c r="CR62" s="44" t="str">
        <f ca="1">IF(AND(CN62="YES",CQ62&lt;&gt;""),IF(CQ62&lt;=VLOOKUP(CA62,'Players Stats'!$C$88:$H$127,6),1,0),"")</f>
        <v/>
      </c>
      <c r="CS62" s="27" t="str">
        <f t="shared" ca="1" si="42"/>
        <v/>
      </c>
      <c r="CT62" s="44" t="str">
        <f ca="1">IF(CS62="","",IF(CS62&lt;=Simulation!$K$7,"YES","NO"))</f>
        <v/>
      </c>
      <c r="CU62" s="27" t="str">
        <f t="shared" ca="1" si="43"/>
        <v/>
      </c>
      <c r="CV62" s="44" t="str">
        <f ca="1">IF(CT62="NO",IF(CU62&lt;=Simulation!$K$9,BX62,BY62),"")</f>
        <v/>
      </c>
      <c r="CX62" s="44">
        <f t="shared" ca="1" si="44"/>
        <v>34</v>
      </c>
      <c r="CY62" s="6" t="str">
        <f t="shared" ca="1" si="45"/>
        <v>-</v>
      </c>
      <c r="CZ62" s="44">
        <f t="shared" ca="1" si="46"/>
        <v>33</v>
      </c>
      <c r="DB62" s="44" t="str">
        <f t="shared" ca="1" si="3"/>
        <v/>
      </c>
      <c r="DC62" s="44" t="str">
        <f t="shared" ca="1" si="3"/>
        <v/>
      </c>
      <c r="DD62" s="44" t="str">
        <f t="shared" ca="1" si="3"/>
        <v/>
      </c>
      <c r="DE62" s="44"/>
      <c r="DF62" s="44">
        <f ca="1">IF(DF61&lt;&gt;"",IF(AND(DF61&lt;60*Simulation!$K$8, DF61+DG62&lt;60*Simulation!$K$8),DF61+DG62,""),"")</f>
        <v>745</v>
      </c>
      <c r="DG62" s="44">
        <f ca="1">IF(DF61&lt;&gt;"",IF(AND(EF61&lt;&gt;"", DH61=EF61),RANDBETWEEN(Simulation!$N$6,Simulation!$P$6),RANDBETWEEN(Simulation!$N$5,Simulation!$P$5)),"")</f>
        <v>17</v>
      </c>
      <c r="DH62" s="44">
        <f t="shared" ca="1" si="73"/>
        <v>7</v>
      </c>
      <c r="DI62" s="44">
        <f t="shared" ca="1" si="47"/>
        <v>8</v>
      </c>
      <c r="DJ62" s="27">
        <f t="shared" ca="1" si="48"/>
        <v>0.11844109722126506</v>
      </c>
      <c r="DK62" s="44">
        <f t="shared" ca="1" si="49"/>
        <v>31</v>
      </c>
      <c r="DL62" s="44" t="str">
        <f ca="1">IF(DF62&lt;&gt;"",VLOOKUP(DK62,'Players Stats'!$C$88:$D$127,2),"")</f>
        <v>Point Guard</v>
      </c>
      <c r="DM62" s="44" t="str">
        <f ca="1">IF(DF62&lt;&gt;"",VLOOKUP(DK62,'Players Stats'!$C$88:$E$127,3),"")</f>
        <v>Klay Thompson</v>
      </c>
      <c r="DN62" s="27">
        <f t="shared" ca="1" si="50"/>
        <v>0.7534899557713105</v>
      </c>
      <c r="DO62" s="44">
        <f ca="1">IF(DF62&lt;&gt;"",VLOOKUP('Quarter 4'!DK62-5*('Quarter 4'!DH62-1),'Players Stats'!$B$136:$J$140,1+DI62),"")</f>
        <v>9.7650000000000001E-2</v>
      </c>
      <c r="DP62" s="44" t="str">
        <f t="shared" ca="1" si="74"/>
        <v>NO</v>
      </c>
      <c r="DQ62" s="27">
        <f t="shared" ca="1" si="51"/>
        <v>0.42834838371710926</v>
      </c>
      <c r="DR62" s="44">
        <f ca="1">IF(DF62&lt;&gt;"",IF(DP62="NO",VLOOKUP(DK62,'Players Stats'!$C$88:$I$127,7),""),"")</f>
        <v>0.30331753554502372</v>
      </c>
      <c r="DS62" s="44">
        <f t="shared" ca="1" si="75"/>
        <v>2</v>
      </c>
      <c r="DT62" s="27">
        <f t="shared" ca="1" si="52"/>
        <v>0.19844649066528286</v>
      </c>
      <c r="DU62" s="44">
        <f ca="1">IF(DP62="NO",VLOOKUP(DK62,'Players Stats'!$C$88:$H$127,7-'Quarter 4'!DS62),"")</f>
        <v>0.42199999999999999</v>
      </c>
      <c r="DV62" s="44">
        <f t="shared" ca="1" si="76"/>
        <v>2</v>
      </c>
      <c r="DW62" s="27">
        <f t="shared" ca="1" si="53"/>
        <v>0.5759807838937111</v>
      </c>
      <c r="DX62" s="44" t="str">
        <f ca="1">IF(DW62="","",IF(DW62&lt;=VLOOKUP(DK62,'Players Stats'!$C$88:$L$127,10),"YES","NO"))</f>
        <v>NO</v>
      </c>
      <c r="DY62" s="27" t="str">
        <f t="shared" ca="1" si="54"/>
        <v/>
      </c>
      <c r="DZ62" s="44" t="str">
        <f ca="1">IF(DX62="YES",IF(DY62&lt;=VLOOKUP(DK62,'Players Stats'!$C$88:$H$127,6),1,0),"")</f>
        <v/>
      </c>
      <c r="EA62" s="27" t="str">
        <f t="shared" ca="1" si="55"/>
        <v/>
      </c>
      <c r="EB62" s="44" t="str">
        <f ca="1">IF(AND(DX62="YES",EA62&lt;&gt;""),IF(EA62&lt;=VLOOKUP(DK62,'Players Stats'!$C$88:$H$127,6),1,0),"")</f>
        <v/>
      </c>
      <c r="EC62" s="27" t="str">
        <f t="shared" ca="1" si="56"/>
        <v/>
      </c>
      <c r="ED62" s="44" t="str">
        <f ca="1">IF(EC62="","",IF(EC62&lt;=Simulation!$K$7,"YES","NO"))</f>
        <v/>
      </c>
      <c r="EE62" s="27" t="str">
        <f t="shared" ca="1" si="57"/>
        <v/>
      </c>
      <c r="EF62" s="44" t="str">
        <f ca="1">IF(ED62="NO",IF(EE62&lt;=Simulation!$K$9,DH62,DI62),"")</f>
        <v/>
      </c>
      <c r="EH62" s="44">
        <f t="shared" ca="1" si="58"/>
        <v>24</v>
      </c>
      <c r="EI62" s="6" t="str">
        <f t="shared" ca="1" si="59"/>
        <v>-</v>
      </c>
      <c r="EJ62" s="44">
        <f t="shared" ca="1" si="60"/>
        <v>26</v>
      </c>
      <c r="EL62" s="44" t="str">
        <f t="shared" ca="1" si="4"/>
        <v/>
      </c>
      <c r="EM62" s="44" t="str">
        <f t="shared" ca="1" si="4"/>
        <v/>
      </c>
      <c r="EN62" s="44" t="str">
        <f t="shared" ca="1" si="4"/>
        <v/>
      </c>
    </row>
    <row r="63" spans="2:144">
      <c r="B63" s="44">
        <f ca="1">IF(B62&lt;&gt;"",IF(AND(B62&lt;60*Simulation!$K$8, B62+C63&lt;60*Simulation!$K$8),B62+C63,""),"")</f>
        <v>781</v>
      </c>
      <c r="C63" s="44">
        <f ca="1">IF(B62&lt;&gt;"",IF(AND(AB62&lt;&gt;"", D62=AB62),RANDBETWEEN(Simulation!$N$6,Simulation!$P$6),RANDBETWEEN(Simulation!$N$5,Simulation!$P$5)),"")</f>
        <v>6</v>
      </c>
      <c r="D63" s="44">
        <f t="shared" ca="1" si="61"/>
        <v>8</v>
      </c>
      <c r="E63" s="44">
        <f t="shared" ca="1" si="5"/>
        <v>7</v>
      </c>
      <c r="F63" s="27">
        <f t="shared" ca="1" si="6"/>
        <v>7.2642719467915451E-2</v>
      </c>
      <c r="G63" s="44">
        <f t="shared" ca="1" si="7"/>
        <v>36</v>
      </c>
      <c r="H63" s="44" t="str">
        <f ca="1">IF(B63&lt;&gt;"",VLOOKUP(G63,'Players Stats'!$C$88:$D$127,2),"")</f>
        <v>Point Guard</v>
      </c>
      <c r="I63" s="44" t="str">
        <f ca="1">IF(B63&lt;&gt;"",VLOOKUP(G63,'Players Stats'!$C$88:$E$127,3),"")</f>
        <v>Danny Green</v>
      </c>
      <c r="J63" s="27">
        <f t="shared" ca="1" si="8"/>
        <v>9.2714969393959512E-2</v>
      </c>
      <c r="K63" s="44">
        <f ca="1">IF(B63&lt;&gt;"",VLOOKUP('Quarter 4'!G63-5*('Quarter 4'!D63-1),'Players Stats'!$B$136:$J$140,1+E63),"")</f>
        <v>7.0150000000000004E-2</v>
      </c>
      <c r="L63" s="44" t="str">
        <f t="shared" ca="1" si="62"/>
        <v>NO</v>
      </c>
      <c r="M63" s="27">
        <f t="shared" ca="1" si="9"/>
        <v>2.2908352597806769E-2</v>
      </c>
      <c r="N63" s="44">
        <f ca="1">IF(B63&lt;&gt;"",IF(L63="NO",VLOOKUP(G63,'Players Stats'!$C$88:$I$127,7),""),"")</f>
        <v>0.38518518518518519</v>
      </c>
      <c r="O63" s="44">
        <f t="shared" ca="1" si="63"/>
        <v>3</v>
      </c>
      <c r="P63" s="27">
        <f t="shared" ca="1" si="10"/>
        <v>0.40914377536283109</v>
      </c>
      <c r="Q63" s="44">
        <f ca="1">IF(L63="NO",VLOOKUP(G63,'Players Stats'!$C$88:$H$127,7-'Quarter 4'!O63),"")</f>
        <v>0.42899999999999999</v>
      </c>
      <c r="R63" s="44">
        <f t="shared" ca="1" si="64"/>
        <v>3</v>
      </c>
      <c r="S63" s="27" t="str">
        <f t="shared" ca="1" si="11"/>
        <v/>
      </c>
      <c r="T63" s="44" t="str">
        <f ca="1">IF(S63="","",IF(S63&lt;=VLOOKUP(G63,'Players Stats'!$C$88:$L$127,10),"YES","NO"))</f>
        <v/>
      </c>
      <c r="U63" s="27" t="str">
        <f t="shared" ca="1" si="12"/>
        <v/>
      </c>
      <c r="V63" s="44" t="str">
        <f ca="1">IF(T63="YES",IF(U63&lt;=VLOOKUP(G63,'Players Stats'!$C$88:$H$127,6),1,0),"")</f>
        <v/>
      </c>
      <c r="W63" s="27" t="str">
        <f t="shared" ca="1" si="13"/>
        <v/>
      </c>
      <c r="X63" s="44" t="str">
        <f ca="1">IF(AND(T63="YES",W63&lt;&gt;""),IF(W63&lt;=VLOOKUP(G63,'Players Stats'!$C$88:$H$127,6),1,0),"")</f>
        <v/>
      </c>
      <c r="Y63" s="27" t="str">
        <f t="shared" ca="1" si="14"/>
        <v/>
      </c>
      <c r="Z63" s="44" t="str">
        <f ca="1">IF(Y63="","",IF(Y63&lt;=Simulation!$K$7,"YES","NO"))</f>
        <v/>
      </c>
      <c r="AA63" s="27" t="str">
        <f t="shared" ca="1" si="15"/>
        <v/>
      </c>
      <c r="AB63" s="44" t="str">
        <f ca="1">IF(Z63="NO",IF(AA63&lt;=Simulation!$K$9,D63,E63),"")</f>
        <v/>
      </c>
      <c r="AD63" s="44">
        <f t="shared" ca="1" si="16"/>
        <v>20</v>
      </c>
      <c r="AE63" s="6" t="str">
        <f t="shared" ca="1" si="17"/>
        <v>-</v>
      </c>
      <c r="AF63" s="44">
        <f t="shared" ca="1" si="18"/>
        <v>36</v>
      </c>
      <c r="AH63" s="44" t="str">
        <f t="shared" ca="1" si="77"/>
        <v/>
      </c>
      <c r="AI63" s="44" t="str">
        <f t="shared" ca="1" si="77"/>
        <v/>
      </c>
      <c r="AJ63" s="44" t="str">
        <f t="shared" ca="1" si="77"/>
        <v/>
      </c>
      <c r="AL63" s="44">
        <f ca="1">IF(AL62&lt;&gt;"",IF(AND(AL62&lt;60*Simulation!$K$8, AL62+AM63&lt;60*Simulation!$K$8),AL62+AM63,""),"")</f>
        <v>834</v>
      </c>
      <c r="AM63" s="44">
        <f ca="1">IF(AL62&lt;&gt;"",IF(AND(BL62&lt;&gt;"", AN62=BL62),RANDBETWEEN(Simulation!$N$6,Simulation!$P$6),RANDBETWEEN(Simulation!$N$5,Simulation!$P$5)),"")</f>
        <v>17</v>
      </c>
      <c r="AN63" s="44">
        <f t="shared" ca="1" si="65"/>
        <v>7</v>
      </c>
      <c r="AO63" s="44">
        <f t="shared" ca="1" si="19"/>
        <v>8</v>
      </c>
      <c r="AP63" s="27">
        <f t="shared" ca="1" si="20"/>
        <v>0.2941162007490179</v>
      </c>
      <c r="AQ63" s="44">
        <f t="shared" ca="1" si="21"/>
        <v>32</v>
      </c>
      <c r="AR63" s="44" t="str">
        <f ca="1">IF(AL63&lt;&gt;"",VLOOKUP(AQ63,'Players Stats'!$C$88:$D$127,2),"")</f>
        <v>Shooting Guard</v>
      </c>
      <c r="AS63" s="44" t="str">
        <f ca="1">IF(AL63&lt;&gt;"",VLOOKUP(AQ63,'Players Stats'!$C$88:$E$127,3),"")</f>
        <v>Stephen Curry</v>
      </c>
      <c r="AT63" s="27">
        <f t="shared" ca="1" si="22"/>
        <v>0.84090208356609442</v>
      </c>
      <c r="AU63" s="44">
        <f ca="1">IF(AL63&lt;&gt;"",VLOOKUP('Quarter 4'!AQ63-5*('Quarter 4'!AN63-1),'Players Stats'!$B$136:$J$140,1+AO63),"")</f>
        <v>4.4549999999999999E-2</v>
      </c>
      <c r="AV63" s="44" t="str">
        <f t="shared" ca="1" si="66"/>
        <v>NO</v>
      </c>
      <c r="AW63" s="27">
        <f t="shared" ca="1" si="23"/>
        <v>0.47983456780970635</v>
      </c>
      <c r="AX63" s="44">
        <f ca="1">IF(AL63&lt;&gt;"",IF(AV63="NO",VLOOKUP(AQ63,'Players Stats'!$C$88:$I$127,7),""),"")</f>
        <v>0.30196078431372547</v>
      </c>
      <c r="AY63" s="44">
        <f t="shared" ca="1" si="67"/>
        <v>2</v>
      </c>
      <c r="AZ63" s="27">
        <f t="shared" ca="1" si="24"/>
        <v>0.31121307802711351</v>
      </c>
      <c r="BA63" s="44">
        <f ca="1">IF(AV63="NO",VLOOKUP(AQ63,'Players Stats'!$C$88:$H$127,7-'Quarter 4'!AY63),"")</f>
        <v>0.45100000000000001</v>
      </c>
      <c r="BB63" s="44">
        <f t="shared" ca="1" si="68"/>
        <v>2</v>
      </c>
      <c r="BC63" s="27">
        <f t="shared" ca="1" si="25"/>
        <v>2.703969077205659E-2</v>
      </c>
      <c r="BD63" s="44" t="str">
        <f ca="1">IF(BC63="","",IF(BC63&lt;=VLOOKUP(AQ63,'Players Stats'!$C$88:$L$127,10),"YES","NO"))</f>
        <v>NO</v>
      </c>
      <c r="BE63" s="27" t="str">
        <f t="shared" ca="1" si="26"/>
        <v/>
      </c>
      <c r="BF63" s="44" t="str">
        <f ca="1">IF(BD63="YES",IF(BE63&lt;=VLOOKUP(AQ63,'Players Stats'!$C$88:$H$127,6),1,0),"")</f>
        <v/>
      </c>
      <c r="BG63" s="27" t="str">
        <f t="shared" ca="1" si="27"/>
        <v/>
      </c>
      <c r="BH63" s="44" t="str">
        <f ca="1">IF(AND(BD63="YES",BG63&lt;&gt;""),IF(BG63&lt;=VLOOKUP(AQ63,'Players Stats'!$C$88:$H$127,6),1,0),"")</f>
        <v/>
      </c>
      <c r="BI63" s="27" t="str">
        <f t="shared" ca="1" si="28"/>
        <v/>
      </c>
      <c r="BJ63" s="44" t="str">
        <f ca="1">IF(BI63="","",IF(BI63&lt;=Simulation!$K$7,"YES","NO"))</f>
        <v/>
      </c>
      <c r="BK63" s="27" t="str">
        <f t="shared" ca="1" si="29"/>
        <v/>
      </c>
      <c r="BL63" s="44" t="str">
        <f ca="1">IF(BJ63="NO",IF(BK63&lt;=Simulation!$K$9,AN63,AO63),"")</f>
        <v/>
      </c>
      <c r="BN63" s="44">
        <f t="shared" ca="1" si="30"/>
        <v>16</v>
      </c>
      <c r="BO63" s="6" t="str">
        <f t="shared" ca="1" si="31"/>
        <v>-</v>
      </c>
      <c r="BP63" s="44">
        <f t="shared" ca="1" si="32"/>
        <v>25</v>
      </c>
      <c r="BR63" s="44" t="str">
        <f t="shared" ca="1" si="2"/>
        <v/>
      </c>
      <c r="BS63" s="44" t="str">
        <f t="shared" ca="1" si="2"/>
        <v/>
      </c>
      <c r="BT63" s="44" t="str">
        <f t="shared" ca="1" si="2"/>
        <v/>
      </c>
      <c r="BU63" s="44"/>
      <c r="BV63" s="44">
        <f ca="1">IF(BV62&lt;&gt;"",IF(AND(BV62&lt;60*Simulation!$K$8, BV62+BW63&lt;60*Simulation!$K$8),BV62+BW63,""),"")</f>
        <v>823</v>
      </c>
      <c r="BW63" s="44">
        <f ca="1">IF(BV62&lt;&gt;"",IF(AND(CV62&lt;&gt;"", BX62=CV62),RANDBETWEEN(Simulation!$N$6,Simulation!$P$6),RANDBETWEEN(Simulation!$N$5,Simulation!$P$5)),"")</f>
        <v>9</v>
      </c>
      <c r="BX63" s="44">
        <f t="shared" ca="1" si="69"/>
        <v>7</v>
      </c>
      <c r="BY63" s="44">
        <f t="shared" ca="1" si="33"/>
        <v>8</v>
      </c>
      <c r="BZ63" s="27">
        <f t="shared" ca="1" si="34"/>
        <v>0.64205394993491627</v>
      </c>
      <c r="CA63" s="44">
        <f t="shared" ca="1" si="35"/>
        <v>34</v>
      </c>
      <c r="CB63" s="44" t="str">
        <f ca="1">IF(BV63&lt;&gt;"",VLOOKUP(CA63,'Players Stats'!$C$88:$D$127,2),"")</f>
        <v>Power Forward</v>
      </c>
      <c r="CC63" s="44" t="str">
        <f ca="1">IF(BV63&lt;&gt;"",VLOOKUP(CA63,'Players Stats'!$C$88:$E$127,3),"")</f>
        <v>Carl Landry</v>
      </c>
      <c r="CD63" s="27">
        <f t="shared" ca="1" si="36"/>
        <v>4.4345826624447415E-2</v>
      </c>
      <c r="CE63" s="44">
        <f ca="1">IF(BV63&lt;&gt;"",VLOOKUP('Quarter 4'!CA63-5*('Quarter 4'!BX63-1),'Players Stats'!$B$136:$J$140,1+BY63),"")</f>
        <v>0.14340000000000003</v>
      </c>
      <c r="CF63" s="44" t="str">
        <f t="shared" ca="1" si="70"/>
        <v>YES</v>
      </c>
      <c r="CG63" s="27" t="str">
        <f t="shared" ca="1" si="37"/>
        <v/>
      </c>
      <c r="CH63" s="44" t="str">
        <f ca="1">IF(BV63&lt;&gt;"",IF(CF63="NO",VLOOKUP(CA63,'Players Stats'!$C$88:$I$127,7),""),"")</f>
        <v/>
      </c>
      <c r="CI63" s="44" t="str">
        <f t="shared" ca="1" si="71"/>
        <v/>
      </c>
      <c r="CJ63" s="27" t="str">
        <f t="shared" ca="1" si="38"/>
        <v/>
      </c>
      <c r="CK63" s="44" t="str">
        <f ca="1">IF(CF63="NO",VLOOKUP(CA63,'Players Stats'!$C$88:$H$127,7-'Quarter 4'!CI63),"")</f>
        <v/>
      </c>
      <c r="CL63" s="44" t="str">
        <f t="shared" ca="1" si="72"/>
        <v/>
      </c>
      <c r="CM63" s="27" t="str">
        <f t="shared" ca="1" si="39"/>
        <v/>
      </c>
      <c r="CN63" s="44" t="str">
        <f ca="1">IF(CM63="","",IF(CM63&lt;=VLOOKUP(CA63,'Players Stats'!$C$88:$L$127,10),"YES","NO"))</f>
        <v/>
      </c>
      <c r="CO63" s="27" t="str">
        <f t="shared" ca="1" si="40"/>
        <v/>
      </c>
      <c r="CP63" s="44" t="str">
        <f ca="1">IF(CN63="YES",IF(CO63&lt;=VLOOKUP(CA63,'Players Stats'!$C$88:$H$127,6),1,0),"")</f>
        <v/>
      </c>
      <c r="CQ63" s="27" t="str">
        <f t="shared" ca="1" si="41"/>
        <v/>
      </c>
      <c r="CR63" s="44" t="str">
        <f ca="1">IF(AND(CN63="YES",CQ63&lt;&gt;""),IF(CQ63&lt;=VLOOKUP(CA63,'Players Stats'!$C$88:$H$127,6),1,0),"")</f>
        <v/>
      </c>
      <c r="CS63" s="27" t="str">
        <f t="shared" ca="1" si="42"/>
        <v/>
      </c>
      <c r="CT63" s="44" t="str">
        <f ca="1">IF(CS63="","",IF(CS63&lt;=Simulation!$K$7,"YES","NO"))</f>
        <v/>
      </c>
      <c r="CU63" s="27" t="str">
        <f t="shared" ca="1" si="43"/>
        <v/>
      </c>
      <c r="CV63" s="44" t="str">
        <f ca="1">IF(CT63="NO",IF(CU63&lt;=Simulation!$K$9,BX63,BY63),"")</f>
        <v/>
      </c>
      <c r="CX63" s="44">
        <f t="shared" ca="1" si="44"/>
        <v>34</v>
      </c>
      <c r="CY63" s="6" t="str">
        <f t="shared" ca="1" si="45"/>
        <v>-</v>
      </c>
      <c r="CZ63" s="44">
        <f t="shared" ca="1" si="46"/>
        <v>33</v>
      </c>
      <c r="DB63" s="44" t="str">
        <f t="shared" ca="1" si="3"/>
        <v/>
      </c>
      <c r="DC63" s="44" t="str">
        <f t="shared" ca="1" si="3"/>
        <v/>
      </c>
      <c r="DD63" s="44" t="str">
        <f t="shared" ca="1" si="3"/>
        <v/>
      </c>
      <c r="DE63" s="44"/>
      <c r="DF63" s="44">
        <f ca="1">IF(DF62&lt;&gt;"",IF(AND(DF62&lt;60*Simulation!$K$8, DF62+DG63&lt;60*Simulation!$K$8),DF62+DG63,""),"")</f>
        <v>761</v>
      </c>
      <c r="DG63" s="44">
        <f ca="1">IF(DF62&lt;&gt;"",IF(AND(EF62&lt;&gt;"", DH62=EF62),RANDBETWEEN(Simulation!$N$6,Simulation!$P$6),RANDBETWEEN(Simulation!$N$5,Simulation!$P$5)),"")</f>
        <v>16</v>
      </c>
      <c r="DH63" s="44">
        <f t="shared" ca="1" si="73"/>
        <v>8</v>
      </c>
      <c r="DI63" s="44">
        <f t="shared" ca="1" si="47"/>
        <v>7</v>
      </c>
      <c r="DJ63" s="27">
        <f t="shared" ca="1" si="48"/>
        <v>1.5588966592033127E-2</v>
      </c>
      <c r="DK63" s="44">
        <f t="shared" ca="1" si="49"/>
        <v>36</v>
      </c>
      <c r="DL63" s="44" t="str">
        <f ca="1">IF(DF63&lt;&gt;"",VLOOKUP(DK63,'Players Stats'!$C$88:$D$127,2),"")</f>
        <v>Point Guard</v>
      </c>
      <c r="DM63" s="44" t="str">
        <f ca="1">IF(DF63&lt;&gt;"",VLOOKUP(DK63,'Players Stats'!$C$88:$E$127,3),"")</f>
        <v>Danny Green</v>
      </c>
      <c r="DN63" s="27">
        <f t="shared" ca="1" si="50"/>
        <v>0.9055771915848736</v>
      </c>
      <c r="DO63" s="44">
        <f ca="1">IF(DF63&lt;&gt;"",VLOOKUP('Quarter 4'!DK63-5*('Quarter 4'!DH63-1),'Players Stats'!$B$136:$J$140,1+DI63),"")</f>
        <v>7.0150000000000004E-2</v>
      </c>
      <c r="DP63" s="44" t="str">
        <f t="shared" ca="1" si="74"/>
        <v>NO</v>
      </c>
      <c r="DQ63" s="27">
        <f t="shared" ca="1" si="51"/>
        <v>0.69986784967422222</v>
      </c>
      <c r="DR63" s="44">
        <f ca="1">IF(DF63&lt;&gt;"",IF(DP63="NO",VLOOKUP(DK63,'Players Stats'!$C$88:$I$127,7),""),"")</f>
        <v>0.38518518518518519</v>
      </c>
      <c r="DS63" s="44">
        <f t="shared" ca="1" si="75"/>
        <v>2</v>
      </c>
      <c r="DT63" s="27">
        <f t="shared" ca="1" si="52"/>
        <v>0.73909849940586891</v>
      </c>
      <c r="DU63" s="44">
        <f ca="1">IF(DP63="NO",VLOOKUP(DK63,'Players Stats'!$C$88:$H$127,7-'Quarter 4'!DS63),"")</f>
        <v>0.44800000000000001</v>
      </c>
      <c r="DV63" s="44">
        <f t="shared" ca="1" si="76"/>
        <v>0</v>
      </c>
      <c r="DW63" s="27">
        <f t="shared" ca="1" si="53"/>
        <v>0.8347577387377817</v>
      </c>
      <c r="DX63" s="44" t="str">
        <f ca="1">IF(DW63="","",IF(DW63&lt;=VLOOKUP(DK63,'Players Stats'!$C$88:$L$127,10),"YES","NO"))</f>
        <v>NO</v>
      </c>
      <c r="DY63" s="27" t="str">
        <f t="shared" ca="1" si="54"/>
        <v/>
      </c>
      <c r="DZ63" s="44" t="str">
        <f ca="1">IF(DX63="YES",IF(DY63&lt;=VLOOKUP(DK63,'Players Stats'!$C$88:$H$127,6),1,0),"")</f>
        <v/>
      </c>
      <c r="EA63" s="27" t="str">
        <f t="shared" ca="1" si="55"/>
        <v/>
      </c>
      <c r="EB63" s="44" t="str">
        <f ca="1">IF(AND(DX63="YES",EA63&lt;&gt;""),IF(EA63&lt;=VLOOKUP(DK63,'Players Stats'!$C$88:$H$127,6),1,0),"")</f>
        <v/>
      </c>
      <c r="EC63" s="27">
        <f t="shared" ca="1" si="56"/>
        <v>0.81999477320703307</v>
      </c>
      <c r="ED63" s="44" t="str">
        <f ca="1">IF(EC63="","",IF(EC63&lt;=Simulation!$K$7,"YES","NO"))</f>
        <v>NO</v>
      </c>
      <c r="EE63" s="27">
        <f t="shared" ca="1" si="57"/>
        <v>0.56961907289570901</v>
      </c>
      <c r="EF63" s="44">
        <f ca="1">IF(ED63="NO",IF(EE63&lt;=Simulation!$K$9,DH63,DI63),"")</f>
        <v>7</v>
      </c>
      <c r="EH63" s="44">
        <f t="shared" ca="1" si="58"/>
        <v>24</v>
      </c>
      <c r="EI63" s="6" t="str">
        <f t="shared" ca="1" si="59"/>
        <v>-</v>
      </c>
      <c r="EJ63" s="44">
        <f t="shared" ca="1" si="60"/>
        <v>26</v>
      </c>
      <c r="EL63" s="44" t="str">
        <f t="shared" ca="1" si="4"/>
        <v/>
      </c>
      <c r="EM63" s="44" t="str">
        <f t="shared" ca="1" si="4"/>
        <v/>
      </c>
      <c r="EN63" s="44" t="str">
        <f t="shared" ca="1" si="4"/>
        <v/>
      </c>
    </row>
    <row r="64" spans="2:144">
      <c r="B64" s="44">
        <f ca="1">IF(B63&lt;&gt;"",IF(AND(B63&lt;60*Simulation!$K$8, B63+C64&lt;60*Simulation!$K$8),B63+C64,""),"")</f>
        <v>803</v>
      </c>
      <c r="C64" s="44">
        <f ca="1">IF(B63&lt;&gt;"",IF(AND(AB63&lt;&gt;"", D63=AB63),RANDBETWEEN(Simulation!$N$6,Simulation!$P$6),RANDBETWEEN(Simulation!$N$5,Simulation!$P$5)),"")</f>
        <v>22</v>
      </c>
      <c r="D64" s="44">
        <f t="shared" ca="1" si="61"/>
        <v>7</v>
      </c>
      <c r="E64" s="44">
        <f t="shared" ca="1" si="5"/>
        <v>8</v>
      </c>
      <c r="F64" s="27">
        <f t="shared" ca="1" si="6"/>
        <v>0.29392620710021999</v>
      </c>
      <c r="G64" s="44">
        <f t="shared" ca="1" si="7"/>
        <v>32</v>
      </c>
      <c r="H64" s="44" t="str">
        <f ca="1">IF(B64&lt;&gt;"",VLOOKUP(G64,'Players Stats'!$C$88:$D$127,2),"")</f>
        <v>Shooting Guard</v>
      </c>
      <c r="I64" s="44" t="str">
        <f ca="1">IF(B64&lt;&gt;"",VLOOKUP(G64,'Players Stats'!$C$88:$E$127,3),"")</f>
        <v>Stephen Curry</v>
      </c>
      <c r="J64" s="27">
        <f t="shared" ca="1" si="8"/>
        <v>0.18974335628739603</v>
      </c>
      <c r="K64" s="44">
        <f ca="1">IF(B64&lt;&gt;"",VLOOKUP('Quarter 4'!G64-5*('Quarter 4'!D64-1),'Players Stats'!$B$136:$J$140,1+E64),"")</f>
        <v>4.4549999999999999E-2</v>
      </c>
      <c r="L64" s="44" t="str">
        <f t="shared" ca="1" si="62"/>
        <v>NO</v>
      </c>
      <c r="M64" s="27">
        <f t="shared" ca="1" si="9"/>
        <v>6.1896494852876072E-2</v>
      </c>
      <c r="N64" s="44">
        <f ca="1">IF(B64&lt;&gt;"",IF(L64="NO",VLOOKUP(G64,'Players Stats'!$C$88:$I$127,7),""),"")</f>
        <v>0.30196078431372547</v>
      </c>
      <c r="O64" s="44">
        <f t="shared" ca="1" si="63"/>
        <v>3</v>
      </c>
      <c r="P64" s="27">
        <f t="shared" ca="1" si="10"/>
        <v>0.89673277038036625</v>
      </c>
      <c r="Q64" s="44">
        <f ca="1">IF(L64="NO",VLOOKUP(G64,'Players Stats'!$C$88:$H$127,7-'Quarter 4'!O64),"")</f>
        <v>0.45300000000000001</v>
      </c>
      <c r="R64" s="44">
        <f t="shared" ca="1" si="64"/>
        <v>0</v>
      </c>
      <c r="S64" s="27" t="str">
        <f t="shared" ca="1" si="11"/>
        <v/>
      </c>
      <c r="T64" s="44" t="str">
        <f ca="1">IF(S64="","",IF(S64&lt;=VLOOKUP(G64,'Players Stats'!$C$88:$L$127,10),"YES","NO"))</f>
        <v/>
      </c>
      <c r="U64" s="27" t="str">
        <f t="shared" ca="1" si="12"/>
        <v/>
      </c>
      <c r="V64" s="44" t="str">
        <f ca="1">IF(T64="YES",IF(U64&lt;=VLOOKUP(G64,'Players Stats'!$C$88:$H$127,6),1,0),"")</f>
        <v/>
      </c>
      <c r="W64" s="27" t="str">
        <f t="shared" ca="1" si="13"/>
        <v/>
      </c>
      <c r="X64" s="44" t="str">
        <f ca="1">IF(AND(T64="YES",W64&lt;&gt;""),IF(W64&lt;=VLOOKUP(G64,'Players Stats'!$C$88:$H$127,6),1,0),"")</f>
        <v/>
      </c>
      <c r="Y64" s="27" t="str">
        <f t="shared" ca="1" si="14"/>
        <v/>
      </c>
      <c r="Z64" s="44" t="str">
        <f ca="1">IF(Y64="","",IF(Y64&lt;=Simulation!$K$7,"YES","NO"))</f>
        <v/>
      </c>
      <c r="AA64" s="27" t="str">
        <f t="shared" ca="1" si="15"/>
        <v/>
      </c>
      <c r="AB64" s="44" t="str">
        <f ca="1">IF(Z64="NO",IF(AA64&lt;=Simulation!$K$9,D64,E64),"")</f>
        <v/>
      </c>
      <c r="AD64" s="44">
        <f t="shared" ca="1" si="16"/>
        <v>20</v>
      </c>
      <c r="AE64" s="6" t="str">
        <f t="shared" ca="1" si="17"/>
        <v>-</v>
      </c>
      <c r="AF64" s="44">
        <f t="shared" ca="1" si="18"/>
        <v>36</v>
      </c>
      <c r="AH64" s="44" t="str">
        <f t="shared" ca="1" si="77"/>
        <v/>
      </c>
      <c r="AI64" s="44" t="str">
        <f t="shared" ca="1" si="77"/>
        <v/>
      </c>
      <c r="AJ64" s="44" t="str">
        <f t="shared" ca="1" si="77"/>
        <v/>
      </c>
      <c r="AL64" s="44">
        <f ca="1">IF(AL63&lt;&gt;"",IF(AND(AL63&lt;60*Simulation!$K$8, AL63+AM64&lt;60*Simulation!$K$8),AL63+AM64,""),"")</f>
        <v>854</v>
      </c>
      <c r="AM64" s="44">
        <f ca="1">IF(AL63&lt;&gt;"",IF(AND(BL63&lt;&gt;"", AN63=BL63),RANDBETWEEN(Simulation!$N$6,Simulation!$P$6),RANDBETWEEN(Simulation!$N$5,Simulation!$P$5)),"")</f>
        <v>20</v>
      </c>
      <c r="AN64" s="44">
        <f t="shared" ca="1" si="65"/>
        <v>8</v>
      </c>
      <c r="AO64" s="44">
        <f t="shared" ca="1" si="19"/>
        <v>7</v>
      </c>
      <c r="AP64" s="27">
        <f t="shared" ca="1" si="20"/>
        <v>0.94424529145762426</v>
      </c>
      <c r="AQ64" s="44">
        <f t="shared" ca="1" si="21"/>
        <v>40</v>
      </c>
      <c r="AR64" s="44" t="str">
        <f ca="1">IF(AL64&lt;&gt;"",VLOOKUP(AQ64,'Players Stats'!$C$88:$D$127,2),"")</f>
        <v>Center</v>
      </c>
      <c r="AS64" s="44" t="str">
        <f ca="1">IF(AL64&lt;&gt;"",VLOOKUP(AQ64,'Players Stats'!$C$88:$E$127,3),"")</f>
        <v>Tiago Splitter</v>
      </c>
      <c r="AT64" s="27">
        <f t="shared" ca="1" si="22"/>
        <v>0.59020252979507026</v>
      </c>
      <c r="AU64" s="44">
        <f ca="1">IF(AL64&lt;&gt;"",VLOOKUP('Quarter 4'!AQ64-5*('Quarter 4'!AN64-1),'Players Stats'!$B$136:$J$140,1+AO64),"")</f>
        <v>5.1650000000000001E-2</v>
      </c>
      <c r="AV64" s="44" t="str">
        <f t="shared" ca="1" si="66"/>
        <v>NO</v>
      </c>
      <c r="AW64" s="27">
        <f t="shared" ca="1" si="23"/>
        <v>0.26939504971321904</v>
      </c>
      <c r="AX64" s="44">
        <f ca="1">IF(AL64&lt;&gt;"",IF(AV64="NO",VLOOKUP(AQ64,'Players Stats'!$C$88:$I$127,7),""),"")</f>
        <v>0</v>
      </c>
      <c r="AY64" s="44">
        <f t="shared" ca="1" si="67"/>
        <v>2</v>
      </c>
      <c r="AZ64" s="27">
        <f t="shared" ca="1" si="24"/>
        <v>6.9067748298481724E-2</v>
      </c>
      <c r="BA64" s="44">
        <f ca="1">IF(AV64="NO",VLOOKUP(AQ64,'Players Stats'!$C$88:$H$127,7-'Quarter 4'!AY64),"")</f>
        <v>0.56000000000000005</v>
      </c>
      <c r="BB64" s="44">
        <f t="shared" ca="1" si="68"/>
        <v>2</v>
      </c>
      <c r="BC64" s="27">
        <f t="shared" ca="1" si="25"/>
        <v>0.40517638507257769</v>
      </c>
      <c r="BD64" s="44" t="str">
        <f ca="1">IF(BC64="","",IF(BC64&lt;=VLOOKUP(AQ64,'Players Stats'!$C$88:$L$127,10),"YES","NO"))</f>
        <v>NO</v>
      </c>
      <c r="BE64" s="27" t="str">
        <f t="shared" ca="1" si="26"/>
        <v/>
      </c>
      <c r="BF64" s="44" t="str">
        <f ca="1">IF(BD64="YES",IF(BE64&lt;=VLOOKUP(AQ64,'Players Stats'!$C$88:$H$127,6),1,0),"")</f>
        <v/>
      </c>
      <c r="BG64" s="27" t="str">
        <f t="shared" ca="1" si="27"/>
        <v/>
      </c>
      <c r="BH64" s="44" t="str">
        <f ca="1">IF(AND(BD64="YES",BG64&lt;&gt;""),IF(BG64&lt;=VLOOKUP(AQ64,'Players Stats'!$C$88:$H$127,6),1,0),"")</f>
        <v/>
      </c>
      <c r="BI64" s="27" t="str">
        <f t="shared" ca="1" si="28"/>
        <v/>
      </c>
      <c r="BJ64" s="44" t="str">
        <f ca="1">IF(BI64="","",IF(BI64&lt;=Simulation!$K$7,"YES","NO"))</f>
        <v/>
      </c>
      <c r="BK64" s="27" t="str">
        <f t="shared" ca="1" si="29"/>
        <v/>
      </c>
      <c r="BL64" s="44" t="str">
        <f ca="1">IF(BJ64="NO",IF(BK64&lt;=Simulation!$K$9,AN64,AO64),"")</f>
        <v/>
      </c>
      <c r="BN64" s="44">
        <f t="shared" ca="1" si="30"/>
        <v>16</v>
      </c>
      <c r="BO64" s="6" t="str">
        <f t="shared" ca="1" si="31"/>
        <v>-</v>
      </c>
      <c r="BP64" s="44">
        <f t="shared" ca="1" si="32"/>
        <v>27</v>
      </c>
      <c r="BR64" s="44" t="str">
        <f t="shared" ca="1" si="2"/>
        <v/>
      </c>
      <c r="BS64" s="44" t="str">
        <f t="shared" ca="1" si="2"/>
        <v/>
      </c>
      <c r="BT64" s="44" t="str">
        <f t="shared" ca="1" si="2"/>
        <v/>
      </c>
      <c r="BU64" s="44"/>
      <c r="BV64" s="44">
        <f ca="1">IF(BV63&lt;&gt;"",IF(AND(BV63&lt;60*Simulation!$K$8, BV63+BW64&lt;60*Simulation!$K$8),BV63+BW64,""),"")</f>
        <v>847</v>
      </c>
      <c r="BW64" s="44">
        <f ca="1">IF(BV63&lt;&gt;"",IF(AND(CV63&lt;&gt;"", BX63=CV63),RANDBETWEEN(Simulation!$N$6,Simulation!$P$6),RANDBETWEEN(Simulation!$N$5,Simulation!$P$5)),"")</f>
        <v>24</v>
      </c>
      <c r="BX64" s="44">
        <f t="shared" ca="1" si="69"/>
        <v>8</v>
      </c>
      <c r="BY64" s="44">
        <f t="shared" ca="1" si="33"/>
        <v>7</v>
      </c>
      <c r="BZ64" s="27">
        <f t="shared" ca="1" si="34"/>
        <v>0.36177532979068094</v>
      </c>
      <c r="CA64" s="44">
        <f t="shared" ca="1" si="35"/>
        <v>37</v>
      </c>
      <c r="CB64" s="44" t="str">
        <f ca="1">IF(BV64&lt;&gt;"",VLOOKUP(CA64,'Players Stats'!$C$88:$D$127,2),"")</f>
        <v>Shooting Guard</v>
      </c>
      <c r="CC64" s="44" t="str">
        <f ca="1">IF(BV64&lt;&gt;"",VLOOKUP(CA64,'Players Stats'!$C$88:$E$127,3),"")</f>
        <v>Tony Parker</v>
      </c>
      <c r="CD64" s="27">
        <f t="shared" ca="1" si="36"/>
        <v>0.67534343970410682</v>
      </c>
      <c r="CE64" s="44">
        <f ca="1">IF(BV64&lt;&gt;"",VLOOKUP('Quarter 4'!CA64-5*('Quarter 4'!BX64-1),'Players Stats'!$B$136:$J$140,1+BY64),"")</f>
        <v>9.6149999999999999E-2</v>
      </c>
      <c r="CF64" s="44" t="str">
        <f t="shared" ca="1" si="70"/>
        <v>NO</v>
      </c>
      <c r="CG64" s="27">
        <f t="shared" ca="1" si="37"/>
        <v>0.33491814205826265</v>
      </c>
      <c r="CH64" s="44">
        <f ca="1">IF(BV64&lt;&gt;"",IF(CF64="NO",VLOOKUP(CA64,'Players Stats'!$C$88:$I$127,7),""),"")</f>
        <v>6.2111801242236017E-2</v>
      </c>
      <c r="CI64" s="44">
        <f t="shared" ca="1" si="71"/>
        <v>2</v>
      </c>
      <c r="CJ64" s="27">
        <f t="shared" ca="1" si="38"/>
        <v>0.85609935215048838</v>
      </c>
      <c r="CK64" s="44">
        <f ca="1">IF(CF64="NO",VLOOKUP(CA64,'Players Stats'!$C$88:$H$127,7-'Quarter 4'!CI64),"")</f>
        <v>0.52200000000000002</v>
      </c>
      <c r="CL64" s="44">
        <f t="shared" ca="1" si="72"/>
        <v>0</v>
      </c>
      <c r="CM64" s="27">
        <f t="shared" ca="1" si="39"/>
        <v>0.23919647007431155</v>
      </c>
      <c r="CN64" s="44" t="str">
        <f ca="1">IF(CM64="","",IF(CM64&lt;=VLOOKUP(CA64,'Players Stats'!$C$88:$L$127,10),"YES","NO"))</f>
        <v>NO</v>
      </c>
      <c r="CO64" s="27" t="str">
        <f t="shared" ca="1" si="40"/>
        <v/>
      </c>
      <c r="CP64" s="44" t="str">
        <f ca="1">IF(CN64="YES",IF(CO64&lt;=VLOOKUP(CA64,'Players Stats'!$C$88:$H$127,6),1,0),"")</f>
        <v/>
      </c>
      <c r="CQ64" s="27" t="str">
        <f t="shared" ca="1" si="41"/>
        <v/>
      </c>
      <c r="CR64" s="44" t="str">
        <f ca="1">IF(AND(CN64="YES",CQ64&lt;&gt;""),IF(CQ64&lt;=VLOOKUP(CA64,'Players Stats'!$C$88:$H$127,6),1,0),"")</f>
        <v/>
      </c>
      <c r="CS64" s="27">
        <f t="shared" ca="1" si="42"/>
        <v>0.28282321858045367</v>
      </c>
      <c r="CT64" s="44" t="str">
        <f ca="1">IF(CS64="","",IF(CS64&lt;=Simulation!$K$7,"YES","NO"))</f>
        <v>NO</v>
      </c>
      <c r="CU64" s="27">
        <f t="shared" ca="1" si="43"/>
        <v>0.50306415300436513</v>
      </c>
      <c r="CV64" s="44">
        <f ca="1">IF(CT64="NO",IF(CU64&lt;=Simulation!$K$9,BX64,BY64),"")</f>
        <v>7</v>
      </c>
      <c r="CX64" s="44">
        <f t="shared" ca="1" si="44"/>
        <v>34</v>
      </c>
      <c r="CY64" s="6" t="str">
        <f t="shared" ca="1" si="45"/>
        <v>-</v>
      </c>
      <c r="CZ64" s="44">
        <f t="shared" ca="1" si="46"/>
        <v>33</v>
      </c>
      <c r="DB64" s="44" t="str">
        <f t="shared" ca="1" si="3"/>
        <v/>
      </c>
      <c r="DC64" s="44" t="str">
        <f t="shared" ca="1" si="3"/>
        <v/>
      </c>
      <c r="DD64" s="44" t="str">
        <f t="shared" ca="1" si="3"/>
        <v/>
      </c>
      <c r="DE64" s="44"/>
      <c r="DF64" s="44">
        <f ca="1">IF(DF63&lt;&gt;"",IF(AND(DF63&lt;60*Simulation!$K$8, DF63+DG64&lt;60*Simulation!$K$8),DF63+DG64,""),"")</f>
        <v>775</v>
      </c>
      <c r="DG64" s="44">
        <f ca="1">IF(DF63&lt;&gt;"",IF(AND(EF63&lt;&gt;"", DH63=EF63),RANDBETWEEN(Simulation!$N$6,Simulation!$P$6),RANDBETWEEN(Simulation!$N$5,Simulation!$P$5)),"")</f>
        <v>14</v>
      </c>
      <c r="DH64" s="44">
        <f t="shared" ca="1" si="73"/>
        <v>7</v>
      </c>
      <c r="DI64" s="44">
        <f t="shared" ca="1" si="47"/>
        <v>8</v>
      </c>
      <c r="DJ64" s="27">
        <f t="shared" ca="1" si="48"/>
        <v>0.33273697882097097</v>
      </c>
      <c r="DK64" s="44">
        <f t="shared" ca="1" si="49"/>
        <v>32</v>
      </c>
      <c r="DL64" s="44" t="str">
        <f ca="1">IF(DF64&lt;&gt;"",VLOOKUP(DK64,'Players Stats'!$C$88:$D$127,2),"")</f>
        <v>Shooting Guard</v>
      </c>
      <c r="DM64" s="44" t="str">
        <f ca="1">IF(DF64&lt;&gt;"",VLOOKUP(DK64,'Players Stats'!$C$88:$E$127,3),"")</f>
        <v>Stephen Curry</v>
      </c>
      <c r="DN64" s="27">
        <f t="shared" ca="1" si="50"/>
        <v>0.85052242229504105</v>
      </c>
      <c r="DO64" s="44">
        <f ca="1">IF(DF64&lt;&gt;"",VLOOKUP('Quarter 4'!DK64-5*('Quarter 4'!DH64-1),'Players Stats'!$B$136:$J$140,1+DI64),"")</f>
        <v>4.4549999999999999E-2</v>
      </c>
      <c r="DP64" s="44" t="str">
        <f t="shared" ca="1" si="74"/>
        <v>NO</v>
      </c>
      <c r="DQ64" s="27">
        <f t="shared" ca="1" si="51"/>
        <v>5.0672428976415107E-2</v>
      </c>
      <c r="DR64" s="44">
        <f ca="1">IF(DF64&lt;&gt;"",IF(DP64="NO",VLOOKUP(DK64,'Players Stats'!$C$88:$I$127,7),""),"")</f>
        <v>0.30196078431372547</v>
      </c>
      <c r="DS64" s="44">
        <f t="shared" ca="1" si="75"/>
        <v>3</v>
      </c>
      <c r="DT64" s="27">
        <f t="shared" ca="1" si="52"/>
        <v>0.3304236277847421</v>
      </c>
      <c r="DU64" s="44">
        <f ca="1">IF(DP64="NO",VLOOKUP(DK64,'Players Stats'!$C$88:$H$127,7-'Quarter 4'!DS64),"")</f>
        <v>0.45300000000000001</v>
      </c>
      <c r="DV64" s="44">
        <f t="shared" ca="1" si="76"/>
        <v>3</v>
      </c>
      <c r="DW64" s="27" t="str">
        <f t="shared" ca="1" si="53"/>
        <v/>
      </c>
      <c r="DX64" s="44" t="str">
        <f ca="1">IF(DW64="","",IF(DW64&lt;=VLOOKUP(DK64,'Players Stats'!$C$88:$L$127,10),"YES","NO"))</f>
        <v/>
      </c>
      <c r="DY64" s="27" t="str">
        <f t="shared" ca="1" si="54"/>
        <v/>
      </c>
      <c r="DZ64" s="44" t="str">
        <f ca="1">IF(DX64="YES",IF(DY64&lt;=VLOOKUP(DK64,'Players Stats'!$C$88:$H$127,6),1,0),"")</f>
        <v/>
      </c>
      <c r="EA64" s="27" t="str">
        <f t="shared" ca="1" si="55"/>
        <v/>
      </c>
      <c r="EB64" s="44" t="str">
        <f ca="1">IF(AND(DX64="YES",EA64&lt;&gt;""),IF(EA64&lt;=VLOOKUP(DK64,'Players Stats'!$C$88:$H$127,6),1,0),"")</f>
        <v/>
      </c>
      <c r="EC64" s="27" t="str">
        <f t="shared" ca="1" si="56"/>
        <v/>
      </c>
      <c r="ED64" s="44" t="str">
        <f ca="1">IF(EC64="","",IF(EC64&lt;=Simulation!$K$7,"YES","NO"))</f>
        <v/>
      </c>
      <c r="EE64" s="27" t="str">
        <f t="shared" ca="1" si="57"/>
        <v/>
      </c>
      <c r="EF64" s="44" t="str">
        <f ca="1">IF(ED64="NO",IF(EE64&lt;=Simulation!$K$9,DH64,DI64),"")</f>
        <v/>
      </c>
      <c r="EH64" s="44">
        <f t="shared" ca="1" si="58"/>
        <v>27</v>
      </c>
      <c r="EI64" s="6" t="str">
        <f t="shared" ca="1" si="59"/>
        <v>-</v>
      </c>
      <c r="EJ64" s="44">
        <f t="shared" ca="1" si="60"/>
        <v>26</v>
      </c>
      <c r="EL64" s="44" t="str">
        <f t="shared" ca="1" si="4"/>
        <v/>
      </c>
      <c r="EM64" s="44" t="str">
        <f t="shared" ca="1" si="4"/>
        <v/>
      </c>
      <c r="EN64" s="44" t="str">
        <f t="shared" ca="1" si="4"/>
        <v/>
      </c>
    </row>
    <row r="65" spans="2:144">
      <c r="B65" s="44">
        <f ca="1">IF(B64&lt;&gt;"",IF(AND(B64&lt;60*Simulation!$K$8, B64+C65&lt;60*Simulation!$K$8),B64+C65,""),"")</f>
        <v>824</v>
      </c>
      <c r="C65" s="44">
        <f ca="1">IF(B64&lt;&gt;"",IF(AND(AB64&lt;&gt;"", D64=AB64),RANDBETWEEN(Simulation!$N$6,Simulation!$P$6),RANDBETWEEN(Simulation!$N$5,Simulation!$P$5)),"")</f>
        <v>21</v>
      </c>
      <c r="D65" s="44">
        <f t="shared" ca="1" si="61"/>
        <v>8</v>
      </c>
      <c r="E65" s="44">
        <f t="shared" ca="1" si="5"/>
        <v>7</v>
      </c>
      <c r="F65" s="27">
        <f t="shared" ca="1" si="6"/>
        <v>8.5045536108813935E-2</v>
      </c>
      <c r="G65" s="44">
        <f t="shared" ca="1" si="7"/>
        <v>36</v>
      </c>
      <c r="H65" s="44" t="str">
        <f ca="1">IF(B65&lt;&gt;"",VLOOKUP(G65,'Players Stats'!$C$88:$D$127,2),"")</f>
        <v>Point Guard</v>
      </c>
      <c r="I65" s="44" t="str">
        <f ca="1">IF(B65&lt;&gt;"",VLOOKUP(G65,'Players Stats'!$C$88:$E$127,3),"")</f>
        <v>Danny Green</v>
      </c>
      <c r="J65" s="27">
        <f t="shared" ca="1" si="8"/>
        <v>0.10843344282893541</v>
      </c>
      <c r="K65" s="44">
        <f ca="1">IF(B65&lt;&gt;"",VLOOKUP('Quarter 4'!G65-5*('Quarter 4'!D65-1),'Players Stats'!$B$136:$J$140,1+E65),"")</f>
        <v>7.0150000000000004E-2</v>
      </c>
      <c r="L65" s="44" t="str">
        <f t="shared" ca="1" si="62"/>
        <v>NO</v>
      </c>
      <c r="M65" s="27">
        <f t="shared" ca="1" si="9"/>
        <v>0.40181230797034806</v>
      </c>
      <c r="N65" s="44">
        <f ca="1">IF(B65&lt;&gt;"",IF(L65="NO",VLOOKUP(G65,'Players Stats'!$C$88:$I$127,7),""),"")</f>
        <v>0.38518518518518519</v>
      </c>
      <c r="O65" s="44">
        <f t="shared" ca="1" si="63"/>
        <v>2</v>
      </c>
      <c r="P65" s="27">
        <f t="shared" ca="1" si="10"/>
        <v>0.84374926933110139</v>
      </c>
      <c r="Q65" s="44">
        <f ca="1">IF(L65="NO",VLOOKUP(G65,'Players Stats'!$C$88:$H$127,7-'Quarter 4'!O65),"")</f>
        <v>0.44800000000000001</v>
      </c>
      <c r="R65" s="44">
        <f t="shared" ca="1" si="64"/>
        <v>0</v>
      </c>
      <c r="S65" s="27">
        <f t="shared" ca="1" si="11"/>
        <v>0.63965518548229017</v>
      </c>
      <c r="T65" s="44" t="str">
        <f ca="1">IF(S65="","",IF(S65&lt;=VLOOKUP(G65,'Players Stats'!$C$88:$L$127,10),"YES","NO"))</f>
        <v>NO</v>
      </c>
      <c r="U65" s="27" t="str">
        <f t="shared" ca="1" si="12"/>
        <v/>
      </c>
      <c r="V65" s="44" t="str">
        <f ca="1">IF(T65="YES",IF(U65&lt;=VLOOKUP(G65,'Players Stats'!$C$88:$H$127,6),1,0),"")</f>
        <v/>
      </c>
      <c r="W65" s="27" t="str">
        <f t="shared" ca="1" si="13"/>
        <v/>
      </c>
      <c r="X65" s="44" t="str">
        <f ca="1">IF(AND(T65="YES",W65&lt;&gt;""),IF(W65&lt;=VLOOKUP(G65,'Players Stats'!$C$88:$H$127,6),1,0),"")</f>
        <v/>
      </c>
      <c r="Y65" s="27">
        <f t="shared" ca="1" si="14"/>
        <v>0.50115993853706586</v>
      </c>
      <c r="Z65" s="44" t="str">
        <f ca="1">IF(Y65="","",IF(Y65&lt;=Simulation!$K$7,"YES","NO"))</f>
        <v>NO</v>
      </c>
      <c r="AA65" s="27">
        <f t="shared" ca="1" si="15"/>
        <v>3.7785231207824177E-2</v>
      </c>
      <c r="AB65" s="44">
        <f ca="1">IF(Z65="NO",IF(AA65&lt;=Simulation!$K$9,D65,E65),"")</f>
        <v>8</v>
      </c>
      <c r="AD65" s="44">
        <f t="shared" ca="1" si="16"/>
        <v>20</v>
      </c>
      <c r="AE65" s="6" t="str">
        <f t="shared" ca="1" si="17"/>
        <v>-</v>
      </c>
      <c r="AF65" s="44">
        <f t="shared" ca="1" si="18"/>
        <v>36</v>
      </c>
      <c r="AH65" s="44" t="str">
        <f t="shared" ca="1" si="77"/>
        <v/>
      </c>
      <c r="AI65" s="44" t="str">
        <f t="shared" ca="1" si="77"/>
        <v/>
      </c>
      <c r="AJ65" s="44" t="str">
        <f t="shared" ca="1" si="77"/>
        <v/>
      </c>
      <c r="AL65" s="44">
        <f ca="1">IF(AL64&lt;&gt;"",IF(AND(AL64&lt;60*Simulation!$K$8, AL64+AM65&lt;60*Simulation!$K$8),AL64+AM65,""),"")</f>
        <v>871</v>
      </c>
      <c r="AM65" s="44">
        <f ca="1">IF(AL64&lt;&gt;"",IF(AND(BL64&lt;&gt;"", AN64=BL64),RANDBETWEEN(Simulation!$N$6,Simulation!$P$6),RANDBETWEEN(Simulation!$N$5,Simulation!$P$5)),"")</f>
        <v>17</v>
      </c>
      <c r="AN65" s="44">
        <f t="shared" ca="1" si="65"/>
        <v>7</v>
      </c>
      <c r="AO65" s="44">
        <f t="shared" ca="1" si="19"/>
        <v>8</v>
      </c>
      <c r="AP65" s="27">
        <f t="shared" ca="1" si="20"/>
        <v>0.21571148418959385</v>
      </c>
      <c r="AQ65" s="44">
        <f t="shared" ca="1" si="21"/>
        <v>32</v>
      </c>
      <c r="AR65" s="44" t="str">
        <f ca="1">IF(AL65&lt;&gt;"",VLOOKUP(AQ65,'Players Stats'!$C$88:$D$127,2),"")</f>
        <v>Shooting Guard</v>
      </c>
      <c r="AS65" s="44" t="str">
        <f ca="1">IF(AL65&lt;&gt;"",VLOOKUP(AQ65,'Players Stats'!$C$88:$E$127,3),"")</f>
        <v>Stephen Curry</v>
      </c>
      <c r="AT65" s="27">
        <f t="shared" ca="1" si="22"/>
        <v>5.3281282355358894E-2</v>
      </c>
      <c r="AU65" s="44">
        <f ca="1">IF(AL65&lt;&gt;"",VLOOKUP('Quarter 4'!AQ65-5*('Quarter 4'!AN65-1),'Players Stats'!$B$136:$J$140,1+AO65),"")</f>
        <v>4.4549999999999999E-2</v>
      </c>
      <c r="AV65" s="44" t="str">
        <f t="shared" ca="1" si="66"/>
        <v>NO</v>
      </c>
      <c r="AW65" s="27">
        <f t="shared" ca="1" si="23"/>
        <v>0.71202893274013146</v>
      </c>
      <c r="AX65" s="44">
        <f ca="1">IF(AL65&lt;&gt;"",IF(AV65="NO",VLOOKUP(AQ65,'Players Stats'!$C$88:$I$127,7),""),"")</f>
        <v>0.30196078431372547</v>
      </c>
      <c r="AY65" s="44">
        <f t="shared" ca="1" si="67"/>
        <v>2</v>
      </c>
      <c r="AZ65" s="27">
        <f t="shared" ca="1" si="24"/>
        <v>0.59232651876517517</v>
      </c>
      <c r="BA65" s="44">
        <f ca="1">IF(AV65="NO",VLOOKUP(AQ65,'Players Stats'!$C$88:$H$127,7-'Quarter 4'!AY65),"")</f>
        <v>0.45100000000000001</v>
      </c>
      <c r="BB65" s="44">
        <f t="shared" ca="1" si="68"/>
        <v>0</v>
      </c>
      <c r="BC65" s="27">
        <f t="shared" ca="1" si="25"/>
        <v>0.65923484447631386</v>
      </c>
      <c r="BD65" s="44" t="str">
        <f ca="1">IF(BC65="","",IF(BC65&lt;=VLOOKUP(AQ65,'Players Stats'!$C$88:$L$127,10),"YES","NO"))</f>
        <v>NO</v>
      </c>
      <c r="BE65" s="27" t="str">
        <f t="shared" ca="1" si="26"/>
        <v/>
      </c>
      <c r="BF65" s="44" t="str">
        <f ca="1">IF(BD65="YES",IF(BE65&lt;=VLOOKUP(AQ65,'Players Stats'!$C$88:$H$127,6),1,0),"")</f>
        <v/>
      </c>
      <c r="BG65" s="27" t="str">
        <f t="shared" ca="1" si="27"/>
        <v/>
      </c>
      <c r="BH65" s="44" t="str">
        <f ca="1">IF(AND(BD65="YES",BG65&lt;&gt;""),IF(BG65&lt;=VLOOKUP(AQ65,'Players Stats'!$C$88:$H$127,6),1,0),"")</f>
        <v/>
      </c>
      <c r="BI65" s="27">
        <f t="shared" ca="1" si="28"/>
        <v>0.51787404152427396</v>
      </c>
      <c r="BJ65" s="44" t="str">
        <f ca="1">IF(BI65="","",IF(BI65&lt;=Simulation!$K$7,"YES","NO"))</f>
        <v>NO</v>
      </c>
      <c r="BK65" s="27">
        <f t="shared" ca="1" si="29"/>
        <v>0.57383560075295392</v>
      </c>
      <c r="BL65" s="44">
        <f ca="1">IF(BJ65="NO",IF(BK65&lt;=Simulation!$K$9,AN65,AO65),"")</f>
        <v>8</v>
      </c>
      <c r="BN65" s="44">
        <f t="shared" ca="1" si="30"/>
        <v>16</v>
      </c>
      <c r="BO65" s="6" t="str">
        <f t="shared" ca="1" si="31"/>
        <v>-</v>
      </c>
      <c r="BP65" s="44">
        <f t="shared" ca="1" si="32"/>
        <v>27</v>
      </c>
      <c r="BR65" s="44" t="str">
        <f t="shared" ca="1" si="2"/>
        <v/>
      </c>
      <c r="BS65" s="44" t="str">
        <f t="shared" ca="1" si="2"/>
        <v/>
      </c>
      <c r="BT65" s="44" t="str">
        <f t="shared" ca="1" si="2"/>
        <v/>
      </c>
      <c r="BU65" s="44"/>
      <c r="BV65" s="44">
        <f ca="1">IF(BV64&lt;&gt;"",IF(AND(BV64&lt;60*Simulation!$K$8, BV64+BW65&lt;60*Simulation!$K$8),BV64+BW65,""),"")</f>
        <v>871</v>
      </c>
      <c r="BW65" s="44">
        <f ca="1">IF(BV64&lt;&gt;"",IF(AND(CV64&lt;&gt;"", BX64=CV64),RANDBETWEEN(Simulation!$N$6,Simulation!$P$6),RANDBETWEEN(Simulation!$N$5,Simulation!$P$5)),"")</f>
        <v>24</v>
      </c>
      <c r="BX65" s="44">
        <f t="shared" ca="1" si="69"/>
        <v>7</v>
      </c>
      <c r="BY65" s="44">
        <f t="shared" ca="1" si="33"/>
        <v>8</v>
      </c>
      <c r="BZ65" s="27">
        <f t="shared" ca="1" si="34"/>
        <v>0.6521683167714375</v>
      </c>
      <c r="CA65" s="44">
        <f t="shared" ca="1" si="35"/>
        <v>34</v>
      </c>
      <c r="CB65" s="44" t="str">
        <f ca="1">IF(BV65&lt;&gt;"",VLOOKUP(CA65,'Players Stats'!$C$88:$D$127,2),"")</f>
        <v>Power Forward</v>
      </c>
      <c r="CC65" s="44" t="str">
        <f ca="1">IF(BV65&lt;&gt;"",VLOOKUP(CA65,'Players Stats'!$C$88:$E$127,3),"")</f>
        <v>Carl Landry</v>
      </c>
      <c r="CD65" s="27">
        <f t="shared" ca="1" si="36"/>
        <v>0.71505100367946894</v>
      </c>
      <c r="CE65" s="44">
        <f ca="1">IF(BV65&lt;&gt;"",VLOOKUP('Quarter 4'!CA65-5*('Quarter 4'!BX65-1),'Players Stats'!$B$136:$J$140,1+BY65),"")</f>
        <v>0.14340000000000003</v>
      </c>
      <c r="CF65" s="44" t="str">
        <f t="shared" ca="1" si="70"/>
        <v>NO</v>
      </c>
      <c r="CG65" s="27">
        <f t="shared" ca="1" si="37"/>
        <v>6.1188824189011615E-2</v>
      </c>
      <c r="CH65" s="44">
        <f ca="1">IF(BV65&lt;&gt;"",IF(CF65="NO",VLOOKUP(CA65,'Players Stats'!$C$88:$I$127,7),""),"")</f>
        <v>0</v>
      </c>
      <c r="CI65" s="44">
        <f t="shared" ca="1" si="71"/>
        <v>2</v>
      </c>
      <c r="CJ65" s="27">
        <f t="shared" ca="1" si="38"/>
        <v>0.55192688720394889</v>
      </c>
      <c r="CK65" s="44">
        <f ca="1">IF(CF65="NO",VLOOKUP(CA65,'Players Stats'!$C$88:$H$127,7-'Quarter 4'!CI65),"")</f>
        <v>0.54</v>
      </c>
      <c r="CL65" s="44">
        <f t="shared" ca="1" si="72"/>
        <v>0</v>
      </c>
      <c r="CM65" s="27">
        <f t="shared" ca="1" si="39"/>
        <v>0.82119088245127314</v>
      </c>
      <c r="CN65" s="44" t="str">
        <f ca="1">IF(CM65="","",IF(CM65&lt;=VLOOKUP(CA65,'Players Stats'!$C$88:$L$127,10),"YES","NO"))</f>
        <v>NO</v>
      </c>
      <c r="CO65" s="27" t="str">
        <f t="shared" ca="1" si="40"/>
        <v/>
      </c>
      <c r="CP65" s="44" t="str">
        <f ca="1">IF(CN65="YES",IF(CO65&lt;=VLOOKUP(CA65,'Players Stats'!$C$88:$H$127,6),1,0),"")</f>
        <v/>
      </c>
      <c r="CQ65" s="27" t="str">
        <f t="shared" ca="1" si="41"/>
        <v/>
      </c>
      <c r="CR65" s="44" t="str">
        <f ca="1">IF(AND(CN65="YES",CQ65&lt;&gt;""),IF(CQ65&lt;=VLOOKUP(CA65,'Players Stats'!$C$88:$H$127,6),1,0),"")</f>
        <v/>
      </c>
      <c r="CS65" s="27">
        <f t="shared" ca="1" si="42"/>
        <v>0.70126990028146685</v>
      </c>
      <c r="CT65" s="44" t="str">
        <f ca="1">IF(CS65="","",IF(CS65&lt;=Simulation!$K$7,"YES","NO"))</f>
        <v>NO</v>
      </c>
      <c r="CU65" s="27">
        <f t="shared" ca="1" si="43"/>
        <v>0.90392941416204076</v>
      </c>
      <c r="CV65" s="44">
        <f ca="1">IF(CT65="NO",IF(CU65&lt;=Simulation!$K$9,BX65,BY65),"")</f>
        <v>8</v>
      </c>
      <c r="CX65" s="44">
        <f t="shared" ca="1" si="44"/>
        <v>34</v>
      </c>
      <c r="CY65" s="6" t="str">
        <f t="shared" ca="1" si="45"/>
        <v>-</v>
      </c>
      <c r="CZ65" s="44">
        <f t="shared" ca="1" si="46"/>
        <v>33</v>
      </c>
      <c r="DB65" s="44" t="str">
        <f t="shared" ca="1" si="3"/>
        <v/>
      </c>
      <c r="DC65" s="44" t="str">
        <f t="shared" ca="1" si="3"/>
        <v/>
      </c>
      <c r="DD65" s="44" t="str">
        <f t="shared" ca="1" si="3"/>
        <v/>
      </c>
      <c r="DE65" s="44"/>
      <c r="DF65" s="44">
        <f ca="1">IF(DF64&lt;&gt;"",IF(AND(DF64&lt;60*Simulation!$K$8, DF64+DG65&lt;60*Simulation!$K$8),DF64+DG65,""),"")</f>
        <v>787</v>
      </c>
      <c r="DG65" s="44">
        <f ca="1">IF(DF64&lt;&gt;"",IF(AND(EF64&lt;&gt;"", DH64=EF64),RANDBETWEEN(Simulation!$N$6,Simulation!$P$6),RANDBETWEEN(Simulation!$N$5,Simulation!$P$5)),"")</f>
        <v>12</v>
      </c>
      <c r="DH65" s="44">
        <f t="shared" ca="1" si="73"/>
        <v>8</v>
      </c>
      <c r="DI65" s="44">
        <f t="shared" ca="1" si="47"/>
        <v>7</v>
      </c>
      <c r="DJ65" s="27">
        <f t="shared" ca="1" si="48"/>
        <v>0.68270842358395878</v>
      </c>
      <c r="DK65" s="44">
        <f t="shared" ca="1" si="49"/>
        <v>39</v>
      </c>
      <c r="DL65" s="44" t="str">
        <f ca="1">IF(DF65&lt;&gt;"",VLOOKUP(DK65,'Players Stats'!$C$88:$D$127,2),"")</f>
        <v>Power Forward</v>
      </c>
      <c r="DM65" s="44" t="str">
        <f ca="1">IF(DF65&lt;&gt;"",VLOOKUP(DK65,'Players Stats'!$C$88:$E$127,3),"")</f>
        <v>Tim Duncan</v>
      </c>
      <c r="DN65" s="27">
        <f t="shared" ca="1" si="50"/>
        <v>0.13695443882005709</v>
      </c>
      <c r="DO65" s="44">
        <f ca="1">IF(DF65&lt;&gt;"",VLOOKUP('Quarter 4'!DK65-5*('Quarter 4'!DH65-1),'Players Stats'!$B$136:$J$140,1+DI65),"")</f>
        <v>3.9400000000000004E-2</v>
      </c>
      <c r="DP65" s="44" t="str">
        <f t="shared" ca="1" si="74"/>
        <v>NO</v>
      </c>
      <c r="DQ65" s="27">
        <f t="shared" ca="1" si="51"/>
        <v>4.1812713396061629E-2</v>
      </c>
      <c r="DR65" s="44">
        <f ca="1">IF(DF65&lt;&gt;"",IF(DP65="NO",VLOOKUP(DK65,'Players Stats'!$C$88:$I$127,7),""),"")</f>
        <v>7.0422535211267616E-3</v>
      </c>
      <c r="DS65" s="44">
        <f t="shared" ca="1" si="75"/>
        <v>2</v>
      </c>
      <c r="DT65" s="27">
        <f t="shared" ca="1" si="52"/>
        <v>0.74222750406887072</v>
      </c>
      <c r="DU65" s="44">
        <f ca="1">IF(DP65="NO",VLOOKUP(DK65,'Players Stats'!$C$88:$H$127,7-'Quarter 4'!DS65),"")</f>
        <v>0.502</v>
      </c>
      <c r="DV65" s="44">
        <f t="shared" ca="1" si="76"/>
        <v>0</v>
      </c>
      <c r="DW65" s="27">
        <f t="shared" ca="1" si="53"/>
        <v>0.16686895217740461</v>
      </c>
      <c r="DX65" s="44" t="str">
        <f ca="1">IF(DW65="","",IF(DW65&lt;=VLOOKUP(DK65,'Players Stats'!$C$88:$L$127,10),"YES","NO"))</f>
        <v>NO</v>
      </c>
      <c r="DY65" s="27" t="str">
        <f t="shared" ca="1" si="54"/>
        <v/>
      </c>
      <c r="DZ65" s="44" t="str">
        <f ca="1">IF(DX65="YES",IF(DY65&lt;=VLOOKUP(DK65,'Players Stats'!$C$88:$H$127,6),1,0),"")</f>
        <v/>
      </c>
      <c r="EA65" s="27" t="str">
        <f t="shared" ca="1" si="55"/>
        <v/>
      </c>
      <c r="EB65" s="44" t="str">
        <f ca="1">IF(AND(DX65="YES",EA65&lt;&gt;""),IF(EA65&lt;=VLOOKUP(DK65,'Players Stats'!$C$88:$H$127,6),1,0),"")</f>
        <v/>
      </c>
      <c r="EC65" s="27">
        <f t="shared" ca="1" si="56"/>
        <v>0.93064839033090863</v>
      </c>
      <c r="ED65" s="44" t="str">
        <f ca="1">IF(EC65="","",IF(EC65&lt;=Simulation!$K$7,"YES","NO"))</f>
        <v>NO</v>
      </c>
      <c r="EE65" s="27">
        <f t="shared" ca="1" si="57"/>
        <v>0.56563052201174735</v>
      </c>
      <c r="EF65" s="44">
        <f ca="1">IF(ED65="NO",IF(EE65&lt;=Simulation!$K$9,DH65,DI65),"")</f>
        <v>7</v>
      </c>
      <c r="EH65" s="44">
        <f t="shared" ca="1" si="58"/>
        <v>27</v>
      </c>
      <c r="EI65" s="6" t="str">
        <f t="shared" ca="1" si="59"/>
        <v>-</v>
      </c>
      <c r="EJ65" s="44">
        <f t="shared" ca="1" si="60"/>
        <v>26</v>
      </c>
      <c r="EL65" s="44" t="str">
        <f t="shared" ca="1" si="4"/>
        <v/>
      </c>
      <c r="EM65" s="44" t="str">
        <f t="shared" ca="1" si="4"/>
        <v/>
      </c>
      <c r="EN65" s="44" t="str">
        <f t="shared" ca="1" si="4"/>
        <v/>
      </c>
    </row>
    <row r="66" spans="2:144">
      <c r="B66" s="44">
        <f ca="1">IF(B65&lt;&gt;"",IF(AND(B65&lt;60*Simulation!$K$8, B65+C66&lt;60*Simulation!$K$8),B65+C66,""),"")</f>
        <v>837</v>
      </c>
      <c r="C66" s="44">
        <f ca="1">IF(B65&lt;&gt;"",IF(AND(AB65&lt;&gt;"", D65=AB65),RANDBETWEEN(Simulation!$N$6,Simulation!$P$6),RANDBETWEEN(Simulation!$N$5,Simulation!$P$5)),"")</f>
        <v>13</v>
      </c>
      <c r="D66" s="44">
        <f t="shared" ca="1" si="61"/>
        <v>8</v>
      </c>
      <c r="E66" s="44">
        <f t="shared" ca="1" si="5"/>
        <v>7</v>
      </c>
      <c r="F66" s="27">
        <f t="shared" ca="1" si="6"/>
        <v>0.54447809195076458</v>
      </c>
      <c r="G66" s="44">
        <f t="shared" ca="1" si="7"/>
        <v>38</v>
      </c>
      <c r="H66" s="44" t="str">
        <f ca="1">IF(B66&lt;&gt;"",VLOOKUP(G66,'Players Stats'!$C$88:$D$127,2),"")</f>
        <v>Small Forward</v>
      </c>
      <c r="I66" s="44" t="str">
        <f ca="1">IF(B66&lt;&gt;"",VLOOKUP(G66,'Players Stats'!$C$88:$E$127,3),"")</f>
        <v>Kawhi Leonard</v>
      </c>
      <c r="J66" s="27">
        <f t="shared" ca="1" si="8"/>
        <v>0.24270411019495586</v>
      </c>
      <c r="K66" s="44">
        <f ca="1">IF(B66&lt;&gt;"",VLOOKUP('Quarter 4'!G66-5*('Quarter 4'!D66-1),'Players Stats'!$B$136:$J$140,1+E66),"")</f>
        <v>4.2650000000000007E-2</v>
      </c>
      <c r="L66" s="44" t="str">
        <f t="shared" ca="1" si="62"/>
        <v>NO</v>
      </c>
      <c r="M66" s="27">
        <f t="shared" ca="1" si="9"/>
        <v>0.96509116606742817</v>
      </c>
      <c r="N66" s="44">
        <f ca="1">IF(B66&lt;&gt;"",IF(L66="NO",VLOOKUP(G66,'Players Stats'!$C$88:$I$127,7),""),"")</f>
        <v>0.24793388429752067</v>
      </c>
      <c r="O66" s="44">
        <f t="shared" ca="1" si="63"/>
        <v>2</v>
      </c>
      <c r="P66" s="27">
        <f t="shared" ca="1" si="10"/>
        <v>0.17270799765462808</v>
      </c>
      <c r="Q66" s="44">
        <f ca="1">IF(L66="NO",VLOOKUP(G66,'Players Stats'!$C$88:$H$127,7-'Quarter 4'!O66),"")</f>
        <v>0.49399999999999999</v>
      </c>
      <c r="R66" s="44">
        <f t="shared" ca="1" si="64"/>
        <v>2</v>
      </c>
      <c r="S66" s="27">
        <f t="shared" ca="1" si="11"/>
        <v>0.63571087516766067</v>
      </c>
      <c r="T66" s="44" t="str">
        <f ca="1">IF(S66="","",IF(S66&lt;=VLOOKUP(G66,'Players Stats'!$C$88:$L$127,10),"YES","NO"))</f>
        <v>NO</v>
      </c>
      <c r="U66" s="27" t="str">
        <f t="shared" ca="1" si="12"/>
        <v/>
      </c>
      <c r="V66" s="44" t="str">
        <f ca="1">IF(T66="YES",IF(U66&lt;=VLOOKUP(G66,'Players Stats'!$C$88:$H$127,6),1,0),"")</f>
        <v/>
      </c>
      <c r="W66" s="27" t="str">
        <f t="shared" ca="1" si="13"/>
        <v/>
      </c>
      <c r="X66" s="44" t="str">
        <f ca="1">IF(AND(T66="YES",W66&lt;&gt;""),IF(W66&lt;=VLOOKUP(G66,'Players Stats'!$C$88:$H$127,6),1,0),"")</f>
        <v/>
      </c>
      <c r="Y66" s="27" t="str">
        <f t="shared" ca="1" si="14"/>
        <v/>
      </c>
      <c r="Z66" s="44" t="str">
        <f ca="1">IF(Y66="","",IF(Y66&lt;=Simulation!$K$7,"YES","NO"))</f>
        <v/>
      </c>
      <c r="AA66" s="27" t="str">
        <f t="shared" ca="1" si="15"/>
        <v/>
      </c>
      <c r="AB66" s="44" t="str">
        <f ca="1">IF(Z66="NO",IF(AA66&lt;=Simulation!$K$9,D66,E66),"")</f>
        <v/>
      </c>
      <c r="AD66" s="44">
        <f t="shared" ca="1" si="16"/>
        <v>20</v>
      </c>
      <c r="AE66" s="6" t="str">
        <f t="shared" ca="1" si="17"/>
        <v>-</v>
      </c>
      <c r="AF66" s="44">
        <f t="shared" ca="1" si="18"/>
        <v>38</v>
      </c>
      <c r="AH66" s="44" t="str">
        <f t="shared" ca="1" si="77"/>
        <v/>
      </c>
      <c r="AI66" s="44" t="str">
        <f t="shared" ca="1" si="77"/>
        <v/>
      </c>
      <c r="AJ66" s="44" t="str">
        <f t="shared" ca="1" si="77"/>
        <v/>
      </c>
      <c r="AL66" s="44">
        <f ca="1">IF(AL65&lt;&gt;"",IF(AND(AL65&lt;60*Simulation!$K$8, AL65+AM66&lt;60*Simulation!$K$8),AL65+AM66,""),"")</f>
        <v>891</v>
      </c>
      <c r="AM66" s="44">
        <f ca="1">IF(AL65&lt;&gt;"",IF(AND(BL65&lt;&gt;"", AN65=BL65),RANDBETWEEN(Simulation!$N$6,Simulation!$P$6),RANDBETWEEN(Simulation!$N$5,Simulation!$P$5)),"")</f>
        <v>20</v>
      </c>
      <c r="AN66" s="44">
        <f t="shared" ca="1" si="65"/>
        <v>8</v>
      </c>
      <c r="AO66" s="44">
        <f t="shared" ca="1" si="19"/>
        <v>7</v>
      </c>
      <c r="AP66" s="27">
        <f t="shared" ca="1" si="20"/>
        <v>0.13556558832808285</v>
      </c>
      <c r="AQ66" s="44">
        <f t="shared" ca="1" si="21"/>
        <v>36</v>
      </c>
      <c r="AR66" s="44" t="str">
        <f ca="1">IF(AL66&lt;&gt;"",VLOOKUP(AQ66,'Players Stats'!$C$88:$D$127,2),"")</f>
        <v>Point Guard</v>
      </c>
      <c r="AS66" s="44" t="str">
        <f ca="1">IF(AL66&lt;&gt;"",VLOOKUP(AQ66,'Players Stats'!$C$88:$E$127,3),"")</f>
        <v>Danny Green</v>
      </c>
      <c r="AT66" s="27">
        <f t="shared" ca="1" si="22"/>
        <v>0.95109027405817292</v>
      </c>
      <c r="AU66" s="44">
        <f ca="1">IF(AL66&lt;&gt;"",VLOOKUP('Quarter 4'!AQ66-5*('Quarter 4'!AN66-1),'Players Stats'!$B$136:$J$140,1+AO66),"")</f>
        <v>7.0150000000000004E-2</v>
      </c>
      <c r="AV66" s="44" t="str">
        <f t="shared" ca="1" si="66"/>
        <v>NO</v>
      </c>
      <c r="AW66" s="27">
        <f t="shared" ca="1" si="23"/>
        <v>0.349995691213702</v>
      </c>
      <c r="AX66" s="44">
        <f ca="1">IF(AL66&lt;&gt;"",IF(AV66="NO",VLOOKUP(AQ66,'Players Stats'!$C$88:$I$127,7),""),"")</f>
        <v>0.38518518518518519</v>
      </c>
      <c r="AY66" s="44">
        <f t="shared" ca="1" si="67"/>
        <v>3</v>
      </c>
      <c r="AZ66" s="27">
        <f t="shared" ca="1" si="24"/>
        <v>0.26650335737770658</v>
      </c>
      <c r="BA66" s="44">
        <f ca="1">IF(AV66="NO",VLOOKUP(AQ66,'Players Stats'!$C$88:$H$127,7-'Quarter 4'!AY66),"")</f>
        <v>0.42899999999999999</v>
      </c>
      <c r="BB66" s="44">
        <f t="shared" ca="1" si="68"/>
        <v>3</v>
      </c>
      <c r="BC66" s="27" t="str">
        <f t="shared" ca="1" si="25"/>
        <v/>
      </c>
      <c r="BD66" s="44" t="str">
        <f ca="1">IF(BC66="","",IF(BC66&lt;=VLOOKUP(AQ66,'Players Stats'!$C$88:$L$127,10),"YES","NO"))</f>
        <v/>
      </c>
      <c r="BE66" s="27" t="str">
        <f t="shared" ca="1" si="26"/>
        <v/>
      </c>
      <c r="BF66" s="44" t="str">
        <f ca="1">IF(BD66="YES",IF(BE66&lt;=VLOOKUP(AQ66,'Players Stats'!$C$88:$H$127,6),1,0),"")</f>
        <v/>
      </c>
      <c r="BG66" s="27" t="str">
        <f t="shared" ca="1" si="27"/>
        <v/>
      </c>
      <c r="BH66" s="44" t="str">
        <f ca="1">IF(AND(BD66="YES",BG66&lt;&gt;""),IF(BG66&lt;=VLOOKUP(AQ66,'Players Stats'!$C$88:$H$127,6),1,0),"")</f>
        <v/>
      </c>
      <c r="BI66" s="27" t="str">
        <f t="shared" ca="1" si="28"/>
        <v/>
      </c>
      <c r="BJ66" s="44" t="str">
        <f ca="1">IF(BI66="","",IF(BI66&lt;=Simulation!$K$7,"YES","NO"))</f>
        <v/>
      </c>
      <c r="BK66" s="27" t="str">
        <f t="shared" ca="1" si="29"/>
        <v/>
      </c>
      <c r="BL66" s="44" t="str">
        <f ca="1">IF(BJ66="NO",IF(BK66&lt;=Simulation!$K$9,AN66,AO66),"")</f>
        <v/>
      </c>
      <c r="BN66" s="44">
        <f t="shared" ca="1" si="30"/>
        <v>16</v>
      </c>
      <c r="BO66" s="6" t="str">
        <f t="shared" ca="1" si="31"/>
        <v>-</v>
      </c>
      <c r="BP66" s="44">
        <f t="shared" ca="1" si="32"/>
        <v>30</v>
      </c>
      <c r="BR66" s="44">
        <f t="shared" ca="1" si="2"/>
        <v>16</v>
      </c>
      <c r="BS66" s="44" t="str">
        <f t="shared" ca="1" si="2"/>
        <v>-</v>
      </c>
      <c r="BT66" s="44">
        <f t="shared" ca="1" si="2"/>
        <v>30</v>
      </c>
      <c r="BU66" s="44"/>
      <c r="BV66" s="44">
        <f ca="1">IF(BV65&lt;&gt;"",IF(AND(BV65&lt;60*Simulation!$K$8, BV65+BW66&lt;60*Simulation!$K$8),BV65+BW66,""),"")</f>
        <v>884</v>
      </c>
      <c r="BW66" s="44">
        <f ca="1">IF(BV65&lt;&gt;"",IF(AND(CV65&lt;&gt;"", BX65=CV65),RANDBETWEEN(Simulation!$N$6,Simulation!$P$6),RANDBETWEEN(Simulation!$N$5,Simulation!$P$5)),"")</f>
        <v>13</v>
      </c>
      <c r="BX66" s="44">
        <f t="shared" ca="1" si="69"/>
        <v>8</v>
      </c>
      <c r="BY66" s="44">
        <f t="shared" ca="1" si="33"/>
        <v>7</v>
      </c>
      <c r="BZ66" s="27">
        <f t="shared" ca="1" si="34"/>
        <v>0.9655102626350891</v>
      </c>
      <c r="CA66" s="44">
        <f t="shared" ca="1" si="35"/>
        <v>40</v>
      </c>
      <c r="CB66" s="44" t="str">
        <f ca="1">IF(BV66&lt;&gt;"",VLOOKUP(CA66,'Players Stats'!$C$88:$D$127,2),"")</f>
        <v>Center</v>
      </c>
      <c r="CC66" s="44" t="str">
        <f ca="1">IF(BV66&lt;&gt;"",VLOOKUP(CA66,'Players Stats'!$C$88:$E$127,3),"")</f>
        <v>Tiago Splitter</v>
      </c>
      <c r="CD66" s="27">
        <f t="shared" ca="1" si="36"/>
        <v>0.13529623406925473</v>
      </c>
      <c r="CE66" s="44">
        <f ca="1">IF(BV66&lt;&gt;"",VLOOKUP('Quarter 4'!CA66-5*('Quarter 4'!BX66-1),'Players Stats'!$B$136:$J$140,1+BY66),"")</f>
        <v>5.1650000000000001E-2</v>
      </c>
      <c r="CF66" s="44" t="str">
        <f t="shared" ca="1" si="70"/>
        <v>NO</v>
      </c>
      <c r="CG66" s="27">
        <f t="shared" ca="1" si="37"/>
        <v>0.25513716522221264</v>
      </c>
      <c r="CH66" s="44">
        <f ca="1">IF(BV66&lt;&gt;"",IF(CF66="NO",VLOOKUP(CA66,'Players Stats'!$C$88:$I$127,7),""),"")</f>
        <v>0</v>
      </c>
      <c r="CI66" s="44">
        <f t="shared" ca="1" si="71"/>
        <v>2</v>
      </c>
      <c r="CJ66" s="27">
        <f t="shared" ca="1" si="38"/>
        <v>9.7253769211777641E-2</v>
      </c>
      <c r="CK66" s="44">
        <f ca="1">IF(CF66="NO",VLOOKUP(CA66,'Players Stats'!$C$88:$H$127,7-'Quarter 4'!CI66),"")</f>
        <v>0.56000000000000005</v>
      </c>
      <c r="CL66" s="44">
        <f t="shared" ca="1" si="72"/>
        <v>2</v>
      </c>
      <c r="CM66" s="27">
        <f t="shared" ca="1" si="39"/>
        <v>0.3682991796508045</v>
      </c>
      <c r="CN66" s="44" t="str">
        <f ca="1">IF(CM66="","",IF(CM66&lt;=VLOOKUP(CA66,'Players Stats'!$C$88:$L$127,10),"YES","NO"))</f>
        <v>NO</v>
      </c>
      <c r="CO66" s="27" t="str">
        <f t="shared" ca="1" si="40"/>
        <v/>
      </c>
      <c r="CP66" s="44" t="str">
        <f ca="1">IF(CN66="YES",IF(CO66&lt;=VLOOKUP(CA66,'Players Stats'!$C$88:$H$127,6),1,0),"")</f>
        <v/>
      </c>
      <c r="CQ66" s="27" t="str">
        <f t="shared" ca="1" si="41"/>
        <v/>
      </c>
      <c r="CR66" s="44" t="str">
        <f ca="1">IF(AND(CN66="YES",CQ66&lt;&gt;""),IF(CQ66&lt;=VLOOKUP(CA66,'Players Stats'!$C$88:$H$127,6),1,0),"")</f>
        <v/>
      </c>
      <c r="CS66" s="27" t="str">
        <f t="shared" ca="1" si="42"/>
        <v/>
      </c>
      <c r="CT66" s="44" t="str">
        <f ca="1">IF(CS66="","",IF(CS66&lt;=Simulation!$K$7,"YES","NO"))</f>
        <v/>
      </c>
      <c r="CU66" s="27" t="str">
        <f t="shared" ca="1" si="43"/>
        <v/>
      </c>
      <c r="CV66" s="44" t="str">
        <f ca="1">IF(CT66="NO",IF(CU66&lt;=Simulation!$K$9,BX66,BY66),"")</f>
        <v/>
      </c>
      <c r="CX66" s="44">
        <f t="shared" ca="1" si="44"/>
        <v>34</v>
      </c>
      <c r="CY66" s="6" t="str">
        <f t="shared" ca="1" si="45"/>
        <v>-</v>
      </c>
      <c r="CZ66" s="44">
        <f t="shared" ca="1" si="46"/>
        <v>35</v>
      </c>
      <c r="DB66" s="44" t="str">
        <f t="shared" ca="1" si="3"/>
        <v/>
      </c>
      <c r="DC66" s="44" t="str">
        <f t="shared" ca="1" si="3"/>
        <v/>
      </c>
      <c r="DD66" s="44" t="str">
        <f t="shared" ca="1" si="3"/>
        <v/>
      </c>
      <c r="DE66" s="44"/>
      <c r="DF66" s="44">
        <f ca="1">IF(DF65&lt;&gt;"",IF(AND(DF65&lt;60*Simulation!$K$8, DF65+DG66&lt;60*Simulation!$K$8),DF65+DG66,""),"")</f>
        <v>805</v>
      </c>
      <c r="DG66" s="44">
        <f ca="1">IF(DF65&lt;&gt;"",IF(AND(EF65&lt;&gt;"", DH65=EF65),RANDBETWEEN(Simulation!$N$6,Simulation!$P$6),RANDBETWEEN(Simulation!$N$5,Simulation!$P$5)),"")</f>
        <v>18</v>
      </c>
      <c r="DH66" s="44">
        <f t="shared" ca="1" si="73"/>
        <v>7</v>
      </c>
      <c r="DI66" s="44">
        <f t="shared" ca="1" si="47"/>
        <v>8</v>
      </c>
      <c r="DJ66" s="27">
        <f t="shared" ca="1" si="48"/>
        <v>0.34105609224231637</v>
      </c>
      <c r="DK66" s="44">
        <f t="shared" ca="1" si="49"/>
        <v>32</v>
      </c>
      <c r="DL66" s="44" t="str">
        <f ca="1">IF(DF66&lt;&gt;"",VLOOKUP(DK66,'Players Stats'!$C$88:$D$127,2),"")</f>
        <v>Shooting Guard</v>
      </c>
      <c r="DM66" s="44" t="str">
        <f ca="1">IF(DF66&lt;&gt;"",VLOOKUP(DK66,'Players Stats'!$C$88:$E$127,3),"")</f>
        <v>Stephen Curry</v>
      </c>
      <c r="DN66" s="27">
        <f t="shared" ca="1" si="50"/>
        <v>0.12256715540722241</v>
      </c>
      <c r="DO66" s="44">
        <f ca="1">IF(DF66&lt;&gt;"",VLOOKUP('Quarter 4'!DK66-5*('Quarter 4'!DH66-1),'Players Stats'!$B$136:$J$140,1+DI66),"")</f>
        <v>4.4549999999999999E-2</v>
      </c>
      <c r="DP66" s="44" t="str">
        <f t="shared" ca="1" si="74"/>
        <v>NO</v>
      </c>
      <c r="DQ66" s="27">
        <f t="shared" ca="1" si="51"/>
        <v>0.74884522286873567</v>
      </c>
      <c r="DR66" s="44">
        <f ca="1">IF(DF66&lt;&gt;"",IF(DP66="NO",VLOOKUP(DK66,'Players Stats'!$C$88:$I$127,7),""),"")</f>
        <v>0.30196078431372547</v>
      </c>
      <c r="DS66" s="44">
        <f t="shared" ca="1" si="75"/>
        <v>2</v>
      </c>
      <c r="DT66" s="27">
        <f t="shared" ca="1" si="52"/>
        <v>8.3652908360163036E-2</v>
      </c>
      <c r="DU66" s="44">
        <f ca="1">IF(DP66="NO",VLOOKUP(DK66,'Players Stats'!$C$88:$H$127,7-'Quarter 4'!DS66),"")</f>
        <v>0.45100000000000001</v>
      </c>
      <c r="DV66" s="44">
        <f t="shared" ca="1" si="76"/>
        <v>2</v>
      </c>
      <c r="DW66" s="27">
        <f t="shared" ca="1" si="53"/>
        <v>0.27364246578308193</v>
      </c>
      <c r="DX66" s="44" t="str">
        <f ca="1">IF(DW66="","",IF(DW66&lt;=VLOOKUP(DK66,'Players Stats'!$C$88:$L$127,10),"YES","NO"))</f>
        <v>NO</v>
      </c>
      <c r="DY66" s="27" t="str">
        <f t="shared" ca="1" si="54"/>
        <v/>
      </c>
      <c r="DZ66" s="44" t="str">
        <f ca="1">IF(DX66="YES",IF(DY66&lt;=VLOOKUP(DK66,'Players Stats'!$C$88:$H$127,6),1,0),"")</f>
        <v/>
      </c>
      <c r="EA66" s="27" t="str">
        <f t="shared" ca="1" si="55"/>
        <v/>
      </c>
      <c r="EB66" s="44" t="str">
        <f ca="1">IF(AND(DX66="YES",EA66&lt;&gt;""),IF(EA66&lt;=VLOOKUP(DK66,'Players Stats'!$C$88:$H$127,6),1,0),"")</f>
        <v/>
      </c>
      <c r="EC66" s="27" t="str">
        <f t="shared" ca="1" si="56"/>
        <v/>
      </c>
      <c r="ED66" s="44" t="str">
        <f ca="1">IF(EC66="","",IF(EC66&lt;=Simulation!$K$7,"YES","NO"))</f>
        <v/>
      </c>
      <c r="EE66" s="27" t="str">
        <f t="shared" ca="1" si="57"/>
        <v/>
      </c>
      <c r="EF66" s="44" t="str">
        <f ca="1">IF(ED66="NO",IF(EE66&lt;=Simulation!$K$9,DH66,DI66),"")</f>
        <v/>
      </c>
      <c r="EH66" s="44">
        <f t="shared" ca="1" si="58"/>
        <v>29</v>
      </c>
      <c r="EI66" s="6" t="str">
        <f t="shared" ca="1" si="59"/>
        <v>-</v>
      </c>
      <c r="EJ66" s="44">
        <f t="shared" ca="1" si="60"/>
        <v>26</v>
      </c>
      <c r="EL66" s="44" t="str">
        <f t="shared" ca="1" si="4"/>
        <v/>
      </c>
      <c r="EM66" s="44" t="str">
        <f t="shared" ca="1" si="4"/>
        <v/>
      </c>
      <c r="EN66" s="44" t="str">
        <f t="shared" ca="1" si="4"/>
        <v/>
      </c>
    </row>
    <row r="67" spans="2:144">
      <c r="B67" s="44">
        <f ca="1">IF(B66&lt;&gt;"",IF(AND(B66&lt;60*Simulation!$K$8, B66+C67&lt;60*Simulation!$K$8),B66+C67,""),"")</f>
        <v>845</v>
      </c>
      <c r="C67" s="44">
        <f ca="1">IF(B66&lt;&gt;"",IF(AND(AB66&lt;&gt;"", D66=AB66),RANDBETWEEN(Simulation!$N$6,Simulation!$P$6),RANDBETWEEN(Simulation!$N$5,Simulation!$P$5)),"")</f>
        <v>8</v>
      </c>
      <c r="D67" s="44">
        <f t="shared" ca="1" si="61"/>
        <v>7</v>
      </c>
      <c r="E67" s="44">
        <f t="shared" ca="1" si="5"/>
        <v>8</v>
      </c>
      <c r="F67" s="27">
        <f t="shared" ca="1" si="6"/>
        <v>0.61948934390876786</v>
      </c>
      <c r="G67" s="44">
        <f t="shared" ca="1" si="7"/>
        <v>34</v>
      </c>
      <c r="H67" s="44" t="str">
        <f ca="1">IF(B67&lt;&gt;"",VLOOKUP(G67,'Players Stats'!$C$88:$D$127,2),"")</f>
        <v>Power Forward</v>
      </c>
      <c r="I67" s="44" t="str">
        <f ca="1">IF(B67&lt;&gt;"",VLOOKUP(G67,'Players Stats'!$C$88:$E$127,3),"")</f>
        <v>Carl Landry</v>
      </c>
      <c r="J67" s="27">
        <f t="shared" ca="1" si="8"/>
        <v>0.93730513335468091</v>
      </c>
      <c r="K67" s="44">
        <f ca="1">IF(B67&lt;&gt;"",VLOOKUP('Quarter 4'!G67-5*('Quarter 4'!D67-1),'Players Stats'!$B$136:$J$140,1+E67),"")</f>
        <v>0.14340000000000003</v>
      </c>
      <c r="L67" s="44" t="str">
        <f t="shared" ca="1" si="62"/>
        <v>NO</v>
      </c>
      <c r="M67" s="27">
        <f t="shared" ca="1" si="9"/>
        <v>0.62036247020843438</v>
      </c>
      <c r="N67" s="44">
        <f ca="1">IF(B67&lt;&gt;"",IF(L67="NO",VLOOKUP(G67,'Players Stats'!$C$88:$I$127,7),""),"")</f>
        <v>0</v>
      </c>
      <c r="O67" s="44">
        <f t="shared" ca="1" si="63"/>
        <v>2</v>
      </c>
      <c r="P67" s="27">
        <f t="shared" ca="1" si="10"/>
        <v>0.43815546432790664</v>
      </c>
      <c r="Q67" s="44">
        <f ca="1">IF(L67="NO",VLOOKUP(G67,'Players Stats'!$C$88:$H$127,7-'Quarter 4'!O67),"")</f>
        <v>0.54</v>
      </c>
      <c r="R67" s="44">
        <f t="shared" ca="1" si="64"/>
        <v>2</v>
      </c>
      <c r="S67" s="27">
        <f t="shared" ca="1" si="11"/>
        <v>0.14412297372796001</v>
      </c>
      <c r="T67" s="44" t="str">
        <f ca="1">IF(S67="","",IF(S67&lt;=VLOOKUP(G67,'Players Stats'!$C$88:$L$127,10),"YES","NO"))</f>
        <v>NO</v>
      </c>
      <c r="U67" s="27" t="str">
        <f t="shared" ca="1" si="12"/>
        <v/>
      </c>
      <c r="V67" s="44" t="str">
        <f ca="1">IF(T67="YES",IF(U67&lt;=VLOOKUP(G67,'Players Stats'!$C$88:$H$127,6),1,0),"")</f>
        <v/>
      </c>
      <c r="W67" s="27" t="str">
        <f t="shared" ca="1" si="13"/>
        <v/>
      </c>
      <c r="X67" s="44" t="str">
        <f ca="1">IF(AND(T67="YES",W67&lt;&gt;""),IF(W67&lt;=VLOOKUP(G67,'Players Stats'!$C$88:$H$127,6),1,0),"")</f>
        <v/>
      </c>
      <c r="Y67" s="27" t="str">
        <f t="shared" ca="1" si="14"/>
        <v/>
      </c>
      <c r="Z67" s="44" t="str">
        <f ca="1">IF(Y67="","",IF(Y67&lt;=Simulation!$K$7,"YES","NO"))</f>
        <v/>
      </c>
      <c r="AA67" s="27" t="str">
        <f t="shared" ca="1" si="15"/>
        <v/>
      </c>
      <c r="AB67" s="44" t="str">
        <f ca="1">IF(Z67="NO",IF(AA67&lt;=Simulation!$K$9,D67,E67),"")</f>
        <v/>
      </c>
      <c r="AD67" s="44">
        <f t="shared" ca="1" si="16"/>
        <v>22</v>
      </c>
      <c r="AE67" s="6" t="str">
        <f t="shared" ca="1" si="17"/>
        <v>-</v>
      </c>
      <c r="AF67" s="44">
        <f t="shared" ca="1" si="18"/>
        <v>38</v>
      </c>
      <c r="AH67" s="44" t="str">
        <f t="shared" ca="1" si="77"/>
        <v/>
      </c>
      <c r="AI67" s="44" t="str">
        <f t="shared" ca="1" si="77"/>
        <v/>
      </c>
      <c r="AJ67" s="44" t="str">
        <f t="shared" ca="1" si="77"/>
        <v/>
      </c>
      <c r="AL67" s="44" t="str">
        <f ca="1">IF(AL66&lt;&gt;"",IF(AND(AL66&lt;60*Simulation!$K$8, AL66+AM67&lt;60*Simulation!$K$8),AL66+AM67,""),"")</f>
        <v/>
      </c>
      <c r="AM67" s="44">
        <f ca="1">IF(AL66&lt;&gt;"",IF(AND(BL66&lt;&gt;"", AN66=BL66),RANDBETWEEN(Simulation!$N$6,Simulation!$P$6),RANDBETWEEN(Simulation!$N$5,Simulation!$P$5)),"")</f>
        <v>18</v>
      </c>
      <c r="AN67" s="44" t="str">
        <f t="shared" ca="1" si="65"/>
        <v/>
      </c>
      <c r="AO67" s="44" t="str">
        <f t="shared" ca="1" si="19"/>
        <v/>
      </c>
      <c r="AP67" s="27" t="str">
        <f t="shared" ca="1" si="20"/>
        <v/>
      </c>
      <c r="AQ67" s="44" t="str">
        <f t="shared" ca="1" si="21"/>
        <v/>
      </c>
      <c r="AR67" s="44" t="str">
        <f ca="1">IF(AL67&lt;&gt;"",VLOOKUP(AQ67,'Players Stats'!$C$88:$D$127,2),"")</f>
        <v/>
      </c>
      <c r="AS67" s="44" t="str">
        <f ca="1">IF(AL67&lt;&gt;"",VLOOKUP(AQ67,'Players Stats'!$C$88:$E$127,3),"")</f>
        <v/>
      </c>
      <c r="AT67" s="27" t="str">
        <f t="shared" ca="1" si="22"/>
        <v/>
      </c>
      <c r="AU67" s="44" t="str">
        <f ca="1">IF(AL67&lt;&gt;"",VLOOKUP('Quarter 4'!AQ67-5*('Quarter 4'!AN67-1),'Players Stats'!$B$136:$J$140,1+AO67),"")</f>
        <v/>
      </c>
      <c r="AV67" s="44" t="str">
        <f t="shared" ca="1" si="66"/>
        <v/>
      </c>
      <c r="AW67" s="27" t="str">
        <f t="shared" ca="1" si="23"/>
        <v/>
      </c>
      <c r="AX67" s="44" t="str">
        <f ca="1">IF(AL67&lt;&gt;"",IF(AV67="NO",VLOOKUP(AQ67,'Players Stats'!$C$88:$I$127,7),""),"")</f>
        <v/>
      </c>
      <c r="AY67" s="44" t="str">
        <f t="shared" ca="1" si="67"/>
        <v/>
      </c>
      <c r="AZ67" s="27" t="str">
        <f t="shared" ca="1" si="24"/>
        <v/>
      </c>
      <c r="BA67" s="44" t="str">
        <f ca="1">IF(AV67="NO",VLOOKUP(AQ67,'Players Stats'!$C$88:$H$127,7-'Quarter 4'!AY67),"")</f>
        <v/>
      </c>
      <c r="BB67" s="44" t="str">
        <f t="shared" ca="1" si="68"/>
        <v/>
      </c>
      <c r="BC67" s="27" t="str">
        <f t="shared" ca="1" si="25"/>
        <v/>
      </c>
      <c r="BD67" s="44" t="str">
        <f ca="1">IF(BC67="","",IF(BC67&lt;=VLOOKUP(AQ67,'Players Stats'!$C$88:$L$127,10),"YES","NO"))</f>
        <v/>
      </c>
      <c r="BE67" s="27" t="str">
        <f t="shared" ca="1" si="26"/>
        <v/>
      </c>
      <c r="BF67" s="44" t="str">
        <f ca="1">IF(BD67="YES",IF(BE67&lt;=VLOOKUP(AQ67,'Players Stats'!$C$88:$H$127,6),1,0),"")</f>
        <v/>
      </c>
      <c r="BG67" s="27" t="str">
        <f t="shared" ca="1" si="27"/>
        <v/>
      </c>
      <c r="BH67" s="44" t="str">
        <f ca="1">IF(AND(BD67="YES",BG67&lt;&gt;""),IF(BG67&lt;=VLOOKUP(AQ67,'Players Stats'!$C$88:$H$127,6),1,0),"")</f>
        <v/>
      </c>
      <c r="BI67" s="27" t="str">
        <f t="shared" ca="1" si="28"/>
        <v/>
      </c>
      <c r="BJ67" s="44" t="str">
        <f ca="1">IF(BI67="","",IF(BI67&lt;=Simulation!$K$7,"YES","NO"))</f>
        <v/>
      </c>
      <c r="BK67" s="27" t="str">
        <f t="shared" ca="1" si="29"/>
        <v/>
      </c>
      <c r="BL67" s="44" t="str">
        <f ca="1">IF(BJ67="NO",IF(BK67&lt;=Simulation!$K$9,AN67,AO67),"")</f>
        <v/>
      </c>
      <c r="BN67" s="44" t="str">
        <f t="shared" ca="1" si="30"/>
        <v/>
      </c>
      <c r="BO67" s="6" t="str">
        <f t="shared" ca="1" si="31"/>
        <v/>
      </c>
      <c r="BP67" s="44" t="str">
        <f t="shared" ca="1" si="32"/>
        <v/>
      </c>
      <c r="BR67" s="44" t="str">
        <f t="shared" ca="1" si="2"/>
        <v/>
      </c>
      <c r="BS67" s="44" t="str">
        <f t="shared" ca="1" si="2"/>
        <v/>
      </c>
      <c r="BT67" s="44" t="str">
        <f t="shared" ca="1" si="2"/>
        <v/>
      </c>
      <c r="BU67" s="44"/>
      <c r="BV67" s="44">
        <f ca="1">IF(BV66&lt;&gt;"",IF(AND(BV66&lt;60*Simulation!$K$8, BV66+BW67&lt;60*Simulation!$K$8),BV66+BW67,""),"")</f>
        <v>896</v>
      </c>
      <c r="BW67" s="44">
        <f ca="1">IF(BV66&lt;&gt;"",IF(AND(CV66&lt;&gt;"", BX66=CV66),RANDBETWEEN(Simulation!$N$6,Simulation!$P$6),RANDBETWEEN(Simulation!$N$5,Simulation!$P$5)),"")</f>
        <v>12</v>
      </c>
      <c r="BX67" s="44">
        <f t="shared" ca="1" si="69"/>
        <v>7</v>
      </c>
      <c r="BY67" s="44">
        <f t="shared" ca="1" si="33"/>
        <v>8</v>
      </c>
      <c r="BZ67" s="27">
        <f t="shared" ca="1" si="34"/>
        <v>1.1665603388725798E-2</v>
      </c>
      <c r="CA67" s="44">
        <f t="shared" ca="1" si="35"/>
        <v>31</v>
      </c>
      <c r="CB67" s="44" t="str">
        <f ca="1">IF(BV67&lt;&gt;"",VLOOKUP(CA67,'Players Stats'!$C$88:$D$127,2),"")</f>
        <v>Point Guard</v>
      </c>
      <c r="CC67" s="44" t="str">
        <f ca="1">IF(BV67&lt;&gt;"",VLOOKUP(CA67,'Players Stats'!$C$88:$E$127,3),"")</f>
        <v>Klay Thompson</v>
      </c>
      <c r="CD67" s="27">
        <f t="shared" ca="1" si="36"/>
        <v>0.33908087163344547</v>
      </c>
      <c r="CE67" s="44">
        <f ca="1">IF(BV67&lt;&gt;"",VLOOKUP('Quarter 4'!CA67-5*('Quarter 4'!BX67-1),'Players Stats'!$B$136:$J$140,1+BY67),"")</f>
        <v>9.7650000000000001E-2</v>
      </c>
      <c r="CF67" s="44" t="str">
        <f t="shared" ca="1" si="70"/>
        <v>NO</v>
      </c>
      <c r="CG67" s="27">
        <f t="shared" ca="1" si="37"/>
        <v>0.57430568389901648</v>
      </c>
      <c r="CH67" s="44">
        <f ca="1">IF(BV67&lt;&gt;"",IF(CF67="NO",VLOOKUP(CA67,'Players Stats'!$C$88:$I$127,7),""),"")</f>
        <v>0.30331753554502372</v>
      </c>
      <c r="CI67" s="44">
        <f t="shared" ca="1" si="71"/>
        <v>2</v>
      </c>
      <c r="CJ67" s="27">
        <f t="shared" ca="1" si="38"/>
        <v>0.28753253717019123</v>
      </c>
      <c r="CK67" s="44">
        <f ca="1">IF(CF67="NO",VLOOKUP(CA67,'Players Stats'!$C$88:$H$127,7-'Quarter 4'!CI67),"")</f>
        <v>0.42199999999999999</v>
      </c>
      <c r="CL67" s="44">
        <f t="shared" ca="1" si="72"/>
        <v>2</v>
      </c>
      <c r="CM67" s="27">
        <f t="shared" ca="1" si="39"/>
        <v>0.14929320578639205</v>
      </c>
      <c r="CN67" s="44" t="str">
        <f ca="1">IF(CM67="","",IF(CM67&lt;=VLOOKUP(CA67,'Players Stats'!$C$88:$L$127,10),"YES","NO"))</f>
        <v>NO</v>
      </c>
      <c r="CO67" s="27" t="str">
        <f t="shared" ca="1" si="40"/>
        <v/>
      </c>
      <c r="CP67" s="44" t="str">
        <f ca="1">IF(CN67="YES",IF(CO67&lt;=VLOOKUP(CA67,'Players Stats'!$C$88:$H$127,6),1,0),"")</f>
        <v/>
      </c>
      <c r="CQ67" s="27" t="str">
        <f t="shared" ca="1" si="41"/>
        <v/>
      </c>
      <c r="CR67" s="44" t="str">
        <f ca="1">IF(AND(CN67="YES",CQ67&lt;&gt;""),IF(CQ67&lt;=VLOOKUP(CA67,'Players Stats'!$C$88:$H$127,6),1,0),"")</f>
        <v/>
      </c>
      <c r="CS67" s="27" t="str">
        <f t="shared" ca="1" si="42"/>
        <v/>
      </c>
      <c r="CT67" s="44" t="str">
        <f ca="1">IF(CS67="","",IF(CS67&lt;=Simulation!$K$7,"YES","NO"))</f>
        <v/>
      </c>
      <c r="CU67" s="27" t="str">
        <f t="shared" ca="1" si="43"/>
        <v/>
      </c>
      <c r="CV67" s="44" t="str">
        <f ca="1">IF(CT67="NO",IF(CU67&lt;=Simulation!$K$9,BX67,BY67),"")</f>
        <v/>
      </c>
      <c r="CX67" s="44">
        <f t="shared" ca="1" si="44"/>
        <v>36</v>
      </c>
      <c r="CY67" s="6" t="str">
        <f t="shared" ca="1" si="45"/>
        <v>-</v>
      </c>
      <c r="CZ67" s="44">
        <f t="shared" ca="1" si="46"/>
        <v>35</v>
      </c>
      <c r="DB67" s="44">
        <f t="shared" ca="1" si="3"/>
        <v>36</v>
      </c>
      <c r="DC67" s="44" t="str">
        <f t="shared" ca="1" si="3"/>
        <v>-</v>
      </c>
      <c r="DD67" s="44">
        <f t="shared" ca="1" si="3"/>
        <v>35</v>
      </c>
      <c r="DE67" s="44"/>
      <c r="DF67" s="44">
        <f ca="1">IF(DF66&lt;&gt;"",IF(AND(DF66&lt;60*Simulation!$K$8, DF66+DG67&lt;60*Simulation!$K$8),DF66+DG67,""),"")</f>
        <v>813</v>
      </c>
      <c r="DG67" s="44">
        <f ca="1">IF(DF66&lt;&gt;"",IF(AND(EF66&lt;&gt;"", DH66=EF66),RANDBETWEEN(Simulation!$N$6,Simulation!$P$6),RANDBETWEEN(Simulation!$N$5,Simulation!$P$5)),"")</f>
        <v>8</v>
      </c>
      <c r="DH67" s="44">
        <f t="shared" ca="1" si="73"/>
        <v>8</v>
      </c>
      <c r="DI67" s="44">
        <f t="shared" ca="1" si="47"/>
        <v>7</v>
      </c>
      <c r="DJ67" s="27">
        <f t="shared" ca="1" si="48"/>
        <v>0.65615503197990011</v>
      </c>
      <c r="DK67" s="44">
        <f t="shared" ca="1" si="49"/>
        <v>39</v>
      </c>
      <c r="DL67" s="44" t="str">
        <f ca="1">IF(DF67&lt;&gt;"",VLOOKUP(DK67,'Players Stats'!$C$88:$D$127,2),"")</f>
        <v>Power Forward</v>
      </c>
      <c r="DM67" s="44" t="str">
        <f ca="1">IF(DF67&lt;&gt;"",VLOOKUP(DK67,'Players Stats'!$C$88:$E$127,3),"")</f>
        <v>Tim Duncan</v>
      </c>
      <c r="DN67" s="27">
        <f t="shared" ca="1" si="50"/>
        <v>0.27277238166498285</v>
      </c>
      <c r="DO67" s="44">
        <f ca="1">IF(DF67&lt;&gt;"",VLOOKUP('Quarter 4'!DK67-5*('Quarter 4'!DH67-1),'Players Stats'!$B$136:$J$140,1+DI67),"")</f>
        <v>3.9400000000000004E-2</v>
      </c>
      <c r="DP67" s="44" t="str">
        <f t="shared" ca="1" si="74"/>
        <v>NO</v>
      </c>
      <c r="DQ67" s="27">
        <f t="shared" ca="1" si="51"/>
        <v>0.43687196566295239</v>
      </c>
      <c r="DR67" s="44">
        <f ca="1">IF(DF67&lt;&gt;"",IF(DP67="NO",VLOOKUP(DK67,'Players Stats'!$C$88:$I$127,7),""),"")</f>
        <v>7.0422535211267616E-3</v>
      </c>
      <c r="DS67" s="44">
        <f t="shared" ca="1" si="75"/>
        <v>2</v>
      </c>
      <c r="DT67" s="27">
        <f t="shared" ca="1" si="52"/>
        <v>0.3221649209607973</v>
      </c>
      <c r="DU67" s="44">
        <f ca="1">IF(DP67="NO",VLOOKUP(DK67,'Players Stats'!$C$88:$H$127,7-'Quarter 4'!DS67),"")</f>
        <v>0.502</v>
      </c>
      <c r="DV67" s="44">
        <f t="shared" ca="1" si="76"/>
        <v>2</v>
      </c>
      <c r="DW67" s="27">
        <f t="shared" ca="1" si="53"/>
        <v>0.19900355289096272</v>
      </c>
      <c r="DX67" s="44" t="str">
        <f ca="1">IF(DW67="","",IF(DW67&lt;=VLOOKUP(DK67,'Players Stats'!$C$88:$L$127,10),"YES","NO"))</f>
        <v>NO</v>
      </c>
      <c r="DY67" s="27" t="str">
        <f t="shared" ca="1" si="54"/>
        <v/>
      </c>
      <c r="DZ67" s="44" t="str">
        <f ca="1">IF(DX67="YES",IF(DY67&lt;=VLOOKUP(DK67,'Players Stats'!$C$88:$H$127,6),1,0),"")</f>
        <v/>
      </c>
      <c r="EA67" s="27" t="str">
        <f t="shared" ca="1" si="55"/>
        <v/>
      </c>
      <c r="EB67" s="44" t="str">
        <f ca="1">IF(AND(DX67="YES",EA67&lt;&gt;""),IF(EA67&lt;=VLOOKUP(DK67,'Players Stats'!$C$88:$H$127,6),1,0),"")</f>
        <v/>
      </c>
      <c r="EC67" s="27" t="str">
        <f t="shared" ca="1" si="56"/>
        <v/>
      </c>
      <c r="ED67" s="44" t="str">
        <f ca="1">IF(EC67="","",IF(EC67&lt;=Simulation!$K$7,"YES","NO"))</f>
        <v/>
      </c>
      <c r="EE67" s="27" t="str">
        <f t="shared" ca="1" si="57"/>
        <v/>
      </c>
      <c r="EF67" s="44" t="str">
        <f ca="1">IF(ED67="NO",IF(EE67&lt;=Simulation!$K$9,DH67,DI67),"")</f>
        <v/>
      </c>
      <c r="EH67" s="44">
        <f t="shared" ca="1" si="58"/>
        <v>29</v>
      </c>
      <c r="EI67" s="6" t="str">
        <f t="shared" ca="1" si="59"/>
        <v>-</v>
      </c>
      <c r="EJ67" s="44">
        <f t="shared" ca="1" si="60"/>
        <v>28</v>
      </c>
      <c r="EL67" s="44" t="str">
        <f t="shared" ca="1" si="4"/>
        <v/>
      </c>
      <c r="EM67" s="44" t="str">
        <f t="shared" ca="1" si="4"/>
        <v/>
      </c>
      <c r="EN67" s="44" t="str">
        <f t="shared" ca="1" si="4"/>
        <v/>
      </c>
    </row>
    <row r="68" spans="2:144">
      <c r="B68" s="44">
        <f ca="1">IF(B67&lt;&gt;"",IF(AND(B67&lt;60*Simulation!$K$8, B67+C68&lt;60*Simulation!$K$8),B67+C68,""),"")</f>
        <v>853</v>
      </c>
      <c r="C68" s="44">
        <f ca="1">IF(B67&lt;&gt;"",IF(AND(AB67&lt;&gt;"", D67=AB67),RANDBETWEEN(Simulation!$N$6,Simulation!$P$6),RANDBETWEEN(Simulation!$N$5,Simulation!$P$5)),"")</f>
        <v>8</v>
      </c>
      <c r="D68" s="44">
        <f t="shared" ca="1" si="61"/>
        <v>8</v>
      </c>
      <c r="E68" s="44">
        <f t="shared" ca="1" si="5"/>
        <v>7</v>
      </c>
      <c r="F68" s="27">
        <f t="shared" ca="1" si="6"/>
        <v>0.42621858136116708</v>
      </c>
      <c r="G68" s="44">
        <f t="shared" ca="1" si="7"/>
        <v>38</v>
      </c>
      <c r="H68" s="44" t="str">
        <f ca="1">IF(B68&lt;&gt;"",VLOOKUP(G68,'Players Stats'!$C$88:$D$127,2),"")</f>
        <v>Small Forward</v>
      </c>
      <c r="I68" s="44" t="str">
        <f ca="1">IF(B68&lt;&gt;"",VLOOKUP(G68,'Players Stats'!$C$88:$E$127,3),"")</f>
        <v>Kawhi Leonard</v>
      </c>
      <c r="J68" s="27">
        <f t="shared" ca="1" si="8"/>
        <v>0.15143046972051877</v>
      </c>
      <c r="K68" s="44">
        <f ca="1">IF(B68&lt;&gt;"",VLOOKUP('Quarter 4'!G68-5*('Quarter 4'!D68-1),'Players Stats'!$B$136:$J$140,1+E68),"")</f>
        <v>4.2650000000000007E-2</v>
      </c>
      <c r="L68" s="44" t="str">
        <f t="shared" ca="1" si="62"/>
        <v>NO</v>
      </c>
      <c r="M68" s="27">
        <f t="shared" ca="1" si="9"/>
        <v>0.13605377628544757</v>
      </c>
      <c r="N68" s="44">
        <f ca="1">IF(B68&lt;&gt;"",IF(L68="NO",VLOOKUP(G68,'Players Stats'!$C$88:$I$127,7),""),"")</f>
        <v>0.24793388429752067</v>
      </c>
      <c r="O68" s="44">
        <f t="shared" ca="1" si="63"/>
        <v>3</v>
      </c>
      <c r="P68" s="27">
        <f t="shared" ca="1" si="10"/>
        <v>0.73870635127682294</v>
      </c>
      <c r="Q68" s="44">
        <f ca="1">IF(L68="NO",VLOOKUP(G68,'Players Stats'!$C$88:$H$127,7-'Quarter 4'!O68),"")</f>
        <v>0.374</v>
      </c>
      <c r="R68" s="44">
        <f t="shared" ca="1" si="64"/>
        <v>0</v>
      </c>
      <c r="S68" s="27" t="str">
        <f t="shared" ca="1" si="11"/>
        <v/>
      </c>
      <c r="T68" s="44" t="str">
        <f ca="1">IF(S68="","",IF(S68&lt;=VLOOKUP(G68,'Players Stats'!$C$88:$L$127,10),"YES","NO"))</f>
        <v/>
      </c>
      <c r="U68" s="27" t="str">
        <f t="shared" ca="1" si="12"/>
        <v/>
      </c>
      <c r="V68" s="44" t="str">
        <f ca="1">IF(T68="YES",IF(U68&lt;=VLOOKUP(G68,'Players Stats'!$C$88:$H$127,6),1,0),"")</f>
        <v/>
      </c>
      <c r="W68" s="27" t="str">
        <f t="shared" ca="1" si="13"/>
        <v/>
      </c>
      <c r="X68" s="44" t="str">
        <f ca="1">IF(AND(T68="YES",W68&lt;&gt;""),IF(W68&lt;=VLOOKUP(G68,'Players Stats'!$C$88:$H$127,6),1,0),"")</f>
        <v/>
      </c>
      <c r="Y68" s="27" t="str">
        <f t="shared" ca="1" si="14"/>
        <v/>
      </c>
      <c r="Z68" s="44" t="str">
        <f ca="1">IF(Y68="","",IF(Y68&lt;=Simulation!$K$7,"YES","NO"))</f>
        <v/>
      </c>
      <c r="AA68" s="27" t="str">
        <f t="shared" ca="1" si="15"/>
        <v/>
      </c>
      <c r="AB68" s="44" t="str">
        <f ca="1">IF(Z68="NO",IF(AA68&lt;=Simulation!$K$9,D68,E68),"")</f>
        <v/>
      </c>
      <c r="AD68" s="44">
        <f t="shared" ca="1" si="16"/>
        <v>22</v>
      </c>
      <c r="AE68" s="6" t="str">
        <f t="shared" ca="1" si="17"/>
        <v>-</v>
      </c>
      <c r="AF68" s="44">
        <f t="shared" ca="1" si="18"/>
        <v>38</v>
      </c>
      <c r="AH68" s="44" t="str">
        <f t="shared" ca="1" si="77"/>
        <v/>
      </c>
      <c r="AI68" s="44" t="str">
        <f t="shared" ca="1" si="77"/>
        <v/>
      </c>
      <c r="AJ68" s="44" t="str">
        <f t="shared" ca="1" si="77"/>
        <v/>
      </c>
      <c r="AL68" s="44" t="str">
        <f ca="1">IF(AL67&lt;&gt;"",IF(AND(AL67&lt;60*Simulation!$K$8, AL67+AM68&lt;60*Simulation!$K$8),AL67+AM68,""),"")</f>
        <v/>
      </c>
      <c r="AM68" s="44" t="str">
        <f ca="1">IF(AL67&lt;&gt;"",IF(AND(BL67&lt;&gt;"", AN67=BL67),RANDBETWEEN(Simulation!$N$6,Simulation!$P$6),RANDBETWEEN(Simulation!$N$5,Simulation!$P$5)),"")</f>
        <v/>
      </c>
      <c r="AN68" s="44" t="str">
        <f t="shared" ca="1" si="65"/>
        <v/>
      </c>
      <c r="AO68" s="44" t="str">
        <f t="shared" ca="1" si="19"/>
        <v/>
      </c>
      <c r="AP68" s="27" t="str">
        <f t="shared" ca="1" si="20"/>
        <v/>
      </c>
      <c r="AQ68" s="44" t="str">
        <f t="shared" ca="1" si="21"/>
        <v/>
      </c>
      <c r="AR68" s="44" t="str">
        <f ca="1">IF(AL68&lt;&gt;"",VLOOKUP(AQ68,'Players Stats'!$C$88:$D$127,2),"")</f>
        <v/>
      </c>
      <c r="AS68" s="44" t="str">
        <f ca="1">IF(AL68&lt;&gt;"",VLOOKUP(AQ68,'Players Stats'!$C$88:$E$127,3),"")</f>
        <v/>
      </c>
      <c r="AT68" s="27" t="str">
        <f t="shared" ca="1" si="22"/>
        <v/>
      </c>
      <c r="AU68" s="44" t="str">
        <f ca="1">IF(AL68&lt;&gt;"",VLOOKUP('Quarter 4'!AQ68-5*('Quarter 4'!AN68-1),'Players Stats'!$B$136:$J$140,1+AO68),"")</f>
        <v/>
      </c>
      <c r="AV68" s="44" t="str">
        <f t="shared" ca="1" si="66"/>
        <v/>
      </c>
      <c r="AW68" s="27" t="str">
        <f t="shared" ca="1" si="23"/>
        <v/>
      </c>
      <c r="AX68" s="44" t="str">
        <f ca="1">IF(AL68&lt;&gt;"",IF(AV68="NO",VLOOKUP(AQ68,'Players Stats'!$C$88:$I$127,7),""),"")</f>
        <v/>
      </c>
      <c r="AY68" s="44" t="str">
        <f t="shared" ca="1" si="67"/>
        <v/>
      </c>
      <c r="AZ68" s="27" t="str">
        <f t="shared" ca="1" si="24"/>
        <v/>
      </c>
      <c r="BA68" s="44" t="str">
        <f ca="1">IF(AV68="NO",VLOOKUP(AQ68,'Players Stats'!$C$88:$H$127,7-'Quarter 4'!AY68),"")</f>
        <v/>
      </c>
      <c r="BB68" s="44" t="str">
        <f t="shared" ca="1" si="68"/>
        <v/>
      </c>
      <c r="BC68" s="27" t="str">
        <f t="shared" ca="1" si="25"/>
        <v/>
      </c>
      <c r="BD68" s="44" t="str">
        <f ca="1">IF(BC68="","",IF(BC68&lt;=VLOOKUP(AQ68,'Players Stats'!$C$88:$L$127,10),"YES","NO"))</f>
        <v/>
      </c>
      <c r="BE68" s="27" t="str">
        <f t="shared" ca="1" si="26"/>
        <v/>
      </c>
      <c r="BF68" s="44" t="str">
        <f ca="1">IF(BD68="YES",IF(BE68&lt;=VLOOKUP(AQ68,'Players Stats'!$C$88:$H$127,6),1,0),"")</f>
        <v/>
      </c>
      <c r="BG68" s="27" t="str">
        <f t="shared" ca="1" si="27"/>
        <v/>
      </c>
      <c r="BH68" s="44" t="str">
        <f ca="1">IF(AND(BD68="YES",BG68&lt;&gt;""),IF(BG68&lt;=VLOOKUP(AQ68,'Players Stats'!$C$88:$H$127,6),1,0),"")</f>
        <v/>
      </c>
      <c r="BI68" s="27" t="str">
        <f t="shared" ca="1" si="28"/>
        <v/>
      </c>
      <c r="BJ68" s="44" t="str">
        <f ca="1">IF(BI68="","",IF(BI68&lt;=Simulation!$K$7,"YES","NO"))</f>
        <v/>
      </c>
      <c r="BK68" s="27" t="str">
        <f t="shared" ca="1" si="29"/>
        <v/>
      </c>
      <c r="BL68" s="44" t="str">
        <f ca="1">IF(BJ68="NO",IF(BK68&lt;=Simulation!$K$9,AN68,AO68),"")</f>
        <v/>
      </c>
      <c r="BN68" s="44" t="str">
        <f t="shared" ca="1" si="30"/>
        <v/>
      </c>
      <c r="BO68" s="6" t="str">
        <f t="shared" ca="1" si="31"/>
        <v/>
      </c>
      <c r="BP68" s="44" t="str">
        <f t="shared" ca="1" si="32"/>
        <v/>
      </c>
      <c r="BR68" s="44" t="str">
        <f t="shared" ca="1" si="2"/>
        <v/>
      </c>
      <c r="BS68" s="44" t="str">
        <f t="shared" ca="1" si="2"/>
        <v/>
      </c>
      <c r="BT68" s="44" t="str">
        <f t="shared" ca="1" si="2"/>
        <v/>
      </c>
      <c r="BU68" s="44"/>
      <c r="BV68" s="44" t="str">
        <f ca="1">IF(BV67&lt;&gt;"",IF(AND(BV67&lt;60*Simulation!$K$8, BV67+BW68&lt;60*Simulation!$K$8),BV67+BW68,""),"")</f>
        <v/>
      </c>
      <c r="BW68" s="44">
        <f ca="1">IF(BV67&lt;&gt;"",IF(AND(CV67&lt;&gt;"", BX67=CV67),RANDBETWEEN(Simulation!$N$6,Simulation!$P$6),RANDBETWEEN(Simulation!$N$5,Simulation!$P$5)),"")</f>
        <v>17</v>
      </c>
      <c r="BX68" s="44" t="str">
        <f t="shared" ca="1" si="69"/>
        <v/>
      </c>
      <c r="BY68" s="44" t="str">
        <f t="shared" ca="1" si="33"/>
        <v/>
      </c>
      <c r="BZ68" s="27" t="str">
        <f t="shared" ca="1" si="34"/>
        <v/>
      </c>
      <c r="CA68" s="44" t="str">
        <f t="shared" ca="1" si="35"/>
        <v/>
      </c>
      <c r="CB68" s="44" t="str">
        <f ca="1">IF(BV68&lt;&gt;"",VLOOKUP(CA68,'Players Stats'!$C$88:$D$127,2),"")</f>
        <v/>
      </c>
      <c r="CC68" s="44" t="str">
        <f ca="1">IF(BV68&lt;&gt;"",VLOOKUP(CA68,'Players Stats'!$C$88:$E$127,3),"")</f>
        <v/>
      </c>
      <c r="CD68" s="27" t="str">
        <f t="shared" ca="1" si="36"/>
        <v/>
      </c>
      <c r="CE68" s="44" t="str">
        <f ca="1">IF(BV68&lt;&gt;"",VLOOKUP('Quarter 4'!CA68-5*('Quarter 4'!BX68-1),'Players Stats'!$B$136:$J$140,1+BY68),"")</f>
        <v/>
      </c>
      <c r="CF68" s="44" t="str">
        <f t="shared" ca="1" si="70"/>
        <v/>
      </c>
      <c r="CG68" s="27" t="str">
        <f t="shared" ca="1" si="37"/>
        <v/>
      </c>
      <c r="CH68" s="44" t="str">
        <f ca="1">IF(BV68&lt;&gt;"",IF(CF68="NO",VLOOKUP(CA68,'Players Stats'!$C$88:$I$127,7),""),"")</f>
        <v/>
      </c>
      <c r="CI68" s="44" t="str">
        <f t="shared" ca="1" si="71"/>
        <v/>
      </c>
      <c r="CJ68" s="27" t="str">
        <f t="shared" ca="1" si="38"/>
        <v/>
      </c>
      <c r="CK68" s="44" t="str">
        <f ca="1">IF(CF68="NO",VLOOKUP(CA68,'Players Stats'!$C$88:$H$127,7-'Quarter 4'!CI68),"")</f>
        <v/>
      </c>
      <c r="CL68" s="44" t="str">
        <f t="shared" ca="1" si="72"/>
        <v/>
      </c>
      <c r="CM68" s="27" t="str">
        <f t="shared" ca="1" si="39"/>
        <v/>
      </c>
      <c r="CN68" s="44" t="str">
        <f ca="1">IF(CM68="","",IF(CM68&lt;=VLOOKUP(CA68,'Players Stats'!$C$88:$L$127,10),"YES","NO"))</f>
        <v/>
      </c>
      <c r="CO68" s="27" t="str">
        <f t="shared" ca="1" si="40"/>
        <v/>
      </c>
      <c r="CP68" s="44" t="str">
        <f ca="1">IF(CN68="YES",IF(CO68&lt;=VLOOKUP(CA68,'Players Stats'!$C$88:$H$127,6),1,0),"")</f>
        <v/>
      </c>
      <c r="CQ68" s="27" t="str">
        <f t="shared" ca="1" si="41"/>
        <v/>
      </c>
      <c r="CR68" s="44" t="str">
        <f ca="1">IF(AND(CN68="YES",CQ68&lt;&gt;""),IF(CQ68&lt;=VLOOKUP(CA68,'Players Stats'!$C$88:$H$127,6),1,0),"")</f>
        <v/>
      </c>
      <c r="CS68" s="27" t="str">
        <f t="shared" ca="1" si="42"/>
        <v/>
      </c>
      <c r="CT68" s="44" t="str">
        <f ca="1">IF(CS68="","",IF(CS68&lt;=Simulation!$K$7,"YES","NO"))</f>
        <v/>
      </c>
      <c r="CU68" s="27" t="str">
        <f t="shared" ca="1" si="43"/>
        <v/>
      </c>
      <c r="CV68" s="44" t="str">
        <f ca="1">IF(CT68="NO",IF(CU68&lt;=Simulation!$K$9,BX68,BY68),"")</f>
        <v/>
      </c>
      <c r="CX68" s="44" t="str">
        <f t="shared" ca="1" si="44"/>
        <v/>
      </c>
      <c r="CY68" s="6" t="str">
        <f t="shared" ca="1" si="45"/>
        <v/>
      </c>
      <c r="CZ68" s="44" t="str">
        <f t="shared" ca="1" si="46"/>
        <v/>
      </c>
      <c r="DB68" s="44" t="str">
        <f t="shared" ca="1" si="3"/>
        <v/>
      </c>
      <c r="DC68" s="44" t="str">
        <f t="shared" ca="1" si="3"/>
        <v/>
      </c>
      <c r="DD68" s="44" t="str">
        <f t="shared" ca="1" si="3"/>
        <v/>
      </c>
      <c r="DE68" s="44"/>
      <c r="DF68" s="44">
        <f ca="1">IF(DF67&lt;&gt;"",IF(AND(DF67&lt;60*Simulation!$K$8, DF67+DG68&lt;60*Simulation!$K$8),DF67+DG68,""),"")</f>
        <v>825</v>
      </c>
      <c r="DG68" s="44">
        <f ca="1">IF(DF67&lt;&gt;"",IF(AND(EF67&lt;&gt;"", DH67=EF67),RANDBETWEEN(Simulation!$N$6,Simulation!$P$6),RANDBETWEEN(Simulation!$N$5,Simulation!$P$5)),"")</f>
        <v>12</v>
      </c>
      <c r="DH68" s="44">
        <f t="shared" ca="1" si="73"/>
        <v>7</v>
      </c>
      <c r="DI68" s="44">
        <f t="shared" ca="1" si="47"/>
        <v>8</v>
      </c>
      <c r="DJ68" s="27">
        <f t="shared" ca="1" si="48"/>
        <v>0.53569506850875415</v>
      </c>
      <c r="DK68" s="44">
        <f t="shared" ca="1" si="49"/>
        <v>33</v>
      </c>
      <c r="DL68" s="44" t="str">
        <f ca="1">IF(DF68&lt;&gt;"",VLOOKUP(DK68,'Players Stats'!$C$88:$D$127,2),"")</f>
        <v>Small Forward</v>
      </c>
      <c r="DM68" s="44" t="str">
        <f ca="1">IF(DF68&lt;&gt;"",VLOOKUP(DK68,'Players Stats'!$C$88:$E$127,3),"")</f>
        <v>Harrison Barnes</v>
      </c>
      <c r="DN68" s="27">
        <f t="shared" ca="1" si="50"/>
        <v>0.11808622281561043</v>
      </c>
      <c r="DO68" s="44">
        <f ca="1">IF(DF68&lt;&gt;"",VLOOKUP('Quarter 4'!DK68-5*('Quarter 4'!DH68-1),'Players Stats'!$B$136:$J$140,1+DI68),"")</f>
        <v>0.123</v>
      </c>
      <c r="DP68" s="44" t="str">
        <f t="shared" ca="1" si="74"/>
        <v>YES</v>
      </c>
      <c r="DQ68" s="27" t="str">
        <f t="shared" ca="1" si="51"/>
        <v/>
      </c>
      <c r="DR68" s="44" t="str">
        <f ca="1">IF(DF68&lt;&gt;"",IF(DP68="NO",VLOOKUP(DK68,'Players Stats'!$C$88:$I$127,7),""),"")</f>
        <v/>
      </c>
      <c r="DS68" s="44" t="str">
        <f t="shared" ca="1" si="75"/>
        <v/>
      </c>
      <c r="DT68" s="27" t="str">
        <f t="shared" ca="1" si="52"/>
        <v/>
      </c>
      <c r="DU68" s="44" t="str">
        <f ca="1">IF(DP68="NO",VLOOKUP(DK68,'Players Stats'!$C$88:$H$127,7-'Quarter 4'!DS68),"")</f>
        <v/>
      </c>
      <c r="DV68" s="44" t="str">
        <f t="shared" ca="1" si="76"/>
        <v/>
      </c>
      <c r="DW68" s="27" t="str">
        <f t="shared" ca="1" si="53"/>
        <v/>
      </c>
      <c r="DX68" s="44" t="str">
        <f ca="1">IF(DW68="","",IF(DW68&lt;=VLOOKUP(DK68,'Players Stats'!$C$88:$L$127,10),"YES","NO"))</f>
        <v/>
      </c>
      <c r="DY68" s="27" t="str">
        <f t="shared" ca="1" si="54"/>
        <v/>
      </c>
      <c r="DZ68" s="44" t="str">
        <f ca="1">IF(DX68="YES",IF(DY68&lt;=VLOOKUP(DK68,'Players Stats'!$C$88:$H$127,6),1,0),"")</f>
        <v/>
      </c>
      <c r="EA68" s="27" t="str">
        <f t="shared" ca="1" si="55"/>
        <v/>
      </c>
      <c r="EB68" s="44" t="str">
        <f ca="1">IF(AND(DX68="YES",EA68&lt;&gt;""),IF(EA68&lt;=VLOOKUP(DK68,'Players Stats'!$C$88:$H$127,6),1,0),"")</f>
        <v/>
      </c>
      <c r="EC68" s="27" t="str">
        <f t="shared" ca="1" si="56"/>
        <v/>
      </c>
      <c r="ED68" s="44" t="str">
        <f ca="1">IF(EC68="","",IF(EC68&lt;=Simulation!$K$7,"YES","NO"))</f>
        <v/>
      </c>
      <c r="EE68" s="27" t="str">
        <f t="shared" ca="1" si="57"/>
        <v/>
      </c>
      <c r="EF68" s="44" t="str">
        <f ca="1">IF(ED68="NO",IF(EE68&lt;=Simulation!$K$9,DH68,DI68),"")</f>
        <v/>
      </c>
      <c r="EH68" s="44">
        <f t="shared" ca="1" si="58"/>
        <v>29</v>
      </c>
      <c r="EI68" s="6" t="str">
        <f t="shared" ca="1" si="59"/>
        <v>-</v>
      </c>
      <c r="EJ68" s="44">
        <f t="shared" ca="1" si="60"/>
        <v>28</v>
      </c>
      <c r="EL68" s="44" t="str">
        <f t="shared" ca="1" si="4"/>
        <v/>
      </c>
      <c r="EM68" s="44" t="str">
        <f t="shared" ca="1" si="4"/>
        <v/>
      </c>
      <c r="EN68" s="44" t="str">
        <f t="shared" ca="1" si="4"/>
        <v/>
      </c>
    </row>
    <row r="69" spans="2:144">
      <c r="B69" s="44">
        <f ca="1">IF(B68&lt;&gt;"",IF(AND(B68&lt;60*Simulation!$K$8, B68+C69&lt;60*Simulation!$K$8),B68+C69,""),"")</f>
        <v>872</v>
      </c>
      <c r="C69" s="44">
        <f ca="1">IF(B68&lt;&gt;"",IF(AND(AB68&lt;&gt;"", D68=AB68),RANDBETWEEN(Simulation!$N$6,Simulation!$P$6),RANDBETWEEN(Simulation!$N$5,Simulation!$P$5)),"")</f>
        <v>19</v>
      </c>
      <c r="D69" s="44">
        <f t="shared" ca="1" si="61"/>
        <v>7</v>
      </c>
      <c r="E69" s="44">
        <f t="shared" ca="1" si="5"/>
        <v>8</v>
      </c>
      <c r="F69" s="27"/>
      <c r="G69" s="44">
        <f t="shared" ca="1" si="7"/>
        <v>31</v>
      </c>
      <c r="H69" s="44" t="str">
        <f ca="1">IF(B69&lt;&gt;"",VLOOKUP(G69,'Players Stats'!$C$88:$D$127,2),"")</f>
        <v>Point Guard</v>
      </c>
      <c r="I69" s="44" t="str">
        <f ca="1">IF(B69&lt;&gt;"",VLOOKUP(G69,'Players Stats'!$C$88:$E$127,3),"")</f>
        <v>Klay Thompson</v>
      </c>
      <c r="J69" s="27">
        <f t="shared" ca="1" si="8"/>
        <v>0.42814997276510958</v>
      </c>
      <c r="K69" s="44">
        <f ca="1">IF(B69&lt;&gt;"",VLOOKUP('Quarter 4'!G69-5*('Quarter 4'!D69-1),'Players Stats'!$B$136:$J$140,1+E69),"")</f>
        <v>9.7650000000000001E-2</v>
      </c>
      <c r="L69" s="44" t="str">
        <f t="shared" ca="1" si="62"/>
        <v>NO</v>
      </c>
      <c r="M69" s="27">
        <f t="shared" ca="1" si="9"/>
        <v>0.10890304651461324</v>
      </c>
      <c r="N69" s="44">
        <f ca="1">IF(B69&lt;&gt;"",IF(L69="NO",VLOOKUP(G69,'Players Stats'!$C$88:$I$127,7),""),"")</f>
        <v>0.30331753554502372</v>
      </c>
      <c r="O69" s="44">
        <f t="shared" ca="1" si="63"/>
        <v>3</v>
      </c>
      <c r="P69" s="27">
        <f t="shared" ca="1" si="10"/>
        <v>0.50251264761113723</v>
      </c>
      <c r="Q69" s="44">
        <f ca="1">IF(L69="NO",VLOOKUP(G69,'Players Stats'!$C$88:$H$127,7-'Quarter 4'!O69),"")</f>
        <v>0.40100000000000002</v>
      </c>
      <c r="R69" s="44">
        <f t="shared" ca="1" si="64"/>
        <v>0</v>
      </c>
      <c r="S69" s="27" t="str">
        <f t="shared" ca="1" si="11"/>
        <v/>
      </c>
      <c r="T69" s="44" t="str">
        <f ca="1">IF(S69="","",IF(S69&lt;=VLOOKUP(G69,'Players Stats'!$C$88:$L$127,10),"YES","NO"))</f>
        <v/>
      </c>
      <c r="U69" s="27" t="str">
        <f t="shared" ca="1" si="12"/>
        <v/>
      </c>
      <c r="V69" s="44" t="str">
        <f ca="1">IF(T69="YES",IF(U69&lt;=VLOOKUP(G69,'Players Stats'!$C$88:$H$127,6),1,0),"")</f>
        <v/>
      </c>
      <c r="W69" s="27" t="str">
        <f t="shared" ca="1" si="13"/>
        <v/>
      </c>
      <c r="X69" s="44" t="str">
        <f ca="1">IF(AND(T69="YES",W69&lt;&gt;""),IF(W69&lt;=VLOOKUP(G69,'Players Stats'!$C$88:$H$127,6),1,0),"")</f>
        <v/>
      </c>
      <c r="Y69" s="27" t="str">
        <f t="shared" ca="1" si="14"/>
        <v/>
      </c>
      <c r="Z69" s="44" t="str">
        <f ca="1">IF(Y69="","",IF(Y69&lt;=Simulation!$K$7,"YES","NO"))</f>
        <v/>
      </c>
      <c r="AA69" s="27" t="str">
        <f t="shared" ca="1" si="15"/>
        <v/>
      </c>
      <c r="AB69" s="44" t="str">
        <f ca="1">IF(Z69="NO",IF(AA69&lt;=Simulation!$K$9,D69,E69),"")</f>
        <v/>
      </c>
      <c r="AD69" s="44">
        <f t="shared" ca="1" si="16"/>
        <v>22</v>
      </c>
      <c r="AE69" s="6" t="str">
        <f t="shared" ca="1" si="17"/>
        <v>-</v>
      </c>
      <c r="AF69" s="44">
        <f t="shared" ca="1" si="18"/>
        <v>38</v>
      </c>
      <c r="AH69" s="44" t="str">
        <f t="shared" ca="1" si="77"/>
        <v/>
      </c>
      <c r="AI69" s="44" t="str">
        <f t="shared" ca="1" si="77"/>
        <v/>
      </c>
      <c r="AJ69" s="44" t="str">
        <f t="shared" ca="1" si="77"/>
        <v/>
      </c>
      <c r="AL69" s="44" t="str">
        <f ca="1">IF(AL68&lt;&gt;"",IF(AND(AL68&lt;60*Simulation!$K$8, AL68+AM69&lt;60*Simulation!$K$8),AL68+AM69,""),"")</f>
        <v/>
      </c>
      <c r="AM69" s="44" t="str">
        <f ca="1">IF(AL68&lt;&gt;"",IF(AND(BL68&lt;&gt;"", AN68=BL68),RANDBETWEEN(Simulation!$N$6,Simulation!$P$6),RANDBETWEEN(Simulation!$N$5,Simulation!$P$5)),"")</f>
        <v/>
      </c>
      <c r="AN69" s="44" t="str">
        <f t="shared" ca="1" si="65"/>
        <v/>
      </c>
      <c r="AO69" s="44" t="str">
        <f t="shared" ca="1" si="19"/>
        <v/>
      </c>
      <c r="AP69" s="27"/>
      <c r="AQ69" s="44" t="str">
        <f t="shared" ca="1" si="21"/>
        <v/>
      </c>
      <c r="AR69" s="44" t="str">
        <f ca="1">IF(AL69&lt;&gt;"",VLOOKUP(AQ69,'Players Stats'!$C$88:$D$127,2),"")</f>
        <v/>
      </c>
      <c r="AS69" s="44" t="str">
        <f ca="1">IF(AL69&lt;&gt;"",VLOOKUP(AQ69,'Players Stats'!$C$88:$E$127,3),"")</f>
        <v/>
      </c>
      <c r="AT69" s="27" t="str">
        <f t="shared" ca="1" si="22"/>
        <v/>
      </c>
      <c r="AU69" s="44" t="str">
        <f ca="1">IF(AL69&lt;&gt;"",VLOOKUP('Quarter 4'!AQ69-5*('Quarter 4'!AN69-1),'Players Stats'!$B$136:$J$140,1+AO69),"")</f>
        <v/>
      </c>
      <c r="AV69" s="44" t="str">
        <f t="shared" ca="1" si="66"/>
        <v/>
      </c>
      <c r="AW69" s="27" t="str">
        <f t="shared" ca="1" si="23"/>
        <v/>
      </c>
      <c r="AX69" s="44" t="str">
        <f ca="1">IF(AL69&lt;&gt;"",IF(AV69="NO",VLOOKUP(AQ69,'Players Stats'!$C$88:$I$127,7),""),"")</f>
        <v/>
      </c>
      <c r="AY69" s="44" t="str">
        <f t="shared" ca="1" si="67"/>
        <v/>
      </c>
      <c r="AZ69" s="27" t="str">
        <f t="shared" ca="1" si="24"/>
        <v/>
      </c>
      <c r="BA69" s="44" t="str">
        <f ca="1">IF(AV69="NO",VLOOKUP(AQ69,'Players Stats'!$C$88:$H$127,7-'Quarter 4'!AY69),"")</f>
        <v/>
      </c>
      <c r="BB69" s="44" t="str">
        <f t="shared" ca="1" si="68"/>
        <v/>
      </c>
      <c r="BC69" s="27" t="str">
        <f t="shared" ca="1" si="25"/>
        <v/>
      </c>
      <c r="BD69" s="44" t="str">
        <f ca="1">IF(BC69="","",IF(BC69&lt;=VLOOKUP(AQ69,'Players Stats'!$C$88:$L$127,10),"YES","NO"))</f>
        <v/>
      </c>
      <c r="BE69" s="27" t="str">
        <f t="shared" ca="1" si="26"/>
        <v/>
      </c>
      <c r="BF69" s="44" t="str">
        <f ca="1">IF(BD69="YES",IF(BE69&lt;=VLOOKUP(AQ69,'Players Stats'!$C$88:$H$127,6),1,0),"")</f>
        <v/>
      </c>
      <c r="BG69" s="27" t="str">
        <f t="shared" ca="1" si="27"/>
        <v/>
      </c>
      <c r="BH69" s="44" t="str">
        <f ca="1">IF(AND(BD69="YES",BG69&lt;&gt;""),IF(BG69&lt;=VLOOKUP(AQ69,'Players Stats'!$C$88:$H$127,6),1,0),"")</f>
        <v/>
      </c>
      <c r="BI69" s="27" t="str">
        <f t="shared" ca="1" si="28"/>
        <v/>
      </c>
      <c r="BJ69" s="44" t="str">
        <f ca="1">IF(BI69="","",IF(BI69&lt;=Simulation!$K$7,"YES","NO"))</f>
        <v/>
      </c>
      <c r="BK69" s="27" t="str">
        <f t="shared" ca="1" si="29"/>
        <v/>
      </c>
      <c r="BL69" s="44" t="str">
        <f ca="1">IF(BJ69="NO",IF(BK69&lt;=Simulation!$K$9,AN69,AO69),"")</f>
        <v/>
      </c>
      <c r="BN69" s="44" t="str">
        <f t="shared" ca="1" si="30"/>
        <v/>
      </c>
      <c r="BO69" s="6" t="str">
        <f t="shared" ca="1" si="31"/>
        <v/>
      </c>
      <c r="BP69" s="44" t="str">
        <f t="shared" ca="1" si="32"/>
        <v/>
      </c>
      <c r="BR69" s="44" t="str">
        <f t="shared" ca="1" si="2"/>
        <v/>
      </c>
      <c r="BS69" s="44" t="str">
        <f t="shared" ca="1" si="2"/>
        <v/>
      </c>
      <c r="BT69" s="44" t="str">
        <f t="shared" ca="1" si="2"/>
        <v/>
      </c>
      <c r="BU69" s="44"/>
      <c r="BV69" s="44" t="str">
        <f ca="1">IF(BV68&lt;&gt;"",IF(AND(BV68&lt;60*Simulation!$K$8, BV68+BW69&lt;60*Simulation!$K$8),BV68+BW69,""),"")</f>
        <v/>
      </c>
      <c r="BW69" s="44" t="str">
        <f ca="1">IF(BV68&lt;&gt;"",IF(AND(CV68&lt;&gt;"", BX68=CV68),RANDBETWEEN(Simulation!$N$6,Simulation!$P$6),RANDBETWEEN(Simulation!$N$5,Simulation!$P$5)),"")</f>
        <v/>
      </c>
      <c r="BX69" s="44" t="str">
        <f t="shared" ca="1" si="69"/>
        <v/>
      </c>
      <c r="BY69" s="44" t="str">
        <f t="shared" ca="1" si="33"/>
        <v/>
      </c>
      <c r="BZ69" s="27"/>
      <c r="CA69" s="44" t="str">
        <f t="shared" ca="1" si="35"/>
        <v/>
      </c>
      <c r="CB69" s="44" t="str">
        <f ca="1">IF(BV69&lt;&gt;"",VLOOKUP(CA69,'Players Stats'!$C$88:$D$127,2),"")</f>
        <v/>
      </c>
      <c r="CC69" s="44" t="str">
        <f ca="1">IF(BV69&lt;&gt;"",VLOOKUP(CA69,'Players Stats'!$C$88:$E$127,3),"")</f>
        <v/>
      </c>
      <c r="CD69" s="27" t="str">
        <f t="shared" ca="1" si="36"/>
        <v/>
      </c>
      <c r="CE69" s="44" t="str">
        <f ca="1">IF(BV69&lt;&gt;"",VLOOKUP('Quarter 4'!CA69-5*('Quarter 4'!BX69-1),'Players Stats'!$B$136:$J$140,1+BY69),"")</f>
        <v/>
      </c>
      <c r="CF69" s="44" t="str">
        <f t="shared" ca="1" si="70"/>
        <v/>
      </c>
      <c r="CG69" s="27" t="str">
        <f t="shared" ca="1" si="37"/>
        <v/>
      </c>
      <c r="CH69" s="44" t="str">
        <f ca="1">IF(BV69&lt;&gt;"",IF(CF69="NO",VLOOKUP(CA69,'Players Stats'!$C$88:$I$127,7),""),"")</f>
        <v/>
      </c>
      <c r="CI69" s="44" t="str">
        <f t="shared" ca="1" si="71"/>
        <v/>
      </c>
      <c r="CJ69" s="27" t="str">
        <f t="shared" ca="1" si="38"/>
        <v/>
      </c>
      <c r="CK69" s="44" t="str">
        <f ca="1">IF(CF69="NO",VLOOKUP(CA69,'Players Stats'!$C$88:$H$127,7-'Quarter 4'!CI69),"")</f>
        <v/>
      </c>
      <c r="CL69" s="44" t="str">
        <f t="shared" ca="1" si="72"/>
        <v/>
      </c>
      <c r="CM69" s="27" t="str">
        <f t="shared" ca="1" si="39"/>
        <v/>
      </c>
      <c r="CN69" s="44" t="str">
        <f ca="1">IF(CM69="","",IF(CM69&lt;=VLOOKUP(CA69,'Players Stats'!$C$88:$L$127,10),"YES","NO"))</f>
        <v/>
      </c>
      <c r="CO69" s="27" t="str">
        <f t="shared" ca="1" si="40"/>
        <v/>
      </c>
      <c r="CP69" s="44" t="str">
        <f ca="1">IF(CN69="YES",IF(CO69&lt;=VLOOKUP(CA69,'Players Stats'!$C$88:$H$127,6),1,0),"")</f>
        <v/>
      </c>
      <c r="CQ69" s="27" t="str">
        <f t="shared" ca="1" si="41"/>
        <v/>
      </c>
      <c r="CR69" s="44" t="str">
        <f ca="1">IF(AND(CN69="YES",CQ69&lt;&gt;""),IF(CQ69&lt;=VLOOKUP(CA69,'Players Stats'!$C$88:$H$127,6),1,0),"")</f>
        <v/>
      </c>
      <c r="CS69" s="27" t="str">
        <f t="shared" ca="1" si="42"/>
        <v/>
      </c>
      <c r="CT69" s="44" t="str">
        <f ca="1">IF(CS69="","",IF(CS69&lt;=Simulation!$K$7,"YES","NO"))</f>
        <v/>
      </c>
      <c r="CU69" s="27" t="str">
        <f t="shared" ca="1" si="43"/>
        <v/>
      </c>
      <c r="CV69" s="44" t="str">
        <f ca="1">IF(CT69="NO",IF(CU69&lt;=Simulation!$K$9,BX69,BY69),"")</f>
        <v/>
      </c>
      <c r="CX69" s="44" t="str">
        <f t="shared" ca="1" si="44"/>
        <v/>
      </c>
      <c r="CY69" s="6" t="str">
        <f t="shared" ca="1" si="45"/>
        <v/>
      </c>
      <c r="CZ69" s="44" t="str">
        <f t="shared" ca="1" si="46"/>
        <v/>
      </c>
      <c r="DB69" s="44" t="str">
        <f t="shared" ca="1" si="3"/>
        <v/>
      </c>
      <c r="DC69" s="44" t="str">
        <f t="shared" ca="1" si="3"/>
        <v/>
      </c>
      <c r="DD69" s="44" t="str">
        <f t="shared" ca="1" si="3"/>
        <v/>
      </c>
      <c r="DE69" s="44"/>
      <c r="DF69" s="44">
        <f ca="1">IF(DF68&lt;&gt;"",IF(AND(DF68&lt;60*Simulation!$K$8, DF68+DG69&lt;60*Simulation!$K$8),DF68+DG69,""),"")</f>
        <v>839</v>
      </c>
      <c r="DG69" s="44">
        <f ca="1">IF(DF68&lt;&gt;"",IF(AND(EF68&lt;&gt;"", DH68=EF68),RANDBETWEEN(Simulation!$N$6,Simulation!$P$6),RANDBETWEEN(Simulation!$N$5,Simulation!$P$5)),"")</f>
        <v>14</v>
      </c>
      <c r="DH69" s="44">
        <f t="shared" ca="1" si="73"/>
        <v>8</v>
      </c>
      <c r="DI69" s="44">
        <f t="shared" ca="1" si="47"/>
        <v>7</v>
      </c>
      <c r="DJ69" s="27"/>
      <c r="DK69" s="44">
        <f t="shared" ca="1" si="49"/>
        <v>36</v>
      </c>
      <c r="DL69" s="44" t="str">
        <f ca="1">IF(DF69&lt;&gt;"",VLOOKUP(DK69,'Players Stats'!$C$88:$D$127,2),"")</f>
        <v>Point Guard</v>
      </c>
      <c r="DM69" s="44" t="str">
        <f ca="1">IF(DF69&lt;&gt;"",VLOOKUP(DK69,'Players Stats'!$C$88:$E$127,3),"")</f>
        <v>Danny Green</v>
      </c>
      <c r="DN69" s="27">
        <f t="shared" ca="1" si="50"/>
        <v>0.52427916582387568</v>
      </c>
      <c r="DO69" s="44">
        <f ca="1">IF(DF69&lt;&gt;"",VLOOKUP('Quarter 4'!DK69-5*('Quarter 4'!DH69-1),'Players Stats'!$B$136:$J$140,1+DI69),"")</f>
        <v>7.0150000000000004E-2</v>
      </c>
      <c r="DP69" s="44" t="str">
        <f t="shared" ca="1" si="74"/>
        <v>NO</v>
      </c>
      <c r="DQ69" s="27">
        <f t="shared" ca="1" si="51"/>
        <v>0.65665284837961524</v>
      </c>
      <c r="DR69" s="44">
        <f ca="1">IF(DF69&lt;&gt;"",IF(DP69="NO",VLOOKUP(DK69,'Players Stats'!$C$88:$I$127,7),""),"")</f>
        <v>0.38518518518518519</v>
      </c>
      <c r="DS69" s="44">
        <f t="shared" ca="1" si="75"/>
        <v>2</v>
      </c>
      <c r="DT69" s="27">
        <f t="shared" ca="1" si="52"/>
        <v>4.6763051769322828E-2</v>
      </c>
      <c r="DU69" s="44">
        <f ca="1">IF(DP69="NO",VLOOKUP(DK69,'Players Stats'!$C$88:$H$127,7-'Quarter 4'!DS69),"")</f>
        <v>0.44800000000000001</v>
      </c>
      <c r="DV69" s="44">
        <f t="shared" ca="1" si="76"/>
        <v>2</v>
      </c>
      <c r="DW69" s="27">
        <f t="shared" ca="1" si="53"/>
        <v>0.19857566975347962</v>
      </c>
      <c r="DX69" s="44" t="str">
        <f ca="1">IF(DW69="","",IF(DW69&lt;=VLOOKUP(DK69,'Players Stats'!$C$88:$L$127,10),"YES","NO"))</f>
        <v>NO</v>
      </c>
      <c r="DY69" s="27" t="str">
        <f t="shared" ca="1" si="54"/>
        <v/>
      </c>
      <c r="DZ69" s="44" t="str">
        <f ca="1">IF(DX69="YES",IF(DY69&lt;=VLOOKUP(DK69,'Players Stats'!$C$88:$H$127,6),1,0),"")</f>
        <v/>
      </c>
      <c r="EA69" s="27" t="str">
        <f t="shared" ca="1" si="55"/>
        <v/>
      </c>
      <c r="EB69" s="44" t="str">
        <f ca="1">IF(AND(DX69="YES",EA69&lt;&gt;""),IF(EA69&lt;=VLOOKUP(DK69,'Players Stats'!$C$88:$H$127,6),1,0),"")</f>
        <v/>
      </c>
      <c r="EC69" s="27" t="str">
        <f t="shared" ca="1" si="56"/>
        <v/>
      </c>
      <c r="ED69" s="44" t="str">
        <f ca="1">IF(EC69="","",IF(EC69&lt;=Simulation!$K$7,"YES","NO"))</f>
        <v/>
      </c>
      <c r="EE69" s="27" t="str">
        <f t="shared" ca="1" si="57"/>
        <v/>
      </c>
      <c r="EF69" s="44" t="str">
        <f ca="1">IF(ED69="NO",IF(EE69&lt;=Simulation!$K$9,DH69,DI69),"")</f>
        <v/>
      </c>
      <c r="EH69" s="44">
        <f t="shared" ca="1" si="58"/>
        <v>29</v>
      </c>
      <c r="EI69" s="6" t="str">
        <f t="shared" ca="1" si="59"/>
        <v>-</v>
      </c>
      <c r="EJ69" s="44">
        <f t="shared" ca="1" si="60"/>
        <v>30</v>
      </c>
      <c r="EL69" s="44" t="str">
        <f t="shared" ca="1" si="4"/>
        <v/>
      </c>
      <c r="EM69" s="44" t="str">
        <f t="shared" ca="1" si="4"/>
        <v/>
      </c>
      <c r="EN69" s="44" t="str">
        <f t="shared" ca="1" si="4"/>
        <v/>
      </c>
    </row>
    <row r="70" spans="2:144">
      <c r="B70" s="44">
        <f ca="1">IF(B69&lt;&gt;"",IF(AND(B69&lt;60*Simulation!$K$8, B69+C70&lt;60*Simulation!$K$8),B69+C70,""),"")</f>
        <v>883</v>
      </c>
      <c r="C70" s="44">
        <f ca="1">IF(B69&lt;&gt;"",IF(AND(AB69&lt;&gt;"", D69=AB69),RANDBETWEEN(Simulation!$N$6,Simulation!$P$6),RANDBETWEEN(Simulation!$N$5,Simulation!$P$5)),"")</f>
        <v>11</v>
      </c>
      <c r="D70" s="44">
        <f t="shared" ca="1" si="61"/>
        <v>8</v>
      </c>
      <c r="E70" s="44">
        <f t="shared" ca="1" si="5"/>
        <v>7</v>
      </c>
      <c r="F70" s="27">
        <f t="shared" ca="1" si="6"/>
        <v>0.52390097808894398</v>
      </c>
      <c r="G70" s="44">
        <f t="shared" ca="1" si="7"/>
        <v>38</v>
      </c>
      <c r="H70" s="44" t="str">
        <f ca="1">IF(B70&lt;&gt;"",VLOOKUP(G70,'Players Stats'!$C$88:$D$127,2),"")</f>
        <v>Small Forward</v>
      </c>
      <c r="I70" s="44" t="str">
        <f ca="1">IF(B70&lt;&gt;"",VLOOKUP(G70,'Players Stats'!$C$88:$E$127,3),"")</f>
        <v>Kawhi Leonard</v>
      </c>
      <c r="J70" s="27">
        <f t="shared" ca="1" si="8"/>
        <v>0.84352401421134238</v>
      </c>
      <c r="K70" s="44">
        <f ca="1">IF(B70&lt;&gt;"",VLOOKUP('Quarter 4'!G70-5*('Quarter 4'!D70-1),'Players Stats'!$B$136:$J$140,1+E70),"")</f>
        <v>4.2650000000000007E-2</v>
      </c>
      <c r="L70" s="44" t="str">
        <f t="shared" ca="1" si="62"/>
        <v>NO</v>
      </c>
      <c r="M70" s="27">
        <f t="shared" ca="1" si="9"/>
        <v>7.4803765457943427E-2</v>
      </c>
      <c r="N70" s="44">
        <f ca="1">IF(B70&lt;&gt;"",IF(L70="NO",VLOOKUP(G70,'Players Stats'!$C$88:$I$127,7),""),"")</f>
        <v>0.24793388429752067</v>
      </c>
      <c r="O70" s="44">
        <f t="shared" ca="1" si="63"/>
        <v>3</v>
      </c>
      <c r="P70" s="27">
        <f t="shared" ca="1" si="10"/>
        <v>0.10938235017947684</v>
      </c>
      <c r="Q70" s="44">
        <f ca="1">IF(L70="NO",VLOOKUP(G70,'Players Stats'!$C$88:$H$127,7-'Quarter 4'!O70),"")</f>
        <v>0.374</v>
      </c>
      <c r="R70" s="44">
        <f t="shared" ca="1" si="64"/>
        <v>3</v>
      </c>
      <c r="S70" s="27" t="str">
        <f t="shared" ca="1" si="11"/>
        <v/>
      </c>
      <c r="T70" s="44" t="str">
        <f ca="1">IF(S70="","",IF(S70&lt;=VLOOKUP(G70,'Players Stats'!$C$88:$L$127,10),"YES","NO"))</f>
        <v/>
      </c>
      <c r="U70" s="27" t="str">
        <f t="shared" ca="1" si="12"/>
        <v/>
      </c>
      <c r="V70" s="44" t="str">
        <f ca="1">IF(T70="YES",IF(U70&lt;=VLOOKUP(G70,'Players Stats'!$C$88:$H$127,6),1,0),"")</f>
        <v/>
      </c>
      <c r="W70" s="27" t="str">
        <f t="shared" ca="1" si="13"/>
        <v/>
      </c>
      <c r="X70" s="44" t="str">
        <f ca="1">IF(AND(T70="YES",W70&lt;&gt;""),IF(W70&lt;=VLOOKUP(G70,'Players Stats'!$C$88:$H$127,6),1,0),"")</f>
        <v/>
      </c>
      <c r="Y70" s="27" t="str">
        <f t="shared" ca="1" si="14"/>
        <v/>
      </c>
      <c r="Z70" s="44" t="str">
        <f ca="1">IF(Y70="","",IF(Y70&lt;=Simulation!$K$7,"YES","NO"))</f>
        <v/>
      </c>
      <c r="AA70" s="27" t="str">
        <f t="shared" ca="1" si="15"/>
        <v/>
      </c>
      <c r="AB70" s="44" t="str">
        <f ca="1">IF(Z70="NO",IF(AA70&lt;=Simulation!$K$9,D70,E70),"")</f>
        <v/>
      </c>
      <c r="AD70" s="44">
        <f t="shared" ca="1" si="16"/>
        <v>22</v>
      </c>
      <c r="AE70" s="6" t="str">
        <f t="shared" ca="1" si="17"/>
        <v>-</v>
      </c>
      <c r="AF70" s="44">
        <f t="shared" ca="1" si="18"/>
        <v>41</v>
      </c>
      <c r="AH70" s="44" t="str">
        <f t="shared" ca="1" si="77"/>
        <v/>
      </c>
      <c r="AI70" s="44" t="str">
        <f t="shared" ca="1" si="77"/>
        <v/>
      </c>
      <c r="AJ70" s="44" t="str">
        <f t="shared" ca="1" si="77"/>
        <v/>
      </c>
      <c r="AL70" s="44" t="str">
        <f ca="1">IF(AL69&lt;&gt;"",IF(AND(AL69&lt;60*Simulation!$K$8, AL69+AM70&lt;60*Simulation!$K$8),AL69+AM70,""),"")</f>
        <v/>
      </c>
      <c r="AM70" s="44" t="str">
        <f ca="1">IF(AL69&lt;&gt;"",IF(AND(BL69&lt;&gt;"", AN69=BL69),RANDBETWEEN(Simulation!$N$6,Simulation!$P$6),RANDBETWEEN(Simulation!$N$5,Simulation!$P$5)),"")</f>
        <v/>
      </c>
      <c r="AN70" s="44" t="str">
        <f t="shared" ca="1" si="65"/>
        <v/>
      </c>
      <c r="AO70" s="44" t="str">
        <f t="shared" ca="1" si="19"/>
        <v/>
      </c>
      <c r="AP70" s="27" t="str">
        <f t="shared" ref="AP70:AP90" ca="1" si="78">IF(AL70&lt;&gt;"",RAND(),"")</f>
        <v/>
      </c>
      <c r="AQ70" s="44" t="str">
        <f t="shared" ca="1" si="21"/>
        <v/>
      </c>
      <c r="AR70" s="44" t="str">
        <f ca="1">IF(AL70&lt;&gt;"",VLOOKUP(AQ70,'Players Stats'!$C$88:$D$127,2),"")</f>
        <v/>
      </c>
      <c r="AS70" s="44" t="str">
        <f ca="1">IF(AL70&lt;&gt;"",VLOOKUP(AQ70,'Players Stats'!$C$88:$E$127,3),"")</f>
        <v/>
      </c>
      <c r="AT70" s="27" t="str">
        <f t="shared" ca="1" si="22"/>
        <v/>
      </c>
      <c r="AU70" s="44" t="str">
        <f ca="1">IF(AL70&lt;&gt;"",VLOOKUP('Quarter 4'!AQ70-5*('Quarter 4'!AN70-1),'Players Stats'!$B$136:$J$140,1+AO70),"")</f>
        <v/>
      </c>
      <c r="AV70" s="44" t="str">
        <f t="shared" ca="1" si="66"/>
        <v/>
      </c>
      <c r="AW70" s="27" t="str">
        <f t="shared" ca="1" si="23"/>
        <v/>
      </c>
      <c r="AX70" s="44" t="str">
        <f ca="1">IF(AL70&lt;&gt;"",IF(AV70="NO",VLOOKUP(AQ70,'Players Stats'!$C$88:$I$127,7),""),"")</f>
        <v/>
      </c>
      <c r="AY70" s="44" t="str">
        <f t="shared" ca="1" si="67"/>
        <v/>
      </c>
      <c r="AZ70" s="27" t="str">
        <f t="shared" ca="1" si="24"/>
        <v/>
      </c>
      <c r="BA70" s="44" t="str">
        <f ca="1">IF(AV70="NO",VLOOKUP(AQ70,'Players Stats'!$C$88:$H$127,7-'Quarter 4'!AY70),"")</f>
        <v/>
      </c>
      <c r="BB70" s="44" t="str">
        <f t="shared" ca="1" si="68"/>
        <v/>
      </c>
      <c r="BC70" s="27" t="str">
        <f t="shared" ca="1" si="25"/>
        <v/>
      </c>
      <c r="BD70" s="44" t="str">
        <f ca="1">IF(BC70="","",IF(BC70&lt;=VLOOKUP(AQ70,'Players Stats'!$C$88:$L$127,10),"YES","NO"))</f>
        <v/>
      </c>
      <c r="BE70" s="27" t="str">
        <f t="shared" ca="1" si="26"/>
        <v/>
      </c>
      <c r="BF70" s="44" t="str">
        <f ca="1">IF(BD70="YES",IF(BE70&lt;=VLOOKUP(AQ70,'Players Stats'!$C$88:$H$127,6),1,0),"")</f>
        <v/>
      </c>
      <c r="BG70" s="27" t="str">
        <f t="shared" ca="1" si="27"/>
        <v/>
      </c>
      <c r="BH70" s="44" t="str">
        <f ca="1">IF(AND(BD70="YES",BG70&lt;&gt;""),IF(BG70&lt;=VLOOKUP(AQ70,'Players Stats'!$C$88:$H$127,6),1,0),"")</f>
        <v/>
      </c>
      <c r="BI70" s="27" t="str">
        <f t="shared" ca="1" si="28"/>
        <v/>
      </c>
      <c r="BJ70" s="44" t="str">
        <f ca="1">IF(BI70="","",IF(BI70&lt;=Simulation!$K$7,"YES","NO"))</f>
        <v/>
      </c>
      <c r="BK70" s="27" t="str">
        <f t="shared" ca="1" si="29"/>
        <v/>
      </c>
      <c r="BL70" s="44" t="str">
        <f ca="1">IF(BJ70="NO",IF(BK70&lt;=Simulation!$K$9,AN70,AO70),"")</f>
        <v/>
      </c>
      <c r="BN70" s="44" t="str">
        <f t="shared" ca="1" si="30"/>
        <v/>
      </c>
      <c r="BO70" s="6" t="str">
        <f t="shared" ca="1" si="31"/>
        <v/>
      </c>
      <c r="BP70" s="44" t="str">
        <f t="shared" ca="1" si="32"/>
        <v/>
      </c>
      <c r="BR70" s="44" t="str">
        <f t="shared" ca="1" si="2"/>
        <v/>
      </c>
      <c r="BS70" s="44" t="str">
        <f t="shared" ca="1" si="2"/>
        <v/>
      </c>
      <c r="BT70" s="44" t="str">
        <f t="shared" ca="1" si="2"/>
        <v/>
      </c>
      <c r="BU70" s="44"/>
      <c r="BV70" s="44" t="str">
        <f ca="1">IF(BV69&lt;&gt;"",IF(AND(BV69&lt;60*Simulation!$K$8, BV69+BW70&lt;60*Simulation!$K$8),BV69+BW70,""),"")</f>
        <v/>
      </c>
      <c r="BW70" s="44" t="str">
        <f ca="1">IF(BV69&lt;&gt;"",IF(AND(CV69&lt;&gt;"", BX69=CV69),RANDBETWEEN(Simulation!$N$6,Simulation!$P$6),RANDBETWEEN(Simulation!$N$5,Simulation!$P$5)),"")</f>
        <v/>
      </c>
      <c r="BX70" s="44" t="str">
        <f t="shared" ca="1" si="69"/>
        <v/>
      </c>
      <c r="BY70" s="44" t="str">
        <f t="shared" ca="1" si="33"/>
        <v/>
      </c>
      <c r="BZ70" s="27" t="str">
        <f t="shared" ref="BZ70:BZ90" ca="1" si="79">IF(BV70&lt;&gt;"",RAND(),"")</f>
        <v/>
      </c>
      <c r="CA70" s="44" t="str">
        <f t="shared" ca="1" si="35"/>
        <v/>
      </c>
      <c r="CB70" s="44" t="str">
        <f ca="1">IF(BV70&lt;&gt;"",VLOOKUP(CA70,'Players Stats'!$C$88:$D$127,2),"")</f>
        <v/>
      </c>
      <c r="CC70" s="44" t="str">
        <f ca="1">IF(BV70&lt;&gt;"",VLOOKUP(CA70,'Players Stats'!$C$88:$E$127,3),"")</f>
        <v/>
      </c>
      <c r="CD70" s="27" t="str">
        <f t="shared" ca="1" si="36"/>
        <v/>
      </c>
      <c r="CE70" s="44" t="str">
        <f ca="1">IF(BV70&lt;&gt;"",VLOOKUP('Quarter 4'!CA70-5*('Quarter 4'!BX70-1),'Players Stats'!$B$136:$J$140,1+BY70),"")</f>
        <v/>
      </c>
      <c r="CF70" s="44" t="str">
        <f t="shared" ca="1" si="70"/>
        <v/>
      </c>
      <c r="CG70" s="27" t="str">
        <f t="shared" ca="1" si="37"/>
        <v/>
      </c>
      <c r="CH70" s="44" t="str">
        <f ca="1">IF(BV70&lt;&gt;"",IF(CF70="NO",VLOOKUP(CA70,'Players Stats'!$C$88:$I$127,7),""),"")</f>
        <v/>
      </c>
      <c r="CI70" s="44" t="str">
        <f t="shared" ca="1" si="71"/>
        <v/>
      </c>
      <c r="CJ70" s="27" t="str">
        <f t="shared" ca="1" si="38"/>
        <v/>
      </c>
      <c r="CK70" s="44" t="str">
        <f ca="1">IF(CF70="NO",VLOOKUP(CA70,'Players Stats'!$C$88:$H$127,7-'Quarter 4'!CI70),"")</f>
        <v/>
      </c>
      <c r="CL70" s="44" t="str">
        <f t="shared" ca="1" si="72"/>
        <v/>
      </c>
      <c r="CM70" s="27" t="str">
        <f t="shared" ca="1" si="39"/>
        <v/>
      </c>
      <c r="CN70" s="44" t="str">
        <f ca="1">IF(CM70="","",IF(CM70&lt;=VLOOKUP(CA70,'Players Stats'!$C$88:$L$127,10),"YES","NO"))</f>
        <v/>
      </c>
      <c r="CO70" s="27" t="str">
        <f t="shared" ca="1" si="40"/>
        <v/>
      </c>
      <c r="CP70" s="44" t="str">
        <f ca="1">IF(CN70="YES",IF(CO70&lt;=VLOOKUP(CA70,'Players Stats'!$C$88:$H$127,6),1,0),"")</f>
        <v/>
      </c>
      <c r="CQ70" s="27" t="str">
        <f t="shared" ca="1" si="41"/>
        <v/>
      </c>
      <c r="CR70" s="44" t="str">
        <f ca="1">IF(AND(CN70="YES",CQ70&lt;&gt;""),IF(CQ70&lt;=VLOOKUP(CA70,'Players Stats'!$C$88:$H$127,6),1,0),"")</f>
        <v/>
      </c>
      <c r="CS70" s="27" t="str">
        <f t="shared" ca="1" si="42"/>
        <v/>
      </c>
      <c r="CT70" s="44" t="str">
        <f ca="1">IF(CS70="","",IF(CS70&lt;=Simulation!$K$7,"YES","NO"))</f>
        <v/>
      </c>
      <c r="CU70" s="27" t="str">
        <f t="shared" ca="1" si="43"/>
        <v/>
      </c>
      <c r="CV70" s="44" t="str">
        <f ca="1">IF(CT70="NO",IF(CU70&lt;=Simulation!$K$9,BX70,BY70),"")</f>
        <v/>
      </c>
      <c r="CX70" s="44" t="str">
        <f t="shared" ca="1" si="44"/>
        <v/>
      </c>
      <c r="CY70" s="6" t="str">
        <f t="shared" ca="1" si="45"/>
        <v/>
      </c>
      <c r="CZ70" s="44" t="str">
        <f t="shared" ca="1" si="46"/>
        <v/>
      </c>
      <c r="DB70" s="44" t="str">
        <f t="shared" ca="1" si="3"/>
        <v/>
      </c>
      <c r="DC70" s="44" t="str">
        <f t="shared" ca="1" si="3"/>
        <v/>
      </c>
      <c r="DD70" s="44" t="str">
        <f t="shared" ca="1" si="3"/>
        <v/>
      </c>
      <c r="DE70" s="44"/>
      <c r="DF70" s="44">
        <f ca="1">IF(DF69&lt;&gt;"",IF(AND(DF69&lt;60*Simulation!$K$8, DF69+DG70&lt;60*Simulation!$K$8),DF69+DG70,""),"")</f>
        <v>859</v>
      </c>
      <c r="DG70" s="44">
        <f ca="1">IF(DF69&lt;&gt;"",IF(AND(EF69&lt;&gt;"", DH69=EF69),RANDBETWEEN(Simulation!$N$6,Simulation!$P$6),RANDBETWEEN(Simulation!$N$5,Simulation!$P$5)),"")</f>
        <v>20</v>
      </c>
      <c r="DH70" s="44">
        <f t="shared" ca="1" si="73"/>
        <v>7</v>
      </c>
      <c r="DI70" s="44">
        <f t="shared" ca="1" si="47"/>
        <v>8</v>
      </c>
      <c r="DJ70" s="27">
        <f t="shared" ref="DJ70:DJ90" ca="1" si="80">IF(DF70&lt;&gt;"",RAND(),"")</f>
        <v>0.19970540899337541</v>
      </c>
      <c r="DK70" s="44">
        <f t="shared" ca="1" si="49"/>
        <v>31</v>
      </c>
      <c r="DL70" s="44" t="str">
        <f ca="1">IF(DF70&lt;&gt;"",VLOOKUP(DK70,'Players Stats'!$C$88:$D$127,2),"")</f>
        <v>Point Guard</v>
      </c>
      <c r="DM70" s="44" t="str">
        <f ca="1">IF(DF70&lt;&gt;"",VLOOKUP(DK70,'Players Stats'!$C$88:$E$127,3),"")</f>
        <v>Klay Thompson</v>
      </c>
      <c r="DN70" s="27">
        <f t="shared" ca="1" si="50"/>
        <v>0.49881620067372123</v>
      </c>
      <c r="DO70" s="44">
        <f ca="1">IF(DF70&lt;&gt;"",VLOOKUP('Quarter 4'!DK70-5*('Quarter 4'!DH70-1),'Players Stats'!$B$136:$J$140,1+DI70),"")</f>
        <v>9.7650000000000001E-2</v>
      </c>
      <c r="DP70" s="44" t="str">
        <f t="shared" ca="1" si="74"/>
        <v>NO</v>
      </c>
      <c r="DQ70" s="27">
        <f t="shared" ca="1" si="51"/>
        <v>0.12358585813390643</v>
      </c>
      <c r="DR70" s="44">
        <f ca="1">IF(DF70&lt;&gt;"",IF(DP70="NO",VLOOKUP(DK70,'Players Stats'!$C$88:$I$127,7),""),"")</f>
        <v>0.30331753554502372</v>
      </c>
      <c r="DS70" s="44">
        <f t="shared" ca="1" si="75"/>
        <v>3</v>
      </c>
      <c r="DT70" s="27">
        <f t="shared" ca="1" si="52"/>
        <v>0.38334794454194965</v>
      </c>
      <c r="DU70" s="44">
        <f ca="1">IF(DP70="NO",VLOOKUP(DK70,'Players Stats'!$C$88:$H$127,7-'Quarter 4'!DS70),"")</f>
        <v>0.40100000000000002</v>
      </c>
      <c r="DV70" s="44">
        <f t="shared" ca="1" si="76"/>
        <v>3</v>
      </c>
      <c r="DW70" s="27" t="str">
        <f t="shared" ca="1" si="53"/>
        <v/>
      </c>
      <c r="DX70" s="44" t="str">
        <f ca="1">IF(DW70="","",IF(DW70&lt;=VLOOKUP(DK70,'Players Stats'!$C$88:$L$127,10),"YES","NO"))</f>
        <v/>
      </c>
      <c r="DY70" s="27" t="str">
        <f t="shared" ca="1" si="54"/>
        <v/>
      </c>
      <c r="DZ70" s="44" t="str">
        <f ca="1">IF(DX70="YES",IF(DY70&lt;=VLOOKUP(DK70,'Players Stats'!$C$88:$H$127,6),1,0),"")</f>
        <v/>
      </c>
      <c r="EA70" s="27" t="str">
        <f t="shared" ca="1" si="55"/>
        <v/>
      </c>
      <c r="EB70" s="44" t="str">
        <f ca="1">IF(AND(DX70="YES",EA70&lt;&gt;""),IF(EA70&lt;=VLOOKUP(DK70,'Players Stats'!$C$88:$H$127,6),1,0),"")</f>
        <v/>
      </c>
      <c r="EC70" s="27" t="str">
        <f t="shared" ca="1" si="56"/>
        <v/>
      </c>
      <c r="ED70" s="44" t="str">
        <f ca="1">IF(EC70="","",IF(EC70&lt;=Simulation!$K$7,"YES","NO"))</f>
        <v/>
      </c>
      <c r="EE70" s="27" t="str">
        <f t="shared" ca="1" si="57"/>
        <v/>
      </c>
      <c r="EF70" s="44" t="str">
        <f ca="1">IF(ED70="NO",IF(EE70&lt;=Simulation!$K$9,DH70,DI70),"")</f>
        <v/>
      </c>
      <c r="EH70" s="44">
        <f t="shared" ca="1" si="58"/>
        <v>32</v>
      </c>
      <c r="EI70" s="6" t="str">
        <f t="shared" ca="1" si="59"/>
        <v>-</v>
      </c>
      <c r="EJ70" s="44">
        <f t="shared" ca="1" si="60"/>
        <v>30</v>
      </c>
      <c r="EL70" s="44" t="str">
        <f t="shared" ca="1" si="4"/>
        <v/>
      </c>
      <c r="EM70" s="44" t="str">
        <f t="shared" ca="1" si="4"/>
        <v/>
      </c>
      <c r="EN70" s="44" t="str">
        <f t="shared" ca="1" si="4"/>
        <v/>
      </c>
    </row>
    <row r="71" spans="2:144">
      <c r="B71" s="44">
        <f ca="1">IF(B70&lt;&gt;"",IF(AND(B70&lt;60*Simulation!$K$8, B70+C71&lt;60*Simulation!$K$8),B70+C71,""),"")</f>
        <v>896</v>
      </c>
      <c r="C71" s="44">
        <f ca="1">IF(B70&lt;&gt;"",IF(AND(AB70&lt;&gt;"", D70=AB70),RANDBETWEEN(Simulation!$N$6,Simulation!$P$6),RANDBETWEEN(Simulation!$N$5,Simulation!$P$5)),"")</f>
        <v>13</v>
      </c>
      <c r="D71" s="44">
        <f t="shared" ca="1" si="61"/>
        <v>7</v>
      </c>
      <c r="E71" s="44">
        <f t="shared" ca="1" si="5"/>
        <v>8</v>
      </c>
      <c r="F71" s="27">
        <f t="shared" ca="1" si="6"/>
        <v>7.765116945594952E-2</v>
      </c>
      <c r="G71" s="44">
        <f t="shared" ca="1" si="7"/>
        <v>31</v>
      </c>
      <c r="H71" s="44" t="str">
        <f ca="1">IF(B71&lt;&gt;"",VLOOKUP(G71,'Players Stats'!$C$88:$D$127,2),"")</f>
        <v>Point Guard</v>
      </c>
      <c r="I71" s="44" t="str">
        <f ca="1">IF(B71&lt;&gt;"",VLOOKUP(G71,'Players Stats'!$C$88:$E$127,3),"")</f>
        <v>Klay Thompson</v>
      </c>
      <c r="J71" s="27">
        <f t="shared" ca="1" si="8"/>
        <v>0.55171567171191294</v>
      </c>
      <c r="K71" s="44">
        <f ca="1">IF(B71&lt;&gt;"",VLOOKUP('Quarter 4'!G71-5*('Quarter 4'!D71-1),'Players Stats'!$B$136:$J$140,1+E71),"")</f>
        <v>9.7650000000000001E-2</v>
      </c>
      <c r="L71" s="44" t="str">
        <f t="shared" ca="1" si="62"/>
        <v>NO</v>
      </c>
      <c r="M71" s="27">
        <f t="shared" ca="1" si="9"/>
        <v>0.39065338941130612</v>
      </c>
      <c r="N71" s="44">
        <f ca="1">IF(B71&lt;&gt;"",IF(L71="NO",VLOOKUP(G71,'Players Stats'!$C$88:$I$127,7),""),"")</f>
        <v>0.30331753554502372</v>
      </c>
      <c r="O71" s="44">
        <f t="shared" ca="1" si="63"/>
        <v>2</v>
      </c>
      <c r="P71" s="27">
        <f t="shared" ca="1" si="10"/>
        <v>0.56871810169420156</v>
      </c>
      <c r="Q71" s="44">
        <f ca="1">IF(L71="NO",VLOOKUP(G71,'Players Stats'!$C$88:$H$127,7-'Quarter 4'!O71),"")</f>
        <v>0.42199999999999999</v>
      </c>
      <c r="R71" s="44">
        <f t="shared" ca="1" si="64"/>
        <v>0</v>
      </c>
      <c r="S71" s="27">
        <f t="shared" ca="1" si="11"/>
        <v>0.76254191128939919</v>
      </c>
      <c r="T71" s="44" t="str">
        <f ca="1">IF(S71="","",IF(S71&lt;=VLOOKUP(G71,'Players Stats'!$C$88:$L$127,10),"YES","NO"))</f>
        <v>NO</v>
      </c>
      <c r="U71" s="27" t="str">
        <f t="shared" ca="1" si="12"/>
        <v/>
      </c>
      <c r="V71" s="44" t="str">
        <f ca="1">IF(T71="YES",IF(U71&lt;=VLOOKUP(G71,'Players Stats'!$C$88:$H$127,6),1,0),"")</f>
        <v/>
      </c>
      <c r="W71" s="27" t="str">
        <f t="shared" ca="1" si="13"/>
        <v/>
      </c>
      <c r="X71" s="44" t="str">
        <f ca="1">IF(AND(T71="YES",W71&lt;&gt;""),IF(W71&lt;=VLOOKUP(G71,'Players Stats'!$C$88:$H$127,6),1,0),"")</f>
        <v/>
      </c>
      <c r="Y71" s="27">
        <f t="shared" ca="1" si="14"/>
        <v>0.56308128879425245</v>
      </c>
      <c r="Z71" s="44" t="str">
        <f ca="1">IF(Y71="","",IF(Y71&lt;=Simulation!$K$7,"YES","NO"))</f>
        <v>NO</v>
      </c>
      <c r="AA71" s="27">
        <f t="shared" ca="1" si="15"/>
        <v>0.50630276333867774</v>
      </c>
      <c r="AB71" s="44">
        <f ca="1">IF(Z71="NO",IF(AA71&lt;=Simulation!$K$9,D71,E71),"")</f>
        <v>8</v>
      </c>
      <c r="AD71" s="44">
        <f t="shared" ca="1" si="16"/>
        <v>22</v>
      </c>
      <c r="AE71" s="6" t="str">
        <f t="shared" ca="1" si="17"/>
        <v>-</v>
      </c>
      <c r="AF71" s="44">
        <f t="shared" ca="1" si="18"/>
        <v>41</v>
      </c>
      <c r="AH71" s="44">
        <f t="shared" ca="1" si="77"/>
        <v>22</v>
      </c>
      <c r="AI71" s="44" t="str">
        <f t="shared" ca="1" si="77"/>
        <v>-</v>
      </c>
      <c r="AJ71" s="44">
        <f t="shared" ca="1" si="77"/>
        <v>41</v>
      </c>
      <c r="AL71" s="44" t="str">
        <f ca="1">IF(AL70&lt;&gt;"",IF(AND(AL70&lt;60*Simulation!$K$8, AL70+AM71&lt;60*Simulation!$K$8),AL70+AM71,""),"")</f>
        <v/>
      </c>
      <c r="AM71" s="44" t="str">
        <f ca="1">IF(AL70&lt;&gt;"",IF(AND(BL70&lt;&gt;"", AN70=BL70),RANDBETWEEN(Simulation!$N$6,Simulation!$P$6),RANDBETWEEN(Simulation!$N$5,Simulation!$P$5)),"")</f>
        <v/>
      </c>
      <c r="AN71" s="44" t="str">
        <f t="shared" ca="1" si="65"/>
        <v/>
      </c>
      <c r="AO71" s="44" t="str">
        <f t="shared" ca="1" si="19"/>
        <v/>
      </c>
      <c r="AP71" s="27" t="str">
        <f t="shared" ca="1" si="78"/>
        <v/>
      </c>
      <c r="AQ71" s="44" t="str">
        <f t="shared" ca="1" si="21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22"/>
        <v/>
      </c>
      <c r="AU71" s="44" t="str">
        <f ca="1">IF(AL71&lt;&gt;"",VLOOKUP('Quarter 4'!AQ71-5*('Quarter 4'!AN71-1),'Players Stats'!$B$136:$J$140,1+AO71),"")</f>
        <v/>
      </c>
      <c r="AV71" s="44" t="str">
        <f t="shared" ca="1" si="66"/>
        <v/>
      </c>
      <c r="AW71" s="27" t="str">
        <f t="shared" ca="1" si="23"/>
        <v/>
      </c>
      <c r="AX71" s="44" t="str">
        <f ca="1">IF(AL71&lt;&gt;"",IF(AV71="NO",VLOOKUP(AQ71,'Players Stats'!$C$88:$I$127,7),""),"")</f>
        <v/>
      </c>
      <c r="AY71" s="44" t="str">
        <f t="shared" ca="1" si="67"/>
        <v/>
      </c>
      <c r="AZ71" s="27" t="str">
        <f t="shared" ca="1" si="24"/>
        <v/>
      </c>
      <c r="BA71" s="44" t="str">
        <f ca="1">IF(AV71="NO",VLOOKUP(AQ71,'Players Stats'!$C$88:$H$127,7-'Quarter 4'!AY71),"")</f>
        <v/>
      </c>
      <c r="BB71" s="44" t="str">
        <f t="shared" ca="1" si="68"/>
        <v/>
      </c>
      <c r="BC71" s="27" t="str">
        <f t="shared" ca="1" si="25"/>
        <v/>
      </c>
      <c r="BD71" s="44" t="str">
        <f ca="1">IF(BC71="","",IF(BC71&lt;=VLOOKUP(AQ71,'Players Stats'!$C$88:$L$127,10),"YES","NO"))</f>
        <v/>
      </c>
      <c r="BE71" s="27" t="str">
        <f t="shared" ca="1" si="26"/>
        <v/>
      </c>
      <c r="BF71" s="44" t="str">
        <f ca="1">IF(BD71="YES",IF(BE71&lt;=VLOOKUP(AQ71,'Players Stats'!$C$88:$H$127,6),1,0),"")</f>
        <v/>
      </c>
      <c r="BG71" s="27" t="str">
        <f t="shared" ca="1" si="27"/>
        <v/>
      </c>
      <c r="BH71" s="44" t="str">
        <f ca="1">IF(AND(BD71="YES",BG71&lt;&gt;""),IF(BG71&lt;=VLOOKUP(AQ71,'Players Stats'!$C$88:$H$127,6),1,0),"")</f>
        <v/>
      </c>
      <c r="BI71" s="27" t="str">
        <f t="shared" ca="1" si="28"/>
        <v/>
      </c>
      <c r="BJ71" s="44" t="str">
        <f ca="1">IF(BI71="","",IF(BI71&lt;=Simulation!$K$7,"YES","NO"))</f>
        <v/>
      </c>
      <c r="BK71" s="27" t="str">
        <f t="shared" ca="1" si="29"/>
        <v/>
      </c>
      <c r="BL71" s="44" t="str">
        <f ca="1">IF(BJ71="NO",IF(BK71&lt;=Simulation!$K$9,AN71,AO71),"")</f>
        <v/>
      </c>
      <c r="BN71" s="44" t="str">
        <f t="shared" ca="1" si="30"/>
        <v/>
      </c>
      <c r="BO71" s="6" t="str">
        <f t="shared" ca="1" si="31"/>
        <v/>
      </c>
      <c r="BP71" s="44" t="str">
        <f t="shared" ca="1" si="32"/>
        <v/>
      </c>
      <c r="BR71" s="44" t="str">
        <f t="shared" ca="1" si="2"/>
        <v/>
      </c>
      <c r="BS71" s="44" t="str">
        <f t="shared" ca="1" si="2"/>
        <v/>
      </c>
      <c r="BT71" s="44" t="str">
        <f t="shared" ca="1" si="2"/>
        <v/>
      </c>
      <c r="BU71" s="44"/>
      <c r="BV71" s="44" t="str">
        <f ca="1">IF(BV70&lt;&gt;"",IF(AND(BV70&lt;60*Simulation!$K$8, BV70+BW71&lt;60*Simulation!$K$8),BV70+BW71,""),"")</f>
        <v/>
      </c>
      <c r="BW71" s="44" t="str">
        <f ca="1">IF(BV70&lt;&gt;"",IF(AND(CV70&lt;&gt;"", BX70=CV70),RANDBETWEEN(Simulation!$N$6,Simulation!$P$6),RANDBETWEEN(Simulation!$N$5,Simulation!$P$5)),"")</f>
        <v/>
      </c>
      <c r="BX71" s="44" t="str">
        <f t="shared" ca="1" si="69"/>
        <v/>
      </c>
      <c r="BY71" s="44" t="str">
        <f t="shared" ca="1" si="33"/>
        <v/>
      </c>
      <c r="BZ71" s="27" t="str">
        <f t="shared" ca="1" si="79"/>
        <v/>
      </c>
      <c r="CA71" s="44" t="str">
        <f t="shared" ca="1" si="35"/>
        <v/>
      </c>
      <c r="CB71" s="44" t="str">
        <f ca="1">IF(BV71&lt;&gt;"",VLOOKUP(CA71,'Players Stats'!$C$88:$D$127,2),"")</f>
        <v/>
      </c>
      <c r="CC71" s="44" t="str">
        <f ca="1">IF(BV71&lt;&gt;"",VLOOKUP(CA71,'Players Stats'!$C$88:$E$127,3),"")</f>
        <v/>
      </c>
      <c r="CD71" s="27" t="str">
        <f t="shared" ca="1" si="36"/>
        <v/>
      </c>
      <c r="CE71" s="44" t="str">
        <f ca="1">IF(BV71&lt;&gt;"",VLOOKUP('Quarter 4'!CA71-5*('Quarter 4'!BX71-1),'Players Stats'!$B$136:$J$140,1+BY71),"")</f>
        <v/>
      </c>
      <c r="CF71" s="44" t="str">
        <f t="shared" ca="1" si="70"/>
        <v/>
      </c>
      <c r="CG71" s="27" t="str">
        <f t="shared" ca="1" si="37"/>
        <v/>
      </c>
      <c r="CH71" s="44" t="str">
        <f ca="1">IF(BV71&lt;&gt;"",IF(CF71="NO",VLOOKUP(CA71,'Players Stats'!$C$88:$I$127,7),""),"")</f>
        <v/>
      </c>
      <c r="CI71" s="44" t="str">
        <f t="shared" ca="1" si="71"/>
        <v/>
      </c>
      <c r="CJ71" s="27" t="str">
        <f t="shared" ca="1" si="38"/>
        <v/>
      </c>
      <c r="CK71" s="44" t="str">
        <f ca="1">IF(CF71="NO",VLOOKUP(CA71,'Players Stats'!$C$88:$H$127,7-'Quarter 4'!CI71),"")</f>
        <v/>
      </c>
      <c r="CL71" s="44" t="str">
        <f t="shared" ca="1" si="72"/>
        <v/>
      </c>
      <c r="CM71" s="27" t="str">
        <f t="shared" ca="1" si="39"/>
        <v/>
      </c>
      <c r="CN71" s="44" t="str">
        <f ca="1">IF(CM71="","",IF(CM71&lt;=VLOOKUP(CA71,'Players Stats'!$C$88:$L$127,10),"YES","NO"))</f>
        <v/>
      </c>
      <c r="CO71" s="27" t="str">
        <f t="shared" ca="1" si="40"/>
        <v/>
      </c>
      <c r="CP71" s="44" t="str">
        <f ca="1">IF(CN71="YES",IF(CO71&lt;=VLOOKUP(CA71,'Players Stats'!$C$88:$H$127,6),1,0),"")</f>
        <v/>
      </c>
      <c r="CQ71" s="27" t="str">
        <f t="shared" ca="1" si="41"/>
        <v/>
      </c>
      <c r="CR71" s="44" t="str">
        <f ca="1">IF(AND(CN71="YES",CQ71&lt;&gt;""),IF(CQ71&lt;=VLOOKUP(CA71,'Players Stats'!$C$88:$H$127,6),1,0),"")</f>
        <v/>
      </c>
      <c r="CS71" s="27" t="str">
        <f t="shared" ca="1" si="42"/>
        <v/>
      </c>
      <c r="CT71" s="44" t="str">
        <f ca="1">IF(CS71="","",IF(CS71&lt;=Simulation!$K$7,"YES","NO"))</f>
        <v/>
      </c>
      <c r="CU71" s="27" t="str">
        <f t="shared" ca="1" si="43"/>
        <v/>
      </c>
      <c r="CV71" s="44" t="str">
        <f ca="1">IF(CT71="NO",IF(CU71&lt;=Simulation!$K$9,BX71,BY71),"")</f>
        <v/>
      </c>
      <c r="CX71" s="44" t="str">
        <f t="shared" ca="1" si="44"/>
        <v/>
      </c>
      <c r="CY71" s="6" t="str">
        <f t="shared" ca="1" si="45"/>
        <v/>
      </c>
      <c r="CZ71" s="44" t="str">
        <f t="shared" ca="1" si="46"/>
        <v/>
      </c>
      <c r="DB71" s="44" t="str">
        <f t="shared" ca="1" si="3"/>
        <v/>
      </c>
      <c r="DC71" s="44" t="str">
        <f t="shared" ca="1" si="3"/>
        <v/>
      </c>
      <c r="DD71" s="44" t="str">
        <f t="shared" ca="1" si="3"/>
        <v/>
      </c>
      <c r="DE71" s="44"/>
      <c r="DF71" s="44">
        <f ca="1">IF(DF70&lt;&gt;"",IF(AND(DF70&lt;60*Simulation!$K$8, DF70+DG71&lt;60*Simulation!$K$8),DF70+DG71,""),"")</f>
        <v>879</v>
      </c>
      <c r="DG71" s="44">
        <f ca="1">IF(DF70&lt;&gt;"",IF(AND(EF70&lt;&gt;"", DH70=EF70),RANDBETWEEN(Simulation!$N$6,Simulation!$P$6),RANDBETWEEN(Simulation!$N$5,Simulation!$P$5)),"")</f>
        <v>20</v>
      </c>
      <c r="DH71" s="44">
        <f t="shared" ca="1" si="73"/>
        <v>8</v>
      </c>
      <c r="DI71" s="44">
        <f t="shared" ca="1" si="47"/>
        <v>7</v>
      </c>
      <c r="DJ71" s="27">
        <f t="shared" ca="1" si="80"/>
        <v>0.72994902371312198</v>
      </c>
      <c r="DK71" s="44">
        <f t="shared" ca="1" si="49"/>
        <v>39</v>
      </c>
      <c r="DL71" s="44" t="str">
        <f ca="1">IF(DF71&lt;&gt;"",VLOOKUP(DK71,'Players Stats'!$C$88:$D$127,2),"")</f>
        <v>Power Forward</v>
      </c>
      <c r="DM71" s="44" t="str">
        <f ca="1">IF(DF71&lt;&gt;"",VLOOKUP(DK71,'Players Stats'!$C$88:$E$127,3),"")</f>
        <v>Tim Duncan</v>
      </c>
      <c r="DN71" s="27">
        <f t="shared" ca="1" si="50"/>
        <v>8.4322722084461899E-2</v>
      </c>
      <c r="DO71" s="44">
        <f ca="1">IF(DF71&lt;&gt;"",VLOOKUP('Quarter 4'!DK71-5*('Quarter 4'!DH71-1),'Players Stats'!$B$136:$J$140,1+DI71),"")</f>
        <v>3.9400000000000004E-2</v>
      </c>
      <c r="DP71" s="44" t="str">
        <f t="shared" ca="1" si="74"/>
        <v>NO</v>
      </c>
      <c r="DQ71" s="27">
        <f t="shared" ca="1" si="51"/>
        <v>0.89911896443158057</v>
      </c>
      <c r="DR71" s="44">
        <f ca="1">IF(DF71&lt;&gt;"",IF(DP71="NO",VLOOKUP(DK71,'Players Stats'!$C$88:$I$127,7),""),"")</f>
        <v>7.0422535211267616E-3</v>
      </c>
      <c r="DS71" s="44">
        <f t="shared" ca="1" si="75"/>
        <v>2</v>
      </c>
      <c r="DT71" s="27">
        <f t="shared" ca="1" si="52"/>
        <v>0.7708432779807195</v>
      </c>
      <c r="DU71" s="44">
        <f ca="1">IF(DP71="NO",VLOOKUP(DK71,'Players Stats'!$C$88:$H$127,7-'Quarter 4'!DS71),"")</f>
        <v>0.502</v>
      </c>
      <c r="DV71" s="44">
        <f t="shared" ca="1" si="76"/>
        <v>0</v>
      </c>
      <c r="DW71" s="27">
        <f t="shared" ca="1" si="53"/>
        <v>0.63137589586055476</v>
      </c>
      <c r="DX71" s="44" t="str">
        <f ca="1">IF(DW71="","",IF(DW71&lt;=VLOOKUP(DK71,'Players Stats'!$C$88:$L$127,10),"YES","NO"))</f>
        <v>NO</v>
      </c>
      <c r="DY71" s="27" t="str">
        <f t="shared" ca="1" si="54"/>
        <v/>
      </c>
      <c r="DZ71" s="44" t="str">
        <f ca="1">IF(DX71="YES",IF(DY71&lt;=VLOOKUP(DK71,'Players Stats'!$C$88:$H$127,6),1,0),"")</f>
        <v/>
      </c>
      <c r="EA71" s="27" t="str">
        <f t="shared" ca="1" si="55"/>
        <v/>
      </c>
      <c r="EB71" s="44" t="str">
        <f ca="1">IF(AND(DX71="YES",EA71&lt;&gt;""),IF(EA71&lt;=VLOOKUP(DK71,'Players Stats'!$C$88:$H$127,6),1,0),"")</f>
        <v/>
      </c>
      <c r="EC71" s="27">
        <f t="shared" ca="1" si="56"/>
        <v>0.78060660846049512</v>
      </c>
      <c r="ED71" s="44" t="str">
        <f ca="1">IF(EC71="","",IF(EC71&lt;=Simulation!$K$7,"YES","NO"))</f>
        <v>NO</v>
      </c>
      <c r="EE71" s="27">
        <f t="shared" ca="1" si="57"/>
        <v>0.13367377060594476</v>
      </c>
      <c r="EF71" s="44">
        <f ca="1">IF(ED71="NO",IF(EE71&lt;=Simulation!$K$9,DH71,DI71),"")</f>
        <v>8</v>
      </c>
      <c r="EH71" s="44">
        <f t="shared" ca="1" si="58"/>
        <v>32</v>
      </c>
      <c r="EI71" s="6" t="str">
        <f t="shared" ca="1" si="59"/>
        <v>-</v>
      </c>
      <c r="EJ71" s="44">
        <f t="shared" ca="1" si="60"/>
        <v>30</v>
      </c>
      <c r="EL71" s="44" t="str">
        <f t="shared" ca="1" si="4"/>
        <v/>
      </c>
      <c r="EM71" s="44" t="str">
        <f t="shared" ca="1" si="4"/>
        <v/>
      </c>
      <c r="EN71" s="44" t="str">
        <f t="shared" ca="1" si="4"/>
        <v/>
      </c>
    </row>
    <row r="72" spans="2:144">
      <c r="B72" s="44" t="str">
        <f ca="1">IF(B71&lt;&gt;"",IF(AND(B71&lt;60*Simulation!$K$8, B71+C72&lt;60*Simulation!$K$8),B71+C72,""),"")</f>
        <v/>
      </c>
      <c r="C72" s="44">
        <f ca="1">IF(B71&lt;&gt;"",IF(AND(AB71&lt;&gt;"", D71=AB71),RANDBETWEEN(Simulation!$N$6,Simulation!$P$6),RANDBETWEEN(Simulation!$N$5,Simulation!$P$5)),"")</f>
        <v>14</v>
      </c>
      <c r="D72" s="44" t="str">
        <f t="shared" ca="1" si="61"/>
        <v/>
      </c>
      <c r="E72" s="44" t="str">
        <f t="shared" ca="1" si="5"/>
        <v/>
      </c>
      <c r="F72" s="27" t="str">
        <f t="shared" ca="1" si="6"/>
        <v/>
      </c>
      <c r="G72" s="44" t="str">
        <f t="shared" ca="1" si="7"/>
        <v/>
      </c>
      <c r="H72" s="44" t="str">
        <f ca="1">IF(B72&lt;&gt;"",VLOOKUP(G72,'Players Stats'!$C$88:$D$127,2),"")</f>
        <v/>
      </c>
      <c r="I72" s="44" t="str">
        <f ca="1">IF(B72&lt;&gt;"",VLOOKUP(G72,'Players Stats'!$C$88:$E$127,3),"")</f>
        <v/>
      </c>
      <c r="J72" s="27" t="str">
        <f t="shared" ca="1" si="8"/>
        <v/>
      </c>
      <c r="K72" s="44" t="str">
        <f ca="1">IF(B72&lt;&gt;"",VLOOKUP('Quarter 4'!G72-5*('Quarter 4'!D72-1),'Players Stats'!$B$136:$J$140,1+E72),"")</f>
        <v/>
      </c>
      <c r="L72" s="44" t="str">
        <f t="shared" ca="1" si="62"/>
        <v/>
      </c>
      <c r="M72" s="27" t="str">
        <f t="shared" ca="1" si="9"/>
        <v/>
      </c>
      <c r="N72" s="44" t="str">
        <f ca="1">IF(B72&lt;&gt;"",IF(L72="NO",VLOOKUP(G72,'Players Stats'!$C$88:$I$127,7),""),"")</f>
        <v/>
      </c>
      <c r="O72" s="44" t="str">
        <f t="shared" ca="1" si="63"/>
        <v/>
      </c>
      <c r="P72" s="27" t="str">
        <f t="shared" ca="1" si="10"/>
        <v/>
      </c>
      <c r="Q72" s="44" t="str">
        <f ca="1">IF(L72="NO",VLOOKUP(G72,'Players Stats'!$C$88:$H$127,7-'Quarter 4'!O72),"")</f>
        <v/>
      </c>
      <c r="R72" s="44" t="str">
        <f t="shared" ca="1" si="64"/>
        <v/>
      </c>
      <c r="S72" s="27" t="str">
        <f t="shared" ca="1" si="11"/>
        <v/>
      </c>
      <c r="T72" s="44" t="str">
        <f ca="1">IF(S72="","",IF(S72&lt;=VLOOKUP(G72,'Players Stats'!$C$88:$L$127,10),"YES","NO"))</f>
        <v/>
      </c>
      <c r="U72" s="27" t="str">
        <f t="shared" ca="1" si="12"/>
        <v/>
      </c>
      <c r="V72" s="44" t="str">
        <f ca="1">IF(T72="YES",IF(U72&lt;=VLOOKUP(G72,'Players Stats'!$C$88:$H$127,6),1,0),"")</f>
        <v/>
      </c>
      <c r="W72" s="27" t="str">
        <f t="shared" ca="1" si="13"/>
        <v/>
      </c>
      <c r="X72" s="44" t="str">
        <f ca="1">IF(AND(T72="YES",W72&lt;&gt;""),IF(W72&lt;=VLOOKUP(G72,'Players Stats'!$C$88:$H$127,6),1,0),"")</f>
        <v/>
      </c>
      <c r="Y72" s="27" t="str">
        <f t="shared" ca="1" si="14"/>
        <v/>
      </c>
      <c r="Z72" s="44" t="str">
        <f ca="1">IF(Y72="","",IF(Y72&lt;=Simulation!$K$7,"YES","NO"))</f>
        <v/>
      </c>
      <c r="AA72" s="27" t="str">
        <f t="shared" ca="1" si="15"/>
        <v/>
      </c>
      <c r="AB72" s="44" t="str">
        <f ca="1">IF(Z72="NO",IF(AA72&lt;=Simulation!$K$9,D72,E72),"")</f>
        <v/>
      </c>
      <c r="AD72" s="44" t="str">
        <f t="shared" ca="1" si="16"/>
        <v/>
      </c>
      <c r="AE72" s="6" t="str">
        <f t="shared" ca="1" si="17"/>
        <v/>
      </c>
      <c r="AF72" s="44" t="str">
        <f t="shared" ca="1" si="18"/>
        <v/>
      </c>
      <c r="AH72" s="44" t="str">
        <f t="shared" ca="1" si="77"/>
        <v/>
      </c>
      <c r="AI72" s="44" t="str">
        <f t="shared" ca="1" si="77"/>
        <v/>
      </c>
      <c r="AJ72" s="44" t="str">
        <f t="shared" ca="1" si="77"/>
        <v/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65"/>
        <v/>
      </c>
      <c r="AO72" s="44" t="str">
        <f t="shared" ca="1" si="19"/>
        <v/>
      </c>
      <c r="AP72" s="27" t="str">
        <f t="shared" ca="1" si="78"/>
        <v/>
      </c>
      <c r="AQ72" s="44" t="str">
        <f t="shared" ca="1" si="21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22"/>
        <v/>
      </c>
      <c r="AU72" s="44" t="str">
        <f ca="1">IF(AL72&lt;&gt;"",VLOOKUP('Quarter 4'!AQ72-5*('Quarter 4'!AN72-1),'Players Stats'!$B$136:$J$140,1+AO72),"")</f>
        <v/>
      </c>
      <c r="AV72" s="44" t="str">
        <f t="shared" ca="1" si="66"/>
        <v/>
      </c>
      <c r="AW72" s="27" t="str">
        <f t="shared" ca="1" si="23"/>
        <v/>
      </c>
      <c r="AX72" s="44" t="str">
        <f ca="1">IF(AL72&lt;&gt;"",IF(AV72="NO",VLOOKUP(AQ72,'Players Stats'!$C$88:$I$127,7),""),"")</f>
        <v/>
      </c>
      <c r="AY72" s="44" t="str">
        <f t="shared" ca="1" si="67"/>
        <v/>
      </c>
      <c r="AZ72" s="27" t="str">
        <f t="shared" ca="1" si="24"/>
        <v/>
      </c>
      <c r="BA72" s="44" t="str">
        <f ca="1">IF(AV72="NO",VLOOKUP(AQ72,'Players Stats'!$C$88:$H$127,7-'Quarter 4'!AY72),"")</f>
        <v/>
      </c>
      <c r="BB72" s="44" t="str">
        <f t="shared" ca="1" si="68"/>
        <v/>
      </c>
      <c r="BC72" s="27" t="str">
        <f t="shared" ca="1" si="25"/>
        <v/>
      </c>
      <c r="BD72" s="44" t="str">
        <f ca="1">IF(BC72="","",IF(BC72&lt;=VLOOKUP(AQ72,'Players Stats'!$C$88:$L$127,10),"YES","NO"))</f>
        <v/>
      </c>
      <c r="BE72" s="27" t="str">
        <f t="shared" ca="1" si="26"/>
        <v/>
      </c>
      <c r="BF72" s="44" t="str">
        <f ca="1">IF(BD72="YES",IF(BE72&lt;=VLOOKUP(AQ72,'Players Stats'!$C$88:$H$127,6),1,0),"")</f>
        <v/>
      </c>
      <c r="BG72" s="27" t="str">
        <f t="shared" ca="1" si="27"/>
        <v/>
      </c>
      <c r="BH72" s="44" t="str">
        <f ca="1">IF(AND(BD72="YES",BG72&lt;&gt;""),IF(BG72&lt;=VLOOKUP(AQ72,'Players Stats'!$C$88:$H$127,6),1,0),"")</f>
        <v/>
      </c>
      <c r="BI72" s="27" t="str">
        <f t="shared" ca="1" si="28"/>
        <v/>
      </c>
      <c r="BJ72" s="44" t="str">
        <f ca="1">IF(BI72="","",IF(BI72&lt;=Simulation!$K$7,"YES","NO"))</f>
        <v/>
      </c>
      <c r="BK72" s="27" t="str">
        <f t="shared" ca="1" si="29"/>
        <v/>
      </c>
      <c r="BL72" s="44" t="str">
        <f ca="1">IF(BJ72="NO",IF(BK72&lt;=Simulation!$K$9,AN72,AO72),"")</f>
        <v/>
      </c>
      <c r="BN72" s="44" t="str">
        <f t="shared" ca="1" si="30"/>
        <v/>
      </c>
      <c r="BO72" s="6" t="str">
        <f t="shared" ca="1" si="31"/>
        <v/>
      </c>
      <c r="BP72" s="44" t="str">
        <f t="shared" ca="1" si="32"/>
        <v/>
      </c>
      <c r="BR72" s="44" t="str">
        <f t="shared" ca="1" si="2"/>
        <v/>
      </c>
      <c r="BS72" s="44" t="str">
        <f t="shared" ca="1" si="2"/>
        <v/>
      </c>
      <c r="BT72" s="44" t="str">
        <f t="shared" ca="1" si="2"/>
        <v/>
      </c>
      <c r="BU72" s="44"/>
      <c r="BV72" s="44" t="str">
        <f ca="1">IF(BV71&lt;&gt;"",IF(AND(BV71&lt;60*Simulation!$K$8, BV71+BW72&lt;60*Simulation!$K$8),BV71+BW72,""),"")</f>
        <v/>
      </c>
      <c r="BW72" s="44" t="str">
        <f ca="1">IF(BV71&lt;&gt;"",IF(AND(CV71&lt;&gt;"", BX71=CV71),RANDBETWEEN(Simulation!$N$6,Simulation!$P$6),RANDBETWEEN(Simulation!$N$5,Simulation!$P$5)),"")</f>
        <v/>
      </c>
      <c r="BX72" s="44" t="str">
        <f t="shared" ca="1" si="69"/>
        <v/>
      </c>
      <c r="BY72" s="44" t="str">
        <f t="shared" ca="1" si="33"/>
        <v/>
      </c>
      <c r="BZ72" s="27" t="str">
        <f t="shared" ca="1" si="79"/>
        <v/>
      </c>
      <c r="CA72" s="44" t="str">
        <f t="shared" ca="1" si="35"/>
        <v/>
      </c>
      <c r="CB72" s="44" t="str">
        <f ca="1">IF(BV72&lt;&gt;"",VLOOKUP(CA72,'Players Stats'!$C$88:$D$127,2),"")</f>
        <v/>
      </c>
      <c r="CC72" s="44" t="str">
        <f ca="1">IF(BV72&lt;&gt;"",VLOOKUP(CA72,'Players Stats'!$C$88:$E$127,3),"")</f>
        <v/>
      </c>
      <c r="CD72" s="27" t="str">
        <f t="shared" ca="1" si="36"/>
        <v/>
      </c>
      <c r="CE72" s="44" t="str">
        <f ca="1">IF(BV72&lt;&gt;"",VLOOKUP('Quarter 4'!CA72-5*('Quarter 4'!BX72-1),'Players Stats'!$B$136:$J$140,1+BY72),"")</f>
        <v/>
      </c>
      <c r="CF72" s="44" t="str">
        <f t="shared" ca="1" si="70"/>
        <v/>
      </c>
      <c r="CG72" s="27" t="str">
        <f t="shared" ca="1" si="37"/>
        <v/>
      </c>
      <c r="CH72" s="44" t="str">
        <f ca="1">IF(BV72&lt;&gt;"",IF(CF72="NO",VLOOKUP(CA72,'Players Stats'!$C$88:$I$127,7),""),"")</f>
        <v/>
      </c>
      <c r="CI72" s="44" t="str">
        <f t="shared" ca="1" si="71"/>
        <v/>
      </c>
      <c r="CJ72" s="27" t="str">
        <f t="shared" ca="1" si="38"/>
        <v/>
      </c>
      <c r="CK72" s="44" t="str">
        <f ca="1">IF(CF72="NO",VLOOKUP(CA72,'Players Stats'!$C$88:$H$127,7-'Quarter 4'!CI72),"")</f>
        <v/>
      </c>
      <c r="CL72" s="44" t="str">
        <f t="shared" ca="1" si="72"/>
        <v/>
      </c>
      <c r="CM72" s="27" t="str">
        <f t="shared" ca="1" si="39"/>
        <v/>
      </c>
      <c r="CN72" s="44" t="str">
        <f ca="1">IF(CM72="","",IF(CM72&lt;=VLOOKUP(CA72,'Players Stats'!$C$88:$L$127,10),"YES","NO"))</f>
        <v/>
      </c>
      <c r="CO72" s="27" t="str">
        <f t="shared" ca="1" si="40"/>
        <v/>
      </c>
      <c r="CP72" s="44" t="str">
        <f ca="1">IF(CN72="YES",IF(CO72&lt;=VLOOKUP(CA72,'Players Stats'!$C$88:$H$127,6),1,0),"")</f>
        <v/>
      </c>
      <c r="CQ72" s="27" t="str">
        <f t="shared" ca="1" si="41"/>
        <v/>
      </c>
      <c r="CR72" s="44" t="str">
        <f ca="1">IF(AND(CN72="YES",CQ72&lt;&gt;""),IF(CQ72&lt;=VLOOKUP(CA72,'Players Stats'!$C$88:$H$127,6),1,0),"")</f>
        <v/>
      </c>
      <c r="CS72" s="27" t="str">
        <f t="shared" ca="1" si="42"/>
        <v/>
      </c>
      <c r="CT72" s="44" t="str">
        <f ca="1">IF(CS72="","",IF(CS72&lt;=Simulation!$K$7,"YES","NO"))</f>
        <v/>
      </c>
      <c r="CU72" s="27" t="str">
        <f t="shared" ca="1" si="43"/>
        <v/>
      </c>
      <c r="CV72" s="44" t="str">
        <f ca="1">IF(CT72="NO",IF(CU72&lt;=Simulation!$K$9,BX72,BY72),"")</f>
        <v/>
      </c>
      <c r="CX72" s="44" t="str">
        <f t="shared" ca="1" si="44"/>
        <v/>
      </c>
      <c r="CY72" s="6" t="str">
        <f t="shared" ca="1" si="45"/>
        <v/>
      </c>
      <c r="CZ72" s="44" t="str">
        <f t="shared" ca="1" si="46"/>
        <v/>
      </c>
      <c r="DB72" s="44" t="str">
        <f t="shared" ca="1" si="3"/>
        <v/>
      </c>
      <c r="DC72" s="44" t="str">
        <f t="shared" ca="1" si="3"/>
        <v/>
      </c>
      <c r="DD72" s="44" t="str">
        <f t="shared" ca="1" si="3"/>
        <v/>
      </c>
      <c r="DE72" s="44"/>
      <c r="DF72" s="44">
        <f ca="1">IF(DF71&lt;&gt;"",IF(AND(DF71&lt;60*Simulation!$K$8, DF71+DG72&lt;60*Simulation!$K$8),DF71+DG72,""),"")</f>
        <v>899</v>
      </c>
      <c r="DG72" s="44">
        <f ca="1">IF(DF71&lt;&gt;"",IF(AND(EF71&lt;&gt;"", DH71=EF71),RANDBETWEEN(Simulation!$N$6,Simulation!$P$6),RANDBETWEEN(Simulation!$N$5,Simulation!$P$5)),"")</f>
        <v>20</v>
      </c>
      <c r="DH72" s="44">
        <f t="shared" ca="1" si="73"/>
        <v>8</v>
      </c>
      <c r="DI72" s="44">
        <f t="shared" ca="1" si="47"/>
        <v>7</v>
      </c>
      <c r="DJ72" s="27">
        <f t="shared" ca="1" si="80"/>
        <v>0.22524320668648734</v>
      </c>
      <c r="DK72" s="44">
        <f t="shared" ca="1" si="49"/>
        <v>37</v>
      </c>
      <c r="DL72" s="44" t="str">
        <f ca="1">IF(DF72&lt;&gt;"",VLOOKUP(DK72,'Players Stats'!$C$88:$D$127,2),"")</f>
        <v>Shooting Guard</v>
      </c>
      <c r="DM72" s="44" t="str">
        <f ca="1">IF(DF72&lt;&gt;"",VLOOKUP(DK72,'Players Stats'!$C$88:$E$127,3),"")</f>
        <v>Tony Parker</v>
      </c>
      <c r="DN72" s="27">
        <f t="shared" ca="1" si="50"/>
        <v>0.75401364340598054</v>
      </c>
      <c r="DO72" s="44">
        <f ca="1">IF(DF72&lt;&gt;"",VLOOKUP('Quarter 4'!DK72-5*('Quarter 4'!DH72-1),'Players Stats'!$B$136:$J$140,1+DI72),"")</f>
        <v>9.6149999999999999E-2</v>
      </c>
      <c r="DP72" s="44" t="str">
        <f t="shared" ca="1" si="74"/>
        <v>NO</v>
      </c>
      <c r="DQ72" s="27">
        <f t="shared" ca="1" si="51"/>
        <v>0.22526690966688945</v>
      </c>
      <c r="DR72" s="44">
        <f ca="1">IF(DF72&lt;&gt;"",IF(DP72="NO",VLOOKUP(DK72,'Players Stats'!$C$88:$I$127,7),""),"")</f>
        <v>6.2111801242236017E-2</v>
      </c>
      <c r="DS72" s="44">
        <f t="shared" ca="1" si="75"/>
        <v>2</v>
      </c>
      <c r="DT72" s="27">
        <f t="shared" ca="1" si="52"/>
        <v>0.82433624493560764</v>
      </c>
      <c r="DU72" s="44">
        <f ca="1">IF(DP72="NO",VLOOKUP(DK72,'Players Stats'!$C$88:$H$127,7-'Quarter 4'!DS72),"")</f>
        <v>0.52200000000000002</v>
      </c>
      <c r="DV72" s="44">
        <f t="shared" ca="1" si="76"/>
        <v>0</v>
      </c>
      <c r="DW72" s="27">
        <f t="shared" ca="1" si="53"/>
        <v>0.1600154273280312</v>
      </c>
      <c r="DX72" s="44" t="str">
        <f ca="1">IF(DW72="","",IF(DW72&lt;=VLOOKUP(DK72,'Players Stats'!$C$88:$L$127,10),"YES","NO"))</f>
        <v>NO</v>
      </c>
      <c r="DY72" s="27" t="str">
        <f t="shared" ca="1" si="54"/>
        <v/>
      </c>
      <c r="DZ72" s="44" t="str">
        <f ca="1">IF(DX72="YES",IF(DY72&lt;=VLOOKUP(DK72,'Players Stats'!$C$88:$H$127,6),1,0),"")</f>
        <v/>
      </c>
      <c r="EA72" s="27" t="str">
        <f t="shared" ca="1" si="55"/>
        <v/>
      </c>
      <c r="EB72" s="44" t="str">
        <f ca="1">IF(AND(DX72="YES",EA72&lt;&gt;""),IF(EA72&lt;=VLOOKUP(DK72,'Players Stats'!$C$88:$H$127,6),1,0),"")</f>
        <v/>
      </c>
      <c r="EC72" s="27">
        <f t="shared" ca="1" si="56"/>
        <v>0.59360946119825586</v>
      </c>
      <c r="ED72" s="44" t="str">
        <f ca="1">IF(EC72="","",IF(EC72&lt;=Simulation!$K$7,"YES","NO"))</f>
        <v>NO</v>
      </c>
      <c r="EE72" s="27">
        <f t="shared" ca="1" si="57"/>
        <v>0.71797052870519218</v>
      </c>
      <c r="EF72" s="44">
        <f ca="1">IF(ED72="NO",IF(EE72&lt;=Simulation!$K$9,DH72,DI72),"")</f>
        <v>7</v>
      </c>
      <c r="EH72" s="44">
        <f t="shared" ca="1" si="58"/>
        <v>32</v>
      </c>
      <c r="EI72" s="6" t="str">
        <f t="shared" ca="1" si="59"/>
        <v>-</v>
      </c>
      <c r="EJ72" s="44">
        <f t="shared" ca="1" si="60"/>
        <v>30</v>
      </c>
      <c r="EL72" s="44">
        <f t="shared" ca="1" si="4"/>
        <v>32</v>
      </c>
      <c r="EM72" s="44" t="str">
        <f t="shared" ca="1" si="4"/>
        <v>-</v>
      </c>
      <c r="EN72" s="44">
        <f t="shared" ca="1" si="4"/>
        <v>30</v>
      </c>
    </row>
    <row r="73" spans="2:144">
      <c r="B73" s="44" t="str">
        <f ca="1">IF(B72&lt;&gt;"",IF(AND(B72&lt;60*Simulation!$K$8, B72+C73&lt;60*Simulation!$K$8),B72+C73,""),"")</f>
        <v/>
      </c>
      <c r="C73" s="44" t="str">
        <f ca="1">IF(B72&lt;&gt;"",IF(AND(AB72&lt;&gt;"", D72=AB72),RANDBETWEEN(Simulation!$N$6,Simulation!$P$6),RANDBETWEEN(Simulation!$N$5,Simulation!$P$5)),"")</f>
        <v/>
      </c>
      <c r="D73" s="44" t="str">
        <f t="shared" ca="1" si="61"/>
        <v/>
      </c>
      <c r="E73" s="44" t="str">
        <f t="shared" ca="1" si="5"/>
        <v/>
      </c>
      <c r="F73" s="27" t="str">
        <f t="shared" ca="1" si="6"/>
        <v/>
      </c>
      <c r="G73" s="44" t="str">
        <f t="shared" ca="1" si="7"/>
        <v/>
      </c>
      <c r="H73" s="44" t="str">
        <f ca="1">IF(B73&lt;&gt;"",VLOOKUP(G73,'Players Stats'!$C$88:$D$127,2),"")</f>
        <v/>
      </c>
      <c r="I73" s="44" t="str">
        <f ca="1">IF(B73&lt;&gt;"",VLOOKUP(G73,'Players Stats'!$C$88:$E$127,3),"")</f>
        <v/>
      </c>
      <c r="J73" s="27" t="str">
        <f t="shared" ca="1" si="8"/>
        <v/>
      </c>
      <c r="K73" s="44" t="str">
        <f ca="1">IF(B73&lt;&gt;"",VLOOKUP('Quarter 4'!G73-5*('Quarter 4'!D73-1),'Players Stats'!$B$136:$J$140,1+E73),"")</f>
        <v/>
      </c>
      <c r="L73" s="44" t="str">
        <f t="shared" ca="1" si="62"/>
        <v/>
      </c>
      <c r="M73" s="27" t="str">
        <f t="shared" ca="1" si="9"/>
        <v/>
      </c>
      <c r="N73" s="44" t="str">
        <f ca="1">IF(B73&lt;&gt;"",IF(L73="NO",VLOOKUP(G73,'Players Stats'!$C$88:$I$127,7),""),"")</f>
        <v/>
      </c>
      <c r="O73" s="44" t="str">
        <f t="shared" ca="1" si="63"/>
        <v/>
      </c>
      <c r="P73" s="27" t="str">
        <f t="shared" ca="1" si="10"/>
        <v/>
      </c>
      <c r="Q73" s="44" t="str">
        <f ca="1">IF(L73="NO",VLOOKUP(G73,'Players Stats'!$C$88:$H$127,7-'Quarter 4'!O73),"")</f>
        <v/>
      </c>
      <c r="R73" s="44" t="str">
        <f t="shared" ca="1" si="64"/>
        <v/>
      </c>
      <c r="S73" s="27" t="str">
        <f t="shared" ca="1" si="11"/>
        <v/>
      </c>
      <c r="T73" s="44" t="str">
        <f ca="1">IF(S73="","",IF(S73&lt;=VLOOKUP(G73,'Players Stats'!$C$88:$L$127,10),"YES","NO"))</f>
        <v/>
      </c>
      <c r="U73" s="27" t="str">
        <f t="shared" ca="1" si="12"/>
        <v/>
      </c>
      <c r="V73" s="44" t="str">
        <f ca="1">IF(T73="YES",IF(U73&lt;=VLOOKUP(G73,'Players Stats'!$C$88:$H$127,6),1,0),"")</f>
        <v/>
      </c>
      <c r="W73" s="27" t="str">
        <f t="shared" ca="1" si="13"/>
        <v/>
      </c>
      <c r="X73" s="44" t="str">
        <f ca="1">IF(AND(T73="YES",W73&lt;&gt;""),IF(W73&lt;=VLOOKUP(G73,'Players Stats'!$C$88:$H$127,6),1,0),"")</f>
        <v/>
      </c>
      <c r="Y73" s="27" t="str">
        <f t="shared" ca="1" si="14"/>
        <v/>
      </c>
      <c r="Z73" s="44" t="str">
        <f ca="1">IF(Y73="","",IF(Y73&lt;=Simulation!$K$7,"YES","NO"))</f>
        <v/>
      </c>
      <c r="AA73" s="27" t="str">
        <f t="shared" ca="1" si="15"/>
        <v/>
      </c>
      <c r="AB73" s="44" t="str">
        <f ca="1">IF(Z73="NO",IF(AA73&lt;=Simulation!$K$9,D73,E73),"")</f>
        <v/>
      </c>
      <c r="AD73" s="44" t="str">
        <f t="shared" ca="1" si="16"/>
        <v/>
      </c>
      <c r="AE73" s="6" t="str">
        <f t="shared" ca="1" si="17"/>
        <v/>
      </c>
      <c r="AF73" s="44" t="str">
        <f t="shared" ca="1" si="18"/>
        <v/>
      </c>
      <c r="AH73" s="44" t="str">
        <f t="shared" ca="1" si="77"/>
        <v/>
      </c>
      <c r="AI73" s="44" t="str">
        <f t="shared" ca="1" si="77"/>
        <v/>
      </c>
      <c r="AJ73" s="44" t="str">
        <f t="shared" ca="1" si="77"/>
        <v/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65"/>
        <v/>
      </c>
      <c r="AO73" s="44" t="str">
        <f t="shared" ca="1" si="19"/>
        <v/>
      </c>
      <c r="AP73" s="27" t="str">
        <f t="shared" ca="1" si="78"/>
        <v/>
      </c>
      <c r="AQ73" s="44" t="str">
        <f t="shared" ca="1" si="21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22"/>
        <v/>
      </c>
      <c r="AU73" s="44" t="str">
        <f ca="1">IF(AL73&lt;&gt;"",VLOOKUP('Quarter 4'!AQ73-5*('Quarter 4'!AN73-1),'Players Stats'!$B$136:$J$140,1+AO73),"")</f>
        <v/>
      </c>
      <c r="AV73" s="44" t="str">
        <f t="shared" ca="1" si="66"/>
        <v/>
      </c>
      <c r="AW73" s="27" t="str">
        <f t="shared" ca="1" si="23"/>
        <v/>
      </c>
      <c r="AX73" s="44" t="str">
        <f ca="1">IF(AL73&lt;&gt;"",IF(AV73="NO",VLOOKUP(AQ73,'Players Stats'!$C$88:$I$127,7),""),"")</f>
        <v/>
      </c>
      <c r="AY73" s="44" t="str">
        <f t="shared" ca="1" si="67"/>
        <v/>
      </c>
      <c r="AZ73" s="27" t="str">
        <f t="shared" ca="1" si="24"/>
        <v/>
      </c>
      <c r="BA73" s="44" t="str">
        <f ca="1">IF(AV73="NO",VLOOKUP(AQ73,'Players Stats'!$C$88:$H$127,7-'Quarter 4'!AY73),"")</f>
        <v/>
      </c>
      <c r="BB73" s="44" t="str">
        <f t="shared" ca="1" si="68"/>
        <v/>
      </c>
      <c r="BC73" s="27" t="str">
        <f t="shared" ca="1" si="25"/>
        <v/>
      </c>
      <c r="BD73" s="44" t="str">
        <f ca="1">IF(BC73="","",IF(BC73&lt;=VLOOKUP(AQ73,'Players Stats'!$C$88:$L$127,10),"YES","NO"))</f>
        <v/>
      </c>
      <c r="BE73" s="27" t="str">
        <f t="shared" ca="1" si="26"/>
        <v/>
      </c>
      <c r="BF73" s="44" t="str">
        <f ca="1">IF(BD73="YES",IF(BE73&lt;=VLOOKUP(AQ73,'Players Stats'!$C$88:$H$127,6),1,0),"")</f>
        <v/>
      </c>
      <c r="BG73" s="27" t="str">
        <f t="shared" ca="1" si="27"/>
        <v/>
      </c>
      <c r="BH73" s="44" t="str">
        <f ca="1">IF(AND(BD73="YES",BG73&lt;&gt;""),IF(BG73&lt;=VLOOKUP(AQ73,'Players Stats'!$C$88:$H$127,6),1,0),"")</f>
        <v/>
      </c>
      <c r="BI73" s="27" t="str">
        <f t="shared" ca="1" si="28"/>
        <v/>
      </c>
      <c r="BJ73" s="44" t="str">
        <f ca="1">IF(BI73="","",IF(BI73&lt;=Simulation!$K$7,"YES","NO"))</f>
        <v/>
      </c>
      <c r="BK73" s="27" t="str">
        <f t="shared" ca="1" si="29"/>
        <v/>
      </c>
      <c r="BL73" s="44" t="str">
        <f ca="1">IF(BJ73="NO",IF(BK73&lt;=Simulation!$K$9,AN73,AO73),"")</f>
        <v/>
      </c>
      <c r="BN73" s="44" t="str">
        <f t="shared" ca="1" si="30"/>
        <v/>
      </c>
      <c r="BO73" s="6" t="str">
        <f t="shared" ca="1" si="31"/>
        <v/>
      </c>
      <c r="BP73" s="44" t="str">
        <f t="shared" ca="1" si="32"/>
        <v/>
      </c>
      <c r="BR73" s="44" t="str">
        <f t="shared" ca="1" si="2"/>
        <v/>
      </c>
      <c r="BS73" s="44" t="str">
        <f t="shared" ca="1" si="2"/>
        <v/>
      </c>
      <c r="BT73" s="44" t="str">
        <f t="shared" ca="1" si="2"/>
        <v/>
      </c>
      <c r="BU73" s="44"/>
      <c r="BV73" s="44" t="str">
        <f ca="1">IF(BV72&lt;&gt;"",IF(AND(BV72&lt;60*Simulation!$K$8, BV72+BW73&lt;60*Simulation!$K$8),BV72+BW73,""),"")</f>
        <v/>
      </c>
      <c r="BW73" s="44" t="str">
        <f ca="1">IF(BV72&lt;&gt;"",IF(AND(CV72&lt;&gt;"", BX72=CV72),RANDBETWEEN(Simulation!$N$6,Simulation!$P$6),RANDBETWEEN(Simulation!$N$5,Simulation!$P$5)),"")</f>
        <v/>
      </c>
      <c r="BX73" s="44" t="str">
        <f t="shared" ca="1" si="69"/>
        <v/>
      </c>
      <c r="BY73" s="44" t="str">
        <f t="shared" ca="1" si="33"/>
        <v/>
      </c>
      <c r="BZ73" s="27" t="str">
        <f t="shared" ca="1" si="79"/>
        <v/>
      </c>
      <c r="CA73" s="44" t="str">
        <f t="shared" ca="1" si="35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36"/>
        <v/>
      </c>
      <c r="CE73" s="44" t="str">
        <f ca="1">IF(BV73&lt;&gt;"",VLOOKUP('Quarter 4'!CA73-5*('Quarter 4'!BX73-1),'Players Stats'!$B$136:$J$140,1+BY73),"")</f>
        <v/>
      </c>
      <c r="CF73" s="44" t="str">
        <f t="shared" ca="1" si="70"/>
        <v/>
      </c>
      <c r="CG73" s="27" t="str">
        <f t="shared" ca="1" si="37"/>
        <v/>
      </c>
      <c r="CH73" s="44" t="str">
        <f ca="1">IF(BV73&lt;&gt;"",IF(CF73="NO",VLOOKUP(CA73,'Players Stats'!$C$88:$I$127,7),""),"")</f>
        <v/>
      </c>
      <c r="CI73" s="44" t="str">
        <f t="shared" ca="1" si="71"/>
        <v/>
      </c>
      <c r="CJ73" s="27" t="str">
        <f t="shared" ca="1" si="38"/>
        <v/>
      </c>
      <c r="CK73" s="44" t="str">
        <f ca="1">IF(CF73="NO",VLOOKUP(CA73,'Players Stats'!$C$88:$H$127,7-'Quarter 4'!CI73),"")</f>
        <v/>
      </c>
      <c r="CL73" s="44" t="str">
        <f t="shared" ca="1" si="72"/>
        <v/>
      </c>
      <c r="CM73" s="27" t="str">
        <f t="shared" ca="1" si="39"/>
        <v/>
      </c>
      <c r="CN73" s="44" t="str">
        <f ca="1">IF(CM73="","",IF(CM73&lt;=VLOOKUP(CA73,'Players Stats'!$C$88:$L$127,10),"YES","NO"))</f>
        <v/>
      </c>
      <c r="CO73" s="27" t="str">
        <f t="shared" ca="1" si="40"/>
        <v/>
      </c>
      <c r="CP73" s="44" t="str">
        <f ca="1">IF(CN73="YES",IF(CO73&lt;=VLOOKUP(CA73,'Players Stats'!$C$88:$H$127,6),1,0),"")</f>
        <v/>
      </c>
      <c r="CQ73" s="27" t="str">
        <f t="shared" ca="1" si="41"/>
        <v/>
      </c>
      <c r="CR73" s="44" t="str">
        <f ca="1">IF(AND(CN73="YES",CQ73&lt;&gt;""),IF(CQ73&lt;=VLOOKUP(CA73,'Players Stats'!$C$88:$H$127,6),1,0),"")</f>
        <v/>
      </c>
      <c r="CS73" s="27" t="str">
        <f t="shared" ca="1" si="42"/>
        <v/>
      </c>
      <c r="CT73" s="44" t="str">
        <f ca="1">IF(CS73="","",IF(CS73&lt;=Simulation!$K$7,"YES","NO"))</f>
        <v/>
      </c>
      <c r="CU73" s="27" t="str">
        <f t="shared" ca="1" si="43"/>
        <v/>
      </c>
      <c r="CV73" s="44" t="str">
        <f ca="1">IF(CT73="NO",IF(CU73&lt;=Simulation!$K$9,BX73,BY73),"")</f>
        <v/>
      </c>
      <c r="CX73" s="44" t="str">
        <f t="shared" ca="1" si="44"/>
        <v/>
      </c>
      <c r="CY73" s="6" t="str">
        <f t="shared" ca="1" si="45"/>
        <v/>
      </c>
      <c r="CZ73" s="44" t="str">
        <f t="shared" ca="1" si="46"/>
        <v/>
      </c>
      <c r="DB73" s="44" t="str">
        <f t="shared" ca="1" si="3"/>
        <v/>
      </c>
      <c r="DC73" s="44" t="str">
        <f t="shared" ca="1" si="3"/>
        <v/>
      </c>
      <c r="DD73" s="44" t="str">
        <f t="shared" ca="1" si="3"/>
        <v/>
      </c>
      <c r="DE73" s="44"/>
      <c r="DF73" s="44" t="str">
        <f ca="1">IF(DF72&lt;&gt;"",IF(AND(DF72&lt;60*Simulation!$K$8, DF72+DG73&lt;60*Simulation!$K$8),DF72+DG73,""),"")</f>
        <v/>
      </c>
      <c r="DG73" s="44">
        <f ca="1">IF(DF72&lt;&gt;"",IF(AND(EF72&lt;&gt;"", DH72=EF72),RANDBETWEEN(Simulation!$N$6,Simulation!$P$6),RANDBETWEEN(Simulation!$N$5,Simulation!$P$5)),"")</f>
        <v>12</v>
      </c>
      <c r="DH73" s="44" t="str">
        <f t="shared" ca="1" si="73"/>
        <v/>
      </c>
      <c r="DI73" s="44" t="str">
        <f t="shared" ca="1" si="47"/>
        <v/>
      </c>
      <c r="DJ73" s="27" t="str">
        <f t="shared" ca="1" si="80"/>
        <v/>
      </c>
      <c r="DK73" s="44" t="str">
        <f t="shared" ca="1" si="49"/>
        <v/>
      </c>
      <c r="DL73" s="44" t="str">
        <f ca="1">IF(DF73&lt;&gt;"",VLOOKUP(DK73,'Players Stats'!$C$88:$D$127,2),"")</f>
        <v/>
      </c>
      <c r="DM73" s="44" t="str">
        <f ca="1">IF(DF73&lt;&gt;"",VLOOKUP(DK73,'Players Stats'!$C$88:$E$127,3),"")</f>
        <v/>
      </c>
      <c r="DN73" s="27" t="str">
        <f t="shared" ca="1" si="50"/>
        <v/>
      </c>
      <c r="DO73" s="44" t="str">
        <f ca="1">IF(DF73&lt;&gt;"",VLOOKUP('Quarter 4'!DK73-5*('Quarter 4'!DH73-1),'Players Stats'!$B$136:$J$140,1+DI73),"")</f>
        <v/>
      </c>
      <c r="DP73" s="44" t="str">
        <f t="shared" ca="1" si="74"/>
        <v/>
      </c>
      <c r="DQ73" s="27" t="str">
        <f t="shared" ca="1" si="51"/>
        <v/>
      </c>
      <c r="DR73" s="44" t="str">
        <f ca="1">IF(DF73&lt;&gt;"",IF(DP73="NO",VLOOKUP(DK73,'Players Stats'!$C$88:$I$127,7),""),"")</f>
        <v/>
      </c>
      <c r="DS73" s="44" t="str">
        <f t="shared" ca="1" si="75"/>
        <v/>
      </c>
      <c r="DT73" s="27" t="str">
        <f t="shared" ca="1" si="52"/>
        <v/>
      </c>
      <c r="DU73" s="44" t="str">
        <f ca="1">IF(DP73="NO",VLOOKUP(DK73,'Players Stats'!$C$88:$H$127,7-'Quarter 4'!DS73),"")</f>
        <v/>
      </c>
      <c r="DV73" s="44" t="str">
        <f t="shared" ca="1" si="76"/>
        <v/>
      </c>
      <c r="DW73" s="27" t="str">
        <f t="shared" ca="1" si="53"/>
        <v/>
      </c>
      <c r="DX73" s="44" t="str">
        <f ca="1">IF(DW73="","",IF(DW73&lt;=VLOOKUP(DK73,'Players Stats'!$C$88:$L$127,10),"YES","NO"))</f>
        <v/>
      </c>
      <c r="DY73" s="27" t="str">
        <f t="shared" ca="1" si="54"/>
        <v/>
      </c>
      <c r="DZ73" s="44" t="str">
        <f ca="1">IF(DX73="YES",IF(DY73&lt;=VLOOKUP(DK73,'Players Stats'!$C$88:$H$127,6),1,0),"")</f>
        <v/>
      </c>
      <c r="EA73" s="27" t="str">
        <f t="shared" ca="1" si="55"/>
        <v/>
      </c>
      <c r="EB73" s="44" t="str">
        <f ca="1">IF(AND(DX73="YES",EA73&lt;&gt;""),IF(EA73&lt;=VLOOKUP(DK73,'Players Stats'!$C$88:$H$127,6),1,0),"")</f>
        <v/>
      </c>
      <c r="EC73" s="27" t="str">
        <f t="shared" ca="1" si="56"/>
        <v/>
      </c>
      <c r="ED73" s="44" t="str">
        <f ca="1">IF(EC73="","",IF(EC73&lt;=Simulation!$K$7,"YES","NO"))</f>
        <v/>
      </c>
      <c r="EE73" s="27" t="str">
        <f t="shared" ca="1" si="57"/>
        <v/>
      </c>
      <c r="EF73" s="44" t="str">
        <f ca="1">IF(ED73="NO",IF(EE73&lt;=Simulation!$K$9,DH73,DI73),"")</f>
        <v/>
      </c>
      <c r="EH73" s="44" t="str">
        <f t="shared" ca="1" si="58"/>
        <v/>
      </c>
      <c r="EI73" s="6" t="str">
        <f t="shared" ca="1" si="59"/>
        <v/>
      </c>
      <c r="EJ73" s="44" t="str">
        <f t="shared" ca="1" si="60"/>
        <v/>
      </c>
      <c r="EL73" s="44" t="str">
        <f t="shared" ca="1" si="4"/>
        <v/>
      </c>
      <c r="EM73" s="44" t="str">
        <f t="shared" ca="1" si="4"/>
        <v/>
      </c>
      <c r="EN73" s="44" t="str">
        <f t="shared" ca="1" si="4"/>
        <v/>
      </c>
    </row>
    <row r="74" spans="2:144">
      <c r="B74" s="44" t="str">
        <f ca="1">IF(B73&lt;&gt;"",IF(AND(B73&lt;60*Simulation!$K$8, B73+C74&lt;60*Simulation!$K$8),B73+C74,""),"")</f>
        <v/>
      </c>
      <c r="C74" s="44" t="str">
        <f ca="1">IF(B73&lt;&gt;"",IF(AND(AB73&lt;&gt;"", D73=AB73),RANDBETWEEN(Simulation!$N$6,Simulation!$P$6),RANDBETWEEN(Simulation!$N$5,Simulation!$P$5)),"")</f>
        <v/>
      </c>
      <c r="D74" s="44" t="str">
        <f t="shared" ca="1" si="61"/>
        <v/>
      </c>
      <c r="E74" s="44" t="str">
        <f t="shared" ca="1" si="5"/>
        <v/>
      </c>
      <c r="F74" s="27" t="str">
        <f t="shared" ca="1" si="6"/>
        <v/>
      </c>
      <c r="G74" s="44" t="str">
        <f t="shared" ca="1" si="7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27" t="str">
        <f t="shared" ca="1" si="8"/>
        <v/>
      </c>
      <c r="K74" s="44" t="str">
        <f ca="1">IF(B74&lt;&gt;"",VLOOKUP('Quarter 4'!G74-5*('Quarter 4'!D74-1),'Players Stats'!$B$136:$J$140,1+E74),"")</f>
        <v/>
      </c>
      <c r="L74" s="44" t="str">
        <f t="shared" ca="1" si="62"/>
        <v/>
      </c>
      <c r="M74" s="27" t="str">
        <f t="shared" ca="1" si="9"/>
        <v/>
      </c>
      <c r="N74" s="44" t="str">
        <f ca="1">IF(B74&lt;&gt;"",IF(L74="NO",VLOOKUP(G74,'Players Stats'!$C$88:$I$127,7),""),"")</f>
        <v/>
      </c>
      <c r="O74" s="44" t="str">
        <f t="shared" ca="1" si="63"/>
        <v/>
      </c>
      <c r="P74" s="27" t="str">
        <f t="shared" ca="1" si="10"/>
        <v/>
      </c>
      <c r="Q74" s="44" t="str">
        <f ca="1">IF(L74="NO",VLOOKUP(G74,'Players Stats'!$C$88:$H$127,7-'Quarter 4'!O74),"")</f>
        <v/>
      </c>
      <c r="R74" s="44" t="str">
        <f t="shared" ca="1" si="64"/>
        <v/>
      </c>
      <c r="S74" s="27" t="str">
        <f t="shared" ca="1" si="11"/>
        <v/>
      </c>
      <c r="T74" s="44" t="str">
        <f ca="1">IF(S74="","",IF(S74&lt;=VLOOKUP(G74,'Players Stats'!$C$88:$L$127,10),"YES","NO"))</f>
        <v/>
      </c>
      <c r="U74" s="27" t="str">
        <f t="shared" ca="1" si="12"/>
        <v/>
      </c>
      <c r="V74" s="44" t="str">
        <f ca="1">IF(T74="YES",IF(U74&lt;=VLOOKUP(G74,'Players Stats'!$C$88:$H$127,6),1,0),"")</f>
        <v/>
      </c>
      <c r="W74" s="27" t="str">
        <f t="shared" ca="1" si="13"/>
        <v/>
      </c>
      <c r="X74" s="44" t="str">
        <f ca="1">IF(AND(T74="YES",W74&lt;&gt;""),IF(W74&lt;=VLOOKUP(G74,'Players Stats'!$C$88:$H$127,6),1,0),"")</f>
        <v/>
      </c>
      <c r="Y74" s="27" t="str">
        <f t="shared" ca="1" si="14"/>
        <v/>
      </c>
      <c r="Z74" s="44" t="str">
        <f ca="1">IF(Y74="","",IF(Y74&lt;=Simulation!$K$7,"YES","NO"))</f>
        <v/>
      </c>
      <c r="AA74" s="27" t="str">
        <f t="shared" ca="1" si="15"/>
        <v/>
      </c>
      <c r="AB74" s="44" t="str">
        <f ca="1">IF(Z74="NO",IF(AA74&lt;=Simulation!$K$9,D74,E74),"")</f>
        <v/>
      </c>
      <c r="AD74" s="44" t="str">
        <f t="shared" ca="1" si="16"/>
        <v/>
      </c>
      <c r="AE74" s="6" t="str">
        <f t="shared" ca="1" si="17"/>
        <v/>
      </c>
      <c r="AF74" s="44" t="str">
        <f t="shared" ca="1" si="18"/>
        <v/>
      </c>
      <c r="AH74" s="44" t="str">
        <f t="shared" ca="1" si="77"/>
        <v/>
      </c>
      <c r="AI74" s="44" t="str">
        <f t="shared" ca="1" si="77"/>
        <v/>
      </c>
      <c r="AJ74" s="44" t="str">
        <f t="shared" ca="1" si="77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65"/>
        <v/>
      </c>
      <c r="AO74" s="44" t="str">
        <f t="shared" ca="1" si="19"/>
        <v/>
      </c>
      <c r="AP74" s="27" t="str">
        <f t="shared" ca="1" si="78"/>
        <v/>
      </c>
      <c r="AQ74" s="44" t="str">
        <f t="shared" ca="1" si="21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22"/>
        <v/>
      </c>
      <c r="AU74" s="44" t="str">
        <f ca="1">IF(AL74&lt;&gt;"",VLOOKUP('Quarter 4'!AQ74-5*('Quarter 4'!AN74-1),'Players Stats'!$B$136:$J$140,1+AO74),"")</f>
        <v/>
      </c>
      <c r="AV74" s="44" t="str">
        <f t="shared" ca="1" si="66"/>
        <v/>
      </c>
      <c r="AW74" s="27" t="str">
        <f t="shared" ca="1" si="23"/>
        <v/>
      </c>
      <c r="AX74" s="44" t="str">
        <f ca="1">IF(AL74&lt;&gt;"",IF(AV74="NO",VLOOKUP(AQ74,'Players Stats'!$C$88:$I$127,7),""),"")</f>
        <v/>
      </c>
      <c r="AY74" s="44" t="str">
        <f t="shared" ca="1" si="67"/>
        <v/>
      </c>
      <c r="AZ74" s="27" t="str">
        <f t="shared" ca="1" si="24"/>
        <v/>
      </c>
      <c r="BA74" s="44" t="str">
        <f ca="1">IF(AV74="NO",VLOOKUP(AQ74,'Players Stats'!$C$88:$H$127,7-'Quarter 4'!AY74),"")</f>
        <v/>
      </c>
      <c r="BB74" s="44" t="str">
        <f t="shared" ca="1" si="68"/>
        <v/>
      </c>
      <c r="BC74" s="27" t="str">
        <f t="shared" ca="1" si="25"/>
        <v/>
      </c>
      <c r="BD74" s="44" t="str">
        <f ca="1">IF(BC74="","",IF(BC74&lt;=VLOOKUP(AQ74,'Players Stats'!$C$88:$L$127,10),"YES","NO"))</f>
        <v/>
      </c>
      <c r="BE74" s="27" t="str">
        <f t="shared" ca="1" si="26"/>
        <v/>
      </c>
      <c r="BF74" s="44" t="str">
        <f ca="1">IF(BD74="YES",IF(BE74&lt;=VLOOKUP(AQ74,'Players Stats'!$C$88:$H$127,6),1,0),"")</f>
        <v/>
      </c>
      <c r="BG74" s="27" t="str">
        <f t="shared" ca="1" si="27"/>
        <v/>
      </c>
      <c r="BH74" s="44" t="str">
        <f ca="1">IF(AND(BD74="YES",BG74&lt;&gt;""),IF(BG74&lt;=VLOOKUP(AQ74,'Players Stats'!$C$88:$H$127,6),1,0),"")</f>
        <v/>
      </c>
      <c r="BI74" s="27" t="str">
        <f t="shared" ca="1" si="28"/>
        <v/>
      </c>
      <c r="BJ74" s="44" t="str">
        <f ca="1">IF(BI74="","",IF(BI74&lt;=Simulation!$K$7,"YES","NO"))</f>
        <v/>
      </c>
      <c r="BK74" s="27" t="str">
        <f t="shared" ca="1" si="29"/>
        <v/>
      </c>
      <c r="BL74" s="44" t="str">
        <f ca="1">IF(BJ74="NO",IF(BK74&lt;=Simulation!$K$9,AN74,AO74),"")</f>
        <v/>
      </c>
      <c r="BN74" s="44" t="str">
        <f t="shared" ca="1" si="30"/>
        <v/>
      </c>
      <c r="BO74" s="6" t="str">
        <f t="shared" ca="1" si="31"/>
        <v/>
      </c>
      <c r="BP74" s="44" t="str">
        <f t="shared" ca="1" si="32"/>
        <v/>
      </c>
      <c r="BR74" s="44" t="str">
        <f t="shared" ca="1" si="2"/>
        <v/>
      </c>
      <c r="BS74" s="44" t="str">
        <f t="shared" ca="1" si="2"/>
        <v/>
      </c>
      <c r="BT74" s="44" t="str">
        <f t="shared" ca="1" si="2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69"/>
        <v/>
      </c>
      <c r="BY74" s="44" t="str">
        <f t="shared" ca="1" si="33"/>
        <v/>
      </c>
      <c r="BZ74" s="27" t="str">
        <f t="shared" ca="1" si="79"/>
        <v/>
      </c>
      <c r="CA74" s="44" t="str">
        <f t="shared" ca="1" si="35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36"/>
        <v/>
      </c>
      <c r="CE74" s="44" t="str">
        <f ca="1">IF(BV74&lt;&gt;"",VLOOKUP('Quarter 4'!CA74-5*('Quarter 4'!BX74-1),'Players Stats'!$B$136:$J$140,1+BY74),"")</f>
        <v/>
      </c>
      <c r="CF74" s="44" t="str">
        <f t="shared" ca="1" si="70"/>
        <v/>
      </c>
      <c r="CG74" s="27" t="str">
        <f t="shared" ca="1" si="37"/>
        <v/>
      </c>
      <c r="CH74" s="44" t="str">
        <f ca="1">IF(BV74&lt;&gt;"",IF(CF74="NO",VLOOKUP(CA74,'Players Stats'!$C$88:$I$127,7),""),"")</f>
        <v/>
      </c>
      <c r="CI74" s="44" t="str">
        <f t="shared" ca="1" si="71"/>
        <v/>
      </c>
      <c r="CJ74" s="27" t="str">
        <f t="shared" ca="1" si="38"/>
        <v/>
      </c>
      <c r="CK74" s="44" t="str">
        <f ca="1">IF(CF74="NO",VLOOKUP(CA74,'Players Stats'!$C$88:$H$127,7-'Quarter 4'!CI74),"")</f>
        <v/>
      </c>
      <c r="CL74" s="44" t="str">
        <f t="shared" ca="1" si="72"/>
        <v/>
      </c>
      <c r="CM74" s="27" t="str">
        <f t="shared" ca="1" si="39"/>
        <v/>
      </c>
      <c r="CN74" s="44" t="str">
        <f ca="1">IF(CM74="","",IF(CM74&lt;=VLOOKUP(CA74,'Players Stats'!$C$88:$L$127,10),"YES","NO"))</f>
        <v/>
      </c>
      <c r="CO74" s="27" t="str">
        <f t="shared" ca="1" si="40"/>
        <v/>
      </c>
      <c r="CP74" s="44" t="str">
        <f ca="1">IF(CN74="YES",IF(CO74&lt;=VLOOKUP(CA74,'Players Stats'!$C$88:$H$127,6),1,0),"")</f>
        <v/>
      </c>
      <c r="CQ74" s="27" t="str">
        <f t="shared" ca="1" si="41"/>
        <v/>
      </c>
      <c r="CR74" s="44" t="str">
        <f ca="1">IF(AND(CN74="YES",CQ74&lt;&gt;""),IF(CQ74&lt;=VLOOKUP(CA74,'Players Stats'!$C$88:$H$127,6),1,0),"")</f>
        <v/>
      </c>
      <c r="CS74" s="27" t="str">
        <f t="shared" ca="1" si="42"/>
        <v/>
      </c>
      <c r="CT74" s="44" t="str">
        <f ca="1">IF(CS74="","",IF(CS74&lt;=Simulation!$K$7,"YES","NO"))</f>
        <v/>
      </c>
      <c r="CU74" s="27" t="str">
        <f t="shared" ca="1" si="43"/>
        <v/>
      </c>
      <c r="CV74" s="44" t="str">
        <f ca="1">IF(CT74="NO",IF(CU74&lt;=Simulation!$K$9,BX74,BY74),"")</f>
        <v/>
      </c>
      <c r="CX74" s="44" t="str">
        <f t="shared" ca="1" si="44"/>
        <v/>
      </c>
      <c r="CY74" s="6" t="str">
        <f t="shared" ca="1" si="45"/>
        <v/>
      </c>
      <c r="CZ74" s="44" t="str">
        <f t="shared" ca="1" si="46"/>
        <v/>
      </c>
      <c r="DB74" s="44" t="str">
        <f t="shared" ca="1" si="3"/>
        <v/>
      </c>
      <c r="DC74" s="44" t="str">
        <f t="shared" ca="1" si="3"/>
        <v/>
      </c>
      <c r="DD74" s="44" t="str">
        <f t="shared" ca="1" si="3"/>
        <v/>
      </c>
      <c r="DE74" s="44"/>
      <c r="DF74" s="44" t="str">
        <f ca="1">IF(DF73&lt;&gt;"",IF(AND(DF73&lt;60*Simulation!$K$8, DF73+DG74&lt;60*Simulation!$K$8),DF73+DG74,""),"")</f>
        <v/>
      </c>
      <c r="DG74" s="44" t="str">
        <f ca="1">IF(DF73&lt;&gt;"",IF(AND(EF73&lt;&gt;"", DH73=EF73),RANDBETWEEN(Simulation!$N$6,Simulation!$P$6),RANDBETWEEN(Simulation!$N$5,Simulation!$P$5)),"")</f>
        <v/>
      </c>
      <c r="DH74" s="44" t="str">
        <f t="shared" ca="1" si="73"/>
        <v/>
      </c>
      <c r="DI74" s="44" t="str">
        <f t="shared" ca="1" si="47"/>
        <v/>
      </c>
      <c r="DJ74" s="27" t="str">
        <f t="shared" ca="1" si="80"/>
        <v/>
      </c>
      <c r="DK74" s="44" t="str">
        <f t="shared" ca="1" si="49"/>
        <v/>
      </c>
      <c r="DL74" s="44" t="str">
        <f ca="1">IF(DF74&lt;&gt;"",VLOOKUP(DK74,'Players Stats'!$C$88:$D$127,2),"")</f>
        <v/>
      </c>
      <c r="DM74" s="44" t="str">
        <f ca="1">IF(DF74&lt;&gt;"",VLOOKUP(DK74,'Players Stats'!$C$88:$E$127,3),"")</f>
        <v/>
      </c>
      <c r="DN74" s="27" t="str">
        <f t="shared" ca="1" si="50"/>
        <v/>
      </c>
      <c r="DO74" s="44" t="str">
        <f ca="1">IF(DF74&lt;&gt;"",VLOOKUP('Quarter 4'!DK74-5*('Quarter 4'!DH74-1),'Players Stats'!$B$136:$J$140,1+DI74),"")</f>
        <v/>
      </c>
      <c r="DP74" s="44" t="str">
        <f t="shared" ca="1" si="74"/>
        <v/>
      </c>
      <c r="DQ74" s="27" t="str">
        <f t="shared" ca="1" si="51"/>
        <v/>
      </c>
      <c r="DR74" s="44" t="str">
        <f ca="1">IF(DF74&lt;&gt;"",IF(DP74="NO",VLOOKUP(DK74,'Players Stats'!$C$88:$I$127,7),""),"")</f>
        <v/>
      </c>
      <c r="DS74" s="44" t="str">
        <f t="shared" ca="1" si="75"/>
        <v/>
      </c>
      <c r="DT74" s="27" t="str">
        <f t="shared" ca="1" si="52"/>
        <v/>
      </c>
      <c r="DU74" s="44" t="str">
        <f ca="1">IF(DP74="NO",VLOOKUP(DK74,'Players Stats'!$C$88:$H$127,7-'Quarter 4'!DS74),"")</f>
        <v/>
      </c>
      <c r="DV74" s="44" t="str">
        <f t="shared" ca="1" si="76"/>
        <v/>
      </c>
      <c r="DW74" s="27" t="str">
        <f t="shared" ca="1" si="53"/>
        <v/>
      </c>
      <c r="DX74" s="44" t="str">
        <f ca="1">IF(DW74="","",IF(DW74&lt;=VLOOKUP(DK74,'Players Stats'!$C$88:$L$127,10),"YES","NO"))</f>
        <v/>
      </c>
      <c r="DY74" s="27" t="str">
        <f t="shared" ca="1" si="54"/>
        <v/>
      </c>
      <c r="DZ74" s="44" t="str">
        <f ca="1">IF(DX74="YES",IF(DY74&lt;=VLOOKUP(DK74,'Players Stats'!$C$88:$H$127,6),1,0),"")</f>
        <v/>
      </c>
      <c r="EA74" s="27" t="str">
        <f t="shared" ca="1" si="55"/>
        <v/>
      </c>
      <c r="EB74" s="44" t="str">
        <f ca="1">IF(AND(DX74="YES",EA74&lt;&gt;""),IF(EA74&lt;=VLOOKUP(DK74,'Players Stats'!$C$88:$H$127,6),1,0),"")</f>
        <v/>
      </c>
      <c r="EC74" s="27" t="str">
        <f t="shared" ca="1" si="56"/>
        <v/>
      </c>
      <c r="ED74" s="44" t="str">
        <f ca="1">IF(EC74="","",IF(EC74&lt;=Simulation!$K$7,"YES","NO"))</f>
        <v/>
      </c>
      <c r="EE74" s="27" t="str">
        <f t="shared" ca="1" si="57"/>
        <v/>
      </c>
      <c r="EF74" s="44" t="str">
        <f ca="1">IF(ED74="NO",IF(EE74&lt;=Simulation!$K$9,DH74,DI74),"")</f>
        <v/>
      </c>
      <c r="EH74" s="44" t="str">
        <f t="shared" ca="1" si="58"/>
        <v/>
      </c>
      <c r="EI74" s="6" t="str">
        <f t="shared" ca="1" si="59"/>
        <v/>
      </c>
      <c r="EJ74" s="44" t="str">
        <f t="shared" ca="1" si="60"/>
        <v/>
      </c>
      <c r="EL74" s="44" t="str">
        <f t="shared" ca="1" si="4"/>
        <v/>
      </c>
      <c r="EM74" s="44" t="str">
        <f t="shared" ca="1" si="4"/>
        <v/>
      </c>
      <c r="EN74" s="44" t="str">
        <f t="shared" ca="1" si="4"/>
        <v/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1"/>
        <v/>
      </c>
      <c r="E75" s="44" t="str">
        <f t="shared" ca="1" si="5"/>
        <v/>
      </c>
      <c r="F75" s="27" t="str">
        <f t="shared" ca="1" si="6"/>
        <v/>
      </c>
      <c r="G75" s="44" t="str">
        <f t="shared" ca="1" si="7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27" t="str">
        <f t="shared" ca="1" si="8"/>
        <v/>
      </c>
      <c r="K75" s="44" t="str">
        <f ca="1">IF(B75&lt;&gt;"",VLOOKUP('Quarter 4'!G75-5*('Quarter 4'!D75-1),'Players Stats'!$B$136:$J$140,1+E75),"")</f>
        <v/>
      </c>
      <c r="L75" s="44" t="str">
        <f t="shared" ca="1" si="62"/>
        <v/>
      </c>
      <c r="M75" s="27" t="str">
        <f t="shared" ca="1" si="9"/>
        <v/>
      </c>
      <c r="N75" s="44" t="str">
        <f ca="1">IF(B75&lt;&gt;"",IF(L75="NO",VLOOKUP(G75,'Players Stats'!$C$88:$I$127,7),""),"")</f>
        <v/>
      </c>
      <c r="O75" s="44" t="str">
        <f t="shared" ca="1" si="63"/>
        <v/>
      </c>
      <c r="P75" s="27" t="str">
        <f t="shared" ca="1" si="10"/>
        <v/>
      </c>
      <c r="Q75" s="44" t="str">
        <f ca="1">IF(L75="NO",VLOOKUP(G75,'Players Stats'!$C$88:$H$127,7-'Quarter 4'!O75),"")</f>
        <v/>
      </c>
      <c r="R75" s="44" t="str">
        <f t="shared" ca="1" si="64"/>
        <v/>
      </c>
      <c r="S75" s="27" t="str">
        <f t="shared" ca="1" si="11"/>
        <v/>
      </c>
      <c r="T75" s="44" t="str">
        <f ca="1">IF(S75="","",IF(S75&lt;=VLOOKUP(G75,'Players Stats'!$C$88:$L$127,10),"YES","NO"))</f>
        <v/>
      </c>
      <c r="U75" s="27" t="str">
        <f t="shared" ca="1" si="12"/>
        <v/>
      </c>
      <c r="V75" s="44" t="str">
        <f ca="1">IF(T75="YES",IF(U75&lt;=VLOOKUP(G75,'Players Stats'!$C$88:$H$127,6),1,0),"")</f>
        <v/>
      </c>
      <c r="W75" s="27" t="str">
        <f t="shared" ca="1" si="13"/>
        <v/>
      </c>
      <c r="X75" s="44" t="str">
        <f ca="1">IF(AND(T75="YES",W75&lt;&gt;""),IF(W75&lt;=VLOOKUP(G75,'Players Stats'!$C$88:$H$127,6),1,0),"")</f>
        <v/>
      </c>
      <c r="Y75" s="27" t="str">
        <f t="shared" ca="1" si="14"/>
        <v/>
      </c>
      <c r="Z75" s="44" t="str">
        <f ca="1">IF(Y75="","",IF(Y75&lt;=Simulation!$K$7,"YES","NO"))</f>
        <v/>
      </c>
      <c r="AA75" s="27" t="str">
        <f t="shared" ca="1" si="15"/>
        <v/>
      </c>
      <c r="AB75" s="44" t="str">
        <f ca="1">IF(Z75="NO",IF(AA75&lt;=Simulation!$K$9,D75,E75),"")</f>
        <v/>
      </c>
      <c r="AD75" s="44" t="str">
        <f t="shared" ca="1" si="16"/>
        <v/>
      </c>
      <c r="AE75" s="6" t="str">
        <f t="shared" ca="1" si="17"/>
        <v/>
      </c>
      <c r="AF75" s="44" t="str">
        <f t="shared" ca="1" si="18"/>
        <v/>
      </c>
      <c r="AH75" s="44" t="str">
        <f t="shared" ca="1" si="77"/>
        <v/>
      </c>
      <c r="AI75" s="44" t="str">
        <f t="shared" ca="1" si="77"/>
        <v/>
      </c>
      <c r="AJ75" s="44" t="str">
        <f t="shared" ca="1" si="77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65"/>
        <v/>
      </c>
      <c r="AO75" s="44" t="str">
        <f t="shared" ca="1" si="19"/>
        <v/>
      </c>
      <c r="AP75" s="27" t="str">
        <f t="shared" ca="1" si="78"/>
        <v/>
      </c>
      <c r="AQ75" s="44" t="str">
        <f t="shared" ca="1" si="21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22"/>
        <v/>
      </c>
      <c r="AU75" s="44" t="str">
        <f ca="1">IF(AL75&lt;&gt;"",VLOOKUP('Quarter 4'!AQ75-5*('Quarter 4'!AN75-1),'Players Stats'!$B$136:$J$140,1+AO75),"")</f>
        <v/>
      </c>
      <c r="AV75" s="44" t="str">
        <f t="shared" ca="1" si="66"/>
        <v/>
      </c>
      <c r="AW75" s="27" t="str">
        <f t="shared" ca="1" si="23"/>
        <v/>
      </c>
      <c r="AX75" s="44" t="str">
        <f ca="1">IF(AL75&lt;&gt;"",IF(AV75="NO",VLOOKUP(AQ75,'Players Stats'!$C$88:$I$127,7),""),"")</f>
        <v/>
      </c>
      <c r="AY75" s="44" t="str">
        <f t="shared" ca="1" si="67"/>
        <v/>
      </c>
      <c r="AZ75" s="27" t="str">
        <f t="shared" ca="1" si="24"/>
        <v/>
      </c>
      <c r="BA75" s="44" t="str">
        <f ca="1">IF(AV75="NO",VLOOKUP(AQ75,'Players Stats'!$C$88:$H$127,7-'Quarter 4'!AY75),"")</f>
        <v/>
      </c>
      <c r="BB75" s="44" t="str">
        <f t="shared" ca="1" si="68"/>
        <v/>
      </c>
      <c r="BC75" s="27" t="str">
        <f t="shared" ca="1" si="25"/>
        <v/>
      </c>
      <c r="BD75" s="44" t="str">
        <f ca="1">IF(BC75="","",IF(BC75&lt;=VLOOKUP(AQ75,'Players Stats'!$C$88:$L$127,10),"YES","NO"))</f>
        <v/>
      </c>
      <c r="BE75" s="27" t="str">
        <f t="shared" ca="1" si="26"/>
        <v/>
      </c>
      <c r="BF75" s="44" t="str">
        <f ca="1">IF(BD75="YES",IF(BE75&lt;=VLOOKUP(AQ75,'Players Stats'!$C$88:$H$127,6),1,0),"")</f>
        <v/>
      </c>
      <c r="BG75" s="27" t="str">
        <f t="shared" ca="1" si="27"/>
        <v/>
      </c>
      <c r="BH75" s="44" t="str">
        <f ca="1">IF(AND(BD75="YES",BG75&lt;&gt;""),IF(BG75&lt;=VLOOKUP(AQ75,'Players Stats'!$C$88:$H$127,6),1,0),"")</f>
        <v/>
      </c>
      <c r="BI75" s="27" t="str">
        <f t="shared" ca="1" si="28"/>
        <v/>
      </c>
      <c r="BJ75" s="44" t="str">
        <f ca="1">IF(BI75="","",IF(BI75&lt;=Simulation!$K$7,"YES","NO"))</f>
        <v/>
      </c>
      <c r="BK75" s="27" t="str">
        <f t="shared" ca="1" si="29"/>
        <v/>
      </c>
      <c r="BL75" s="44" t="str">
        <f ca="1">IF(BJ75="NO",IF(BK75&lt;=Simulation!$K$9,AN75,AO75),"")</f>
        <v/>
      </c>
      <c r="BN75" s="44" t="str">
        <f t="shared" ca="1" si="30"/>
        <v/>
      </c>
      <c r="BO75" s="6" t="str">
        <f t="shared" ca="1" si="31"/>
        <v/>
      </c>
      <c r="BP75" s="44" t="str">
        <f t="shared" ca="1" si="32"/>
        <v/>
      </c>
      <c r="BR75" s="44" t="str">
        <f t="shared" ref="BR75:BT90" ca="1" si="81">IF(AND(BN75&lt;&gt;"",BN76=""),BN75,"")</f>
        <v/>
      </c>
      <c r="BS75" s="44" t="str">
        <f t="shared" ca="1" si="81"/>
        <v/>
      </c>
      <c r="BT75" s="44" t="str">
        <f t="shared" ca="1" si="81"/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69"/>
        <v/>
      </c>
      <c r="BY75" s="44" t="str">
        <f t="shared" ca="1" si="33"/>
        <v/>
      </c>
      <c r="BZ75" s="27" t="str">
        <f t="shared" ca="1" si="79"/>
        <v/>
      </c>
      <c r="CA75" s="44" t="str">
        <f t="shared" ca="1" si="35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36"/>
        <v/>
      </c>
      <c r="CE75" s="44" t="str">
        <f ca="1">IF(BV75&lt;&gt;"",VLOOKUP('Quarter 4'!CA75-5*('Quarter 4'!BX75-1),'Players Stats'!$B$136:$J$140,1+BY75),"")</f>
        <v/>
      </c>
      <c r="CF75" s="44" t="str">
        <f t="shared" ca="1" si="70"/>
        <v/>
      </c>
      <c r="CG75" s="27" t="str">
        <f t="shared" ca="1" si="37"/>
        <v/>
      </c>
      <c r="CH75" s="44" t="str">
        <f ca="1">IF(BV75&lt;&gt;"",IF(CF75="NO",VLOOKUP(CA75,'Players Stats'!$C$88:$I$127,7),""),"")</f>
        <v/>
      </c>
      <c r="CI75" s="44" t="str">
        <f t="shared" ca="1" si="71"/>
        <v/>
      </c>
      <c r="CJ75" s="27" t="str">
        <f t="shared" ca="1" si="38"/>
        <v/>
      </c>
      <c r="CK75" s="44" t="str">
        <f ca="1">IF(CF75="NO",VLOOKUP(CA75,'Players Stats'!$C$88:$H$127,7-'Quarter 4'!CI75),"")</f>
        <v/>
      </c>
      <c r="CL75" s="44" t="str">
        <f t="shared" ca="1" si="72"/>
        <v/>
      </c>
      <c r="CM75" s="27" t="str">
        <f t="shared" ca="1" si="39"/>
        <v/>
      </c>
      <c r="CN75" s="44" t="str">
        <f ca="1">IF(CM75="","",IF(CM75&lt;=VLOOKUP(CA75,'Players Stats'!$C$88:$L$127,10),"YES","NO"))</f>
        <v/>
      </c>
      <c r="CO75" s="27" t="str">
        <f t="shared" ca="1" si="40"/>
        <v/>
      </c>
      <c r="CP75" s="44" t="str">
        <f ca="1">IF(CN75="YES",IF(CO75&lt;=VLOOKUP(CA75,'Players Stats'!$C$88:$H$127,6),1,0),"")</f>
        <v/>
      </c>
      <c r="CQ75" s="27" t="str">
        <f t="shared" ca="1" si="41"/>
        <v/>
      </c>
      <c r="CR75" s="44" t="str">
        <f ca="1">IF(AND(CN75="YES",CQ75&lt;&gt;""),IF(CQ75&lt;=VLOOKUP(CA75,'Players Stats'!$C$88:$H$127,6),1,0),"")</f>
        <v/>
      </c>
      <c r="CS75" s="27" t="str">
        <f t="shared" ca="1" si="42"/>
        <v/>
      </c>
      <c r="CT75" s="44" t="str">
        <f ca="1">IF(CS75="","",IF(CS75&lt;=Simulation!$K$7,"YES","NO"))</f>
        <v/>
      </c>
      <c r="CU75" s="27" t="str">
        <f t="shared" ca="1" si="43"/>
        <v/>
      </c>
      <c r="CV75" s="44" t="str">
        <f ca="1">IF(CT75="NO",IF(CU75&lt;=Simulation!$K$9,BX75,BY75),"")</f>
        <v/>
      </c>
      <c r="CX75" s="44" t="str">
        <f t="shared" ca="1" si="44"/>
        <v/>
      </c>
      <c r="CY75" s="6" t="str">
        <f t="shared" ca="1" si="45"/>
        <v/>
      </c>
      <c r="CZ75" s="44" t="str">
        <f t="shared" ca="1" si="46"/>
        <v/>
      </c>
      <c r="DB75" s="44" t="str">
        <f t="shared" ref="DB75:DD90" ca="1" si="82">IF(AND(CX75&lt;&gt;"",CX76=""),CX75,"")</f>
        <v/>
      </c>
      <c r="DC75" s="44" t="str">
        <f t="shared" ca="1" si="82"/>
        <v/>
      </c>
      <c r="DD75" s="44" t="str">
        <f t="shared" ca="1" si="82"/>
        <v/>
      </c>
      <c r="DE75" s="44"/>
      <c r="DF75" s="44" t="str">
        <f ca="1">IF(DF74&lt;&gt;"",IF(AND(DF74&lt;60*Simulation!$K$8, DF74+DG75&lt;60*Simulation!$K$8),DF74+DG75,""),"")</f>
        <v/>
      </c>
      <c r="DG75" s="44" t="str">
        <f ca="1">IF(DF74&lt;&gt;"",IF(AND(EF74&lt;&gt;"", DH74=EF74),RANDBETWEEN(Simulation!$N$6,Simulation!$P$6),RANDBETWEEN(Simulation!$N$5,Simulation!$P$5)),"")</f>
        <v/>
      </c>
      <c r="DH75" s="44" t="str">
        <f t="shared" ca="1" si="73"/>
        <v/>
      </c>
      <c r="DI75" s="44" t="str">
        <f t="shared" ca="1" si="47"/>
        <v/>
      </c>
      <c r="DJ75" s="27" t="str">
        <f t="shared" ca="1" si="80"/>
        <v/>
      </c>
      <c r="DK75" s="44" t="str">
        <f t="shared" ca="1" si="49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0"/>
        <v/>
      </c>
      <c r="DO75" s="44" t="str">
        <f ca="1">IF(DF75&lt;&gt;"",VLOOKUP('Quarter 4'!DK75-5*('Quarter 4'!DH75-1),'Players Stats'!$B$136:$J$140,1+DI75),"")</f>
        <v/>
      </c>
      <c r="DP75" s="44" t="str">
        <f t="shared" ca="1" si="74"/>
        <v/>
      </c>
      <c r="DQ75" s="27" t="str">
        <f t="shared" ca="1" si="51"/>
        <v/>
      </c>
      <c r="DR75" s="44" t="str">
        <f ca="1">IF(DF75&lt;&gt;"",IF(DP75="NO",VLOOKUP(DK75,'Players Stats'!$C$88:$I$127,7),""),"")</f>
        <v/>
      </c>
      <c r="DS75" s="44" t="str">
        <f t="shared" ca="1" si="75"/>
        <v/>
      </c>
      <c r="DT75" s="27" t="str">
        <f t="shared" ca="1" si="52"/>
        <v/>
      </c>
      <c r="DU75" s="44" t="str">
        <f ca="1">IF(DP75="NO",VLOOKUP(DK75,'Players Stats'!$C$88:$H$127,7-'Quarter 4'!DS75),"")</f>
        <v/>
      </c>
      <c r="DV75" s="44" t="str">
        <f t="shared" ca="1" si="76"/>
        <v/>
      </c>
      <c r="DW75" s="27" t="str">
        <f t="shared" ca="1" si="53"/>
        <v/>
      </c>
      <c r="DX75" s="44" t="str">
        <f ca="1">IF(DW75="","",IF(DW75&lt;=VLOOKUP(DK75,'Players Stats'!$C$88:$L$127,10),"YES","NO"))</f>
        <v/>
      </c>
      <c r="DY75" s="27" t="str">
        <f t="shared" ca="1" si="54"/>
        <v/>
      </c>
      <c r="DZ75" s="44" t="str">
        <f ca="1">IF(DX75="YES",IF(DY75&lt;=VLOOKUP(DK75,'Players Stats'!$C$88:$H$127,6),1,0),"")</f>
        <v/>
      </c>
      <c r="EA75" s="27" t="str">
        <f t="shared" ca="1" si="55"/>
        <v/>
      </c>
      <c r="EB75" s="44" t="str">
        <f ca="1">IF(AND(DX75="YES",EA75&lt;&gt;""),IF(EA75&lt;=VLOOKUP(DK75,'Players Stats'!$C$88:$H$127,6),1,0),"")</f>
        <v/>
      </c>
      <c r="EC75" s="27" t="str">
        <f t="shared" ca="1" si="56"/>
        <v/>
      </c>
      <c r="ED75" s="44" t="str">
        <f ca="1">IF(EC75="","",IF(EC75&lt;=Simulation!$K$7,"YES","NO"))</f>
        <v/>
      </c>
      <c r="EE75" s="27" t="str">
        <f t="shared" ca="1" si="57"/>
        <v/>
      </c>
      <c r="EF75" s="44" t="str">
        <f ca="1">IF(ED75="NO",IF(EE75&lt;=Simulation!$K$9,DH75,DI75),"")</f>
        <v/>
      </c>
      <c r="EH75" s="44" t="str">
        <f t="shared" ca="1" si="58"/>
        <v/>
      </c>
      <c r="EI75" s="6" t="str">
        <f t="shared" ca="1" si="59"/>
        <v/>
      </c>
      <c r="EJ75" s="44" t="str">
        <f t="shared" ca="1" si="60"/>
        <v/>
      </c>
      <c r="EL75" s="44" t="str">
        <f t="shared" ref="EL75:EN90" ca="1" si="83">IF(AND(EH75&lt;&gt;"",EH76=""),EH75,"")</f>
        <v/>
      </c>
      <c r="EM75" s="44" t="str">
        <f t="shared" ca="1" si="83"/>
        <v/>
      </c>
      <c r="EN75" s="44" t="str">
        <f t="shared" ca="1" si="83"/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1"/>
        <v/>
      </c>
      <c r="E76" s="44" t="str">
        <f t="shared" ca="1" si="5"/>
        <v/>
      </c>
      <c r="F76" s="27" t="str">
        <f t="shared" ca="1" si="6"/>
        <v/>
      </c>
      <c r="G76" s="44" t="str">
        <f t="shared" ca="1" si="7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27" t="str">
        <f t="shared" ca="1" si="8"/>
        <v/>
      </c>
      <c r="K76" s="44" t="str">
        <f ca="1">IF(B76&lt;&gt;"",VLOOKUP('Quarter 4'!G76-5*('Quarter 4'!D76-1),'Players Stats'!$B$136:$J$140,1+E76),"")</f>
        <v/>
      </c>
      <c r="L76" s="44" t="str">
        <f t="shared" ca="1" si="62"/>
        <v/>
      </c>
      <c r="M76" s="27" t="str">
        <f t="shared" ca="1" si="9"/>
        <v/>
      </c>
      <c r="N76" s="44" t="str">
        <f ca="1">IF(B76&lt;&gt;"",IF(L76="NO",VLOOKUP(G76,'Players Stats'!$C$88:$I$127,7),""),"")</f>
        <v/>
      </c>
      <c r="O76" s="44" t="str">
        <f t="shared" ca="1" si="63"/>
        <v/>
      </c>
      <c r="P76" s="27" t="str">
        <f t="shared" ca="1" si="10"/>
        <v/>
      </c>
      <c r="Q76" s="44" t="str">
        <f ca="1">IF(L76="NO",VLOOKUP(G76,'Players Stats'!$C$88:$H$127,7-'Quarter 4'!O76),"")</f>
        <v/>
      </c>
      <c r="R76" s="44" t="str">
        <f t="shared" ca="1" si="64"/>
        <v/>
      </c>
      <c r="S76" s="27" t="str">
        <f t="shared" ca="1" si="11"/>
        <v/>
      </c>
      <c r="T76" s="44" t="str">
        <f ca="1">IF(S76="","",IF(S76&lt;=VLOOKUP(G76,'Players Stats'!$C$88:$L$127,10),"YES","NO"))</f>
        <v/>
      </c>
      <c r="U76" s="27" t="str">
        <f t="shared" ca="1" si="12"/>
        <v/>
      </c>
      <c r="V76" s="44" t="str">
        <f ca="1">IF(T76="YES",IF(U76&lt;=VLOOKUP(G76,'Players Stats'!$C$88:$H$127,6),1,0),"")</f>
        <v/>
      </c>
      <c r="W76" s="27" t="str">
        <f t="shared" ca="1" si="13"/>
        <v/>
      </c>
      <c r="X76" s="44" t="str">
        <f ca="1">IF(AND(T76="YES",W76&lt;&gt;""),IF(W76&lt;=VLOOKUP(G76,'Players Stats'!$C$88:$H$127,6),1,0),"")</f>
        <v/>
      </c>
      <c r="Y76" s="27" t="str">
        <f t="shared" ca="1" si="14"/>
        <v/>
      </c>
      <c r="Z76" s="44" t="str">
        <f ca="1">IF(Y76="","",IF(Y76&lt;=Simulation!$K$7,"YES","NO"))</f>
        <v/>
      </c>
      <c r="AA76" s="27" t="str">
        <f t="shared" ca="1" si="15"/>
        <v/>
      </c>
      <c r="AB76" s="44" t="str">
        <f ca="1">IF(Z76="NO",IF(AA76&lt;=Simulation!$K$9,D76,E76),"")</f>
        <v/>
      </c>
      <c r="AD76" s="44" t="str">
        <f t="shared" ca="1" si="16"/>
        <v/>
      </c>
      <c r="AE76" s="6" t="str">
        <f t="shared" ca="1" si="17"/>
        <v/>
      </c>
      <c r="AF76" s="44" t="str">
        <f t="shared" ca="1" si="18"/>
        <v/>
      </c>
      <c r="AH76" s="44" t="str">
        <f t="shared" ca="1" si="77"/>
        <v/>
      </c>
      <c r="AI76" s="44" t="str">
        <f t="shared" ca="1" si="77"/>
        <v/>
      </c>
      <c r="AJ76" s="44" t="str">
        <f t="shared" ca="1" si="77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65"/>
        <v/>
      </c>
      <c r="AO76" s="44" t="str">
        <f t="shared" ca="1" si="19"/>
        <v/>
      </c>
      <c r="AP76" s="27" t="str">
        <f t="shared" ca="1" si="78"/>
        <v/>
      </c>
      <c r="AQ76" s="44" t="str">
        <f t="shared" ca="1" si="21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22"/>
        <v/>
      </c>
      <c r="AU76" s="44" t="str">
        <f ca="1">IF(AL76&lt;&gt;"",VLOOKUP('Quarter 4'!AQ76-5*('Quarter 4'!AN76-1),'Players Stats'!$B$136:$J$140,1+AO76),"")</f>
        <v/>
      </c>
      <c r="AV76" s="44" t="str">
        <f t="shared" ca="1" si="66"/>
        <v/>
      </c>
      <c r="AW76" s="27" t="str">
        <f t="shared" ca="1" si="23"/>
        <v/>
      </c>
      <c r="AX76" s="44" t="str">
        <f ca="1">IF(AL76&lt;&gt;"",IF(AV76="NO",VLOOKUP(AQ76,'Players Stats'!$C$88:$I$127,7),""),"")</f>
        <v/>
      </c>
      <c r="AY76" s="44" t="str">
        <f t="shared" ca="1" si="67"/>
        <v/>
      </c>
      <c r="AZ76" s="27" t="str">
        <f t="shared" ca="1" si="24"/>
        <v/>
      </c>
      <c r="BA76" s="44" t="str">
        <f ca="1">IF(AV76="NO",VLOOKUP(AQ76,'Players Stats'!$C$88:$H$127,7-'Quarter 4'!AY76),"")</f>
        <v/>
      </c>
      <c r="BB76" s="44" t="str">
        <f t="shared" ca="1" si="68"/>
        <v/>
      </c>
      <c r="BC76" s="27" t="str">
        <f t="shared" ca="1" si="25"/>
        <v/>
      </c>
      <c r="BD76" s="44" t="str">
        <f ca="1">IF(BC76="","",IF(BC76&lt;=VLOOKUP(AQ76,'Players Stats'!$C$88:$L$127,10),"YES","NO"))</f>
        <v/>
      </c>
      <c r="BE76" s="27" t="str">
        <f t="shared" ca="1" si="26"/>
        <v/>
      </c>
      <c r="BF76" s="44" t="str">
        <f ca="1">IF(BD76="YES",IF(BE76&lt;=VLOOKUP(AQ76,'Players Stats'!$C$88:$H$127,6),1,0),"")</f>
        <v/>
      </c>
      <c r="BG76" s="27" t="str">
        <f t="shared" ca="1" si="27"/>
        <v/>
      </c>
      <c r="BH76" s="44" t="str">
        <f ca="1">IF(AND(BD76="YES",BG76&lt;&gt;""),IF(BG76&lt;=VLOOKUP(AQ76,'Players Stats'!$C$88:$H$127,6),1,0),"")</f>
        <v/>
      </c>
      <c r="BI76" s="27" t="str">
        <f t="shared" ca="1" si="28"/>
        <v/>
      </c>
      <c r="BJ76" s="44" t="str">
        <f ca="1">IF(BI76="","",IF(BI76&lt;=Simulation!$K$7,"YES","NO"))</f>
        <v/>
      </c>
      <c r="BK76" s="27" t="str">
        <f t="shared" ca="1" si="29"/>
        <v/>
      </c>
      <c r="BL76" s="44" t="str">
        <f ca="1">IF(BJ76="NO",IF(BK76&lt;=Simulation!$K$9,AN76,AO76),"")</f>
        <v/>
      </c>
      <c r="BN76" s="44" t="str">
        <f t="shared" ca="1" si="30"/>
        <v/>
      </c>
      <c r="BO76" s="6" t="str">
        <f t="shared" ca="1" si="31"/>
        <v/>
      </c>
      <c r="BP76" s="44" t="str">
        <f t="shared" ca="1" si="32"/>
        <v/>
      </c>
      <c r="BR76" s="44" t="str">
        <f t="shared" ca="1" si="81"/>
        <v/>
      </c>
      <c r="BS76" s="44" t="str">
        <f t="shared" ca="1" si="81"/>
        <v/>
      </c>
      <c r="BT76" s="44" t="str">
        <f t="shared" ca="1" si="81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69"/>
        <v/>
      </c>
      <c r="BY76" s="44" t="str">
        <f t="shared" ca="1" si="33"/>
        <v/>
      </c>
      <c r="BZ76" s="27" t="str">
        <f t="shared" ca="1" si="79"/>
        <v/>
      </c>
      <c r="CA76" s="44" t="str">
        <f t="shared" ca="1" si="35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36"/>
        <v/>
      </c>
      <c r="CE76" s="44" t="str">
        <f ca="1">IF(BV76&lt;&gt;"",VLOOKUP('Quarter 4'!CA76-5*('Quarter 4'!BX76-1),'Players Stats'!$B$136:$J$140,1+BY76),"")</f>
        <v/>
      </c>
      <c r="CF76" s="44" t="str">
        <f t="shared" ca="1" si="70"/>
        <v/>
      </c>
      <c r="CG76" s="27" t="str">
        <f t="shared" ca="1" si="37"/>
        <v/>
      </c>
      <c r="CH76" s="44" t="str">
        <f ca="1">IF(BV76&lt;&gt;"",IF(CF76="NO",VLOOKUP(CA76,'Players Stats'!$C$88:$I$127,7),""),"")</f>
        <v/>
      </c>
      <c r="CI76" s="44" t="str">
        <f t="shared" ca="1" si="71"/>
        <v/>
      </c>
      <c r="CJ76" s="27" t="str">
        <f t="shared" ca="1" si="38"/>
        <v/>
      </c>
      <c r="CK76" s="44" t="str">
        <f ca="1">IF(CF76="NO",VLOOKUP(CA76,'Players Stats'!$C$88:$H$127,7-'Quarter 4'!CI76),"")</f>
        <v/>
      </c>
      <c r="CL76" s="44" t="str">
        <f t="shared" ca="1" si="72"/>
        <v/>
      </c>
      <c r="CM76" s="27" t="str">
        <f t="shared" ca="1" si="39"/>
        <v/>
      </c>
      <c r="CN76" s="44" t="str">
        <f ca="1">IF(CM76="","",IF(CM76&lt;=VLOOKUP(CA76,'Players Stats'!$C$88:$L$127,10),"YES","NO"))</f>
        <v/>
      </c>
      <c r="CO76" s="27" t="str">
        <f t="shared" ca="1" si="40"/>
        <v/>
      </c>
      <c r="CP76" s="44" t="str">
        <f ca="1">IF(CN76="YES",IF(CO76&lt;=VLOOKUP(CA76,'Players Stats'!$C$88:$H$127,6),1,0),"")</f>
        <v/>
      </c>
      <c r="CQ76" s="27" t="str">
        <f t="shared" ca="1" si="41"/>
        <v/>
      </c>
      <c r="CR76" s="44" t="str">
        <f ca="1">IF(AND(CN76="YES",CQ76&lt;&gt;""),IF(CQ76&lt;=VLOOKUP(CA76,'Players Stats'!$C$88:$H$127,6),1,0),"")</f>
        <v/>
      </c>
      <c r="CS76" s="27" t="str">
        <f t="shared" ca="1" si="42"/>
        <v/>
      </c>
      <c r="CT76" s="44" t="str">
        <f ca="1">IF(CS76="","",IF(CS76&lt;=Simulation!$K$7,"YES","NO"))</f>
        <v/>
      </c>
      <c r="CU76" s="27" t="str">
        <f t="shared" ca="1" si="43"/>
        <v/>
      </c>
      <c r="CV76" s="44" t="str">
        <f ca="1">IF(CT76="NO",IF(CU76&lt;=Simulation!$K$9,BX76,BY76),"")</f>
        <v/>
      </c>
      <c r="CX76" s="44" t="str">
        <f t="shared" ca="1" si="44"/>
        <v/>
      </c>
      <c r="CY76" s="6" t="str">
        <f t="shared" ca="1" si="45"/>
        <v/>
      </c>
      <c r="CZ76" s="44" t="str">
        <f t="shared" ca="1" si="46"/>
        <v/>
      </c>
      <c r="DB76" s="44" t="str">
        <f t="shared" ca="1" si="82"/>
        <v/>
      </c>
      <c r="DC76" s="44" t="str">
        <f t="shared" ca="1" si="82"/>
        <v/>
      </c>
      <c r="DD76" s="44" t="str">
        <f t="shared" ca="1" si="82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3"/>
        <v/>
      </c>
      <c r="DI76" s="44" t="str">
        <f t="shared" ca="1" si="47"/>
        <v/>
      </c>
      <c r="DJ76" s="27" t="str">
        <f t="shared" ca="1" si="80"/>
        <v/>
      </c>
      <c r="DK76" s="44" t="str">
        <f t="shared" ca="1" si="49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0"/>
        <v/>
      </c>
      <c r="DO76" s="44" t="str">
        <f ca="1">IF(DF76&lt;&gt;"",VLOOKUP('Quarter 4'!DK76-5*('Quarter 4'!DH76-1),'Players Stats'!$B$136:$J$140,1+DI76),"")</f>
        <v/>
      </c>
      <c r="DP76" s="44" t="str">
        <f t="shared" ca="1" si="74"/>
        <v/>
      </c>
      <c r="DQ76" s="27" t="str">
        <f t="shared" ca="1" si="51"/>
        <v/>
      </c>
      <c r="DR76" s="44" t="str">
        <f ca="1">IF(DF76&lt;&gt;"",IF(DP76="NO",VLOOKUP(DK76,'Players Stats'!$C$88:$I$127,7),""),"")</f>
        <v/>
      </c>
      <c r="DS76" s="44" t="str">
        <f t="shared" ca="1" si="75"/>
        <v/>
      </c>
      <c r="DT76" s="27" t="str">
        <f t="shared" ca="1" si="52"/>
        <v/>
      </c>
      <c r="DU76" s="44" t="str">
        <f ca="1">IF(DP76="NO",VLOOKUP(DK76,'Players Stats'!$C$88:$H$127,7-'Quarter 4'!DS76),"")</f>
        <v/>
      </c>
      <c r="DV76" s="44" t="str">
        <f t="shared" ca="1" si="76"/>
        <v/>
      </c>
      <c r="DW76" s="27" t="str">
        <f t="shared" ca="1" si="53"/>
        <v/>
      </c>
      <c r="DX76" s="44" t="str">
        <f ca="1">IF(DW76="","",IF(DW76&lt;=VLOOKUP(DK76,'Players Stats'!$C$88:$L$127,10),"YES","NO"))</f>
        <v/>
      </c>
      <c r="DY76" s="27" t="str">
        <f t="shared" ca="1" si="54"/>
        <v/>
      </c>
      <c r="DZ76" s="44" t="str">
        <f ca="1">IF(DX76="YES",IF(DY76&lt;=VLOOKUP(DK76,'Players Stats'!$C$88:$H$127,6),1,0),"")</f>
        <v/>
      </c>
      <c r="EA76" s="27" t="str">
        <f t="shared" ca="1" si="55"/>
        <v/>
      </c>
      <c r="EB76" s="44" t="str">
        <f ca="1">IF(AND(DX76="YES",EA76&lt;&gt;""),IF(EA76&lt;=VLOOKUP(DK76,'Players Stats'!$C$88:$H$127,6),1,0),"")</f>
        <v/>
      </c>
      <c r="EC76" s="27" t="str">
        <f t="shared" ca="1" si="56"/>
        <v/>
      </c>
      <c r="ED76" s="44" t="str">
        <f ca="1">IF(EC76="","",IF(EC76&lt;=Simulation!$K$7,"YES","NO"))</f>
        <v/>
      </c>
      <c r="EE76" s="27" t="str">
        <f t="shared" ca="1" si="57"/>
        <v/>
      </c>
      <c r="EF76" s="44" t="str">
        <f ca="1">IF(ED76="NO",IF(EE76&lt;=Simulation!$K$9,DH76,DI76),"")</f>
        <v/>
      </c>
      <c r="EH76" s="44" t="str">
        <f t="shared" ca="1" si="58"/>
        <v/>
      </c>
      <c r="EI76" s="6" t="str">
        <f t="shared" ca="1" si="59"/>
        <v/>
      </c>
      <c r="EJ76" s="44" t="str">
        <f t="shared" ca="1" si="60"/>
        <v/>
      </c>
      <c r="EL76" s="44" t="str">
        <f t="shared" ca="1" si="83"/>
        <v/>
      </c>
      <c r="EM76" s="44" t="str">
        <f t="shared" ca="1" si="83"/>
        <v/>
      </c>
      <c r="EN76" s="44" t="str">
        <f t="shared" ca="1" si="83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1"/>
        <v/>
      </c>
      <c r="E77" s="44" t="str">
        <f t="shared" ref="E77:E90" ca="1" si="84">IF(B77&lt;&gt;"",IF(D77=C$4,C$5,C$4),"")</f>
        <v/>
      </c>
      <c r="F77" s="27" t="str">
        <f t="shared" ref="F77:F90" ca="1" si="85">IF(B77&lt;&gt;"",RAND(),"")</f>
        <v/>
      </c>
      <c r="G77" s="44" t="str">
        <f t="shared" ref="G77:G90" ca="1" si="86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27" t="str">
        <f t="shared" ref="J77:J90" ca="1" si="87">IF(B77&lt;&gt;"",RAND(),"")</f>
        <v/>
      </c>
      <c r="K77" s="44" t="str">
        <f ca="1">IF(B77&lt;&gt;"",VLOOKUP('Quarter 4'!G77-5*('Quarter 4'!D77-1),'Players Stats'!$B$136:$J$140,1+E77),"")</f>
        <v/>
      </c>
      <c r="L77" s="44" t="str">
        <f t="shared" ca="1" si="62"/>
        <v/>
      </c>
      <c r="M77" s="27" t="str">
        <f t="shared" ref="M77:M90" ca="1" si="88">IF(B77&lt;&gt;"",IF(L77="NO",RAND(),""),"")</f>
        <v/>
      </c>
      <c r="N77" s="44" t="str">
        <f ca="1">IF(B77&lt;&gt;"",IF(L77="NO",VLOOKUP(G77,'Players Stats'!$C$88:$I$127,7),""),"")</f>
        <v/>
      </c>
      <c r="O77" s="44" t="str">
        <f t="shared" ca="1" si="63"/>
        <v/>
      </c>
      <c r="P77" s="27" t="str">
        <f t="shared" ref="P77:P90" ca="1" si="89">IF(B77&lt;&gt;"",IF(L77="NO",RAND(),""),"")</f>
        <v/>
      </c>
      <c r="Q77" s="44" t="str">
        <f ca="1">IF(L77="NO",VLOOKUP(G77,'Players Stats'!$C$88:$H$127,7-'Quarter 4'!O77),"")</f>
        <v/>
      </c>
      <c r="R77" s="44" t="str">
        <f t="shared" ca="1" si="64"/>
        <v/>
      </c>
      <c r="S77" s="27" t="str">
        <f t="shared" ref="S77:S90" ca="1" si="90">IF(R77="","",IF(O77=3,"",RAND()))</f>
        <v/>
      </c>
      <c r="T77" s="44" t="str">
        <f ca="1">IF(S77="","",IF(S77&lt;=VLOOKUP(G77,'Players Stats'!$C$88:$L$127,10),"YES","NO"))</f>
        <v/>
      </c>
      <c r="U77" s="27" t="str">
        <f t="shared" ref="U77:U90" ca="1" si="91">IF(T77="YES",RAND(),"")</f>
        <v/>
      </c>
      <c r="V77" s="44" t="str">
        <f ca="1">IF(T77="YES",IF(U77&lt;=VLOOKUP(G77,'Players Stats'!$C$88:$H$127,6),1,0),"")</f>
        <v/>
      </c>
      <c r="W77" s="27" t="str">
        <f t="shared" ref="W77:W90" ca="1" si="92">IF(AND(T77="YES",R77=0),RAND(),"")</f>
        <v/>
      </c>
      <c r="X77" s="44" t="str">
        <f ca="1">IF(AND(T77="YES",W77&lt;&gt;""),IF(W77&lt;=VLOOKUP(G77,'Players Stats'!$C$88:$H$127,6),1,0),"")</f>
        <v/>
      </c>
      <c r="Y77" s="27" t="str">
        <f t="shared" ref="Y77:Y90" ca="1" si="93">IF(AND(R77=0,T77="NO"),RAND(),"")</f>
        <v/>
      </c>
      <c r="Z77" s="44" t="str">
        <f ca="1">IF(Y77="","",IF(Y77&lt;=Simulation!$K$7,"YES","NO"))</f>
        <v/>
      </c>
      <c r="AA77" s="27" t="str">
        <f t="shared" ref="AA77:AA90" ca="1" si="94">IF(Z77="NO",RAND(),"")</f>
        <v/>
      </c>
      <c r="AB77" s="44" t="str">
        <f ca="1">IF(Z77="NO",IF(AA77&lt;=Simulation!$K$9,D77,E77),"")</f>
        <v/>
      </c>
      <c r="AD77" s="44" t="str">
        <f t="shared" ref="AD77:AD90" ca="1" si="95">IF(B77&lt;&gt;"",IF(D77=$C$4,IF(L77="YES",AD76,IF(T77="YES",IF(R77=0,AD76+R77+V77+X77,AD76+R77+V77),AD76+R77)),AD76),"")</f>
        <v/>
      </c>
      <c r="AE77" s="6" t="str">
        <f t="shared" ref="AE77:AE90" ca="1" si="96">IF(B77&lt;&gt;"","-","")</f>
        <v/>
      </c>
      <c r="AF77" s="44" t="str">
        <f t="shared" ref="AF77:AF90" ca="1" si="97">IF(B77&lt;&gt;"",IF(D77=$C$5,IF(L77="YES",AF76,IF(T77="YES",IF(R77=0,AF76+R77+V77+X77,AF76+R77+V77),AF76+R77)),AF76),"")</f>
        <v/>
      </c>
      <c r="AH77" s="44" t="str">
        <f t="shared" ca="1" si="77"/>
        <v/>
      </c>
      <c r="AI77" s="44" t="str">
        <f t="shared" ca="1" si="77"/>
        <v/>
      </c>
      <c r="AJ77" s="44" t="str">
        <f t="shared" ca="1" si="77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65"/>
        <v/>
      </c>
      <c r="AO77" s="44" t="str">
        <f t="shared" ref="AO77:AO90" ca="1" si="98">IF(AL77&lt;&gt;"",IF(AN77=C$4,C$5,C$4),"")</f>
        <v/>
      </c>
      <c r="AP77" s="27" t="str">
        <f t="shared" ca="1" si="78"/>
        <v/>
      </c>
      <c r="AQ77" s="44" t="str">
        <f t="shared" ref="AQ77:AQ90" ca="1" si="99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ref="AT77:AT90" ca="1" si="100">IF(AL77&lt;&gt;"",RAND(),"")</f>
        <v/>
      </c>
      <c r="AU77" s="44" t="str">
        <f ca="1">IF(AL77&lt;&gt;"",VLOOKUP('Quarter 4'!AQ77-5*('Quarter 4'!AN77-1),'Players Stats'!$B$136:$J$140,1+AO77),"")</f>
        <v/>
      </c>
      <c r="AV77" s="44" t="str">
        <f t="shared" ca="1" si="66"/>
        <v/>
      </c>
      <c r="AW77" s="27" t="str">
        <f t="shared" ref="AW77:AW90" ca="1" si="101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67"/>
        <v/>
      </c>
      <c r="AZ77" s="27" t="str">
        <f t="shared" ref="AZ77:AZ90" ca="1" si="102">IF(AL77&lt;&gt;"",IF(AV77="NO",RAND(),""),"")</f>
        <v/>
      </c>
      <c r="BA77" s="44" t="str">
        <f ca="1">IF(AV77="NO",VLOOKUP(AQ77,'Players Stats'!$C$88:$H$127,7-'Quarter 4'!AY77),"")</f>
        <v/>
      </c>
      <c r="BB77" s="44" t="str">
        <f t="shared" ca="1" si="68"/>
        <v/>
      </c>
      <c r="BC77" s="27" t="str">
        <f t="shared" ref="BC77:BC90" ca="1" si="103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04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05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06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07">IF(BJ77="NO",RAND(),"")</f>
        <v/>
      </c>
      <c r="BL77" s="44" t="str">
        <f ca="1">IF(BJ77="NO",IF(BK77&lt;=Simulation!$K$9,AN77,AO77),"")</f>
        <v/>
      </c>
      <c r="BN77" s="44" t="str">
        <f t="shared" ref="BN77:BN90" ca="1" si="108">IF(AL77&lt;&gt;"",IF(AN77=$C$4,IF(AV77="YES",BN76,IF(BD77="YES",IF(BB77=0,BN76+BB77+BF77+BH77,BN76+BB77+BF77),BN76+BB77)),BN76),"")</f>
        <v/>
      </c>
      <c r="BO77" s="6" t="str">
        <f t="shared" ref="BO77:BO90" ca="1" si="109">IF(AL77&lt;&gt;"","-","")</f>
        <v/>
      </c>
      <c r="BP77" s="44" t="str">
        <f t="shared" ref="BP77:BP90" ca="1" si="110">IF(AL77&lt;&gt;"",IF(AN77=$C$5,IF(AV77="YES",BP76,IF(BD77="YES",IF(BB77=0,BP76+BB77+BF77+BH77,BP76+BB77+BF77),BP76+BB77)),BP76),"")</f>
        <v/>
      </c>
      <c r="BR77" s="44" t="str">
        <f t="shared" ca="1" si="81"/>
        <v/>
      </c>
      <c r="BS77" s="44" t="str">
        <f t="shared" ca="1" si="81"/>
        <v/>
      </c>
      <c r="BT77" s="44" t="str">
        <f t="shared" ca="1" si="81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69"/>
        <v/>
      </c>
      <c r="BY77" s="44" t="str">
        <f t="shared" ref="BY77:BY90" ca="1" si="111">IF(BV77&lt;&gt;"",IF(BX77=C$4,C$5,C$4),"")</f>
        <v/>
      </c>
      <c r="BZ77" s="27" t="str">
        <f t="shared" ca="1" si="79"/>
        <v/>
      </c>
      <c r="CA77" s="44" t="str">
        <f t="shared" ref="CA77:CA90" ca="1" si="112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13">IF(BV77&lt;&gt;"",RAND(),"")</f>
        <v/>
      </c>
      <c r="CE77" s="44" t="str">
        <f ca="1">IF(BV77&lt;&gt;"",VLOOKUP('Quarter 4'!CA77-5*('Quarter 4'!BX77-1),'Players Stats'!$B$136:$J$140,1+BY77),"")</f>
        <v/>
      </c>
      <c r="CF77" s="44" t="str">
        <f t="shared" ca="1" si="70"/>
        <v/>
      </c>
      <c r="CG77" s="27" t="str">
        <f t="shared" ref="CG77:CG90" ca="1" si="114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1"/>
        <v/>
      </c>
      <c r="CJ77" s="27" t="str">
        <f t="shared" ref="CJ77:CJ90" ca="1" si="115">IF(BV77&lt;&gt;"",IF(CF77="NO",RAND(),""),"")</f>
        <v/>
      </c>
      <c r="CK77" s="44" t="str">
        <f ca="1">IF(CF77="NO",VLOOKUP(CA77,'Players Stats'!$C$88:$H$127,7-'Quarter 4'!CI77),"")</f>
        <v/>
      </c>
      <c r="CL77" s="44" t="str">
        <f t="shared" ca="1" si="72"/>
        <v/>
      </c>
      <c r="CM77" s="27" t="str">
        <f t="shared" ref="CM77:CM90" ca="1" si="116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17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18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19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20">IF(CT77="NO",RAND(),"")</f>
        <v/>
      </c>
      <c r="CV77" s="44" t="str">
        <f ca="1">IF(CT77="NO",IF(CU77&lt;=Simulation!$K$9,BX77,BY77),"")</f>
        <v/>
      </c>
      <c r="CX77" s="44" t="str">
        <f t="shared" ref="CX77:CX90" ca="1" si="121">IF(BV77&lt;&gt;"",IF(BX77=$C$4,IF(CF77="YES",CX76,IF(CN77="YES",IF(CL77=0,CX76+CL77+CP77+CR77,CX76+CL77+CP77),CX76+CL77)),CX76),"")</f>
        <v/>
      </c>
      <c r="CY77" s="6" t="str">
        <f t="shared" ref="CY77:CY90" ca="1" si="122">IF(BV77&lt;&gt;"","-","")</f>
        <v/>
      </c>
      <c r="CZ77" s="44" t="str">
        <f t="shared" ref="CZ77:CZ90" ca="1" si="123">IF(BV77&lt;&gt;"",IF(BX77=$C$5,IF(CF77="YES",CZ76,IF(CN77="YES",IF(CL77=0,CZ76+CL77+CP77+CR77,CZ76+CL77+CP77),CZ76+CL77)),CZ76),"")</f>
        <v/>
      </c>
      <c r="DB77" s="44" t="str">
        <f t="shared" ca="1" si="82"/>
        <v/>
      </c>
      <c r="DC77" s="44" t="str">
        <f t="shared" ca="1" si="82"/>
        <v/>
      </c>
      <c r="DD77" s="44" t="str">
        <f t="shared" ca="1" si="82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3"/>
        <v/>
      </c>
      <c r="DI77" s="44" t="str">
        <f t="shared" ref="DI77:DI90" ca="1" si="124">IF(DF77&lt;&gt;"",IF(DH77=C$4,C$5,C$4),"")</f>
        <v/>
      </c>
      <c r="DJ77" s="27" t="str">
        <f t="shared" ca="1" si="80"/>
        <v/>
      </c>
      <c r="DK77" s="44" t="str">
        <f t="shared" ref="DK77:DK90" ca="1" si="125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26">IF(DF77&lt;&gt;"",RAND(),"")</f>
        <v/>
      </c>
      <c r="DO77" s="44" t="str">
        <f ca="1">IF(DF77&lt;&gt;"",VLOOKUP('Quarter 4'!DK77-5*('Quarter 4'!DH77-1),'Players Stats'!$B$136:$J$140,1+DI77),"")</f>
        <v/>
      </c>
      <c r="DP77" s="44" t="str">
        <f t="shared" ca="1" si="74"/>
        <v/>
      </c>
      <c r="DQ77" s="27" t="str">
        <f t="shared" ref="DQ77:DQ90" ca="1" si="127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75"/>
        <v/>
      </c>
      <c r="DT77" s="27" t="str">
        <f t="shared" ref="DT77:DT90" ca="1" si="128">IF(DF77&lt;&gt;"",IF(DP77="NO",RAND(),""),"")</f>
        <v/>
      </c>
      <c r="DU77" s="44" t="str">
        <f ca="1">IF(DP77="NO",VLOOKUP(DK77,'Players Stats'!$C$88:$H$127,7-'Quarter 4'!DS77),"")</f>
        <v/>
      </c>
      <c r="DV77" s="44" t="str">
        <f t="shared" ca="1" si="76"/>
        <v/>
      </c>
      <c r="DW77" s="27" t="str">
        <f t="shared" ref="DW77:DW90" ca="1" si="129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30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31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32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33">IF(ED77="NO",RAND(),"")</f>
        <v/>
      </c>
      <c r="EF77" s="44" t="str">
        <f ca="1">IF(ED77="NO",IF(EE77&lt;=Simulation!$K$9,DH77,DI77),"")</f>
        <v/>
      </c>
      <c r="EH77" s="44" t="str">
        <f t="shared" ref="EH77:EH90" ca="1" si="134">IF(DF77&lt;&gt;"",IF(DH77=$C$4,IF(DP77="YES",EH76,IF(DX77="YES",IF(DV77=0,EH76+DV77+DZ77+EB77,EH76+DV77+DZ77),EH76+DV77)),EH76),"")</f>
        <v/>
      </c>
      <c r="EI77" s="6" t="str">
        <f t="shared" ref="EI77:EI90" ca="1" si="135">IF(DF77&lt;&gt;"","-","")</f>
        <v/>
      </c>
      <c r="EJ77" s="44" t="str">
        <f t="shared" ref="EJ77:EJ90" ca="1" si="136">IF(DF77&lt;&gt;"",IF(DH77=$C$5,IF(DP77="YES",EJ76,IF(DX77="YES",IF(DV77=0,EJ76+DV77+DZ77+EB77,EJ76+DV77+DZ77),EJ76+DV77)),EJ76),"")</f>
        <v/>
      </c>
      <c r="EL77" s="44" t="str">
        <f t="shared" ca="1" si="83"/>
        <v/>
      </c>
      <c r="EM77" s="44" t="str">
        <f t="shared" ca="1" si="83"/>
        <v/>
      </c>
      <c r="EN77" s="44" t="str">
        <f t="shared" ca="1" si="83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37">IF(B78&lt;&gt;"",IF(AB77="",E77,AB77),"")</f>
        <v/>
      </c>
      <c r="E78" s="44" t="str">
        <f t="shared" ca="1" si="84"/>
        <v/>
      </c>
      <c r="F78" s="27" t="str">
        <f t="shared" ca="1" si="85"/>
        <v/>
      </c>
      <c r="G78" s="44" t="str">
        <f t="shared" ca="1" si="86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27" t="str">
        <f t="shared" ca="1" si="87"/>
        <v/>
      </c>
      <c r="K78" s="44" t="str">
        <f ca="1">IF(B78&lt;&gt;"",VLOOKUP('Quarter 4'!G78-5*('Quarter 4'!D78-1),'Players Stats'!$B$136:$J$140,1+E78),"")</f>
        <v/>
      </c>
      <c r="L78" s="44" t="str">
        <f t="shared" ref="L78:L90" ca="1" si="138">IF(B78&lt;&gt;"",IF(J78&lt;=K78, "YES", "NO"),"")</f>
        <v/>
      </c>
      <c r="M78" s="27" t="str">
        <f t="shared" ca="1" si="88"/>
        <v/>
      </c>
      <c r="N78" s="44" t="str">
        <f ca="1">IF(B78&lt;&gt;"",IF(L78="NO",VLOOKUP(G78,'Players Stats'!$C$88:$I$127,7),""),"")</f>
        <v/>
      </c>
      <c r="O78" s="44" t="str">
        <f t="shared" ref="O78:O90" ca="1" si="139">IF(B78&lt;&gt;"",IF(L78="NO",IF(M78&lt;=N78,3,2),""),"")</f>
        <v/>
      </c>
      <c r="P78" s="27" t="str">
        <f t="shared" ca="1" si="89"/>
        <v/>
      </c>
      <c r="Q78" s="44" t="str">
        <f ca="1">IF(L78="NO",VLOOKUP(G78,'Players Stats'!$C$88:$H$127,7-'Quarter 4'!O78),"")</f>
        <v/>
      </c>
      <c r="R78" s="44" t="str">
        <f t="shared" ref="R78:R90" ca="1" si="140">IF(B78&lt;&gt;"",IF(L78="NO",IF(P78&lt;=Q78,O78,0),""),"")</f>
        <v/>
      </c>
      <c r="S78" s="27" t="str">
        <f t="shared" ca="1" si="90"/>
        <v/>
      </c>
      <c r="T78" s="44" t="str">
        <f ca="1">IF(S78="","",IF(S78&lt;=VLOOKUP(G78,'Players Stats'!$C$88:$L$127,10),"YES","NO"))</f>
        <v/>
      </c>
      <c r="U78" s="27" t="str">
        <f t="shared" ca="1" si="91"/>
        <v/>
      </c>
      <c r="V78" s="44" t="str">
        <f ca="1">IF(T78="YES",IF(U78&lt;=VLOOKUP(G78,'Players Stats'!$C$88:$H$127,6),1,0),"")</f>
        <v/>
      </c>
      <c r="W78" s="27" t="str">
        <f t="shared" ca="1" si="92"/>
        <v/>
      </c>
      <c r="X78" s="44" t="str">
        <f ca="1">IF(AND(T78="YES",W78&lt;&gt;""),IF(W78&lt;=VLOOKUP(G78,'Players Stats'!$C$88:$H$127,6),1,0),"")</f>
        <v/>
      </c>
      <c r="Y78" s="27" t="str">
        <f t="shared" ca="1" si="93"/>
        <v/>
      </c>
      <c r="Z78" s="44" t="str">
        <f ca="1">IF(Y78="","",IF(Y78&lt;=Simulation!$K$7,"YES","NO"))</f>
        <v/>
      </c>
      <c r="AA78" s="27" t="str">
        <f t="shared" ca="1" si="94"/>
        <v/>
      </c>
      <c r="AB78" s="44" t="str">
        <f ca="1">IF(Z78="NO",IF(AA78&lt;=Simulation!$K$9,D78,E78),"")</f>
        <v/>
      </c>
      <c r="AD78" s="44" t="str">
        <f t="shared" ca="1" si="95"/>
        <v/>
      </c>
      <c r="AE78" s="6" t="str">
        <f t="shared" ca="1" si="96"/>
        <v/>
      </c>
      <c r="AF78" s="44" t="str">
        <f t="shared" ca="1" si="97"/>
        <v/>
      </c>
      <c r="AH78" s="44" t="str">
        <f t="shared" ca="1" si="77"/>
        <v/>
      </c>
      <c r="AI78" s="44" t="str">
        <f t="shared" ca="1" si="77"/>
        <v/>
      </c>
      <c r="AJ78" s="44" t="str">
        <f t="shared" ca="1" si="77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41">IF(AL78&lt;&gt;"",IF(BL77="",AO77,BL77),"")</f>
        <v/>
      </c>
      <c r="AO78" s="44" t="str">
        <f t="shared" ca="1" si="98"/>
        <v/>
      </c>
      <c r="AP78" s="27" t="str">
        <f t="shared" ca="1" si="78"/>
        <v/>
      </c>
      <c r="AQ78" s="44" t="str">
        <f t="shared" ca="1" si="99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100"/>
        <v/>
      </c>
      <c r="AU78" s="44" t="str">
        <f ca="1">IF(AL78&lt;&gt;"",VLOOKUP('Quarter 4'!AQ78-5*('Quarter 4'!AN78-1),'Players Stats'!$B$136:$J$140,1+AO78),"")</f>
        <v/>
      </c>
      <c r="AV78" s="44" t="str">
        <f t="shared" ref="AV78:AV90" ca="1" si="142">IF(AL78&lt;&gt;"",IF(AT78&lt;=AU78, "YES", "NO"),"")</f>
        <v/>
      </c>
      <c r="AW78" s="27" t="str">
        <f t="shared" ca="1" si="101"/>
        <v/>
      </c>
      <c r="AX78" s="44" t="str">
        <f ca="1">IF(AL78&lt;&gt;"",IF(AV78="NO",VLOOKUP(AQ78,'Players Stats'!$C$88:$I$127,7),""),"")</f>
        <v/>
      </c>
      <c r="AY78" s="44" t="str">
        <f t="shared" ref="AY78:AY90" ca="1" si="143">IF(AL78&lt;&gt;"",IF(AV78="NO",IF(AW78&lt;=AX78,3,2),""),"")</f>
        <v/>
      </c>
      <c r="AZ78" s="27" t="str">
        <f t="shared" ca="1" si="102"/>
        <v/>
      </c>
      <c r="BA78" s="44" t="str">
        <f ca="1">IF(AV78="NO",VLOOKUP(AQ78,'Players Stats'!$C$88:$H$127,7-'Quarter 4'!AY78),"")</f>
        <v/>
      </c>
      <c r="BB78" s="44" t="str">
        <f t="shared" ref="BB78:BB90" ca="1" si="144">IF(AL78&lt;&gt;"",IF(AV78="NO",IF(AZ78&lt;=BA78,AY78,0),""),"")</f>
        <v/>
      </c>
      <c r="BC78" s="27" t="str">
        <f t="shared" ca="1" si="103"/>
        <v/>
      </c>
      <c r="BD78" s="44" t="str">
        <f ca="1">IF(BC78="","",IF(BC78&lt;=VLOOKUP(AQ78,'Players Stats'!$C$88:$L$127,10),"YES","NO"))</f>
        <v/>
      </c>
      <c r="BE78" s="27" t="str">
        <f t="shared" ca="1" si="104"/>
        <v/>
      </c>
      <c r="BF78" s="44" t="str">
        <f ca="1">IF(BD78="YES",IF(BE78&lt;=VLOOKUP(AQ78,'Players Stats'!$C$88:$H$127,6),1,0),"")</f>
        <v/>
      </c>
      <c r="BG78" s="27" t="str">
        <f t="shared" ca="1" si="105"/>
        <v/>
      </c>
      <c r="BH78" s="44" t="str">
        <f ca="1">IF(AND(BD78="YES",BG78&lt;&gt;""),IF(BG78&lt;=VLOOKUP(AQ78,'Players Stats'!$C$88:$H$127,6),1,0),"")</f>
        <v/>
      </c>
      <c r="BI78" s="27" t="str">
        <f t="shared" ca="1" si="106"/>
        <v/>
      </c>
      <c r="BJ78" s="44" t="str">
        <f ca="1">IF(BI78="","",IF(BI78&lt;=Simulation!$K$7,"YES","NO"))</f>
        <v/>
      </c>
      <c r="BK78" s="27" t="str">
        <f t="shared" ca="1" si="107"/>
        <v/>
      </c>
      <c r="BL78" s="44" t="str">
        <f ca="1">IF(BJ78="NO",IF(BK78&lt;=Simulation!$K$9,AN78,AO78),"")</f>
        <v/>
      </c>
      <c r="BN78" s="44" t="str">
        <f t="shared" ca="1" si="108"/>
        <v/>
      </c>
      <c r="BO78" s="6" t="str">
        <f t="shared" ca="1" si="109"/>
        <v/>
      </c>
      <c r="BP78" s="44" t="str">
        <f t="shared" ca="1" si="110"/>
        <v/>
      </c>
      <c r="BR78" s="44" t="str">
        <f t="shared" ca="1" si="81"/>
        <v/>
      </c>
      <c r="BS78" s="44" t="str">
        <f t="shared" ca="1" si="81"/>
        <v/>
      </c>
      <c r="BT78" s="44" t="str">
        <f t="shared" ca="1" si="81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45">IF(BV78&lt;&gt;"",IF(CV77="",BY77,CV77),"")</f>
        <v/>
      </c>
      <c r="BY78" s="44" t="str">
        <f t="shared" ca="1" si="111"/>
        <v/>
      </c>
      <c r="BZ78" s="27" t="str">
        <f t="shared" ca="1" si="79"/>
        <v/>
      </c>
      <c r="CA78" s="44" t="str">
        <f t="shared" ca="1" si="112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13"/>
        <v/>
      </c>
      <c r="CE78" s="44" t="str">
        <f ca="1">IF(BV78&lt;&gt;"",VLOOKUP('Quarter 4'!CA78-5*('Quarter 4'!BX78-1),'Players Stats'!$B$136:$J$140,1+BY78),"")</f>
        <v/>
      </c>
      <c r="CF78" s="44" t="str">
        <f t="shared" ref="CF78:CF90" ca="1" si="146">IF(BV78&lt;&gt;"",IF(CD78&lt;=CE78, "YES", "NO"),"")</f>
        <v/>
      </c>
      <c r="CG78" s="27" t="str">
        <f t="shared" ca="1" si="114"/>
        <v/>
      </c>
      <c r="CH78" s="44" t="str">
        <f ca="1">IF(BV78&lt;&gt;"",IF(CF78="NO",VLOOKUP(CA78,'Players Stats'!$C$88:$I$127,7),""),"")</f>
        <v/>
      </c>
      <c r="CI78" s="44" t="str">
        <f t="shared" ref="CI78:CI90" ca="1" si="147">IF(BV78&lt;&gt;"",IF(CF78="NO",IF(CG78&lt;=CH78,3,2),""),"")</f>
        <v/>
      </c>
      <c r="CJ78" s="27" t="str">
        <f t="shared" ca="1" si="115"/>
        <v/>
      </c>
      <c r="CK78" s="44" t="str">
        <f ca="1">IF(CF78="NO",VLOOKUP(CA78,'Players Stats'!$C$88:$H$127,7-'Quarter 4'!CI78),"")</f>
        <v/>
      </c>
      <c r="CL78" s="44" t="str">
        <f t="shared" ref="CL78:CL90" ca="1" si="148">IF(BV78&lt;&gt;"",IF(CF78="NO",IF(CJ78&lt;=CK78,CI78,0),""),"")</f>
        <v/>
      </c>
      <c r="CM78" s="27" t="str">
        <f t="shared" ca="1" si="116"/>
        <v/>
      </c>
      <c r="CN78" s="44" t="str">
        <f ca="1">IF(CM78="","",IF(CM78&lt;=VLOOKUP(CA78,'Players Stats'!$C$88:$L$127,10),"YES","NO"))</f>
        <v/>
      </c>
      <c r="CO78" s="27" t="str">
        <f t="shared" ca="1" si="117"/>
        <v/>
      </c>
      <c r="CP78" s="44" t="str">
        <f ca="1">IF(CN78="YES",IF(CO78&lt;=VLOOKUP(CA78,'Players Stats'!$C$88:$H$127,6),1,0),"")</f>
        <v/>
      </c>
      <c r="CQ78" s="27" t="str">
        <f t="shared" ca="1" si="118"/>
        <v/>
      </c>
      <c r="CR78" s="44" t="str">
        <f ca="1">IF(AND(CN78="YES",CQ78&lt;&gt;""),IF(CQ78&lt;=VLOOKUP(CA78,'Players Stats'!$C$88:$H$127,6),1,0),"")</f>
        <v/>
      </c>
      <c r="CS78" s="27" t="str">
        <f t="shared" ca="1" si="119"/>
        <v/>
      </c>
      <c r="CT78" s="44" t="str">
        <f ca="1">IF(CS78="","",IF(CS78&lt;=Simulation!$K$7,"YES","NO"))</f>
        <v/>
      </c>
      <c r="CU78" s="27" t="str">
        <f t="shared" ca="1" si="120"/>
        <v/>
      </c>
      <c r="CV78" s="44" t="str">
        <f ca="1">IF(CT78="NO",IF(CU78&lt;=Simulation!$K$9,BX78,BY78),"")</f>
        <v/>
      </c>
      <c r="CX78" s="44" t="str">
        <f t="shared" ca="1" si="121"/>
        <v/>
      </c>
      <c r="CY78" s="6" t="str">
        <f t="shared" ca="1" si="122"/>
        <v/>
      </c>
      <c r="CZ78" s="44" t="str">
        <f t="shared" ca="1" si="123"/>
        <v/>
      </c>
      <c r="DB78" s="44" t="str">
        <f t="shared" ca="1" si="82"/>
        <v/>
      </c>
      <c r="DC78" s="44" t="str">
        <f t="shared" ca="1" si="82"/>
        <v/>
      </c>
      <c r="DD78" s="44" t="str">
        <f t="shared" ca="1" si="82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49">IF(DF78&lt;&gt;"",IF(EF77="",DI77,EF77),"")</f>
        <v/>
      </c>
      <c r="DI78" s="44" t="str">
        <f t="shared" ca="1" si="124"/>
        <v/>
      </c>
      <c r="DJ78" s="27" t="str">
        <f t="shared" ca="1" si="80"/>
        <v/>
      </c>
      <c r="DK78" s="44" t="str">
        <f t="shared" ca="1" si="125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26"/>
        <v/>
      </c>
      <c r="DO78" s="44" t="str">
        <f ca="1">IF(DF78&lt;&gt;"",VLOOKUP('Quarter 4'!DK78-5*('Quarter 4'!DH78-1),'Players Stats'!$B$136:$J$140,1+DI78),"")</f>
        <v/>
      </c>
      <c r="DP78" s="44" t="str">
        <f t="shared" ref="DP78:DP90" ca="1" si="150">IF(DF78&lt;&gt;"",IF(DN78&lt;=DO78, "YES", "NO"),"")</f>
        <v/>
      </c>
      <c r="DQ78" s="27" t="str">
        <f t="shared" ca="1" si="127"/>
        <v/>
      </c>
      <c r="DR78" s="44" t="str">
        <f ca="1">IF(DF78&lt;&gt;"",IF(DP78="NO",VLOOKUP(DK78,'Players Stats'!$C$88:$I$127,7),""),"")</f>
        <v/>
      </c>
      <c r="DS78" s="44" t="str">
        <f t="shared" ref="DS78:DS90" ca="1" si="151">IF(DF78&lt;&gt;"",IF(DP78="NO",IF(DQ78&lt;=DR78,3,2),""),"")</f>
        <v/>
      </c>
      <c r="DT78" s="27" t="str">
        <f t="shared" ca="1" si="128"/>
        <v/>
      </c>
      <c r="DU78" s="44" t="str">
        <f ca="1">IF(DP78="NO",VLOOKUP(DK78,'Players Stats'!$C$88:$H$127,7-'Quarter 4'!DS78),"")</f>
        <v/>
      </c>
      <c r="DV78" s="44" t="str">
        <f t="shared" ref="DV78:DV90" ca="1" si="152">IF(DF78&lt;&gt;"",IF(DP78="NO",IF(DT78&lt;=DU78,DS78,0),""),"")</f>
        <v/>
      </c>
      <c r="DW78" s="27" t="str">
        <f t="shared" ca="1" si="129"/>
        <v/>
      </c>
      <c r="DX78" s="44" t="str">
        <f ca="1">IF(DW78="","",IF(DW78&lt;=VLOOKUP(DK78,'Players Stats'!$C$88:$L$127,10),"YES","NO"))</f>
        <v/>
      </c>
      <c r="DY78" s="27" t="str">
        <f t="shared" ca="1" si="130"/>
        <v/>
      </c>
      <c r="DZ78" s="44" t="str">
        <f ca="1">IF(DX78="YES",IF(DY78&lt;=VLOOKUP(DK78,'Players Stats'!$C$88:$H$127,6),1,0),"")</f>
        <v/>
      </c>
      <c r="EA78" s="27" t="str">
        <f t="shared" ca="1" si="131"/>
        <v/>
      </c>
      <c r="EB78" s="44" t="str">
        <f ca="1">IF(AND(DX78="YES",EA78&lt;&gt;""),IF(EA78&lt;=VLOOKUP(DK78,'Players Stats'!$C$88:$H$127,6),1,0),"")</f>
        <v/>
      </c>
      <c r="EC78" s="27" t="str">
        <f t="shared" ca="1" si="132"/>
        <v/>
      </c>
      <c r="ED78" s="44" t="str">
        <f ca="1">IF(EC78="","",IF(EC78&lt;=Simulation!$K$7,"YES","NO"))</f>
        <v/>
      </c>
      <c r="EE78" s="27" t="str">
        <f t="shared" ca="1" si="133"/>
        <v/>
      </c>
      <c r="EF78" s="44" t="str">
        <f ca="1">IF(ED78="NO",IF(EE78&lt;=Simulation!$K$9,DH78,DI78),"")</f>
        <v/>
      </c>
      <c r="EH78" s="44" t="str">
        <f t="shared" ca="1" si="134"/>
        <v/>
      </c>
      <c r="EI78" s="6" t="str">
        <f t="shared" ca="1" si="135"/>
        <v/>
      </c>
      <c r="EJ78" s="44" t="str">
        <f t="shared" ca="1" si="136"/>
        <v/>
      </c>
      <c r="EL78" s="44" t="str">
        <f t="shared" ca="1" si="83"/>
        <v/>
      </c>
      <c r="EM78" s="44" t="str">
        <f t="shared" ca="1" si="83"/>
        <v/>
      </c>
      <c r="EN78" s="44" t="str">
        <f t="shared" ca="1" si="83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37"/>
        <v/>
      </c>
      <c r="E79" s="44" t="str">
        <f t="shared" ca="1" si="84"/>
        <v/>
      </c>
      <c r="F79" s="27" t="str">
        <f t="shared" ca="1" si="85"/>
        <v/>
      </c>
      <c r="G79" s="44" t="str">
        <f t="shared" ca="1" si="86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27" t="str">
        <f t="shared" ca="1" si="87"/>
        <v/>
      </c>
      <c r="K79" s="44" t="str">
        <f ca="1">IF(B79&lt;&gt;"",VLOOKUP('Quarter 4'!G79-5*('Quarter 4'!D79-1),'Players Stats'!$B$136:$J$140,1+E79),"")</f>
        <v/>
      </c>
      <c r="L79" s="44" t="str">
        <f t="shared" ca="1" si="138"/>
        <v/>
      </c>
      <c r="M79" s="27" t="str">
        <f t="shared" ca="1" si="88"/>
        <v/>
      </c>
      <c r="N79" s="44" t="str">
        <f ca="1">IF(B79&lt;&gt;"",IF(L79="NO",VLOOKUP(G79,'Players Stats'!$C$88:$I$127,7),""),"")</f>
        <v/>
      </c>
      <c r="O79" s="44" t="str">
        <f t="shared" ca="1" si="139"/>
        <v/>
      </c>
      <c r="P79" s="27" t="str">
        <f t="shared" ca="1" si="89"/>
        <v/>
      </c>
      <c r="Q79" s="44" t="str">
        <f ca="1">IF(L79="NO",VLOOKUP(G79,'Players Stats'!$C$88:$H$127,7-'Quarter 4'!O79),"")</f>
        <v/>
      </c>
      <c r="R79" s="44" t="str">
        <f t="shared" ca="1" si="140"/>
        <v/>
      </c>
      <c r="S79" s="27" t="str">
        <f t="shared" ca="1" si="90"/>
        <v/>
      </c>
      <c r="T79" s="44" t="str">
        <f ca="1">IF(S79="","",IF(S79&lt;=VLOOKUP(G79,'Players Stats'!$C$88:$L$127,10),"YES","NO"))</f>
        <v/>
      </c>
      <c r="U79" s="27" t="str">
        <f t="shared" ca="1" si="91"/>
        <v/>
      </c>
      <c r="V79" s="44" t="str">
        <f ca="1">IF(T79="YES",IF(U79&lt;=VLOOKUP(G79,'Players Stats'!$C$88:$H$127,6),1,0),"")</f>
        <v/>
      </c>
      <c r="W79" s="27" t="str">
        <f t="shared" ca="1" si="92"/>
        <v/>
      </c>
      <c r="X79" s="44" t="str">
        <f ca="1">IF(AND(T79="YES",W79&lt;&gt;""),IF(W79&lt;=VLOOKUP(G79,'Players Stats'!$C$88:$H$127,6),1,0),"")</f>
        <v/>
      </c>
      <c r="Y79" s="27" t="str">
        <f t="shared" ca="1" si="93"/>
        <v/>
      </c>
      <c r="Z79" s="44" t="str">
        <f ca="1">IF(Y79="","",IF(Y79&lt;=Simulation!$K$7,"YES","NO"))</f>
        <v/>
      </c>
      <c r="AA79" s="27" t="str">
        <f t="shared" ca="1" si="94"/>
        <v/>
      </c>
      <c r="AB79" s="44" t="str">
        <f ca="1">IF(Z79="NO",IF(AA79&lt;=Simulation!$K$9,D79,E79),"")</f>
        <v/>
      </c>
      <c r="AD79" s="44" t="str">
        <f t="shared" ca="1" si="95"/>
        <v/>
      </c>
      <c r="AE79" s="6" t="str">
        <f t="shared" ca="1" si="96"/>
        <v/>
      </c>
      <c r="AF79" s="44" t="str">
        <f t="shared" ca="1" si="97"/>
        <v/>
      </c>
      <c r="AH79" s="44" t="str">
        <f t="shared" ca="1" si="77"/>
        <v/>
      </c>
      <c r="AI79" s="44" t="str">
        <f t="shared" ca="1" si="77"/>
        <v/>
      </c>
      <c r="AJ79" s="44" t="str">
        <f t="shared" ca="1" si="77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41"/>
        <v/>
      </c>
      <c r="AO79" s="44" t="str">
        <f t="shared" ca="1" si="98"/>
        <v/>
      </c>
      <c r="AP79" s="27" t="str">
        <f t="shared" ca="1" si="78"/>
        <v/>
      </c>
      <c r="AQ79" s="44" t="str">
        <f t="shared" ca="1" si="99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ca="1" si="100"/>
        <v/>
      </c>
      <c r="AU79" s="44" t="str">
        <f ca="1">IF(AL79&lt;&gt;"",VLOOKUP('Quarter 4'!AQ79-5*('Quarter 4'!AN79-1),'Players Stats'!$B$136:$J$140,1+AO79),"")</f>
        <v/>
      </c>
      <c r="AV79" s="44" t="str">
        <f t="shared" ca="1" si="142"/>
        <v/>
      </c>
      <c r="AW79" s="27" t="str">
        <f t="shared" ca="1" si="101"/>
        <v/>
      </c>
      <c r="AX79" s="44" t="str">
        <f ca="1">IF(AL79&lt;&gt;"",IF(AV79="NO",VLOOKUP(AQ79,'Players Stats'!$C$88:$I$127,7),""),"")</f>
        <v/>
      </c>
      <c r="AY79" s="44" t="str">
        <f t="shared" ca="1" si="143"/>
        <v/>
      </c>
      <c r="AZ79" s="27" t="str">
        <f t="shared" ca="1" si="102"/>
        <v/>
      </c>
      <c r="BA79" s="44" t="str">
        <f ca="1">IF(AV79="NO",VLOOKUP(AQ79,'Players Stats'!$C$88:$H$127,7-'Quarter 4'!AY79),"")</f>
        <v/>
      </c>
      <c r="BB79" s="44" t="str">
        <f t="shared" ca="1" si="144"/>
        <v/>
      </c>
      <c r="BC79" s="27" t="str">
        <f t="shared" ca="1" si="103"/>
        <v/>
      </c>
      <c r="BD79" s="44" t="str">
        <f ca="1">IF(BC79="","",IF(BC79&lt;=VLOOKUP(AQ79,'Players Stats'!$C$88:$L$127,10),"YES","NO"))</f>
        <v/>
      </c>
      <c r="BE79" s="27" t="str">
        <f t="shared" ca="1" si="104"/>
        <v/>
      </c>
      <c r="BF79" s="44" t="str">
        <f ca="1">IF(BD79="YES",IF(BE79&lt;=VLOOKUP(AQ79,'Players Stats'!$C$88:$H$127,6),1,0),"")</f>
        <v/>
      </c>
      <c r="BG79" s="27" t="str">
        <f t="shared" ca="1" si="105"/>
        <v/>
      </c>
      <c r="BH79" s="44" t="str">
        <f ca="1">IF(AND(BD79="YES",BG79&lt;&gt;""),IF(BG79&lt;=VLOOKUP(AQ79,'Players Stats'!$C$88:$H$127,6),1,0),"")</f>
        <v/>
      </c>
      <c r="BI79" s="27" t="str">
        <f t="shared" ca="1" si="106"/>
        <v/>
      </c>
      <c r="BJ79" s="44" t="str">
        <f ca="1">IF(BI79="","",IF(BI79&lt;=Simulation!$K$7,"YES","NO"))</f>
        <v/>
      </c>
      <c r="BK79" s="27" t="str">
        <f t="shared" ca="1" si="107"/>
        <v/>
      </c>
      <c r="BL79" s="44" t="str">
        <f ca="1">IF(BJ79="NO",IF(BK79&lt;=Simulation!$K$9,AN79,AO79),"")</f>
        <v/>
      </c>
      <c r="BN79" s="44" t="str">
        <f t="shared" ca="1" si="108"/>
        <v/>
      </c>
      <c r="BO79" s="6" t="str">
        <f t="shared" ca="1" si="109"/>
        <v/>
      </c>
      <c r="BP79" s="44" t="str">
        <f t="shared" ca="1" si="110"/>
        <v/>
      </c>
      <c r="BR79" s="44" t="str">
        <f t="shared" ca="1" si="81"/>
        <v/>
      </c>
      <c r="BS79" s="44" t="str">
        <f t="shared" ca="1" si="81"/>
        <v/>
      </c>
      <c r="BT79" s="44" t="str">
        <f t="shared" ca="1" si="81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45"/>
        <v/>
      </c>
      <c r="BY79" s="44" t="str">
        <f t="shared" ca="1" si="111"/>
        <v/>
      </c>
      <c r="BZ79" s="27" t="str">
        <f t="shared" ca="1" si="79"/>
        <v/>
      </c>
      <c r="CA79" s="44" t="str">
        <f t="shared" ca="1" si="112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13"/>
        <v/>
      </c>
      <c r="CE79" s="44" t="str">
        <f ca="1">IF(BV79&lt;&gt;"",VLOOKUP('Quarter 4'!CA79-5*('Quarter 4'!BX79-1),'Players Stats'!$B$136:$J$140,1+BY79),"")</f>
        <v/>
      </c>
      <c r="CF79" s="44" t="str">
        <f t="shared" ca="1" si="146"/>
        <v/>
      </c>
      <c r="CG79" s="27" t="str">
        <f t="shared" ca="1" si="114"/>
        <v/>
      </c>
      <c r="CH79" s="44" t="str">
        <f ca="1">IF(BV79&lt;&gt;"",IF(CF79="NO",VLOOKUP(CA79,'Players Stats'!$C$88:$I$127,7),""),"")</f>
        <v/>
      </c>
      <c r="CI79" s="44" t="str">
        <f t="shared" ca="1" si="147"/>
        <v/>
      </c>
      <c r="CJ79" s="27" t="str">
        <f t="shared" ca="1" si="115"/>
        <v/>
      </c>
      <c r="CK79" s="44" t="str">
        <f ca="1">IF(CF79="NO",VLOOKUP(CA79,'Players Stats'!$C$88:$H$127,7-'Quarter 4'!CI79),"")</f>
        <v/>
      </c>
      <c r="CL79" s="44" t="str">
        <f t="shared" ca="1" si="148"/>
        <v/>
      </c>
      <c r="CM79" s="27" t="str">
        <f t="shared" ca="1" si="116"/>
        <v/>
      </c>
      <c r="CN79" s="44" t="str">
        <f ca="1">IF(CM79="","",IF(CM79&lt;=VLOOKUP(CA79,'Players Stats'!$C$88:$L$127,10),"YES","NO"))</f>
        <v/>
      </c>
      <c r="CO79" s="27" t="str">
        <f t="shared" ca="1" si="117"/>
        <v/>
      </c>
      <c r="CP79" s="44" t="str">
        <f ca="1">IF(CN79="YES",IF(CO79&lt;=VLOOKUP(CA79,'Players Stats'!$C$88:$H$127,6),1,0),"")</f>
        <v/>
      </c>
      <c r="CQ79" s="27" t="str">
        <f t="shared" ca="1" si="118"/>
        <v/>
      </c>
      <c r="CR79" s="44" t="str">
        <f ca="1">IF(AND(CN79="YES",CQ79&lt;&gt;""),IF(CQ79&lt;=VLOOKUP(CA79,'Players Stats'!$C$88:$H$127,6),1,0),"")</f>
        <v/>
      </c>
      <c r="CS79" s="27" t="str">
        <f t="shared" ca="1" si="119"/>
        <v/>
      </c>
      <c r="CT79" s="44" t="str">
        <f ca="1">IF(CS79="","",IF(CS79&lt;=Simulation!$K$7,"YES","NO"))</f>
        <v/>
      </c>
      <c r="CU79" s="27" t="str">
        <f t="shared" ca="1" si="120"/>
        <v/>
      </c>
      <c r="CV79" s="44" t="str">
        <f ca="1">IF(CT79="NO",IF(CU79&lt;=Simulation!$K$9,BX79,BY79),"")</f>
        <v/>
      </c>
      <c r="CX79" s="44" t="str">
        <f t="shared" ca="1" si="121"/>
        <v/>
      </c>
      <c r="CY79" s="6" t="str">
        <f t="shared" ca="1" si="122"/>
        <v/>
      </c>
      <c r="CZ79" s="44" t="str">
        <f t="shared" ca="1" si="123"/>
        <v/>
      </c>
      <c r="DB79" s="44" t="str">
        <f t="shared" ca="1" si="82"/>
        <v/>
      </c>
      <c r="DC79" s="44" t="str">
        <f t="shared" ca="1" si="82"/>
        <v/>
      </c>
      <c r="DD79" s="44" t="str">
        <f t="shared" ca="1" si="82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49"/>
        <v/>
      </c>
      <c r="DI79" s="44" t="str">
        <f t="shared" ca="1" si="124"/>
        <v/>
      </c>
      <c r="DJ79" s="27" t="str">
        <f t="shared" ca="1" si="80"/>
        <v/>
      </c>
      <c r="DK79" s="44" t="str">
        <f t="shared" ca="1" si="125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26"/>
        <v/>
      </c>
      <c r="DO79" s="44" t="str">
        <f ca="1">IF(DF79&lt;&gt;"",VLOOKUP('Quarter 4'!DK79-5*('Quarter 4'!DH79-1),'Players Stats'!$B$136:$J$140,1+DI79),"")</f>
        <v/>
      </c>
      <c r="DP79" s="44" t="str">
        <f t="shared" ca="1" si="150"/>
        <v/>
      </c>
      <c r="DQ79" s="27" t="str">
        <f t="shared" ca="1" si="127"/>
        <v/>
      </c>
      <c r="DR79" s="44" t="str">
        <f ca="1">IF(DF79&lt;&gt;"",IF(DP79="NO",VLOOKUP(DK79,'Players Stats'!$C$88:$I$127,7),""),"")</f>
        <v/>
      </c>
      <c r="DS79" s="44" t="str">
        <f t="shared" ca="1" si="151"/>
        <v/>
      </c>
      <c r="DT79" s="27" t="str">
        <f t="shared" ca="1" si="128"/>
        <v/>
      </c>
      <c r="DU79" s="44" t="str">
        <f ca="1">IF(DP79="NO",VLOOKUP(DK79,'Players Stats'!$C$88:$H$127,7-'Quarter 4'!DS79),"")</f>
        <v/>
      </c>
      <c r="DV79" s="44" t="str">
        <f t="shared" ca="1" si="152"/>
        <v/>
      </c>
      <c r="DW79" s="27" t="str">
        <f t="shared" ca="1" si="129"/>
        <v/>
      </c>
      <c r="DX79" s="44" t="str">
        <f ca="1">IF(DW79="","",IF(DW79&lt;=VLOOKUP(DK79,'Players Stats'!$C$88:$L$127,10),"YES","NO"))</f>
        <v/>
      </c>
      <c r="DY79" s="27" t="str">
        <f t="shared" ca="1" si="130"/>
        <v/>
      </c>
      <c r="DZ79" s="44" t="str">
        <f ca="1">IF(DX79="YES",IF(DY79&lt;=VLOOKUP(DK79,'Players Stats'!$C$88:$H$127,6),1,0),"")</f>
        <v/>
      </c>
      <c r="EA79" s="27" t="str">
        <f t="shared" ca="1" si="131"/>
        <v/>
      </c>
      <c r="EB79" s="44" t="str">
        <f ca="1">IF(AND(DX79="YES",EA79&lt;&gt;""),IF(EA79&lt;=VLOOKUP(DK79,'Players Stats'!$C$88:$H$127,6),1,0),"")</f>
        <v/>
      </c>
      <c r="EC79" s="27" t="str">
        <f t="shared" ca="1" si="132"/>
        <v/>
      </c>
      <c r="ED79" s="44" t="str">
        <f ca="1">IF(EC79="","",IF(EC79&lt;=Simulation!$K$7,"YES","NO"))</f>
        <v/>
      </c>
      <c r="EE79" s="27" t="str">
        <f t="shared" ca="1" si="133"/>
        <v/>
      </c>
      <c r="EF79" s="44" t="str">
        <f ca="1">IF(ED79="NO",IF(EE79&lt;=Simulation!$K$9,DH79,DI79),"")</f>
        <v/>
      </c>
      <c r="EH79" s="44" t="str">
        <f t="shared" ca="1" si="134"/>
        <v/>
      </c>
      <c r="EI79" s="6" t="str">
        <f t="shared" ca="1" si="135"/>
        <v/>
      </c>
      <c r="EJ79" s="44" t="str">
        <f t="shared" ca="1" si="136"/>
        <v/>
      </c>
      <c r="EL79" s="44" t="str">
        <f t="shared" ca="1" si="83"/>
        <v/>
      </c>
      <c r="EM79" s="44" t="str">
        <f t="shared" ca="1" si="83"/>
        <v/>
      </c>
      <c r="EN79" s="44" t="str">
        <f t="shared" ca="1" si="83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37"/>
        <v/>
      </c>
      <c r="E80" s="44" t="str">
        <f t="shared" ca="1" si="84"/>
        <v/>
      </c>
      <c r="F80" s="27" t="str">
        <f t="shared" ca="1" si="85"/>
        <v/>
      </c>
      <c r="G80" s="44" t="str">
        <f t="shared" ca="1" si="86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27" t="str">
        <f t="shared" ca="1" si="87"/>
        <v/>
      </c>
      <c r="K80" s="44" t="str">
        <f ca="1">IF(B80&lt;&gt;"",VLOOKUP('Quarter 4'!G80-5*('Quarter 4'!D80-1),'Players Stats'!$B$136:$J$140,1+E80),"")</f>
        <v/>
      </c>
      <c r="L80" s="44" t="str">
        <f t="shared" ca="1" si="138"/>
        <v/>
      </c>
      <c r="M80" s="27" t="str">
        <f t="shared" ca="1" si="88"/>
        <v/>
      </c>
      <c r="N80" s="44" t="str">
        <f ca="1">IF(B80&lt;&gt;"",IF(L80="NO",VLOOKUP(G80,'Players Stats'!$C$88:$I$127,7),""),"")</f>
        <v/>
      </c>
      <c r="O80" s="44" t="str">
        <f t="shared" ca="1" si="139"/>
        <v/>
      </c>
      <c r="P80" s="27" t="str">
        <f t="shared" ca="1" si="89"/>
        <v/>
      </c>
      <c r="Q80" s="44" t="str">
        <f ca="1">IF(L80="NO",VLOOKUP(G80,'Players Stats'!$C$88:$H$127,7-'Quarter 4'!O80),"")</f>
        <v/>
      </c>
      <c r="R80" s="44" t="str">
        <f t="shared" ca="1" si="140"/>
        <v/>
      </c>
      <c r="S80" s="27" t="str">
        <f t="shared" ca="1" si="90"/>
        <v/>
      </c>
      <c r="T80" s="44" t="str">
        <f ca="1">IF(S80="","",IF(S80&lt;=VLOOKUP(G80,'Players Stats'!$C$88:$L$127,10),"YES","NO"))</f>
        <v/>
      </c>
      <c r="U80" s="27" t="str">
        <f t="shared" ca="1" si="91"/>
        <v/>
      </c>
      <c r="V80" s="44" t="str">
        <f ca="1">IF(T80="YES",IF(U80&lt;=VLOOKUP(G80,'Players Stats'!$C$88:$H$127,6),1,0),"")</f>
        <v/>
      </c>
      <c r="W80" s="27" t="str">
        <f t="shared" ca="1" si="92"/>
        <v/>
      </c>
      <c r="X80" s="44" t="str">
        <f ca="1">IF(AND(T80="YES",W80&lt;&gt;""),IF(W80&lt;=VLOOKUP(G80,'Players Stats'!$C$88:$H$127,6),1,0),"")</f>
        <v/>
      </c>
      <c r="Y80" s="27" t="str">
        <f t="shared" ca="1" si="93"/>
        <v/>
      </c>
      <c r="Z80" s="44" t="str">
        <f ca="1">IF(Y80="","",IF(Y80&lt;=Simulation!$K$7,"YES","NO"))</f>
        <v/>
      </c>
      <c r="AA80" s="27" t="str">
        <f t="shared" ca="1" si="94"/>
        <v/>
      </c>
      <c r="AB80" s="44" t="str">
        <f ca="1">IF(Z80="NO",IF(AA80&lt;=Simulation!$K$9,D80,E80),"")</f>
        <v/>
      </c>
      <c r="AD80" s="44" t="str">
        <f t="shared" ca="1" si="95"/>
        <v/>
      </c>
      <c r="AE80" s="6" t="str">
        <f t="shared" ca="1" si="96"/>
        <v/>
      </c>
      <c r="AF80" s="44" t="str">
        <f t="shared" ca="1" si="97"/>
        <v/>
      </c>
      <c r="AH80" s="44" t="str">
        <f t="shared" ca="1" si="77"/>
        <v/>
      </c>
      <c r="AI80" s="44" t="str">
        <f t="shared" ca="1" si="77"/>
        <v/>
      </c>
      <c r="AJ80" s="44" t="str">
        <f t="shared" ca="1" si="77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41"/>
        <v/>
      </c>
      <c r="AO80" s="44" t="str">
        <f t="shared" ca="1" si="98"/>
        <v/>
      </c>
      <c r="AP80" s="27" t="str">
        <f t="shared" ca="1" si="78"/>
        <v/>
      </c>
      <c r="AQ80" s="44" t="str">
        <f t="shared" ca="1" si="99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00"/>
        <v/>
      </c>
      <c r="AU80" s="44" t="str">
        <f ca="1">IF(AL80&lt;&gt;"",VLOOKUP('Quarter 4'!AQ80-5*('Quarter 4'!AN80-1),'Players Stats'!$B$136:$J$140,1+AO80),"")</f>
        <v/>
      </c>
      <c r="AV80" s="44" t="str">
        <f t="shared" ca="1" si="142"/>
        <v/>
      </c>
      <c r="AW80" s="27" t="str">
        <f t="shared" ca="1" si="101"/>
        <v/>
      </c>
      <c r="AX80" s="44" t="str">
        <f ca="1">IF(AL80&lt;&gt;"",IF(AV80="NO",VLOOKUP(AQ80,'Players Stats'!$C$88:$I$127,7),""),"")</f>
        <v/>
      </c>
      <c r="AY80" s="44" t="str">
        <f t="shared" ca="1" si="143"/>
        <v/>
      </c>
      <c r="AZ80" s="27" t="str">
        <f t="shared" ca="1" si="102"/>
        <v/>
      </c>
      <c r="BA80" s="44" t="str">
        <f ca="1">IF(AV80="NO",VLOOKUP(AQ80,'Players Stats'!$C$88:$H$127,7-'Quarter 4'!AY80),"")</f>
        <v/>
      </c>
      <c r="BB80" s="44" t="str">
        <f t="shared" ca="1" si="144"/>
        <v/>
      </c>
      <c r="BC80" s="27" t="str">
        <f t="shared" ca="1" si="103"/>
        <v/>
      </c>
      <c r="BD80" s="44" t="str">
        <f ca="1">IF(BC80="","",IF(BC80&lt;=VLOOKUP(AQ80,'Players Stats'!$C$88:$L$127,10),"YES","NO"))</f>
        <v/>
      </c>
      <c r="BE80" s="27" t="str">
        <f t="shared" ca="1" si="104"/>
        <v/>
      </c>
      <c r="BF80" s="44" t="str">
        <f ca="1">IF(BD80="YES",IF(BE80&lt;=VLOOKUP(AQ80,'Players Stats'!$C$88:$H$127,6),1,0),"")</f>
        <v/>
      </c>
      <c r="BG80" s="27" t="str">
        <f t="shared" ca="1" si="105"/>
        <v/>
      </c>
      <c r="BH80" s="44" t="str">
        <f ca="1">IF(AND(BD80="YES",BG80&lt;&gt;""),IF(BG80&lt;=VLOOKUP(AQ80,'Players Stats'!$C$88:$H$127,6),1,0),"")</f>
        <v/>
      </c>
      <c r="BI80" s="27" t="str">
        <f t="shared" ca="1" si="106"/>
        <v/>
      </c>
      <c r="BJ80" s="44" t="str">
        <f ca="1">IF(BI80="","",IF(BI80&lt;=Simulation!$K$7,"YES","NO"))</f>
        <v/>
      </c>
      <c r="BK80" s="27" t="str">
        <f t="shared" ca="1" si="107"/>
        <v/>
      </c>
      <c r="BL80" s="44" t="str">
        <f ca="1">IF(BJ80="NO",IF(BK80&lt;=Simulation!$K$9,AN80,AO80),"")</f>
        <v/>
      </c>
      <c r="BN80" s="44" t="str">
        <f t="shared" ca="1" si="108"/>
        <v/>
      </c>
      <c r="BO80" s="6" t="str">
        <f t="shared" ca="1" si="109"/>
        <v/>
      </c>
      <c r="BP80" s="44" t="str">
        <f t="shared" ca="1" si="110"/>
        <v/>
      </c>
      <c r="BR80" s="44" t="str">
        <f t="shared" ca="1" si="81"/>
        <v/>
      </c>
      <c r="BS80" s="44" t="str">
        <f t="shared" ca="1" si="81"/>
        <v/>
      </c>
      <c r="BT80" s="44" t="str">
        <f t="shared" ca="1" si="81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45"/>
        <v/>
      </c>
      <c r="BY80" s="44" t="str">
        <f t="shared" ca="1" si="111"/>
        <v/>
      </c>
      <c r="BZ80" s="27" t="str">
        <f t="shared" ca="1" si="79"/>
        <v/>
      </c>
      <c r="CA80" s="44" t="str">
        <f t="shared" ca="1" si="112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13"/>
        <v/>
      </c>
      <c r="CE80" s="44" t="str">
        <f ca="1">IF(BV80&lt;&gt;"",VLOOKUP('Quarter 4'!CA80-5*('Quarter 4'!BX80-1),'Players Stats'!$B$136:$J$140,1+BY80),"")</f>
        <v/>
      </c>
      <c r="CF80" s="44" t="str">
        <f t="shared" ca="1" si="146"/>
        <v/>
      </c>
      <c r="CG80" s="27" t="str">
        <f t="shared" ca="1" si="114"/>
        <v/>
      </c>
      <c r="CH80" s="44" t="str">
        <f ca="1">IF(BV80&lt;&gt;"",IF(CF80="NO",VLOOKUP(CA80,'Players Stats'!$C$88:$I$127,7),""),"")</f>
        <v/>
      </c>
      <c r="CI80" s="44" t="str">
        <f t="shared" ca="1" si="147"/>
        <v/>
      </c>
      <c r="CJ80" s="27" t="str">
        <f t="shared" ca="1" si="115"/>
        <v/>
      </c>
      <c r="CK80" s="44" t="str">
        <f ca="1">IF(CF80="NO",VLOOKUP(CA80,'Players Stats'!$C$88:$H$127,7-'Quarter 4'!CI80),"")</f>
        <v/>
      </c>
      <c r="CL80" s="44" t="str">
        <f t="shared" ca="1" si="148"/>
        <v/>
      </c>
      <c r="CM80" s="27" t="str">
        <f t="shared" ca="1" si="116"/>
        <v/>
      </c>
      <c r="CN80" s="44" t="str">
        <f ca="1">IF(CM80="","",IF(CM80&lt;=VLOOKUP(CA80,'Players Stats'!$C$88:$L$127,10),"YES","NO"))</f>
        <v/>
      </c>
      <c r="CO80" s="27" t="str">
        <f t="shared" ca="1" si="117"/>
        <v/>
      </c>
      <c r="CP80" s="44" t="str">
        <f ca="1">IF(CN80="YES",IF(CO80&lt;=VLOOKUP(CA80,'Players Stats'!$C$88:$H$127,6),1,0),"")</f>
        <v/>
      </c>
      <c r="CQ80" s="27" t="str">
        <f t="shared" ca="1" si="118"/>
        <v/>
      </c>
      <c r="CR80" s="44" t="str">
        <f ca="1">IF(AND(CN80="YES",CQ80&lt;&gt;""),IF(CQ80&lt;=VLOOKUP(CA80,'Players Stats'!$C$88:$H$127,6),1,0),"")</f>
        <v/>
      </c>
      <c r="CS80" s="27" t="str">
        <f t="shared" ca="1" si="119"/>
        <v/>
      </c>
      <c r="CT80" s="44" t="str">
        <f ca="1">IF(CS80="","",IF(CS80&lt;=Simulation!$K$7,"YES","NO"))</f>
        <v/>
      </c>
      <c r="CU80" s="27" t="str">
        <f t="shared" ca="1" si="120"/>
        <v/>
      </c>
      <c r="CV80" s="44" t="str">
        <f ca="1">IF(CT80="NO",IF(CU80&lt;=Simulation!$K$9,BX80,BY80),"")</f>
        <v/>
      </c>
      <c r="CX80" s="44" t="str">
        <f t="shared" ca="1" si="121"/>
        <v/>
      </c>
      <c r="CY80" s="6" t="str">
        <f t="shared" ca="1" si="122"/>
        <v/>
      </c>
      <c r="CZ80" s="44" t="str">
        <f t="shared" ca="1" si="123"/>
        <v/>
      </c>
      <c r="DB80" s="44" t="str">
        <f t="shared" ca="1" si="82"/>
        <v/>
      </c>
      <c r="DC80" s="44" t="str">
        <f t="shared" ca="1" si="82"/>
        <v/>
      </c>
      <c r="DD80" s="44" t="str">
        <f t="shared" ca="1" si="82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49"/>
        <v/>
      </c>
      <c r="DI80" s="44" t="str">
        <f t="shared" ca="1" si="124"/>
        <v/>
      </c>
      <c r="DJ80" s="27" t="str">
        <f t="shared" ca="1" si="80"/>
        <v/>
      </c>
      <c r="DK80" s="44" t="str">
        <f t="shared" ca="1" si="125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26"/>
        <v/>
      </c>
      <c r="DO80" s="44" t="str">
        <f ca="1">IF(DF80&lt;&gt;"",VLOOKUP('Quarter 4'!DK80-5*('Quarter 4'!DH80-1),'Players Stats'!$B$136:$J$140,1+DI80),"")</f>
        <v/>
      </c>
      <c r="DP80" s="44" t="str">
        <f t="shared" ca="1" si="150"/>
        <v/>
      </c>
      <c r="DQ80" s="27" t="str">
        <f t="shared" ca="1" si="127"/>
        <v/>
      </c>
      <c r="DR80" s="44" t="str">
        <f ca="1">IF(DF80&lt;&gt;"",IF(DP80="NO",VLOOKUP(DK80,'Players Stats'!$C$88:$I$127,7),""),"")</f>
        <v/>
      </c>
      <c r="DS80" s="44" t="str">
        <f t="shared" ca="1" si="151"/>
        <v/>
      </c>
      <c r="DT80" s="27" t="str">
        <f t="shared" ca="1" si="128"/>
        <v/>
      </c>
      <c r="DU80" s="44" t="str">
        <f ca="1">IF(DP80="NO",VLOOKUP(DK80,'Players Stats'!$C$88:$H$127,7-'Quarter 4'!DS80),"")</f>
        <v/>
      </c>
      <c r="DV80" s="44" t="str">
        <f t="shared" ca="1" si="152"/>
        <v/>
      </c>
      <c r="DW80" s="27" t="str">
        <f t="shared" ca="1" si="129"/>
        <v/>
      </c>
      <c r="DX80" s="44" t="str">
        <f ca="1">IF(DW80="","",IF(DW80&lt;=VLOOKUP(DK80,'Players Stats'!$C$88:$L$127,10),"YES","NO"))</f>
        <v/>
      </c>
      <c r="DY80" s="27" t="str">
        <f t="shared" ca="1" si="130"/>
        <v/>
      </c>
      <c r="DZ80" s="44" t="str">
        <f ca="1">IF(DX80="YES",IF(DY80&lt;=VLOOKUP(DK80,'Players Stats'!$C$88:$H$127,6),1,0),"")</f>
        <v/>
      </c>
      <c r="EA80" s="27" t="str">
        <f t="shared" ca="1" si="131"/>
        <v/>
      </c>
      <c r="EB80" s="44" t="str">
        <f ca="1">IF(AND(DX80="YES",EA80&lt;&gt;""),IF(EA80&lt;=VLOOKUP(DK80,'Players Stats'!$C$88:$H$127,6),1,0),"")</f>
        <v/>
      </c>
      <c r="EC80" s="27" t="str">
        <f t="shared" ca="1" si="132"/>
        <v/>
      </c>
      <c r="ED80" s="44" t="str">
        <f ca="1">IF(EC80="","",IF(EC80&lt;=Simulation!$K$7,"YES","NO"))</f>
        <v/>
      </c>
      <c r="EE80" s="27" t="str">
        <f t="shared" ca="1" si="133"/>
        <v/>
      </c>
      <c r="EF80" s="44" t="str">
        <f ca="1">IF(ED80="NO",IF(EE80&lt;=Simulation!$K$9,DH80,DI80),"")</f>
        <v/>
      </c>
      <c r="EH80" s="44" t="str">
        <f t="shared" ca="1" si="134"/>
        <v/>
      </c>
      <c r="EI80" s="6" t="str">
        <f t="shared" ca="1" si="135"/>
        <v/>
      </c>
      <c r="EJ80" s="44" t="str">
        <f t="shared" ca="1" si="136"/>
        <v/>
      </c>
      <c r="EL80" s="44" t="str">
        <f t="shared" ca="1" si="83"/>
        <v/>
      </c>
      <c r="EM80" s="44" t="str">
        <f t="shared" ca="1" si="83"/>
        <v/>
      </c>
      <c r="EN80" s="44" t="str">
        <f t="shared" ca="1" si="83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37"/>
        <v/>
      </c>
      <c r="E81" s="44" t="str">
        <f t="shared" ca="1" si="84"/>
        <v/>
      </c>
      <c r="F81" s="27" t="str">
        <f t="shared" ca="1" si="85"/>
        <v/>
      </c>
      <c r="G81" s="44" t="str">
        <f t="shared" ca="1" si="86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27" t="str">
        <f t="shared" ca="1" si="87"/>
        <v/>
      </c>
      <c r="K81" s="44" t="str">
        <f ca="1">IF(B81&lt;&gt;"",VLOOKUP('Quarter 4'!G81-5*('Quarter 4'!D81-1),'Players Stats'!$B$136:$J$140,1+E81),"")</f>
        <v/>
      </c>
      <c r="L81" s="44" t="str">
        <f t="shared" ca="1" si="138"/>
        <v/>
      </c>
      <c r="M81" s="27" t="str">
        <f t="shared" ca="1" si="88"/>
        <v/>
      </c>
      <c r="N81" s="44" t="str">
        <f ca="1">IF(B81&lt;&gt;"",IF(L81="NO",VLOOKUP(G81,'Players Stats'!$C$88:$I$127,7),""),"")</f>
        <v/>
      </c>
      <c r="O81" s="44" t="str">
        <f t="shared" ca="1" si="139"/>
        <v/>
      </c>
      <c r="P81" s="27" t="str">
        <f t="shared" ca="1" si="89"/>
        <v/>
      </c>
      <c r="Q81" s="44" t="str">
        <f ca="1">IF(L81="NO",VLOOKUP(G81,'Players Stats'!$C$88:$H$127,7-'Quarter 4'!O81),"")</f>
        <v/>
      </c>
      <c r="R81" s="44" t="str">
        <f t="shared" ca="1" si="140"/>
        <v/>
      </c>
      <c r="S81" s="27" t="str">
        <f t="shared" ca="1" si="90"/>
        <v/>
      </c>
      <c r="T81" s="44" t="str">
        <f ca="1">IF(S81="","",IF(S81&lt;=VLOOKUP(G81,'Players Stats'!$C$88:$L$127,10),"YES","NO"))</f>
        <v/>
      </c>
      <c r="U81" s="27" t="str">
        <f t="shared" ca="1" si="91"/>
        <v/>
      </c>
      <c r="V81" s="44" t="str">
        <f ca="1">IF(T81="YES",IF(U81&lt;=VLOOKUP(G81,'Players Stats'!$C$88:$H$127,6),1,0),"")</f>
        <v/>
      </c>
      <c r="W81" s="27" t="str">
        <f t="shared" ca="1" si="92"/>
        <v/>
      </c>
      <c r="X81" s="44" t="str">
        <f ca="1">IF(AND(T81="YES",W81&lt;&gt;""),IF(W81&lt;=VLOOKUP(G81,'Players Stats'!$C$88:$H$127,6),1,0),"")</f>
        <v/>
      </c>
      <c r="Y81" s="27" t="str">
        <f t="shared" ca="1" si="93"/>
        <v/>
      </c>
      <c r="Z81" s="44" t="str">
        <f ca="1">IF(Y81="","",IF(Y81&lt;=Simulation!$K$7,"YES","NO"))</f>
        <v/>
      </c>
      <c r="AA81" s="27" t="str">
        <f t="shared" ca="1" si="94"/>
        <v/>
      </c>
      <c r="AB81" s="44" t="str">
        <f ca="1">IF(Z81="NO",IF(AA81&lt;=Simulation!$K$9,D81,E81),"")</f>
        <v/>
      </c>
      <c r="AD81" s="44" t="str">
        <f t="shared" ca="1" si="95"/>
        <v/>
      </c>
      <c r="AE81" s="6" t="str">
        <f t="shared" ca="1" si="96"/>
        <v/>
      </c>
      <c r="AF81" s="44" t="str">
        <f t="shared" ca="1" si="97"/>
        <v/>
      </c>
      <c r="AH81" s="44" t="str">
        <f t="shared" ca="1" si="77"/>
        <v/>
      </c>
      <c r="AI81" s="44" t="str">
        <f t="shared" ca="1" si="77"/>
        <v/>
      </c>
      <c r="AJ81" s="44" t="str">
        <f t="shared" ca="1" si="77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41"/>
        <v/>
      </c>
      <c r="AO81" s="44" t="str">
        <f t="shared" ca="1" si="98"/>
        <v/>
      </c>
      <c r="AP81" s="27" t="str">
        <f t="shared" ca="1" si="78"/>
        <v/>
      </c>
      <c r="AQ81" s="44" t="str">
        <f t="shared" ca="1" si="99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00"/>
        <v/>
      </c>
      <c r="AU81" s="44" t="str">
        <f ca="1">IF(AL81&lt;&gt;"",VLOOKUP('Quarter 4'!AQ81-5*('Quarter 4'!AN81-1),'Players Stats'!$B$136:$J$140,1+AO81),"")</f>
        <v/>
      </c>
      <c r="AV81" s="44" t="str">
        <f t="shared" ca="1" si="142"/>
        <v/>
      </c>
      <c r="AW81" s="27" t="str">
        <f t="shared" ca="1" si="101"/>
        <v/>
      </c>
      <c r="AX81" s="44" t="str">
        <f ca="1">IF(AL81&lt;&gt;"",IF(AV81="NO",VLOOKUP(AQ81,'Players Stats'!$C$88:$I$127,7),""),"")</f>
        <v/>
      </c>
      <c r="AY81" s="44" t="str">
        <f t="shared" ca="1" si="143"/>
        <v/>
      </c>
      <c r="AZ81" s="27" t="str">
        <f t="shared" ca="1" si="102"/>
        <v/>
      </c>
      <c r="BA81" s="44" t="str">
        <f ca="1">IF(AV81="NO",VLOOKUP(AQ81,'Players Stats'!$C$88:$H$127,7-'Quarter 4'!AY81),"")</f>
        <v/>
      </c>
      <c r="BB81" s="44" t="str">
        <f t="shared" ca="1" si="144"/>
        <v/>
      </c>
      <c r="BC81" s="27" t="str">
        <f t="shared" ca="1" si="103"/>
        <v/>
      </c>
      <c r="BD81" s="44" t="str">
        <f ca="1">IF(BC81="","",IF(BC81&lt;=VLOOKUP(AQ81,'Players Stats'!$C$88:$L$127,10),"YES","NO"))</f>
        <v/>
      </c>
      <c r="BE81" s="27" t="str">
        <f t="shared" ca="1" si="104"/>
        <v/>
      </c>
      <c r="BF81" s="44" t="str">
        <f ca="1">IF(BD81="YES",IF(BE81&lt;=VLOOKUP(AQ81,'Players Stats'!$C$88:$H$127,6),1,0),"")</f>
        <v/>
      </c>
      <c r="BG81" s="27" t="str">
        <f t="shared" ca="1" si="105"/>
        <v/>
      </c>
      <c r="BH81" s="44" t="str">
        <f ca="1">IF(AND(BD81="YES",BG81&lt;&gt;""),IF(BG81&lt;=VLOOKUP(AQ81,'Players Stats'!$C$88:$H$127,6),1,0),"")</f>
        <v/>
      </c>
      <c r="BI81" s="27" t="str">
        <f t="shared" ca="1" si="106"/>
        <v/>
      </c>
      <c r="BJ81" s="44" t="str">
        <f ca="1">IF(BI81="","",IF(BI81&lt;=Simulation!$K$7,"YES","NO"))</f>
        <v/>
      </c>
      <c r="BK81" s="27" t="str">
        <f t="shared" ca="1" si="107"/>
        <v/>
      </c>
      <c r="BL81" s="44" t="str">
        <f ca="1">IF(BJ81="NO",IF(BK81&lt;=Simulation!$K$9,AN81,AO81),"")</f>
        <v/>
      </c>
      <c r="BN81" s="44" t="str">
        <f t="shared" ca="1" si="108"/>
        <v/>
      </c>
      <c r="BO81" s="6" t="str">
        <f t="shared" ca="1" si="109"/>
        <v/>
      </c>
      <c r="BP81" s="44" t="str">
        <f t="shared" ca="1" si="110"/>
        <v/>
      </c>
      <c r="BR81" s="44" t="str">
        <f t="shared" ca="1" si="81"/>
        <v/>
      </c>
      <c r="BS81" s="44" t="str">
        <f t="shared" ca="1" si="81"/>
        <v/>
      </c>
      <c r="BT81" s="44" t="str">
        <f t="shared" ca="1" si="81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45"/>
        <v/>
      </c>
      <c r="BY81" s="44" t="str">
        <f t="shared" ca="1" si="111"/>
        <v/>
      </c>
      <c r="BZ81" s="27" t="str">
        <f t="shared" ca="1" si="79"/>
        <v/>
      </c>
      <c r="CA81" s="44" t="str">
        <f t="shared" ca="1" si="112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13"/>
        <v/>
      </c>
      <c r="CE81" s="44" t="str">
        <f ca="1">IF(BV81&lt;&gt;"",VLOOKUP('Quarter 4'!CA81-5*('Quarter 4'!BX81-1),'Players Stats'!$B$136:$J$140,1+BY81),"")</f>
        <v/>
      </c>
      <c r="CF81" s="44" t="str">
        <f t="shared" ca="1" si="146"/>
        <v/>
      </c>
      <c r="CG81" s="27" t="str">
        <f t="shared" ca="1" si="114"/>
        <v/>
      </c>
      <c r="CH81" s="44" t="str">
        <f ca="1">IF(BV81&lt;&gt;"",IF(CF81="NO",VLOOKUP(CA81,'Players Stats'!$C$88:$I$127,7),""),"")</f>
        <v/>
      </c>
      <c r="CI81" s="44" t="str">
        <f t="shared" ca="1" si="147"/>
        <v/>
      </c>
      <c r="CJ81" s="27" t="str">
        <f t="shared" ca="1" si="115"/>
        <v/>
      </c>
      <c r="CK81" s="44" t="str">
        <f ca="1">IF(CF81="NO",VLOOKUP(CA81,'Players Stats'!$C$88:$H$127,7-'Quarter 4'!CI81),"")</f>
        <v/>
      </c>
      <c r="CL81" s="44" t="str">
        <f t="shared" ca="1" si="148"/>
        <v/>
      </c>
      <c r="CM81" s="27" t="str">
        <f t="shared" ca="1" si="116"/>
        <v/>
      </c>
      <c r="CN81" s="44" t="str">
        <f ca="1">IF(CM81="","",IF(CM81&lt;=VLOOKUP(CA81,'Players Stats'!$C$88:$L$127,10),"YES","NO"))</f>
        <v/>
      </c>
      <c r="CO81" s="27" t="str">
        <f t="shared" ca="1" si="117"/>
        <v/>
      </c>
      <c r="CP81" s="44" t="str">
        <f ca="1">IF(CN81="YES",IF(CO81&lt;=VLOOKUP(CA81,'Players Stats'!$C$88:$H$127,6),1,0),"")</f>
        <v/>
      </c>
      <c r="CQ81" s="27" t="str">
        <f t="shared" ca="1" si="118"/>
        <v/>
      </c>
      <c r="CR81" s="44" t="str">
        <f ca="1">IF(AND(CN81="YES",CQ81&lt;&gt;""),IF(CQ81&lt;=VLOOKUP(CA81,'Players Stats'!$C$88:$H$127,6),1,0),"")</f>
        <v/>
      </c>
      <c r="CS81" s="27" t="str">
        <f t="shared" ca="1" si="119"/>
        <v/>
      </c>
      <c r="CT81" s="44" t="str">
        <f ca="1">IF(CS81="","",IF(CS81&lt;=Simulation!$K$7,"YES","NO"))</f>
        <v/>
      </c>
      <c r="CU81" s="27" t="str">
        <f t="shared" ca="1" si="120"/>
        <v/>
      </c>
      <c r="CV81" s="44" t="str">
        <f ca="1">IF(CT81="NO",IF(CU81&lt;=Simulation!$K$9,BX81,BY81),"")</f>
        <v/>
      </c>
      <c r="CX81" s="44" t="str">
        <f t="shared" ca="1" si="121"/>
        <v/>
      </c>
      <c r="CY81" s="6" t="str">
        <f t="shared" ca="1" si="122"/>
        <v/>
      </c>
      <c r="CZ81" s="44" t="str">
        <f t="shared" ca="1" si="123"/>
        <v/>
      </c>
      <c r="DB81" s="44" t="str">
        <f t="shared" ca="1" si="82"/>
        <v/>
      </c>
      <c r="DC81" s="44" t="str">
        <f t="shared" ca="1" si="82"/>
        <v/>
      </c>
      <c r="DD81" s="44" t="str">
        <f t="shared" ca="1" si="82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49"/>
        <v/>
      </c>
      <c r="DI81" s="44" t="str">
        <f t="shared" ca="1" si="124"/>
        <v/>
      </c>
      <c r="DJ81" s="27" t="str">
        <f t="shared" ca="1" si="80"/>
        <v/>
      </c>
      <c r="DK81" s="44" t="str">
        <f t="shared" ca="1" si="125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26"/>
        <v/>
      </c>
      <c r="DO81" s="44" t="str">
        <f ca="1">IF(DF81&lt;&gt;"",VLOOKUP('Quarter 4'!DK81-5*('Quarter 4'!DH81-1),'Players Stats'!$B$136:$J$140,1+DI81),"")</f>
        <v/>
      </c>
      <c r="DP81" s="44" t="str">
        <f t="shared" ca="1" si="150"/>
        <v/>
      </c>
      <c r="DQ81" s="27" t="str">
        <f t="shared" ca="1" si="127"/>
        <v/>
      </c>
      <c r="DR81" s="44" t="str">
        <f ca="1">IF(DF81&lt;&gt;"",IF(DP81="NO",VLOOKUP(DK81,'Players Stats'!$C$88:$I$127,7),""),"")</f>
        <v/>
      </c>
      <c r="DS81" s="44" t="str">
        <f t="shared" ca="1" si="151"/>
        <v/>
      </c>
      <c r="DT81" s="27" t="str">
        <f t="shared" ca="1" si="128"/>
        <v/>
      </c>
      <c r="DU81" s="44" t="str">
        <f ca="1">IF(DP81="NO",VLOOKUP(DK81,'Players Stats'!$C$88:$H$127,7-'Quarter 4'!DS81),"")</f>
        <v/>
      </c>
      <c r="DV81" s="44" t="str">
        <f t="shared" ca="1" si="152"/>
        <v/>
      </c>
      <c r="DW81" s="27" t="str">
        <f t="shared" ca="1" si="129"/>
        <v/>
      </c>
      <c r="DX81" s="44" t="str">
        <f ca="1">IF(DW81="","",IF(DW81&lt;=VLOOKUP(DK81,'Players Stats'!$C$88:$L$127,10),"YES","NO"))</f>
        <v/>
      </c>
      <c r="DY81" s="27" t="str">
        <f t="shared" ca="1" si="130"/>
        <v/>
      </c>
      <c r="DZ81" s="44" t="str">
        <f ca="1">IF(DX81="YES",IF(DY81&lt;=VLOOKUP(DK81,'Players Stats'!$C$88:$H$127,6),1,0),"")</f>
        <v/>
      </c>
      <c r="EA81" s="27" t="str">
        <f t="shared" ca="1" si="131"/>
        <v/>
      </c>
      <c r="EB81" s="44" t="str">
        <f ca="1">IF(AND(DX81="YES",EA81&lt;&gt;""),IF(EA81&lt;=VLOOKUP(DK81,'Players Stats'!$C$88:$H$127,6),1,0),"")</f>
        <v/>
      </c>
      <c r="EC81" s="27" t="str">
        <f t="shared" ca="1" si="132"/>
        <v/>
      </c>
      <c r="ED81" s="44" t="str">
        <f ca="1">IF(EC81="","",IF(EC81&lt;=Simulation!$K$7,"YES","NO"))</f>
        <v/>
      </c>
      <c r="EE81" s="27" t="str">
        <f t="shared" ca="1" si="133"/>
        <v/>
      </c>
      <c r="EF81" s="44" t="str">
        <f ca="1">IF(ED81="NO",IF(EE81&lt;=Simulation!$K$9,DH81,DI81),"")</f>
        <v/>
      </c>
      <c r="EH81" s="44" t="str">
        <f t="shared" ca="1" si="134"/>
        <v/>
      </c>
      <c r="EI81" s="6" t="str">
        <f t="shared" ca="1" si="135"/>
        <v/>
      </c>
      <c r="EJ81" s="44" t="str">
        <f t="shared" ca="1" si="136"/>
        <v/>
      </c>
      <c r="EL81" s="44" t="str">
        <f t="shared" ca="1" si="83"/>
        <v/>
      </c>
      <c r="EM81" s="44" t="str">
        <f t="shared" ca="1" si="83"/>
        <v/>
      </c>
      <c r="EN81" s="44" t="str">
        <f t="shared" ca="1" si="83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37"/>
        <v/>
      </c>
      <c r="E82" s="44" t="str">
        <f t="shared" ca="1" si="84"/>
        <v/>
      </c>
      <c r="F82" s="27" t="str">
        <f t="shared" ca="1" si="85"/>
        <v/>
      </c>
      <c r="G82" s="44" t="str">
        <f t="shared" ca="1" si="86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27" t="str">
        <f t="shared" ca="1" si="87"/>
        <v/>
      </c>
      <c r="K82" s="44" t="str">
        <f ca="1">IF(B82&lt;&gt;"",VLOOKUP('Quarter 4'!G82-5*('Quarter 4'!D82-1),'Players Stats'!$B$136:$J$140,1+E82),"")</f>
        <v/>
      </c>
      <c r="L82" s="44" t="str">
        <f t="shared" ca="1" si="138"/>
        <v/>
      </c>
      <c r="M82" s="27" t="str">
        <f t="shared" ca="1" si="88"/>
        <v/>
      </c>
      <c r="N82" s="44" t="str">
        <f ca="1">IF(B82&lt;&gt;"",IF(L82="NO",VLOOKUP(G82,'Players Stats'!$C$88:$I$127,7),""),"")</f>
        <v/>
      </c>
      <c r="O82" s="44" t="str">
        <f t="shared" ca="1" si="139"/>
        <v/>
      </c>
      <c r="P82" s="27" t="str">
        <f t="shared" ca="1" si="89"/>
        <v/>
      </c>
      <c r="Q82" s="44" t="str">
        <f ca="1">IF(L82="NO",VLOOKUP(G82,'Players Stats'!$C$88:$H$127,7-'Quarter 4'!O82),"")</f>
        <v/>
      </c>
      <c r="R82" s="44" t="str">
        <f t="shared" ca="1" si="140"/>
        <v/>
      </c>
      <c r="S82" s="27" t="str">
        <f t="shared" ca="1" si="90"/>
        <v/>
      </c>
      <c r="T82" s="44" t="str">
        <f ca="1">IF(S82="","",IF(S82&lt;=VLOOKUP(G82,'Players Stats'!$C$88:$L$127,10),"YES","NO"))</f>
        <v/>
      </c>
      <c r="U82" s="27" t="str">
        <f t="shared" ca="1" si="91"/>
        <v/>
      </c>
      <c r="V82" s="44" t="str">
        <f ca="1">IF(T82="YES",IF(U82&lt;=VLOOKUP(G82,'Players Stats'!$C$88:$H$127,6),1,0),"")</f>
        <v/>
      </c>
      <c r="W82" s="27" t="str">
        <f t="shared" ca="1" si="92"/>
        <v/>
      </c>
      <c r="X82" s="44" t="str">
        <f ca="1">IF(AND(T82="YES",W82&lt;&gt;""),IF(W82&lt;=VLOOKUP(G82,'Players Stats'!$C$88:$H$127,6),1,0),"")</f>
        <v/>
      </c>
      <c r="Y82" s="27" t="str">
        <f t="shared" ca="1" si="93"/>
        <v/>
      </c>
      <c r="Z82" s="44" t="str">
        <f ca="1">IF(Y82="","",IF(Y82&lt;=Simulation!$K$7,"YES","NO"))</f>
        <v/>
      </c>
      <c r="AA82" s="27" t="str">
        <f t="shared" ca="1" si="94"/>
        <v/>
      </c>
      <c r="AB82" s="44" t="str">
        <f ca="1">IF(Z82="NO",IF(AA82&lt;=Simulation!$K$9,D82,E82),"")</f>
        <v/>
      </c>
      <c r="AD82" s="44" t="str">
        <f t="shared" ca="1" si="95"/>
        <v/>
      </c>
      <c r="AE82" s="6" t="str">
        <f t="shared" ca="1" si="96"/>
        <v/>
      </c>
      <c r="AF82" s="44" t="str">
        <f t="shared" ca="1" si="97"/>
        <v/>
      </c>
      <c r="AH82" s="44" t="str">
        <f t="shared" ca="1" si="77"/>
        <v/>
      </c>
      <c r="AI82" s="44" t="str">
        <f t="shared" ca="1" si="77"/>
        <v/>
      </c>
      <c r="AJ82" s="44" t="str">
        <f t="shared" ca="1" si="77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41"/>
        <v/>
      </c>
      <c r="AO82" s="44" t="str">
        <f t="shared" ca="1" si="98"/>
        <v/>
      </c>
      <c r="AP82" s="27" t="str">
        <f t="shared" ca="1" si="78"/>
        <v/>
      </c>
      <c r="AQ82" s="44" t="str">
        <f t="shared" ca="1" si="99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00"/>
        <v/>
      </c>
      <c r="AU82" s="44" t="str">
        <f ca="1">IF(AL82&lt;&gt;"",VLOOKUP('Quarter 4'!AQ82-5*('Quarter 4'!AN82-1),'Players Stats'!$B$136:$J$140,1+AO82),"")</f>
        <v/>
      </c>
      <c r="AV82" s="44" t="str">
        <f t="shared" ca="1" si="142"/>
        <v/>
      </c>
      <c r="AW82" s="27" t="str">
        <f t="shared" ca="1" si="101"/>
        <v/>
      </c>
      <c r="AX82" s="44" t="str">
        <f ca="1">IF(AL82&lt;&gt;"",IF(AV82="NO",VLOOKUP(AQ82,'Players Stats'!$C$88:$I$127,7),""),"")</f>
        <v/>
      </c>
      <c r="AY82" s="44" t="str">
        <f t="shared" ca="1" si="143"/>
        <v/>
      </c>
      <c r="AZ82" s="27" t="str">
        <f t="shared" ca="1" si="102"/>
        <v/>
      </c>
      <c r="BA82" s="44" t="str">
        <f ca="1">IF(AV82="NO",VLOOKUP(AQ82,'Players Stats'!$C$88:$H$127,7-'Quarter 4'!AY82),"")</f>
        <v/>
      </c>
      <c r="BB82" s="44" t="str">
        <f t="shared" ca="1" si="144"/>
        <v/>
      </c>
      <c r="BC82" s="27" t="str">
        <f t="shared" ca="1" si="103"/>
        <v/>
      </c>
      <c r="BD82" s="44" t="str">
        <f ca="1">IF(BC82="","",IF(BC82&lt;=VLOOKUP(AQ82,'Players Stats'!$C$88:$L$127,10),"YES","NO"))</f>
        <v/>
      </c>
      <c r="BE82" s="27" t="str">
        <f t="shared" ca="1" si="104"/>
        <v/>
      </c>
      <c r="BF82" s="44" t="str">
        <f ca="1">IF(BD82="YES",IF(BE82&lt;=VLOOKUP(AQ82,'Players Stats'!$C$88:$H$127,6),1,0),"")</f>
        <v/>
      </c>
      <c r="BG82" s="27" t="str">
        <f t="shared" ca="1" si="105"/>
        <v/>
      </c>
      <c r="BH82" s="44" t="str">
        <f ca="1">IF(AND(BD82="YES",BG82&lt;&gt;""),IF(BG82&lt;=VLOOKUP(AQ82,'Players Stats'!$C$88:$H$127,6),1,0),"")</f>
        <v/>
      </c>
      <c r="BI82" s="27" t="str">
        <f t="shared" ca="1" si="106"/>
        <v/>
      </c>
      <c r="BJ82" s="44" t="str">
        <f ca="1">IF(BI82="","",IF(BI82&lt;=Simulation!$K$7,"YES","NO"))</f>
        <v/>
      </c>
      <c r="BK82" s="27" t="str">
        <f t="shared" ca="1" si="107"/>
        <v/>
      </c>
      <c r="BL82" s="44" t="str">
        <f ca="1">IF(BJ82="NO",IF(BK82&lt;=Simulation!$K$9,AN82,AO82),"")</f>
        <v/>
      </c>
      <c r="BN82" s="44" t="str">
        <f t="shared" ca="1" si="108"/>
        <v/>
      </c>
      <c r="BO82" s="6" t="str">
        <f t="shared" ca="1" si="109"/>
        <v/>
      </c>
      <c r="BP82" s="44" t="str">
        <f t="shared" ca="1" si="110"/>
        <v/>
      </c>
      <c r="BR82" s="44" t="str">
        <f t="shared" ca="1" si="81"/>
        <v/>
      </c>
      <c r="BS82" s="44" t="str">
        <f t="shared" ca="1" si="81"/>
        <v/>
      </c>
      <c r="BT82" s="44" t="str">
        <f t="shared" ca="1" si="81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45"/>
        <v/>
      </c>
      <c r="BY82" s="44" t="str">
        <f t="shared" ca="1" si="111"/>
        <v/>
      </c>
      <c r="BZ82" s="27" t="str">
        <f t="shared" ca="1" si="79"/>
        <v/>
      </c>
      <c r="CA82" s="44" t="str">
        <f t="shared" ca="1" si="112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13"/>
        <v/>
      </c>
      <c r="CE82" s="44" t="str">
        <f ca="1">IF(BV82&lt;&gt;"",VLOOKUP('Quarter 4'!CA82-5*('Quarter 4'!BX82-1),'Players Stats'!$B$136:$J$140,1+BY82),"")</f>
        <v/>
      </c>
      <c r="CF82" s="44" t="str">
        <f t="shared" ca="1" si="146"/>
        <v/>
      </c>
      <c r="CG82" s="27" t="str">
        <f t="shared" ca="1" si="114"/>
        <v/>
      </c>
      <c r="CH82" s="44" t="str">
        <f ca="1">IF(BV82&lt;&gt;"",IF(CF82="NO",VLOOKUP(CA82,'Players Stats'!$C$88:$I$127,7),""),"")</f>
        <v/>
      </c>
      <c r="CI82" s="44" t="str">
        <f t="shared" ca="1" si="147"/>
        <v/>
      </c>
      <c r="CJ82" s="27" t="str">
        <f t="shared" ca="1" si="115"/>
        <v/>
      </c>
      <c r="CK82" s="44" t="str">
        <f ca="1">IF(CF82="NO",VLOOKUP(CA82,'Players Stats'!$C$88:$H$127,7-'Quarter 4'!CI82),"")</f>
        <v/>
      </c>
      <c r="CL82" s="44" t="str">
        <f t="shared" ca="1" si="148"/>
        <v/>
      </c>
      <c r="CM82" s="27" t="str">
        <f t="shared" ca="1" si="116"/>
        <v/>
      </c>
      <c r="CN82" s="44" t="str">
        <f ca="1">IF(CM82="","",IF(CM82&lt;=VLOOKUP(CA82,'Players Stats'!$C$88:$L$127,10),"YES","NO"))</f>
        <v/>
      </c>
      <c r="CO82" s="27" t="str">
        <f t="shared" ca="1" si="117"/>
        <v/>
      </c>
      <c r="CP82" s="44" t="str">
        <f ca="1">IF(CN82="YES",IF(CO82&lt;=VLOOKUP(CA82,'Players Stats'!$C$88:$H$127,6),1,0),"")</f>
        <v/>
      </c>
      <c r="CQ82" s="27" t="str">
        <f t="shared" ca="1" si="118"/>
        <v/>
      </c>
      <c r="CR82" s="44" t="str">
        <f ca="1">IF(AND(CN82="YES",CQ82&lt;&gt;""),IF(CQ82&lt;=VLOOKUP(CA82,'Players Stats'!$C$88:$H$127,6),1,0),"")</f>
        <v/>
      </c>
      <c r="CS82" s="27" t="str">
        <f t="shared" ca="1" si="119"/>
        <v/>
      </c>
      <c r="CT82" s="44" t="str">
        <f ca="1">IF(CS82="","",IF(CS82&lt;=Simulation!$K$7,"YES","NO"))</f>
        <v/>
      </c>
      <c r="CU82" s="27" t="str">
        <f t="shared" ca="1" si="120"/>
        <v/>
      </c>
      <c r="CV82" s="44" t="str">
        <f ca="1">IF(CT82="NO",IF(CU82&lt;=Simulation!$K$9,BX82,BY82),"")</f>
        <v/>
      </c>
      <c r="CX82" s="44" t="str">
        <f t="shared" ca="1" si="121"/>
        <v/>
      </c>
      <c r="CY82" s="6" t="str">
        <f t="shared" ca="1" si="122"/>
        <v/>
      </c>
      <c r="CZ82" s="44" t="str">
        <f t="shared" ca="1" si="123"/>
        <v/>
      </c>
      <c r="DB82" s="44" t="str">
        <f t="shared" ca="1" si="82"/>
        <v/>
      </c>
      <c r="DC82" s="44" t="str">
        <f t="shared" ca="1" si="82"/>
        <v/>
      </c>
      <c r="DD82" s="44" t="str">
        <f t="shared" ca="1" si="82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49"/>
        <v/>
      </c>
      <c r="DI82" s="44" t="str">
        <f t="shared" ca="1" si="124"/>
        <v/>
      </c>
      <c r="DJ82" s="27" t="str">
        <f t="shared" ca="1" si="80"/>
        <v/>
      </c>
      <c r="DK82" s="44" t="str">
        <f t="shared" ca="1" si="125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26"/>
        <v/>
      </c>
      <c r="DO82" s="44" t="str">
        <f ca="1">IF(DF82&lt;&gt;"",VLOOKUP('Quarter 4'!DK82-5*('Quarter 4'!DH82-1),'Players Stats'!$B$136:$J$140,1+DI82),"")</f>
        <v/>
      </c>
      <c r="DP82" s="44" t="str">
        <f t="shared" ca="1" si="150"/>
        <v/>
      </c>
      <c r="DQ82" s="27" t="str">
        <f t="shared" ca="1" si="127"/>
        <v/>
      </c>
      <c r="DR82" s="44" t="str">
        <f ca="1">IF(DF82&lt;&gt;"",IF(DP82="NO",VLOOKUP(DK82,'Players Stats'!$C$88:$I$127,7),""),"")</f>
        <v/>
      </c>
      <c r="DS82" s="44" t="str">
        <f t="shared" ca="1" si="151"/>
        <v/>
      </c>
      <c r="DT82" s="27" t="str">
        <f t="shared" ca="1" si="128"/>
        <v/>
      </c>
      <c r="DU82" s="44" t="str">
        <f ca="1">IF(DP82="NO",VLOOKUP(DK82,'Players Stats'!$C$88:$H$127,7-'Quarter 4'!DS82),"")</f>
        <v/>
      </c>
      <c r="DV82" s="44" t="str">
        <f t="shared" ca="1" si="152"/>
        <v/>
      </c>
      <c r="DW82" s="27" t="str">
        <f t="shared" ca="1" si="129"/>
        <v/>
      </c>
      <c r="DX82" s="44" t="str">
        <f ca="1">IF(DW82="","",IF(DW82&lt;=VLOOKUP(DK82,'Players Stats'!$C$88:$L$127,10),"YES","NO"))</f>
        <v/>
      </c>
      <c r="DY82" s="27" t="str">
        <f t="shared" ca="1" si="130"/>
        <v/>
      </c>
      <c r="DZ82" s="44" t="str">
        <f ca="1">IF(DX82="YES",IF(DY82&lt;=VLOOKUP(DK82,'Players Stats'!$C$88:$H$127,6),1,0),"")</f>
        <v/>
      </c>
      <c r="EA82" s="27" t="str">
        <f t="shared" ca="1" si="131"/>
        <v/>
      </c>
      <c r="EB82" s="44" t="str">
        <f ca="1">IF(AND(DX82="YES",EA82&lt;&gt;""),IF(EA82&lt;=VLOOKUP(DK82,'Players Stats'!$C$88:$H$127,6),1,0),"")</f>
        <v/>
      </c>
      <c r="EC82" s="27" t="str">
        <f t="shared" ca="1" si="132"/>
        <v/>
      </c>
      <c r="ED82" s="44" t="str">
        <f ca="1">IF(EC82="","",IF(EC82&lt;=Simulation!$K$7,"YES","NO"))</f>
        <v/>
      </c>
      <c r="EE82" s="27" t="str">
        <f t="shared" ca="1" si="133"/>
        <v/>
      </c>
      <c r="EF82" s="44" t="str">
        <f ca="1">IF(ED82="NO",IF(EE82&lt;=Simulation!$K$9,DH82,DI82),"")</f>
        <v/>
      </c>
      <c r="EH82" s="44" t="str">
        <f t="shared" ca="1" si="134"/>
        <v/>
      </c>
      <c r="EI82" s="6" t="str">
        <f t="shared" ca="1" si="135"/>
        <v/>
      </c>
      <c r="EJ82" s="44" t="str">
        <f t="shared" ca="1" si="136"/>
        <v/>
      </c>
      <c r="EL82" s="44" t="str">
        <f t="shared" ca="1" si="83"/>
        <v/>
      </c>
      <c r="EM82" s="44" t="str">
        <f t="shared" ca="1" si="83"/>
        <v/>
      </c>
      <c r="EN82" s="44" t="str">
        <f t="shared" ca="1" si="83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37"/>
        <v/>
      </c>
      <c r="E83" s="44" t="str">
        <f t="shared" ca="1" si="84"/>
        <v/>
      </c>
      <c r="F83" s="27" t="str">
        <f t="shared" ca="1" si="85"/>
        <v/>
      </c>
      <c r="G83" s="44" t="str">
        <f t="shared" ca="1" si="86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27" t="str">
        <f t="shared" ca="1" si="87"/>
        <v/>
      </c>
      <c r="K83" s="44" t="str">
        <f ca="1">IF(B83&lt;&gt;"",VLOOKUP('Quarter 4'!G83-5*('Quarter 4'!D83-1),'Players Stats'!$B$136:$J$140,1+E83),"")</f>
        <v/>
      </c>
      <c r="L83" s="44" t="str">
        <f t="shared" ca="1" si="138"/>
        <v/>
      </c>
      <c r="M83" s="27" t="str">
        <f t="shared" ca="1" si="88"/>
        <v/>
      </c>
      <c r="N83" s="44" t="str">
        <f ca="1">IF(B83&lt;&gt;"",IF(L83="NO",VLOOKUP(G83,'Players Stats'!$C$88:$I$127,7),""),"")</f>
        <v/>
      </c>
      <c r="O83" s="44" t="str">
        <f t="shared" ca="1" si="139"/>
        <v/>
      </c>
      <c r="P83" s="27" t="str">
        <f t="shared" ca="1" si="89"/>
        <v/>
      </c>
      <c r="Q83" s="44" t="str">
        <f ca="1">IF(L83="NO",VLOOKUP(G83,'Players Stats'!$C$88:$H$127,7-'Quarter 4'!O83),"")</f>
        <v/>
      </c>
      <c r="R83" s="44" t="str">
        <f t="shared" ca="1" si="140"/>
        <v/>
      </c>
      <c r="S83" s="27" t="str">
        <f t="shared" ca="1" si="90"/>
        <v/>
      </c>
      <c r="T83" s="44" t="str">
        <f ca="1">IF(S83="","",IF(S83&lt;=VLOOKUP(G83,'Players Stats'!$C$88:$L$127,10),"YES","NO"))</f>
        <v/>
      </c>
      <c r="U83" s="27" t="str">
        <f t="shared" ca="1" si="91"/>
        <v/>
      </c>
      <c r="V83" s="44" t="str">
        <f ca="1">IF(T83="YES",IF(U83&lt;=VLOOKUP(G83,'Players Stats'!$C$88:$H$127,6),1,0),"")</f>
        <v/>
      </c>
      <c r="W83" s="27" t="str">
        <f t="shared" ca="1" si="92"/>
        <v/>
      </c>
      <c r="X83" s="44" t="str">
        <f ca="1">IF(AND(T83="YES",W83&lt;&gt;""),IF(W83&lt;=VLOOKUP(G83,'Players Stats'!$C$88:$H$127,6),1,0),"")</f>
        <v/>
      </c>
      <c r="Y83" s="27" t="str">
        <f t="shared" ca="1" si="93"/>
        <v/>
      </c>
      <c r="Z83" s="44" t="str">
        <f ca="1">IF(Y83="","",IF(Y83&lt;=Simulation!$K$7,"YES","NO"))</f>
        <v/>
      </c>
      <c r="AA83" s="27" t="str">
        <f t="shared" ca="1" si="94"/>
        <v/>
      </c>
      <c r="AB83" s="44" t="str">
        <f ca="1">IF(Z83="NO",IF(AA83&lt;=Simulation!$K$9,D83,E83),"")</f>
        <v/>
      </c>
      <c r="AD83" s="44" t="str">
        <f t="shared" ca="1" si="95"/>
        <v/>
      </c>
      <c r="AE83" s="6" t="str">
        <f t="shared" ca="1" si="96"/>
        <v/>
      </c>
      <c r="AF83" s="44" t="str">
        <f t="shared" ca="1" si="97"/>
        <v/>
      </c>
      <c r="AH83" s="44" t="str">
        <f t="shared" ca="1" si="77"/>
        <v/>
      </c>
      <c r="AI83" s="44" t="str">
        <f t="shared" ca="1" si="77"/>
        <v/>
      </c>
      <c r="AJ83" s="44" t="str">
        <f t="shared" ca="1" si="77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41"/>
        <v/>
      </c>
      <c r="AO83" s="44" t="str">
        <f t="shared" ca="1" si="98"/>
        <v/>
      </c>
      <c r="AP83" s="27" t="str">
        <f t="shared" ca="1" si="78"/>
        <v/>
      </c>
      <c r="AQ83" s="44" t="str">
        <f t="shared" ca="1" si="99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00"/>
        <v/>
      </c>
      <c r="AU83" s="44" t="str">
        <f ca="1">IF(AL83&lt;&gt;"",VLOOKUP('Quarter 4'!AQ83-5*('Quarter 4'!AN83-1),'Players Stats'!$B$136:$J$140,1+AO83),"")</f>
        <v/>
      </c>
      <c r="AV83" s="44" t="str">
        <f t="shared" ca="1" si="142"/>
        <v/>
      </c>
      <c r="AW83" s="27" t="str">
        <f t="shared" ca="1" si="101"/>
        <v/>
      </c>
      <c r="AX83" s="44" t="str">
        <f ca="1">IF(AL83&lt;&gt;"",IF(AV83="NO",VLOOKUP(AQ83,'Players Stats'!$C$88:$I$127,7),""),"")</f>
        <v/>
      </c>
      <c r="AY83" s="44" t="str">
        <f t="shared" ca="1" si="143"/>
        <v/>
      </c>
      <c r="AZ83" s="27" t="str">
        <f t="shared" ca="1" si="102"/>
        <v/>
      </c>
      <c r="BA83" s="44" t="str">
        <f ca="1">IF(AV83="NO",VLOOKUP(AQ83,'Players Stats'!$C$88:$H$127,7-'Quarter 4'!AY83),"")</f>
        <v/>
      </c>
      <c r="BB83" s="44" t="str">
        <f t="shared" ca="1" si="144"/>
        <v/>
      </c>
      <c r="BC83" s="27" t="str">
        <f t="shared" ca="1" si="103"/>
        <v/>
      </c>
      <c r="BD83" s="44" t="str">
        <f ca="1">IF(BC83="","",IF(BC83&lt;=VLOOKUP(AQ83,'Players Stats'!$C$88:$L$127,10),"YES","NO"))</f>
        <v/>
      </c>
      <c r="BE83" s="27" t="str">
        <f t="shared" ca="1" si="104"/>
        <v/>
      </c>
      <c r="BF83" s="44" t="str">
        <f ca="1">IF(BD83="YES",IF(BE83&lt;=VLOOKUP(AQ83,'Players Stats'!$C$88:$H$127,6),1,0),"")</f>
        <v/>
      </c>
      <c r="BG83" s="27" t="str">
        <f t="shared" ca="1" si="105"/>
        <v/>
      </c>
      <c r="BH83" s="44" t="str">
        <f ca="1">IF(AND(BD83="YES",BG83&lt;&gt;""),IF(BG83&lt;=VLOOKUP(AQ83,'Players Stats'!$C$88:$H$127,6),1,0),"")</f>
        <v/>
      </c>
      <c r="BI83" s="27" t="str">
        <f t="shared" ca="1" si="106"/>
        <v/>
      </c>
      <c r="BJ83" s="44" t="str">
        <f ca="1">IF(BI83="","",IF(BI83&lt;=Simulation!$K$7,"YES","NO"))</f>
        <v/>
      </c>
      <c r="BK83" s="27" t="str">
        <f t="shared" ca="1" si="107"/>
        <v/>
      </c>
      <c r="BL83" s="44" t="str">
        <f ca="1">IF(BJ83="NO",IF(BK83&lt;=Simulation!$K$9,AN83,AO83),"")</f>
        <v/>
      </c>
      <c r="BN83" s="44" t="str">
        <f t="shared" ca="1" si="108"/>
        <v/>
      </c>
      <c r="BO83" s="6" t="str">
        <f t="shared" ca="1" si="109"/>
        <v/>
      </c>
      <c r="BP83" s="44" t="str">
        <f t="shared" ca="1" si="110"/>
        <v/>
      </c>
      <c r="BR83" s="44" t="str">
        <f t="shared" ca="1" si="81"/>
        <v/>
      </c>
      <c r="BS83" s="44" t="str">
        <f t="shared" ca="1" si="81"/>
        <v/>
      </c>
      <c r="BT83" s="44" t="str">
        <f t="shared" ca="1" si="81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45"/>
        <v/>
      </c>
      <c r="BY83" s="44" t="str">
        <f t="shared" ca="1" si="111"/>
        <v/>
      </c>
      <c r="BZ83" s="27" t="str">
        <f t="shared" ca="1" si="79"/>
        <v/>
      </c>
      <c r="CA83" s="44" t="str">
        <f t="shared" ca="1" si="112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13"/>
        <v/>
      </c>
      <c r="CE83" s="44" t="str">
        <f ca="1">IF(BV83&lt;&gt;"",VLOOKUP('Quarter 4'!CA83-5*('Quarter 4'!BX83-1),'Players Stats'!$B$136:$J$140,1+BY83),"")</f>
        <v/>
      </c>
      <c r="CF83" s="44" t="str">
        <f t="shared" ca="1" si="146"/>
        <v/>
      </c>
      <c r="CG83" s="27" t="str">
        <f t="shared" ca="1" si="114"/>
        <v/>
      </c>
      <c r="CH83" s="44" t="str">
        <f ca="1">IF(BV83&lt;&gt;"",IF(CF83="NO",VLOOKUP(CA83,'Players Stats'!$C$88:$I$127,7),""),"")</f>
        <v/>
      </c>
      <c r="CI83" s="44" t="str">
        <f t="shared" ca="1" si="147"/>
        <v/>
      </c>
      <c r="CJ83" s="27" t="str">
        <f t="shared" ca="1" si="115"/>
        <v/>
      </c>
      <c r="CK83" s="44" t="str">
        <f ca="1">IF(CF83="NO",VLOOKUP(CA83,'Players Stats'!$C$88:$H$127,7-'Quarter 4'!CI83),"")</f>
        <v/>
      </c>
      <c r="CL83" s="44" t="str">
        <f t="shared" ca="1" si="148"/>
        <v/>
      </c>
      <c r="CM83" s="27" t="str">
        <f t="shared" ca="1" si="116"/>
        <v/>
      </c>
      <c r="CN83" s="44" t="str">
        <f ca="1">IF(CM83="","",IF(CM83&lt;=VLOOKUP(CA83,'Players Stats'!$C$88:$L$127,10),"YES","NO"))</f>
        <v/>
      </c>
      <c r="CO83" s="27" t="str">
        <f t="shared" ca="1" si="117"/>
        <v/>
      </c>
      <c r="CP83" s="44" t="str">
        <f ca="1">IF(CN83="YES",IF(CO83&lt;=VLOOKUP(CA83,'Players Stats'!$C$88:$H$127,6),1,0),"")</f>
        <v/>
      </c>
      <c r="CQ83" s="27" t="str">
        <f t="shared" ca="1" si="118"/>
        <v/>
      </c>
      <c r="CR83" s="44" t="str">
        <f ca="1">IF(AND(CN83="YES",CQ83&lt;&gt;""),IF(CQ83&lt;=VLOOKUP(CA83,'Players Stats'!$C$88:$H$127,6),1,0),"")</f>
        <v/>
      </c>
      <c r="CS83" s="27" t="str">
        <f t="shared" ca="1" si="119"/>
        <v/>
      </c>
      <c r="CT83" s="44" t="str">
        <f ca="1">IF(CS83="","",IF(CS83&lt;=Simulation!$K$7,"YES","NO"))</f>
        <v/>
      </c>
      <c r="CU83" s="27" t="str">
        <f t="shared" ca="1" si="120"/>
        <v/>
      </c>
      <c r="CV83" s="44" t="str">
        <f ca="1">IF(CT83="NO",IF(CU83&lt;=Simulation!$K$9,BX83,BY83),"")</f>
        <v/>
      </c>
      <c r="CX83" s="44" t="str">
        <f t="shared" ca="1" si="121"/>
        <v/>
      </c>
      <c r="CY83" s="6" t="str">
        <f t="shared" ca="1" si="122"/>
        <v/>
      </c>
      <c r="CZ83" s="44" t="str">
        <f t="shared" ca="1" si="123"/>
        <v/>
      </c>
      <c r="DB83" s="44" t="str">
        <f t="shared" ca="1" si="82"/>
        <v/>
      </c>
      <c r="DC83" s="44" t="str">
        <f t="shared" ca="1" si="82"/>
        <v/>
      </c>
      <c r="DD83" s="44" t="str">
        <f t="shared" ca="1" si="82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49"/>
        <v/>
      </c>
      <c r="DI83" s="44" t="str">
        <f t="shared" ca="1" si="124"/>
        <v/>
      </c>
      <c r="DJ83" s="27" t="str">
        <f t="shared" ca="1" si="80"/>
        <v/>
      </c>
      <c r="DK83" s="44" t="str">
        <f t="shared" ca="1" si="125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26"/>
        <v/>
      </c>
      <c r="DO83" s="44" t="str">
        <f ca="1">IF(DF83&lt;&gt;"",VLOOKUP('Quarter 4'!DK83-5*('Quarter 4'!DH83-1),'Players Stats'!$B$136:$J$140,1+DI83),"")</f>
        <v/>
      </c>
      <c r="DP83" s="44" t="str">
        <f t="shared" ca="1" si="150"/>
        <v/>
      </c>
      <c r="DQ83" s="27" t="str">
        <f t="shared" ca="1" si="127"/>
        <v/>
      </c>
      <c r="DR83" s="44" t="str">
        <f ca="1">IF(DF83&lt;&gt;"",IF(DP83="NO",VLOOKUP(DK83,'Players Stats'!$C$88:$I$127,7),""),"")</f>
        <v/>
      </c>
      <c r="DS83" s="44" t="str">
        <f t="shared" ca="1" si="151"/>
        <v/>
      </c>
      <c r="DT83" s="27" t="str">
        <f t="shared" ca="1" si="128"/>
        <v/>
      </c>
      <c r="DU83" s="44" t="str">
        <f ca="1">IF(DP83="NO",VLOOKUP(DK83,'Players Stats'!$C$88:$H$127,7-'Quarter 4'!DS83),"")</f>
        <v/>
      </c>
      <c r="DV83" s="44" t="str">
        <f t="shared" ca="1" si="152"/>
        <v/>
      </c>
      <c r="DW83" s="27" t="str">
        <f t="shared" ca="1" si="129"/>
        <v/>
      </c>
      <c r="DX83" s="44" t="str">
        <f ca="1">IF(DW83="","",IF(DW83&lt;=VLOOKUP(DK83,'Players Stats'!$C$88:$L$127,10),"YES","NO"))</f>
        <v/>
      </c>
      <c r="DY83" s="27" t="str">
        <f t="shared" ca="1" si="130"/>
        <v/>
      </c>
      <c r="DZ83" s="44" t="str">
        <f ca="1">IF(DX83="YES",IF(DY83&lt;=VLOOKUP(DK83,'Players Stats'!$C$88:$H$127,6),1,0),"")</f>
        <v/>
      </c>
      <c r="EA83" s="27" t="str">
        <f t="shared" ca="1" si="131"/>
        <v/>
      </c>
      <c r="EB83" s="44" t="str">
        <f ca="1">IF(AND(DX83="YES",EA83&lt;&gt;""),IF(EA83&lt;=VLOOKUP(DK83,'Players Stats'!$C$88:$H$127,6),1,0),"")</f>
        <v/>
      </c>
      <c r="EC83" s="27" t="str">
        <f t="shared" ca="1" si="132"/>
        <v/>
      </c>
      <c r="ED83" s="44" t="str">
        <f ca="1">IF(EC83="","",IF(EC83&lt;=Simulation!$K$7,"YES","NO"))</f>
        <v/>
      </c>
      <c r="EE83" s="27" t="str">
        <f t="shared" ca="1" si="133"/>
        <v/>
      </c>
      <c r="EF83" s="44" t="str">
        <f ca="1">IF(ED83="NO",IF(EE83&lt;=Simulation!$K$9,DH83,DI83),"")</f>
        <v/>
      </c>
      <c r="EH83" s="44" t="str">
        <f t="shared" ca="1" si="134"/>
        <v/>
      </c>
      <c r="EI83" s="6" t="str">
        <f t="shared" ca="1" si="135"/>
        <v/>
      </c>
      <c r="EJ83" s="44" t="str">
        <f t="shared" ca="1" si="136"/>
        <v/>
      </c>
      <c r="EL83" s="44" t="str">
        <f t="shared" ca="1" si="83"/>
        <v/>
      </c>
      <c r="EM83" s="44" t="str">
        <f t="shared" ca="1" si="83"/>
        <v/>
      </c>
      <c r="EN83" s="44" t="str">
        <f t="shared" ca="1" si="83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37"/>
        <v/>
      </c>
      <c r="E84" s="44" t="str">
        <f t="shared" ca="1" si="84"/>
        <v/>
      </c>
      <c r="F84" s="27" t="str">
        <f t="shared" ca="1" si="85"/>
        <v/>
      </c>
      <c r="G84" s="44" t="str">
        <f t="shared" ca="1" si="86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27" t="str">
        <f t="shared" ca="1" si="87"/>
        <v/>
      </c>
      <c r="K84" s="44" t="str">
        <f ca="1">IF(B84&lt;&gt;"",VLOOKUP('Quarter 4'!G84-5*('Quarter 4'!D84-1),'Players Stats'!$B$136:$J$140,1+E84),"")</f>
        <v/>
      </c>
      <c r="L84" s="44" t="str">
        <f t="shared" ca="1" si="138"/>
        <v/>
      </c>
      <c r="M84" s="27" t="str">
        <f t="shared" ca="1" si="88"/>
        <v/>
      </c>
      <c r="N84" s="44" t="str">
        <f ca="1">IF(B84&lt;&gt;"",IF(L84="NO",VLOOKUP(G84,'Players Stats'!$C$88:$I$127,7),""),"")</f>
        <v/>
      </c>
      <c r="O84" s="44" t="str">
        <f t="shared" ca="1" si="139"/>
        <v/>
      </c>
      <c r="P84" s="27" t="str">
        <f t="shared" ca="1" si="89"/>
        <v/>
      </c>
      <c r="Q84" s="44" t="str">
        <f ca="1">IF(L84="NO",VLOOKUP(G84,'Players Stats'!$C$88:$H$127,7-'Quarter 4'!O84),"")</f>
        <v/>
      </c>
      <c r="R84" s="44" t="str">
        <f t="shared" ca="1" si="140"/>
        <v/>
      </c>
      <c r="S84" s="27" t="str">
        <f t="shared" ca="1" si="90"/>
        <v/>
      </c>
      <c r="T84" s="44" t="str">
        <f ca="1">IF(S84="","",IF(S84&lt;=VLOOKUP(G84,'Players Stats'!$C$88:$L$127,10),"YES","NO"))</f>
        <v/>
      </c>
      <c r="U84" s="27" t="str">
        <f t="shared" ca="1" si="91"/>
        <v/>
      </c>
      <c r="V84" s="44" t="str">
        <f ca="1">IF(T84="YES",IF(U84&lt;=VLOOKUP(G84,'Players Stats'!$C$88:$H$127,6),1,0),"")</f>
        <v/>
      </c>
      <c r="W84" s="27" t="str">
        <f t="shared" ca="1" si="92"/>
        <v/>
      </c>
      <c r="X84" s="44" t="str">
        <f ca="1">IF(AND(T84="YES",W84&lt;&gt;""),IF(W84&lt;=VLOOKUP(G84,'Players Stats'!$C$88:$H$127,6),1,0),"")</f>
        <v/>
      </c>
      <c r="Y84" s="27" t="str">
        <f t="shared" ca="1" si="93"/>
        <v/>
      </c>
      <c r="Z84" s="44" t="str">
        <f ca="1">IF(Y84="","",IF(Y84&lt;=Simulation!$K$7,"YES","NO"))</f>
        <v/>
      </c>
      <c r="AA84" s="27" t="str">
        <f t="shared" ca="1" si="94"/>
        <v/>
      </c>
      <c r="AB84" s="44" t="str">
        <f ca="1">IF(Z84="NO",IF(AA84&lt;=Simulation!$K$9,D84,E84),"")</f>
        <v/>
      </c>
      <c r="AD84" s="44" t="str">
        <f t="shared" ca="1" si="95"/>
        <v/>
      </c>
      <c r="AE84" s="6" t="str">
        <f t="shared" ca="1" si="96"/>
        <v/>
      </c>
      <c r="AF84" s="44" t="str">
        <f t="shared" ca="1" si="97"/>
        <v/>
      </c>
      <c r="AH84" s="44" t="str">
        <f t="shared" ca="1" si="77"/>
        <v/>
      </c>
      <c r="AI84" s="44" t="str">
        <f t="shared" ca="1" si="77"/>
        <v/>
      </c>
      <c r="AJ84" s="44" t="str">
        <f t="shared" ca="1" si="77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41"/>
        <v/>
      </c>
      <c r="AO84" s="44" t="str">
        <f t="shared" ca="1" si="98"/>
        <v/>
      </c>
      <c r="AP84" s="27" t="str">
        <f t="shared" ca="1" si="78"/>
        <v/>
      </c>
      <c r="AQ84" s="44" t="str">
        <f t="shared" ca="1" si="99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00"/>
        <v/>
      </c>
      <c r="AU84" s="44" t="str">
        <f ca="1">IF(AL84&lt;&gt;"",VLOOKUP('Quarter 4'!AQ84-5*('Quarter 4'!AN84-1),'Players Stats'!$B$136:$J$140,1+AO84),"")</f>
        <v/>
      </c>
      <c r="AV84" s="44" t="str">
        <f t="shared" ca="1" si="142"/>
        <v/>
      </c>
      <c r="AW84" s="27" t="str">
        <f t="shared" ca="1" si="101"/>
        <v/>
      </c>
      <c r="AX84" s="44" t="str">
        <f ca="1">IF(AL84&lt;&gt;"",IF(AV84="NO",VLOOKUP(AQ84,'Players Stats'!$C$88:$I$127,7),""),"")</f>
        <v/>
      </c>
      <c r="AY84" s="44" t="str">
        <f t="shared" ca="1" si="143"/>
        <v/>
      </c>
      <c r="AZ84" s="27" t="str">
        <f t="shared" ca="1" si="102"/>
        <v/>
      </c>
      <c r="BA84" s="44" t="str">
        <f ca="1">IF(AV84="NO",VLOOKUP(AQ84,'Players Stats'!$C$88:$H$127,7-'Quarter 4'!AY84),"")</f>
        <v/>
      </c>
      <c r="BB84" s="44" t="str">
        <f t="shared" ca="1" si="144"/>
        <v/>
      </c>
      <c r="BC84" s="27" t="str">
        <f t="shared" ca="1" si="103"/>
        <v/>
      </c>
      <c r="BD84" s="44" t="str">
        <f ca="1">IF(BC84="","",IF(BC84&lt;=VLOOKUP(AQ84,'Players Stats'!$C$88:$L$127,10),"YES","NO"))</f>
        <v/>
      </c>
      <c r="BE84" s="27" t="str">
        <f t="shared" ca="1" si="104"/>
        <v/>
      </c>
      <c r="BF84" s="44" t="str">
        <f ca="1">IF(BD84="YES",IF(BE84&lt;=VLOOKUP(AQ84,'Players Stats'!$C$88:$H$127,6),1,0),"")</f>
        <v/>
      </c>
      <c r="BG84" s="27" t="str">
        <f t="shared" ca="1" si="105"/>
        <v/>
      </c>
      <c r="BH84" s="44" t="str">
        <f ca="1">IF(AND(BD84="YES",BG84&lt;&gt;""),IF(BG84&lt;=VLOOKUP(AQ84,'Players Stats'!$C$88:$H$127,6),1,0),"")</f>
        <v/>
      </c>
      <c r="BI84" s="27" t="str">
        <f t="shared" ca="1" si="106"/>
        <v/>
      </c>
      <c r="BJ84" s="44" t="str">
        <f ca="1">IF(BI84="","",IF(BI84&lt;=Simulation!$K$7,"YES","NO"))</f>
        <v/>
      </c>
      <c r="BK84" s="27" t="str">
        <f t="shared" ca="1" si="107"/>
        <v/>
      </c>
      <c r="BL84" s="44" t="str">
        <f ca="1">IF(BJ84="NO",IF(BK84&lt;=Simulation!$K$9,AN84,AO84),"")</f>
        <v/>
      </c>
      <c r="BN84" s="44" t="str">
        <f t="shared" ca="1" si="108"/>
        <v/>
      </c>
      <c r="BO84" s="6" t="str">
        <f t="shared" ca="1" si="109"/>
        <v/>
      </c>
      <c r="BP84" s="44" t="str">
        <f t="shared" ca="1" si="110"/>
        <v/>
      </c>
      <c r="BR84" s="44" t="str">
        <f t="shared" ca="1" si="81"/>
        <v/>
      </c>
      <c r="BS84" s="44" t="str">
        <f t="shared" ca="1" si="81"/>
        <v/>
      </c>
      <c r="BT84" s="44" t="str">
        <f t="shared" ca="1" si="81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45"/>
        <v/>
      </c>
      <c r="BY84" s="44" t="str">
        <f t="shared" ca="1" si="111"/>
        <v/>
      </c>
      <c r="BZ84" s="27" t="str">
        <f t="shared" ca="1" si="79"/>
        <v/>
      </c>
      <c r="CA84" s="44" t="str">
        <f t="shared" ca="1" si="112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13"/>
        <v/>
      </c>
      <c r="CE84" s="44" t="str">
        <f ca="1">IF(BV84&lt;&gt;"",VLOOKUP('Quarter 4'!CA84-5*('Quarter 4'!BX84-1),'Players Stats'!$B$136:$J$140,1+BY84),"")</f>
        <v/>
      </c>
      <c r="CF84" s="44" t="str">
        <f t="shared" ca="1" si="146"/>
        <v/>
      </c>
      <c r="CG84" s="27" t="str">
        <f t="shared" ca="1" si="114"/>
        <v/>
      </c>
      <c r="CH84" s="44" t="str">
        <f ca="1">IF(BV84&lt;&gt;"",IF(CF84="NO",VLOOKUP(CA84,'Players Stats'!$C$88:$I$127,7),""),"")</f>
        <v/>
      </c>
      <c r="CI84" s="44" t="str">
        <f t="shared" ca="1" si="147"/>
        <v/>
      </c>
      <c r="CJ84" s="27" t="str">
        <f t="shared" ca="1" si="115"/>
        <v/>
      </c>
      <c r="CK84" s="44" t="str">
        <f ca="1">IF(CF84="NO",VLOOKUP(CA84,'Players Stats'!$C$88:$H$127,7-'Quarter 4'!CI84),"")</f>
        <v/>
      </c>
      <c r="CL84" s="44" t="str">
        <f t="shared" ca="1" si="148"/>
        <v/>
      </c>
      <c r="CM84" s="27" t="str">
        <f t="shared" ca="1" si="116"/>
        <v/>
      </c>
      <c r="CN84" s="44" t="str">
        <f ca="1">IF(CM84="","",IF(CM84&lt;=VLOOKUP(CA84,'Players Stats'!$C$88:$L$127,10),"YES","NO"))</f>
        <v/>
      </c>
      <c r="CO84" s="27" t="str">
        <f t="shared" ca="1" si="117"/>
        <v/>
      </c>
      <c r="CP84" s="44" t="str">
        <f ca="1">IF(CN84="YES",IF(CO84&lt;=VLOOKUP(CA84,'Players Stats'!$C$88:$H$127,6),1,0),"")</f>
        <v/>
      </c>
      <c r="CQ84" s="27" t="str">
        <f t="shared" ca="1" si="118"/>
        <v/>
      </c>
      <c r="CR84" s="44" t="str">
        <f ca="1">IF(AND(CN84="YES",CQ84&lt;&gt;""),IF(CQ84&lt;=VLOOKUP(CA84,'Players Stats'!$C$88:$H$127,6),1,0),"")</f>
        <v/>
      </c>
      <c r="CS84" s="27" t="str">
        <f t="shared" ca="1" si="119"/>
        <v/>
      </c>
      <c r="CT84" s="44" t="str">
        <f ca="1">IF(CS84="","",IF(CS84&lt;=Simulation!$K$7,"YES","NO"))</f>
        <v/>
      </c>
      <c r="CU84" s="27" t="str">
        <f t="shared" ca="1" si="120"/>
        <v/>
      </c>
      <c r="CV84" s="44" t="str">
        <f ca="1">IF(CT84="NO",IF(CU84&lt;=Simulation!$K$9,BX84,BY84),"")</f>
        <v/>
      </c>
      <c r="CX84" s="44" t="str">
        <f t="shared" ca="1" si="121"/>
        <v/>
      </c>
      <c r="CY84" s="6" t="str">
        <f t="shared" ca="1" si="122"/>
        <v/>
      </c>
      <c r="CZ84" s="44" t="str">
        <f t="shared" ca="1" si="123"/>
        <v/>
      </c>
      <c r="DB84" s="44" t="str">
        <f t="shared" ca="1" si="82"/>
        <v/>
      </c>
      <c r="DC84" s="44" t="str">
        <f t="shared" ca="1" si="82"/>
        <v/>
      </c>
      <c r="DD84" s="44" t="str">
        <f t="shared" ca="1" si="82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49"/>
        <v/>
      </c>
      <c r="DI84" s="44" t="str">
        <f t="shared" ca="1" si="124"/>
        <v/>
      </c>
      <c r="DJ84" s="27" t="str">
        <f t="shared" ca="1" si="80"/>
        <v/>
      </c>
      <c r="DK84" s="44" t="str">
        <f t="shared" ca="1" si="125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26"/>
        <v/>
      </c>
      <c r="DO84" s="44" t="str">
        <f ca="1">IF(DF84&lt;&gt;"",VLOOKUP('Quarter 4'!DK84-5*('Quarter 4'!DH84-1),'Players Stats'!$B$136:$J$140,1+DI84),"")</f>
        <v/>
      </c>
      <c r="DP84" s="44" t="str">
        <f t="shared" ca="1" si="150"/>
        <v/>
      </c>
      <c r="DQ84" s="27" t="str">
        <f t="shared" ca="1" si="127"/>
        <v/>
      </c>
      <c r="DR84" s="44" t="str">
        <f ca="1">IF(DF84&lt;&gt;"",IF(DP84="NO",VLOOKUP(DK84,'Players Stats'!$C$88:$I$127,7),""),"")</f>
        <v/>
      </c>
      <c r="DS84" s="44" t="str">
        <f t="shared" ca="1" si="151"/>
        <v/>
      </c>
      <c r="DT84" s="27" t="str">
        <f t="shared" ca="1" si="128"/>
        <v/>
      </c>
      <c r="DU84" s="44" t="str">
        <f ca="1">IF(DP84="NO",VLOOKUP(DK84,'Players Stats'!$C$88:$H$127,7-'Quarter 4'!DS84),"")</f>
        <v/>
      </c>
      <c r="DV84" s="44" t="str">
        <f t="shared" ca="1" si="152"/>
        <v/>
      </c>
      <c r="DW84" s="27" t="str">
        <f t="shared" ca="1" si="129"/>
        <v/>
      </c>
      <c r="DX84" s="44" t="str">
        <f ca="1">IF(DW84="","",IF(DW84&lt;=VLOOKUP(DK84,'Players Stats'!$C$88:$L$127,10),"YES","NO"))</f>
        <v/>
      </c>
      <c r="DY84" s="27" t="str">
        <f t="shared" ca="1" si="130"/>
        <v/>
      </c>
      <c r="DZ84" s="44" t="str">
        <f ca="1">IF(DX84="YES",IF(DY84&lt;=VLOOKUP(DK84,'Players Stats'!$C$88:$H$127,6),1,0),"")</f>
        <v/>
      </c>
      <c r="EA84" s="27" t="str">
        <f t="shared" ca="1" si="131"/>
        <v/>
      </c>
      <c r="EB84" s="44" t="str">
        <f ca="1">IF(AND(DX84="YES",EA84&lt;&gt;""),IF(EA84&lt;=VLOOKUP(DK84,'Players Stats'!$C$88:$H$127,6),1,0),"")</f>
        <v/>
      </c>
      <c r="EC84" s="27" t="str">
        <f t="shared" ca="1" si="132"/>
        <v/>
      </c>
      <c r="ED84" s="44" t="str">
        <f ca="1">IF(EC84="","",IF(EC84&lt;=Simulation!$K$7,"YES","NO"))</f>
        <v/>
      </c>
      <c r="EE84" s="27" t="str">
        <f t="shared" ca="1" si="133"/>
        <v/>
      </c>
      <c r="EF84" s="44" t="str">
        <f ca="1">IF(ED84="NO",IF(EE84&lt;=Simulation!$K$9,DH84,DI84),"")</f>
        <v/>
      </c>
      <c r="EH84" s="44" t="str">
        <f t="shared" ca="1" si="134"/>
        <v/>
      </c>
      <c r="EI84" s="6" t="str">
        <f t="shared" ca="1" si="135"/>
        <v/>
      </c>
      <c r="EJ84" s="44" t="str">
        <f t="shared" ca="1" si="136"/>
        <v/>
      </c>
      <c r="EL84" s="44" t="str">
        <f t="shared" ca="1" si="83"/>
        <v/>
      </c>
      <c r="EM84" s="44" t="str">
        <f t="shared" ca="1" si="83"/>
        <v/>
      </c>
      <c r="EN84" s="44" t="str">
        <f t="shared" ca="1" si="83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37"/>
        <v/>
      </c>
      <c r="E85" s="44" t="str">
        <f t="shared" ca="1" si="84"/>
        <v/>
      </c>
      <c r="F85" s="27" t="str">
        <f t="shared" ca="1" si="85"/>
        <v/>
      </c>
      <c r="G85" s="44" t="str">
        <f t="shared" ca="1" si="86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27" t="str">
        <f t="shared" ca="1" si="87"/>
        <v/>
      </c>
      <c r="K85" s="44" t="str">
        <f ca="1">IF(B85&lt;&gt;"",VLOOKUP('Quarter 4'!G85-5*('Quarter 4'!D85-1),'Players Stats'!$B$136:$J$140,1+E85),"")</f>
        <v/>
      </c>
      <c r="L85" s="44" t="str">
        <f t="shared" ca="1" si="138"/>
        <v/>
      </c>
      <c r="M85" s="27" t="str">
        <f t="shared" ca="1" si="88"/>
        <v/>
      </c>
      <c r="N85" s="44" t="str">
        <f ca="1">IF(B85&lt;&gt;"",IF(L85="NO",VLOOKUP(G85,'Players Stats'!$C$88:$I$127,7),""),"")</f>
        <v/>
      </c>
      <c r="O85" s="44" t="str">
        <f t="shared" ca="1" si="139"/>
        <v/>
      </c>
      <c r="P85" s="27" t="str">
        <f t="shared" ca="1" si="89"/>
        <v/>
      </c>
      <c r="Q85" s="44" t="str">
        <f ca="1">IF(L85="NO",VLOOKUP(G85,'Players Stats'!$C$88:$H$127,7-'Quarter 4'!O85),"")</f>
        <v/>
      </c>
      <c r="R85" s="44" t="str">
        <f t="shared" ca="1" si="140"/>
        <v/>
      </c>
      <c r="S85" s="27" t="str">
        <f t="shared" ca="1" si="90"/>
        <v/>
      </c>
      <c r="T85" s="44" t="str">
        <f ca="1">IF(S85="","",IF(S85&lt;=VLOOKUP(G85,'Players Stats'!$C$88:$L$127,10),"YES","NO"))</f>
        <v/>
      </c>
      <c r="U85" s="27" t="str">
        <f t="shared" ca="1" si="91"/>
        <v/>
      </c>
      <c r="V85" s="44" t="str">
        <f ca="1">IF(T85="YES",IF(U85&lt;=VLOOKUP(G85,'Players Stats'!$C$88:$H$127,6),1,0),"")</f>
        <v/>
      </c>
      <c r="W85" s="27" t="str">
        <f t="shared" ca="1" si="92"/>
        <v/>
      </c>
      <c r="X85" s="44" t="str">
        <f ca="1">IF(AND(T85="YES",W85&lt;&gt;""),IF(W85&lt;=VLOOKUP(G85,'Players Stats'!$C$88:$H$127,6),1,0),"")</f>
        <v/>
      </c>
      <c r="Y85" s="27" t="str">
        <f t="shared" ca="1" si="93"/>
        <v/>
      </c>
      <c r="Z85" s="44" t="str">
        <f ca="1">IF(Y85="","",IF(Y85&lt;=Simulation!$K$7,"YES","NO"))</f>
        <v/>
      </c>
      <c r="AA85" s="27" t="str">
        <f t="shared" ca="1" si="94"/>
        <v/>
      </c>
      <c r="AB85" s="44" t="str">
        <f ca="1">IF(Z85="NO",IF(AA85&lt;=Simulation!$K$9,D85,E85),"")</f>
        <v/>
      </c>
      <c r="AD85" s="44" t="str">
        <f t="shared" ca="1" si="95"/>
        <v/>
      </c>
      <c r="AE85" s="6" t="str">
        <f t="shared" ca="1" si="96"/>
        <v/>
      </c>
      <c r="AF85" s="44" t="str">
        <f t="shared" ca="1" si="97"/>
        <v/>
      </c>
      <c r="AH85" s="44" t="str">
        <f t="shared" ca="1" si="77"/>
        <v/>
      </c>
      <c r="AI85" s="44" t="str">
        <f t="shared" ca="1" si="77"/>
        <v/>
      </c>
      <c r="AJ85" s="44" t="str">
        <f t="shared" ca="1" si="77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41"/>
        <v/>
      </c>
      <c r="AO85" s="44" t="str">
        <f t="shared" ca="1" si="98"/>
        <v/>
      </c>
      <c r="AP85" s="27" t="str">
        <f t="shared" ca="1" si="78"/>
        <v/>
      </c>
      <c r="AQ85" s="44" t="str">
        <f t="shared" ca="1" si="99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00"/>
        <v/>
      </c>
      <c r="AU85" s="44" t="str">
        <f ca="1">IF(AL85&lt;&gt;"",VLOOKUP('Quarter 4'!AQ85-5*('Quarter 4'!AN85-1),'Players Stats'!$B$136:$J$140,1+AO85),"")</f>
        <v/>
      </c>
      <c r="AV85" s="44" t="str">
        <f t="shared" ca="1" si="142"/>
        <v/>
      </c>
      <c r="AW85" s="27" t="str">
        <f t="shared" ca="1" si="101"/>
        <v/>
      </c>
      <c r="AX85" s="44" t="str">
        <f ca="1">IF(AL85&lt;&gt;"",IF(AV85="NO",VLOOKUP(AQ85,'Players Stats'!$C$88:$I$127,7),""),"")</f>
        <v/>
      </c>
      <c r="AY85" s="44" t="str">
        <f t="shared" ca="1" si="143"/>
        <v/>
      </c>
      <c r="AZ85" s="27" t="str">
        <f t="shared" ca="1" si="102"/>
        <v/>
      </c>
      <c r="BA85" s="44" t="str">
        <f ca="1">IF(AV85="NO",VLOOKUP(AQ85,'Players Stats'!$C$88:$H$127,7-'Quarter 4'!AY85),"")</f>
        <v/>
      </c>
      <c r="BB85" s="44" t="str">
        <f t="shared" ca="1" si="144"/>
        <v/>
      </c>
      <c r="BC85" s="27" t="str">
        <f t="shared" ca="1" si="103"/>
        <v/>
      </c>
      <c r="BD85" s="44" t="str">
        <f ca="1">IF(BC85="","",IF(BC85&lt;=VLOOKUP(AQ85,'Players Stats'!$C$88:$L$127,10),"YES","NO"))</f>
        <v/>
      </c>
      <c r="BE85" s="27" t="str">
        <f t="shared" ca="1" si="104"/>
        <v/>
      </c>
      <c r="BF85" s="44" t="str">
        <f ca="1">IF(BD85="YES",IF(BE85&lt;=VLOOKUP(AQ85,'Players Stats'!$C$88:$H$127,6),1,0),"")</f>
        <v/>
      </c>
      <c r="BG85" s="27" t="str">
        <f t="shared" ca="1" si="105"/>
        <v/>
      </c>
      <c r="BH85" s="44" t="str">
        <f ca="1">IF(AND(BD85="YES",BG85&lt;&gt;""),IF(BG85&lt;=VLOOKUP(AQ85,'Players Stats'!$C$88:$H$127,6),1,0),"")</f>
        <v/>
      </c>
      <c r="BI85" s="27" t="str">
        <f t="shared" ca="1" si="106"/>
        <v/>
      </c>
      <c r="BJ85" s="44" t="str">
        <f ca="1">IF(BI85="","",IF(BI85&lt;=Simulation!$K$7,"YES","NO"))</f>
        <v/>
      </c>
      <c r="BK85" s="27" t="str">
        <f t="shared" ca="1" si="107"/>
        <v/>
      </c>
      <c r="BL85" s="44" t="str">
        <f ca="1">IF(BJ85="NO",IF(BK85&lt;=Simulation!$K$9,AN85,AO85),"")</f>
        <v/>
      </c>
      <c r="BN85" s="44" t="str">
        <f t="shared" ca="1" si="108"/>
        <v/>
      </c>
      <c r="BO85" s="6" t="str">
        <f t="shared" ca="1" si="109"/>
        <v/>
      </c>
      <c r="BP85" s="44" t="str">
        <f t="shared" ca="1" si="110"/>
        <v/>
      </c>
      <c r="BR85" s="44" t="str">
        <f t="shared" ca="1" si="81"/>
        <v/>
      </c>
      <c r="BS85" s="44" t="str">
        <f t="shared" ca="1" si="81"/>
        <v/>
      </c>
      <c r="BT85" s="44" t="str">
        <f t="shared" ca="1" si="81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45"/>
        <v/>
      </c>
      <c r="BY85" s="44" t="str">
        <f t="shared" ca="1" si="111"/>
        <v/>
      </c>
      <c r="BZ85" s="27" t="str">
        <f t="shared" ca="1" si="79"/>
        <v/>
      </c>
      <c r="CA85" s="44" t="str">
        <f t="shared" ca="1" si="112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13"/>
        <v/>
      </c>
      <c r="CE85" s="44" t="str">
        <f ca="1">IF(BV85&lt;&gt;"",VLOOKUP('Quarter 4'!CA85-5*('Quarter 4'!BX85-1),'Players Stats'!$B$136:$J$140,1+BY85),"")</f>
        <v/>
      </c>
      <c r="CF85" s="44" t="str">
        <f t="shared" ca="1" si="146"/>
        <v/>
      </c>
      <c r="CG85" s="27" t="str">
        <f t="shared" ca="1" si="114"/>
        <v/>
      </c>
      <c r="CH85" s="44" t="str">
        <f ca="1">IF(BV85&lt;&gt;"",IF(CF85="NO",VLOOKUP(CA85,'Players Stats'!$C$88:$I$127,7),""),"")</f>
        <v/>
      </c>
      <c r="CI85" s="44" t="str">
        <f t="shared" ca="1" si="147"/>
        <v/>
      </c>
      <c r="CJ85" s="27" t="str">
        <f t="shared" ca="1" si="115"/>
        <v/>
      </c>
      <c r="CK85" s="44" t="str">
        <f ca="1">IF(CF85="NO",VLOOKUP(CA85,'Players Stats'!$C$88:$H$127,7-'Quarter 4'!CI85),"")</f>
        <v/>
      </c>
      <c r="CL85" s="44" t="str">
        <f t="shared" ca="1" si="148"/>
        <v/>
      </c>
      <c r="CM85" s="27" t="str">
        <f t="shared" ca="1" si="116"/>
        <v/>
      </c>
      <c r="CN85" s="44" t="str">
        <f ca="1">IF(CM85="","",IF(CM85&lt;=VLOOKUP(CA85,'Players Stats'!$C$88:$L$127,10),"YES","NO"))</f>
        <v/>
      </c>
      <c r="CO85" s="27" t="str">
        <f t="shared" ca="1" si="117"/>
        <v/>
      </c>
      <c r="CP85" s="44" t="str">
        <f ca="1">IF(CN85="YES",IF(CO85&lt;=VLOOKUP(CA85,'Players Stats'!$C$88:$H$127,6),1,0),"")</f>
        <v/>
      </c>
      <c r="CQ85" s="27" t="str">
        <f t="shared" ca="1" si="118"/>
        <v/>
      </c>
      <c r="CR85" s="44" t="str">
        <f ca="1">IF(AND(CN85="YES",CQ85&lt;&gt;""),IF(CQ85&lt;=VLOOKUP(CA85,'Players Stats'!$C$88:$H$127,6),1,0),"")</f>
        <v/>
      </c>
      <c r="CS85" s="27" t="str">
        <f t="shared" ca="1" si="119"/>
        <v/>
      </c>
      <c r="CT85" s="44" t="str">
        <f ca="1">IF(CS85="","",IF(CS85&lt;=Simulation!$K$7,"YES","NO"))</f>
        <v/>
      </c>
      <c r="CU85" s="27" t="str">
        <f t="shared" ca="1" si="120"/>
        <v/>
      </c>
      <c r="CV85" s="44" t="str">
        <f ca="1">IF(CT85="NO",IF(CU85&lt;=Simulation!$K$9,BX85,BY85),"")</f>
        <v/>
      </c>
      <c r="CX85" s="44" t="str">
        <f t="shared" ca="1" si="121"/>
        <v/>
      </c>
      <c r="CY85" s="6" t="str">
        <f t="shared" ca="1" si="122"/>
        <v/>
      </c>
      <c r="CZ85" s="44" t="str">
        <f t="shared" ca="1" si="123"/>
        <v/>
      </c>
      <c r="DB85" s="44" t="str">
        <f t="shared" ca="1" si="82"/>
        <v/>
      </c>
      <c r="DC85" s="44" t="str">
        <f t="shared" ca="1" si="82"/>
        <v/>
      </c>
      <c r="DD85" s="44" t="str">
        <f t="shared" ca="1" si="82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49"/>
        <v/>
      </c>
      <c r="DI85" s="44" t="str">
        <f t="shared" ca="1" si="124"/>
        <v/>
      </c>
      <c r="DJ85" s="27" t="str">
        <f t="shared" ca="1" si="80"/>
        <v/>
      </c>
      <c r="DK85" s="44" t="str">
        <f t="shared" ca="1" si="125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26"/>
        <v/>
      </c>
      <c r="DO85" s="44" t="str">
        <f ca="1">IF(DF85&lt;&gt;"",VLOOKUP('Quarter 4'!DK85-5*('Quarter 4'!DH85-1),'Players Stats'!$B$136:$J$140,1+DI85),"")</f>
        <v/>
      </c>
      <c r="DP85" s="44" t="str">
        <f t="shared" ca="1" si="150"/>
        <v/>
      </c>
      <c r="DQ85" s="27" t="str">
        <f t="shared" ca="1" si="127"/>
        <v/>
      </c>
      <c r="DR85" s="44" t="str">
        <f ca="1">IF(DF85&lt;&gt;"",IF(DP85="NO",VLOOKUP(DK85,'Players Stats'!$C$88:$I$127,7),""),"")</f>
        <v/>
      </c>
      <c r="DS85" s="44" t="str">
        <f t="shared" ca="1" si="151"/>
        <v/>
      </c>
      <c r="DT85" s="27" t="str">
        <f t="shared" ca="1" si="128"/>
        <v/>
      </c>
      <c r="DU85" s="44" t="str">
        <f ca="1">IF(DP85="NO",VLOOKUP(DK85,'Players Stats'!$C$88:$H$127,7-'Quarter 4'!DS85),"")</f>
        <v/>
      </c>
      <c r="DV85" s="44" t="str">
        <f t="shared" ca="1" si="152"/>
        <v/>
      </c>
      <c r="DW85" s="27" t="str">
        <f t="shared" ca="1" si="129"/>
        <v/>
      </c>
      <c r="DX85" s="44" t="str">
        <f ca="1">IF(DW85="","",IF(DW85&lt;=VLOOKUP(DK85,'Players Stats'!$C$88:$L$127,10),"YES","NO"))</f>
        <v/>
      </c>
      <c r="DY85" s="27" t="str">
        <f t="shared" ca="1" si="130"/>
        <v/>
      </c>
      <c r="DZ85" s="44" t="str">
        <f ca="1">IF(DX85="YES",IF(DY85&lt;=VLOOKUP(DK85,'Players Stats'!$C$88:$H$127,6),1,0),"")</f>
        <v/>
      </c>
      <c r="EA85" s="27" t="str">
        <f t="shared" ca="1" si="131"/>
        <v/>
      </c>
      <c r="EB85" s="44" t="str">
        <f ca="1">IF(AND(DX85="YES",EA85&lt;&gt;""),IF(EA85&lt;=VLOOKUP(DK85,'Players Stats'!$C$88:$H$127,6),1,0),"")</f>
        <v/>
      </c>
      <c r="EC85" s="27" t="str">
        <f t="shared" ca="1" si="132"/>
        <v/>
      </c>
      <c r="ED85" s="44" t="str">
        <f ca="1">IF(EC85="","",IF(EC85&lt;=Simulation!$K$7,"YES","NO"))</f>
        <v/>
      </c>
      <c r="EE85" s="27" t="str">
        <f t="shared" ca="1" si="133"/>
        <v/>
      </c>
      <c r="EF85" s="44" t="str">
        <f ca="1">IF(ED85="NO",IF(EE85&lt;=Simulation!$K$9,DH85,DI85),"")</f>
        <v/>
      </c>
      <c r="EH85" s="44" t="str">
        <f t="shared" ca="1" si="134"/>
        <v/>
      </c>
      <c r="EI85" s="6" t="str">
        <f t="shared" ca="1" si="135"/>
        <v/>
      </c>
      <c r="EJ85" s="44" t="str">
        <f t="shared" ca="1" si="136"/>
        <v/>
      </c>
      <c r="EL85" s="44" t="str">
        <f t="shared" ca="1" si="83"/>
        <v/>
      </c>
      <c r="EM85" s="44" t="str">
        <f t="shared" ca="1" si="83"/>
        <v/>
      </c>
      <c r="EN85" s="44" t="str">
        <f t="shared" ca="1" si="83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37"/>
        <v/>
      </c>
      <c r="E86" s="44" t="str">
        <f t="shared" ca="1" si="84"/>
        <v/>
      </c>
      <c r="F86" s="27" t="str">
        <f t="shared" ca="1" si="85"/>
        <v/>
      </c>
      <c r="G86" s="44" t="str">
        <f t="shared" ca="1" si="86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27" t="str">
        <f t="shared" ca="1" si="87"/>
        <v/>
      </c>
      <c r="K86" s="44" t="str">
        <f ca="1">IF(B86&lt;&gt;"",VLOOKUP('Quarter 4'!G86-5*('Quarter 4'!D86-1),'Players Stats'!$B$136:$J$140,1+E86),"")</f>
        <v/>
      </c>
      <c r="L86" s="44" t="str">
        <f t="shared" ca="1" si="138"/>
        <v/>
      </c>
      <c r="M86" s="27" t="str">
        <f t="shared" ca="1" si="88"/>
        <v/>
      </c>
      <c r="N86" s="44" t="str">
        <f ca="1">IF(B86&lt;&gt;"",IF(L86="NO",VLOOKUP(G86,'Players Stats'!$C$88:$I$127,7),""),"")</f>
        <v/>
      </c>
      <c r="O86" s="44" t="str">
        <f t="shared" ca="1" si="139"/>
        <v/>
      </c>
      <c r="P86" s="27" t="str">
        <f t="shared" ca="1" si="89"/>
        <v/>
      </c>
      <c r="Q86" s="44" t="str">
        <f ca="1">IF(L86="NO",VLOOKUP(G86,'Players Stats'!$C$88:$H$127,7-'Quarter 4'!O86),"")</f>
        <v/>
      </c>
      <c r="R86" s="44" t="str">
        <f t="shared" ca="1" si="140"/>
        <v/>
      </c>
      <c r="S86" s="27" t="str">
        <f t="shared" ca="1" si="90"/>
        <v/>
      </c>
      <c r="T86" s="44" t="str">
        <f ca="1">IF(S86="","",IF(S86&lt;=VLOOKUP(G86,'Players Stats'!$C$88:$L$127,10),"YES","NO"))</f>
        <v/>
      </c>
      <c r="U86" s="27" t="str">
        <f t="shared" ca="1" si="91"/>
        <v/>
      </c>
      <c r="V86" s="44" t="str">
        <f ca="1">IF(T86="YES",IF(U86&lt;=VLOOKUP(G86,'Players Stats'!$C$88:$H$127,6),1,0),"")</f>
        <v/>
      </c>
      <c r="W86" s="27" t="str">
        <f t="shared" ca="1" si="92"/>
        <v/>
      </c>
      <c r="X86" s="44" t="str">
        <f ca="1">IF(AND(T86="YES",W86&lt;&gt;""),IF(W86&lt;=VLOOKUP(G86,'Players Stats'!$C$88:$H$127,6),1,0),"")</f>
        <v/>
      </c>
      <c r="Y86" s="27" t="str">
        <f t="shared" ca="1" si="93"/>
        <v/>
      </c>
      <c r="Z86" s="44" t="str">
        <f ca="1">IF(Y86="","",IF(Y86&lt;=Simulation!$K$7,"YES","NO"))</f>
        <v/>
      </c>
      <c r="AA86" s="27" t="str">
        <f t="shared" ca="1" si="94"/>
        <v/>
      </c>
      <c r="AB86" s="44" t="str">
        <f ca="1">IF(Z86="NO",IF(AA86&lt;=Simulation!$K$9,D86,E86),"")</f>
        <v/>
      </c>
      <c r="AD86" s="44" t="str">
        <f t="shared" ca="1" si="95"/>
        <v/>
      </c>
      <c r="AE86" s="6" t="str">
        <f t="shared" ca="1" si="96"/>
        <v/>
      </c>
      <c r="AF86" s="44" t="str">
        <f t="shared" ca="1" si="97"/>
        <v/>
      </c>
      <c r="AH86" s="44" t="str">
        <f t="shared" ca="1" si="77"/>
        <v/>
      </c>
      <c r="AI86" s="44" t="str">
        <f t="shared" ca="1" si="77"/>
        <v/>
      </c>
      <c r="AJ86" s="44" t="str">
        <f t="shared" ca="1" si="77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41"/>
        <v/>
      </c>
      <c r="AO86" s="44" t="str">
        <f t="shared" ca="1" si="98"/>
        <v/>
      </c>
      <c r="AP86" s="27" t="str">
        <f t="shared" ca="1" si="78"/>
        <v/>
      </c>
      <c r="AQ86" s="44" t="str">
        <f t="shared" ca="1" si="99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00"/>
        <v/>
      </c>
      <c r="AU86" s="44" t="str">
        <f ca="1">IF(AL86&lt;&gt;"",VLOOKUP('Quarter 4'!AQ86-5*('Quarter 4'!AN86-1),'Players Stats'!$B$136:$J$140,1+AO86),"")</f>
        <v/>
      </c>
      <c r="AV86" s="44" t="str">
        <f t="shared" ca="1" si="142"/>
        <v/>
      </c>
      <c r="AW86" s="27" t="str">
        <f t="shared" ca="1" si="101"/>
        <v/>
      </c>
      <c r="AX86" s="44" t="str">
        <f ca="1">IF(AL86&lt;&gt;"",IF(AV86="NO",VLOOKUP(AQ86,'Players Stats'!$C$88:$I$127,7),""),"")</f>
        <v/>
      </c>
      <c r="AY86" s="44" t="str">
        <f t="shared" ca="1" si="143"/>
        <v/>
      </c>
      <c r="AZ86" s="27" t="str">
        <f t="shared" ca="1" si="102"/>
        <v/>
      </c>
      <c r="BA86" s="44" t="str">
        <f ca="1">IF(AV86="NO",VLOOKUP(AQ86,'Players Stats'!$C$88:$H$127,7-'Quarter 4'!AY86),"")</f>
        <v/>
      </c>
      <c r="BB86" s="44" t="str">
        <f t="shared" ca="1" si="144"/>
        <v/>
      </c>
      <c r="BC86" s="27" t="str">
        <f t="shared" ca="1" si="103"/>
        <v/>
      </c>
      <c r="BD86" s="44" t="str">
        <f ca="1">IF(BC86="","",IF(BC86&lt;=VLOOKUP(AQ86,'Players Stats'!$C$88:$L$127,10),"YES","NO"))</f>
        <v/>
      </c>
      <c r="BE86" s="27" t="str">
        <f t="shared" ca="1" si="104"/>
        <v/>
      </c>
      <c r="BF86" s="44" t="str">
        <f ca="1">IF(BD86="YES",IF(BE86&lt;=VLOOKUP(AQ86,'Players Stats'!$C$88:$H$127,6),1,0),"")</f>
        <v/>
      </c>
      <c r="BG86" s="27" t="str">
        <f t="shared" ca="1" si="105"/>
        <v/>
      </c>
      <c r="BH86" s="44" t="str">
        <f ca="1">IF(AND(BD86="YES",BG86&lt;&gt;""),IF(BG86&lt;=VLOOKUP(AQ86,'Players Stats'!$C$88:$H$127,6),1,0),"")</f>
        <v/>
      </c>
      <c r="BI86" s="27" t="str">
        <f t="shared" ca="1" si="106"/>
        <v/>
      </c>
      <c r="BJ86" s="44" t="str">
        <f ca="1">IF(BI86="","",IF(BI86&lt;=Simulation!$K$7,"YES","NO"))</f>
        <v/>
      </c>
      <c r="BK86" s="27" t="str">
        <f t="shared" ca="1" si="107"/>
        <v/>
      </c>
      <c r="BL86" s="44" t="str">
        <f ca="1">IF(BJ86="NO",IF(BK86&lt;=Simulation!$K$9,AN86,AO86),"")</f>
        <v/>
      </c>
      <c r="BN86" s="44" t="str">
        <f t="shared" ca="1" si="108"/>
        <v/>
      </c>
      <c r="BO86" s="6" t="str">
        <f t="shared" ca="1" si="109"/>
        <v/>
      </c>
      <c r="BP86" s="44" t="str">
        <f t="shared" ca="1" si="110"/>
        <v/>
      </c>
      <c r="BR86" s="44" t="str">
        <f t="shared" ca="1" si="81"/>
        <v/>
      </c>
      <c r="BS86" s="44" t="str">
        <f t="shared" ca="1" si="81"/>
        <v/>
      </c>
      <c r="BT86" s="44" t="str">
        <f t="shared" ca="1" si="81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45"/>
        <v/>
      </c>
      <c r="BY86" s="44" t="str">
        <f t="shared" ca="1" si="111"/>
        <v/>
      </c>
      <c r="BZ86" s="27" t="str">
        <f t="shared" ca="1" si="79"/>
        <v/>
      </c>
      <c r="CA86" s="44" t="str">
        <f t="shared" ca="1" si="112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13"/>
        <v/>
      </c>
      <c r="CE86" s="44" t="str">
        <f ca="1">IF(BV86&lt;&gt;"",VLOOKUP('Quarter 4'!CA86-5*('Quarter 4'!BX86-1),'Players Stats'!$B$136:$J$140,1+BY86),"")</f>
        <v/>
      </c>
      <c r="CF86" s="44" t="str">
        <f t="shared" ca="1" si="146"/>
        <v/>
      </c>
      <c r="CG86" s="27" t="str">
        <f t="shared" ca="1" si="114"/>
        <v/>
      </c>
      <c r="CH86" s="44" t="str">
        <f ca="1">IF(BV86&lt;&gt;"",IF(CF86="NO",VLOOKUP(CA86,'Players Stats'!$C$88:$I$127,7),""),"")</f>
        <v/>
      </c>
      <c r="CI86" s="44" t="str">
        <f t="shared" ca="1" si="147"/>
        <v/>
      </c>
      <c r="CJ86" s="27" t="str">
        <f t="shared" ca="1" si="115"/>
        <v/>
      </c>
      <c r="CK86" s="44" t="str">
        <f ca="1">IF(CF86="NO",VLOOKUP(CA86,'Players Stats'!$C$88:$H$127,7-'Quarter 4'!CI86),"")</f>
        <v/>
      </c>
      <c r="CL86" s="44" t="str">
        <f t="shared" ca="1" si="148"/>
        <v/>
      </c>
      <c r="CM86" s="27" t="str">
        <f t="shared" ca="1" si="116"/>
        <v/>
      </c>
      <c r="CN86" s="44" t="str">
        <f ca="1">IF(CM86="","",IF(CM86&lt;=VLOOKUP(CA86,'Players Stats'!$C$88:$L$127,10),"YES","NO"))</f>
        <v/>
      </c>
      <c r="CO86" s="27" t="str">
        <f t="shared" ca="1" si="117"/>
        <v/>
      </c>
      <c r="CP86" s="44" t="str">
        <f ca="1">IF(CN86="YES",IF(CO86&lt;=VLOOKUP(CA86,'Players Stats'!$C$88:$H$127,6),1,0),"")</f>
        <v/>
      </c>
      <c r="CQ86" s="27" t="str">
        <f t="shared" ca="1" si="118"/>
        <v/>
      </c>
      <c r="CR86" s="44" t="str">
        <f ca="1">IF(AND(CN86="YES",CQ86&lt;&gt;""),IF(CQ86&lt;=VLOOKUP(CA86,'Players Stats'!$C$88:$H$127,6),1,0),"")</f>
        <v/>
      </c>
      <c r="CS86" s="27" t="str">
        <f t="shared" ca="1" si="119"/>
        <v/>
      </c>
      <c r="CT86" s="44" t="str">
        <f ca="1">IF(CS86="","",IF(CS86&lt;=Simulation!$K$7,"YES","NO"))</f>
        <v/>
      </c>
      <c r="CU86" s="27" t="str">
        <f t="shared" ca="1" si="120"/>
        <v/>
      </c>
      <c r="CV86" s="44" t="str">
        <f ca="1">IF(CT86="NO",IF(CU86&lt;=Simulation!$K$9,BX86,BY86),"")</f>
        <v/>
      </c>
      <c r="CX86" s="44" t="str">
        <f t="shared" ca="1" si="121"/>
        <v/>
      </c>
      <c r="CY86" s="6" t="str">
        <f t="shared" ca="1" si="122"/>
        <v/>
      </c>
      <c r="CZ86" s="44" t="str">
        <f t="shared" ca="1" si="123"/>
        <v/>
      </c>
      <c r="DB86" s="44" t="str">
        <f t="shared" ca="1" si="82"/>
        <v/>
      </c>
      <c r="DC86" s="44" t="str">
        <f t="shared" ca="1" si="82"/>
        <v/>
      </c>
      <c r="DD86" s="44" t="str">
        <f t="shared" ca="1" si="82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49"/>
        <v/>
      </c>
      <c r="DI86" s="44" t="str">
        <f t="shared" ca="1" si="124"/>
        <v/>
      </c>
      <c r="DJ86" s="27" t="str">
        <f t="shared" ca="1" si="80"/>
        <v/>
      </c>
      <c r="DK86" s="44" t="str">
        <f t="shared" ca="1" si="125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26"/>
        <v/>
      </c>
      <c r="DO86" s="44" t="str">
        <f ca="1">IF(DF86&lt;&gt;"",VLOOKUP('Quarter 4'!DK86-5*('Quarter 4'!DH86-1),'Players Stats'!$B$136:$J$140,1+DI86),"")</f>
        <v/>
      </c>
      <c r="DP86" s="44" t="str">
        <f t="shared" ca="1" si="150"/>
        <v/>
      </c>
      <c r="DQ86" s="27" t="str">
        <f t="shared" ca="1" si="127"/>
        <v/>
      </c>
      <c r="DR86" s="44" t="str">
        <f ca="1">IF(DF86&lt;&gt;"",IF(DP86="NO",VLOOKUP(DK86,'Players Stats'!$C$88:$I$127,7),""),"")</f>
        <v/>
      </c>
      <c r="DS86" s="44" t="str">
        <f t="shared" ca="1" si="151"/>
        <v/>
      </c>
      <c r="DT86" s="27" t="str">
        <f t="shared" ca="1" si="128"/>
        <v/>
      </c>
      <c r="DU86" s="44" t="str">
        <f ca="1">IF(DP86="NO",VLOOKUP(DK86,'Players Stats'!$C$88:$H$127,7-'Quarter 4'!DS86),"")</f>
        <v/>
      </c>
      <c r="DV86" s="44" t="str">
        <f t="shared" ca="1" si="152"/>
        <v/>
      </c>
      <c r="DW86" s="27" t="str">
        <f t="shared" ca="1" si="129"/>
        <v/>
      </c>
      <c r="DX86" s="44" t="str">
        <f ca="1">IF(DW86="","",IF(DW86&lt;=VLOOKUP(DK86,'Players Stats'!$C$88:$L$127,10),"YES","NO"))</f>
        <v/>
      </c>
      <c r="DY86" s="27" t="str">
        <f t="shared" ca="1" si="130"/>
        <v/>
      </c>
      <c r="DZ86" s="44" t="str">
        <f ca="1">IF(DX86="YES",IF(DY86&lt;=VLOOKUP(DK86,'Players Stats'!$C$88:$H$127,6),1,0),"")</f>
        <v/>
      </c>
      <c r="EA86" s="27" t="str">
        <f t="shared" ca="1" si="131"/>
        <v/>
      </c>
      <c r="EB86" s="44" t="str">
        <f ca="1">IF(AND(DX86="YES",EA86&lt;&gt;""),IF(EA86&lt;=VLOOKUP(DK86,'Players Stats'!$C$88:$H$127,6),1,0),"")</f>
        <v/>
      </c>
      <c r="EC86" s="27" t="str">
        <f t="shared" ca="1" si="132"/>
        <v/>
      </c>
      <c r="ED86" s="44" t="str">
        <f ca="1">IF(EC86="","",IF(EC86&lt;=Simulation!$K$7,"YES","NO"))</f>
        <v/>
      </c>
      <c r="EE86" s="27" t="str">
        <f t="shared" ca="1" si="133"/>
        <v/>
      </c>
      <c r="EF86" s="44" t="str">
        <f ca="1">IF(ED86="NO",IF(EE86&lt;=Simulation!$K$9,DH86,DI86),"")</f>
        <v/>
      </c>
      <c r="EH86" s="44" t="str">
        <f t="shared" ca="1" si="134"/>
        <v/>
      </c>
      <c r="EI86" s="6" t="str">
        <f t="shared" ca="1" si="135"/>
        <v/>
      </c>
      <c r="EJ86" s="44" t="str">
        <f t="shared" ca="1" si="136"/>
        <v/>
      </c>
      <c r="EL86" s="44" t="str">
        <f t="shared" ca="1" si="83"/>
        <v/>
      </c>
      <c r="EM86" s="44" t="str">
        <f t="shared" ca="1" si="83"/>
        <v/>
      </c>
      <c r="EN86" s="44" t="str">
        <f t="shared" ca="1" si="83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37"/>
        <v/>
      </c>
      <c r="E87" s="44" t="str">
        <f t="shared" ca="1" si="84"/>
        <v/>
      </c>
      <c r="F87" s="27" t="str">
        <f t="shared" ca="1" si="85"/>
        <v/>
      </c>
      <c r="G87" s="44" t="str">
        <f t="shared" ca="1" si="86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27" t="str">
        <f t="shared" ca="1" si="87"/>
        <v/>
      </c>
      <c r="K87" s="44" t="str">
        <f ca="1">IF(B87&lt;&gt;"",VLOOKUP('Quarter 4'!G87-5*('Quarter 4'!D87-1),'Players Stats'!$B$136:$J$140,1+E87),"")</f>
        <v/>
      </c>
      <c r="L87" s="44" t="str">
        <f t="shared" ca="1" si="138"/>
        <v/>
      </c>
      <c r="M87" s="27" t="str">
        <f t="shared" ca="1" si="88"/>
        <v/>
      </c>
      <c r="N87" s="44" t="str">
        <f ca="1">IF(B87&lt;&gt;"",IF(L87="NO",VLOOKUP(G87,'Players Stats'!$C$88:$I$127,7),""),"")</f>
        <v/>
      </c>
      <c r="O87" s="44" t="str">
        <f t="shared" ca="1" si="139"/>
        <v/>
      </c>
      <c r="P87" s="27" t="str">
        <f t="shared" ca="1" si="89"/>
        <v/>
      </c>
      <c r="Q87" s="44" t="str">
        <f ca="1">IF(L87="NO",VLOOKUP(G87,'Players Stats'!$C$88:$H$127,7-'Quarter 4'!O87),"")</f>
        <v/>
      </c>
      <c r="R87" s="44" t="str">
        <f t="shared" ca="1" si="140"/>
        <v/>
      </c>
      <c r="S87" s="27" t="str">
        <f t="shared" ca="1" si="90"/>
        <v/>
      </c>
      <c r="T87" s="44" t="str">
        <f ca="1">IF(S87="","",IF(S87&lt;=VLOOKUP(G87,'Players Stats'!$C$88:$L$127,10),"YES","NO"))</f>
        <v/>
      </c>
      <c r="U87" s="27" t="str">
        <f t="shared" ca="1" si="91"/>
        <v/>
      </c>
      <c r="V87" s="44" t="str">
        <f ca="1">IF(T87="YES",IF(U87&lt;=VLOOKUP(G87,'Players Stats'!$C$88:$H$127,6),1,0),"")</f>
        <v/>
      </c>
      <c r="W87" s="27" t="str">
        <f t="shared" ca="1" si="92"/>
        <v/>
      </c>
      <c r="X87" s="44" t="str">
        <f ca="1">IF(AND(T87="YES",W87&lt;&gt;""),IF(W87&lt;=VLOOKUP(G87,'Players Stats'!$C$88:$H$127,6),1,0),"")</f>
        <v/>
      </c>
      <c r="Y87" s="27" t="str">
        <f t="shared" ca="1" si="93"/>
        <v/>
      </c>
      <c r="Z87" s="44" t="str">
        <f ca="1">IF(Y87="","",IF(Y87&lt;=Simulation!$K$7,"YES","NO"))</f>
        <v/>
      </c>
      <c r="AA87" s="27" t="str">
        <f t="shared" ca="1" si="94"/>
        <v/>
      </c>
      <c r="AB87" s="44" t="str">
        <f ca="1">IF(Z87="NO",IF(AA87&lt;=Simulation!$K$9,D87,E87),"")</f>
        <v/>
      </c>
      <c r="AD87" s="44" t="str">
        <f t="shared" ca="1" si="95"/>
        <v/>
      </c>
      <c r="AE87" s="6" t="str">
        <f t="shared" ca="1" si="96"/>
        <v/>
      </c>
      <c r="AF87" s="44" t="str">
        <f t="shared" ca="1" si="97"/>
        <v/>
      </c>
      <c r="AH87" s="44" t="str">
        <f t="shared" ca="1" si="77"/>
        <v/>
      </c>
      <c r="AI87" s="44" t="str">
        <f t="shared" ca="1" si="77"/>
        <v/>
      </c>
      <c r="AJ87" s="44" t="str">
        <f t="shared" ca="1" si="77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41"/>
        <v/>
      </c>
      <c r="AO87" s="44" t="str">
        <f t="shared" ca="1" si="98"/>
        <v/>
      </c>
      <c r="AP87" s="27" t="str">
        <f t="shared" ca="1" si="78"/>
        <v/>
      </c>
      <c r="AQ87" s="44" t="str">
        <f t="shared" ca="1" si="99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00"/>
        <v/>
      </c>
      <c r="AU87" s="44" t="str">
        <f ca="1">IF(AL87&lt;&gt;"",VLOOKUP('Quarter 4'!AQ87-5*('Quarter 4'!AN87-1),'Players Stats'!$B$136:$J$140,1+AO87),"")</f>
        <v/>
      </c>
      <c r="AV87" s="44" t="str">
        <f t="shared" ca="1" si="142"/>
        <v/>
      </c>
      <c r="AW87" s="27" t="str">
        <f t="shared" ca="1" si="101"/>
        <v/>
      </c>
      <c r="AX87" s="44" t="str">
        <f ca="1">IF(AL87&lt;&gt;"",IF(AV87="NO",VLOOKUP(AQ87,'Players Stats'!$C$88:$I$127,7),""),"")</f>
        <v/>
      </c>
      <c r="AY87" s="44" t="str">
        <f t="shared" ca="1" si="143"/>
        <v/>
      </c>
      <c r="AZ87" s="27" t="str">
        <f t="shared" ca="1" si="102"/>
        <v/>
      </c>
      <c r="BA87" s="44" t="str">
        <f ca="1">IF(AV87="NO",VLOOKUP(AQ87,'Players Stats'!$C$88:$H$127,7-'Quarter 4'!AY87),"")</f>
        <v/>
      </c>
      <c r="BB87" s="44" t="str">
        <f t="shared" ca="1" si="144"/>
        <v/>
      </c>
      <c r="BC87" s="27" t="str">
        <f t="shared" ca="1" si="103"/>
        <v/>
      </c>
      <c r="BD87" s="44" t="str">
        <f ca="1">IF(BC87="","",IF(BC87&lt;=VLOOKUP(AQ87,'Players Stats'!$C$88:$L$127,10),"YES","NO"))</f>
        <v/>
      </c>
      <c r="BE87" s="27" t="str">
        <f t="shared" ca="1" si="104"/>
        <v/>
      </c>
      <c r="BF87" s="44" t="str">
        <f ca="1">IF(BD87="YES",IF(BE87&lt;=VLOOKUP(AQ87,'Players Stats'!$C$88:$H$127,6),1,0),"")</f>
        <v/>
      </c>
      <c r="BG87" s="27" t="str">
        <f t="shared" ca="1" si="105"/>
        <v/>
      </c>
      <c r="BH87" s="44" t="str">
        <f ca="1">IF(AND(BD87="YES",BG87&lt;&gt;""),IF(BG87&lt;=VLOOKUP(AQ87,'Players Stats'!$C$88:$H$127,6),1,0),"")</f>
        <v/>
      </c>
      <c r="BI87" s="27" t="str">
        <f t="shared" ca="1" si="106"/>
        <v/>
      </c>
      <c r="BJ87" s="44" t="str">
        <f ca="1">IF(BI87="","",IF(BI87&lt;=Simulation!$K$7,"YES","NO"))</f>
        <v/>
      </c>
      <c r="BK87" s="27" t="str">
        <f t="shared" ca="1" si="107"/>
        <v/>
      </c>
      <c r="BL87" s="44" t="str">
        <f ca="1">IF(BJ87="NO",IF(BK87&lt;=Simulation!$K$9,AN87,AO87),"")</f>
        <v/>
      </c>
      <c r="BN87" s="44" t="str">
        <f t="shared" ca="1" si="108"/>
        <v/>
      </c>
      <c r="BO87" s="6" t="str">
        <f t="shared" ca="1" si="109"/>
        <v/>
      </c>
      <c r="BP87" s="44" t="str">
        <f t="shared" ca="1" si="110"/>
        <v/>
      </c>
      <c r="BR87" s="44" t="str">
        <f t="shared" ca="1" si="81"/>
        <v/>
      </c>
      <c r="BS87" s="44" t="str">
        <f t="shared" ca="1" si="81"/>
        <v/>
      </c>
      <c r="BT87" s="44" t="str">
        <f t="shared" ca="1" si="81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45"/>
        <v/>
      </c>
      <c r="BY87" s="44" t="str">
        <f t="shared" ca="1" si="111"/>
        <v/>
      </c>
      <c r="BZ87" s="27" t="str">
        <f t="shared" ca="1" si="79"/>
        <v/>
      </c>
      <c r="CA87" s="44" t="str">
        <f t="shared" ca="1" si="112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13"/>
        <v/>
      </c>
      <c r="CE87" s="44" t="str">
        <f ca="1">IF(BV87&lt;&gt;"",VLOOKUP('Quarter 4'!CA87-5*('Quarter 4'!BX87-1),'Players Stats'!$B$136:$J$140,1+BY87),"")</f>
        <v/>
      </c>
      <c r="CF87" s="44" t="str">
        <f t="shared" ca="1" si="146"/>
        <v/>
      </c>
      <c r="CG87" s="27" t="str">
        <f t="shared" ca="1" si="114"/>
        <v/>
      </c>
      <c r="CH87" s="44" t="str">
        <f ca="1">IF(BV87&lt;&gt;"",IF(CF87="NO",VLOOKUP(CA87,'Players Stats'!$C$88:$I$127,7),""),"")</f>
        <v/>
      </c>
      <c r="CI87" s="44" t="str">
        <f t="shared" ca="1" si="147"/>
        <v/>
      </c>
      <c r="CJ87" s="27" t="str">
        <f t="shared" ca="1" si="115"/>
        <v/>
      </c>
      <c r="CK87" s="44" t="str">
        <f ca="1">IF(CF87="NO",VLOOKUP(CA87,'Players Stats'!$C$88:$H$127,7-'Quarter 4'!CI87),"")</f>
        <v/>
      </c>
      <c r="CL87" s="44" t="str">
        <f t="shared" ca="1" si="148"/>
        <v/>
      </c>
      <c r="CM87" s="27" t="str">
        <f t="shared" ca="1" si="116"/>
        <v/>
      </c>
      <c r="CN87" s="44" t="str">
        <f ca="1">IF(CM87="","",IF(CM87&lt;=VLOOKUP(CA87,'Players Stats'!$C$88:$L$127,10),"YES","NO"))</f>
        <v/>
      </c>
      <c r="CO87" s="27" t="str">
        <f t="shared" ca="1" si="117"/>
        <v/>
      </c>
      <c r="CP87" s="44" t="str">
        <f ca="1">IF(CN87="YES",IF(CO87&lt;=VLOOKUP(CA87,'Players Stats'!$C$88:$H$127,6),1,0),"")</f>
        <v/>
      </c>
      <c r="CQ87" s="27" t="str">
        <f t="shared" ca="1" si="118"/>
        <v/>
      </c>
      <c r="CR87" s="44" t="str">
        <f ca="1">IF(AND(CN87="YES",CQ87&lt;&gt;""),IF(CQ87&lt;=VLOOKUP(CA87,'Players Stats'!$C$88:$H$127,6),1,0),"")</f>
        <v/>
      </c>
      <c r="CS87" s="27" t="str">
        <f t="shared" ca="1" si="119"/>
        <v/>
      </c>
      <c r="CT87" s="44" t="str">
        <f ca="1">IF(CS87="","",IF(CS87&lt;=Simulation!$K$7,"YES","NO"))</f>
        <v/>
      </c>
      <c r="CU87" s="27" t="str">
        <f t="shared" ca="1" si="120"/>
        <v/>
      </c>
      <c r="CV87" s="44" t="str">
        <f ca="1">IF(CT87="NO",IF(CU87&lt;=Simulation!$K$9,BX87,BY87),"")</f>
        <v/>
      </c>
      <c r="CX87" s="44" t="str">
        <f t="shared" ca="1" si="121"/>
        <v/>
      </c>
      <c r="CY87" s="6" t="str">
        <f t="shared" ca="1" si="122"/>
        <v/>
      </c>
      <c r="CZ87" s="44" t="str">
        <f t="shared" ca="1" si="123"/>
        <v/>
      </c>
      <c r="DB87" s="44" t="str">
        <f t="shared" ca="1" si="82"/>
        <v/>
      </c>
      <c r="DC87" s="44" t="str">
        <f t="shared" ca="1" si="82"/>
        <v/>
      </c>
      <c r="DD87" s="44" t="str">
        <f t="shared" ca="1" si="82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49"/>
        <v/>
      </c>
      <c r="DI87" s="44" t="str">
        <f t="shared" ca="1" si="124"/>
        <v/>
      </c>
      <c r="DJ87" s="27" t="str">
        <f t="shared" ca="1" si="80"/>
        <v/>
      </c>
      <c r="DK87" s="44" t="str">
        <f t="shared" ca="1" si="125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26"/>
        <v/>
      </c>
      <c r="DO87" s="44" t="str">
        <f ca="1">IF(DF87&lt;&gt;"",VLOOKUP('Quarter 4'!DK87-5*('Quarter 4'!DH87-1),'Players Stats'!$B$136:$J$140,1+DI87),"")</f>
        <v/>
      </c>
      <c r="DP87" s="44" t="str">
        <f t="shared" ca="1" si="150"/>
        <v/>
      </c>
      <c r="DQ87" s="27" t="str">
        <f t="shared" ca="1" si="127"/>
        <v/>
      </c>
      <c r="DR87" s="44" t="str">
        <f ca="1">IF(DF87&lt;&gt;"",IF(DP87="NO",VLOOKUP(DK87,'Players Stats'!$C$88:$I$127,7),""),"")</f>
        <v/>
      </c>
      <c r="DS87" s="44" t="str">
        <f t="shared" ca="1" si="151"/>
        <v/>
      </c>
      <c r="DT87" s="27" t="str">
        <f t="shared" ca="1" si="128"/>
        <v/>
      </c>
      <c r="DU87" s="44" t="str">
        <f ca="1">IF(DP87="NO",VLOOKUP(DK87,'Players Stats'!$C$88:$H$127,7-'Quarter 4'!DS87),"")</f>
        <v/>
      </c>
      <c r="DV87" s="44" t="str">
        <f t="shared" ca="1" si="152"/>
        <v/>
      </c>
      <c r="DW87" s="27" t="str">
        <f t="shared" ca="1" si="129"/>
        <v/>
      </c>
      <c r="DX87" s="44" t="str">
        <f ca="1">IF(DW87="","",IF(DW87&lt;=VLOOKUP(DK87,'Players Stats'!$C$88:$L$127,10),"YES","NO"))</f>
        <v/>
      </c>
      <c r="DY87" s="27" t="str">
        <f t="shared" ca="1" si="130"/>
        <v/>
      </c>
      <c r="DZ87" s="44" t="str">
        <f ca="1">IF(DX87="YES",IF(DY87&lt;=VLOOKUP(DK87,'Players Stats'!$C$88:$H$127,6),1,0),"")</f>
        <v/>
      </c>
      <c r="EA87" s="27" t="str">
        <f t="shared" ca="1" si="131"/>
        <v/>
      </c>
      <c r="EB87" s="44" t="str">
        <f ca="1">IF(AND(DX87="YES",EA87&lt;&gt;""),IF(EA87&lt;=VLOOKUP(DK87,'Players Stats'!$C$88:$H$127,6),1,0),"")</f>
        <v/>
      </c>
      <c r="EC87" s="27" t="str">
        <f t="shared" ca="1" si="132"/>
        <v/>
      </c>
      <c r="ED87" s="44" t="str">
        <f ca="1">IF(EC87="","",IF(EC87&lt;=Simulation!$K$7,"YES","NO"))</f>
        <v/>
      </c>
      <c r="EE87" s="27" t="str">
        <f t="shared" ca="1" si="133"/>
        <v/>
      </c>
      <c r="EF87" s="44" t="str">
        <f ca="1">IF(ED87="NO",IF(EE87&lt;=Simulation!$K$9,DH87,DI87),"")</f>
        <v/>
      </c>
      <c r="EH87" s="44" t="str">
        <f t="shared" ca="1" si="134"/>
        <v/>
      </c>
      <c r="EI87" s="6" t="str">
        <f t="shared" ca="1" si="135"/>
        <v/>
      </c>
      <c r="EJ87" s="44" t="str">
        <f t="shared" ca="1" si="136"/>
        <v/>
      </c>
      <c r="EL87" s="44" t="str">
        <f t="shared" ca="1" si="83"/>
        <v/>
      </c>
      <c r="EM87" s="44" t="str">
        <f t="shared" ca="1" si="83"/>
        <v/>
      </c>
      <c r="EN87" s="44" t="str">
        <f t="shared" ca="1" si="83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37"/>
        <v/>
      </c>
      <c r="E88" s="44" t="str">
        <f t="shared" ca="1" si="84"/>
        <v/>
      </c>
      <c r="F88" s="27" t="str">
        <f t="shared" ca="1" si="85"/>
        <v/>
      </c>
      <c r="G88" s="44" t="str">
        <f t="shared" ca="1" si="86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27" t="str">
        <f t="shared" ca="1" si="87"/>
        <v/>
      </c>
      <c r="K88" s="44" t="str">
        <f ca="1">IF(B88&lt;&gt;"",VLOOKUP('Quarter 4'!G88-5*('Quarter 4'!D88-1),'Players Stats'!$B$136:$J$140,1+E88),"")</f>
        <v/>
      </c>
      <c r="L88" s="44" t="str">
        <f t="shared" ca="1" si="138"/>
        <v/>
      </c>
      <c r="M88" s="27" t="str">
        <f t="shared" ca="1" si="88"/>
        <v/>
      </c>
      <c r="N88" s="44" t="str">
        <f ca="1">IF(B88&lt;&gt;"",IF(L88="NO",VLOOKUP(G88,'Players Stats'!$C$88:$I$127,7),""),"")</f>
        <v/>
      </c>
      <c r="O88" s="44" t="str">
        <f t="shared" ca="1" si="139"/>
        <v/>
      </c>
      <c r="P88" s="27" t="str">
        <f t="shared" ca="1" si="89"/>
        <v/>
      </c>
      <c r="Q88" s="44" t="str">
        <f ca="1">IF(L88="NO",VLOOKUP(G88,'Players Stats'!$C$88:$H$127,7-'Quarter 4'!O88),"")</f>
        <v/>
      </c>
      <c r="R88" s="44" t="str">
        <f t="shared" ca="1" si="140"/>
        <v/>
      </c>
      <c r="S88" s="27" t="str">
        <f t="shared" ca="1" si="90"/>
        <v/>
      </c>
      <c r="T88" s="44" t="str">
        <f ca="1">IF(S88="","",IF(S88&lt;=VLOOKUP(G88,'Players Stats'!$C$88:$L$127,10),"YES","NO"))</f>
        <v/>
      </c>
      <c r="U88" s="27" t="str">
        <f t="shared" ca="1" si="91"/>
        <v/>
      </c>
      <c r="V88" s="44" t="str">
        <f ca="1">IF(T88="YES",IF(U88&lt;=VLOOKUP(G88,'Players Stats'!$C$88:$H$127,6),1,0),"")</f>
        <v/>
      </c>
      <c r="W88" s="27" t="str">
        <f t="shared" ca="1" si="92"/>
        <v/>
      </c>
      <c r="X88" s="44" t="str">
        <f ca="1">IF(AND(T88="YES",W88&lt;&gt;""),IF(W88&lt;=VLOOKUP(G88,'Players Stats'!$C$88:$H$127,6),1,0),"")</f>
        <v/>
      </c>
      <c r="Y88" s="27" t="str">
        <f t="shared" ca="1" si="93"/>
        <v/>
      </c>
      <c r="Z88" s="44" t="str">
        <f ca="1">IF(Y88="","",IF(Y88&lt;=Simulation!$K$7,"YES","NO"))</f>
        <v/>
      </c>
      <c r="AA88" s="27" t="str">
        <f t="shared" ca="1" si="94"/>
        <v/>
      </c>
      <c r="AB88" s="44" t="str">
        <f ca="1">IF(Z88="NO",IF(AA88&lt;=Simulation!$K$9,D88,E88),"")</f>
        <v/>
      </c>
      <c r="AD88" s="44" t="str">
        <f t="shared" ca="1" si="95"/>
        <v/>
      </c>
      <c r="AE88" s="6" t="str">
        <f t="shared" ca="1" si="96"/>
        <v/>
      </c>
      <c r="AF88" s="44" t="str">
        <f t="shared" ca="1" si="97"/>
        <v/>
      </c>
      <c r="AH88" s="44" t="str">
        <f t="shared" ca="1" si="77"/>
        <v/>
      </c>
      <c r="AI88" s="44" t="str">
        <f t="shared" ca="1" si="77"/>
        <v/>
      </c>
      <c r="AJ88" s="44" t="str">
        <f t="shared" ca="1" si="77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41"/>
        <v/>
      </c>
      <c r="AO88" s="44" t="str">
        <f t="shared" ca="1" si="98"/>
        <v/>
      </c>
      <c r="AP88" s="27" t="str">
        <f t="shared" ca="1" si="78"/>
        <v/>
      </c>
      <c r="AQ88" s="44" t="str">
        <f t="shared" ca="1" si="99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00"/>
        <v/>
      </c>
      <c r="AU88" s="44" t="str">
        <f ca="1">IF(AL88&lt;&gt;"",VLOOKUP('Quarter 4'!AQ88-5*('Quarter 4'!AN88-1),'Players Stats'!$B$136:$J$140,1+AO88),"")</f>
        <v/>
      </c>
      <c r="AV88" s="44" t="str">
        <f t="shared" ca="1" si="142"/>
        <v/>
      </c>
      <c r="AW88" s="27" t="str">
        <f t="shared" ca="1" si="101"/>
        <v/>
      </c>
      <c r="AX88" s="44" t="str">
        <f ca="1">IF(AL88&lt;&gt;"",IF(AV88="NO",VLOOKUP(AQ88,'Players Stats'!$C$88:$I$127,7),""),"")</f>
        <v/>
      </c>
      <c r="AY88" s="44" t="str">
        <f t="shared" ca="1" si="143"/>
        <v/>
      </c>
      <c r="AZ88" s="27" t="str">
        <f t="shared" ca="1" si="102"/>
        <v/>
      </c>
      <c r="BA88" s="44" t="str">
        <f ca="1">IF(AV88="NO",VLOOKUP(AQ88,'Players Stats'!$C$88:$H$127,7-'Quarter 4'!AY88),"")</f>
        <v/>
      </c>
      <c r="BB88" s="44" t="str">
        <f t="shared" ca="1" si="144"/>
        <v/>
      </c>
      <c r="BC88" s="27" t="str">
        <f t="shared" ca="1" si="103"/>
        <v/>
      </c>
      <c r="BD88" s="44" t="str">
        <f ca="1">IF(BC88="","",IF(BC88&lt;=VLOOKUP(AQ88,'Players Stats'!$C$88:$L$127,10),"YES","NO"))</f>
        <v/>
      </c>
      <c r="BE88" s="27" t="str">
        <f t="shared" ca="1" si="104"/>
        <v/>
      </c>
      <c r="BF88" s="44" t="str">
        <f ca="1">IF(BD88="YES",IF(BE88&lt;=VLOOKUP(AQ88,'Players Stats'!$C$88:$H$127,6),1,0),"")</f>
        <v/>
      </c>
      <c r="BG88" s="27" t="str">
        <f t="shared" ca="1" si="105"/>
        <v/>
      </c>
      <c r="BH88" s="44" t="str">
        <f ca="1">IF(AND(BD88="YES",BG88&lt;&gt;""),IF(BG88&lt;=VLOOKUP(AQ88,'Players Stats'!$C$88:$H$127,6),1,0),"")</f>
        <v/>
      </c>
      <c r="BI88" s="27" t="str">
        <f t="shared" ca="1" si="106"/>
        <v/>
      </c>
      <c r="BJ88" s="44" t="str">
        <f ca="1">IF(BI88="","",IF(BI88&lt;=Simulation!$K$7,"YES","NO"))</f>
        <v/>
      </c>
      <c r="BK88" s="27" t="str">
        <f t="shared" ca="1" si="107"/>
        <v/>
      </c>
      <c r="BL88" s="44" t="str">
        <f ca="1">IF(BJ88="NO",IF(BK88&lt;=Simulation!$K$9,AN88,AO88),"")</f>
        <v/>
      </c>
      <c r="BN88" s="44" t="str">
        <f t="shared" ca="1" si="108"/>
        <v/>
      </c>
      <c r="BO88" s="6" t="str">
        <f t="shared" ca="1" si="109"/>
        <v/>
      </c>
      <c r="BP88" s="44" t="str">
        <f t="shared" ca="1" si="110"/>
        <v/>
      </c>
      <c r="BR88" s="44" t="str">
        <f t="shared" ca="1" si="81"/>
        <v/>
      </c>
      <c r="BS88" s="44" t="str">
        <f t="shared" ca="1" si="81"/>
        <v/>
      </c>
      <c r="BT88" s="44" t="str">
        <f t="shared" ca="1" si="81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45"/>
        <v/>
      </c>
      <c r="BY88" s="44" t="str">
        <f t="shared" ca="1" si="111"/>
        <v/>
      </c>
      <c r="BZ88" s="27" t="str">
        <f t="shared" ca="1" si="79"/>
        <v/>
      </c>
      <c r="CA88" s="44" t="str">
        <f t="shared" ca="1" si="112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13"/>
        <v/>
      </c>
      <c r="CE88" s="44" t="str">
        <f ca="1">IF(BV88&lt;&gt;"",VLOOKUP('Quarter 4'!CA88-5*('Quarter 4'!BX88-1),'Players Stats'!$B$136:$J$140,1+BY88),"")</f>
        <v/>
      </c>
      <c r="CF88" s="44" t="str">
        <f t="shared" ca="1" si="146"/>
        <v/>
      </c>
      <c r="CG88" s="27" t="str">
        <f t="shared" ca="1" si="114"/>
        <v/>
      </c>
      <c r="CH88" s="44" t="str">
        <f ca="1">IF(BV88&lt;&gt;"",IF(CF88="NO",VLOOKUP(CA88,'Players Stats'!$C$88:$I$127,7),""),"")</f>
        <v/>
      </c>
      <c r="CI88" s="44" t="str">
        <f t="shared" ca="1" si="147"/>
        <v/>
      </c>
      <c r="CJ88" s="27" t="str">
        <f t="shared" ca="1" si="115"/>
        <v/>
      </c>
      <c r="CK88" s="44" t="str">
        <f ca="1">IF(CF88="NO",VLOOKUP(CA88,'Players Stats'!$C$88:$H$127,7-'Quarter 4'!CI88),"")</f>
        <v/>
      </c>
      <c r="CL88" s="44" t="str">
        <f t="shared" ca="1" si="148"/>
        <v/>
      </c>
      <c r="CM88" s="27" t="str">
        <f t="shared" ca="1" si="116"/>
        <v/>
      </c>
      <c r="CN88" s="44" t="str">
        <f ca="1">IF(CM88="","",IF(CM88&lt;=VLOOKUP(CA88,'Players Stats'!$C$88:$L$127,10),"YES","NO"))</f>
        <v/>
      </c>
      <c r="CO88" s="27" t="str">
        <f t="shared" ca="1" si="117"/>
        <v/>
      </c>
      <c r="CP88" s="44" t="str">
        <f ca="1">IF(CN88="YES",IF(CO88&lt;=VLOOKUP(CA88,'Players Stats'!$C$88:$H$127,6),1,0),"")</f>
        <v/>
      </c>
      <c r="CQ88" s="27" t="str">
        <f t="shared" ca="1" si="118"/>
        <v/>
      </c>
      <c r="CR88" s="44" t="str">
        <f ca="1">IF(AND(CN88="YES",CQ88&lt;&gt;""),IF(CQ88&lt;=VLOOKUP(CA88,'Players Stats'!$C$88:$H$127,6),1,0),"")</f>
        <v/>
      </c>
      <c r="CS88" s="27" t="str">
        <f t="shared" ca="1" si="119"/>
        <v/>
      </c>
      <c r="CT88" s="44" t="str">
        <f ca="1">IF(CS88="","",IF(CS88&lt;=Simulation!$K$7,"YES","NO"))</f>
        <v/>
      </c>
      <c r="CU88" s="27" t="str">
        <f t="shared" ca="1" si="120"/>
        <v/>
      </c>
      <c r="CV88" s="44" t="str">
        <f ca="1">IF(CT88="NO",IF(CU88&lt;=Simulation!$K$9,BX88,BY88),"")</f>
        <v/>
      </c>
      <c r="CX88" s="44" t="str">
        <f t="shared" ca="1" si="121"/>
        <v/>
      </c>
      <c r="CY88" s="6" t="str">
        <f t="shared" ca="1" si="122"/>
        <v/>
      </c>
      <c r="CZ88" s="44" t="str">
        <f t="shared" ca="1" si="123"/>
        <v/>
      </c>
      <c r="DB88" s="44" t="str">
        <f t="shared" ca="1" si="82"/>
        <v/>
      </c>
      <c r="DC88" s="44" t="str">
        <f t="shared" ca="1" si="82"/>
        <v/>
      </c>
      <c r="DD88" s="44" t="str">
        <f t="shared" ca="1" si="82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49"/>
        <v/>
      </c>
      <c r="DI88" s="44" t="str">
        <f t="shared" ca="1" si="124"/>
        <v/>
      </c>
      <c r="DJ88" s="27" t="str">
        <f t="shared" ca="1" si="80"/>
        <v/>
      </c>
      <c r="DK88" s="44" t="str">
        <f t="shared" ca="1" si="125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26"/>
        <v/>
      </c>
      <c r="DO88" s="44" t="str">
        <f ca="1">IF(DF88&lt;&gt;"",VLOOKUP('Quarter 4'!DK88-5*('Quarter 4'!DH88-1),'Players Stats'!$B$136:$J$140,1+DI88),"")</f>
        <v/>
      </c>
      <c r="DP88" s="44" t="str">
        <f t="shared" ca="1" si="150"/>
        <v/>
      </c>
      <c r="DQ88" s="27" t="str">
        <f t="shared" ca="1" si="127"/>
        <v/>
      </c>
      <c r="DR88" s="44" t="str">
        <f ca="1">IF(DF88&lt;&gt;"",IF(DP88="NO",VLOOKUP(DK88,'Players Stats'!$C$88:$I$127,7),""),"")</f>
        <v/>
      </c>
      <c r="DS88" s="44" t="str">
        <f t="shared" ca="1" si="151"/>
        <v/>
      </c>
      <c r="DT88" s="27" t="str">
        <f t="shared" ca="1" si="128"/>
        <v/>
      </c>
      <c r="DU88" s="44" t="str">
        <f ca="1">IF(DP88="NO",VLOOKUP(DK88,'Players Stats'!$C$88:$H$127,7-'Quarter 4'!DS88),"")</f>
        <v/>
      </c>
      <c r="DV88" s="44" t="str">
        <f t="shared" ca="1" si="152"/>
        <v/>
      </c>
      <c r="DW88" s="27" t="str">
        <f t="shared" ca="1" si="129"/>
        <v/>
      </c>
      <c r="DX88" s="44" t="str">
        <f ca="1">IF(DW88="","",IF(DW88&lt;=VLOOKUP(DK88,'Players Stats'!$C$88:$L$127,10),"YES","NO"))</f>
        <v/>
      </c>
      <c r="DY88" s="27" t="str">
        <f t="shared" ca="1" si="130"/>
        <v/>
      </c>
      <c r="DZ88" s="44" t="str">
        <f ca="1">IF(DX88="YES",IF(DY88&lt;=VLOOKUP(DK88,'Players Stats'!$C$88:$H$127,6),1,0),"")</f>
        <v/>
      </c>
      <c r="EA88" s="27" t="str">
        <f t="shared" ca="1" si="131"/>
        <v/>
      </c>
      <c r="EB88" s="44" t="str">
        <f ca="1">IF(AND(DX88="YES",EA88&lt;&gt;""),IF(EA88&lt;=VLOOKUP(DK88,'Players Stats'!$C$88:$H$127,6),1,0),"")</f>
        <v/>
      </c>
      <c r="EC88" s="27" t="str">
        <f t="shared" ca="1" si="132"/>
        <v/>
      </c>
      <c r="ED88" s="44" t="str">
        <f ca="1">IF(EC88="","",IF(EC88&lt;=Simulation!$K$7,"YES","NO"))</f>
        <v/>
      </c>
      <c r="EE88" s="27" t="str">
        <f t="shared" ca="1" si="133"/>
        <v/>
      </c>
      <c r="EF88" s="44" t="str">
        <f ca="1">IF(ED88="NO",IF(EE88&lt;=Simulation!$K$9,DH88,DI88),"")</f>
        <v/>
      </c>
      <c r="EH88" s="44" t="str">
        <f t="shared" ca="1" si="134"/>
        <v/>
      </c>
      <c r="EI88" s="6" t="str">
        <f t="shared" ca="1" si="135"/>
        <v/>
      </c>
      <c r="EJ88" s="44" t="str">
        <f t="shared" ca="1" si="136"/>
        <v/>
      </c>
      <c r="EL88" s="44" t="str">
        <f t="shared" ca="1" si="83"/>
        <v/>
      </c>
      <c r="EM88" s="44" t="str">
        <f t="shared" ca="1" si="83"/>
        <v/>
      </c>
      <c r="EN88" s="44" t="str">
        <f t="shared" ca="1" si="83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37"/>
        <v/>
      </c>
      <c r="E89" s="44" t="str">
        <f t="shared" ca="1" si="84"/>
        <v/>
      </c>
      <c r="F89" s="27" t="str">
        <f t="shared" ca="1" si="85"/>
        <v/>
      </c>
      <c r="G89" s="44" t="str">
        <f t="shared" ca="1" si="86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27" t="str">
        <f t="shared" ca="1" si="87"/>
        <v/>
      </c>
      <c r="K89" s="44" t="str">
        <f ca="1">IF(B89&lt;&gt;"",VLOOKUP('Quarter 4'!G89-5*('Quarter 4'!D89-1),'Players Stats'!$B$136:$J$140,1+E89),"")</f>
        <v/>
      </c>
      <c r="L89" s="44" t="str">
        <f t="shared" ca="1" si="138"/>
        <v/>
      </c>
      <c r="M89" s="27" t="str">
        <f t="shared" ca="1" si="88"/>
        <v/>
      </c>
      <c r="N89" s="44" t="str">
        <f ca="1">IF(B89&lt;&gt;"",IF(L89="NO",VLOOKUP(G89,'Players Stats'!$C$88:$I$127,7),""),"")</f>
        <v/>
      </c>
      <c r="O89" s="44" t="str">
        <f t="shared" ca="1" si="139"/>
        <v/>
      </c>
      <c r="P89" s="27" t="str">
        <f t="shared" ca="1" si="89"/>
        <v/>
      </c>
      <c r="Q89" s="44" t="str">
        <f ca="1">IF(L89="NO",VLOOKUP(G89,'Players Stats'!$C$88:$H$127,7-'Quarter 4'!O89),"")</f>
        <v/>
      </c>
      <c r="R89" s="44" t="str">
        <f t="shared" ca="1" si="140"/>
        <v/>
      </c>
      <c r="S89" s="27" t="str">
        <f t="shared" ca="1" si="90"/>
        <v/>
      </c>
      <c r="T89" s="44" t="str">
        <f ca="1">IF(S89="","",IF(S89&lt;=VLOOKUP(G89,'Players Stats'!$C$88:$L$127,10),"YES","NO"))</f>
        <v/>
      </c>
      <c r="U89" s="27" t="str">
        <f t="shared" ca="1" si="91"/>
        <v/>
      </c>
      <c r="V89" s="44" t="str">
        <f ca="1">IF(T89="YES",IF(U89&lt;=VLOOKUP(G89,'Players Stats'!$C$88:$H$127,6),1,0),"")</f>
        <v/>
      </c>
      <c r="W89" s="27" t="str">
        <f t="shared" ca="1" si="92"/>
        <v/>
      </c>
      <c r="X89" s="44" t="str">
        <f ca="1">IF(AND(T89="YES",W89&lt;&gt;""),IF(W89&lt;=VLOOKUP(G89,'Players Stats'!$C$88:$H$127,6),1,0),"")</f>
        <v/>
      </c>
      <c r="Y89" s="27" t="str">
        <f t="shared" ca="1" si="93"/>
        <v/>
      </c>
      <c r="Z89" s="44" t="str">
        <f ca="1">IF(Y89="","",IF(Y89&lt;=Simulation!$K$7,"YES","NO"))</f>
        <v/>
      </c>
      <c r="AA89" s="27" t="str">
        <f t="shared" ca="1" si="94"/>
        <v/>
      </c>
      <c r="AB89" s="44" t="str">
        <f ca="1">IF(Z89="NO",IF(AA89&lt;=Simulation!$K$9,D89,E89),"")</f>
        <v/>
      </c>
      <c r="AD89" s="44" t="str">
        <f t="shared" ca="1" si="95"/>
        <v/>
      </c>
      <c r="AE89" s="6" t="str">
        <f t="shared" ca="1" si="96"/>
        <v/>
      </c>
      <c r="AF89" s="44" t="str">
        <f t="shared" ca="1" si="97"/>
        <v/>
      </c>
      <c r="AH89" s="44" t="str">
        <f t="shared" ca="1" si="77"/>
        <v/>
      </c>
      <c r="AI89" s="44" t="str">
        <f t="shared" ca="1" si="77"/>
        <v/>
      </c>
      <c r="AJ89" s="44" t="str">
        <f t="shared" ca="1" si="77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41"/>
        <v/>
      </c>
      <c r="AO89" s="44" t="str">
        <f t="shared" ca="1" si="98"/>
        <v/>
      </c>
      <c r="AP89" s="27" t="str">
        <f t="shared" ca="1" si="78"/>
        <v/>
      </c>
      <c r="AQ89" s="44" t="str">
        <f t="shared" ca="1" si="99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00"/>
        <v/>
      </c>
      <c r="AU89" s="44" t="str">
        <f ca="1">IF(AL89&lt;&gt;"",VLOOKUP('Quarter 4'!AQ89-5*('Quarter 4'!AN89-1),'Players Stats'!$B$136:$J$140,1+AO89),"")</f>
        <v/>
      </c>
      <c r="AV89" s="44" t="str">
        <f t="shared" ca="1" si="142"/>
        <v/>
      </c>
      <c r="AW89" s="27" t="str">
        <f t="shared" ca="1" si="101"/>
        <v/>
      </c>
      <c r="AX89" s="44" t="str">
        <f ca="1">IF(AL89&lt;&gt;"",IF(AV89="NO",VLOOKUP(AQ89,'Players Stats'!$C$88:$I$127,7),""),"")</f>
        <v/>
      </c>
      <c r="AY89" s="44" t="str">
        <f t="shared" ca="1" si="143"/>
        <v/>
      </c>
      <c r="AZ89" s="27" t="str">
        <f t="shared" ca="1" si="102"/>
        <v/>
      </c>
      <c r="BA89" s="44" t="str">
        <f ca="1">IF(AV89="NO",VLOOKUP(AQ89,'Players Stats'!$C$88:$H$127,7-'Quarter 4'!AY89),"")</f>
        <v/>
      </c>
      <c r="BB89" s="44" t="str">
        <f t="shared" ca="1" si="144"/>
        <v/>
      </c>
      <c r="BC89" s="27" t="str">
        <f t="shared" ca="1" si="103"/>
        <v/>
      </c>
      <c r="BD89" s="44" t="str">
        <f ca="1">IF(BC89="","",IF(BC89&lt;=VLOOKUP(AQ89,'Players Stats'!$C$88:$L$127,10),"YES","NO"))</f>
        <v/>
      </c>
      <c r="BE89" s="27" t="str">
        <f t="shared" ca="1" si="104"/>
        <v/>
      </c>
      <c r="BF89" s="44" t="str">
        <f ca="1">IF(BD89="YES",IF(BE89&lt;=VLOOKUP(AQ89,'Players Stats'!$C$88:$H$127,6),1,0),"")</f>
        <v/>
      </c>
      <c r="BG89" s="27" t="str">
        <f t="shared" ca="1" si="105"/>
        <v/>
      </c>
      <c r="BH89" s="44" t="str">
        <f ca="1">IF(AND(BD89="YES",BG89&lt;&gt;""),IF(BG89&lt;=VLOOKUP(AQ89,'Players Stats'!$C$88:$H$127,6),1,0),"")</f>
        <v/>
      </c>
      <c r="BI89" s="27" t="str">
        <f t="shared" ca="1" si="106"/>
        <v/>
      </c>
      <c r="BJ89" s="44" t="str">
        <f ca="1">IF(BI89="","",IF(BI89&lt;=Simulation!$K$7,"YES","NO"))</f>
        <v/>
      </c>
      <c r="BK89" s="27" t="str">
        <f t="shared" ca="1" si="107"/>
        <v/>
      </c>
      <c r="BL89" s="44" t="str">
        <f ca="1">IF(BJ89="NO",IF(BK89&lt;=Simulation!$K$9,AN89,AO89),"")</f>
        <v/>
      </c>
      <c r="BN89" s="44" t="str">
        <f t="shared" ca="1" si="108"/>
        <v/>
      </c>
      <c r="BO89" s="6" t="str">
        <f t="shared" ca="1" si="109"/>
        <v/>
      </c>
      <c r="BP89" s="44" t="str">
        <f t="shared" ca="1" si="110"/>
        <v/>
      </c>
      <c r="BR89" s="44" t="str">
        <f t="shared" ca="1" si="81"/>
        <v/>
      </c>
      <c r="BS89" s="44" t="str">
        <f t="shared" ca="1" si="81"/>
        <v/>
      </c>
      <c r="BT89" s="44" t="str">
        <f t="shared" ca="1" si="81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45"/>
        <v/>
      </c>
      <c r="BY89" s="44" t="str">
        <f t="shared" ca="1" si="111"/>
        <v/>
      </c>
      <c r="BZ89" s="27" t="str">
        <f t="shared" ca="1" si="79"/>
        <v/>
      </c>
      <c r="CA89" s="44" t="str">
        <f t="shared" ca="1" si="112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13"/>
        <v/>
      </c>
      <c r="CE89" s="44" t="str">
        <f ca="1">IF(BV89&lt;&gt;"",VLOOKUP('Quarter 4'!CA89-5*('Quarter 4'!BX89-1),'Players Stats'!$B$136:$J$140,1+BY89),"")</f>
        <v/>
      </c>
      <c r="CF89" s="44" t="str">
        <f t="shared" ca="1" si="146"/>
        <v/>
      </c>
      <c r="CG89" s="27" t="str">
        <f t="shared" ca="1" si="114"/>
        <v/>
      </c>
      <c r="CH89" s="44" t="str">
        <f ca="1">IF(BV89&lt;&gt;"",IF(CF89="NO",VLOOKUP(CA89,'Players Stats'!$C$88:$I$127,7),""),"")</f>
        <v/>
      </c>
      <c r="CI89" s="44" t="str">
        <f t="shared" ca="1" si="147"/>
        <v/>
      </c>
      <c r="CJ89" s="27" t="str">
        <f t="shared" ca="1" si="115"/>
        <v/>
      </c>
      <c r="CK89" s="44" t="str">
        <f ca="1">IF(CF89="NO",VLOOKUP(CA89,'Players Stats'!$C$88:$H$127,7-'Quarter 4'!CI89),"")</f>
        <v/>
      </c>
      <c r="CL89" s="44" t="str">
        <f t="shared" ca="1" si="148"/>
        <v/>
      </c>
      <c r="CM89" s="27" t="str">
        <f t="shared" ca="1" si="116"/>
        <v/>
      </c>
      <c r="CN89" s="44" t="str">
        <f ca="1">IF(CM89="","",IF(CM89&lt;=VLOOKUP(CA89,'Players Stats'!$C$88:$L$127,10),"YES","NO"))</f>
        <v/>
      </c>
      <c r="CO89" s="27" t="str">
        <f t="shared" ca="1" si="117"/>
        <v/>
      </c>
      <c r="CP89" s="44" t="str">
        <f ca="1">IF(CN89="YES",IF(CO89&lt;=VLOOKUP(CA89,'Players Stats'!$C$88:$H$127,6),1,0),"")</f>
        <v/>
      </c>
      <c r="CQ89" s="27" t="str">
        <f t="shared" ca="1" si="118"/>
        <v/>
      </c>
      <c r="CR89" s="44" t="str">
        <f ca="1">IF(AND(CN89="YES",CQ89&lt;&gt;""),IF(CQ89&lt;=VLOOKUP(CA89,'Players Stats'!$C$88:$H$127,6),1,0),"")</f>
        <v/>
      </c>
      <c r="CS89" s="27" t="str">
        <f t="shared" ca="1" si="119"/>
        <v/>
      </c>
      <c r="CT89" s="44" t="str">
        <f ca="1">IF(CS89="","",IF(CS89&lt;=Simulation!$K$7,"YES","NO"))</f>
        <v/>
      </c>
      <c r="CU89" s="27" t="str">
        <f t="shared" ca="1" si="120"/>
        <v/>
      </c>
      <c r="CV89" s="44" t="str">
        <f ca="1">IF(CT89="NO",IF(CU89&lt;=Simulation!$K$9,BX89,BY89),"")</f>
        <v/>
      </c>
      <c r="CX89" s="44" t="str">
        <f t="shared" ca="1" si="121"/>
        <v/>
      </c>
      <c r="CY89" s="6" t="str">
        <f t="shared" ca="1" si="122"/>
        <v/>
      </c>
      <c r="CZ89" s="44" t="str">
        <f t="shared" ca="1" si="123"/>
        <v/>
      </c>
      <c r="DB89" s="44" t="str">
        <f t="shared" ca="1" si="82"/>
        <v/>
      </c>
      <c r="DC89" s="44" t="str">
        <f t="shared" ca="1" si="82"/>
        <v/>
      </c>
      <c r="DD89" s="44" t="str">
        <f t="shared" ca="1" si="82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49"/>
        <v/>
      </c>
      <c r="DI89" s="44" t="str">
        <f t="shared" ca="1" si="124"/>
        <v/>
      </c>
      <c r="DJ89" s="27" t="str">
        <f t="shared" ca="1" si="80"/>
        <v/>
      </c>
      <c r="DK89" s="44" t="str">
        <f t="shared" ca="1" si="125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26"/>
        <v/>
      </c>
      <c r="DO89" s="44" t="str">
        <f ca="1">IF(DF89&lt;&gt;"",VLOOKUP('Quarter 4'!DK89-5*('Quarter 4'!DH89-1),'Players Stats'!$B$136:$J$140,1+DI89),"")</f>
        <v/>
      </c>
      <c r="DP89" s="44" t="str">
        <f t="shared" ca="1" si="150"/>
        <v/>
      </c>
      <c r="DQ89" s="27" t="str">
        <f t="shared" ca="1" si="127"/>
        <v/>
      </c>
      <c r="DR89" s="44" t="str">
        <f ca="1">IF(DF89&lt;&gt;"",IF(DP89="NO",VLOOKUP(DK89,'Players Stats'!$C$88:$I$127,7),""),"")</f>
        <v/>
      </c>
      <c r="DS89" s="44" t="str">
        <f t="shared" ca="1" si="151"/>
        <v/>
      </c>
      <c r="DT89" s="27" t="str">
        <f t="shared" ca="1" si="128"/>
        <v/>
      </c>
      <c r="DU89" s="44" t="str">
        <f ca="1">IF(DP89="NO",VLOOKUP(DK89,'Players Stats'!$C$88:$H$127,7-'Quarter 4'!DS89),"")</f>
        <v/>
      </c>
      <c r="DV89" s="44" t="str">
        <f t="shared" ca="1" si="152"/>
        <v/>
      </c>
      <c r="DW89" s="27" t="str">
        <f t="shared" ca="1" si="129"/>
        <v/>
      </c>
      <c r="DX89" s="44" t="str">
        <f ca="1">IF(DW89="","",IF(DW89&lt;=VLOOKUP(DK89,'Players Stats'!$C$88:$L$127,10),"YES","NO"))</f>
        <v/>
      </c>
      <c r="DY89" s="27" t="str">
        <f t="shared" ca="1" si="130"/>
        <v/>
      </c>
      <c r="DZ89" s="44" t="str">
        <f ca="1">IF(DX89="YES",IF(DY89&lt;=VLOOKUP(DK89,'Players Stats'!$C$88:$H$127,6),1,0),"")</f>
        <v/>
      </c>
      <c r="EA89" s="27" t="str">
        <f t="shared" ca="1" si="131"/>
        <v/>
      </c>
      <c r="EB89" s="44" t="str">
        <f ca="1">IF(AND(DX89="YES",EA89&lt;&gt;""),IF(EA89&lt;=VLOOKUP(DK89,'Players Stats'!$C$88:$H$127,6),1,0),"")</f>
        <v/>
      </c>
      <c r="EC89" s="27" t="str">
        <f t="shared" ca="1" si="132"/>
        <v/>
      </c>
      <c r="ED89" s="44" t="str">
        <f ca="1">IF(EC89="","",IF(EC89&lt;=Simulation!$K$7,"YES","NO"))</f>
        <v/>
      </c>
      <c r="EE89" s="27" t="str">
        <f t="shared" ca="1" si="133"/>
        <v/>
      </c>
      <c r="EF89" s="44" t="str">
        <f ca="1">IF(ED89="NO",IF(EE89&lt;=Simulation!$K$9,DH89,DI89),"")</f>
        <v/>
      </c>
      <c r="EH89" s="44" t="str">
        <f t="shared" ca="1" si="134"/>
        <v/>
      </c>
      <c r="EI89" s="6" t="str">
        <f t="shared" ca="1" si="135"/>
        <v/>
      </c>
      <c r="EJ89" s="44" t="str">
        <f t="shared" ca="1" si="136"/>
        <v/>
      </c>
      <c r="EL89" s="44" t="str">
        <f t="shared" ca="1" si="83"/>
        <v/>
      </c>
      <c r="EM89" s="44" t="str">
        <f t="shared" ca="1" si="83"/>
        <v/>
      </c>
      <c r="EN89" s="44" t="str">
        <f t="shared" ca="1" si="83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37"/>
        <v/>
      </c>
      <c r="E90" s="44" t="str">
        <f t="shared" ca="1" si="84"/>
        <v/>
      </c>
      <c r="F90" s="27" t="str">
        <f t="shared" ca="1" si="85"/>
        <v/>
      </c>
      <c r="G90" s="44" t="str">
        <f t="shared" ca="1" si="86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27" t="str">
        <f t="shared" ca="1" si="87"/>
        <v/>
      </c>
      <c r="K90" s="44" t="str">
        <f ca="1">IF(B90&lt;&gt;"",VLOOKUP('Quarter 4'!G90-5*('Quarter 4'!D90-1),'Players Stats'!$B$136:$J$140,1+E90),"")</f>
        <v/>
      </c>
      <c r="L90" s="44" t="str">
        <f t="shared" ca="1" si="138"/>
        <v/>
      </c>
      <c r="M90" s="27" t="str">
        <f t="shared" ca="1" si="88"/>
        <v/>
      </c>
      <c r="N90" s="44" t="str">
        <f ca="1">IF(B90&lt;&gt;"",IF(L90="NO",VLOOKUP(G90,'Players Stats'!$C$88:$I$127,7),""),"")</f>
        <v/>
      </c>
      <c r="O90" s="44" t="str">
        <f t="shared" ca="1" si="139"/>
        <v/>
      </c>
      <c r="P90" s="27" t="str">
        <f t="shared" ca="1" si="89"/>
        <v/>
      </c>
      <c r="Q90" s="44" t="str">
        <f ca="1">IF(L90="NO",VLOOKUP(G90,'Players Stats'!$C$88:$H$127,7-'Quarter 4'!O90),"")</f>
        <v/>
      </c>
      <c r="R90" s="44" t="str">
        <f t="shared" ca="1" si="140"/>
        <v/>
      </c>
      <c r="S90" s="27" t="str">
        <f t="shared" ca="1" si="90"/>
        <v/>
      </c>
      <c r="T90" s="44" t="str">
        <f ca="1">IF(S90="","",IF(S90&lt;=VLOOKUP(G90,'Players Stats'!$C$88:$L$127,10),"YES","NO"))</f>
        <v/>
      </c>
      <c r="U90" s="27" t="str">
        <f t="shared" ca="1" si="91"/>
        <v/>
      </c>
      <c r="V90" s="44" t="str">
        <f ca="1">IF(T90="YES",IF(U90&lt;=VLOOKUP(G90,'Players Stats'!$C$88:$H$127,6),1,0),"")</f>
        <v/>
      </c>
      <c r="W90" s="27" t="str">
        <f t="shared" ca="1" si="92"/>
        <v/>
      </c>
      <c r="X90" s="44" t="str">
        <f ca="1">IF(AND(T90="YES",W90&lt;&gt;""),IF(W90&lt;=VLOOKUP(G90,'Players Stats'!$C$88:$H$127,6),1,0),"")</f>
        <v/>
      </c>
      <c r="Y90" s="27" t="str">
        <f t="shared" ca="1" si="93"/>
        <v/>
      </c>
      <c r="Z90" s="44" t="str">
        <f ca="1">IF(Y90="","",IF(Y90&lt;=Simulation!$K$7,"YES","NO"))</f>
        <v/>
      </c>
      <c r="AA90" s="27" t="str">
        <f t="shared" ca="1" si="94"/>
        <v/>
      </c>
      <c r="AB90" s="44" t="str">
        <f ca="1">IF(Z90="NO",IF(AA90&lt;=Simulation!$K$9,D90,E90),"")</f>
        <v/>
      </c>
      <c r="AD90" s="44" t="str">
        <f t="shared" ca="1" si="95"/>
        <v/>
      </c>
      <c r="AE90" s="6" t="str">
        <f t="shared" ca="1" si="96"/>
        <v/>
      </c>
      <c r="AF90" s="44" t="str">
        <f t="shared" ca="1" si="97"/>
        <v/>
      </c>
      <c r="AH90" s="44" t="str">
        <f t="shared" ca="1" si="77"/>
        <v/>
      </c>
      <c r="AI90" s="44" t="str">
        <f t="shared" ca="1" si="77"/>
        <v/>
      </c>
      <c r="AJ90" s="44" t="str">
        <f t="shared" ca="1" si="77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41"/>
        <v/>
      </c>
      <c r="AO90" s="44" t="str">
        <f t="shared" ca="1" si="98"/>
        <v/>
      </c>
      <c r="AP90" s="27" t="str">
        <f t="shared" ca="1" si="78"/>
        <v/>
      </c>
      <c r="AQ90" s="44" t="str">
        <f t="shared" ca="1" si="99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00"/>
        <v/>
      </c>
      <c r="AU90" s="44" t="str">
        <f ca="1">IF(AL90&lt;&gt;"",VLOOKUP('Quarter 4'!AQ90-5*('Quarter 4'!AN90-1),'Players Stats'!$B$136:$J$140,1+AO90),"")</f>
        <v/>
      </c>
      <c r="AV90" s="44" t="str">
        <f t="shared" ca="1" si="142"/>
        <v/>
      </c>
      <c r="AW90" s="27" t="str">
        <f t="shared" ca="1" si="101"/>
        <v/>
      </c>
      <c r="AX90" s="44" t="str">
        <f ca="1">IF(AL90&lt;&gt;"",IF(AV90="NO",VLOOKUP(AQ90,'Players Stats'!$C$88:$I$127,7),""),"")</f>
        <v/>
      </c>
      <c r="AY90" s="44" t="str">
        <f t="shared" ca="1" si="143"/>
        <v/>
      </c>
      <c r="AZ90" s="27" t="str">
        <f t="shared" ca="1" si="102"/>
        <v/>
      </c>
      <c r="BA90" s="44" t="str">
        <f ca="1">IF(AV90="NO",VLOOKUP(AQ90,'Players Stats'!$C$88:$H$127,7-'Quarter 4'!AY90),"")</f>
        <v/>
      </c>
      <c r="BB90" s="44" t="str">
        <f t="shared" ca="1" si="144"/>
        <v/>
      </c>
      <c r="BC90" s="27" t="str">
        <f t="shared" ca="1" si="103"/>
        <v/>
      </c>
      <c r="BD90" s="44" t="str">
        <f ca="1">IF(BC90="","",IF(BC90&lt;=VLOOKUP(AQ90,'Players Stats'!$C$88:$L$127,10),"YES","NO"))</f>
        <v/>
      </c>
      <c r="BE90" s="27" t="str">
        <f t="shared" ca="1" si="104"/>
        <v/>
      </c>
      <c r="BF90" s="44" t="str">
        <f ca="1">IF(BD90="YES",IF(BE90&lt;=VLOOKUP(AQ90,'Players Stats'!$C$88:$H$127,6),1,0),"")</f>
        <v/>
      </c>
      <c r="BG90" s="27" t="str">
        <f t="shared" ca="1" si="105"/>
        <v/>
      </c>
      <c r="BH90" s="44" t="str">
        <f ca="1">IF(AND(BD90="YES",BG90&lt;&gt;""),IF(BG90&lt;=VLOOKUP(AQ90,'Players Stats'!$C$88:$H$127,6),1,0),"")</f>
        <v/>
      </c>
      <c r="BI90" s="27" t="str">
        <f t="shared" ca="1" si="106"/>
        <v/>
      </c>
      <c r="BJ90" s="44" t="str">
        <f ca="1">IF(BI90="","",IF(BI90&lt;=Simulation!$K$7,"YES","NO"))</f>
        <v/>
      </c>
      <c r="BK90" s="27" t="str">
        <f t="shared" ca="1" si="107"/>
        <v/>
      </c>
      <c r="BL90" s="44" t="str">
        <f ca="1">IF(BJ90="NO",IF(BK90&lt;=Simulation!$K$9,AN90,AO90),"")</f>
        <v/>
      </c>
      <c r="BN90" s="44" t="str">
        <f t="shared" ca="1" si="108"/>
        <v/>
      </c>
      <c r="BO90" s="6" t="str">
        <f t="shared" ca="1" si="109"/>
        <v/>
      </c>
      <c r="BP90" s="44" t="str">
        <f t="shared" ca="1" si="110"/>
        <v/>
      </c>
      <c r="BR90" s="44" t="str">
        <f t="shared" ca="1" si="81"/>
        <v/>
      </c>
      <c r="BS90" s="44" t="str">
        <f t="shared" ca="1" si="81"/>
        <v/>
      </c>
      <c r="BT90" s="44" t="str">
        <f t="shared" ca="1" si="81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45"/>
        <v/>
      </c>
      <c r="BY90" s="44" t="str">
        <f t="shared" ca="1" si="111"/>
        <v/>
      </c>
      <c r="BZ90" s="27" t="str">
        <f t="shared" ca="1" si="79"/>
        <v/>
      </c>
      <c r="CA90" s="44" t="str">
        <f t="shared" ca="1" si="112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13"/>
        <v/>
      </c>
      <c r="CE90" s="44" t="str">
        <f ca="1">IF(BV90&lt;&gt;"",VLOOKUP('Quarter 4'!CA90-5*('Quarter 4'!BX90-1),'Players Stats'!$B$136:$J$140,1+BY90),"")</f>
        <v/>
      </c>
      <c r="CF90" s="44" t="str">
        <f t="shared" ca="1" si="146"/>
        <v/>
      </c>
      <c r="CG90" s="27" t="str">
        <f t="shared" ca="1" si="114"/>
        <v/>
      </c>
      <c r="CH90" s="44" t="str">
        <f ca="1">IF(BV90&lt;&gt;"",IF(CF90="NO",VLOOKUP(CA90,'Players Stats'!$C$88:$I$127,7),""),"")</f>
        <v/>
      </c>
      <c r="CI90" s="44" t="str">
        <f t="shared" ca="1" si="147"/>
        <v/>
      </c>
      <c r="CJ90" s="27" t="str">
        <f t="shared" ca="1" si="115"/>
        <v/>
      </c>
      <c r="CK90" s="44" t="str">
        <f ca="1">IF(CF90="NO",VLOOKUP(CA90,'Players Stats'!$C$88:$H$127,7-'Quarter 4'!CI90),"")</f>
        <v/>
      </c>
      <c r="CL90" s="44" t="str">
        <f t="shared" ca="1" si="148"/>
        <v/>
      </c>
      <c r="CM90" s="27" t="str">
        <f t="shared" ca="1" si="116"/>
        <v/>
      </c>
      <c r="CN90" s="44" t="str">
        <f ca="1">IF(CM90="","",IF(CM90&lt;=VLOOKUP(CA90,'Players Stats'!$C$88:$L$127,10),"YES","NO"))</f>
        <v/>
      </c>
      <c r="CO90" s="27" t="str">
        <f t="shared" ca="1" si="117"/>
        <v/>
      </c>
      <c r="CP90" s="44" t="str">
        <f ca="1">IF(CN90="YES",IF(CO90&lt;=VLOOKUP(CA90,'Players Stats'!$C$88:$H$127,6),1,0),"")</f>
        <v/>
      </c>
      <c r="CQ90" s="27" t="str">
        <f t="shared" ca="1" si="118"/>
        <v/>
      </c>
      <c r="CR90" s="44" t="str">
        <f ca="1">IF(AND(CN90="YES",CQ90&lt;&gt;""),IF(CQ90&lt;=VLOOKUP(CA90,'Players Stats'!$C$88:$H$127,6),1,0),"")</f>
        <v/>
      </c>
      <c r="CS90" s="27" t="str">
        <f t="shared" ca="1" si="119"/>
        <v/>
      </c>
      <c r="CT90" s="44" t="str">
        <f ca="1">IF(CS90="","",IF(CS90&lt;=Simulation!$K$7,"YES","NO"))</f>
        <v/>
      </c>
      <c r="CU90" s="27" t="str">
        <f t="shared" ca="1" si="120"/>
        <v/>
      </c>
      <c r="CV90" s="44" t="str">
        <f ca="1">IF(CT90="NO",IF(CU90&lt;=Simulation!$K$9,BX90,BY90),"")</f>
        <v/>
      </c>
      <c r="CX90" s="44" t="str">
        <f t="shared" ca="1" si="121"/>
        <v/>
      </c>
      <c r="CY90" s="6" t="str">
        <f t="shared" ca="1" si="122"/>
        <v/>
      </c>
      <c r="CZ90" s="44" t="str">
        <f t="shared" ca="1" si="123"/>
        <v/>
      </c>
      <c r="DB90" s="44" t="str">
        <f t="shared" ca="1" si="82"/>
        <v/>
      </c>
      <c r="DC90" s="44" t="str">
        <f t="shared" ca="1" si="82"/>
        <v/>
      </c>
      <c r="DD90" s="44" t="str">
        <f t="shared" ca="1" si="82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49"/>
        <v/>
      </c>
      <c r="DI90" s="44" t="str">
        <f t="shared" ca="1" si="124"/>
        <v/>
      </c>
      <c r="DJ90" s="27" t="str">
        <f t="shared" ca="1" si="80"/>
        <v/>
      </c>
      <c r="DK90" s="44" t="str">
        <f t="shared" ca="1" si="125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26"/>
        <v/>
      </c>
      <c r="DO90" s="44" t="str">
        <f ca="1">IF(DF90&lt;&gt;"",VLOOKUP('Quarter 4'!DK90-5*('Quarter 4'!DH90-1),'Players Stats'!$B$136:$J$140,1+DI90),"")</f>
        <v/>
      </c>
      <c r="DP90" s="44" t="str">
        <f t="shared" ca="1" si="150"/>
        <v/>
      </c>
      <c r="DQ90" s="27" t="str">
        <f t="shared" ca="1" si="127"/>
        <v/>
      </c>
      <c r="DR90" s="44" t="str">
        <f ca="1">IF(DF90&lt;&gt;"",IF(DP90="NO",VLOOKUP(DK90,'Players Stats'!$C$88:$I$127,7),""),"")</f>
        <v/>
      </c>
      <c r="DS90" s="44" t="str">
        <f t="shared" ca="1" si="151"/>
        <v/>
      </c>
      <c r="DT90" s="27" t="str">
        <f t="shared" ca="1" si="128"/>
        <v/>
      </c>
      <c r="DU90" s="44" t="str">
        <f ca="1">IF(DP90="NO",VLOOKUP(DK90,'Players Stats'!$C$88:$H$127,7-'Quarter 4'!DS90),"")</f>
        <v/>
      </c>
      <c r="DV90" s="44" t="str">
        <f t="shared" ca="1" si="152"/>
        <v/>
      </c>
      <c r="DW90" s="27" t="str">
        <f t="shared" ca="1" si="129"/>
        <v/>
      </c>
      <c r="DX90" s="44" t="str">
        <f ca="1">IF(DW90="","",IF(DW90&lt;=VLOOKUP(DK90,'Players Stats'!$C$88:$L$127,10),"YES","NO"))</f>
        <v/>
      </c>
      <c r="DY90" s="27" t="str">
        <f t="shared" ca="1" si="130"/>
        <v/>
      </c>
      <c r="DZ90" s="44" t="str">
        <f ca="1">IF(DX90="YES",IF(DY90&lt;=VLOOKUP(DK90,'Players Stats'!$C$88:$H$127,6),1,0),"")</f>
        <v/>
      </c>
      <c r="EA90" s="27" t="str">
        <f t="shared" ca="1" si="131"/>
        <v/>
      </c>
      <c r="EB90" s="44" t="str">
        <f ca="1">IF(AND(DX90="YES",EA90&lt;&gt;""),IF(EA90&lt;=VLOOKUP(DK90,'Players Stats'!$C$88:$H$127,6),1,0),"")</f>
        <v/>
      </c>
      <c r="EC90" s="27" t="str">
        <f t="shared" ca="1" si="132"/>
        <v/>
      </c>
      <c r="ED90" s="44" t="str">
        <f ca="1">IF(EC90="","",IF(EC90&lt;=Simulation!$K$7,"YES","NO"))</f>
        <v/>
      </c>
      <c r="EE90" s="27" t="str">
        <f t="shared" ca="1" si="133"/>
        <v/>
      </c>
      <c r="EF90" s="44" t="str">
        <f ca="1">IF(ED90="NO",IF(EE90&lt;=Simulation!$K$9,DH90,DI90),"")</f>
        <v/>
      </c>
      <c r="EH90" s="44" t="str">
        <f t="shared" ca="1" si="134"/>
        <v/>
      </c>
      <c r="EI90" s="6" t="str">
        <f t="shared" ca="1" si="135"/>
        <v/>
      </c>
      <c r="EJ90" s="44" t="str">
        <f t="shared" ca="1" si="136"/>
        <v/>
      </c>
      <c r="EL90" s="44" t="str">
        <f t="shared" ca="1" si="83"/>
        <v/>
      </c>
      <c r="EM90" s="44" t="str">
        <f t="shared" ca="1" si="83"/>
        <v/>
      </c>
      <c r="EN90" s="44" t="str">
        <f t="shared" ca="1" si="83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53">IF(B91&lt;&gt;"",IF(AB90="",E90,AB90),"")</f>
        <v/>
      </c>
      <c r="E91" s="44" t="str">
        <f t="shared" ref="E91:E100" ca="1" si="154">IF(B91&lt;&gt;"",IF(D91=C$4,C$5,C$4),"")</f>
        <v/>
      </c>
      <c r="F91" s="27" t="str">
        <f t="shared" ref="F91:F100" ca="1" si="155">IF(B91&lt;&gt;"",RAND(),"")</f>
        <v/>
      </c>
      <c r="G91" s="44" t="str">
        <f t="shared" ref="G91:G100" ca="1" si="156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27" t="str">
        <f t="shared" ref="J91:J100" ca="1" si="157">IF(B91&lt;&gt;"",RAND(),"")</f>
        <v/>
      </c>
      <c r="K91" s="44" t="str">
        <f ca="1">IF(B91&lt;&gt;"",VLOOKUP('Quarter 4'!G91-5*('Quarter 4'!D91-1),'Players Stats'!$B$136:$J$140,1+E91),"")</f>
        <v/>
      </c>
      <c r="L91" s="44" t="str">
        <f t="shared" ref="L91:L100" ca="1" si="158">IF(B91&lt;&gt;"",IF(J91&lt;=K91, "YES", "NO"),"")</f>
        <v/>
      </c>
      <c r="M91" s="27" t="str">
        <f t="shared" ref="M91:M100" ca="1" si="159">IF(B91&lt;&gt;"",IF(L91="NO",RAND(),""),"")</f>
        <v/>
      </c>
      <c r="N91" s="44" t="str">
        <f ca="1">IF(B91&lt;&gt;"",IF(L91="NO",VLOOKUP(G91,'Players Stats'!$C$88:$I$127,7),""),"")</f>
        <v/>
      </c>
      <c r="O91" s="44" t="str">
        <f t="shared" ref="O91:O100" ca="1" si="160">IF(B91&lt;&gt;"",IF(L91="NO",IF(M91&lt;=N91,3,2),""),"")</f>
        <v/>
      </c>
      <c r="P91" s="27" t="str">
        <f t="shared" ref="P91:P100" ca="1" si="161">IF(B91&lt;&gt;"",IF(L91="NO",RAND(),""),"")</f>
        <v/>
      </c>
      <c r="Q91" s="44" t="str">
        <f ca="1">IF(L91="NO",VLOOKUP(G91,'Players Stats'!$C$88:$H$127,7-'Quarter 4'!O91),"")</f>
        <v/>
      </c>
      <c r="R91" s="44" t="str">
        <f t="shared" ref="R91:R100" ca="1" si="162">IF(B91&lt;&gt;"",IF(L91="NO",IF(P91&lt;=Q91,O91,0),""),"")</f>
        <v/>
      </c>
      <c r="S91" s="27" t="str">
        <f t="shared" ref="S91:S100" ca="1" si="163">IF(R91="","",IF(O91=3,"",RAND()))</f>
        <v/>
      </c>
      <c r="T91" s="44" t="str">
        <f ca="1">IF(S91="","",IF(S91&lt;=VLOOKUP(G91,'Players Stats'!$C$88:$L$127,10),"YES","NO"))</f>
        <v/>
      </c>
      <c r="U91" s="27" t="str">
        <f t="shared" ref="U91:U100" ca="1" si="164">IF(T91="YES",RAND(),"")</f>
        <v/>
      </c>
      <c r="V91" s="44" t="str">
        <f ca="1">IF(T91="YES",IF(U91&lt;=VLOOKUP(G91,'Players Stats'!$C$88:$H$127,6),1,0),"")</f>
        <v/>
      </c>
      <c r="W91" s="27" t="str">
        <f t="shared" ref="W91:W100" ca="1" si="165">IF(AND(T91="YES",R91=0),RAND(),"")</f>
        <v/>
      </c>
      <c r="X91" s="44" t="str">
        <f ca="1">IF(AND(T91="YES",W91&lt;&gt;""),IF(W91&lt;=VLOOKUP(G91,'Players Stats'!$C$88:$H$127,6),1,0),"")</f>
        <v/>
      </c>
      <c r="Y91" s="27" t="str">
        <f t="shared" ref="Y91:Y100" ca="1" si="166">IF(AND(R91=0,T91="NO"),RAND(),"")</f>
        <v/>
      </c>
      <c r="Z91" s="44" t="str">
        <f ca="1">IF(Y91="","",IF(Y91&lt;=Simulation!$K$7,"YES","NO"))</f>
        <v/>
      </c>
      <c r="AA91" s="27" t="str">
        <f t="shared" ref="AA91:AA100" ca="1" si="167">IF(Z91="NO",RAND(),"")</f>
        <v/>
      </c>
      <c r="AB91" s="44" t="str">
        <f ca="1">IF(Z91="NO",IF(AA91&lt;=Simulation!$K$9,D91,E91),"")</f>
        <v/>
      </c>
      <c r="AD91" s="44" t="str">
        <f t="shared" ref="AD91:AD100" ca="1" si="168">IF(B91&lt;&gt;"",IF(D91=$C$4,IF(L91="YES",AD90,IF(T91="YES",IF(R91=0,AD90+R91+V91+X91,AD90+R91+V91),AD90+R91)),AD90),"")</f>
        <v/>
      </c>
      <c r="AE91" s="6" t="str">
        <f t="shared" ref="AE91:AE100" ca="1" si="169">IF(B91&lt;&gt;"","-","")</f>
        <v/>
      </c>
      <c r="AF91" s="44" t="str">
        <f t="shared" ref="AF91:AF100" ca="1" si="170">IF(B91&lt;&gt;"",IF(D91=$C$5,IF(L91="YES",AF90,IF(T91="YES",IF(R91=0,AF90+R91+V91+X91,AF90+R91+V91),AF90+R91)),AF90),"")</f>
        <v/>
      </c>
      <c r="AH91" s="44" t="str">
        <f t="shared" ref="AH91:AH100" ca="1" si="171">IF(AND(AD91&lt;&gt;"",AD92=""),AD91,"")</f>
        <v/>
      </c>
      <c r="AI91" s="44" t="str">
        <f t="shared" ref="AI91:AI100" ca="1" si="172">IF(AND(AE91&lt;&gt;"",AE92=""),AE91,"")</f>
        <v/>
      </c>
      <c r="AJ91" s="44" t="str">
        <f t="shared" ref="AJ91:AJ100" ca="1" si="173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74">IF(AL91&lt;&gt;"",IF(BL90="",AO90,BL90),"")</f>
        <v/>
      </c>
      <c r="AO91" s="44" t="str">
        <f t="shared" ref="AO91:AO100" ca="1" si="175">IF(AL91&lt;&gt;"",IF(AN91=C$4,C$5,C$4),"")</f>
        <v/>
      </c>
      <c r="AP91" s="27" t="str">
        <f t="shared" ref="AP91:AP100" ca="1" si="176">IF(AL91&lt;&gt;"",RAND(),"")</f>
        <v/>
      </c>
      <c r="AQ91" s="44" t="str">
        <f t="shared" ref="AQ91:AQ100" ca="1" si="177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ref="AT91:AT100" ca="1" si="178">IF(AL91&lt;&gt;"",RAND(),"")</f>
        <v/>
      </c>
      <c r="AU91" s="44" t="str">
        <f ca="1">IF(AL91&lt;&gt;"",VLOOKUP('Quarter 4'!AQ91-5*('Quarter 4'!AN91-1),'Players Stats'!$B$136:$J$140,1+AO91),"")</f>
        <v/>
      </c>
      <c r="AV91" s="44" t="str">
        <f t="shared" ref="AV91:AV100" ca="1" si="179">IF(AL91&lt;&gt;"",IF(AT91&lt;=AU91, "YES", "NO"),"")</f>
        <v/>
      </c>
      <c r="AW91" s="27" t="str">
        <f t="shared" ref="AW91:AW100" ca="1" si="180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81">IF(AL91&lt;&gt;"",IF(AV91="NO",IF(AW91&lt;=AX91,3,2),""),"")</f>
        <v/>
      </c>
      <c r="AZ91" s="27" t="str">
        <f t="shared" ref="AZ91:AZ100" ca="1" si="182">IF(AL91&lt;&gt;"",IF(AV91="NO",RAND(),""),"")</f>
        <v/>
      </c>
      <c r="BA91" s="44" t="str">
        <f ca="1">IF(AV91="NO",VLOOKUP(AQ91,'Players Stats'!$C$88:$H$127,7-'Quarter 4'!AY91),"")</f>
        <v/>
      </c>
      <c r="BB91" s="44" t="str">
        <f t="shared" ref="BB91:BB100" ca="1" si="183">IF(AL91&lt;&gt;"",IF(AV91="NO",IF(AZ91&lt;=BA91,AY91,0),""),"")</f>
        <v/>
      </c>
      <c r="BC91" s="27" t="str">
        <f t="shared" ref="BC91:BC100" ca="1" si="184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85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86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87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188">IF(BJ91="NO",RAND(),"")</f>
        <v/>
      </c>
      <c r="BL91" s="44" t="str">
        <f ca="1">IF(BJ91="NO",IF(BK91&lt;=Simulation!$K$9,AN91,AO91),"")</f>
        <v/>
      </c>
      <c r="BN91" s="44" t="str">
        <f t="shared" ref="BN91:BN100" ca="1" si="189">IF(AL91&lt;&gt;"",IF(AN91=$C$4,IF(AV91="YES",BN90,IF(BD91="YES",IF(BB91=0,BN90+BB91+BF91+BH91,BN90+BB91+BF91),BN90+BB91)),BN90),"")</f>
        <v/>
      </c>
      <c r="BO91" s="6" t="str">
        <f t="shared" ref="BO91:BO100" ca="1" si="190">IF(AL91&lt;&gt;"","-","")</f>
        <v/>
      </c>
      <c r="BP91" s="44" t="str">
        <f t="shared" ref="BP91:BP100" ca="1" si="191">IF(AL91&lt;&gt;"",IF(AN91=$C$5,IF(AV91="YES",BP90,IF(BD91="YES",IF(BB91=0,BP90+BB91+BF91+BH91,BP90+BB91+BF91),BP90+BB91)),BP90),"")</f>
        <v/>
      </c>
      <c r="BR91" s="44" t="str">
        <f t="shared" ref="BR91:BR100" ca="1" si="192">IF(AND(BN91&lt;&gt;"",BN92=""),BN91,"")</f>
        <v/>
      </c>
      <c r="BS91" s="44" t="str">
        <f t="shared" ref="BS91:BS100" ca="1" si="193">IF(AND(BO91&lt;&gt;"",BO92=""),BO91,"")</f>
        <v/>
      </c>
      <c r="BT91" s="44" t="str">
        <f t="shared" ref="BT91:BT100" ca="1" si="194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195">IF(BV91&lt;&gt;"",IF(CV90="",BY90,CV90),"")</f>
        <v/>
      </c>
      <c r="BY91" s="44" t="str">
        <f t="shared" ref="BY91:BY100" ca="1" si="196">IF(BV91&lt;&gt;"",IF(BX91=C$4,C$5,C$4),"")</f>
        <v/>
      </c>
      <c r="BZ91" s="27" t="str">
        <f t="shared" ref="BZ91:BZ100" ca="1" si="197">IF(BV91&lt;&gt;"",RAND(),"")</f>
        <v/>
      </c>
      <c r="CA91" s="44" t="str">
        <f t="shared" ref="CA91:CA100" ca="1" si="198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199">IF(BV91&lt;&gt;"",RAND(),"")</f>
        <v/>
      </c>
      <c r="CE91" s="44" t="str">
        <f ca="1">IF(BV91&lt;&gt;"",VLOOKUP('Quarter 4'!CA91-5*('Quarter 4'!BX91-1),'Players Stats'!$B$136:$J$140,1+BY91),"")</f>
        <v/>
      </c>
      <c r="CF91" s="44" t="str">
        <f t="shared" ref="CF91:CF100" ca="1" si="200">IF(BV91&lt;&gt;"",IF(CD91&lt;=CE91, "YES", "NO"),"")</f>
        <v/>
      </c>
      <c r="CG91" s="27" t="str">
        <f t="shared" ref="CG91:CG100" ca="1" si="201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02">IF(BV91&lt;&gt;"",IF(CF91="NO",IF(CG91&lt;=CH91,3,2),""),"")</f>
        <v/>
      </c>
      <c r="CJ91" s="27" t="str">
        <f t="shared" ref="CJ91:CJ100" ca="1" si="203">IF(BV91&lt;&gt;"",IF(CF91="NO",RAND(),""),"")</f>
        <v/>
      </c>
      <c r="CK91" s="44" t="str">
        <f ca="1">IF(CF91="NO",VLOOKUP(CA91,'Players Stats'!$C$88:$H$127,7-'Quarter 4'!CI91),"")</f>
        <v/>
      </c>
      <c r="CL91" s="44" t="str">
        <f t="shared" ref="CL91:CL100" ca="1" si="204">IF(BV91&lt;&gt;"",IF(CF91="NO",IF(CJ91&lt;=CK91,CI91,0),""),"")</f>
        <v/>
      </c>
      <c r="CM91" s="27" t="str">
        <f t="shared" ref="CM91:CM100" ca="1" si="205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06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07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08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09">IF(CT91="NO",RAND(),"")</f>
        <v/>
      </c>
      <c r="CV91" s="44" t="str">
        <f ca="1">IF(CT91="NO",IF(CU91&lt;=Simulation!$K$9,BX91,BY91),"")</f>
        <v/>
      </c>
      <c r="CX91" s="44" t="str">
        <f t="shared" ref="CX91:CX100" ca="1" si="210">IF(BV91&lt;&gt;"",IF(BX91=$C$4,IF(CF91="YES",CX90,IF(CN91="YES",IF(CL91=0,CX90+CL91+CP91+CR91,CX90+CL91+CP91),CX90+CL91)),CX90),"")</f>
        <v/>
      </c>
      <c r="CY91" s="6" t="str">
        <f t="shared" ref="CY91:CY100" ca="1" si="211">IF(BV91&lt;&gt;"","-","")</f>
        <v/>
      </c>
      <c r="CZ91" s="44" t="str">
        <f t="shared" ref="CZ91:CZ100" ca="1" si="212">IF(BV91&lt;&gt;"",IF(BX91=$C$5,IF(CF91="YES",CZ90,IF(CN91="YES",IF(CL91=0,CZ90+CL91+CP91+CR91,CZ90+CL91+CP91),CZ90+CL91)),CZ90),"")</f>
        <v/>
      </c>
      <c r="DB91" s="44" t="str">
        <f t="shared" ref="DB91:DB100" ca="1" si="213">IF(AND(CX91&lt;&gt;"",CX92=""),CX91,"")</f>
        <v/>
      </c>
      <c r="DC91" s="44" t="str">
        <f t="shared" ref="DC91:DC100" ca="1" si="214">IF(AND(CY91&lt;&gt;"",CY92=""),CY91,"")</f>
        <v/>
      </c>
      <c r="DD91" s="44" t="str">
        <f t="shared" ref="DD91:DD100" ca="1" si="215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16">IF(DF91&lt;&gt;"",IF(EF90="",DI90,EF90),"")</f>
        <v/>
      </c>
      <c r="DI91" s="44" t="str">
        <f t="shared" ref="DI91:DI100" ca="1" si="217">IF(DF91&lt;&gt;"",IF(DH91=C$4,C$5,C$4),"")</f>
        <v/>
      </c>
      <c r="DJ91" s="27" t="str">
        <f t="shared" ref="DJ91:DJ100" ca="1" si="218">IF(DF91&lt;&gt;"",RAND(),"")</f>
        <v/>
      </c>
      <c r="DK91" s="44" t="str">
        <f t="shared" ref="DK91:DK100" ca="1" si="219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20">IF(DF91&lt;&gt;"",RAND(),"")</f>
        <v/>
      </c>
      <c r="DO91" s="44" t="str">
        <f ca="1">IF(DF91&lt;&gt;"",VLOOKUP('Quarter 4'!DK91-5*('Quarter 4'!DH91-1),'Players Stats'!$B$136:$J$140,1+DI91),"")</f>
        <v/>
      </c>
      <c r="DP91" s="44" t="str">
        <f t="shared" ref="DP91:DP100" ca="1" si="221">IF(DF91&lt;&gt;"",IF(DN91&lt;=DO91, "YES", "NO"),"")</f>
        <v/>
      </c>
      <c r="DQ91" s="27" t="str">
        <f t="shared" ref="DQ91:DQ100" ca="1" si="222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23">IF(DF91&lt;&gt;"",IF(DP91="NO",IF(DQ91&lt;=DR91,3,2),""),"")</f>
        <v/>
      </c>
      <c r="DT91" s="27" t="str">
        <f t="shared" ref="DT91:DT100" ca="1" si="224">IF(DF91&lt;&gt;"",IF(DP91="NO",RAND(),""),"")</f>
        <v/>
      </c>
      <c r="DU91" s="44" t="str">
        <f ca="1">IF(DP91="NO",VLOOKUP(DK91,'Players Stats'!$C$88:$H$127,7-'Quarter 4'!DS91),"")</f>
        <v/>
      </c>
      <c r="DV91" s="44" t="str">
        <f t="shared" ref="DV91:DV100" ca="1" si="225">IF(DF91&lt;&gt;"",IF(DP91="NO",IF(DT91&lt;=DU91,DS91,0),""),"")</f>
        <v/>
      </c>
      <c r="DW91" s="27" t="str">
        <f t="shared" ref="DW91:DW100" ca="1" si="226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27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28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29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30">IF(ED91="NO",RAND(),"")</f>
        <v/>
      </c>
      <c r="EF91" s="44" t="str">
        <f ca="1">IF(ED91="NO",IF(EE91&lt;=Simulation!$K$9,DH91,DI91),"")</f>
        <v/>
      </c>
      <c r="EH91" s="44" t="str">
        <f t="shared" ref="EH91:EH100" ca="1" si="231">IF(DF91&lt;&gt;"",IF(DH91=$C$4,IF(DP91="YES",EH90,IF(DX91="YES",IF(DV91=0,EH90+DV91+DZ91+EB91,EH90+DV91+DZ91),EH90+DV91)),EH90),"")</f>
        <v/>
      </c>
      <c r="EI91" s="6" t="str">
        <f t="shared" ref="EI91:EI100" ca="1" si="232">IF(DF91&lt;&gt;"","-","")</f>
        <v/>
      </c>
      <c r="EJ91" s="44" t="str">
        <f t="shared" ref="EJ91:EJ100" ca="1" si="233">IF(DF91&lt;&gt;"",IF(DH91=$C$5,IF(DP91="YES",EJ90,IF(DX91="YES",IF(DV91=0,EJ90+DV91+DZ91+EB91,EJ90+DV91+DZ91),EJ90+DV91)),EJ90),"")</f>
        <v/>
      </c>
      <c r="EL91" s="44" t="str">
        <f t="shared" ref="EL91:EL100" ca="1" si="234">IF(AND(EH91&lt;&gt;"",EH92=""),EH91,"")</f>
        <v/>
      </c>
      <c r="EM91" s="44" t="str">
        <f t="shared" ref="EM91:EM100" ca="1" si="235">IF(AND(EI91&lt;&gt;"",EI92=""),EI91,"")</f>
        <v/>
      </c>
      <c r="EN91" s="44" t="str">
        <f t="shared" ref="EN91:EN100" ca="1" si="236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53"/>
        <v/>
      </c>
      <c r="E92" s="44" t="str">
        <f t="shared" ca="1" si="154"/>
        <v/>
      </c>
      <c r="F92" s="27" t="str">
        <f t="shared" ca="1" si="155"/>
        <v/>
      </c>
      <c r="G92" s="44" t="str">
        <f t="shared" ca="1" si="156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27" t="str">
        <f t="shared" ca="1" si="157"/>
        <v/>
      </c>
      <c r="K92" s="44" t="str">
        <f ca="1">IF(B92&lt;&gt;"",VLOOKUP('Quarter 4'!G92-5*('Quarter 4'!D92-1),'Players Stats'!$B$136:$J$140,1+E92),"")</f>
        <v/>
      </c>
      <c r="L92" s="44" t="str">
        <f t="shared" ca="1" si="158"/>
        <v/>
      </c>
      <c r="M92" s="27" t="str">
        <f t="shared" ca="1" si="159"/>
        <v/>
      </c>
      <c r="N92" s="44" t="str">
        <f ca="1">IF(B92&lt;&gt;"",IF(L92="NO",VLOOKUP(G92,'Players Stats'!$C$88:$I$127,7),""),"")</f>
        <v/>
      </c>
      <c r="O92" s="44" t="str">
        <f t="shared" ca="1" si="160"/>
        <v/>
      </c>
      <c r="P92" s="27" t="str">
        <f t="shared" ca="1" si="161"/>
        <v/>
      </c>
      <c r="Q92" s="44" t="str">
        <f ca="1">IF(L92="NO",VLOOKUP(G92,'Players Stats'!$C$88:$H$127,7-'Quarter 4'!O92),"")</f>
        <v/>
      </c>
      <c r="R92" s="44" t="str">
        <f t="shared" ca="1" si="162"/>
        <v/>
      </c>
      <c r="S92" s="27" t="str">
        <f t="shared" ca="1" si="163"/>
        <v/>
      </c>
      <c r="T92" s="44" t="str">
        <f ca="1">IF(S92="","",IF(S92&lt;=VLOOKUP(G92,'Players Stats'!$C$88:$L$127,10),"YES","NO"))</f>
        <v/>
      </c>
      <c r="U92" s="27" t="str">
        <f t="shared" ca="1" si="164"/>
        <v/>
      </c>
      <c r="V92" s="44" t="str">
        <f ca="1">IF(T92="YES",IF(U92&lt;=VLOOKUP(G92,'Players Stats'!$C$88:$H$127,6),1,0),"")</f>
        <v/>
      </c>
      <c r="W92" s="27" t="str">
        <f t="shared" ca="1" si="165"/>
        <v/>
      </c>
      <c r="X92" s="44" t="str">
        <f ca="1">IF(AND(T92="YES",W92&lt;&gt;""),IF(W92&lt;=VLOOKUP(G92,'Players Stats'!$C$88:$H$127,6),1,0),"")</f>
        <v/>
      </c>
      <c r="Y92" s="27" t="str">
        <f t="shared" ca="1" si="166"/>
        <v/>
      </c>
      <c r="Z92" s="44" t="str">
        <f ca="1">IF(Y92="","",IF(Y92&lt;=Simulation!$K$7,"YES","NO"))</f>
        <v/>
      </c>
      <c r="AA92" s="27" t="str">
        <f t="shared" ca="1" si="167"/>
        <v/>
      </c>
      <c r="AB92" s="44" t="str">
        <f ca="1">IF(Z92="NO",IF(AA92&lt;=Simulation!$K$9,D92,E92),"")</f>
        <v/>
      </c>
      <c r="AD92" s="44" t="str">
        <f t="shared" ca="1" si="168"/>
        <v/>
      </c>
      <c r="AE92" s="6" t="str">
        <f t="shared" ca="1" si="169"/>
        <v/>
      </c>
      <c r="AF92" s="44" t="str">
        <f t="shared" ca="1" si="170"/>
        <v/>
      </c>
      <c r="AH92" s="44" t="str">
        <f t="shared" ca="1" si="171"/>
        <v/>
      </c>
      <c r="AI92" s="44" t="str">
        <f t="shared" ca="1" si="172"/>
        <v/>
      </c>
      <c r="AJ92" s="44" t="str">
        <f t="shared" ca="1" si="173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74"/>
        <v/>
      </c>
      <c r="AO92" s="44" t="str">
        <f t="shared" ca="1" si="175"/>
        <v/>
      </c>
      <c r="AP92" s="27" t="str">
        <f t="shared" ca="1" si="176"/>
        <v/>
      </c>
      <c r="AQ92" s="44" t="str">
        <f t="shared" ca="1" si="177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78"/>
        <v/>
      </c>
      <c r="AU92" s="44" t="str">
        <f ca="1">IF(AL92&lt;&gt;"",VLOOKUP('Quarter 4'!AQ92-5*('Quarter 4'!AN92-1),'Players Stats'!$B$136:$J$140,1+AO92),"")</f>
        <v/>
      </c>
      <c r="AV92" s="44" t="str">
        <f t="shared" ca="1" si="179"/>
        <v/>
      </c>
      <c r="AW92" s="27" t="str">
        <f t="shared" ca="1" si="180"/>
        <v/>
      </c>
      <c r="AX92" s="44" t="str">
        <f ca="1">IF(AL92&lt;&gt;"",IF(AV92="NO",VLOOKUP(AQ92,'Players Stats'!$C$88:$I$127,7),""),"")</f>
        <v/>
      </c>
      <c r="AY92" s="44" t="str">
        <f t="shared" ca="1" si="181"/>
        <v/>
      </c>
      <c r="AZ92" s="27" t="str">
        <f t="shared" ca="1" si="182"/>
        <v/>
      </c>
      <c r="BA92" s="44" t="str">
        <f ca="1">IF(AV92="NO",VLOOKUP(AQ92,'Players Stats'!$C$88:$H$127,7-'Quarter 4'!AY92),"")</f>
        <v/>
      </c>
      <c r="BB92" s="44" t="str">
        <f t="shared" ca="1" si="183"/>
        <v/>
      </c>
      <c r="BC92" s="27" t="str">
        <f t="shared" ca="1" si="184"/>
        <v/>
      </c>
      <c r="BD92" s="44" t="str">
        <f ca="1">IF(BC92="","",IF(BC92&lt;=VLOOKUP(AQ92,'Players Stats'!$C$88:$L$127,10),"YES","NO"))</f>
        <v/>
      </c>
      <c r="BE92" s="27" t="str">
        <f t="shared" ca="1" si="185"/>
        <v/>
      </c>
      <c r="BF92" s="44" t="str">
        <f ca="1">IF(BD92="YES",IF(BE92&lt;=VLOOKUP(AQ92,'Players Stats'!$C$88:$H$127,6),1,0),"")</f>
        <v/>
      </c>
      <c r="BG92" s="27" t="str">
        <f t="shared" ca="1" si="186"/>
        <v/>
      </c>
      <c r="BH92" s="44" t="str">
        <f ca="1">IF(AND(BD92="YES",BG92&lt;&gt;""),IF(BG92&lt;=VLOOKUP(AQ92,'Players Stats'!$C$88:$H$127,6),1,0),"")</f>
        <v/>
      </c>
      <c r="BI92" s="27" t="str">
        <f t="shared" ca="1" si="187"/>
        <v/>
      </c>
      <c r="BJ92" s="44" t="str">
        <f ca="1">IF(BI92="","",IF(BI92&lt;=Simulation!$K$7,"YES","NO"))</f>
        <v/>
      </c>
      <c r="BK92" s="27" t="str">
        <f t="shared" ca="1" si="188"/>
        <v/>
      </c>
      <c r="BL92" s="44" t="str">
        <f ca="1">IF(BJ92="NO",IF(BK92&lt;=Simulation!$K$9,AN92,AO92),"")</f>
        <v/>
      </c>
      <c r="BN92" s="44" t="str">
        <f t="shared" ca="1" si="189"/>
        <v/>
      </c>
      <c r="BO92" s="6" t="str">
        <f t="shared" ca="1" si="190"/>
        <v/>
      </c>
      <c r="BP92" s="44" t="str">
        <f t="shared" ca="1" si="191"/>
        <v/>
      </c>
      <c r="BR92" s="44" t="str">
        <f t="shared" ca="1" si="192"/>
        <v/>
      </c>
      <c r="BS92" s="44" t="str">
        <f t="shared" ca="1" si="193"/>
        <v/>
      </c>
      <c r="BT92" s="44" t="str">
        <f t="shared" ca="1" si="194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195"/>
        <v/>
      </c>
      <c r="BY92" s="44" t="str">
        <f t="shared" ca="1" si="196"/>
        <v/>
      </c>
      <c r="BZ92" s="27" t="str">
        <f t="shared" ca="1" si="197"/>
        <v/>
      </c>
      <c r="CA92" s="44" t="str">
        <f t="shared" ca="1" si="198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199"/>
        <v/>
      </c>
      <c r="CE92" s="44" t="str">
        <f ca="1">IF(BV92&lt;&gt;"",VLOOKUP('Quarter 4'!CA92-5*('Quarter 4'!BX92-1),'Players Stats'!$B$136:$J$140,1+BY92),"")</f>
        <v/>
      </c>
      <c r="CF92" s="44" t="str">
        <f t="shared" ca="1" si="200"/>
        <v/>
      </c>
      <c r="CG92" s="27" t="str">
        <f t="shared" ca="1" si="201"/>
        <v/>
      </c>
      <c r="CH92" s="44" t="str">
        <f ca="1">IF(BV92&lt;&gt;"",IF(CF92="NO",VLOOKUP(CA92,'Players Stats'!$C$88:$I$127,7),""),"")</f>
        <v/>
      </c>
      <c r="CI92" s="44" t="str">
        <f t="shared" ca="1" si="202"/>
        <v/>
      </c>
      <c r="CJ92" s="27" t="str">
        <f t="shared" ca="1" si="203"/>
        <v/>
      </c>
      <c r="CK92" s="44" t="str">
        <f ca="1">IF(CF92="NO",VLOOKUP(CA92,'Players Stats'!$C$88:$H$127,7-'Quarter 4'!CI92),"")</f>
        <v/>
      </c>
      <c r="CL92" s="44" t="str">
        <f t="shared" ca="1" si="204"/>
        <v/>
      </c>
      <c r="CM92" s="27" t="str">
        <f t="shared" ca="1" si="205"/>
        <v/>
      </c>
      <c r="CN92" s="44" t="str">
        <f ca="1">IF(CM92="","",IF(CM92&lt;=VLOOKUP(CA92,'Players Stats'!$C$88:$L$127,10),"YES","NO"))</f>
        <v/>
      </c>
      <c r="CO92" s="27" t="str">
        <f t="shared" ca="1" si="206"/>
        <v/>
      </c>
      <c r="CP92" s="44" t="str">
        <f ca="1">IF(CN92="YES",IF(CO92&lt;=VLOOKUP(CA92,'Players Stats'!$C$88:$H$127,6),1,0),"")</f>
        <v/>
      </c>
      <c r="CQ92" s="27" t="str">
        <f t="shared" ca="1" si="207"/>
        <v/>
      </c>
      <c r="CR92" s="44" t="str">
        <f ca="1">IF(AND(CN92="YES",CQ92&lt;&gt;""),IF(CQ92&lt;=VLOOKUP(CA92,'Players Stats'!$C$88:$H$127,6),1,0),"")</f>
        <v/>
      </c>
      <c r="CS92" s="27" t="str">
        <f t="shared" ca="1" si="208"/>
        <v/>
      </c>
      <c r="CT92" s="44" t="str">
        <f ca="1">IF(CS92="","",IF(CS92&lt;=Simulation!$K$7,"YES","NO"))</f>
        <v/>
      </c>
      <c r="CU92" s="27" t="str">
        <f t="shared" ca="1" si="209"/>
        <v/>
      </c>
      <c r="CV92" s="44" t="str">
        <f ca="1">IF(CT92="NO",IF(CU92&lt;=Simulation!$K$9,BX92,BY92),"")</f>
        <v/>
      </c>
      <c r="CX92" s="44" t="str">
        <f t="shared" ca="1" si="210"/>
        <v/>
      </c>
      <c r="CY92" s="6" t="str">
        <f t="shared" ca="1" si="211"/>
        <v/>
      </c>
      <c r="CZ92" s="44" t="str">
        <f t="shared" ca="1" si="212"/>
        <v/>
      </c>
      <c r="DB92" s="44" t="str">
        <f t="shared" ca="1" si="213"/>
        <v/>
      </c>
      <c r="DC92" s="44" t="str">
        <f t="shared" ca="1" si="214"/>
        <v/>
      </c>
      <c r="DD92" s="44" t="str">
        <f t="shared" ca="1" si="215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16"/>
        <v/>
      </c>
      <c r="DI92" s="44" t="str">
        <f t="shared" ca="1" si="217"/>
        <v/>
      </c>
      <c r="DJ92" s="27" t="str">
        <f t="shared" ca="1" si="218"/>
        <v/>
      </c>
      <c r="DK92" s="44" t="str">
        <f t="shared" ca="1" si="219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20"/>
        <v/>
      </c>
      <c r="DO92" s="44" t="str">
        <f ca="1">IF(DF92&lt;&gt;"",VLOOKUP('Quarter 4'!DK92-5*('Quarter 4'!DH92-1),'Players Stats'!$B$136:$J$140,1+DI92),"")</f>
        <v/>
      </c>
      <c r="DP92" s="44" t="str">
        <f t="shared" ca="1" si="221"/>
        <v/>
      </c>
      <c r="DQ92" s="27" t="str">
        <f t="shared" ca="1" si="222"/>
        <v/>
      </c>
      <c r="DR92" s="44" t="str">
        <f ca="1">IF(DF92&lt;&gt;"",IF(DP92="NO",VLOOKUP(DK92,'Players Stats'!$C$88:$I$127,7),""),"")</f>
        <v/>
      </c>
      <c r="DS92" s="44" t="str">
        <f t="shared" ca="1" si="223"/>
        <v/>
      </c>
      <c r="DT92" s="27" t="str">
        <f t="shared" ca="1" si="224"/>
        <v/>
      </c>
      <c r="DU92" s="44" t="str">
        <f ca="1">IF(DP92="NO",VLOOKUP(DK92,'Players Stats'!$C$88:$H$127,7-'Quarter 4'!DS92),"")</f>
        <v/>
      </c>
      <c r="DV92" s="44" t="str">
        <f t="shared" ca="1" si="225"/>
        <v/>
      </c>
      <c r="DW92" s="27" t="str">
        <f t="shared" ca="1" si="226"/>
        <v/>
      </c>
      <c r="DX92" s="44" t="str">
        <f ca="1">IF(DW92="","",IF(DW92&lt;=VLOOKUP(DK92,'Players Stats'!$C$88:$L$127,10),"YES","NO"))</f>
        <v/>
      </c>
      <c r="DY92" s="27" t="str">
        <f t="shared" ca="1" si="227"/>
        <v/>
      </c>
      <c r="DZ92" s="44" t="str">
        <f ca="1">IF(DX92="YES",IF(DY92&lt;=VLOOKUP(DK92,'Players Stats'!$C$88:$H$127,6),1,0),"")</f>
        <v/>
      </c>
      <c r="EA92" s="27" t="str">
        <f t="shared" ca="1" si="228"/>
        <v/>
      </c>
      <c r="EB92" s="44" t="str">
        <f ca="1">IF(AND(DX92="YES",EA92&lt;&gt;""),IF(EA92&lt;=VLOOKUP(DK92,'Players Stats'!$C$88:$H$127,6),1,0),"")</f>
        <v/>
      </c>
      <c r="EC92" s="27" t="str">
        <f t="shared" ca="1" si="229"/>
        <v/>
      </c>
      <c r="ED92" s="44" t="str">
        <f ca="1">IF(EC92="","",IF(EC92&lt;=Simulation!$K$7,"YES","NO"))</f>
        <v/>
      </c>
      <c r="EE92" s="27" t="str">
        <f t="shared" ca="1" si="230"/>
        <v/>
      </c>
      <c r="EF92" s="44" t="str">
        <f ca="1">IF(ED92="NO",IF(EE92&lt;=Simulation!$K$9,DH92,DI92),"")</f>
        <v/>
      </c>
      <c r="EH92" s="44" t="str">
        <f t="shared" ca="1" si="231"/>
        <v/>
      </c>
      <c r="EI92" s="6" t="str">
        <f t="shared" ca="1" si="232"/>
        <v/>
      </c>
      <c r="EJ92" s="44" t="str">
        <f t="shared" ca="1" si="233"/>
        <v/>
      </c>
      <c r="EL92" s="44" t="str">
        <f t="shared" ca="1" si="234"/>
        <v/>
      </c>
      <c r="EM92" s="44" t="str">
        <f t="shared" ca="1" si="235"/>
        <v/>
      </c>
      <c r="EN92" s="44" t="str">
        <f t="shared" ca="1" si="236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53"/>
        <v/>
      </c>
      <c r="E93" s="44" t="str">
        <f t="shared" ca="1" si="154"/>
        <v/>
      </c>
      <c r="F93" s="27" t="str">
        <f t="shared" ca="1" si="155"/>
        <v/>
      </c>
      <c r="G93" s="44" t="str">
        <f t="shared" ca="1" si="156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27" t="str">
        <f t="shared" ca="1" si="157"/>
        <v/>
      </c>
      <c r="K93" s="44" t="str">
        <f ca="1">IF(B93&lt;&gt;"",VLOOKUP('Quarter 4'!G93-5*('Quarter 4'!D93-1),'Players Stats'!$B$136:$J$140,1+E93),"")</f>
        <v/>
      </c>
      <c r="L93" s="44" t="str">
        <f t="shared" ca="1" si="158"/>
        <v/>
      </c>
      <c r="M93" s="27" t="str">
        <f t="shared" ca="1" si="159"/>
        <v/>
      </c>
      <c r="N93" s="44" t="str">
        <f ca="1">IF(B93&lt;&gt;"",IF(L93="NO",VLOOKUP(G93,'Players Stats'!$C$88:$I$127,7),""),"")</f>
        <v/>
      </c>
      <c r="O93" s="44" t="str">
        <f t="shared" ca="1" si="160"/>
        <v/>
      </c>
      <c r="P93" s="27" t="str">
        <f t="shared" ca="1" si="161"/>
        <v/>
      </c>
      <c r="Q93" s="44" t="str">
        <f ca="1">IF(L93="NO",VLOOKUP(G93,'Players Stats'!$C$88:$H$127,7-'Quarter 4'!O93),"")</f>
        <v/>
      </c>
      <c r="R93" s="44" t="str">
        <f t="shared" ca="1" si="162"/>
        <v/>
      </c>
      <c r="S93" s="27" t="str">
        <f t="shared" ca="1" si="163"/>
        <v/>
      </c>
      <c r="T93" s="44" t="str">
        <f ca="1">IF(S93="","",IF(S93&lt;=VLOOKUP(G93,'Players Stats'!$C$88:$L$127,10),"YES","NO"))</f>
        <v/>
      </c>
      <c r="U93" s="27" t="str">
        <f t="shared" ca="1" si="164"/>
        <v/>
      </c>
      <c r="V93" s="44" t="str">
        <f ca="1">IF(T93="YES",IF(U93&lt;=VLOOKUP(G93,'Players Stats'!$C$88:$H$127,6),1,0),"")</f>
        <v/>
      </c>
      <c r="W93" s="27" t="str">
        <f t="shared" ca="1" si="165"/>
        <v/>
      </c>
      <c r="X93" s="44" t="str">
        <f ca="1">IF(AND(T93="YES",W93&lt;&gt;""),IF(W93&lt;=VLOOKUP(G93,'Players Stats'!$C$88:$H$127,6),1,0),"")</f>
        <v/>
      </c>
      <c r="Y93" s="27" t="str">
        <f t="shared" ca="1" si="166"/>
        <v/>
      </c>
      <c r="Z93" s="44" t="str">
        <f ca="1">IF(Y93="","",IF(Y93&lt;=Simulation!$K$7,"YES","NO"))</f>
        <v/>
      </c>
      <c r="AA93" s="27" t="str">
        <f t="shared" ca="1" si="167"/>
        <v/>
      </c>
      <c r="AB93" s="44" t="str">
        <f ca="1">IF(Z93="NO",IF(AA93&lt;=Simulation!$K$9,D93,E93),"")</f>
        <v/>
      </c>
      <c r="AD93" s="44" t="str">
        <f t="shared" ca="1" si="168"/>
        <v/>
      </c>
      <c r="AE93" s="6" t="str">
        <f t="shared" ca="1" si="169"/>
        <v/>
      </c>
      <c r="AF93" s="44" t="str">
        <f t="shared" ca="1" si="170"/>
        <v/>
      </c>
      <c r="AH93" s="44" t="str">
        <f t="shared" ca="1" si="171"/>
        <v/>
      </c>
      <c r="AI93" s="44" t="str">
        <f t="shared" ca="1" si="172"/>
        <v/>
      </c>
      <c r="AJ93" s="44" t="str">
        <f t="shared" ca="1" si="173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74"/>
        <v/>
      </c>
      <c r="AO93" s="44" t="str">
        <f t="shared" ca="1" si="175"/>
        <v/>
      </c>
      <c r="AP93" s="27" t="str">
        <f t="shared" ca="1" si="176"/>
        <v/>
      </c>
      <c r="AQ93" s="44" t="str">
        <f t="shared" ca="1" si="177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78"/>
        <v/>
      </c>
      <c r="AU93" s="44" t="str">
        <f ca="1">IF(AL93&lt;&gt;"",VLOOKUP('Quarter 4'!AQ93-5*('Quarter 4'!AN93-1),'Players Stats'!$B$136:$J$140,1+AO93),"")</f>
        <v/>
      </c>
      <c r="AV93" s="44" t="str">
        <f t="shared" ca="1" si="179"/>
        <v/>
      </c>
      <c r="AW93" s="27" t="str">
        <f t="shared" ca="1" si="180"/>
        <v/>
      </c>
      <c r="AX93" s="44" t="str">
        <f ca="1">IF(AL93&lt;&gt;"",IF(AV93="NO",VLOOKUP(AQ93,'Players Stats'!$C$88:$I$127,7),""),"")</f>
        <v/>
      </c>
      <c r="AY93" s="44" t="str">
        <f t="shared" ca="1" si="181"/>
        <v/>
      </c>
      <c r="AZ93" s="27" t="str">
        <f t="shared" ca="1" si="182"/>
        <v/>
      </c>
      <c r="BA93" s="44" t="str">
        <f ca="1">IF(AV93="NO",VLOOKUP(AQ93,'Players Stats'!$C$88:$H$127,7-'Quarter 4'!AY93),"")</f>
        <v/>
      </c>
      <c r="BB93" s="44" t="str">
        <f t="shared" ca="1" si="183"/>
        <v/>
      </c>
      <c r="BC93" s="27" t="str">
        <f t="shared" ca="1" si="184"/>
        <v/>
      </c>
      <c r="BD93" s="44" t="str">
        <f ca="1">IF(BC93="","",IF(BC93&lt;=VLOOKUP(AQ93,'Players Stats'!$C$88:$L$127,10),"YES","NO"))</f>
        <v/>
      </c>
      <c r="BE93" s="27" t="str">
        <f t="shared" ca="1" si="185"/>
        <v/>
      </c>
      <c r="BF93" s="44" t="str">
        <f ca="1">IF(BD93="YES",IF(BE93&lt;=VLOOKUP(AQ93,'Players Stats'!$C$88:$H$127,6),1,0),"")</f>
        <v/>
      </c>
      <c r="BG93" s="27" t="str">
        <f t="shared" ca="1" si="186"/>
        <v/>
      </c>
      <c r="BH93" s="44" t="str">
        <f ca="1">IF(AND(BD93="YES",BG93&lt;&gt;""),IF(BG93&lt;=VLOOKUP(AQ93,'Players Stats'!$C$88:$H$127,6),1,0),"")</f>
        <v/>
      </c>
      <c r="BI93" s="27" t="str">
        <f t="shared" ca="1" si="187"/>
        <v/>
      </c>
      <c r="BJ93" s="44" t="str">
        <f ca="1">IF(BI93="","",IF(BI93&lt;=Simulation!$K$7,"YES","NO"))</f>
        <v/>
      </c>
      <c r="BK93" s="27" t="str">
        <f t="shared" ca="1" si="188"/>
        <v/>
      </c>
      <c r="BL93" s="44" t="str">
        <f ca="1">IF(BJ93="NO",IF(BK93&lt;=Simulation!$K$9,AN93,AO93),"")</f>
        <v/>
      </c>
      <c r="BN93" s="44" t="str">
        <f t="shared" ca="1" si="189"/>
        <v/>
      </c>
      <c r="BO93" s="6" t="str">
        <f t="shared" ca="1" si="190"/>
        <v/>
      </c>
      <c r="BP93" s="44" t="str">
        <f t="shared" ca="1" si="191"/>
        <v/>
      </c>
      <c r="BR93" s="44" t="str">
        <f t="shared" ca="1" si="192"/>
        <v/>
      </c>
      <c r="BS93" s="44" t="str">
        <f t="shared" ca="1" si="193"/>
        <v/>
      </c>
      <c r="BT93" s="44" t="str">
        <f t="shared" ca="1" si="194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195"/>
        <v/>
      </c>
      <c r="BY93" s="44" t="str">
        <f t="shared" ca="1" si="196"/>
        <v/>
      </c>
      <c r="BZ93" s="27" t="str">
        <f t="shared" ca="1" si="197"/>
        <v/>
      </c>
      <c r="CA93" s="44" t="str">
        <f t="shared" ca="1" si="198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199"/>
        <v/>
      </c>
      <c r="CE93" s="44" t="str">
        <f ca="1">IF(BV93&lt;&gt;"",VLOOKUP('Quarter 4'!CA93-5*('Quarter 4'!BX93-1),'Players Stats'!$B$136:$J$140,1+BY93),"")</f>
        <v/>
      </c>
      <c r="CF93" s="44" t="str">
        <f t="shared" ca="1" si="200"/>
        <v/>
      </c>
      <c r="CG93" s="27" t="str">
        <f t="shared" ca="1" si="201"/>
        <v/>
      </c>
      <c r="CH93" s="44" t="str">
        <f ca="1">IF(BV93&lt;&gt;"",IF(CF93="NO",VLOOKUP(CA93,'Players Stats'!$C$88:$I$127,7),""),"")</f>
        <v/>
      </c>
      <c r="CI93" s="44" t="str">
        <f t="shared" ca="1" si="202"/>
        <v/>
      </c>
      <c r="CJ93" s="27" t="str">
        <f t="shared" ca="1" si="203"/>
        <v/>
      </c>
      <c r="CK93" s="44" t="str">
        <f ca="1">IF(CF93="NO",VLOOKUP(CA93,'Players Stats'!$C$88:$H$127,7-'Quarter 4'!CI93),"")</f>
        <v/>
      </c>
      <c r="CL93" s="44" t="str">
        <f t="shared" ca="1" si="204"/>
        <v/>
      </c>
      <c r="CM93" s="27" t="str">
        <f t="shared" ca="1" si="205"/>
        <v/>
      </c>
      <c r="CN93" s="44" t="str">
        <f ca="1">IF(CM93="","",IF(CM93&lt;=VLOOKUP(CA93,'Players Stats'!$C$88:$L$127,10),"YES","NO"))</f>
        <v/>
      </c>
      <c r="CO93" s="27" t="str">
        <f t="shared" ca="1" si="206"/>
        <v/>
      </c>
      <c r="CP93" s="44" t="str">
        <f ca="1">IF(CN93="YES",IF(CO93&lt;=VLOOKUP(CA93,'Players Stats'!$C$88:$H$127,6),1,0),"")</f>
        <v/>
      </c>
      <c r="CQ93" s="27" t="str">
        <f t="shared" ca="1" si="207"/>
        <v/>
      </c>
      <c r="CR93" s="44" t="str">
        <f ca="1">IF(AND(CN93="YES",CQ93&lt;&gt;""),IF(CQ93&lt;=VLOOKUP(CA93,'Players Stats'!$C$88:$H$127,6),1,0),"")</f>
        <v/>
      </c>
      <c r="CS93" s="27" t="str">
        <f t="shared" ca="1" si="208"/>
        <v/>
      </c>
      <c r="CT93" s="44" t="str">
        <f ca="1">IF(CS93="","",IF(CS93&lt;=Simulation!$K$7,"YES","NO"))</f>
        <v/>
      </c>
      <c r="CU93" s="27" t="str">
        <f t="shared" ca="1" si="209"/>
        <v/>
      </c>
      <c r="CV93" s="44" t="str">
        <f ca="1">IF(CT93="NO",IF(CU93&lt;=Simulation!$K$9,BX93,BY93),"")</f>
        <v/>
      </c>
      <c r="CX93" s="44" t="str">
        <f t="shared" ca="1" si="210"/>
        <v/>
      </c>
      <c r="CY93" s="6" t="str">
        <f t="shared" ca="1" si="211"/>
        <v/>
      </c>
      <c r="CZ93" s="44" t="str">
        <f t="shared" ca="1" si="212"/>
        <v/>
      </c>
      <c r="DB93" s="44" t="str">
        <f t="shared" ca="1" si="213"/>
        <v/>
      </c>
      <c r="DC93" s="44" t="str">
        <f t="shared" ca="1" si="214"/>
        <v/>
      </c>
      <c r="DD93" s="44" t="str">
        <f t="shared" ca="1" si="215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16"/>
        <v/>
      </c>
      <c r="DI93" s="44" t="str">
        <f t="shared" ca="1" si="217"/>
        <v/>
      </c>
      <c r="DJ93" s="27" t="str">
        <f t="shared" ca="1" si="218"/>
        <v/>
      </c>
      <c r="DK93" s="44" t="str">
        <f t="shared" ca="1" si="219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20"/>
        <v/>
      </c>
      <c r="DO93" s="44" t="str">
        <f ca="1">IF(DF93&lt;&gt;"",VLOOKUP('Quarter 4'!DK93-5*('Quarter 4'!DH93-1),'Players Stats'!$B$136:$J$140,1+DI93),"")</f>
        <v/>
      </c>
      <c r="DP93" s="44" t="str">
        <f t="shared" ca="1" si="221"/>
        <v/>
      </c>
      <c r="DQ93" s="27" t="str">
        <f t="shared" ca="1" si="222"/>
        <v/>
      </c>
      <c r="DR93" s="44" t="str">
        <f ca="1">IF(DF93&lt;&gt;"",IF(DP93="NO",VLOOKUP(DK93,'Players Stats'!$C$88:$I$127,7),""),"")</f>
        <v/>
      </c>
      <c r="DS93" s="44" t="str">
        <f t="shared" ca="1" si="223"/>
        <v/>
      </c>
      <c r="DT93" s="27" t="str">
        <f t="shared" ca="1" si="224"/>
        <v/>
      </c>
      <c r="DU93" s="44" t="str">
        <f ca="1">IF(DP93="NO",VLOOKUP(DK93,'Players Stats'!$C$88:$H$127,7-'Quarter 4'!DS93),"")</f>
        <v/>
      </c>
      <c r="DV93" s="44" t="str">
        <f t="shared" ca="1" si="225"/>
        <v/>
      </c>
      <c r="DW93" s="27" t="str">
        <f t="shared" ca="1" si="226"/>
        <v/>
      </c>
      <c r="DX93" s="44" t="str">
        <f ca="1">IF(DW93="","",IF(DW93&lt;=VLOOKUP(DK93,'Players Stats'!$C$88:$L$127,10),"YES","NO"))</f>
        <v/>
      </c>
      <c r="DY93" s="27" t="str">
        <f t="shared" ca="1" si="227"/>
        <v/>
      </c>
      <c r="DZ93" s="44" t="str">
        <f ca="1">IF(DX93="YES",IF(DY93&lt;=VLOOKUP(DK93,'Players Stats'!$C$88:$H$127,6),1,0),"")</f>
        <v/>
      </c>
      <c r="EA93" s="27" t="str">
        <f t="shared" ca="1" si="228"/>
        <v/>
      </c>
      <c r="EB93" s="44" t="str">
        <f ca="1">IF(AND(DX93="YES",EA93&lt;&gt;""),IF(EA93&lt;=VLOOKUP(DK93,'Players Stats'!$C$88:$H$127,6),1,0),"")</f>
        <v/>
      </c>
      <c r="EC93" s="27" t="str">
        <f t="shared" ca="1" si="229"/>
        <v/>
      </c>
      <c r="ED93" s="44" t="str">
        <f ca="1">IF(EC93="","",IF(EC93&lt;=Simulation!$K$7,"YES","NO"))</f>
        <v/>
      </c>
      <c r="EE93" s="27" t="str">
        <f t="shared" ca="1" si="230"/>
        <v/>
      </c>
      <c r="EF93" s="44" t="str">
        <f ca="1">IF(ED93="NO",IF(EE93&lt;=Simulation!$K$9,DH93,DI93),"")</f>
        <v/>
      </c>
      <c r="EH93" s="44" t="str">
        <f t="shared" ca="1" si="231"/>
        <v/>
      </c>
      <c r="EI93" s="6" t="str">
        <f t="shared" ca="1" si="232"/>
        <v/>
      </c>
      <c r="EJ93" s="44" t="str">
        <f t="shared" ca="1" si="233"/>
        <v/>
      </c>
      <c r="EL93" s="44" t="str">
        <f t="shared" ca="1" si="234"/>
        <v/>
      </c>
      <c r="EM93" s="44" t="str">
        <f t="shared" ca="1" si="235"/>
        <v/>
      </c>
      <c r="EN93" s="44" t="str">
        <f t="shared" ca="1" si="236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53"/>
        <v/>
      </c>
      <c r="E94" s="44" t="str">
        <f t="shared" ca="1" si="154"/>
        <v/>
      </c>
      <c r="F94" s="27" t="str">
        <f t="shared" ca="1" si="155"/>
        <v/>
      </c>
      <c r="G94" s="44" t="str">
        <f t="shared" ca="1" si="156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27" t="str">
        <f t="shared" ca="1" si="157"/>
        <v/>
      </c>
      <c r="K94" s="44" t="str">
        <f ca="1">IF(B94&lt;&gt;"",VLOOKUP('Quarter 4'!G94-5*('Quarter 4'!D94-1),'Players Stats'!$B$136:$J$140,1+E94),"")</f>
        <v/>
      </c>
      <c r="L94" s="44" t="str">
        <f t="shared" ca="1" si="158"/>
        <v/>
      </c>
      <c r="M94" s="27" t="str">
        <f t="shared" ca="1" si="159"/>
        <v/>
      </c>
      <c r="N94" s="44" t="str">
        <f ca="1">IF(B94&lt;&gt;"",IF(L94="NO",VLOOKUP(G94,'Players Stats'!$C$88:$I$127,7),""),"")</f>
        <v/>
      </c>
      <c r="O94" s="44" t="str">
        <f t="shared" ca="1" si="160"/>
        <v/>
      </c>
      <c r="P94" s="27" t="str">
        <f t="shared" ca="1" si="161"/>
        <v/>
      </c>
      <c r="Q94" s="44" t="str">
        <f ca="1">IF(L94="NO",VLOOKUP(G94,'Players Stats'!$C$88:$H$127,7-'Quarter 4'!O94),"")</f>
        <v/>
      </c>
      <c r="R94" s="44" t="str">
        <f t="shared" ca="1" si="162"/>
        <v/>
      </c>
      <c r="S94" s="27" t="str">
        <f t="shared" ca="1" si="163"/>
        <v/>
      </c>
      <c r="T94" s="44" t="str">
        <f ca="1">IF(S94="","",IF(S94&lt;=VLOOKUP(G94,'Players Stats'!$C$88:$L$127,10),"YES","NO"))</f>
        <v/>
      </c>
      <c r="U94" s="27" t="str">
        <f t="shared" ca="1" si="164"/>
        <v/>
      </c>
      <c r="V94" s="44" t="str">
        <f ca="1">IF(T94="YES",IF(U94&lt;=VLOOKUP(G94,'Players Stats'!$C$88:$H$127,6),1,0),"")</f>
        <v/>
      </c>
      <c r="W94" s="27" t="str">
        <f t="shared" ca="1" si="165"/>
        <v/>
      </c>
      <c r="X94" s="44" t="str">
        <f ca="1">IF(AND(T94="YES",W94&lt;&gt;""),IF(W94&lt;=VLOOKUP(G94,'Players Stats'!$C$88:$H$127,6),1,0),"")</f>
        <v/>
      </c>
      <c r="Y94" s="27" t="str">
        <f t="shared" ca="1" si="166"/>
        <v/>
      </c>
      <c r="Z94" s="44" t="str">
        <f ca="1">IF(Y94="","",IF(Y94&lt;=Simulation!$K$7,"YES","NO"))</f>
        <v/>
      </c>
      <c r="AA94" s="27" t="str">
        <f t="shared" ca="1" si="167"/>
        <v/>
      </c>
      <c r="AB94" s="44" t="str">
        <f ca="1">IF(Z94="NO",IF(AA94&lt;=Simulation!$K$9,D94,E94),"")</f>
        <v/>
      </c>
      <c r="AD94" s="44" t="str">
        <f t="shared" ca="1" si="168"/>
        <v/>
      </c>
      <c r="AE94" s="6" t="str">
        <f t="shared" ca="1" si="169"/>
        <v/>
      </c>
      <c r="AF94" s="44" t="str">
        <f t="shared" ca="1" si="170"/>
        <v/>
      </c>
      <c r="AH94" s="44" t="str">
        <f t="shared" ca="1" si="171"/>
        <v/>
      </c>
      <c r="AI94" s="44" t="str">
        <f t="shared" ca="1" si="172"/>
        <v/>
      </c>
      <c r="AJ94" s="44" t="str">
        <f t="shared" ca="1" si="173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74"/>
        <v/>
      </c>
      <c r="AO94" s="44" t="str">
        <f t="shared" ca="1" si="175"/>
        <v/>
      </c>
      <c r="AP94" s="27" t="str">
        <f t="shared" ca="1" si="176"/>
        <v/>
      </c>
      <c r="AQ94" s="44" t="str">
        <f t="shared" ca="1" si="177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78"/>
        <v/>
      </c>
      <c r="AU94" s="44" t="str">
        <f ca="1">IF(AL94&lt;&gt;"",VLOOKUP('Quarter 4'!AQ94-5*('Quarter 4'!AN94-1),'Players Stats'!$B$136:$J$140,1+AO94),"")</f>
        <v/>
      </c>
      <c r="AV94" s="44" t="str">
        <f t="shared" ca="1" si="179"/>
        <v/>
      </c>
      <c r="AW94" s="27" t="str">
        <f t="shared" ca="1" si="180"/>
        <v/>
      </c>
      <c r="AX94" s="44" t="str">
        <f ca="1">IF(AL94&lt;&gt;"",IF(AV94="NO",VLOOKUP(AQ94,'Players Stats'!$C$88:$I$127,7),""),"")</f>
        <v/>
      </c>
      <c r="AY94" s="44" t="str">
        <f t="shared" ca="1" si="181"/>
        <v/>
      </c>
      <c r="AZ94" s="27" t="str">
        <f t="shared" ca="1" si="182"/>
        <v/>
      </c>
      <c r="BA94" s="44" t="str">
        <f ca="1">IF(AV94="NO",VLOOKUP(AQ94,'Players Stats'!$C$88:$H$127,7-'Quarter 4'!AY94),"")</f>
        <v/>
      </c>
      <c r="BB94" s="44" t="str">
        <f t="shared" ca="1" si="183"/>
        <v/>
      </c>
      <c r="BC94" s="27" t="str">
        <f t="shared" ca="1" si="184"/>
        <v/>
      </c>
      <c r="BD94" s="44" t="str">
        <f ca="1">IF(BC94="","",IF(BC94&lt;=VLOOKUP(AQ94,'Players Stats'!$C$88:$L$127,10),"YES","NO"))</f>
        <v/>
      </c>
      <c r="BE94" s="27" t="str">
        <f t="shared" ca="1" si="185"/>
        <v/>
      </c>
      <c r="BF94" s="44" t="str">
        <f ca="1">IF(BD94="YES",IF(BE94&lt;=VLOOKUP(AQ94,'Players Stats'!$C$88:$H$127,6),1,0),"")</f>
        <v/>
      </c>
      <c r="BG94" s="27" t="str">
        <f t="shared" ca="1" si="186"/>
        <v/>
      </c>
      <c r="BH94" s="44" t="str">
        <f ca="1">IF(AND(BD94="YES",BG94&lt;&gt;""),IF(BG94&lt;=VLOOKUP(AQ94,'Players Stats'!$C$88:$H$127,6),1,0),"")</f>
        <v/>
      </c>
      <c r="BI94" s="27" t="str">
        <f t="shared" ca="1" si="187"/>
        <v/>
      </c>
      <c r="BJ94" s="44" t="str">
        <f ca="1">IF(BI94="","",IF(BI94&lt;=Simulation!$K$7,"YES","NO"))</f>
        <v/>
      </c>
      <c r="BK94" s="27" t="str">
        <f t="shared" ca="1" si="188"/>
        <v/>
      </c>
      <c r="BL94" s="44" t="str">
        <f ca="1">IF(BJ94="NO",IF(BK94&lt;=Simulation!$K$9,AN94,AO94),"")</f>
        <v/>
      </c>
      <c r="BN94" s="44" t="str">
        <f t="shared" ca="1" si="189"/>
        <v/>
      </c>
      <c r="BO94" s="6" t="str">
        <f t="shared" ca="1" si="190"/>
        <v/>
      </c>
      <c r="BP94" s="44" t="str">
        <f t="shared" ca="1" si="191"/>
        <v/>
      </c>
      <c r="BR94" s="44" t="str">
        <f t="shared" ca="1" si="192"/>
        <v/>
      </c>
      <c r="BS94" s="44" t="str">
        <f t="shared" ca="1" si="193"/>
        <v/>
      </c>
      <c r="BT94" s="44" t="str">
        <f t="shared" ca="1" si="194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195"/>
        <v/>
      </c>
      <c r="BY94" s="44" t="str">
        <f t="shared" ca="1" si="196"/>
        <v/>
      </c>
      <c r="BZ94" s="27" t="str">
        <f t="shared" ca="1" si="197"/>
        <v/>
      </c>
      <c r="CA94" s="44" t="str">
        <f t="shared" ca="1" si="198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199"/>
        <v/>
      </c>
      <c r="CE94" s="44" t="str">
        <f ca="1">IF(BV94&lt;&gt;"",VLOOKUP('Quarter 4'!CA94-5*('Quarter 4'!BX94-1),'Players Stats'!$B$136:$J$140,1+BY94),"")</f>
        <v/>
      </c>
      <c r="CF94" s="44" t="str">
        <f t="shared" ca="1" si="200"/>
        <v/>
      </c>
      <c r="CG94" s="27" t="str">
        <f t="shared" ca="1" si="201"/>
        <v/>
      </c>
      <c r="CH94" s="44" t="str">
        <f ca="1">IF(BV94&lt;&gt;"",IF(CF94="NO",VLOOKUP(CA94,'Players Stats'!$C$88:$I$127,7),""),"")</f>
        <v/>
      </c>
      <c r="CI94" s="44" t="str">
        <f t="shared" ca="1" si="202"/>
        <v/>
      </c>
      <c r="CJ94" s="27" t="str">
        <f t="shared" ca="1" si="203"/>
        <v/>
      </c>
      <c r="CK94" s="44" t="str">
        <f ca="1">IF(CF94="NO",VLOOKUP(CA94,'Players Stats'!$C$88:$H$127,7-'Quarter 4'!CI94),"")</f>
        <v/>
      </c>
      <c r="CL94" s="44" t="str">
        <f t="shared" ca="1" si="204"/>
        <v/>
      </c>
      <c r="CM94" s="27" t="str">
        <f t="shared" ca="1" si="205"/>
        <v/>
      </c>
      <c r="CN94" s="44" t="str">
        <f ca="1">IF(CM94="","",IF(CM94&lt;=VLOOKUP(CA94,'Players Stats'!$C$88:$L$127,10),"YES","NO"))</f>
        <v/>
      </c>
      <c r="CO94" s="27" t="str">
        <f t="shared" ca="1" si="206"/>
        <v/>
      </c>
      <c r="CP94" s="44" t="str">
        <f ca="1">IF(CN94="YES",IF(CO94&lt;=VLOOKUP(CA94,'Players Stats'!$C$88:$H$127,6),1,0),"")</f>
        <v/>
      </c>
      <c r="CQ94" s="27" t="str">
        <f t="shared" ca="1" si="207"/>
        <v/>
      </c>
      <c r="CR94" s="44" t="str">
        <f ca="1">IF(AND(CN94="YES",CQ94&lt;&gt;""),IF(CQ94&lt;=VLOOKUP(CA94,'Players Stats'!$C$88:$H$127,6),1,0),"")</f>
        <v/>
      </c>
      <c r="CS94" s="27" t="str">
        <f t="shared" ca="1" si="208"/>
        <v/>
      </c>
      <c r="CT94" s="44" t="str">
        <f ca="1">IF(CS94="","",IF(CS94&lt;=Simulation!$K$7,"YES","NO"))</f>
        <v/>
      </c>
      <c r="CU94" s="27" t="str">
        <f t="shared" ca="1" si="209"/>
        <v/>
      </c>
      <c r="CV94" s="44" t="str">
        <f ca="1">IF(CT94="NO",IF(CU94&lt;=Simulation!$K$9,BX94,BY94),"")</f>
        <v/>
      </c>
      <c r="CX94" s="44" t="str">
        <f t="shared" ca="1" si="210"/>
        <v/>
      </c>
      <c r="CY94" s="6" t="str">
        <f t="shared" ca="1" si="211"/>
        <v/>
      </c>
      <c r="CZ94" s="44" t="str">
        <f t="shared" ca="1" si="212"/>
        <v/>
      </c>
      <c r="DB94" s="44" t="str">
        <f t="shared" ca="1" si="213"/>
        <v/>
      </c>
      <c r="DC94" s="44" t="str">
        <f t="shared" ca="1" si="214"/>
        <v/>
      </c>
      <c r="DD94" s="44" t="str">
        <f t="shared" ca="1" si="215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16"/>
        <v/>
      </c>
      <c r="DI94" s="44" t="str">
        <f t="shared" ca="1" si="217"/>
        <v/>
      </c>
      <c r="DJ94" s="27" t="str">
        <f t="shared" ca="1" si="218"/>
        <v/>
      </c>
      <c r="DK94" s="44" t="str">
        <f t="shared" ca="1" si="219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20"/>
        <v/>
      </c>
      <c r="DO94" s="44" t="str">
        <f ca="1">IF(DF94&lt;&gt;"",VLOOKUP('Quarter 4'!DK94-5*('Quarter 4'!DH94-1),'Players Stats'!$B$136:$J$140,1+DI94),"")</f>
        <v/>
      </c>
      <c r="DP94" s="44" t="str">
        <f t="shared" ca="1" si="221"/>
        <v/>
      </c>
      <c r="DQ94" s="27" t="str">
        <f t="shared" ca="1" si="222"/>
        <v/>
      </c>
      <c r="DR94" s="44" t="str">
        <f ca="1">IF(DF94&lt;&gt;"",IF(DP94="NO",VLOOKUP(DK94,'Players Stats'!$C$88:$I$127,7),""),"")</f>
        <v/>
      </c>
      <c r="DS94" s="44" t="str">
        <f t="shared" ca="1" si="223"/>
        <v/>
      </c>
      <c r="DT94" s="27" t="str">
        <f t="shared" ca="1" si="224"/>
        <v/>
      </c>
      <c r="DU94" s="44" t="str">
        <f ca="1">IF(DP94="NO",VLOOKUP(DK94,'Players Stats'!$C$88:$H$127,7-'Quarter 4'!DS94),"")</f>
        <v/>
      </c>
      <c r="DV94" s="44" t="str">
        <f t="shared" ca="1" si="225"/>
        <v/>
      </c>
      <c r="DW94" s="27" t="str">
        <f t="shared" ca="1" si="226"/>
        <v/>
      </c>
      <c r="DX94" s="44" t="str">
        <f ca="1">IF(DW94="","",IF(DW94&lt;=VLOOKUP(DK94,'Players Stats'!$C$88:$L$127,10),"YES","NO"))</f>
        <v/>
      </c>
      <c r="DY94" s="27" t="str">
        <f t="shared" ca="1" si="227"/>
        <v/>
      </c>
      <c r="DZ94" s="44" t="str">
        <f ca="1">IF(DX94="YES",IF(DY94&lt;=VLOOKUP(DK94,'Players Stats'!$C$88:$H$127,6),1,0),"")</f>
        <v/>
      </c>
      <c r="EA94" s="27" t="str">
        <f t="shared" ca="1" si="228"/>
        <v/>
      </c>
      <c r="EB94" s="44" t="str">
        <f ca="1">IF(AND(DX94="YES",EA94&lt;&gt;""),IF(EA94&lt;=VLOOKUP(DK94,'Players Stats'!$C$88:$H$127,6),1,0),"")</f>
        <v/>
      </c>
      <c r="EC94" s="27" t="str">
        <f t="shared" ca="1" si="229"/>
        <v/>
      </c>
      <c r="ED94" s="44" t="str">
        <f ca="1">IF(EC94="","",IF(EC94&lt;=Simulation!$K$7,"YES","NO"))</f>
        <v/>
      </c>
      <c r="EE94" s="27" t="str">
        <f t="shared" ca="1" si="230"/>
        <v/>
      </c>
      <c r="EF94" s="44" t="str">
        <f ca="1">IF(ED94="NO",IF(EE94&lt;=Simulation!$K$9,DH94,DI94),"")</f>
        <v/>
      </c>
      <c r="EH94" s="44" t="str">
        <f t="shared" ca="1" si="231"/>
        <v/>
      </c>
      <c r="EI94" s="6" t="str">
        <f t="shared" ca="1" si="232"/>
        <v/>
      </c>
      <c r="EJ94" s="44" t="str">
        <f t="shared" ca="1" si="233"/>
        <v/>
      </c>
      <c r="EL94" s="44" t="str">
        <f t="shared" ca="1" si="234"/>
        <v/>
      </c>
      <c r="EM94" s="44" t="str">
        <f t="shared" ca="1" si="235"/>
        <v/>
      </c>
      <c r="EN94" s="44" t="str">
        <f t="shared" ca="1" si="236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53"/>
        <v/>
      </c>
      <c r="E95" s="44" t="str">
        <f t="shared" ca="1" si="154"/>
        <v/>
      </c>
      <c r="F95" s="27" t="str">
        <f t="shared" ca="1" si="155"/>
        <v/>
      </c>
      <c r="G95" s="44" t="str">
        <f t="shared" ca="1" si="156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27" t="str">
        <f t="shared" ca="1" si="157"/>
        <v/>
      </c>
      <c r="K95" s="44" t="str">
        <f ca="1">IF(B95&lt;&gt;"",VLOOKUP('Quarter 4'!G95-5*('Quarter 4'!D95-1),'Players Stats'!$B$136:$J$140,1+E95),"")</f>
        <v/>
      </c>
      <c r="L95" s="44" t="str">
        <f t="shared" ca="1" si="158"/>
        <v/>
      </c>
      <c r="M95" s="27" t="str">
        <f t="shared" ca="1" si="159"/>
        <v/>
      </c>
      <c r="N95" s="44" t="str">
        <f ca="1">IF(B95&lt;&gt;"",IF(L95="NO",VLOOKUP(G95,'Players Stats'!$C$88:$I$127,7),""),"")</f>
        <v/>
      </c>
      <c r="O95" s="44" t="str">
        <f t="shared" ca="1" si="160"/>
        <v/>
      </c>
      <c r="P95" s="27" t="str">
        <f t="shared" ca="1" si="161"/>
        <v/>
      </c>
      <c r="Q95" s="44" t="str">
        <f ca="1">IF(L95="NO",VLOOKUP(G95,'Players Stats'!$C$88:$H$127,7-'Quarter 4'!O95),"")</f>
        <v/>
      </c>
      <c r="R95" s="44" t="str">
        <f t="shared" ca="1" si="162"/>
        <v/>
      </c>
      <c r="S95" s="27" t="str">
        <f t="shared" ca="1" si="163"/>
        <v/>
      </c>
      <c r="T95" s="44" t="str">
        <f ca="1">IF(S95="","",IF(S95&lt;=VLOOKUP(G95,'Players Stats'!$C$88:$L$127,10),"YES","NO"))</f>
        <v/>
      </c>
      <c r="U95" s="27" t="str">
        <f t="shared" ca="1" si="164"/>
        <v/>
      </c>
      <c r="V95" s="44" t="str">
        <f ca="1">IF(T95="YES",IF(U95&lt;=VLOOKUP(G95,'Players Stats'!$C$88:$H$127,6),1,0),"")</f>
        <v/>
      </c>
      <c r="W95" s="27" t="str">
        <f t="shared" ca="1" si="165"/>
        <v/>
      </c>
      <c r="X95" s="44" t="str">
        <f ca="1">IF(AND(T95="YES",W95&lt;&gt;""),IF(W95&lt;=VLOOKUP(G95,'Players Stats'!$C$88:$H$127,6),1,0),"")</f>
        <v/>
      </c>
      <c r="Y95" s="27" t="str">
        <f t="shared" ca="1" si="166"/>
        <v/>
      </c>
      <c r="Z95" s="44" t="str">
        <f ca="1">IF(Y95="","",IF(Y95&lt;=Simulation!$K$7,"YES","NO"))</f>
        <v/>
      </c>
      <c r="AA95" s="27" t="str">
        <f t="shared" ca="1" si="167"/>
        <v/>
      </c>
      <c r="AB95" s="44" t="str">
        <f ca="1">IF(Z95="NO",IF(AA95&lt;=Simulation!$K$9,D95,E95),"")</f>
        <v/>
      </c>
      <c r="AD95" s="44" t="str">
        <f t="shared" ca="1" si="168"/>
        <v/>
      </c>
      <c r="AE95" s="6" t="str">
        <f t="shared" ca="1" si="169"/>
        <v/>
      </c>
      <c r="AF95" s="44" t="str">
        <f t="shared" ca="1" si="170"/>
        <v/>
      </c>
      <c r="AH95" s="44" t="str">
        <f t="shared" ca="1" si="171"/>
        <v/>
      </c>
      <c r="AI95" s="44" t="str">
        <f t="shared" ca="1" si="172"/>
        <v/>
      </c>
      <c r="AJ95" s="44" t="str">
        <f t="shared" ca="1" si="173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74"/>
        <v/>
      </c>
      <c r="AO95" s="44" t="str">
        <f t="shared" ca="1" si="175"/>
        <v/>
      </c>
      <c r="AP95" s="27" t="str">
        <f t="shared" ca="1" si="176"/>
        <v/>
      </c>
      <c r="AQ95" s="44" t="str">
        <f t="shared" ca="1" si="177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78"/>
        <v/>
      </c>
      <c r="AU95" s="44" t="str">
        <f ca="1">IF(AL95&lt;&gt;"",VLOOKUP('Quarter 4'!AQ95-5*('Quarter 4'!AN95-1),'Players Stats'!$B$136:$J$140,1+AO95),"")</f>
        <v/>
      </c>
      <c r="AV95" s="44" t="str">
        <f t="shared" ca="1" si="179"/>
        <v/>
      </c>
      <c r="AW95" s="27" t="str">
        <f t="shared" ca="1" si="180"/>
        <v/>
      </c>
      <c r="AX95" s="44" t="str">
        <f ca="1">IF(AL95&lt;&gt;"",IF(AV95="NO",VLOOKUP(AQ95,'Players Stats'!$C$88:$I$127,7),""),"")</f>
        <v/>
      </c>
      <c r="AY95" s="44" t="str">
        <f t="shared" ca="1" si="181"/>
        <v/>
      </c>
      <c r="AZ95" s="27" t="str">
        <f t="shared" ca="1" si="182"/>
        <v/>
      </c>
      <c r="BA95" s="44" t="str">
        <f ca="1">IF(AV95="NO",VLOOKUP(AQ95,'Players Stats'!$C$88:$H$127,7-'Quarter 4'!AY95),"")</f>
        <v/>
      </c>
      <c r="BB95" s="44" t="str">
        <f t="shared" ca="1" si="183"/>
        <v/>
      </c>
      <c r="BC95" s="27" t="str">
        <f t="shared" ca="1" si="184"/>
        <v/>
      </c>
      <c r="BD95" s="44" t="str">
        <f ca="1">IF(BC95="","",IF(BC95&lt;=VLOOKUP(AQ95,'Players Stats'!$C$88:$L$127,10),"YES","NO"))</f>
        <v/>
      </c>
      <c r="BE95" s="27" t="str">
        <f t="shared" ca="1" si="185"/>
        <v/>
      </c>
      <c r="BF95" s="44" t="str">
        <f ca="1">IF(BD95="YES",IF(BE95&lt;=VLOOKUP(AQ95,'Players Stats'!$C$88:$H$127,6),1,0),"")</f>
        <v/>
      </c>
      <c r="BG95" s="27" t="str">
        <f t="shared" ca="1" si="186"/>
        <v/>
      </c>
      <c r="BH95" s="44" t="str">
        <f ca="1">IF(AND(BD95="YES",BG95&lt;&gt;""),IF(BG95&lt;=VLOOKUP(AQ95,'Players Stats'!$C$88:$H$127,6),1,0),"")</f>
        <v/>
      </c>
      <c r="BI95" s="27" t="str">
        <f t="shared" ca="1" si="187"/>
        <v/>
      </c>
      <c r="BJ95" s="44" t="str">
        <f ca="1">IF(BI95="","",IF(BI95&lt;=Simulation!$K$7,"YES","NO"))</f>
        <v/>
      </c>
      <c r="BK95" s="27" t="str">
        <f t="shared" ca="1" si="188"/>
        <v/>
      </c>
      <c r="BL95" s="44" t="str">
        <f ca="1">IF(BJ95="NO",IF(BK95&lt;=Simulation!$K$9,AN95,AO95),"")</f>
        <v/>
      </c>
      <c r="BN95" s="44" t="str">
        <f t="shared" ca="1" si="189"/>
        <v/>
      </c>
      <c r="BO95" s="6" t="str">
        <f t="shared" ca="1" si="190"/>
        <v/>
      </c>
      <c r="BP95" s="44" t="str">
        <f t="shared" ca="1" si="191"/>
        <v/>
      </c>
      <c r="BR95" s="44" t="str">
        <f t="shared" ca="1" si="192"/>
        <v/>
      </c>
      <c r="BS95" s="44" t="str">
        <f t="shared" ca="1" si="193"/>
        <v/>
      </c>
      <c r="BT95" s="44" t="str">
        <f t="shared" ca="1" si="194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195"/>
        <v/>
      </c>
      <c r="BY95" s="44" t="str">
        <f t="shared" ca="1" si="196"/>
        <v/>
      </c>
      <c r="BZ95" s="27" t="str">
        <f t="shared" ca="1" si="197"/>
        <v/>
      </c>
      <c r="CA95" s="44" t="str">
        <f t="shared" ca="1" si="198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199"/>
        <v/>
      </c>
      <c r="CE95" s="44" t="str">
        <f ca="1">IF(BV95&lt;&gt;"",VLOOKUP('Quarter 4'!CA95-5*('Quarter 4'!BX95-1),'Players Stats'!$B$136:$J$140,1+BY95),"")</f>
        <v/>
      </c>
      <c r="CF95" s="44" t="str">
        <f t="shared" ca="1" si="200"/>
        <v/>
      </c>
      <c r="CG95" s="27" t="str">
        <f t="shared" ca="1" si="201"/>
        <v/>
      </c>
      <c r="CH95" s="44" t="str">
        <f ca="1">IF(BV95&lt;&gt;"",IF(CF95="NO",VLOOKUP(CA95,'Players Stats'!$C$88:$I$127,7),""),"")</f>
        <v/>
      </c>
      <c r="CI95" s="44" t="str">
        <f t="shared" ca="1" si="202"/>
        <v/>
      </c>
      <c r="CJ95" s="27" t="str">
        <f t="shared" ca="1" si="203"/>
        <v/>
      </c>
      <c r="CK95" s="44" t="str">
        <f ca="1">IF(CF95="NO",VLOOKUP(CA95,'Players Stats'!$C$88:$H$127,7-'Quarter 4'!CI95),"")</f>
        <v/>
      </c>
      <c r="CL95" s="44" t="str">
        <f t="shared" ca="1" si="204"/>
        <v/>
      </c>
      <c r="CM95" s="27" t="str">
        <f t="shared" ca="1" si="205"/>
        <v/>
      </c>
      <c r="CN95" s="44" t="str">
        <f ca="1">IF(CM95="","",IF(CM95&lt;=VLOOKUP(CA95,'Players Stats'!$C$88:$L$127,10),"YES","NO"))</f>
        <v/>
      </c>
      <c r="CO95" s="27" t="str">
        <f t="shared" ca="1" si="206"/>
        <v/>
      </c>
      <c r="CP95" s="44" t="str">
        <f ca="1">IF(CN95="YES",IF(CO95&lt;=VLOOKUP(CA95,'Players Stats'!$C$88:$H$127,6),1,0),"")</f>
        <v/>
      </c>
      <c r="CQ95" s="27" t="str">
        <f t="shared" ca="1" si="207"/>
        <v/>
      </c>
      <c r="CR95" s="44" t="str">
        <f ca="1">IF(AND(CN95="YES",CQ95&lt;&gt;""),IF(CQ95&lt;=VLOOKUP(CA95,'Players Stats'!$C$88:$H$127,6),1,0),"")</f>
        <v/>
      </c>
      <c r="CS95" s="27" t="str">
        <f t="shared" ca="1" si="208"/>
        <v/>
      </c>
      <c r="CT95" s="44" t="str">
        <f ca="1">IF(CS95="","",IF(CS95&lt;=Simulation!$K$7,"YES","NO"))</f>
        <v/>
      </c>
      <c r="CU95" s="27" t="str">
        <f t="shared" ca="1" si="209"/>
        <v/>
      </c>
      <c r="CV95" s="44" t="str">
        <f ca="1">IF(CT95="NO",IF(CU95&lt;=Simulation!$K$9,BX95,BY95),"")</f>
        <v/>
      </c>
      <c r="CX95" s="44" t="str">
        <f t="shared" ca="1" si="210"/>
        <v/>
      </c>
      <c r="CY95" s="6" t="str">
        <f t="shared" ca="1" si="211"/>
        <v/>
      </c>
      <c r="CZ95" s="44" t="str">
        <f t="shared" ca="1" si="212"/>
        <v/>
      </c>
      <c r="DB95" s="44" t="str">
        <f t="shared" ca="1" si="213"/>
        <v/>
      </c>
      <c r="DC95" s="44" t="str">
        <f t="shared" ca="1" si="214"/>
        <v/>
      </c>
      <c r="DD95" s="44" t="str">
        <f t="shared" ca="1" si="215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16"/>
        <v/>
      </c>
      <c r="DI95" s="44" t="str">
        <f t="shared" ca="1" si="217"/>
        <v/>
      </c>
      <c r="DJ95" s="27" t="str">
        <f t="shared" ca="1" si="218"/>
        <v/>
      </c>
      <c r="DK95" s="44" t="str">
        <f t="shared" ca="1" si="219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20"/>
        <v/>
      </c>
      <c r="DO95" s="44" t="str">
        <f ca="1">IF(DF95&lt;&gt;"",VLOOKUP('Quarter 4'!DK95-5*('Quarter 4'!DH95-1),'Players Stats'!$B$136:$J$140,1+DI95),"")</f>
        <v/>
      </c>
      <c r="DP95" s="44" t="str">
        <f t="shared" ca="1" si="221"/>
        <v/>
      </c>
      <c r="DQ95" s="27" t="str">
        <f t="shared" ca="1" si="222"/>
        <v/>
      </c>
      <c r="DR95" s="44" t="str">
        <f ca="1">IF(DF95&lt;&gt;"",IF(DP95="NO",VLOOKUP(DK95,'Players Stats'!$C$88:$I$127,7),""),"")</f>
        <v/>
      </c>
      <c r="DS95" s="44" t="str">
        <f t="shared" ca="1" si="223"/>
        <v/>
      </c>
      <c r="DT95" s="27" t="str">
        <f t="shared" ca="1" si="224"/>
        <v/>
      </c>
      <c r="DU95" s="44" t="str">
        <f ca="1">IF(DP95="NO",VLOOKUP(DK95,'Players Stats'!$C$88:$H$127,7-'Quarter 4'!DS95),"")</f>
        <v/>
      </c>
      <c r="DV95" s="44" t="str">
        <f t="shared" ca="1" si="225"/>
        <v/>
      </c>
      <c r="DW95" s="27" t="str">
        <f t="shared" ca="1" si="226"/>
        <v/>
      </c>
      <c r="DX95" s="44" t="str">
        <f ca="1">IF(DW95="","",IF(DW95&lt;=VLOOKUP(DK95,'Players Stats'!$C$88:$L$127,10),"YES","NO"))</f>
        <v/>
      </c>
      <c r="DY95" s="27" t="str">
        <f t="shared" ca="1" si="227"/>
        <v/>
      </c>
      <c r="DZ95" s="44" t="str">
        <f ca="1">IF(DX95="YES",IF(DY95&lt;=VLOOKUP(DK95,'Players Stats'!$C$88:$H$127,6),1,0),"")</f>
        <v/>
      </c>
      <c r="EA95" s="27" t="str">
        <f t="shared" ca="1" si="228"/>
        <v/>
      </c>
      <c r="EB95" s="44" t="str">
        <f ca="1">IF(AND(DX95="YES",EA95&lt;&gt;""),IF(EA95&lt;=VLOOKUP(DK95,'Players Stats'!$C$88:$H$127,6),1,0),"")</f>
        <v/>
      </c>
      <c r="EC95" s="27" t="str">
        <f t="shared" ca="1" si="229"/>
        <v/>
      </c>
      <c r="ED95" s="44" t="str">
        <f ca="1">IF(EC95="","",IF(EC95&lt;=Simulation!$K$7,"YES","NO"))</f>
        <v/>
      </c>
      <c r="EE95" s="27" t="str">
        <f t="shared" ca="1" si="230"/>
        <v/>
      </c>
      <c r="EF95" s="44" t="str">
        <f ca="1">IF(ED95="NO",IF(EE95&lt;=Simulation!$K$9,DH95,DI95),"")</f>
        <v/>
      </c>
      <c r="EH95" s="44" t="str">
        <f t="shared" ca="1" si="231"/>
        <v/>
      </c>
      <c r="EI95" s="6" t="str">
        <f t="shared" ca="1" si="232"/>
        <v/>
      </c>
      <c r="EJ95" s="44" t="str">
        <f t="shared" ca="1" si="233"/>
        <v/>
      </c>
      <c r="EL95" s="44" t="str">
        <f t="shared" ca="1" si="234"/>
        <v/>
      </c>
      <c r="EM95" s="44" t="str">
        <f t="shared" ca="1" si="235"/>
        <v/>
      </c>
      <c r="EN95" s="44" t="str">
        <f t="shared" ca="1" si="236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53"/>
        <v/>
      </c>
      <c r="E96" s="44" t="str">
        <f t="shared" ca="1" si="154"/>
        <v/>
      </c>
      <c r="F96" s="27" t="str">
        <f t="shared" ca="1" si="155"/>
        <v/>
      </c>
      <c r="G96" s="44" t="str">
        <f t="shared" ca="1" si="156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27" t="str">
        <f t="shared" ca="1" si="157"/>
        <v/>
      </c>
      <c r="K96" s="44" t="str">
        <f ca="1">IF(B96&lt;&gt;"",VLOOKUP('Quarter 4'!G96-5*('Quarter 4'!D96-1),'Players Stats'!$B$136:$J$140,1+E96),"")</f>
        <v/>
      </c>
      <c r="L96" s="44" t="str">
        <f t="shared" ca="1" si="158"/>
        <v/>
      </c>
      <c r="M96" s="27" t="str">
        <f t="shared" ca="1" si="159"/>
        <v/>
      </c>
      <c r="N96" s="44" t="str">
        <f ca="1">IF(B96&lt;&gt;"",IF(L96="NO",VLOOKUP(G96,'Players Stats'!$C$88:$I$127,7),""),"")</f>
        <v/>
      </c>
      <c r="O96" s="44" t="str">
        <f t="shared" ca="1" si="160"/>
        <v/>
      </c>
      <c r="P96" s="27" t="str">
        <f t="shared" ca="1" si="161"/>
        <v/>
      </c>
      <c r="Q96" s="44" t="str">
        <f ca="1">IF(L96="NO",VLOOKUP(G96,'Players Stats'!$C$88:$H$127,7-'Quarter 4'!O96),"")</f>
        <v/>
      </c>
      <c r="R96" s="44" t="str">
        <f t="shared" ca="1" si="162"/>
        <v/>
      </c>
      <c r="S96" s="27" t="str">
        <f t="shared" ca="1" si="163"/>
        <v/>
      </c>
      <c r="T96" s="44" t="str">
        <f ca="1">IF(S96="","",IF(S96&lt;=VLOOKUP(G96,'Players Stats'!$C$88:$L$127,10),"YES","NO"))</f>
        <v/>
      </c>
      <c r="U96" s="27" t="str">
        <f t="shared" ca="1" si="164"/>
        <v/>
      </c>
      <c r="V96" s="44" t="str">
        <f ca="1">IF(T96="YES",IF(U96&lt;=VLOOKUP(G96,'Players Stats'!$C$88:$H$127,6),1,0),"")</f>
        <v/>
      </c>
      <c r="W96" s="27" t="str">
        <f t="shared" ca="1" si="165"/>
        <v/>
      </c>
      <c r="X96" s="44" t="str">
        <f ca="1">IF(AND(T96="YES",W96&lt;&gt;""),IF(W96&lt;=VLOOKUP(G96,'Players Stats'!$C$88:$H$127,6),1,0),"")</f>
        <v/>
      </c>
      <c r="Y96" s="27" t="str">
        <f t="shared" ca="1" si="166"/>
        <v/>
      </c>
      <c r="Z96" s="44" t="str">
        <f ca="1">IF(Y96="","",IF(Y96&lt;=Simulation!$K$7,"YES","NO"))</f>
        <v/>
      </c>
      <c r="AA96" s="27" t="str">
        <f t="shared" ca="1" si="167"/>
        <v/>
      </c>
      <c r="AB96" s="44" t="str">
        <f ca="1">IF(Z96="NO",IF(AA96&lt;=Simulation!$K$9,D96,E96),"")</f>
        <v/>
      </c>
      <c r="AD96" s="44" t="str">
        <f t="shared" ca="1" si="168"/>
        <v/>
      </c>
      <c r="AE96" s="6" t="str">
        <f t="shared" ca="1" si="169"/>
        <v/>
      </c>
      <c r="AF96" s="44" t="str">
        <f t="shared" ca="1" si="170"/>
        <v/>
      </c>
      <c r="AH96" s="44" t="str">
        <f t="shared" ca="1" si="171"/>
        <v/>
      </c>
      <c r="AI96" s="44" t="str">
        <f t="shared" ca="1" si="172"/>
        <v/>
      </c>
      <c r="AJ96" s="44" t="str">
        <f t="shared" ca="1" si="173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74"/>
        <v/>
      </c>
      <c r="AO96" s="44" t="str">
        <f t="shared" ca="1" si="175"/>
        <v/>
      </c>
      <c r="AP96" s="27" t="str">
        <f t="shared" ca="1" si="176"/>
        <v/>
      </c>
      <c r="AQ96" s="44" t="str">
        <f t="shared" ca="1" si="177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78"/>
        <v/>
      </c>
      <c r="AU96" s="44" t="str">
        <f ca="1">IF(AL96&lt;&gt;"",VLOOKUP('Quarter 4'!AQ96-5*('Quarter 4'!AN96-1),'Players Stats'!$B$136:$J$140,1+AO96),"")</f>
        <v/>
      </c>
      <c r="AV96" s="44" t="str">
        <f t="shared" ca="1" si="179"/>
        <v/>
      </c>
      <c r="AW96" s="27" t="str">
        <f t="shared" ca="1" si="180"/>
        <v/>
      </c>
      <c r="AX96" s="44" t="str">
        <f ca="1">IF(AL96&lt;&gt;"",IF(AV96="NO",VLOOKUP(AQ96,'Players Stats'!$C$88:$I$127,7),""),"")</f>
        <v/>
      </c>
      <c r="AY96" s="44" t="str">
        <f t="shared" ca="1" si="181"/>
        <v/>
      </c>
      <c r="AZ96" s="27" t="str">
        <f t="shared" ca="1" si="182"/>
        <v/>
      </c>
      <c r="BA96" s="44" t="str">
        <f ca="1">IF(AV96="NO",VLOOKUP(AQ96,'Players Stats'!$C$88:$H$127,7-'Quarter 4'!AY96),"")</f>
        <v/>
      </c>
      <c r="BB96" s="44" t="str">
        <f t="shared" ca="1" si="183"/>
        <v/>
      </c>
      <c r="BC96" s="27" t="str">
        <f t="shared" ca="1" si="184"/>
        <v/>
      </c>
      <c r="BD96" s="44" t="str">
        <f ca="1">IF(BC96="","",IF(BC96&lt;=VLOOKUP(AQ96,'Players Stats'!$C$88:$L$127,10),"YES","NO"))</f>
        <v/>
      </c>
      <c r="BE96" s="27" t="str">
        <f t="shared" ca="1" si="185"/>
        <v/>
      </c>
      <c r="BF96" s="44" t="str">
        <f ca="1">IF(BD96="YES",IF(BE96&lt;=VLOOKUP(AQ96,'Players Stats'!$C$88:$H$127,6),1,0),"")</f>
        <v/>
      </c>
      <c r="BG96" s="27" t="str">
        <f t="shared" ca="1" si="186"/>
        <v/>
      </c>
      <c r="BH96" s="44" t="str">
        <f ca="1">IF(AND(BD96="YES",BG96&lt;&gt;""),IF(BG96&lt;=VLOOKUP(AQ96,'Players Stats'!$C$88:$H$127,6),1,0),"")</f>
        <v/>
      </c>
      <c r="BI96" s="27" t="str">
        <f t="shared" ca="1" si="187"/>
        <v/>
      </c>
      <c r="BJ96" s="44" t="str">
        <f ca="1">IF(BI96="","",IF(BI96&lt;=Simulation!$K$7,"YES","NO"))</f>
        <v/>
      </c>
      <c r="BK96" s="27" t="str">
        <f t="shared" ca="1" si="188"/>
        <v/>
      </c>
      <c r="BL96" s="44" t="str">
        <f ca="1">IF(BJ96="NO",IF(BK96&lt;=Simulation!$K$9,AN96,AO96),"")</f>
        <v/>
      </c>
      <c r="BN96" s="44" t="str">
        <f t="shared" ca="1" si="189"/>
        <v/>
      </c>
      <c r="BO96" s="6" t="str">
        <f t="shared" ca="1" si="190"/>
        <v/>
      </c>
      <c r="BP96" s="44" t="str">
        <f t="shared" ca="1" si="191"/>
        <v/>
      </c>
      <c r="BR96" s="44" t="str">
        <f t="shared" ca="1" si="192"/>
        <v/>
      </c>
      <c r="BS96" s="44" t="str">
        <f t="shared" ca="1" si="193"/>
        <v/>
      </c>
      <c r="BT96" s="44" t="str">
        <f t="shared" ca="1" si="194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195"/>
        <v/>
      </c>
      <c r="BY96" s="44" t="str">
        <f t="shared" ca="1" si="196"/>
        <v/>
      </c>
      <c r="BZ96" s="27" t="str">
        <f t="shared" ca="1" si="197"/>
        <v/>
      </c>
      <c r="CA96" s="44" t="str">
        <f t="shared" ca="1" si="198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199"/>
        <v/>
      </c>
      <c r="CE96" s="44" t="str">
        <f ca="1">IF(BV96&lt;&gt;"",VLOOKUP('Quarter 4'!CA96-5*('Quarter 4'!BX96-1),'Players Stats'!$B$136:$J$140,1+BY96),"")</f>
        <v/>
      </c>
      <c r="CF96" s="44" t="str">
        <f t="shared" ca="1" si="200"/>
        <v/>
      </c>
      <c r="CG96" s="27" t="str">
        <f t="shared" ca="1" si="201"/>
        <v/>
      </c>
      <c r="CH96" s="44" t="str">
        <f ca="1">IF(BV96&lt;&gt;"",IF(CF96="NO",VLOOKUP(CA96,'Players Stats'!$C$88:$I$127,7),""),"")</f>
        <v/>
      </c>
      <c r="CI96" s="44" t="str">
        <f t="shared" ca="1" si="202"/>
        <v/>
      </c>
      <c r="CJ96" s="27" t="str">
        <f t="shared" ca="1" si="203"/>
        <v/>
      </c>
      <c r="CK96" s="44" t="str">
        <f ca="1">IF(CF96="NO",VLOOKUP(CA96,'Players Stats'!$C$88:$H$127,7-'Quarter 4'!CI96),"")</f>
        <v/>
      </c>
      <c r="CL96" s="44" t="str">
        <f t="shared" ca="1" si="204"/>
        <v/>
      </c>
      <c r="CM96" s="27" t="str">
        <f t="shared" ca="1" si="205"/>
        <v/>
      </c>
      <c r="CN96" s="44" t="str">
        <f ca="1">IF(CM96="","",IF(CM96&lt;=VLOOKUP(CA96,'Players Stats'!$C$88:$L$127,10),"YES","NO"))</f>
        <v/>
      </c>
      <c r="CO96" s="27" t="str">
        <f t="shared" ca="1" si="206"/>
        <v/>
      </c>
      <c r="CP96" s="44" t="str">
        <f ca="1">IF(CN96="YES",IF(CO96&lt;=VLOOKUP(CA96,'Players Stats'!$C$88:$H$127,6),1,0),"")</f>
        <v/>
      </c>
      <c r="CQ96" s="27" t="str">
        <f t="shared" ca="1" si="207"/>
        <v/>
      </c>
      <c r="CR96" s="44" t="str">
        <f ca="1">IF(AND(CN96="YES",CQ96&lt;&gt;""),IF(CQ96&lt;=VLOOKUP(CA96,'Players Stats'!$C$88:$H$127,6),1,0),"")</f>
        <v/>
      </c>
      <c r="CS96" s="27" t="str">
        <f t="shared" ca="1" si="208"/>
        <v/>
      </c>
      <c r="CT96" s="44" t="str">
        <f ca="1">IF(CS96="","",IF(CS96&lt;=Simulation!$K$7,"YES","NO"))</f>
        <v/>
      </c>
      <c r="CU96" s="27" t="str">
        <f t="shared" ca="1" si="209"/>
        <v/>
      </c>
      <c r="CV96" s="44" t="str">
        <f ca="1">IF(CT96="NO",IF(CU96&lt;=Simulation!$K$9,BX96,BY96),"")</f>
        <v/>
      </c>
      <c r="CX96" s="44" t="str">
        <f t="shared" ca="1" si="210"/>
        <v/>
      </c>
      <c r="CY96" s="6" t="str">
        <f t="shared" ca="1" si="211"/>
        <v/>
      </c>
      <c r="CZ96" s="44" t="str">
        <f t="shared" ca="1" si="212"/>
        <v/>
      </c>
      <c r="DB96" s="44" t="str">
        <f t="shared" ca="1" si="213"/>
        <v/>
      </c>
      <c r="DC96" s="44" t="str">
        <f t="shared" ca="1" si="214"/>
        <v/>
      </c>
      <c r="DD96" s="44" t="str">
        <f t="shared" ca="1" si="215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16"/>
        <v/>
      </c>
      <c r="DI96" s="44" t="str">
        <f t="shared" ca="1" si="217"/>
        <v/>
      </c>
      <c r="DJ96" s="27" t="str">
        <f t="shared" ca="1" si="218"/>
        <v/>
      </c>
      <c r="DK96" s="44" t="str">
        <f t="shared" ca="1" si="219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20"/>
        <v/>
      </c>
      <c r="DO96" s="44" t="str">
        <f ca="1">IF(DF96&lt;&gt;"",VLOOKUP('Quarter 4'!DK96-5*('Quarter 4'!DH96-1),'Players Stats'!$B$136:$J$140,1+DI96),"")</f>
        <v/>
      </c>
      <c r="DP96" s="44" t="str">
        <f t="shared" ca="1" si="221"/>
        <v/>
      </c>
      <c r="DQ96" s="27" t="str">
        <f t="shared" ca="1" si="222"/>
        <v/>
      </c>
      <c r="DR96" s="44" t="str">
        <f ca="1">IF(DF96&lt;&gt;"",IF(DP96="NO",VLOOKUP(DK96,'Players Stats'!$C$88:$I$127,7),""),"")</f>
        <v/>
      </c>
      <c r="DS96" s="44" t="str">
        <f t="shared" ca="1" si="223"/>
        <v/>
      </c>
      <c r="DT96" s="27" t="str">
        <f t="shared" ca="1" si="224"/>
        <v/>
      </c>
      <c r="DU96" s="44" t="str">
        <f ca="1">IF(DP96="NO",VLOOKUP(DK96,'Players Stats'!$C$88:$H$127,7-'Quarter 4'!DS96),"")</f>
        <v/>
      </c>
      <c r="DV96" s="44" t="str">
        <f t="shared" ca="1" si="225"/>
        <v/>
      </c>
      <c r="DW96" s="27" t="str">
        <f t="shared" ca="1" si="226"/>
        <v/>
      </c>
      <c r="DX96" s="44" t="str">
        <f ca="1">IF(DW96="","",IF(DW96&lt;=VLOOKUP(DK96,'Players Stats'!$C$88:$L$127,10),"YES","NO"))</f>
        <v/>
      </c>
      <c r="DY96" s="27" t="str">
        <f t="shared" ca="1" si="227"/>
        <v/>
      </c>
      <c r="DZ96" s="44" t="str">
        <f ca="1">IF(DX96="YES",IF(DY96&lt;=VLOOKUP(DK96,'Players Stats'!$C$88:$H$127,6),1,0),"")</f>
        <v/>
      </c>
      <c r="EA96" s="27" t="str">
        <f t="shared" ca="1" si="228"/>
        <v/>
      </c>
      <c r="EB96" s="44" t="str">
        <f ca="1">IF(AND(DX96="YES",EA96&lt;&gt;""),IF(EA96&lt;=VLOOKUP(DK96,'Players Stats'!$C$88:$H$127,6),1,0),"")</f>
        <v/>
      </c>
      <c r="EC96" s="27" t="str">
        <f t="shared" ca="1" si="229"/>
        <v/>
      </c>
      <c r="ED96" s="44" t="str">
        <f ca="1">IF(EC96="","",IF(EC96&lt;=Simulation!$K$7,"YES","NO"))</f>
        <v/>
      </c>
      <c r="EE96" s="27" t="str">
        <f t="shared" ca="1" si="230"/>
        <v/>
      </c>
      <c r="EF96" s="44" t="str">
        <f ca="1">IF(ED96="NO",IF(EE96&lt;=Simulation!$K$9,DH96,DI96),"")</f>
        <v/>
      </c>
      <c r="EH96" s="44" t="str">
        <f t="shared" ca="1" si="231"/>
        <v/>
      </c>
      <c r="EI96" s="6" t="str">
        <f t="shared" ca="1" si="232"/>
        <v/>
      </c>
      <c r="EJ96" s="44" t="str">
        <f t="shared" ca="1" si="233"/>
        <v/>
      </c>
      <c r="EL96" s="44" t="str">
        <f t="shared" ca="1" si="234"/>
        <v/>
      </c>
      <c r="EM96" s="44" t="str">
        <f t="shared" ca="1" si="235"/>
        <v/>
      </c>
      <c r="EN96" s="44" t="str">
        <f t="shared" ca="1" si="236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53"/>
        <v/>
      </c>
      <c r="E97" s="44" t="str">
        <f t="shared" ca="1" si="154"/>
        <v/>
      </c>
      <c r="F97" s="27" t="str">
        <f t="shared" ca="1" si="155"/>
        <v/>
      </c>
      <c r="G97" s="44" t="str">
        <f t="shared" ca="1" si="156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27" t="str">
        <f t="shared" ca="1" si="157"/>
        <v/>
      </c>
      <c r="K97" s="44" t="str">
        <f ca="1">IF(B97&lt;&gt;"",VLOOKUP('Quarter 4'!G97-5*('Quarter 4'!D97-1),'Players Stats'!$B$136:$J$140,1+E97),"")</f>
        <v/>
      </c>
      <c r="L97" s="44" t="str">
        <f t="shared" ca="1" si="158"/>
        <v/>
      </c>
      <c r="M97" s="27" t="str">
        <f t="shared" ca="1" si="159"/>
        <v/>
      </c>
      <c r="N97" s="44" t="str">
        <f ca="1">IF(B97&lt;&gt;"",IF(L97="NO",VLOOKUP(G97,'Players Stats'!$C$88:$I$127,7),""),"")</f>
        <v/>
      </c>
      <c r="O97" s="44" t="str">
        <f t="shared" ca="1" si="160"/>
        <v/>
      </c>
      <c r="P97" s="27" t="str">
        <f t="shared" ca="1" si="161"/>
        <v/>
      </c>
      <c r="Q97" s="44" t="str">
        <f ca="1">IF(L97="NO",VLOOKUP(G97,'Players Stats'!$C$88:$H$127,7-'Quarter 4'!O97),"")</f>
        <v/>
      </c>
      <c r="R97" s="44" t="str">
        <f t="shared" ca="1" si="162"/>
        <v/>
      </c>
      <c r="S97" s="27" t="str">
        <f t="shared" ca="1" si="163"/>
        <v/>
      </c>
      <c r="T97" s="44" t="str">
        <f ca="1">IF(S97="","",IF(S97&lt;=VLOOKUP(G97,'Players Stats'!$C$88:$L$127,10),"YES","NO"))</f>
        <v/>
      </c>
      <c r="U97" s="27" t="str">
        <f t="shared" ca="1" si="164"/>
        <v/>
      </c>
      <c r="V97" s="44" t="str">
        <f ca="1">IF(T97="YES",IF(U97&lt;=VLOOKUP(G97,'Players Stats'!$C$88:$H$127,6),1,0),"")</f>
        <v/>
      </c>
      <c r="W97" s="27" t="str">
        <f t="shared" ca="1" si="165"/>
        <v/>
      </c>
      <c r="X97" s="44" t="str">
        <f ca="1">IF(AND(T97="YES",W97&lt;&gt;""),IF(W97&lt;=VLOOKUP(G97,'Players Stats'!$C$88:$H$127,6),1,0),"")</f>
        <v/>
      </c>
      <c r="Y97" s="27" t="str">
        <f t="shared" ca="1" si="166"/>
        <v/>
      </c>
      <c r="Z97" s="44" t="str">
        <f ca="1">IF(Y97="","",IF(Y97&lt;=Simulation!$K$7,"YES","NO"))</f>
        <v/>
      </c>
      <c r="AA97" s="27" t="str">
        <f t="shared" ca="1" si="167"/>
        <v/>
      </c>
      <c r="AB97" s="44" t="str">
        <f ca="1">IF(Z97="NO",IF(AA97&lt;=Simulation!$K$9,D97,E97),"")</f>
        <v/>
      </c>
      <c r="AD97" s="44" t="str">
        <f t="shared" ca="1" si="168"/>
        <v/>
      </c>
      <c r="AE97" s="6" t="str">
        <f t="shared" ca="1" si="169"/>
        <v/>
      </c>
      <c r="AF97" s="44" t="str">
        <f t="shared" ca="1" si="170"/>
        <v/>
      </c>
      <c r="AH97" s="44" t="str">
        <f t="shared" ca="1" si="171"/>
        <v/>
      </c>
      <c r="AI97" s="44" t="str">
        <f t="shared" ca="1" si="172"/>
        <v/>
      </c>
      <c r="AJ97" s="44" t="str">
        <f t="shared" ca="1" si="173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74"/>
        <v/>
      </c>
      <c r="AO97" s="44" t="str">
        <f t="shared" ca="1" si="175"/>
        <v/>
      </c>
      <c r="AP97" s="27" t="str">
        <f t="shared" ca="1" si="176"/>
        <v/>
      </c>
      <c r="AQ97" s="44" t="str">
        <f t="shared" ca="1" si="177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78"/>
        <v/>
      </c>
      <c r="AU97" s="44" t="str">
        <f ca="1">IF(AL97&lt;&gt;"",VLOOKUP('Quarter 4'!AQ97-5*('Quarter 4'!AN97-1),'Players Stats'!$B$136:$J$140,1+AO97),"")</f>
        <v/>
      </c>
      <c r="AV97" s="44" t="str">
        <f t="shared" ca="1" si="179"/>
        <v/>
      </c>
      <c r="AW97" s="27" t="str">
        <f t="shared" ca="1" si="180"/>
        <v/>
      </c>
      <c r="AX97" s="44" t="str">
        <f ca="1">IF(AL97&lt;&gt;"",IF(AV97="NO",VLOOKUP(AQ97,'Players Stats'!$C$88:$I$127,7),""),"")</f>
        <v/>
      </c>
      <c r="AY97" s="44" t="str">
        <f t="shared" ca="1" si="181"/>
        <v/>
      </c>
      <c r="AZ97" s="27" t="str">
        <f t="shared" ca="1" si="182"/>
        <v/>
      </c>
      <c r="BA97" s="44" t="str">
        <f ca="1">IF(AV97="NO",VLOOKUP(AQ97,'Players Stats'!$C$88:$H$127,7-'Quarter 4'!AY97),"")</f>
        <v/>
      </c>
      <c r="BB97" s="44" t="str">
        <f t="shared" ca="1" si="183"/>
        <v/>
      </c>
      <c r="BC97" s="27" t="str">
        <f t="shared" ca="1" si="184"/>
        <v/>
      </c>
      <c r="BD97" s="44" t="str">
        <f ca="1">IF(BC97="","",IF(BC97&lt;=VLOOKUP(AQ97,'Players Stats'!$C$88:$L$127,10),"YES","NO"))</f>
        <v/>
      </c>
      <c r="BE97" s="27" t="str">
        <f t="shared" ca="1" si="185"/>
        <v/>
      </c>
      <c r="BF97" s="44" t="str">
        <f ca="1">IF(BD97="YES",IF(BE97&lt;=VLOOKUP(AQ97,'Players Stats'!$C$88:$H$127,6),1,0),"")</f>
        <v/>
      </c>
      <c r="BG97" s="27" t="str">
        <f t="shared" ca="1" si="186"/>
        <v/>
      </c>
      <c r="BH97" s="44" t="str">
        <f ca="1">IF(AND(BD97="YES",BG97&lt;&gt;""),IF(BG97&lt;=VLOOKUP(AQ97,'Players Stats'!$C$88:$H$127,6),1,0),"")</f>
        <v/>
      </c>
      <c r="BI97" s="27" t="str">
        <f t="shared" ca="1" si="187"/>
        <v/>
      </c>
      <c r="BJ97" s="44" t="str">
        <f ca="1">IF(BI97="","",IF(BI97&lt;=Simulation!$K$7,"YES","NO"))</f>
        <v/>
      </c>
      <c r="BK97" s="27" t="str">
        <f t="shared" ca="1" si="188"/>
        <v/>
      </c>
      <c r="BL97" s="44" t="str">
        <f ca="1">IF(BJ97="NO",IF(BK97&lt;=Simulation!$K$9,AN97,AO97),"")</f>
        <v/>
      </c>
      <c r="BN97" s="44" t="str">
        <f t="shared" ca="1" si="189"/>
        <v/>
      </c>
      <c r="BO97" s="6" t="str">
        <f t="shared" ca="1" si="190"/>
        <v/>
      </c>
      <c r="BP97" s="44" t="str">
        <f t="shared" ca="1" si="191"/>
        <v/>
      </c>
      <c r="BR97" s="44" t="str">
        <f t="shared" ca="1" si="192"/>
        <v/>
      </c>
      <c r="BS97" s="44" t="str">
        <f t="shared" ca="1" si="193"/>
        <v/>
      </c>
      <c r="BT97" s="44" t="str">
        <f t="shared" ca="1" si="194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195"/>
        <v/>
      </c>
      <c r="BY97" s="44" t="str">
        <f t="shared" ca="1" si="196"/>
        <v/>
      </c>
      <c r="BZ97" s="27" t="str">
        <f t="shared" ca="1" si="197"/>
        <v/>
      </c>
      <c r="CA97" s="44" t="str">
        <f t="shared" ca="1" si="198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199"/>
        <v/>
      </c>
      <c r="CE97" s="44" t="str">
        <f ca="1">IF(BV97&lt;&gt;"",VLOOKUP('Quarter 4'!CA97-5*('Quarter 4'!BX97-1),'Players Stats'!$B$136:$J$140,1+BY97),"")</f>
        <v/>
      </c>
      <c r="CF97" s="44" t="str">
        <f t="shared" ca="1" si="200"/>
        <v/>
      </c>
      <c r="CG97" s="27" t="str">
        <f t="shared" ca="1" si="201"/>
        <v/>
      </c>
      <c r="CH97" s="44" t="str">
        <f ca="1">IF(BV97&lt;&gt;"",IF(CF97="NO",VLOOKUP(CA97,'Players Stats'!$C$88:$I$127,7),""),"")</f>
        <v/>
      </c>
      <c r="CI97" s="44" t="str">
        <f t="shared" ca="1" si="202"/>
        <v/>
      </c>
      <c r="CJ97" s="27" t="str">
        <f t="shared" ca="1" si="203"/>
        <v/>
      </c>
      <c r="CK97" s="44" t="str">
        <f ca="1">IF(CF97="NO",VLOOKUP(CA97,'Players Stats'!$C$88:$H$127,7-'Quarter 4'!CI97),"")</f>
        <v/>
      </c>
      <c r="CL97" s="44" t="str">
        <f t="shared" ca="1" si="204"/>
        <v/>
      </c>
      <c r="CM97" s="27" t="str">
        <f t="shared" ca="1" si="205"/>
        <v/>
      </c>
      <c r="CN97" s="44" t="str">
        <f ca="1">IF(CM97="","",IF(CM97&lt;=VLOOKUP(CA97,'Players Stats'!$C$88:$L$127,10),"YES","NO"))</f>
        <v/>
      </c>
      <c r="CO97" s="27" t="str">
        <f t="shared" ca="1" si="206"/>
        <v/>
      </c>
      <c r="CP97" s="44" t="str">
        <f ca="1">IF(CN97="YES",IF(CO97&lt;=VLOOKUP(CA97,'Players Stats'!$C$88:$H$127,6),1,0),"")</f>
        <v/>
      </c>
      <c r="CQ97" s="27" t="str">
        <f t="shared" ca="1" si="207"/>
        <v/>
      </c>
      <c r="CR97" s="44" t="str">
        <f ca="1">IF(AND(CN97="YES",CQ97&lt;&gt;""),IF(CQ97&lt;=VLOOKUP(CA97,'Players Stats'!$C$88:$H$127,6),1,0),"")</f>
        <v/>
      </c>
      <c r="CS97" s="27" t="str">
        <f t="shared" ca="1" si="208"/>
        <v/>
      </c>
      <c r="CT97" s="44" t="str">
        <f ca="1">IF(CS97="","",IF(CS97&lt;=Simulation!$K$7,"YES","NO"))</f>
        <v/>
      </c>
      <c r="CU97" s="27" t="str">
        <f t="shared" ca="1" si="209"/>
        <v/>
      </c>
      <c r="CV97" s="44" t="str">
        <f ca="1">IF(CT97="NO",IF(CU97&lt;=Simulation!$K$9,BX97,BY97),"")</f>
        <v/>
      </c>
      <c r="CX97" s="44" t="str">
        <f t="shared" ca="1" si="210"/>
        <v/>
      </c>
      <c r="CY97" s="6" t="str">
        <f t="shared" ca="1" si="211"/>
        <v/>
      </c>
      <c r="CZ97" s="44" t="str">
        <f t="shared" ca="1" si="212"/>
        <v/>
      </c>
      <c r="DB97" s="44" t="str">
        <f t="shared" ca="1" si="213"/>
        <v/>
      </c>
      <c r="DC97" s="44" t="str">
        <f t="shared" ca="1" si="214"/>
        <v/>
      </c>
      <c r="DD97" s="44" t="str">
        <f t="shared" ca="1" si="215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16"/>
        <v/>
      </c>
      <c r="DI97" s="44" t="str">
        <f t="shared" ca="1" si="217"/>
        <v/>
      </c>
      <c r="DJ97" s="27" t="str">
        <f t="shared" ca="1" si="218"/>
        <v/>
      </c>
      <c r="DK97" s="44" t="str">
        <f t="shared" ca="1" si="219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20"/>
        <v/>
      </c>
      <c r="DO97" s="44" t="str">
        <f ca="1">IF(DF97&lt;&gt;"",VLOOKUP('Quarter 4'!DK97-5*('Quarter 4'!DH97-1),'Players Stats'!$B$136:$J$140,1+DI97),"")</f>
        <v/>
      </c>
      <c r="DP97" s="44" t="str">
        <f t="shared" ca="1" si="221"/>
        <v/>
      </c>
      <c r="DQ97" s="27" t="str">
        <f t="shared" ca="1" si="222"/>
        <v/>
      </c>
      <c r="DR97" s="44" t="str">
        <f ca="1">IF(DF97&lt;&gt;"",IF(DP97="NO",VLOOKUP(DK97,'Players Stats'!$C$88:$I$127,7),""),"")</f>
        <v/>
      </c>
      <c r="DS97" s="44" t="str">
        <f t="shared" ca="1" si="223"/>
        <v/>
      </c>
      <c r="DT97" s="27" t="str">
        <f t="shared" ca="1" si="224"/>
        <v/>
      </c>
      <c r="DU97" s="44" t="str">
        <f ca="1">IF(DP97="NO",VLOOKUP(DK97,'Players Stats'!$C$88:$H$127,7-'Quarter 4'!DS97),"")</f>
        <v/>
      </c>
      <c r="DV97" s="44" t="str">
        <f t="shared" ca="1" si="225"/>
        <v/>
      </c>
      <c r="DW97" s="27" t="str">
        <f t="shared" ca="1" si="226"/>
        <v/>
      </c>
      <c r="DX97" s="44" t="str">
        <f ca="1">IF(DW97="","",IF(DW97&lt;=VLOOKUP(DK97,'Players Stats'!$C$88:$L$127,10),"YES","NO"))</f>
        <v/>
      </c>
      <c r="DY97" s="27" t="str">
        <f t="shared" ca="1" si="227"/>
        <v/>
      </c>
      <c r="DZ97" s="44" t="str">
        <f ca="1">IF(DX97="YES",IF(DY97&lt;=VLOOKUP(DK97,'Players Stats'!$C$88:$H$127,6),1,0),"")</f>
        <v/>
      </c>
      <c r="EA97" s="27" t="str">
        <f t="shared" ca="1" si="228"/>
        <v/>
      </c>
      <c r="EB97" s="44" t="str">
        <f ca="1">IF(AND(DX97="YES",EA97&lt;&gt;""),IF(EA97&lt;=VLOOKUP(DK97,'Players Stats'!$C$88:$H$127,6),1,0),"")</f>
        <v/>
      </c>
      <c r="EC97" s="27" t="str">
        <f t="shared" ca="1" si="229"/>
        <v/>
      </c>
      <c r="ED97" s="44" t="str">
        <f ca="1">IF(EC97="","",IF(EC97&lt;=Simulation!$K$7,"YES","NO"))</f>
        <v/>
      </c>
      <c r="EE97" s="27" t="str">
        <f t="shared" ca="1" si="230"/>
        <v/>
      </c>
      <c r="EF97" s="44" t="str">
        <f ca="1">IF(ED97="NO",IF(EE97&lt;=Simulation!$K$9,DH97,DI97),"")</f>
        <v/>
      </c>
      <c r="EH97" s="44" t="str">
        <f t="shared" ca="1" si="231"/>
        <v/>
      </c>
      <c r="EI97" s="6" t="str">
        <f t="shared" ca="1" si="232"/>
        <v/>
      </c>
      <c r="EJ97" s="44" t="str">
        <f t="shared" ca="1" si="233"/>
        <v/>
      </c>
      <c r="EL97" s="44" t="str">
        <f t="shared" ca="1" si="234"/>
        <v/>
      </c>
      <c r="EM97" s="44" t="str">
        <f t="shared" ca="1" si="235"/>
        <v/>
      </c>
      <c r="EN97" s="44" t="str">
        <f t="shared" ca="1" si="236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53"/>
        <v/>
      </c>
      <c r="E98" s="44" t="str">
        <f t="shared" ca="1" si="154"/>
        <v/>
      </c>
      <c r="F98" s="27" t="str">
        <f t="shared" ca="1" si="155"/>
        <v/>
      </c>
      <c r="G98" s="44" t="str">
        <f t="shared" ca="1" si="156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27" t="str">
        <f t="shared" ca="1" si="157"/>
        <v/>
      </c>
      <c r="K98" s="44" t="str">
        <f ca="1">IF(B98&lt;&gt;"",VLOOKUP('Quarter 4'!G98-5*('Quarter 4'!D98-1),'Players Stats'!$B$136:$J$140,1+E98),"")</f>
        <v/>
      </c>
      <c r="L98" s="44" t="str">
        <f t="shared" ca="1" si="158"/>
        <v/>
      </c>
      <c r="M98" s="27" t="str">
        <f t="shared" ca="1" si="159"/>
        <v/>
      </c>
      <c r="N98" s="44" t="str">
        <f ca="1">IF(B98&lt;&gt;"",IF(L98="NO",VLOOKUP(G98,'Players Stats'!$C$88:$I$127,7),""),"")</f>
        <v/>
      </c>
      <c r="O98" s="44" t="str">
        <f t="shared" ca="1" si="160"/>
        <v/>
      </c>
      <c r="P98" s="27" t="str">
        <f t="shared" ca="1" si="161"/>
        <v/>
      </c>
      <c r="Q98" s="44" t="str">
        <f ca="1">IF(L98="NO",VLOOKUP(G98,'Players Stats'!$C$88:$H$127,7-'Quarter 4'!O98),"")</f>
        <v/>
      </c>
      <c r="R98" s="44" t="str">
        <f t="shared" ca="1" si="162"/>
        <v/>
      </c>
      <c r="S98" s="27" t="str">
        <f t="shared" ca="1" si="163"/>
        <v/>
      </c>
      <c r="T98" s="44" t="str">
        <f ca="1">IF(S98="","",IF(S98&lt;=VLOOKUP(G98,'Players Stats'!$C$88:$L$127,10),"YES","NO"))</f>
        <v/>
      </c>
      <c r="U98" s="27" t="str">
        <f t="shared" ca="1" si="164"/>
        <v/>
      </c>
      <c r="V98" s="44" t="str">
        <f ca="1">IF(T98="YES",IF(U98&lt;=VLOOKUP(G98,'Players Stats'!$C$88:$H$127,6),1,0),"")</f>
        <v/>
      </c>
      <c r="W98" s="27" t="str">
        <f t="shared" ca="1" si="165"/>
        <v/>
      </c>
      <c r="X98" s="44" t="str">
        <f ca="1">IF(AND(T98="YES",W98&lt;&gt;""),IF(W98&lt;=VLOOKUP(G98,'Players Stats'!$C$88:$H$127,6),1,0),"")</f>
        <v/>
      </c>
      <c r="Y98" s="27" t="str">
        <f t="shared" ca="1" si="166"/>
        <v/>
      </c>
      <c r="Z98" s="44" t="str">
        <f ca="1">IF(Y98="","",IF(Y98&lt;=Simulation!$K$7,"YES","NO"))</f>
        <v/>
      </c>
      <c r="AA98" s="27" t="str">
        <f t="shared" ca="1" si="167"/>
        <v/>
      </c>
      <c r="AB98" s="44" t="str">
        <f ca="1">IF(Z98="NO",IF(AA98&lt;=Simulation!$K$9,D98,E98),"")</f>
        <v/>
      </c>
      <c r="AD98" s="44" t="str">
        <f t="shared" ca="1" si="168"/>
        <v/>
      </c>
      <c r="AE98" s="6" t="str">
        <f t="shared" ca="1" si="169"/>
        <v/>
      </c>
      <c r="AF98" s="44" t="str">
        <f t="shared" ca="1" si="170"/>
        <v/>
      </c>
      <c r="AH98" s="44" t="str">
        <f t="shared" ca="1" si="171"/>
        <v/>
      </c>
      <c r="AI98" s="44" t="str">
        <f t="shared" ca="1" si="172"/>
        <v/>
      </c>
      <c r="AJ98" s="44" t="str">
        <f t="shared" ca="1" si="173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74"/>
        <v/>
      </c>
      <c r="AO98" s="44" t="str">
        <f t="shared" ca="1" si="175"/>
        <v/>
      </c>
      <c r="AP98" s="27" t="str">
        <f t="shared" ca="1" si="176"/>
        <v/>
      </c>
      <c r="AQ98" s="44" t="str">
        <f t="shared" ca="1" si="177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78"/>
        <v/>
      </c>
      <c r="AU98" s="44" t="str">
        <f ca="1">IF(AL98&lt;&gt;"",VLOOKUP('Quarter 4'!AQ98-5*('Quarter 4'!AN98-1),'Players Stats'!$B$136:$J$140,1+AO98),"")</f>
        <v/>
      </c>
      <c r="AV98" s="44" t="str">
        <f t="shared" ca="1" si="179"/>
        <v/>
      </c>
      <c r="AW98" s="27" t="str">
        <f t="shared" ca="1" si="180"/>
        <v/>
      </c>
      <c r="AX98" s="44" t="str">
        <f ca="1">IF(AL98&lt;&gt;"",IF(AV98="NO",VLOOKUP(AQ98,'Players Stats'!$C$88:$I$127,7),""),"")</f>
        <v/>
      </c>
      <c r="AY98" s="44" t="str">
        <f t="shared" ca="1" si="181"/>
        <v/>
      </c>
      <c r="AZ98" s="27" t="str">
        <f t="shared" ca="1" si="182"/>
        <v/>
      </c>
      <c r="BA98" s="44" t="str">
        <f ca="1">IF(AV98="NO",VLOOKUP(AQ98,'Players Stats'!$C$88:$H$127,7-'Quarter 4'!AY98),"")</f>
        <v/>
      </c>
      <c r="BB98" s="44" t="str">
        <f t="shared" ca="1" si="183"/>
        <v/>
      </c>
      <c r="BC98" s="27" t="str">
        <f t="shared" ca="1" si="184"/>
        <v/>
      </c>
      <c r="BD98" s="44" t="str">
        <f ca="1">IF(BC98="","",IF(BC98&lt;=VLOOKUP(AQ98,'Players Stats'!$C$88:$L$127,10),"YES","NO"))</f>
        <v/>
      </c>
      <c r="BE98" s="27" t="str">
        <f t="shared" ca="1" si="185"/>
        <v/>
      </c>
      <c r="BF98" s="44" t="str">
        <f ca="1">IF(BD98="YES",IF(BE98&lt;=VLOOKUP(AQ98,'Players Stats'!$C$88:$H$127,6),1,0),"")</f>
        <v/>
      </c>
      <c r="BG98" s="27" t="str">
        <f t="shared" ca="1" si="186"/>
        <v/>
      </c>
      <c r="BH98" s="44" t="str">
        <f ca="1">IF(AND(BD98="YES",BG98&lt;&gt;""),IF(BG98&lt;=VLOOKUP(AQ98,'Players Stats'!$C$88:$H$127,6),1,0),"")</f>
        <v/>
      </c>
      <c r="BI98" s="27" t="str">
        <f t="shared" ca="1" si="187"/>
        <v/>
      </c>
      <c r="BJ98" s="44" t="str">
        <f ca="1">IF(BI98="","",IF(BI98&lt;=Simulation!$K$7,"YES","NO"))</f>
        <v/>
      </c>
      <c r="BK98" s="27" t="str">
        <f t="shared" ca="1" si="188"/>
        <v/>
      </c>
      <c r="BL98" s="44" t="str">
        <f ca="1">IF(BJ98="NO",IF(BK98&lt;=Simulation!$K$9,AN98,AO98),"")</f>
        <v/>
      </c>
      <c r="BN98" s="44" t="str">
        <f t="shared" ca="1" si="189"/>
        <v/>
      </c>
      <c r="BO98" s="6" t="str">
        <f t="shared" ca="1" si="190"/>
        <v/>
      </c>
      <c r="BP98" s="44" t="str">
        <f t="shared" ca="1" si="191"/>
        <v/>
      </c>
      <c r="BR98" s="44" t="str">
        <f t="shared" ca="1" si="192"/>
        <v/>
      </c>
      <c r="BS98" s="44" t="str">
        <f t="shared" ca="1" si="193"/>
        <v/>
      </c>
      <c r="BT98" s="44" t="str">
        <f t="shared" ca="1" si="194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195"/>
        <v/>
      </c>
      <c r="BY98" s="44" t="str">
        <f t="shared" ca="1" si="196"/>
        <v/>
      </c>
      <c r="BZ98" s="27" t="str">
        <f t="shared" ca="1" si="197"/>
        <v/>
      </c>
      <c r="CA98" s="44" t="str">
        <f t="shared" ca="1" si="198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199"/>
        <v/>
      </c>
      <c r="CE98" s="44" t="str">
        <f ca="1">IF(BV98&lt;&gt;"",VLOOKUP('Quarter 4'!CA98-5*('Quarter 4'!BX98-1),'Players Stats'!$B$136:$J$140,1+BY98),"")</f>
        <v/>
      </c>
      <c r="CF98" s="44" t="str">
        <f t="shared" ca="1" si="200"/>
        <v/>
      </c>
      <c r="CG98" s="27" t="str">
        <f t="shared" ca="1" si="201"/>
        <v/>
      </c>
      <c r="CH98" s="44" t="str">
        <f ca="1">IF(BV98&lt;&gt;"",IF(CF98="NO",VLOOKUP(CA98,'Players Stats'!$C$88:$I$127,7),""),"")</f>
        <v/>
      </c>
      <c r="CI98" s="44" t="str">
        <f t="shared" ca="1" si="202"/>
        <v/>
      </c>
      <c r="CJ98" s="27" t="str">
        <f t="shared" ca="1" si="203"/>
        <v/>
      </c>
      <c r="CK98" s="44" t="str">
        <f ca="1">IF(CF98="NO",VLOOKUP(CA98,'Players Stats'!$C$88:$H$127,7-'Quarter 4'!CI98),"")</f>
        <v/>
      </c>
      <c r="CL98" s="44" t="str">
        <f t="shared" ca="1" si="204"/>
        <v/>
      </c>
      <c r="CM98" s="27" t="str">
        <f t="shared" ca="1" si="205"/>
        <v/>
      </c>
      <c r="CN98" s="44" t="str">
        <f ca="1">IF(CM98="","",IF(CM98&lt;=VLOOKUP(CA98,'Players Stats'!$C$88:$L$127,10),"YES","NO"))</f>
        <v/>
      </c>
      <c r="CO98" s="27" t="str">
        <f t="shared" ca="1" si="206"/>
        <v/>
      </c>
      <c r="CP98" s="44" t="str">
        <f ca="1">IF(CN98="YES",IF(CO98&lt;=VLOOKUP(CA98,'Players Stats'!$C$88:$H$127,6),1,0),"")</f>
        <v/>
      </c>
      <c r="CQ98" s="27" t="str">
        <f t="shared" ca="1" si="207"/>
        <v/>
      </c>
      <c r="CR98" s="44" t="str">
        <f ca="1">IF(AND(CN98="YES",CQ98&lt;&gt;""),IF(CQ98&lt;=VLOOKUP(CA98,'Players Stats'!$C$88:$H$127,6),1,0),"")</f>
        <v/>
      </c>
      <c r="CS98" s="27" t="str">
        <f t="shared" ca="1" si="208"/>
        <v/>
      </c>
      <c r="CT98" s="44" t="str">
        <f ca="1">IF(CS98="","",IF(CS98&lt;=Simulation!$K$7,"YES","NO"))</f>
        <v/>
      </c>
      <c r="CU98" s="27" t="str">
        <f t="shared" ca="1" si="209"/>
        <v/>
      </c>
      <c r="CV98" s="44" t="str">
        <f ca="1">IF(CT98="NO",IF(CU98&lt;=Simulation!$K$9,BX98,BY98),"")</f>
        <v/>
      </c>
      <c r="CX98" s="44" t="str">
        <f t="shared" ca="1" si="210"/>
        <v/>
      </c>
      <c r="CY98" s="6" t="str">
        <f t="shared" ca="1" si="211"/>
        <v/>
      </c>
      <c r="CZ98" s="44" t="str">
        <f t="shared" ca="1" si="212"/>
        <v/>
      </c>
      <c r="DB98" s="44" t="str">
        <f t="shared" ca="1" si="213"/>
        <v/>
      </c>
      <c r="DC98" s="44" t="str">
        <f t="shared" ca="1" si="214"/>
        <v/>
      </c>
      <c r="DD98" s="44" t="str">
        <f t="shared" ca="1" si="215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16"/>
        <v/>
      </c>
      <c r="DI98" s="44" t="str">
        <f t="shared" ca="1" si="217"/>
        <v/>
      </c>
      <c r="DJ98" s="27" t="str">
        <f t="shared" ca="1" si="218"/>
        <v/>
      </c>
      <c r="DK98" s="44" t="str">
        <f t="shared" ca="1" si="219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20"/>
        <v/>
      </c>
      <c r="DO98" s="44" t="str">
        <f ca="1">IF(DF98&lt;&gt;"",VLOOKUP('Quarter 4'!DK98-5*('Quarter 4'!DH98-1),'Players Stats'!$B$136:$J$140,1+DI98),"")</f>
        <v/>
      </c>
      <c r="DP98" s="44" t="str">
        <f t="shared" ca="1" si="221"/>
        <v/>
      </c>
      <c r="DQ98" s="27" t="str">
        <f t="shared" ca="1" si="222"/>
        <v/>
      </c>
      <c r="DR98" s="44" t="str">
        <f ca="1">IF(DF98&lt;&gt;"",IF(DP98="NO",VLOOKUP(DK98,'Players Stats'!$C$88:$I$127,7),""),"")</f>
        <v/>
      </c>
      <c r="DS98" s="44" t="str">
        <f t="shared" ca="1" si="223"/>
        <v/>
      </c>
      <c r="DT98" s="27" t="str">
        <f t="shared" ca="1" si="224"/>
        <v/>
      </c>
      <c r="DU98" s="44" t="str">
        <f ca="1">IF(DP98="NO",VLOOKUP(DK98,'Players Stats'!$C$88:$H$127,7-'Quarter 4'!DS98),"")</f>
        <v/>
      </c>
      <c r="DV98" s="44" t="str">
        <f t="shared" ca="1" si="225"/>
        <v/>
      </c>
      <c r="DW98" s="27" t="str">
        <f t="shared" ca="1" si="226"/>
        <v/>
      </c>
      <c r="DX98" s="44" t="str">
        <f ca="1">IF(DW98="","",IF(DW98&lt;=VLOOKUP(DK98,'Players Stats'!$C$88:$L$127,10),"YES","NO"))</f>
        <v/>
      </c>
      <c r="DY98" s="27" t="str">
        <f t="shared" ca="1" si="227"/>
        <v/>
      </c>
      <c r="DZ98" s="44" t="str">
        <f ca="1">IF(DX98="YES",IF(DY98&lt;=VLOOKUP(DK98,'Players Stats'!$C$88:$H$127,6),1,0),"")</f>
        <v/>
      </c>
      <c r="EA98" s="27" t="str">
        <f t="shared" ca="1" si="228"/>
        <v/>
      </c>
      <c r="EB98" s="44" t="str">
        <f ca="1">IF(AND(DX98="YES",EA98&lt;&gt;""),IF(EA98&lt;=VLOOKUP(DK98,'Players Stats'!$C$88:$H$127,6),1,0),"")</f>
        <v/>
      </c>
      <c r="EC98" s="27" t="str">
        <f t="shared" ca="1" si="229"/>
        <v/>
      </c>
      <c r="ED98" s="44" t="str">
        <f ca="1">IF(EC98="","",IF(EC98&lt;=Simulation!$K$7,"YES","NO"))</f>
        <v/>
      </c>
      <c r="EE98" s="27" t="str">
        <f t="shared" ca="1" si="230"/>
        <v/>
      </c>
      <c r="EF98" s="44" t="str">
        <f ca="1">IF(ED98="NO",IF(EE98&lt;=Simulation!$K$9,DH98,DI98),"")</f>
        <v/>
      </c>
      <c r="EH98" s="44" t="str">
        <f t="shared" ca="1" si="231"/>
        <v/>
      </c>
      <c r="EI98" s="6" t="str">
        <f t="shared" ca="1" si="232"/>
        <v/>
      </c>
      <c r="EJ98" s="44" t="str">
        <f t="shared" ca="1" si="233"/>
        <v/>
      </c>
      <c r="EL98" s="44" t="str">
        <f t="shared" ca="1" si="234"/>
        <v/>
      </c>
      <c r="EM98" s="44" t="str">
        <f t="shared" ca="1" si="235"/>
        <v/>
      </c>
      <c r="EN98" s="44" t="str">
        <f t="shared" ca="1" si="236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53"/>
        <v/>
      </c>
      <c r="E99" s="44" t="str">
        <f t="shared" ca="1" si="154"/>
        <v/>
      </c>
      <c r="F99" s="27" t="str">
        <f t="shared" ca="1" si="155"/>
        <v/>
      </c>
      <c r="G99" s="44" t="str">
        <f t="shared" ca="1" si="156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27" t="str">
        <f t="shared" ca="1" si="157"/>
        <v/>
      </c>
      <c r="K99" s="44" t="str">
        <f ca="1">IF(B99&lt;&gt;"",VLOOKUP('Quarter 4'!G99-5*('Quarter 4'!D99-1),'Players Stats'!$B$136:$J$140,1+E99),"")</f>
        <v/>
      </c>
      <c r="L99" s="44" t="str">
        <f t="shared" ca="1" si="158"/>
        <v/>
      </c>
      <c r="M99" s="27" t="str">
        <f t="shared" ca="1" si="159"/>
        <v/>
      </c>
      <c r="N99" s="44" t="str">
        <f ca="1">IF(B99&lt;&gt;"",IF(L99="NO",VLOOKUP(G99,'Players Stats'!$C$88:$I$127,7),""),"")</f>
        <v/>
      </c>
      <c r="O99" s="44" t="str">
        <f t="shared" ca="1" si="160"/>
        <v/>
      </c>
      <c r="P99" s="27" t="str">
        <f t="shared" ca="1" si="161"/>
        <v/>
      </c>
      <c r="Q99" s="44" t="str">
        <f ca="1">IF(L99="NO",VLOOKUP(G99,'Players Stats'!$C$88:$H$127,7-'Quarter 4'!O99),"")</f>
        <v/>
      </c>
      <c r="R99" s="44" t="str">
        <f t="shared" ca="1" si="162"/>
        <v/>
      </c>
      <c r="S99" s="27" t="str">
        <f t="shared" ca="1" si="163"/>
        <v/>
      </c>
      <c r="T99" s="44" t="str">
        <f ca="1">IF(S99="","",IF(S99&lt;=VLOOKUP(G99,'Players Stats'!$C$88:$L$127,10),"YES","NO"))</f>
        <v/>
      </c>
      <c r="U99" s="27" t="str">
        <f t="shared" ca="1" si="164"/>
        <v/>
      </c>
      <c r="V99" s="44" t="str">
        <f ca="1">IF(T99="YES",IF(U99&lt;=VLOOKUP(G99,'Players Stats'!$C$88:$H$127,6),1,0),"")</f>
        <v/>
      </c>
      <c r="W99" s="27" t="str">
        <f t="shared" ca="1" si="165"/>
        <v/>
      </c>
      <c r="X99" s="44" t="str">
        <f ca="1">IF(AND(T99="YES",W99&lt;&gt;""),IF(W99&lt;=VLOOKUP(G99,'Players Stats'!$C$88:$H$127,6),1,0),"")</f>
        <v/>
      </c>
      <c r="Y99" s="27" t="str">
        <f t="shared" ca="1" si="166"/>
        <v/>
      </c>
      <c r="Z99" s="44" t="str">
        <f ca="1">IF(Y99="","",IF(Y99&lt;=Simulation!$K$7,"YES","NO"))</f>
        <v/>
      </c>
      <c r="AA99" s="27" t="str">
        <f t="shared" ca="1" si="167"/>
        <v/>
      </c>
      <c r="AB99" s="44" t="str">
        <f ca="1">IF(Z99="NO",IF(AA99&lt;=Simulation!$K$9,D99,E99),"")</f>
        <v/>
      </c>
      <c r="AD99" s="44" t="str">
        <f t="shared" ca="1" si="168"/>
        <v/>
      </c>
      <c r="AE99" s="6" t="str">
        <f t="shared" ca="1" si="169"/>
        <v/>
      </c>
      <c r="AF99" s="44" t="str">
        <f t="shared" ca="1" si="170"/>
        <v/>
      </c>
      <c r="AH99" s="44" t="str">
        <f t="shared" ca="1" si="171"/>
        <v/>
      </c>
      <c r="AI99" s="44" t="str">
        <f t="shared" ca="1" si="172"/>
        <v/>
      </c>
      <c r="AJ99" s="44" t="str">
        <f t="shared" ca="1" si="173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74"/>
        <v/>
      </c>
      <c r="AO99" s="44" t="str">
        <f t="shared" ca="1" si="175"/>
        <v/>
      </c>
      <c r="AP99" s="27" t="str">
        <f t="shared" ca="1" si="176"/>
        <v/>
      </c>
      <c r="AQ99" s="44" t="str">
        <f t="shared" ca="1" si="177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78"/>
        <v/>
      </c>
      <c r="AU99" s="44" t="str">
        <f ca="1">IF(AL99&lt;&gt;"",VLOOKUP('Quarter 4'!AQ99-5*('Quarter 4'!AN99-1),'Players Stats'!$B$136:$J$140,1+AO99),"")</f>
        <v/>
      </c>
      <c r="AV99" s="44" t="str">
        <f t="shared" ca="1" si="179"/>
        <v/>
      </c>
      <c r="AW99" s="27" t="str">
        <f t="shared" ca="1" si="180"/>
        <v/>
      </c>
      <c r="AX99" s="44" t="str">
        <f ca="1">IF(AL99&lt;&gt;"",IF(AV99="NO",VLOOKUP(AQ99,'Players Stats'!$C$88:$I$127,7),""),"")</f>
        <v/>
      </c>
      <c r="AY99" s="44" t="str">
        <f t="shared" ca="1" si="181"/>
        <v/>
      </c>
      <c r="AZ99" s="27" t="str">
        <f t="shared" ca="1" si="182"/>
        <v/>
      </c>
      <c r="BA99" s="44" t="str">
        <f ca="1">IF(AV99="NO",VLOOKUP(AQ99,'Players Stats'!$C$88:$H$127,7-'Quarter 4'!AY99),"")</f>
        <v/>
      </c>
      <c r="BB99" s="44" t="str">
        <f t="shared" ca="1" si="183"/>
        <v/>
      </c>
      <c r="BC99" s="27" t="str">
        <f t="shared" ca="1" si="184"/>
        <v/>
      </c>
      <c r="BD99" s="44" t="str">
        <f ca="1">IF(BC99="","",IF(BC99&lt;=VLOOKUP(AQ99,'Players Stats'!$C$88:$L$127,10),"YES","NO"))</f>
        <v/>
      </c>
      <c r="BE99" s="27" t="str">
        <f t="shared" ca="1" si="185"/>
        <v/>
      </c>
      <c r="BF99" s="44" t="str">
        <f ca="1">IF(BD99="YES",IF(BE99&lt;=VLOOKUP(AQ99,'Players Stats'!$C$88:$H$127,6),1,0),"")</f>
        <v/>
      </c>
      <c r="BG99" s="27" t="str">
        <f t="shared" ca="1" si="186"/>
        <v/>
      </c>
      <c r="BH99" s="44" t="str">
        <f ca="1">IF(AND(BD99="YES",BG99&lt;&gt;""),IF(BG99&lt;=VLOOKUP(AQ99,'Players Stats'!$C$88:$H$127,6),1,0),"")</f>
        <v/>
      </c>
      <c r="BI99" s="27" t="str">
        <f t="shared" ca="1" si="187"/>
        <v/>
      </c>
      <c r="BJ99" s="44" t="str">
        <f ca="1">IF(BI99="","",IF(BI99&lt;=Simulation!$K$7,"YES","NO"))</f>
        <v/>
      </c>
      <c r="BK99" s="27" t="str">
        <f t="shared" ca="1" si="188"/>
        <v/>
      </c>
      <c r="BL99" s="44" t="str">
        <f ca="1">IF(BJ99="NO",IF(BK99&lt;=Simulation!$K$9,AN99,AO99),"")</f>
        <v/>
      </c>
      <c r="BN99" s="44" t="str">
        <f t="shared" ca="1" si="189"/>
        <v/>
      </c>
      <c r="BO99" s="6" t="str">
        <f t="shared" ca="1" si="190"/>
        <v/>
      </c>
      <c r="BP99" s="44" t="str">
        <f t="shared" ca="1" si="191"/>
        <v/>
      </c>
      <c r="BR99" s="44" t="str">
        <f t="shared" ca="1" si="192"/>
        <v/>
      </c>
      <c r="BS99" s="44" t="str">
        <f t="shared" ca="1" si="193"/>
        <v/>
      </c>
      <c r="BT99" s="44" t="str">
        <f t="shared" ca="1" si="194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195"/>
        <v/>
      </c>
      <c r="BY99" s="44" t="str">
        <f t="shared" ca="1" si="196"/>
        <v/>
      </c>
      <c r="BZ99" s="27" t="str">
        <f t="shared" ca="1" si="197"/>
        <v/>
      </c>
      <c r="CA99" s="44" t="str">
        <f t="shared" ca="1" si="198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199"/>
        <v/>
      </c>
      <c r="CE99" s="44" t="str">
        <f ca="1">IF(BV99&lt;&gt;"",VLOOKUP('Quarter 4'!CA99-5*('Quarter 4'!BX99-1),'Players Stats'!$B$136:$J$140,1+BY99),"")</f>
        <v/>
      </c>
      <c r="CF99" s="44" t="str">
        <f t="shared" ca="1" si="200"/>
        <v/>
      </c>
      <c r="CG99" s="27" t="str">
        <f t="shared" ca="1" si="201"/>
        <v/>
      </c>
      <c r="CH99" s="44" t="str">
        <f ca="1">IF(BV99&lt;&gt;"",IF(CF99="NO",VLOOKUP(CA99,'Players Stats'!$C$88:$I$127,7),""),"")</f>
        <v/>
      </c>
      <c r="CI99" s="44" t="str">
        <f t="shared" ca="1" si="202"/>
        <v/>
      </c>
      <c r="CJ99" s="27" t="str">
        <f t="shared" ca="1" si="203"/>
        <v/>
      </c>
      <c r="CK99" s="44" t="str">
        <f ca="1">IF(CF99="NO",VLOOKUP(CA99,'Players Stats'!$C$88:$H$127,7-'Quarter 4'!CI99),"")</f>
        <v/>
      </c>
      <c r="CL99" s="44" t="str">
        <f t="shared" ca="1" si="204"/>
        <v/>
      </c>
      <c r="CM99" s="27" t="str">
        <f t="shared" ca="1" si="205"/>
        <v/>
      </c>
      <c r="CN99" s="44" t="str">
        <f ca="1">IF(CM99="","",IF(CM99&lt;=VLOOKUP(CA99,'Players Stats'!$C$88:$L$127,10),"YES","NO"))</f>
        <v/>
      </c>
      <c r="CO99" s="27" t="str">
        <f t="shared" ca="1" si="206"/>
        <v/>
      </c>
      <c r="CP99" s="44" t="str">
        <f ca="1">IF(CN99="YES",IF(CO99&lt;=VLOOKUP(CA99,'Players Stats'!$C$88:$H$127,6),1,0),"")</f>
        <v/>
      </c>
      <c r="CQ99" s="27" t="str">
        <f t="shared" ca="1" si="207"/>
        <v/>
      </c>
      <c r="CR99" s="44" t="str">
        <f ca="1">IF(AND(CN99="YES",CQ99&lt;&gt;""),IF(CQ99&lt;=VLOOKUP(CA99,'Players Stats'!$C$88:$H$127,6),1,0),"")</f>
        <v/>
      </c>
      <c r="CS99" s="27" t="str">
        <f t="shared" ca="1" si="208"/>
        <v/>
      </c>
      <c r="CT99" s="44" t="str">
        <f ca="1">IF(CS99="","",IF(CS99&lt;=Simulation!$K$7,"YES","NO"))</f>
        <v/>
      </c>
      <c r="CU99" s="27" t="str">
        <f t="shared" ca="1" si="209"/>
        <v/>
      </c>
      <c r="CV99" s="44" t="str">
        <f ca="1">IF(CT99="NO",IF(CU99&lt;=Simulation!$K$9,BX99,BY99),"")</f>
        <v/>
      </c>
      <c r="CX99" s="44" t="str">
        <f t="shared" ca="1" si="210"/>
        <v/>
      </c>
      <c r="CY99" s="6" t="str">
        <f t="shared" ca="1" si="211"/>
        <v/>
      </c>
      <c r="CZ99" s="44" t="str">
        <f t="shared" ca="1" si="212"/>
        <v/>
      </c>
      <c r="DB99" s="44" t="str">
        <f t="shared" ca="1" si="213"/>
        <v/>
      </c>
      <c r="DC99" s="44" t="str">
        <f t="shared" ca="1" si="214"/>
        <v/>
      </c>
      <c r="DD99" s="44" t="str">
        <f t="shared" ca="1" si="215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16"/>
        <v/>
      </c>
      <c r="DI99" s="44" t="str">
        <f t="shared" ca="1" si="217"/>
        <v/>
      </c>
      <c r="DJ99" s="27" t="str">
        <f t="shared" ca="1" si="218"/>
        <v/>
      </c>
      <c r="DK99" s="44" t="str">
        <f t="shared" ca="1" si="219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20"/>
        <v/>
      </c>
      <c r="DO99" s="44" t="str">
        <f ca="1">IF(DF99&lt;&gt;"",VLOOKUP('Quarter 4'!DK99-5*('Quarter 4'!DH99-1),'Players Stats'!$B$136:$J$140,1+DI99),"")</f>
        <v/>
      </c>
      <c r="DP99" s="44" t="str">
        <f t="shared" ca="1" si="221"/>
        <v/>
      </c>
      <c r="DQ99" s="27" t="str">
        <f t="shared" ca="1" si="222"/>
        <v/>
      </c>
      <c r="DR99" s="44" t="str">
        <f ca="1">IF(DF99&lt;&gt;"",IF(DP99="NO",VLOOKUP(DK99,'Players Stats'!$C$88:$I$127,7),""),"")</f>
        <v/>
      </c>
      <c r="DS99" s="44" t="str">
        <f t="shared" ca="1" si="223"/>
        <v/>
      </c>
      <c r="DT99" s="27" t="str">
        <f t="shared" ca="1" si="224"/>
        <v/>
      </c>
      <c r="DU99" s="44" t="str">
        <f ca="1">IF(DP99="NO",VLOOKUP(DK99,'Players Stats'!$C$88:$H$127,7-'Quarter 4'!DS99),"")</f>
        <v/>
      </c>
      <c r="DV99" s="44" t="str">
        <f t="shared" ca="1" si="225"/>
        <v/>
      </c>
      <c r="DW99" s="27" t="str">
        <f t="shared" ca="1" si="226"/>
        <v/>
      </c>
      <c r="DX99" s="44" t="str">
        <f ca="1">IF(DW99="","",IF(DW99&lt;=VLOOKUP(DK99,'Players Stats'!$C$88:$L$127,10),"YES","NO"))</f>
        <v/>
      </c>
      <c r="DY99" s="27" t="str">
        <f t="shared" ca="1" si="227"/>
        <v/>
      </c>
      <c r="DZ99" s="44" t="str">
        <f ca="1">IF(DX99="YES",IF(DY99&lt;=VLOOKUP(DK99,'Players Stats'!$C$88:$H$127,6),1,0),"")</f>
        <v/>
      </c>
      <c r="EA99" s="27" t="str">
        <f t="shared" ca="1" si="228"/>
        <v/>
      </c>
      <c r="EB99" s="44" t="str">
        <f ca="1">IF(AND(DX99="YES",EA99&lt;&gt;""),IF(EA99&lt;=VLOOKUP(DK99,'Players Stats'!$C$88:$H$127,6),1,0),"")</f>
        <v/>
      </c>
      <c r="EC99" s="27" t="str">
        <f t="shared" ca="1" si="229"/>
        <v/>
      </c>
      <c r="ED99" s="44" t="str">
        <f ca="1">IF(EC99="","",IF(EC99&lt;=Simulation!$K$7,"YES","NO"))</f>
        <v/>
      </c>
      <c r="EE99" s="27" t="str">
        <f t="shared" ca="1" si="230"/>
        <v/>
      </c>
      <c r="EF99" s="44" t="str">
        <f ca="1">IF(ED99="NO",IF(EE99&lt;=Simulation!$K$9,DH99,DI99),"")</f>
        <v/>
      </c>
      <c r="EH99" s="44" t="str">
        <f t="shared" ca="1" si="231"/>
        <v/>
      </c>
      <c r="EI99" s="6" t="str">
        <f t="shared" ca="1" si="232"/>
        <v/>
      </c>
      <c r="EJ99" s="44" t="str">
        <f t="shared" ca="1" si="233"/>
        <v/>
      </c>
      <c r="EL99" s="44" t="str">
        <f t="shared" ca="1" si="234"/>
        <v/>
      </c>
      <c r="EM99" s="44" t="str">
        <f t="shared" ca="1" si="235"/>
        <v/>
      </c>
      <c r="EN99" s="44" t="str">
        <f t="shared" ca="1" si="236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53"/>
        <v/>
      </c>
      <c r="E100" s="44" t="str">
        <f t="shared" ca="1" si="154"/>
        <v/>
      </c>
      <c r="F100" s="27" t="str">
        <f t="shared" ca="1" si="155"/>
        <v/>
      </c>
      <c r="G100" s="44" t="str">
        <f t="shared" ca="1" si="156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27" t="str">
        <f t="shared" ca="1" si="157"/>
        <v/>
      </c>
      <c r="K100" s="44" t="str">
        <f ca="1">IF(B100&lt;&gt;"",VLOOKUP('Quarter 4'!G100-5*('Quarter 4'!D100-1),'Players Stats'!$B$136:$J$140,1+E100),"")</f>
        <v/>
      </c>
      <c r="L100" s="44" t="str">
        <f t="shared" ca="1" si="158"/>
        <v/>
      </c>
      <c r="M100" s="27" t="str">
        <f t="shared" ca="1" si="159"/>
        <v/>
      </c>
      <c r="N100" s="44" t="str">
        <f ca="1">IF(B100&lt;&gt;"",IF(L100="NO",VLOOKUP(G100,'Players Stats'!$C$88:$I$127,7),""),"")</f>
        <v/>
      </c>
      <c r="O100" s="44" t="str">
        <f t="shared" ca="1" si="160"/>
        <v/>
      </c>
      <c r="P100" s="27" t="str">
        <f t="shared" ca="1" si="161"/>
        <v/>
      </c>
      <c r="Q100" s="44" t="str">
        <f ca="1">IF(L100="NO",VLOOKUP(G100,'Players Stats'!$C$88:$H$127,7-'Quarter 4'!O100),"")</f>
        <v/>
      </c>
      <c r="R100" s="44" t="str">
        <f t="shared" ca="1" si="162"/>
        <v/>
      </c>
      <c r="S100" s="27" t="str">
        <f t="shared" ca="1" si="163"/>
        <v/>
      </c>
      <c r="T100" s="44" t="str">
        <f ca="1">IF(S100="","",IF(S100&lt;=VLOOKUP(G100,'Players Stats'!$C$88:$L$127,10),"YES","NO"))</f>
        <v/>
      </c>
      <c r="U100" s="27" t="str">
        <f t="shared" ca="1" si="164"/>
        <v/>
      </c>
      <c r="V100" s="44" t="str">
        <f ca="1">IF(T100="YES",IF(U100&lt;=VLOOKUP(G100,'Players Stats'!$C$88:$H$127,6),1,0),"")</f>
        <v/>
      </c>
      <c r="W100" s="27" t="str">
        <f t="shared" ca="1" si="165"/>
        <v/>
      </c>
      <c r="X100" s="44" t="str">
        <f ca="1">IF(AND(T100="YES",W100&lt;&gt;""),IF(W100&lt;=VLOOKUP(G100,'Players Stats'!$C$88:$H$127,6),1,0),"")</f>
        <v/>
      </c>
      <c r="Y100" s="27" t="str">
        <f t="shared" ca="1" si="166"/>
        <v/>
      </c>
      <c r="Z100" s="44" t="str">
        <f ca="1">IF(Y100="","",IF(Y100&lt;=Simulation!$K$7,"YES","NO"))</f>
        <v/>
      </c>
      <c r="AA100" s="27" t="str">
        <f t="shared" ca="1" si="167"/>
        <v/>
      </c>
      <c r="AB100" s="44" t="str">
        <f ca="1">IF(Z100="NO",IF(AA100&lt;=Simulation!$K$9,D100,E100),"")</f>
        <v/>
      </c>
      <c r="AD100" s="44" t="str">
        <f t="shared" ca="1" si="168"/>
        <v/>
      </c>
      <c r="AE100" s="6" t="str">
        <f t="shared" ca="1" si="169"/>
        <v/>
      </c>
      <c r="AF100" s="44" t="str">
        <f t="shared" ca="1" si="170"/>
        <v/>
      </c>
      <c r="AH100" s="44" t="str">
        <f t="shared" ca="1" si="171"/>
        <v/>
      </c>
      <c r="AI100" s="44" t="str">
        <f t="shared" ca="1" si="172"/>
        <v/>
      </c>
      <c r="AJ100" s="44" t="str">
        <f t="shared" ca="1" si="173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74"/>
        <v/>
      </c>
      <c r="AO100" s="44" t="str">
        <f t="shared" ca="1" si="175"/>
        <v/>
      </c>
      <c r="AP100" s="27" t="str">
        <f t="shared" ca="1" si="176"/>
        <v/>
      </c>
      <c r="AQ100" s="44" t="str">
        <f t="shared" ca="1" si="177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78"/>
        <v/>
      </c>
      <c r="AU100" s="44" t="str">
        <f ca="1">IF(AL100&lt;&gt;"",VLOOKUP('Quarter 4'!AQ100-5*('Quarter 4'!AN100-1),'Players Stats'!$B$136:$J$140,1+AO100),"")</f>
        <v/>
      </c>
      <c r="AV100" s="44" t="str">
        <f t="shared" ca="1" si="179"/>
        <v/>
      </c>
      <c r="AW100" s="27" t="str">
        <f t="shared" ca="1" si="180"/>
        <v/>
      </c>
      <c r="AX100" s="44" t="str">
        <f ca="1">IF(AL100&lt;&gt;"",IF(AV100="NO",VLOOKUP(AQ100,'Players Stats'!$C$88:$I$127,7),""),"")</f>
        <v/>
      </c>
      <c r="AY100" s="44" t="str">
        <f t="shared" ca="1" si="181"/>
        <v/>
      </c>
      <c r="AZ100" s="27" t="str">
        <f t="shared" ca="1" si="182"/>
        <v/>
      </c>
      <c r="BA100" s="44" t="str">
        <f ca="1">IF(AV100="NO",VLOOKUP(AQ100,'Players Stats'!$C$88:$H$127,7-'Quarter 4'!AY100),"")</f>
        <v/>
      </c>
      <c r="BB100" s="44" t="str">
        <f t="shared" ca="1" si="183"/>
        <v/>
      </c>
      <c r="BC100" s="27" t="str">
        <f t="shared" ca="1" si="184"/>
        <v/>
      </c>
      <c r="BD100" s="44" t="str">
        <f ca="1">IF(BC100="","",IF(BC100&lt;=VLOOKUP(AQ100,'Players Stats'!$C$88:$L$127,10),"YES","NO"))</f>
        <v/>
      </c>
      <c r="BE100" s="27" t="str">
        <f t="shared" ca="1" si="185"/>
        <v/>
      </c>
      <c r="BF100" s="44" t="str">
        <f ca="1">IF(BD100="YES",IF(BE100&lt;=VLOOKUP(AQ100,'Players Stats'!$C$88:$H$127,6),1,0),"")</f>
        <v/>
      </c>
      <c r="BG100" s="27" t="str">
        <f t="shared" ca="1" si="186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87"/>
        <v/>
      </c>
      <c r="BJ100" s="44" t="str">
        <f ca="1">IF(BI100="","",IF(BI100&lt;=Simulation!$K$7,"YES","NO"))</f>
        <v/>
      </c>
      <c r="BK100" s="27" t="str">
        <f t="shared" ca="1" si="188"/>
        <v/>
      </c>
      <c r="BL100" s="44" t="str">
        <f ca="1">IF(BJ100="NO",IF(BK100&lt;=Simulation!$K$9,AN100,AO100),"")</f>
        <v/>
      </c>
      <c r="BN100" s="44" t="str">
        <f t="shared" ca="1" si="189"/>
        <v/>
      </c>
      <c r="BO100" s="6" t="str">
        <f t="shared" ca="1" si="190"/>
        <v/>
      </c>
      <c r="BP100" s="44" t="str">
        <f t="shared" ca="1" si="191"/>
        <v/>
      </c>
      <c r="BR100" s="44" t="str">
        <f t="shared" ca="1" si="192"/>
        <v/>
      </c>
      <c r="BS100" s="44" t="str">
        <f t="shared" ca="1" si="193"/>
        <v/>
      </c>
      <c r="BT100" s="44" t="str">
        <f t="shared" ca="1" si="194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195"/>
        <v/>
      </c>
      <c r="BY100" s="44" t="str">
        <f t="shared" ca="1" si="196"/>
        <v/>
      </c>
      <c r="BZ100" s="27" t="str">
        <f t="shared" ca="1" si="197"/>
        <v/>
      </c>
      <c r="CA100" s="44" t="str">
        <f t="shared" ca="1" si="198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199"/>
        <v/>
      </c>
      <c r="CE100" s="44" t="str">
        <f ca="1">IF(BV100&lt;&gt;"",VLOOKUP('Quarter 4'!CA100-5*('Quarter 4'!BX100-1),'Players Stats'!$B$136:$J$140,1+BY100),"")</f>
        <v/>
      </c>
      <c r="CF100" s="44" t="str">
        <f t="shared" ca="1" si="200"/>
        <v/>
      </c>
      <c r="CG100" s="27" t="str">
        <f t="shared" ca="1" si="201"/>
        <v/>
      </c>
      <c r="CH100" s="44" t="str">
        <f ca="1">IF(BV100&lt;&gt;"",IF(CF100="NO",VLOOKUP(CA100,'Players Stats'!$C$88:$I$127,7),""),"")</f>
        <v/>
      </c>
      <c r="CI100" s="44" t="str">
        <f t="shared" ca="1" si="202"/>
        <v/>
      </c>
      <c r="CJ100" s="27" t="str">
        <f t="shared" ca="1" si="203"/>
        <v/>
      </c>
      <c r="CK100" s="44" t="str">
        <f ca="1">IF(CF100="NO",VLOOKUP(CA100,'Players Stats'!$C$88:$H$127,7-'Quarter 4'!CI100),"")</f>
        <v/>
      </c>
      <c r="CL100" s="44" t="str">
        <f t="shared" ca="1" si="204"/>
        <v/>
      </c>
      <c r="CM100" s="27" t="str">
        <f t="shared" ca="1" si="205"/>
        <v/>
      </c>
      <c r="CN100" s="44" t="str">
        <f ca="1">IF(CM100="","",IF(CM100&lt;=VLOOKUP(CA100,'Players Stats'!$C$88:$L$127,10),"YES","NO"))</f>
        <v/>
      </c>
      <c r="CO100" s="27" t="str">
        <f t="shared" ca="1" si="206"/>
        <v/>
      </c>
      <c r="CP100" s="44" t="str">
        <f ca="1">IF(CN100="YES",IF(CO100&lt;=VLOOKUP(CA100,'Players Stats'!$C$88:$H$127,6),1,0),"")</f>
        <v/>
      </c>
      <c r="CQ100" s="27" t="str">
        <f t="shared" ca="1" si="207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08"/>
        <v/>
      </c>
      <c r="CT100" s="44" t="str">
        <f ca="1">IF(CS100="","",IF(CS100&lt;=Simulation!$K$7,"YES","NO"))</f>
        <v/>
      </c>
      <c r="CU100" s="27" t="str">
        <f t="shared" ca="1" si="209"/>
        <v/>
      </c>
      <c r="CV100" s="44" t="str">
        <f ca="1">IF(CT100="NO",IF(CU100&lt;=Simulation!$K$9,BX100,BY100),"")</f>
        <v/>
      </c>
      <c r="CX100" s="44" t="str">
        <f t="shared" ca="1" si="210"/>
        <v/>
      </c>
      <c r="CY100" s="6" t="str">
        <f t="shared" ca="1" si="211"/>
        <v/>
      </c>
      <c r="CZ100" s="44" t="str">
        <f t="shared" ca="1" si="212"/>
        <v/>
      </c>
      <c r="DB100" s="44" t="str">
        <f t="shared" ca="1" si="213"/>
        <v/>
      </c>
      <c r="DC100" s="44" t="str">
        <f t="shared" ca="1" si="214"/>
        <v/>
      </c>
      <c r="DD100" s="44" t="str">
        <f t="shared" ca="1" si="215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16"/>
        <v/>
      </c>
      <c r="DI100" s="44" t="str">
        <f t="shared" ca="1" si="217"/>
        <v/>
      </c>
      <c r="DJ100" s="27" t="str">
        <f t="shared" ca="1" si="218"/>
        <v/>
      </c>
      <c r="DK100" s="44" t="str">
        <f t="shared" ca="1" si="219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20"/>
        <v/>
      </c>
      <c r="DO100" s="44" t="str">
        <f ca="1">IF(DF100&lt;&gt;"",VLOOKUP('Quarter 4'!DK100-5*('Quarter 4'!DH100-1),'Players Stats'!$B$136:$J$140,1+DI100),"")</f>
        <v/>
      </c>
      <c r="DP100" s="44" t="str">
        <f t="shared" ca="1" si="221"/>
        <v/>
      </c>
      <c r="DQ100" s="27" t="str">
        <f t="shared" ca="1" si="222"/>
        <v/>
      </c>
      <c r="DR100" s="44" t="str">
        <f ca="1">IF(DF100&lt;&gt;"",IF(DP100="NO",VLOOKUP(DK100,'Players Stats'!$C$88:$I$127,7),""),"")</f>
        <v/>
      </c>
      <c r="DS100" s="44" t="str">
        <f t="shared" ca="1" si="223"/>
        <v/>
      </c>
      <c r="DT100" s="27" t="str">
        <f t="shared" ca="1" si="224"/>
        <v/>
      </c>
      <c r="DU100" s="44" t="str">
        <f ca="1">IF(DP100="NO",VLOOKUP(DK100,'Players Stats'!$C$88:$H$127,7-'Quarter 4'!DS100),"")</f>
        <v/>
      </c>
      <c r="DV100" s="44" t="str">
        <f t="shared" ca="1" si="225"/>
        <v/>
      </c>
      <c r="DW100" s="27" t="str">
        <f t="shared" ca="1" si="226"/>
        <v/>
      </c>
      <c r="DX100" s="44" t="str">
        <f ca="1">IF(DW100="","",IF(DW100&lt;=VLOOKUP(DK100,'Players Stats'!$C$88:$L$127,10),"YES","NO"))</f>
        <v/>
      </c>
      <c r="DY100" s="27" t="str">
        <f t="shared" ca="1" si="227"/>
        <v/>
      </c>
      <c r="DZ100" s="44" t="str">
        <f ca="1">IF(DX100="YES",IF(DY100&lt;=VLOOKUP(DK100,'Players Stats'!$C$88:$H$127,6),1,0),"")</f>
        <v/>
      </c>
      <c r="EA100" s="27" t="str">
        <f t="shared" ca="1" si="228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29"/>
        <v/>
      </c>
      <c r="ED100" s="44" t="str">
        <f ca="1">IF(EC100="","",IF(EC100&lt;=Simulation!$K$7,"YES","NO"))</f>
        <v/>
      </c>
      <c r="EE100" s="27" t="str">
        <f t="shared" ca="1" si="230"/>
        <v/>
      </c>
      <c r="EF100" s="44" t="str">
        <f ca="1">IF(ED100="NO",IF(EE100&lt;=Simulation!$K$9,DH100,DI100),"")</f>
        <v/>
      </c>
      <c r="EH100" s="44" t="str">
        <f t="shared" ca="1" si="231"/>
        <v/>
      </c>
      <c r="EI100" s="6" t="str">
        <f t="shared" ca="1" si="232"/>
        <v/>
      </c>
      <c r="EJ100" s="44" t="str">
        <f t="shared" ca="1" si="233"/>
        <v/>
      </c>
      <c r="EL100" s="44" t="str">
        <f t="shared" ca="1" si="234"/>
        <v/>
      </c>
      <c r="EM100" s="44" t="str">
        <f t="shared" ca="1" si="235"/>
        <v/>
      </c>
      <c r="EN100" s="44" t="str">
        <f t="shared" ca="1" si="236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0">
    <mergeCell ref="EE10:EE11"/>
    <mergeCell ref="EF10:EF11"/>
    <mergeCell ref="DY10:DY11"/>
    <mergeCell ref="DZ10:DZ11"/>
    <mergeCell ref="EA10:EA11"/>
    <mergeCell ref="EB10:EB11"/>
    <mergeCell ref="EC10:EC11"/>
    <mergeCell ref="ED10:ED11"/>
    <mergeCell ref="DS10:DS11"/>
    <mergeCell ref="DT10:DT11"/>
    <mergeCell ref="DU10:DU11"/>
    <mergeCell ref="DV10:DV11"/>
    <mergeCell ref="DW10:DW11"/>
    <mergeCell ref="DX10:DX11"/>
    <mergeCell ref="DM10:DM11"/>
    <mergeCell ref="DN10:DN11"/>
    <mergeCell ref="DO10:DO11"/>
    <mergeCell ref="DP10:DP11"/>
    <mergeCell ref="DQ10:DQ11"/>
    <mergeCell ref="DR10:DR11"/>
    <mergeCell ref="DG10:DG11"/>
    <mergeCell ref="DH10:DH11"/>
    <mergeCell ref="DI10:DI11"/>
    <mergeCell ref="DJ10:DJ11"/>
    <mergeCell ref="DK10:DK11"/>
    <mergeCell ref="DL10:DL11"/>
    <mergeCell ref="CQ10:CQ11"/>
    <mergeCell ref="CR10:CR11"/>
    <mergeCell ref="CS10:CS11"/>
    <mergeCell ref="CT10:CT11"/>
    <mergeCell ref="CU10:CU11"/>
    <mergeCell ref="CV10:CV11"/>
    <mergeCell ref="CK10:CK11"/>
    <mergeCell ref="CL10:CL11"/>
    <mergeCell ref="CM10:CM11"/>
    <mergeCell ref="CN10:CN11"/>
    <mergeCell ref="CO10:CO11"/>
    <mergeCell ref="CP10:CP11"/>
    <mergeCell ref="CE10:CE11"/>
    <mergeCell ref="CF10:CF11"/>
    <mergeCell ref="CG10:CG11"/>
    <mergeCell ref="CH10:CH11"/>
    <mergeCell ref="CI10:CI11"/>
    <mergeCell ref="CJ10:CJ11"/>
    <mergeCell ref="BY10:BY11"/>
    <mergeCell ref="BZ10:BZ11"/>
    <mergeCell ref="CA10:CA11"/>
    <mergeCell ref="CB10:CB11"/>
    <mergeCell ref="CC10:CC11"/>
    <mergeCell ref="CD10:CD11"/>
    <mergeCell ref="BI10:BI11"/>
    <mergeCell ref="BJ10:BJ11"/>
    <mergeCell ref="BK10:BK11"/>
    <mergeCell ref="BL10:BL11"/>
    <mergeCell ref="BW10:BW11"/>
    <mergeCell ref="BX10:BX11"/>
    <mergeCell ref="BC10:BC11"/>
    <mergeCell ref="BD10:BD11"/>
    <mergeCell ref="BE10:BE11"/>
    <mergeCell ref="BF10:BF11"/>
    <mergeCell ref="BG10:BG11"/>
    <mergeCell ref="BH10:BH11"/>
    <mergeCell ref="AW10:AW11"/>
    <mergeCell ref="AX10:AX11"/>
    <mergeCell ref="AY10:AY11"/>
    <mergeCell ref="AZ10:AZ11"/>
    <mergeCell ref="BA10:BA11"/>
    <mergeCell ref="BB10:BB11"/>
    <mergeCell ref="AQ10:AQ11"/>
    <mergeCell ref="AR10:AR11"/>
    <mergeCell ref="AS10:AS11"/>
    <mergeCell ref="AT10:AT11"/>
    <mergeCell ref="AU10:AU11"/>
    <mergeCell ref="AV10:AV11"/>
    <mergeCell ref="AA10:AA11"/>
    <mergeCell ref="AB10:AB11"/>
    <mergeCell ref="AM10:AM11"/>
    <mergeCell ref="AN10:AN11"/>
    <mergeCell ref="AO10:AO11"/>
    <mergeCell ref="AP10:AP11"/>
    <mergeCell ref="U10:U11"/>
    <mergeCell ref="V10:V11"/>
    <mergeCell ref="W10:W11"/>
    <mergeCell ref="X10:X11"/>
    <mergeCell ref="Y10:Y11"/>
    <mergeCell ref="Z10:Z11"/>
    <mergeCell ref="BN2:BP2"/>
    <mergeCell ref="CX2:CZ2"/>
    <mergeCell ref="EH2:EJ2"/>
    <mergeCell ref="C10:C11"/>
    <mergeCell ref="D10:D11"/>
    <mergeCell ref="E10:E11"/>
    <mergeCell ref="F10:F11"/>
    <mergeCell ref="G10:G11"/>
    <mergeCell ref="H10:H11"/>
    <mergeCell ref="B2:C2"/>
    <mergeCell ref="K2:M2"/>
    <mergeCell ref="AD2:AF2"/>
    <mergeCell ref="O10:O11"/>
    <mergeCell ref="P10:P11"/>
    <mergeCell ref="Q10:Q11"/>
    <mergeCell ref="R10:R11"/>
    <mergeCell ref="S10:S11"/>
    <mergeCell ref="T10:T11"/>
    <mergeCell ref="I10:I11"/>
    <mergeCell ref="J10:J11"/>
    <mergeCell ref="K10:K11"/>
    <mergeCell ref="L10:L11"/>
    <mergeCell ref="M10:M11"/>
    <mergeCell ref="N10:N11"/>
  </mergeCells>
  <conditionalFormatting sqref="AB12:AB1047 D12:E1047">
    <cfRule type="colorScale" priority="8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{FDD88F1A-BEC6-1849-9A65-2231F43EAE49}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{9289E9EF-3B78-4045-A715-743B82423854}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{48756E79-C54E-C54D-A9B3-CCF727059E8B}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{193B094D-B576-2E4F-81D5-FCFF7DE25E0F}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D88F1A-BEC6-1849-9A65-2231F43EAE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9289E9EF-3B78-4045-A715-743B824238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48756E79-C54E-C54D-A9B3-CCF727059E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193B094D-B576-2E4F-81D5-FCFF7DE25E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topLeftCell="G1" workbookViewId="0">
      <selection activeCell="K16" sqref="K16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33203125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0.87869289067210132</v>
      </c>
      <c r="E2" s="83"/>
      <c r="F2" s="6" t="s">
        <v>14</v>
      </c>
      <c r="G2" s="9" t="s">
        <v>15</v>
      </c>
      <c r="H2" s="8">
        <f ca="1">IF(D2&lt;=0.5,C4,C5)</f>
        <v>3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1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3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1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1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 ca="1">'Quarter 1'!P3</f>
        <v>1</v>
      </c>
      <c r="D4" s="111" t="str">
        <f ca="1">HLOOKUP(C4,Simulation!$E$17:$L$18,2,FALSE)</f>
        <v>Miami Heats</v>
      </c>
      <c r="E4" s="112"/>
      <c r="F4" s="112"/>
      <c r="K4" s="2">
        <f ca="1">AD4+BN4+CX4+EH4</f>
        <v>107</v>
      </c>
      <c r="L4" s="28" t="s">
        <v>10</v>
      </c>
      <c r="M4" s="2">
        <f t="shared" ref="M4" ca="1" si="0">AF4+BP4+CZ4+EJ4</f>
        <v>95</v>
      </c>
      <c r="O4" s="15"/>
      <c r="P4" s="13"/>
      <c r="Q4" s="13"/>
      <c r="R4" s="13"/>
      <c r="V4" s="17"/>
      <c r="W4" s="18"/>
      <c r="X4" s="17"/>
      <c r="AD4" s="2">
        <f ca="1">SUM($AH$12:$AH$161)</f>
        <v>26</v>
      </c>
      <c r="AE4" s="28" t="s">
        <v>10</v>
      </c>
      <c r="AF4" s="2">
        <f ca="1">SUM($AJ$12:$AJ$161)</f>
        <v>27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31</v>
      </c>
      <c r="BO4" s="28" t="s">
        <v>10</v>
      </c>
      <c r="BP4" s="2">
        <f ca="1">SUM($BT$12:$BT$161)</f>
        <v>29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24</v>
      </c>
      <c r="CY4" s="28" t="s">
        <v>10</v>
      </c>
      <c r="CZ4" s="2">
        <f ca="1">SUM($DD$12:$DD$161)</f>
        <v>16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26</v>
      </c>
      <c r="EI4" s="28" t="s">
        <v>10</v>
      </c>
      <c r="EJ4" s="2">
        <f ca="1">SUM($EN$12:$EN$161)</f>
        <v>23</v>
      </c>
    </row>
    <row r="5" spans="2:144">
      <c r="B5" s="31" t="s">
        <v>65</v>
      </c>
      <c r="C5" s="30">
        <f ca="1">'Quarter 2'!P3</f>
        <v>3</v>
      </c>
      <c r="D5" s="111" t="str">
        <f ca="1">HLOOKUP(C5,Simulation!$E$17:$L$18,2,FALSE)</f>
        <v>Indiana Pacers</v>
      </c>
      <c r="E5" s="112"/>
      <c r="F5" s="112"/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T74" ca="1" si="2">IF(AND(BN11&lt;&gt;"",BN12=""),BN11,"")</f>
        <v/>
      </c>
      <c r="BS11" t="str">
        <f t="shared" ca="1" si="2"/>
        <v/>
      </c>
      <c r="BT11" t="str">
        <f t="shared" ca="1" si="2"/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D74" ca="1" si="3">IF(AND(CX11&lt;&gt;"",CX12=""),CX11,"")</f>
        <v/>
      </c>
      <c r="DC11" t="str">
        <f t="shared" ca="1" si="3"/>
        <v/>
      </c>
      <c r="DD11" t="str">
        <f t="shared" ca="1" si="3"/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N74" ca="1" si="4">IF(AND(EH11&lt;&gt;"",EH12=""),EH11,"")</f>
        <v/>
      </c>
      <c r="EM11" t="str">
        <f t="shared" ca="1" si="4"/>
        <v/>
      </c>
      <c r="EN11" t="str">
        <f t="shared" ca="1" si="4"/>
        <v/>
      </c>
    </row>
    <row r="12" spans="2:144">
      <c r="B12" s="44">
        <f ca="1">IF(B11&lt;&gt;"",IF(AND(B11&lt;60*Simulation!$K$8, B11+C12&lt;60*Simulation!$K$8),B11+C12,""),"")</f>
        <v>20</v>
      </c>
      <c r="C12" s="44">
        <f ca="1">IF(B11&lt;&gt;"",RANDBETWEEN(Simulation!$N$5/2,Simulation!$P$5),"")</f>
        <v>20</v>
      </c>
      <c r="D12" s="44">
        <f ca="1">H2</f>
        <v>3</v>
      </c>
      <c r="E12" s="44">
        <f ca="1">IF(B12&lt;&gt;"",IF(D12=C$4,C$5,C$4),"")</f>
        <v>1</v>
      </c>
      <c r="F12" s="27">
        <f ca="1">IF(B12&lt;&gt;"",RAND(),"")</f>
        <v>0.95542854047136794</v>
      </c>
      <c r="G12" s="44">
        <f ca="1">IF(B12&lt;&gt;"",INT(5*F12)+1+5*(D12-1),"")</f>
        <v>15</v>
      </c>
      <c r="H12" s="44" t="str">
        <f ca="1">IF(B12&lt;&gt;"",VLOOKUP(G12,'Players Stats'!$C$88:$D$127,2),"")</f>
        <v>Center</v>
      </c>
      <c r="I12" s="44" t="str">
        <f ca="1">IF(B12&lt;&gt;"",VLOOKUP(G12,'Players Stats'!$C$88:$E$127,3),"")</f>
        <v>Roy Hibbert</v>
      </c>
      <c r="J12" s="27">
        <f ca="1">IF(B12&lt;&gt;"",RAND(),"")</f>
        <v>0.12518183048590947</v>
      </c>
      <c r="K12" s="44">
        <f ca="1">IF(B12&lt;&gt;"",VLOOKUP('Semi 1'!G12-5*('Semi 1'!D12-1),'Players Stats'!$B$136:$J$140,1+E12),"")</f>
        <v>0.11485000000000001</v>
      </c>
      <c r="L12" s="44" t="str">
        <f ca="1">IF(B12&lt;&gt;"",IF(J12&lt;=K12, "YES", "NO"),"")</f>
        <v>NO</v>
      </c>
      <c r="M12" s="27">
        <f ca="1">IF(B12&lt;&gt;"",IF(L12="NO",RAND(),""),"")</f>
        <v>0.85520654674403795</v>
      </c>
      <c r="N12" s="44">
        <f ca="1">IF(B12&lt;&gt;"",IF(L12="NO",VLOOKUP(G12,'Players Stats'!$C$88:$I$127,7),""),"")</f>
        <v>9.0909090909090922E-3</v>
      </c>
      <c r="O12" s="44">
        <f ca="1">IF(B12&lt;&gt;"",IF(L12="NO",IF(M12&lt;=N12,3,2),""),"")</f>
        <v>2</v>
      </c>
      <c r="P12" s="27">
        <f ca="1">IF(B12&lt;&gt;"",IF(L12="NO",RAND(),""),"")</f>
        <v>0.27921465321908423</v>
      </c>
      <c r="Q12" s="44">
        <f ca="1">IF(L12="NO",VLOOKUP(G12,'Players Stats'!$C$88:$H$127,7-'Semi 1'!O12),"")</f>
        <v>0.44800000000000001</v>
      </c>
      <c r="R12" s="44">
        <f ca="1">IF(B12&lt;&gt;"",IF(L12="NO",IF(P12&lt;=Q12,O12,0),""),"")</f>
        <v>2</v>
      </c>
      <c r="S12" s="27">
        <f ca="1">IF(R12="","",IF(O12=3,"",RAND()))</f>
        <v>6.006102391591539E-2</v>
      </c>
      <c r="T12" s="44" t="str">
        <f ca="1">IF(S12="","",IF(S12&lt;=VLOOKUP(G12,'Players Stats'!$C$88:$L$127,10),"YES","NO"))</f>
        <v>NO</v>
      </c>
      <c r="U12" s="27" t="str">
        <f ca="1">IF(T12="YES",RAND(),"")</f>
        <v/>
      </c>
      <c r="V12" s="44" t="str">
        <f ca="1">IF(T12="YES",IF(U12&lt;=VLOOKUP(G12,'Players Stats'!$C$88:$H$127,6),1,0),"")</f>
        <v/>
      </c>
      <c r="W12" s="2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27" t="str">
        <f ca="1">IF(AND(R12=0,T12="NO"),RAND(),"")</f>
        <v/>
      </c>
      <c r="Z12" s="44" t="str">
        <f ca="1">IF(Y12="","",IF(Y12&lt;=Simulation!$K$7,"YES","NO"))</f>
        <v/>
      </c>
      <c r="AA12" s="27" t="str">
        <f ca="1">IF(Z12="NO",RAND(),"")</f>
        <v/>
      </c>
      <c r="AB12" s="44" t="str">
        <f ca="1">IF(Z12="NO",IF(AA12&lt;=Simulation!$K$9,D12,E12),"")</f>
        <v/>
      </c>
      <c r="AD12" s="44">
        <f ca="1">IF(B12&lt;&gt;"",IF(D12=$C$4,IF(L12="YES",AD11,IF(T12="YES",IF(R12=0,AD11+R12+V12+X12,AD11+R12+V12),AD11+R12)),AD11),"")</f>
        <v>0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2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7</v>
      </c>
      <c r="AM12" s="44">
        <f ca="1">IF(AL11&lt;&gt;"",RANDBETWEEN(Simulation!$N$5/2,Simulation!$P$5),"")</f>
        <v>7</v>
      </c>
      <c r="AN12" s="44">
        <f ca="1">AR2</f>
        <v>1</v>
      </c>
      <c r="AO12" s="44">
        <f ca="1">IF(AL12&lt;&gt;"",IF(AN12=C$4,C$5,C$4),"")</f>
        <v>3</v>
      </c>
      <c r="AP12" s="27">
        <f ca="1">IF(AL12&lt;&gt;"",RAND(),"")</f>
        <v>0.96096624654607765</v>
      </c>
      <c r="AQ12" s="44">
        <f ca="1">IF(AL12&lt;&gt;"",INT(5*AP12)+1+5*(AN12-1),"")</f>
        <v>5</v>
      </c>
      <c r="AR12" s="44" t="str">
        <f ca="1">IF(AL12&lt;&gt;"",VLOOKUP(AQ12,'Players Stats'!$C$88:$D$127,2),"")</f>
        <v>Center</v>
      </c>
      <c r="AS12" s="44" t="str">
        <f ca="1">IF(AL12&lt;&gt;"",VLOOKUP(AQ12,'Players Stats'!$C$88:$E$127,3),"")</f>
        <v>Chris Bosh</v>
      </c>
      <c r="AT12" s="27">
        <f ca="1">IF(AL12&lt;&gt;"",RAND(),"")</f>
        <v>8.459611216853069E-2</v>
      </c>
      <c r="AU12" s="44">
        <f ca="1">IF(AL12&lt;&gt;"",VLOOKUP('Semi 1'!AQ12-5*('Semi 1'!AN12-1),'Players Stats'!$B$136:$J$140,1+AO12),"")</f>
        <v>0.14460000000000001</v>
      </c>
      <c r="AV12" s="44" t="str">
        <f ca="1">IF(AL12&lt;&gt;"",IF(AT12&lt;=AU12, "YES", "NO"),"")</f>
        <v>YES</v>
      </c>
      <c r="AW12" s="27" t="str">
        <f ca="1">IF(AL12&lt;&gt;"",IF(AV12="NO",RAND(),""),"")</f>
        <v/>
      </c>
      <c r="AX12" s="44" t="str">
        <f ca="1">IF(AL12&lt;&gt;"",IF(AV12="NO",VLOOKUP(AQ12,'Players Stats'!$C$88:$I$127,7),""),"")</f>
        <v/>
      </c>
      <c r="AY12" s="44" t="str">
        <f ca="1">IF(AL12&lt;&gt;"",IF(AV12="NO",IF(AW12&lt;=AX12,3,2),""),"")</f>
        <v/>
      </c>
      <c r="AZ12" s="27" t="str">
        <f ca="1">IF(AL12&lt;&gt;"",IF(AV12="NO",RAND(),""),"")</f>
        <v/>
      </c>
      <c r="BA12" s="44" t="str">
        <f ca="1">IF(AV12="NO",VLOOKUP(AQ12,'Players Stats'!$C$88:$H$127,7-'Semi 1'!AY12),"")</f>
        <v/>
      </c>
      <c r="BB12" s="44" t="str">
        <f ca="1">IF(AL12&lt;&gt;"",IF(AV12="NO",IF(AZ12&lt;=BA12,AY12,0),""),"")</f>
        <v/>
      </c>
      <c r="BC12" s="27" t="str">
        <f ca="1">IF(BB12="","",IF(AY12=3,"",RAND()))</f>
        <v/>
      </c>
      <c r="BD12" s="44" t="str">
        <f ca="1">IF(BC12="","",IF(BC12&lt;=VLOOKUP(AQ12,'Players Stats'!$C$88:$L$127,10),"YES","NO"))</f>
        <v/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 t="str">
        <f ca="1">IF(AND(BB12=0,BD12="NO"),RAND(),"")</f>
        <v/>
      </c>
      <c r="BJ12" s="44" t="str">
        <f ca="1">IF(BI12="","",IF(BI12&lt;=Simulation!$K$7,"YES","NO"))</f>
        <v/>
      </c>
      <c r="BK12" s="27" t="str">
        <f ca="1">IF(BJ12="NO",RAND(),"")</f>
        <v/>
      </c>
      <c r="BL12" s="44" t="str">
        <f ca="1">IF(BJ12="NO",IF(BK12&lt;=Simulation!$K$9,AN12,AO12),"")</f>
        <v/>
      </c>
      <c r="BN12" s="44">
        <f ca="1">IF(AL12&lt;&gt;"",IF(AN12=$C$4,IF(AV12="YES",BN11,IF(BD12="YES",IF(BB12=0,BN11+BB12+BF12+BH12,BN11+BB12+BF12),BN11+BB12)),BN11),"")</f>
        <v>0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0</v>
      </c>
      <c r="BR12" t="str">
        <f t="shared" ca="1" si="2"/>
        <v/>
      </c>
      <c r="BS12" t="str">
        <f t="shared" ca="1" si="2"/>
        <v/>
      </c>
      <c r="BT12" t="str">
        <f t="shared" ca="1" si="2"/>
        <v/>
      </c>
      <c r="BV12" s="44">
        <f ca="1">IF(BV11&lt;&gt;"",IF(AND(BV11&lt;60*Simulation!$K$8, BV11+BW12&lt;60*Simulation!$K$8),BV11+BW12,""),"")</f>
        <v>5</v>
      </c>
      <c r="BW12" s="44">
        <f ca="1">IF(BV11&lt;&gt;"",RANDBETWEEN(Simulation!$N$5/2,Simulation!$P$5),"")</f>
        <v>5</v>
      </c>
      <c r="BX12" s="44">
        <f ca="1">CB2</f>
        <v>3</v>
      </c>
      <c r="BY12" s="44">
        <f ca="1">IF(BV12&lt;&gt;"",IF(BX12=C$4,C$5,C$4),"")</f>
        <v>1</v>
      </c>
      <c r="BZ12" s="27">
        <f ca="1">IF(BV12&lt;&gt;"",RAND(),"")</f>
        <v>0.79372560138482595</v>
      </c>
      <c r="CA12" s="44">
        <f ca="1">IF(BV12&lt;&gt;"",INT(5*BZ12)+1+5*(BX12-1),"")</f>
        <v>14</v>
      </c>
      <c r="CB12" s="44" t="str">
        <f ca="1">IF(BV12&lt;&gt;"",VLOOKUP(CA12,'Players Stats'!$C$88:$D$127,2),"")</f>
        <v>Power Forward</v>
      </c>
      <c r="CC12" s="44" t="str">
        <f ca="1">IF(BV12&lt;&gt;"",VLOOKUP(CA12,'Players Stats'!$C$88:$E$127,3),"")</f>
        <v>Paul George</v>
      </c>
      <c r="CD12" s="27">
        <f ca="1">IF(BV12&lt;&gt;"",RAND(),"")</f>
        <v>0.52551601566066652</v>
      </c>
      <c r="CE12" s="44">
        <f ca="1">IF(BV12&lt;&gt;"",VLOOKUP('Semi 1'!CA12-5*('Semi 1'!BX12-1),'Players Stats'!$B$136:$J$140,1+BY12),"")</f>
        <v>6.59E-2</v>
      </c>
      <c r="CF12" s="44" t="str">
        <f ca="1">IF(BV12&lt;&gt;"",IF(CD12&lt;=CE12, "YES", "NO"),"")</f>
        <v>NO</v>
      </c>
      <c r="CG12" s="27">
        <f ca="1">IF(BV12&lt;&gt;"",IF(CF12="NO",RAND(),""),"")</f>
        <v>0.14730691495320902</v>
      </c>
      <c r="CH12" s="44">
        <f ca="1">IF(BV12&lt;&gt;"",IF(CF12="NO",VLOOKUP(CA12,'Players Stats'!$C$88:$I$127,7),""),"")</f>
        <v>0.28365384615384615</v>
      </c>
      <c r="CI12" s="44">
        <f ca="1">IF(BV12&lt;&gt;"",IF(CF12="NO",IF(CG12&lt;=CH12,3,2),""),"")</f>
        <v>3</v>
      </c>
      <c r="CJ12" s="27">
        <f ca="1">IF(BV12&lt;&gt;"",IF(CF12="NO",RAND(),""),"")</f>
        <v>0.58294042174456806</v>
      </c>
      <c r="CK12" s="44">
        <f ca="1">IF(CF12="NO",VLOOKUP(CA12,'Players Stats'!$C$88:$H$127,7-'Semi 1'!CI12),"")</f>
        <v>0.36199999999999999</v>
      </c>
      <c r="CL12" s="44">
        <f ca="1">IF(BV12&lt;&gt;"",IF(CF12="NO",IF(CJ12&lt;=CK12,CI12,0),""),"")</f>
        <v>0</v>
      </c>
      <c r="CM12" s="27" t="str">
        <f ca="1">IF(CL12="","",IF(CI12=3,"",RAND()))</f>
        <v/>
      </c>
      <c r="CN12" s="44" t="str">
        <f ca="1">IF(CM12="","",IF(CM12&lt;=VLOOKUP(CA12,'Players Stats'!$C$88:$L$127,10),"YES","NO"))</f>
        <v/>
      </c>
      <c r="CO12" s="27" t="str">
        <f ca="1">IF(CN12="YES",RAND(),"")</f>
        <v/>
      </c>
      <c r="CP12" s="44" t="str">
        <f ca="1">IF(CN12="YES",IF(CO12&lt;=VLOOKUP(CA12,'Players Stats'!$C$88:$H$127,6),1,0),"")</f>
        <v/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 t="str">
        <f ca="1">IF(AND(CL12=0,CN12="NO"),RAND(),"")</f>
        <v/>
      </c>
      <c r="CT12" s="44" t="str">
        <f ca="1">IF(CS12="","",IF(CS12&lt;=Simulation!$K$7,"YES","NO"))</f>
        <v/>
      </c>
      <c r="CU12" s="27" t="str">
        <f ca="1">IF(CT12="NO",RAND(),"")</f>
        <v/>
      </c>
      <c r="CV12" s="44" t="str">
        <f ca="1">IF(CT12="NO",IF(CU12&lt;=Simulation!$K$9,BX12,BY12),"")</f>
        <v/>
      </c>
      <c r="CX12" s="44">
        <f ca="1">IF(BV12&lt;&gt;"",IF(BX12=$C$4,IF(CF12="YES",CX11,IF(CN12="YES",IF(CL12=0,CX11+CL12+CP12+CR12,CX11+CL12+CP12),CX11+CL12)),CX11),"")</f>
        <v>0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0</v>
      </c>
      <c r="DB12" t="str">
        <f t="shared" ca="1" si="3"/>
        <v/>
      </c>
      <c r="DC12" t="str">
        <f t="shared" ca="1" si="3"/>
        <v/>
      </c>
      <c r="DD12" t="str">
        <f t="shared" ca="1" si="3"/>
        <v/>
      </c>
      <c r="DF12" s="44">
        <f ca="1">IF(DF11&lt;&gt;"",IF(AND(DF11&lt;60*Simulation!$K$8, DF11+DG12&lt;60*Simulation!$K$8),DF11+DG12,""),"")</f>
        <v>24</v>
      </c>
      <c r="DG12" s="44">
        <f ca="1">IF(DF11&lt;&gt;"",RANDBETWEEN(Simulation!$N$5/2,Simulation!$P$5),"")</f>
        <v>24</v>
      </c>
      <c r="DH12" s="44">
        <f ca="1">DL2</f>
        <v>1</v>
      </c>
      <c r="DI12" s="44">
        <f ca="1">IF(DF12&lt;&gt;"",IF(DH12=C$4,C$5,C$4),"")</f>
        <v>3</v>
      </c>
      <c r="DJ12" s="27">
        <f ca="1">IF(DF12&lt;&gt;"",RAND(),"")</f>
        <v>0.73080461768824212</v>
      </c>
      <c r="DK12" s="44">
        <f ca="1">IF(DF12&lt;&gt;"",INT(5*DJ12)+1+5*(DH12-1),"")</f>
        <v>4</v>
      </c>
      <c r="DL12" s="44" t="str">
        <f ca="1">IF(DF12&lt;&gt;"",VLOOKUP(DK12,'Players Stats'!$C$88:$D$127,2),"")</f>
        <v>Power Forward</v>
      </c>
      <c r="DM12" s="44" t="str">
        <f ca="1">IF(DF12&lt;&gt;"",VLOOKUP(DK12,'Players Stats'!$C$88:$E$127,3),"")</f>
        <v>Shane Battier</v>
      </c>
      <c r="DN12" s="27">
        <f ca="1">IF(DF12&lt;&gt;"",RAND(),"")</f>
        <v>9.2462238024136778E-2</v>
      </c>
      <c r="DO12" s="44">
        <f ca="1">IF(DF12&lt;&gt;"",VLOOKUP('Semi 1'!DK12-5*('Semi 1'!DH12-1),'Players Stats'!$B$136:$J$140,1+DI12),"")</f>
        <v>0.11534999999999999</v>
      </c>
      <c r="DP12" s="44" t="str">
        <f ca="1">IF(DF12&lt;&gt;"",IF(DN12&lt;=DO12, "YES", "NO"),"")</f>
        <v>YES</v>
      </c>
      <c r="DQ12" s="27" t="str">
        <f ca="1">IF(DF12&lt;&gt;"",IF(DP12="NO",RAND(),""),"")</f>
        <v/>
      </c>
      <c r="DR12" s="44" t="str">
        <f ca="1">IF(DF12&lt;&gt;"",IF(DP12="NO",VLOOKUP(DK12,'Players Stats'!$C$88:$I$127,7),""),"")</f>
        <v/>
      </c>
      <c r="DS12" s="44" t="str">
        <f ca="1">IF(DF12&lt;&gt;"",IF(DP12="NO",IF(DQ12&lt;=DR12,3,2),""),"")</f>
        <v/>
      </c>
      <c r="DT12" s="27" t="str">
        <f ca="1">IF(DF12&lt;&gt;"",IF(DP12="NO",RAND(),""),"")</f>
        <v/>
      </c>
      <c r="DU12" s="44" t="str">
        <f ca="1">IF(DP12="NO",VLOOKUP(DK12,'Players Stats'!$C$88:$H$127,7-'Semi 1'!DS12),"")</f>
        <v/>
      </c>
      <c r="DV12" s="44" t="str">
        <f ca="1">IF(DF12&lt;&gt;"",IF(DP12="NO",IF(DT12&lt;=DU12,DS12,0),""),"")</f>
        <v/>
      </c>
      <c r="DW12" s="27" t="str">
        <f ca="1">IF(DV12="","",IF(DS12=3,"",RAND()))</f>
        <v/>
      </c>
      <c r="DX12" s="44" t="str">
        <f ca="1">IF(DW12="","",IF(DW12&lt;=VLOOKUP(DK12,'Players Stats'!$C$88:$L$127,10),"YES","NO"))</f>
        <v/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 t="str">
        <f ca="1">IF(AND(DV12=0,DX12="NO"),RAND(),"")</f>
        <v/>
      </c>
      <c r="ED12" s="44" t="str">
        <f ca="1">IF(EC12="","",IF(EC12&lt;=Simulation!$K$7,"YES","NO"))</f>
        <v/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0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0</v>
      </c>
      <c r="EL12" t="str">
        <f t="shared" ca="1" si="4"/>
        <v/>
      </c>
      <c r="EM12" t="str">
        <f t="shared" ca="1" si="4"/>
        <v/>
      </c>
      <c r="EN12" t="str">
        <f t="shared" ca="1" si="4"/>
        <v/>
      </c>
    </row>
    <row r="13" spans="2:144">
      <c r="B13" s="44">
        <f ca="1">IF(B12&lt;&gt;"",IF(AND(B12&lt;60*Simulation!$K$8, B12+C13&lt;60*Simulation!$K$8),B12+C13,""),"")</f>
        <v>37</v>
      </c>
      <c r="C13" s="44">
        <f ca="1">IF(B12&lt;&gt;"",IF(AND(AB12&lt;&gt;"", D12=AB12),RANDBETWEEN(Simulation!$N$6,Simulation!$P$6),RANDBETWEEN(Simulation!$N$5,Simulation!$P$5)),"")</f>
        <v>17</v>
      </c>
      <c r="D13" s="44">
        <f ca="1">IF(B13&lt;&gt;"",IF(AB12="",E12,AB12),"")</f>
        <v>1</v>
      </c>
      <c r="E13" s="44">
        <f t="shared" ref="E13:E76" ca="1" si="5">IF(B13&lt;&gt;"",IF(D13=C$4,C$5,C$4),"")</f>
        <v>3</v>
      </c>
      <c r="F13" s="27">
        <f t="shared" ref="F13:F76" ca="1" si="6">IF(B13&lt;&gt;"",RAND(),"")</f>
        <v>0.63547373317670941</v>
      </c>
      <c r="G13" s="44">
        <f t="shared" ref="G13:G76" ca="1" si="7">IF(B13&lt;&gt;"",INT(5*F13)+1+5*(D13-1),"")</f>
        <v>4</v>
      </c>
      <c r="H13" s="44" t="str">
        <f ca="1">IF(B13&lt;&gt;"",VLOOKUP(G13,'Players Stats'!$C$88:$D$127,2),"")</f>
        <v>Power Forward</v>
      </c>
      <c r="I13" s="44" t="str">
        <f ca="1">IF(B13&lt;&gt;"",VLOOKUP(G13,'Players Stats'!$C$88:$E$127,3),"")</f>
        <v>Shane Battier</v>
      </c>
      <c r="J13" s="27">
        <f t="shared" ref="J13:J76" ca="1" si="8">IF(B13&lt;&gt;"",RAND(),"")</f>
        <v>0.24348074234293793</v>
      </c>
      <c r="K13" s="44">
        <f ca="1">IF(B13&lt;&gt;"",VLOOKUP('Semi 1'!G13-5*('Semi 1'!D13-1),'Players Stats'!$B$136:$J$140,1+E13),"")</f>
        <v>0.11534999999999999</v>
      </c>
      <c r="L13" s="44" t="str">
        <f ca="1">IF(B13&lt;&gt;"",IF(J13&lt;=K13, "YES", "NO"),"")</f>
        <v>NO</v>
      </c>
      <c r="M13" s="27">
        <f t="shared" ref="M13:M76" ca="1" si="9">IF(B13&lt;&gt;"",IF(L13="NO",RAND(),""),"")</f>
        <v>0.30983112511551358</v>
      </c>
      <c r="N13" s="44">
        <f ca="1">IF(B13&lt;&gt;"",IF(L13="NO",VLOOKUP(G13,'Players Stats'!$C$88:$I$127,7),""),"")</f>
        <v>0.46808510638297873</v>
      </c>
      <c r="O13" s="44">
        <f ca="1">IF(B13&lt;&gt;"",IF(L13="NO",IF(M13&lt;=N13,3,2),""),"")</f>
        <v>3</v>
      </c>
      <c r="P13" s="27">
        <f t="shared" ref="P13:P76" ca="1" si="10">IF(B13&lt;&gt;"",IF(L13="NO",RAND(),""),"")</f>
        <v>0.97681092119208335</v>
      </c>
      <c r="Q13" s="44">
        <f ca="1">IF(L13="NO",VLOOKUP(G13,'Players Stats'!$C$88:$H$127,7-'Semi 1'!O13),"")</f>
        <v>0.43</v>
      </c>
      <c r="R13" s="44">
        <f ca="1">IF(B13&lt;&gt;"",IF(L13="NO",IF(P13&lt;=Q13,O13,0),""),"")</f>
        <v>0</v>
      </c>
      <c r="S13" s="27" t="str">
        <f t="shared" ref="S13:S76" ca="1" si="11">IF(R13="","",IF(O13=3,"",RAND()))</f>
        <v/>
      </c>
      <c r="T13" s="44" t="str">
        <f ca="1">IF(S13="","",IF(S13&lt;=VLOOKUP(G13,'Players Stats'!$C$88:$L$127,10),"YES","NO"))</f>
        <v/>
      </c>
      <c r="U13" s="27" t="str">
        <f t="shared" ref="U13:U76" ca="1" si="12">IF(T13="YES",RAND(),"")</f>
        <v/>
      </c>
      <c r="V13" s="44" t="str">
        <f ca="1">IF(T13="YES",IF(U13&lt;=VLOOKUP(G13,'Players Stats'!$C$88:$H$127,6),1,0),"")</f>
        <v/>
      </c>
      <c r="W13" s="27" t="str">
        <f t="shared" ref="W13:W76" ca="1" si="13">IF(AND(T13="YES",R13=0),RAND(),"")</f>
        <v/>
      </c>
      <c r="X13" s="44" t="str">
        <f ca="1">IF(AND(T13="YES",W13&lt;&gt;""),IF(W13&lt;=VLOOKUP(G13,'Players Stats'!$C$88:$H$127,6),1,0),"")</f>
        <v/>
      </c>
      <c r="Y13" s="27" t="str">
        <f t="shared" ref="Y13:Y76" ca="1" si="14">IF(AND(R13=0,T13="NO"),RAND(),"")</f>
        <v/>
      </c>
      <c r="Z13" s="44" t="str">
        <f ca="1">IF(Y13="","",IF(Y13&lt;=Simulation!$K$7,"YES","NO"))</f>
        <v/>
      </c>
      <c r="AA13" s="27" t="str">
        <f t="shared" ref="AA13:AA76" ca="1" si="15">IF(Z13="NO",RAND(),"")</f>
        <v/>
      </c>
      <c r="AB13" s="44" t="str">
        <f ca="1">IF(Z13="NO",IF(AA13&lt;=Simulation!$K$9,D13,E13),"")</f>
        <v/>
      </c>
      <c r="AD13" s="44">
        <f t="shared" ref="AD13:AD76" ca="1" si="16">IF(B13&lt;&gt;"",IF(D13=$C$4,IF(L13="YES",AD12,IF(T13="YES",IF(R13=0,AD12+R13+V13+X13,AD12+R13+V13),AD12+R13)),AD12),"")</f>
        <v>0</v>
      </c>
      <c r="AE13" s="6" t="str">
        <f t="shared" ref="AE13:AE76" ca="1" si="17">IF(B13&lt;&gt;"","-","")</f>
        <v>-</v>
      </c>
      <c r="AF13" s="44">
        <f t="shared" ref="AF13:AF76" ca="1" si="18">IF(B13&lt;&gt;"",IF(D13=$C$5,IF(L13="YES",AF12,IF(T13="YES",IF(R13=0,AF12+R13+V13+X13,AF12+R13+V13),AF12+R13)),AF12),"")</f>
        <v>2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28</v>
      </c>
      <c r="AM13" s="44">
        <f ca="1">IF(AL12&lt;&gt;"",IF(AND(BL12&lt;&gt;"", AN12=BL12),RANDBETWEEN(Simulation!$N$6,Simulation!$P$6),RANDBETWEEN(Simulation!$N$5,Simulation!$P$5)),"")</f>
        <v>21</v>
      </c>
      <c r="AN13" s="44">
        <f ca="1">IF(AL13&lt;&gt;"",IF(BL12="",AO12,BL12),"")</f>
        <v>3</v>
      </c>
      <c r="AO13" s="44">
        <f t="shared" ref="AO13:AO76" ca="1" si="19">IF(AL13&lt;&gt;"",IF(AN13=C$4,C$5,C$4),"")</f>
        <v>1</v>
      </c>
      <c r="AP13" s="27">
        <f t="shared" ref="AP13:AP68" ca="1" si="20">IF(AL13&lt;&gt;"",RAND(),"")</f>
        <v>3.6397480874193811E-2</v>
      </c>
      <c r="AQ13" s="44">
        <f t="shared" ref="AQ13:AQ76" ca="1" si="21">IF(AL13&lt;&gt;"",INT(5*AP13)+1+5*(AN13-1),"")</f>
        <v>11</v>
      </c>
      <c r="AR13" s="44" t="str">
        <f ca="1">IF(AL13&lt;&gt;"",VLOOKUP(AQ13,'Players Stats'!$C$88:$D$127,2),"")</f>
        <v>Point Guard</v>
      </c>
      <c r="AS13" s="44" t="str">
        <f ca="1">IF(AL13&lt;&gt;"",VLOOKUP(AQ13,'Players Stats'!$C$88:$E$127,3),"")</f>
        <v>Lance Stephenson</v>
      </c>
      <c r="AT13" s="27">
        <f t="shared" ref="AT13:AT76" ca="1" si="22">IF(AL13&lt;&gt;"",RAND(),"")</f>
        <v>0.41148382828185237</v>
      </c>
      <c r="AU13" s="44">
        <f ca="1">IF(AL13&lt;&gt;"",VLOOKUP('Semi 1'!AQ13-5*('Semi 1'!AN13-1),'Players Stats'!$B$136:$J$140,1+AO13),"")</f>
        <v>0.13875000000000001</v>
      </c>
      <c r="AV13" s="44" t="str">
        <f ca="1">IF(AL13&lt;&gt;"",IF(AT13&lt;=AU13, "YES", "NO"),"")</f>
        <v>NO</v>
      </c>
      <c r="AW13" s="27">
        <f t="shared" ref="AW13:AW76" ca="1" si="23">IF(AL13&lt;&gt;"",IF(AV13="NO",RAND(),""),"")</f>
        <v>6.9536966002527234E-2</v>
      </c>
      <c r="AX13" s="44">
        <f ca="1">IF(AL13&lt;&gt;"",IF(AV13="NO",VLOOKUP(AQ13,'Players Stats'!$C$88:$I$127,7),""),"")</f>
        <v>0.23762376237623761</v>
      </c>
      <c r="AY13" s="44">
        <f ca="1">IF(AL13&lt;&gt;"",IF(AV13="NO",IF(AW13&lt;=AX13,3,2),""),"")</f>
        <v>3</v>
      </c>
      <c r="AZ13" s="27">
        <f t="shared" ref="AZ13:AZ76" ca="1" si="24">IF(AL13&lt;&gt;"",IF(AV13="NO",RAND(),""),"")</f>
        <v>0.29668135270378904</v>
      </c>
      <c r="BA13" s="44">
        <f ca="1">IF(AV13="NO",VLOOKUP(AQ13,'Players Stats'!$C$88:$H$127,7-'Semi 1'!AY13),"")</f>
        <v>0.33</v>
      </c>
      <c r="BB13" s="44">
        <f ca="1">IF(AL13&lt;&gt;"",IF(AV13="NO",IF(AZ13&lt;=BA13,AY13,0),""),"")</f>
        <v>3</v>
      </c>
      <c r="BC13" s="27" t="str">
        <f t="shared" ref="BC13:BC76" ca="1" si="25">IF(BB13="","",IF(AY13=3,"",RAND()))</f>
        <v/>
      </c>
      <c r="BD13" s="44" t="str">
        <f ca="1">IF(BC13="","",IF(BC13&lt;=VLOOKUP(AQ13,'Players Stats'!$C$88:$L$127,10),"YES","NO"))</f>
        <v/>
      </c>
      <c r="BE13" s="27" t="str">
        <f t="shared" ref="BE13:BE76" ca="1" si="26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27">IF(AND(BD13="YES",BB13=0),RAND(),"")</f>
        <v/>
      </c>
      <c r="BH13" s="44" t="str">
        <f ca="1">IF(AND(BD13="YES",BG13&lt;&gt;""),IF(BG13&lt;=VLOOKUP(AQ13,'Players Stats'!$C$88:$H$127,6),1,0),"")</f>
        <v/>
      </c>
      <c r="BI13" s="27" t="str">
        <f t="shared" ref="BI13:BI76" ca="1" si="28">IF(AND(BB13=0,BD13="NO"),RAND(),"")</f>
        <v/>
      </c>
      <c r="BJ13" s="44" t="str">
        <f ca="1">IF(BI13="","",IF(BI13&lt;=Simulation!$K$7,"YES","NO"))</f>
        <v/>
      </c>
      <c r="BK13" s="27" t="str">
        <f t="shared" ref="BK13:BK76" ca="1" si="29">IF(BJ13="NO",RAND(),"")</f>
        <v/>
      </c>
      <c r="BL13" s="44" t="str">
        <f ca="1">IF(BJ13="NO",IF(BK13&lt;=Simulation!$K$9,AN13,AO13),"")</f>
        <v/>
      </c>
      <c r="BN13" s="44">
        <f t="shared" ref="BN13:BN76" ca="1" si="30">IF(AL13&lt;&gt;"",IF(AN13=$C$4,IF(AV13="YES",BN12,IF(BD13="YES",IF(BB13=0,BN12+BB13+BF13+BH13,BN12+BB13+BF13),BN12+BB13)),BN12),"")</f>
        <v>0</v>
      </c>
      <c r="BO13" s="6" t="str">
        <f t="shared" ref="BO13:BO76" ca="1" si="31">IF(AL13&lt;&gt;"","-","")</f>
        <v>-</v>
      </c>
      <c r="BP13" s="44">
        <f t="shared" ref="BP13:BP76" ca="1" si="32">IF(AL13&lt;&gt;"",IF(AN13=$C$5,IF(AV13="YES",BP12,IF(BD13="YES",IF(BB13=0,BP12+BB13+BF13+BH13,BP12+BB13+BF13),BP12+BB13)),BP12),"")</f>
        <v>3</v>
      </c>
      <c r="BR13" s="44" t="str">
        <f t="shared" ca="1" si="2"/>
        <v/>
      </c>
      <c r="BS13" s="44" t="str">
        <f t="shared" ca="1" si="2"/>
        <v/>
      </c>
      <c r="BT13" s="44" t="str">
        <f t="shared" ca="1" si="2"/>
        <v/>
      </c>
      <c r="BU13" s="44"/>
      <c r="BV13" s="44">
        <f ca="1">IF(BV12&lt;&gt;"",IF(AND(BV12&lt;60*Simulation!$K$8, BV12+BW13&lt;60*Simulation!$K$8),BV12+BW13,""),"")</f>
        <v>17</v>
      </c>
      <c r="BW13" s="44">
        <f ca="1">IF(BV12&lt;&gt;"",IF(AND(CV12&lt;&gt;"", BX12=CV12),RANDBETWEEN(Simulation!$N$6,Simulation!$P$6),RANDBETWEEN(Simulation!$N$5,Simulation!$P$5)),"")</f>
        <v>12</v>
      </c>
      <c r="BX13" s="44">
        <f ca="1">IF(BV13&lt;&gt;"",IF(CV12="",BY12,CV12),"")</f>
        <v>1</v>
      </c>
      <c r="BY13" s="44">
        <f t="shared" ref="BY13:BY76" ca="1" si="33">IF(BV13&lt;&gt;"",IF(BX13=C$4,C$5,C$4),"")</f>
        <v>3</v>
      </c>
      <c r="BZ13" s="27">
        <f t="shared" ref="BZ13:BZ68" ca="1" si="34">IF(BV13&lt;&gt;"",RAND(),"")</f>
        <v>0.8655979189201376</v>
      </c>
      <c r="CA13" s="44">
        <f t="shared" ref="CA13:CA76" ca="1" si="35">IF(BV13&lt;&gt;"",INT(5*BZ13)+1+5*(BX13-1),"")</f>
        <v>5</v>
      </c>
      <c r="CB13" s="44" t="str">
        <f ca="1">IF(BV13&lt;&gt;"",VLOOKUP(CA13,'Players Stats'!$C$88:$D$127,2),"")</f>
        <v>Center</v>
      </c>
      <c r="CC13" s="44" t="str">
        <f ca="1">IF(BV13&lt;&gt;"",VLOOKUP(CA13,'Players Stats'!$C$88:$E$127,3),"")</f>
        <v>Chris Bosh</v>
      </c>
      <c r="CD13" s="27">
        <f t="shared" ref="CD13:CD76" ca="1" si="36">IF(BV13&lt;&gt;"",RAND(),"")</f>
        <v>0.87770182671291008</v>
      </c>
      <c r="CE13" s="44">
        <f ca="1">IF(BV13&lt;&gt;"",VLOOKUP('Semi 1'!CA13-5*('Semi 1'!BX13-1),'Players Stats'!$B$136:$J$140,1+BY13),"")</f>
        <v>0.14460000000000001</v>
      </c>
      <c r="CF13" s="44" t="str">
        <f ca="1">IF(BV13&lt;&gt;"",IF(CD13&lt;=CE13, "YES", "NO"),"")</f>
        <v>NO</v>
      </c>
      <c r="CG13" s="27">
        <f t="shared" ref="CG13:CG76" ca="1" si="37">IF(BV13&lt;&gt;"",IF(CF13="NO",RAND(),""),"")</f>
        <v>0.58200153522043341</v>
      </c>
      <c r="CH13" s="44">
        <f ca="1">IF(BV13&lt;&gt;"",IF(CF13="NO",VLOOKUP(CA13,'Players Stats'!$C$88:$I$127,7),""),"")</f>
        <v>7.5187969924812026E-2</v>
      </c>
      <c r="CI13" s="44">
        <f ca="1">IF(BV13&lt;&gt;"",IF(CF13="NO",IF(CG13&lt;=CH13,3,2),""),"")</f>
        <v>2</v>
      </c>
      <c r="CJ13" s="27">
        <f t="shared" ref="CJ13:CJ76" ca="1" si="38">IF(BV13&lt;&gt;"",IF(CF13="NO",RAND(),""),"")</f>
        <v>0.7114966095174986</v>
      </c>
      <c r="CK13" s="44">
        <f ca="1">IF(CF13="NO",VLOOKUP(CA13,'Players Stats'!$C$88:$H$127,7-'Semi 1'!CI13),"")</f>
        <v>0.53500000000000003</v>
      </c>
      <c r="CL13" s="44">
        <f ca="1">IF(BV13&lt;&gt;"",IF(CF13="NO",IF(CJ13&lt;=CK13,CI13,0),""),"")</f>
        <v>0</v>
      </c>
      <c r="CM13" s="27">
        <f t="shared" ref="CM13:CM76" ca="1" si="39">IF(CL13="","",IF(CI13=3,"",RAND()))</f>
        <v>0.60286867091018459</v>
      </c>
      <c r="CN13" s="44" t="str">
        <f ca="1">IF(CM13="","",IF(CM13&lt;=VLOOKUP(CA13,'Players Stats'!$C$88:$L$127,10),"YES","NO"))</f>
        <v>NO</v>
      </c>
      <c r="CO13" s="27" t="str">
        <f t="shared" ref="CO13:CO76" ca="1" si="40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1">IF(AND(CN13="YES",CL13=0),RAND(),"")</f>
        <v/>
      </c>
      <c r="CR13" s="44" t="str">
        <f ca="1">IF(AND(CN13="YES",CQ13&lt;&gt;""),IF(CQ13&lt;=VLOOKUP(CA13,'Players Stats'!$C$88:$H$127,6),1,0),"")</f>
        <v/>
      </c>
      <c r="CS13" s="27">
        <f t="shared" ref="CS13:CS76" ca="1" si="42">IF(AND(CL13=0,CN13="NO"),RAND(),"")</f>
        <v>0.40047617656233891</v>
      </c>
      <c r="CT13" s="44" t="str">
        <f ca="1">IF(CS13="","",IF(CS13&lt;=Simulation!$K$7,"YES","NO"))</f>
        <v>NO</v>
      </c>
      <c r="CU13" s="27">
        <f t="shared" ref="CU13:CU76" ca="1" si="43">IF(CT13="NO",RAND(),"")</f>
        <v>0.75937411399662735</v>
      </c>
      <c r="CV13" s="44">
        <f ca="1">IF(CT13="NO",IF(CU13&lt;=Simulation!$K$9,BX13,BY13),"")</f>
        <v>3</v>
      </c>
      <c r="CX13" s="44">
        <f t="shared" ref="CX13:CX76" ca="1" si="44">IF(BV13&lt;&gt;"",IF(BX13=$C$4,IF(CF13="YES",CX12,IF(CN13="YES",IF(CL13=0,CX12+CL13+CP13+CR13,CX12+CL13+CP13),CX12+CL13)),CX12),"")</f>
        <v>0</v>
      </c>
      <c r="CY13" s="6" t="str">
        <f t="shared" ref="CY13:CY76" ca="1" si="45">IF(BV13&lt;&gt;"","-","")</f>
        <v>-</v>
      </c>
      <c r="CZ13" s="44">
        <f t="shared" ref="CZ13:CZ76" ca="1" si="46">IF(BV13&lt;&gt;"",IF(BX13=$C$5,IF(CF13="YES",CZ12,IF(CN13="YES",IF(CL13=0,CZ12+CL13+CP13+CR13,CZ12+CL13+CP13),CZ12+CL13)),CZ12),"")</f>
        <v>0</v>
      </c>
      <c r="DB13" s="44" t="str">
        <f t="shared" ca="1" si="3"/>
        <v/>
      </c>
      <c r="DC13" s="44" t="str">
        <f t="shared" ca="1" si="3"/>
        <v/>
      </c>
      <c r="DD13" s="44" t="str">
        <f t="shared" ca="1" si="3"/>
        <v/>
      </c>
      <c r="DE13" s="44"/>
      <c r="DF13" s="44">
        <f ca="1">IF(DF12&lt;&gt;"",IF(AND(DF12&lt;60*Simulation!$K$8, DF12+DG13&lt;60*Simulation!$K$8),DF12+DG13,""),"")</f>
        <v>36</v>
      </c>
      <c r="DG13" s="44">
        <f ca="1">IF(DF12&lt;&gt;"",IF(AND(EF12&lt;&gt;"", DH12=EF12),RANDBETWEEN(Simulation!$N$6,Simulation!$P$6),RANDBETWEEN(Simulation!$N$5,Simulation!$P$5)),"")</f>
        <v>12</v>
      </c>
      <c r="DH13" s="44">
        <f ca="1">IF(DF13&lt;&gt;"",IF(EF12="",DI12,EF12),"")</f>
        <v>3</v>
      </c>
      <c r="DI13" s="44">
        <f t="shared" ref="DI13:DI76" ca="1" si="47">IF(DF13&lt;&gt;"",IF(DH13=C$4,C$5,C$4),"")</f>
        <v>1</v>
      </c>
      <c r="DJ13" s="27">
        <f t="shared" ref="DJ13:DJ68" ca="1" si="48">IF(DF13&lt;&gt;"",RAND(),"")</f>
        <v>0.78109075638728376</v>
      </c>
      <c r="DK13" s="44">
        <f t="shared" ref="DK13:DK76" ca="1" si="49">IF(DF13&lt;&gt;"",INT(5*DJ13)+1+5*(DH13-1),"")</f>
        <v>14</v>
      </c>
      <c r="DL13" s="44" t="str">
        <f ca="1">IF(DF13&lt;&gt;"",VLOOKUP(DK13,'Players Stats'!$C$88:$D$127,2),"")</f>
        <v>Power Forward</v>
      </c>
      <c r="DM13" s="44" t="str">
        <f ca="1">IF(DF13&lt;&gt;"",VLOOKUP(DK13,'Players Stats'!$C$88:$E$127,3),"")</f>
        <v>Paul George</v>
      </c>
      <c r="DN13" s="27">
        <f t="shared" ref="DN13:DN76" ca="1" si="50">IF(DF13&lt;&gt;"",RAND(),"")</f>
        <v>0.1043835373675539</v>
      </c>
      <c r="DO13" s="44">
        <f ca="1">IF(DF13&lt;&gt;"",VLOOKUP('Semi 1'!DK13-5*('Semi 1'!DH13-1),'Players Stats'!$B$136:$J$140,1+DI13),"")</f>
        <v>6.59E-2</v>
      </c>
      <c r="DP13" s="44" t="str">
        <f ca="1">IF(DF13&lt;&gt;"",IF(DN13&lt;=DO13, "YES", "NO"),"")</f>
        <v>NO</v>
      </c>
      <c r="DQ13" s="27">
        <f t="shared" ref="DQ13:DQ76" ca="1" si="51">IF(DF13&lt;&gt;"",IF(DP13="NO",RAND(),""),"")</f>
        <v>0.73200030737579513</v>
      </c>
      <c r="DR13" s="44">
        <f ca="1">IF(DF13&lt;&gt;"",IF(DP13="NO",VLOOKUP(DK13,'Players Stats'!$C$88:$I$127,7),""),"")</f>
        <v>0.28365384615384615</v>
      </c>
      <c r="DS13" s="44">
        <f ca="1">IF(DF13&lt;&gt;"",IF(DP13="NO",IF(DQ13&lt;=DR13,3,2),""),"")</f>
        <v>2</v>
      </c>
      <c r="DT13" s="27">
        <f t="shared" ref="DT13:DT76" ca="1" si="52">IF(DF13&lt;&gt;"",IF(DP13="NO",RAND(),""),"")</f>
        <v>0.8752991941958671</v>
      </c>
      <c r="DU13" s="44">
        <f ca="1">IF(DP13="NO",VLOOKUP(DK13,'Players Stats'!$C$88:$H$127,7-'Semi 1'!DS13),"")</f>
        <v>0.41899999999999998</v>
      </c>
      <c r="DV13" s="44">
        <f ca="1">IF(DF13&lt;&gt;"",IF(DP13="NO",IF(DT13&lt;=DU13,DS13,0),""),"")</f>
        <v>0</v>
      </c>
      <c r="DW13" s="27">
        <f t="shared" ref="DW13:DW76" ca="1" si="53">IF(DV13="","",IF(DS13=3,"",RAND()))</f>
        <v>0.35106539105601564</v>
      </c>
      <c r="DX13" s="44" t="str">
        <f ca="1">IF(DW13="","",IF(DW13&lt;=VLOOKUP(DK13,'Players Stats'!$C$88:$L$127,10),"YES","NO"))</f>
        <v>NO</v>
      </c>
      <c r="DY13" s="27" t="str">
        <f t="shared" ref="DY13:DY76" ca="1" si="54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55">IF(AND(DX13="YES",DV13=0),RAND(),"")</f>
        <v/>
      </c>
      <c r="EB13" s="44" t="str">
        <f ca="1">IF(AND(DX13="YES",EA13&lt;&gt;""),IF(EA13&lt;=VLOOKUP(DK13,'Players Stats'!$C$88:$H$127,6),1,0),"")</f>
        <v/>
      </c>
      <c r="EC13" s="27">
        <f t="shared" ref="EC13:EC76" ca="1" si="56">IF(AND(DV13=0,DX13="NO"),RAND(),"")</f>
        <v>0.40280352166279276</v>
      </c>
      <c r="ED13" s="44" t="str">
        <f ca="1">IF(EC13="","",IF(EC13&lt;=Simulation!$K$7,"YES","NO"))</f>
        <v>NO</v>
      </c>
      <c r="EE13" s="27">
        <f t="shared" ref="EE13:EE76" ca="1" si="57">IF(ED13="NO",RAND(),"")</f>
        <v>0.92469049853858221</v>
      </c>
      <c r="EF13" s="44">
        <f ca="1">IF(ED13="NO",IF(EE13&lt;=Simulation!$K$9,DH13,DI13),"")</f>
        <v>1</v>
      </c>
      <c r="EH13" s="44">
        <f t="shared" ref="EH13:EH76" ca="1" si="58">IF(DF13&lt;&gt;"",IF(DH13=$C$4,IF(DP13="YES",EH12,IF(DX13="YES",IF(DV13=0,EH12+DV13+DZ13+EB13,EH12+DV13+DZ13),EH12+DV13)),EH12),"")</f>
        <v>0</v>
      </c>
      <c r="EI13" s="6" t="str">
        <f t="shared" ref="EI13:EI76" ca="1" si="59">IF(DF13&lt;&gt;"","-","")</f>
        <v>-</v>
      </c>
      <c r="EJ13" s="44">
        <f t="shared" ref="EJ13:EJ76" ca="1" si="60">IF(DF13&lt;&gt;"",IF(DH13=$C$5,IF(DP13="YES",EJ12,IF(DX13="YES",IF(DV13=0,EJ12+DV13+DZ13+EB13,EJ12+DV13+DZ13),EJ12+DV13)),EJ12),"")</f>
        <v>0</v>
      </c>
      <c r="EL13" s="44" t="str">
        <f t="shared" ca="1" si="4"/>
        <v/>
      </c>
      <c r="EM13" s="44" t="str">
        <f t="shared" ca="1" si="4"/>
        <v/>
      </c>
      <c r="EN13" s="44" t="str">
        <f t="shared" ca="1" si="4"/>
        <v/>
      </c>
    </row>
    <row r="14" spans="2:144">
      <c r="B14" s="44">
        <f ca="1">IF(B13&lt;&gt;"",IF(AND(B13&lt;60*Simulation!$K$8, B13+C14&lt;60*Simulation!$K$8),B13+C14,""),"")</f>
        <v>51</v>
      </c>
      <c r="C14" s="44">
        <f ca="1">IF(B13&lt;&gt;"",IF(AND(AB13&lt;&gt;"", D13=AB13),RANDBETWEEN(Simulation!$N$6,Simulation!$P$6),RANDBETWEEN(Simulation!$N$5,Simulation!$P$5)),"")</f>
        <v>14</v>
      </c>
      <c r="D14" s="44">
        <f t="shared" ref="D14:D77" ca="1" si="61">IF(B14&lt;&gt;"",IF(AB13="",E13,AB13),"")</f>
        <v>3</v>
      </c>
      <c r="E14" s="44">
        <f t="shared" ca="1" si="5"/>
        <v>1</v>
      </c>
      <c r="F14" s="27">
        <f t="shared" ca="1" si="6"/>
        <v>0.75222553683291371</v>
      </c>
      <c r="G14" s="44">
        <f t="shared" ca="1" si="7"/>
        <v>14</v>
      </c>
      <c r="H14" s="44" t="str">
        <f ca="1">IF(B14&lt;&gt;"",VLOOKUP(G14,'Players Stats'!$C$88:$D$127,2),"")</f>
        <v>Power Forward</v>
      </c>
      <c r="I14" s="44" t="str">
        <f ca="1">IF(B14&lt;&gt;"",VLOOKUP(G14,'Players Stats'!$C$88:$E$127,3),"")</f>
        <v>Paul George</v>
      </c>
      <c r="J14" s="27">
        <f t="shared" ca="1" si="8"/>
        <v>0.9982498160525255</v>
      </c>
      <c r="K14" s="44">
        <f ca="1">IF(B14&lt;&gt;"",VLOOKUP('Semi 1'!G14-5*('Semi 1'!D14-1),'Players Stats'!$B$136:$J$140,1+E14),"")</f>
        <v>6.59E-2</v>
      </c>
      <c r="L14" s="44" t="str">
        <f t="shared" ref="L14:L77" ca="1" si="62">IF(B14&lt;&gt;"",IF(J14&lt;=K14, "YES", "NO"),"")</f>
        <v>NO</v>
      </c>
      <c r="M14" s="27">
        <f t="shared" ca="1" si="9"/>
        <v>0.63172937015836139</v>
      </c>
      <c r="N14" s="44">
        <f ca="1">IF(B14&lt;&gt;"",IF(L14="NO",VLOOKUP(G14,'Players Stats'!$C$88:$I$127,7),""),"")</f>
        <v>0.28365384615384615</v>
      </c>
      <c r="O14" s="44">
        <f t="shared" ref="O14:O77" ca="1" si="63">IF(B14&lt;&gt;"",IF(L14="NO",IF(M14&lt;=N14,3,2),""),"")</f>
        <v>2</v>
      </c>
      <c r="P14" s="27">
        <f t="shared" ca="1" si="10"/>
        <v>0.83593156185290474</v>
      </c>
      <c r="Q14" s="44">
        <f ca="1">IF(L14="NO",VLOOKUP(G14,'Players Stats'!$C$88:$H$127,7-'Semi 1'!O14),"")</f>
        <v>0.41899999999999998</v>
      </c>
      <c r="R14" s="44">
        <f t="shared" ref="R14:R77" ca="1" si="64">IF(B14&lt;&gt;"",IF(L14="NO",IF(P14&lt;=Q14,O14,0),""),"")</f>
        <v>0</v>
      </c>
      <c r="S14" s="27">
        <f t="shared" ca="1" si="11"/>
        <v>0.96978934222465929</v>
      </c>
      <c r="T14" s="44" t="str">
        <f ca="1">IF(S14="","",IF(S14&lt;=VLOOKUP(G14,'Players Stats'!$C$88:$L$127,10),"YES","NO"))</f>
        <v>NO</v>
      </c>
      <c r="U14" s="27" t="str">
        <f t="shared" ca="1" si="12"/>
        <v/>
      </c>
      <c r="V14" s="44" t="str">
        <f ca="1">IF(T14="YES",IF(U14&lt;=VLOOKUP(G14,'Players Stats'!$C$88:$H$127,6),1,0),"")</f>
        <v/>
      </c>
      <c r="W14" s="27" t="str">
        <f t="shared" ca="1" si="13"/>
        <v/>
      </c>
      <c r="X14" s="44" t="str">
        <f ca="1">IF(AND(T14="YES",W14&lt;&gt;""),IF(W14&lt;=VLOOKUP(G14,'Players Stats'!$C$88:$H$127,6),1,0),"")</f>
        <v/>
      </c>
      <c r="Y14" s="27">
        <f t="shared" ca="1" si="14"/>
        <v>0.61136353660140641</v>
      </c>
      <c r="Z14" s="44" t="str">
        <f ca="1">IF(Y14="","",IF(Y14&lt;=Simulation!$K$7,"YES","NO"))</f>
        <v>NO</v>
      </c>
      <c r="AA14" s="27">
        <f t="shared" ca="1" si="15"/>
        <v>0.48106924961803976</v>
      </c>
      <c r="AB14" s="44">
        <f ca="1">IF(Z14="NO",IF(AA14&lt;=Simulation!$K$9,D14,E14),"")</f>
        <v>1</v>
      </c>
      <c r="AD14" s="44">
        <f t="shared" ca="1" si="16"/>
        <v>0</v>
      </c>
      <c r="AE14" s="6" t="str">
        <f t="shared" ca="1" si="17"/>
        <v>-</v>
      </c>
      <c r="AF14" s="44">
        <f t="shared" ca="1" si="18"/>
        <v>2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36</v>
      </c>
      <c r="AM14" s="44">
        <f ca="1">IF(AL13&lt;&gt;"",IF(AND(BL13&lt;&gt;"", AN13=BL13),RANDBETWEEN(Simulation!$N$6,Simulation!$P$6),RANDBETWEEN(Simulation!$N$5,Simulation!$P$5)),"")</f>
        <v>8</v>
      </c>
      <c r="AN14" s="44">
        <f t="shared" ref="AN14:AN77" ca="1" si="65">IF(AL14&lt;&gt;"",IF(BL13="",AO13,BL13),"")</f>
        <v>1</v>
      </c>
      <c r="AO14" s="44">
        <f t="shared" ca="1" si="19"/>
        <v>3</v>
      </c>
      <c r="AP14" s="27">
        <f t="shared" ca="1" si="20"/>
        <v>0.8787238441078794</v>
      </c>
      <c r="AQ14" s="44">
        <f t="shared" ca="1" si="21"/>
        <v>5</v>
      </c>
      <c r="AR14" s="44" t="str">
        <f ca="1">IF(AL14&lt;&gt;"",VLOOKUP(AQ14,'Players Stats'!$C$88:$D$127,2),"")</f>
        <v>Center</v>
      </c>
      <c r="AS14" s="44" t="str">
        <f ca="1">IF(AL14&lt;&gt;"",VLOOKUP(AQ14,'Players Stats'!$C$88:$E$127,3),"")</f>
        <v>Chris Bosh</v>
      </c>
      <c r="AT14" s="27">
        <f t="shared" ca="1" si="22"/>
        <v>0.71189209552064414</v>
      </c>
      <c r="AU14" s="44">
        <f ca="1">IF(AL14&lt;&gt;"",VLOOKUP('Semi 1'!AQ14-5*('Semi 1'!AN14-1),'Players Stats'!$B$136:$J$140,1+AO14),"")</f>
        <v>0.14460000000000001</v>
      </c>
      <c r="AV14" s="44" t="str">
        <f t="shared" ref="AV14:AV77" ca="1" si="66">IF(AL14&lt;&gt;"",IF(AT14&lt;=AU14, "YES", "NO"),"")</f>
        <v>NO</v>
      </c>
      <c r="AW14" s="27">
        <f t="shared" ca="1" si="23"/>
        <v>0.48046450197218671</v>
      </c>
      <c r="AX14" s="44">
        <f ca="1">IF(AL14&lt;&gt;"",IF(AV14="NO",VLOOKUP(AQ14,'Players Stats'!$C$88:$I$127,7),""),"")</f>
        <v>7.5187969924812026E-2</v>
      </c>
      <c r="AY14" s="44">
        <f t="shared" ref="AY14:AY77" ca="1" si="67">IF(AL14&lt;&gt;"",IF(AV14="NO",IF(AW14&lt;=AX14,3,2),""),"")</f>
        <v>2</v>
      </c>
      <c r="AZ14" s="27">
        <f t="shared" ca="1" si="24"/>
        <v>0.38460438364126326</v>
      </c>
      <c r="BA14" s="44">
        <f ca="1">IF(AV14="NO",VLOOKUP(AQ14,'Players Stats'!$C$88:$H$127,7-'Semi 1'!AY14),"")</f>
        <v>0.53500000000000003</v>
      </c>
      <c r="BB14" s="44">
        <f t="shared" ref="BB14:BB77" ca="1" si="68">IF(AL14&lt;&gt;"",IF(AV14="NO",IF(AZ14&lt;=BA14,AY14,0),""),"")</f>
        <v>2</v>
      </c>
      <c r="BC14" s="27">
        <f t="shared" ca="1" si="25"/>
        <v>0.25375286140622699</v>
      </c>
      <c r="BD14" s="44" t="str">
        <f ca="1">IF(BC14="","",IF(BC14&lt;=VLOOKUP(AQ14,'Players Stats'!$C$88:$L$127,10),"YES","NO"))</f>
        <v>NO</v>
      </c>
      <c r="BE14" s="27" t="str">
        <f t="shared" ca="1" si="26"/>
        <v/>
      </c>
      <c r="BF14" s="44" t="str">
        <f ca="1">IF(BD14="YES",IF(BE14&lt;=VLOOKUP(AQ14,'Players Stats'!$C$88:$H$127,6),1,0),"")</f>
        <v/>
      </c>
      <c r="BG14" s="27" t="str">
        <f t="shared" ca="1" si="27"/>
        <v/>
      </c>
      <c r="BH14" s="44" t="str">
        <f ca="1">IF(AND(BD14="YES",BG14&lt;&gt;""),IF(BG14&lt;=VLOOKUP(AQ14,'Players Stats'!$C$88:$H$127,6),1,0),"")</f>
        <v/>
      </c>
      <c r="BI14" s="27" t="str">
        <f t="shared" ca="1" si="28"/>
        <v/>
      </c>
      <c r="BJ14" s="44" t="str">
        <f ca="1">IF(BI14="","",IF(BI14&lt;=Simulation!$K$7,"YES","NO"))</f>
        <v/>
      </c>
      <c r="BK14" s="27" t="str">
        <f t="shared" ca="1" si="29"/>
        <v/>
      </c>
      <c r="BL14" s="44" t="str">
        <f ca="1">IF(BJ14="NO",IF(BK14&lt;=Simulation!$K$9,AN14,AO14),"")</f>
        <v/>
      </c>
      <c r="BN14" s="44">
        <f t="shared" ca="1" si="30"/>
        <v>2</v>
      </c>
      <c r="BO14" s="6" t="str">
        <f t="shared" ca="1" si="31"/>
        <v>-</v>
      </c>
      <c r="BP14" s="44">
        <f t="shared" ca="1" si="32"/>
        <v>3</v>
      </c>
      <c r="BR14" s="44" t="str">
        <f t="shared" ca="1" si="2"/>
        <v/>
      </c>
      <c r="BS14" s="44" t="str">
        <f t="shared" ca="1" si="2"/>
        <v/>
      </c>
      <c r="BT14" s="44" t="str">
        <f t="shared" ca="1" si="2"/>
        <v/>
      </c>
      <c r="BU14" s="44"/>
      <c r="BV14" s="44">
        <f ca="1">IF(BV13&lt;&gt;"",IF(AND(BV13&lt;60*Simulation!$K$8, BV13+BW14&lt;60*Simulation!$K$8),BV13+BW14,""),"")</f>
        <v>38</v>
      </c>
      <c r="BW14" s="44">
        <f ca="1">IF(BV13&lt;&gt;"",IF(AND(CV13&lt;&gt;"", BX13=CV13),RANDBETWEEN(Simulation!$N$6,Simulation!$P$6),RANDBETWEEN(Simulation!$N$5,Simulation!$P$5)),"")</f>
        <v>21</v>
      </c>
      <c r="BX14" s="44">
        <f t="shared" ref="BX14:BX77" ca="1" si="69">IF(BV14&lt;&gt;"",IF(CV13="",BY13,CV13),"")</f>
        <v>3</v>
      </c>
      <c r="BY14" s="44">
        <f t="shared" ca="1" si="33"/>
        <v>1</v>
      </c>
      <c r="BZ14" s="27">
        <f t="shared" ca="1" si="34"/>
        <v>0.45385962491801402</v>
      </c>
      <c r="CA14" s="44">
        <f t="shared" ca="1" si="35"/>
        <v>13</v>
      </c>
      <c r="CB14" s="44" t="str">
        <f ca="1">IF(BV14&lt;&gt;"",VLOOKUP(CA14,'Players Stats'!$C$88:$D$127,2),"")</f>
        <v>Small Forward</v>
      </c>
      <c r="CC14" s="44" t="str">
        <f ca="1">IF(BV14&lt;&gt;"",VLOOKUP(CA14,'Players Stats'!$C$88:$E$127,3),"")</f>
        <v>David West</v>
      </c>
      <c r="CD14" s="27">
        <f t="shared" ca="1" si="36"/>
        <v>0.77644134973070056</v>
      </c>
      <c r="CE14" s="44">
        <f ca="1">IF(BV14&lt;&gt;"",VLOOKUP('Semi 1'!CA14-5*('Semi 1'!BX14-1),'Players Stats'!$B$136:$J$140,1+BY14),"")</f>
        <v>0.12745000000000001</v>
      </c>
      <c r="CF14" s="44" t="str">
        <f t="shared" ref="CF14:CF77" ca="1" si="70">IF(BV14&lt;&gt;"",IF(CD14&lt;=CE14, "YES", "NO"),"")</f>
        <v>NO</v>
      </c>
      <c r="CG14" s="27">
        <f t="shared" ca="1" si="37"/>
        <v>0.17263959026726894</v>
      </c>
      <c r="CH14" s="44">
        <f ca="1">IF(BV14&lt;&gt;"",IF(CF14="NO",VLOOKUP(CA14,'Players Stats'!$C$88:$I$127,7),""),"")</f>
        <v>2.1276595744680847E-2</v>
      </c>
      <c r="CI14" s="44">
        <f t="shared" ref="CI14:CI77" ca="1" si="71">IF(BV14&lt;&gt;"",IF(CF14="NO",IF(CG14&lt;=CH14,3,2),""),"")</f>
        <v>2</v>
      </c>
      <c r="CJ14" s="27">
        <f t="shared" ca="1" si="38"/>
        <v>5.6379267956405466E-2</v>
      </c>
      <c r="CK14" s="44">
        <f ca="1">IF(CF14="NO",VLOOKUP(CA14,'Players Stats'!$C$88:$H$127,7-'Semi 1'!CI14),"")</f>
        <v>0.498</v>
      </c>
      <c r="CL14" s="44">
        <f t="shared" ref="CL14:CL77" ca="1" si="72">IF(BV14&lt;&gt;"",IF(CF14="NO",IF(CJ14&lt;=CK14,CI14,0),""),"")</f>
        <v>2</v>
      </c>
      <c r="CM14" s="27">
        <f t="shared" ca="1" si="39"/>
        <v>0.81778327768632419</v>
      </c>
      <c r="CN14" s="44" t="str">
        <f ca="1">IF(CM14="","",IF(CM14&lt;=VLOOKUP(CA14,'Players Stats'!$C$88:$L$127,10),"YES","NO"))</f>
        <v>NO</v>
      </c>
      <c r="CO14" s="27" t="str">
        <f t="shared" ca="1" si="40"/>
        <v/>
      </c>
      <c r="CP14" s="44" t="str">
        <f ca="1">IF(CN14="YES",IF(CO14&lt;=VLOOKUP(CA14,'Players Stats'!$C$88:$H$127,6),1,0),"")</f>
        <v/>
      </c>
      <c r="CQ14" s="27" t="str">
        <f t="shared" ca="1" si="41"/>
        <v/>
      </c>
      <c r="CR14" s="44" t="str">
        <f ca="1">IF(AND(CN14="YES",CQ14&lt;&gt;""),IF(CQ14&lt;=VLOOKUP(CA14,'Players Stats'!$C$88:$H$127,6),1,0),"")</f>
        <v/>
      </c>
      <c r="CS14" s="27" t="str">
        <f t="shared" ca="1" si="42"/>
        <v/>
      </c>
      <c r="CT14" s="44" t="str">
        <f ca="1">IF(CS14="","",IF(CS14&lt;=Simulation!$K$7,"YES","NO"))</f>
        <v/>
      </c>
      <c r="CU14" s="27" t="str">
        <f t="shared" ca="1" si="43"/>
        <v/>
      </c>
      <c r="CV14" s="44" t="str">
        <f ca="1">IF(CT14="NO",IF(CU14&lt;=Simulation!$K$9,BX14,BY14),"")</f>
        <v/>
      </c>
      <c r="CX14" s="44">
        <f t="shared" ca="1" si="44"/>
        <v>0</v>
      </c>
      <c r="CY14" s="6" t="str">
        <f t="shared" ca="1" si="45"/>
        <v>-</v>
      </c>
      <c r="CZ14" s="44">
        <f t="shared" ca="1" si="46"/>
        <v>2</v>
      </c>
      <c r="DB14" s="44" t="str">
        <f t="shared" ca="1" si="3"/>
        <v/>
      </c>
      <c r="DC14" s="44" t="str">
        <f t="shared" ca="1" si="3"/>
        <v/>
      </c>
      <c r="DD14" s="44" t="str">
        <f t="shared" ca="1" si="3"/>
        <v/>
      </c>
      <c r="DE14" s="44"/>
      <c r="DF14" s="44">
        <f ca="1">IF(DF13&lt;&gt;"",IF(AND(DF13&lt;60*Simulation!$K$8, DF13+DG14&lt;60*Simulation!$K$8),DF13+DG14,""),"")</f>
        <v>47</v>
      </c>
      <c r="DG14" s="44">
        <f ca="1">IF(DF13&lt;&gt;"",IF(AND(EF13&lt;&gt;"", DH13=EF13),RANDBETWEEN(Simulation!$N$6,Simulation!$P$6),RANDBETWEEN(Simulation!$N$5,Simulation!$P$5)),"")</f>
        <v>11</v>
      </c>
      <c r="DH14" s="44">
        <f t="shared" ref="DH14:DH77" ca="1" si="73">IF(DF14&lt;&gt;"",IF(EF13="",DI13,EF13),"")</f>
        <v>1</v>
      </c>
      <c r="DI14" s="44">
        <f t="shared" ca="1" si="47"/>
        <v>3</v>
      </c>
      <c r="DJ14" s="27">
        <f t="shared" ca="1" si="48"/>
        <v>0.42515517031757621</v>
      </c>
      <c r="DK14" s="44">
        <f t="shared" ca="1" si="49"/>
        <v>3</v>
      </c>
      <c r="DL14" s="44" t="str">
        <f ca="1">IF(DF14&lt;&gt;"",VLOOKUP(DK14,'Players Stats'!$C$88:$D$127,2),"")</f>
        <v>Small Forward</v>
      </c>
      <c r="DM14" s="44" t="str">
        <f ca="1">IF(DF14&lt;&gt;"",VLOOKUP(DK14,'Players Stats'!$C$88:$E$127,3),"")</f>
        <v>LeBron James</v>
      </c>
      <c r="DN14" s="27">
        <f t="shared" ca="1" si="50"/>
        <v>0.45052969290410283</v>
      </c>
      <c r="DO14" s="44">
        <f ca="1">IF(DF14&lt;&gt;"",VLOOKUP('Semi 1'!DK14-5*('Semi 1'!DH14-1),'Players Stats'!$B$136:$J$140,1+DI14),"")</f>
        <v>0.10165000000000002</v>
      </c>
      <c r="DP14" s="44" t="str">
        <f t="shared" ref="DP14:DP77" ca="1" si="74">IF(DF14&lt;&gt;"",IF(DN14&lt;=DO14, "YES", "NO"),"")</f>
        <v>NO</v>
      </c>
      <c r="DQ14" s="27">
        <f t="shared" ca="1" si="51"/>
        <v>0.47683324155890316</v>
      </c>
      <c r="DR14" s="44">
        <f ca="1">IF(DF14&lt;&gt;"",IF(DP14="NO",VLOOKUP(DK14,'Players Stats'!$C$88:$I$127,7),""),"")</f>
        <v>0.15639810426540282</v>
      </c>
      <c r="DS14" s="44">
        <f t="shared" ref="DS14:DS77" ca="1" si="75">IF(DF14&lt;&gt;"",IF(DP14="NO",IF(DQ14&lt;=DR14,3,2),""),"")</f>
        <v>2</v>
      </c>
      <c r="DT14" s="27">
        <f t="shared" ca="1" si="52"/>
        <v>0.6379304413297584</v>
      </c>
      <c r="DU14" s="44">
        <f ca="1">IF(DP14="NO",VLOOKUP(DK14,'Players Stats'!$C$88:$H$127,7-'Semi 1'!DS14),"")</f>
        <v>0.56499999999999995</v>
      </c>
      <c r="DV14" s="44">
        <f t="shared" ref="DV14:DV77" ca="1" si="76">IF(DF14&lt;&gt;"",IF(DP14="NO",IF(DT14&lt;=DU14,DS14,0),""),"")</f>
        <v>0</v>
      </c>
      <c r="DW14" s="27">
        <f t="shared" ca="1" si="53"/>
        <v>0.33303127021700618</v>
      </c>
      <c r="DX14" s="44" t="str">
        <f ca="1">IF(DW14="","",IF(DW14&lt;=VLOOKUP(DK14,'Players Stats'!$C$88:$L$127,10),"YES","NO"))</f>
        <v>NO</v>
      </c>
      <c r="DY14" s="27" t="str">
        <f t="shared" ca="1" si="54"/>
        <v/>
      </c>
      <c r="DZ14" s="44" t="str">
        <f ca="1">IF(DX14="YES",IF(DY14&lt;=VLOOKUP(DK14,'Players Stats'!$C$88:$H$127,6),1,0),"")</f>
        <v/>
      </c>
      <c r="EA14" s="27" t="str">
        <f t="shared" ca="1" si="55"/>
        <v/>
      </c>
      <c r="EB14" s="44" t="str">
        <f ca="1">IF(AND(DX14="YES",EA14&lt;&gt;""),IF(EA14&lt;=VLOOKUP(DK14,'Players Stats'!$C$88:$H$127,6),1,0),"")</f>
        <v/>
      </c>
      <c r="EC14" s="27">
        <f t="shared" ca="1" si="56"/>
        <v>0.99781062035991452</v>
      </c>
      <c r="ED14" s="44" t="str">
        <f ca="1">IF(EC14="","",IF(EC14&lt;=Simulation!$K$7,"YES","NO"))</f>
        <v>NO</v>
      </c>
      <c r="EE14" s="27">
        <f t="shared" ca="1" si="57"/>
        <v>0.46617106957494747</v>
      </c>
      <c r="EF14" s="44">
        <f ca="1">IF(ED14="NO",IF(EE14&lt;=Simulation!$K$9,DH14,DI14),"")</f>
        <v>3</v>
      </c>
      <c r="EH14" s="44">
        <f t="shared" ca="1" si="58"/>
        <v>0</v>
      </c>
      <c r="EI14" s="6" t="str">
        <f t="shared" ca="1" si="59"/>
        <v>-</v>
      </c>
      <c r="EJ14" s="44">
        <f t="shared" ca="1" si="60"/>
        <v>0</v>
      </c>
      <c r="EL14" s="44" t="str">
        <f t="shared" ca="1" si="4"/>
        <v/>
      </c>
      <c r="EM14" s="44" t="str">
        <f t="shared" ca="1" si="4"/>
        <v/>
      </c>
      <c r="EN14" s="44" t="str">
        <f t="shared" ca="1" si="4"/>
        <v/>
      </c>
    </row>
    <row r="15" spans="2:144">
      <c r="B15" s="44">
        <f ca="1">IF(B14&lt;&gt;"",IF(AND(B14&lt;60*Simulation!$K$8, B14+C15&lt;60*Simulation!$K$8),B14+C15,""),"")</f>
        <v>61</v>
      </c>
      <c r="C15" s="44">
        <f ca="1">IF(B14&lt;&gt;"",IF(AND(AB14&lt;&gt;"", D14=AB14),RANDBETWEEN(Simulation!$N$6,Simulation!$P$6),RANDBETWEEN(Simulation!$N$5,Simulation!$P$5)),"")</f>
        <v>10</v>
      </c>
      <c r="D15" s="44">
        <f t="shared" ca="1" si="61"/>
        <v>1</v>
      </c>
      <c r="E15" s="44">
        <f t="shared" ca="1" si="5"/>
        <v>3</v>
      </c>
      <c r="F15" s="27">
        <f t="shared" ca="1" si="6"/>
        <v>9.0915885861994283E-2</v>
      </c>
      <c r="G15" s="44">
        <f t="shared" ca="1" si="7"/>
        <v>1</v>
      </c>
      <c r="H15" s="44" t="str">
        <f ca="1">IF(B15&lt;&gt;"",VLOOKUP(G15,'Players Stats'!$C$88:$D$127,2),"")</f>
        <v>Point Guard</v>
      </c>
      <c r="I15" s="44" t="str">
        <f ca="1">IF(B15&lt;&gt;"",VLOOKUP(G15,'Players Stats'!$C$88:$E$127,3),"")</f>
        <v>Dwyane Wade</v>
      </c>
      <c r="J15" s="27">
        <f t="shared" ca="1" si="8"/>
        <v>0.98713425694176782</v>
      </c>
      <c r="K15" s="44">
        <f ca="1">IF(B15&lt;&gt;"",VLOOKUP('Semi 1'!G15-5*('Semi 1'!D15-1),'Players Stats'!$B$136:$J$140,1+E15),"")</f>
        <v>6.9000000000000006E-2</v>
      </c>
      <c r="L15" s="44" t="str">
        <f t="shared" ca="1" si="62"/>
        <v>NO</v>
      </c>
      <c r="M15" s="27">
        <f t="shared" ca="1" si="9"/>
        <v>0.6961661469160052</v>
      </c>
      <c r="N15" s="44">
        <f ca="1">IF(B15&lt;&gt;"",IF(L15="NO",VLOOKUP(G15,'Players Stats'!$C$88:$I$127,7),""),"")</f>
        <v>5.9523809523809521E-2</v>
      </c>
      <c r="O15" s="44">
        <f t="shared" ca="1" si="63"/>
        <v>2</v>
      </c>
      <c r="P15" s="27">
        <f t="shared" ca="1" si="10"/>
        <v>0.52469755520172268</v>
      </c>
      <c r="Q15" s="44">
        <f ca="1">IF(L15="NO",VLOOKUP(G15,'Players Stats'!$C$88:$H$127,7-'Semi 1'!O15),"")</f>
        <v>0.52100000000000002</v>
      </c>
      <c r="R15" s="44">
        <f t="shared" ca="1" si="64"/>
        <v>0</v>
      </c>
      <c r="S15" s="27">
        <f t="shared" ca="1" si="11"/>
        <v>0.9781420430167882</v>
      </c>
      <c r="T15" s="44" t="str">
        <f ca="1">IF(S15="","",IF(S15&lt;=VLOOKUP(G15,'Players Stats'!$C$88:$L$127,10),"YES","NO"))</f>
        <v>NO</v>
      </c>
      <c r="U15" s="27" t="str">
        <f t="shared" ca="1" si="12"/>
        <v/>
      </c>
      <c r="V15" s="44" t="str">
        <f ca="1">IF(T15="YES",IF(U15&lt;=VLOOKUP(G15,'Players Stats'!$C$88:$H$127,6),1,0),"")</f>
        <v/>
      </c>
      <c r="W15" s="27" t="str">
        <f t="shared" ca="1" si="13"/>
        <v/>
      </c>
      <c r="X15" s="44" t="str">
        <f ca="1">IF(AND(T15="YES",W15&lt;&gt;""),IF(W15&lt;=VLOOKUP(G15,'Players Stats'!$C$88:$H$127,6),1,0),"")</f>
        <v/>
      </c>
      <c r="Y15" s="27">
        <f t="shared" ca="1" si="14"/>
        <v>0.69718592960461589</v>
      </c>
      <c r="Z15" s="44" t="str">
        <f ca="1">IF(Y15="","",IF(Y15&lt;=Simulation!$K$7,"YES","NO"))</f>
        <v>NO</v>
      </c>
      <c r="AA15" s="27">
        <f t="shared" ca="1" si="15"/>
        <v>0.40105326720188073</v>
      </c>
      <c r="AB15" s="44">
        <f ca="1">IF(Z15="NO",IF(AA15&lt;=Simulation!$K$9,D15,E15),"")</f>
        <v>3</v>
      </c>
      <c r="AD15" s="44">
        <f t="shared" ca="1" si="16"/>
        <v>0</v>
      </c>
      <c r="AE15" s="6" t="str">
        <f t="shared" ca="1" si="17"/>
        <v>-</v>
      </c>
      <c r="AF15" s="44">
        <f t="shared" ca="1" si="18"/>
        <v>2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60</v>
      </c>
      <c r="AM15" s="44">
        <f ca="1">IF(AL14&lt;&gt;"",IF(AND(BL14&lt;&gt;"", AN14=BL14),RANDBETWEEN(Simulation!$N$6,Simulation!$P$6),RANDBETWEEN(Simulation!$N$5,Simulation!$P$5)),"")</f>
        <v>24</v>
      </c>
      <c r="AN15" s="44">
        <f t="shared" ca="1" si="65"/>
        <v>3</v>
      </c>
      <c r="AO15" s="44">
        <f t="shared" ca="1" si="19"/>
        <v>1</v>
      </c>
      <c r="AP15" s="27">
        <f t="shared" ca="1" si="20"/>
        <v>0.68231158153468208</v>
      </c>
      <c r="AQ15" s="44">
        <f t="shared" ca="1" si="21"/>
        <v>14</v>
      </c>
      <c r="AR15" s="44" t="str">
        <f ca="1">IF(AL15&lt;&gt;"",VLOOKUP(AQ15,'Players Stats'!$C$88:$D$127,2),"")</f>
        <v>Power Forward</v>
      </c>
      <c r="AS15" s="44" t="str">
        <f ca="1">IF(AL15&lt;&gt;"",VLOOKUP(AQ15,'Players Stats'!$C$88:$E$127,3),"")</f>
        <v>Paul George</v>
      </c>
      <c r="AT15" s="27">
        <f t="shared" ca="1" si="22"/>
        <v>0.15166341913929682</v>
      </c>
      <c r="AU15" s="44">
        <f ca="1">IF(AL15&lt;&gt;"",VLOOKUP('Semi 1'!AQ15-5*('Semi 1'!AN15-1),'Players Stats'!$B$136:$J$140,1+AO15),"")</f>
        <v>6.59E-2</v>
      </c>
      <c r="AV15" s="44" t="str">
        <f t="shared" ca="1" si="66"/>
        <v>NO</v>
      </c>
      <c r="AW15" s="27">
        <f t="shared" ca="1" si="23"/>
        <v>0.40026334413574072</v>
      </c>
      <c r="AX15" s="44">
        <f ca="1">IF(AL15&lt;&gt;"",IF(AV15="NO",VLOOKUP(AQ15,'Players Stats'!$C$88:$I$127,7),""),"")</f>
        <v>0.28365384615384615</v>
      </c>
      <c r="AY15" s="44">
        <f t="shared" ca="1" si="67"/>
        <v>2</v>
      </c>
      <c r="AZ15" s="27">
        <f t="shared" ca="1" si="24"/>
        <v>0.79171135097420731</v>
      </c>
      <c r="BA15" s="44">
        <f ca="1">IF(AV15="NO",VLOOKUP(AQ15,'Players Stats'!$C$88:$H$127,7-'Semi 1'!AY15),"")</f>
        <v>0.41899999999999998</v>
      </c>
      <c r="BB15" s="44">
        <f t="shared" ca="1" si="68"/>
        <v>0</v>
      </c>
      <c r="BC15" s="27">
        <f t="shared" ca="1" si="25"/>
        <v>0.44317127655687472</v>
      </c>
      <c r="BD15" s="44" t="str">
        <f ca="1">IF(BC15="","",IF(BC15&lt;=VLOOKUP(AQ15,'Players Stats'!$C$88:$L$127,10),"YES","NO"))</f>
        <v>NO</v>
      </c>
      <c r="BE15" s="27" t="str">
        <f t="shared" ca="1" si="26"/>
        <v/>
      </c>
      <c r="BF15" s="44" t="str">
        <f ca="1">IF(BD15="YES",IF(BE15&lt;=VLOOKUP(AQ15,'Players Stats'!$C$88:$H$127,6),1,0),"")</f>
        <v/>
      </c>
      <c r="BG15" s="27" t="str">
        <f t="shared" ca="1" si="27"/>
        <v/>
      </c>
      <c r="BH15" s="44" t="str">
        <f ca="1">IF(AND(BD15="YES",BG15&lt;&gt;""),IF(BG15&lt;=VLOOKUP(AQ15,'Players Stats'!$C$88:$H$127,6),1,0),"")</f>
        <v/>
      </c>
      <c r="BI15" s="27">
        <f t="shared" ca="1" si="28"/>
        <v>0.64702843767159424</v>
      </c>
      <c r="BJ15" s="44" t="str">
        <f ca="1">IF(BI15="","",IF(BI15&lt;=Simulation!$K$7,"YES","NO"))</f>
        <v>NO</v>
      </c>
      <c r="BK15" s="27">
        <f t="shared" ca="1" si="29"/>
        <v>0.45209042414145106</v>
      </c>
      <c r="BL15" s="44">
        <f ca="1">IF(BJ15="NO",IF(BK15&lt;=Simulation!$K$9,AN15,AO15),"")</f>
        <v>1</v>
      </c>
      <c r="BN15" s="44">
        <f t="shared" ca="1" si="30"/>
        <v>2</v>
      </c>
      <c r="BO15" s="6" t="str">
        <f t="shared" ca="1" si="31"/>
        <v>-</v>
      </c>
      <c r="BP15" s="44">
        <f t="shared" ca="1" si="32"/>
        <v>3</v>
      </c>
      <c r="BR15" s="44" t="str">
        <f t="shared" ca="1" si="2"/>
        <v/>
      </c>
      <c r="BS15" s="44" t="str">
        <f t="shared" ca="1" si="2"/>
        <v/>
      </c>
      <c r="BT15" s="44" t="str">
        <f t="shared" ca="1" si="2"/>
        <v/>
      </c>
      <c r="BU15" s="44"/>
      <c r="BV15" s="44">
        <f ca="1">IF(BV14&lt;&gt;"",IF(AND(BV14&lt;60*Simulation!$K$8, BV14+BW15&lt;60*Simulation!$K$8),BV14+BW15,""),"")</f>
        <v>47</v>
      </c>
      <c r="BW15" s="44">
        <f ca="1">IF(BV14&lt;&gt;"",IF(AND(CV14&lt;&gt;"", BX14=CV14),RANDBETWEEN(Simulation!$N$6,Simulation!$P$6),RANDBETWEEN(Simulation!$N$5,Simulation!$P$5)),"")</f>
        <v>9</v>
      </c>
      <c r="BX15" s="44">
        <f t="shared" ca="1" si="69"/>
        <v>1</v>
      </c>
      <c r="BY15" s="44">
        <f t="shared" ca="1" si="33"/>
        <v>3</v>
      </c>
      <c r="BZ15" s="27">
        <f t="shared" ca="1" si="34"/>
        <v>7.8943372054661731E-2</v>
      </c>
      <c r="CA15" s="44">
        <f t="shared" ca="1" si="35"/>
        <v>1</v>
      </c>
      <c r="CB15" s="44" t="str">
        <f ca="1">IF(BV15&lt;&gt;"",VLOOKUP(CA15,'Players Stats'!$C$88:$D$127,2),"")</f>
        <v>Point Guard</v>
      </c>
      <c r="CC15" s="44" t="str">
        <f ca="1">IF(BV15&lt;&gt;"",VLOOKUP(CA15,'Players Stats'!$C$88:$E$127,3),"")</f>
        <v>Dwyane Wade</v>
      </c>
      <c r="CD15" s="27">
        <f t="shared" ca="1" si="36"/>
        <v>0.95115653788631227</v>
      </c>
      <c r="CE15" s="44">
        <f ca="1">IF(BV15&lt;&gt;"",VLOOKUP('Semi 1'!CA15-5*('Semi 1'!BX15-1),'Players Stats'!$B$136:$J$140,1+BY15),"")</f>
        <v>6.9000000000000006E-2</v>
      </c>
      <c r="CF15" s="44" t="str">
        <f t="shared" ca="1" si="70"/>
        <v>NO</v>
      </c>
      <c r="CG15" s="27">
        <f t="shared" ca="1" si="37"/>
        <v>0.81286692488749746</v>
      </c>
      <c r="CH15" s="44">
        <f ca="1">IF(BV15&lt;&gt;"",IF(CF15="NO",VLOOKUP(CA15,'Players Stats'!$C$88:$I$127,7),""),"")</f>
        <v>5.9523809523809521E-2</v>
      </c>
      <c r="CI15" s="44">
        <f t="shared" ca="1" si="71"/>
        <v>2</v>
      </c>
      <c r="CJ15" s="27">
        <f t="shared" ca="1" si="38"/>
        <v>0.39126300129023106</v>
      </c>
      <c r="CK15" s="44">
        <f ca="1">IF(CF15="NO",VLOOKUP(CA15,'Players Stats'!$C$88:$H$127,7-'Semi 1'!CI15),"")</f>
        <v>0.52100000000000002</v>
      </c>
      <c r="CL15" s="44">
        <f t="shared" ca="1" si="72"/>
        <v>2</v>
      </c>
      <c r="CM15" s="27">
        <f t="shared" ca="1" si="39"/>
        <v>0.84492914400450636</v>
      </c>
      <c r="CN15" s="44" t="str">
        <f ca="1">IF(CM15="","",IF(CM15&lt;=VLOOKUP(CA15,'Players Stats'!$C$88:$L$127,10),"YES","NO"))</f>
        <v>NO</v>
      </c>
      <c r="CO15" s="27" t="str">
        <f t="shared" ca="1" si="40"/>
        <v/>
      </c>
      <c r="CP15" s="44" t="str">
        <f ca="1">IF(CN15="YES",IF(CO15&lt;=VLOOKUP(CA15,'Players Stats'!$C$88:$H$127,6),1,0),"")</f>
        <v/>
      </c>
      <c r="CQ15" s="27" t="str">
        <f t="shared" ca="1" si="41"/>
        <v/>
      </c>
      <c r="CR15" s="44" t="str">
        <f ca="1">IF(AND(CN15="YES",CQ15&lt;&gt;""),IF(CQ15&lt;=VLOOKUP(CA15,'Players Stats'!$C$88:$H$127,6),1,0),"")</f>
        <v/>
      </c>
      <c r="CS15" s="27" t="str">
        <f t="shared" ca="1" si="42"/>
        <v/>
      </c>
      <c r="CT15" s="44" t="str">
        <f ca="1">IF(CS15="","",IF(CS15&lt;=Simulation!$K$7,"YES","NO"))</f>
        <v/>
      </c>
      <c r="CU15" s="27" t="str">
        <f t="shared" ca="1" si="43"/>
        <v/>
      </c>
      <c r="CV15" s="44" t="str">
        <f ca="1">IF(CT15="NO",IF(CU15&lt;=Simulation!$K$9,BX15,BY15),"")</f>
        <v/>
      </c>
      <c r="CX15" s="44">
        <f t="shared" ca="1" si="44"/>
        <v>2</v>
      </c>
      <c r="CY15" s="6" t="str">
        <f t="shared" ca="1" si="45"/>
        <v>-</v>
      </c>
      <c r="CZ15" s="44">
        <f t="shared" ca="1" si="46"/>
        <v>2</v>
      </c>
      <c r="DB15" s="44" t="str">
        <f t="shared" ca="1" si="3"/>
        <v/>
      </c>
      <c r="DC15" s="44" t="str">
        <f t="shared" ca="1" si="3"/>
        <v/>
      </c>
      <c r="DD15" s="44" t="str">
        <f t="shared" ca="1" si="3"/>
        <v/>
      </c>
      <c r="DE15" s="44"/>
      <c r="DF15" s="44">
        <f ca="1">IF(DF14&lt;&gt;"",IF(AND(DF14&lt;60*Simulation!$K$8, DF14+DG15&lt;60*Simulation!$K$8),DF14+DG15,""),"")</f>
        <v>56</v>
      </c>
      <c r="DG15" s="44">
        <f ca="1">IF(DF14&lt;&gt;"",IF(AND(EF14&lt;&gt;"", DH14=EF14),RANDBETWEEN(Simulation!$N$6,Simulation!$P$6),RANDBETWEEN(Simulation!$N$5,Simulation!$P$5)),"")</f>
        <v>9</v>
      </c>
      <c r="DH15" s="44">
        <f t="shared" ca="1" si="73"/>
        <v>3</v>
      </c>
      <c r="DI15" s="44">
        <f t="shared" ca="1" si="47"/>
        <v>1</v>
      </c>
      <c r="DJ15" s="27">
        <f t="shared" ca="1" si="48"/>
        <v>0.3291397987420176</v>
      </c>
      <c r="DK15" s="44">
        <f t="shared" ca="1" si="49"/>
        <v>12</v>
      </c>
      <c r="DL15" s="44" t="str">
        <f ca="1">IF(DF15&lt;&gt;"",VLOOKUP(DK15,'Players Stats'!$C$88:$D$127,2),"")</f>
        <v>Shooting Guard</v>
      </c>
      <c r="DM15" s="44" t="str">
        <f ca="1">IF(DF15&lt;&gt;"",VLOOKUP(DK15,'Players Stats'!$C$88:$E$127,3),"")</f>
        <v>George Hill</v>
      </c>
      <c r="DN15" s="27">
        <f t="shared" ca="1" si="50"/>
        <v>0.61623920925660336</v>
      </c>
      <c r="DO15" s="44">
        <f ca="1">IF(DF15&lt;&gt;"",VLOOKUP('Semi 1'!DK15-5*('Semi 1'!DH15-1),'Players Stats'!$B$136:$J$140,1+DI15),"")</f>
        <v>5.305E-2</v>
      </c>
      <c r="DP15" s="44" t="str">
        <f t="shared" ca="1" si="74"/>
        <v>NO</v>
      </c>
      <c r="DQ15" s="27">
        <f t="shared" ca="1" si="51"/>
        <v>0.36011624250665009</v>
      </c>
      <c r="DR15" s="44">
        <f ca="1">IF(DF15&lt;&gt;"",IF(DP15="NO",VLOOKUP(DK15,'Players Stats'!$C$88:$I$127,7),""),"")</f>
        <v>0.28571428571428564</v>
      </c>
      <c r="DS15" s="44">
        <f t="shared" ca="1" si="75"/>
        <v>2</v>
      </c>
      <c r="DT15" s="27">
        <f t="shared" ca="1" si="52"/>
        <v>0.42644257874143199</v>
      </c>
      <c r="DU15" s="44">
        <f ca="1">IF(DP15="NO",VLOOKUP(DK15,'Players Stats'!$C$88:$H$127,7-'Semi 1'!DS15),"")</f>
        <v>0.443</v>
      </c>
      <c r="DV15" s="44">
        <f t="shared" ca="1" si="76"/>
        <v>2</v>
      </c>
      <c r="DW15" s="27">
        <f t="shared" ca="1" si="53"/>
        <v>0.97691459146901249</v>
      </c>
      <c r="DX15" s="44" t="str">
        <f ca="1">IF(DW15="","",IF(DW15&lt;=VLOOKUP(DK15,'Players Stats'!$C$88:$L$127,10),"YES","NO"))</f>
        <v>NO</v>
      </c>
      <c r="DY15" s="27" t="str">
        <f t="shared" ca="1" si="54"/>
        <v/>
      </c>
      <c r="DZ15" s="44" t="str">
        <f ca="1">IF(DX15="YES",IF(DY15&lt;=VLOOKUP(DK15,'Players Stats'!$C$88:$H$127,6),1,0),"")</f>
        <v/>
      </c>
      <c r="EA15" s="27" t="str">
        <f t="shared" ca="1" si="55"/>
        <v/>
      </c>
      <c r="EB15" s="44" t="str">
        <f ca="1">IF(AND(DX15="YES",EA15&lt;&gt;""),IF(EA15&lt;=VLOOKUP(DK15,'Players Stats'!$C$88:$H$127,6),1,0),"")</f>
        <v/>
      </c>
      <c r="EC15" s="27" t="str">
        <f t="shared" ca="1" si="56"/>
        <v/>
      </c>
      <c r="ED15" s="44" t="str">
        <f ca="1">IF(EC15="","",IF(EC15&lt;=Simulation!$K$7,"YES","NO"))</f>
        <v/>
      </c>
      <c r="EE15" s="27" t="str">
        <f t="shared" ca="1" si="57"/>
        <v/>
      </c>
      <c r="EF15" s="44" t="str">
        <f ca="1">IF(ED15="NO",IF(EE15&lt;=Simulation!$K$9,DH15,DI15),"")</f>
        <v/>
      </c>
      <c r="EH15" s="44">
        <f t="shared" ca="1" si="58"/>
        <v>0</v>
      </c>
      <c r="EI15" s="6" t="str">
        <f t="shared" ca="1" si="59"/>
        <v>-</v>
      </c>
      <c r="EJ15" s="44">
        <f t="shared" ca="1" si="60"/>
        <v>2</v>
      </c>
      <c r="EL15" s="44" t="str">
        <f t="shared" ca="1" si="4"/>
        <v/>
      </c>
      <c r="EM15" s="44" t="str">
        <f t="shared" ca="1" si="4"/>
        <v/>
      </c>
      <c r="EN15" s="44" t="str">
        <f t="shared" ca="1" si="4"/>
        <v/>
      </c>
    </row>
    <row r="16" spans="2:144">
      <c r="B16" s="44">
        <f ca="1">IF(B15&lt;&gt;"",IF(AND(B15&lt;60*Simulation!$K$8, B15+C16&lt;60*Simulation!$K$8),B15+C16,""),"")</f>
        <v>76</v>
      </c>
      <c r="C16" s="44">
        <f ca="1">IF(B15&lt;&gt;"",IF(AND(AB15&lt;&gt;"", D15=AB15),RANDBETWEEN(Simulation!$N$6,Simulation!$P$6),RANDBETWEEN(Simulation!$N$5,Simulation!$P$5)),"")</f>
        <v>15</v>
      </c>
      <c r="D16" s="44">
        <f t="shared" ca="1" si="61"/>
        <v>3</v>
      </c>
      <c r="E16" s="44">
        <f t="shared" ca="1" si="5"/>
        <v>1</v>
      </c>
      <c r="F16" s="27">
        <f t="shared" ca="1" si="6"/>
        <v>0.60773486037134827</v>
      </c>
      <c r="G16" s="44">
        <f t="shared" ca="1" si="7"/>
        <v>14</v>
      </c>
      <c r="H16" s="44" t="str">
        <f ca="1">IF(B16&lt;&gt;"",VLOOKUP(G16,'Players Stats'!$C$88:$D$127,2),"")</f>
        <v>Power Forward</v>
      </c>
      <c r="I16" s="44" t="str">
        <f ca="1">IF(B16&lt;&gt;"",VLOOKUP(G16,'Players Stats'!$C$88:$E$127,3),"")</f>
        <v>Paul George</v>
      </c>
      <c r="J16" s="27">
        <f t="shared" ca="1" si="8"/>
        <v>5.2795626178512189E-2</v>
      </c>
      <c r="K16" s="44">
        <f ca="1">IF(B16&lt;&gt;"",VLOOKUP('Semi 1'!G16-5*('Semi 1'!D16-1),'Players Stats'!$B$136:$J$140,1+E16),"")</f>
        <v>6.59E-2</v>
      </c>
      <c r="L16" s="44" t="str">
        <f t="shared" ca="1" si="62"/>
        <v>YES</v>
      </c>
      <c r="M16" s="27" t="str">
        <f t="shared" ca="1" si="9"/>
        <v/>
      </c>
      <c r="N16" s="44" t="str">
        <f ca="1">IF(B16&lt;&gt;"",IF(L16="NO",VLOOKUP(G16,'Players Stats'!$C$88:$I$127,7),""),"")</f>
        <v/>
      </c>
      <c r="O16" s="44" t="str">
        <f t="shared" ca="1" si="63"/>
        <v/>
      </c>
      <c r="P16" s="27" t="str">
        <f t="shared" ca="1" si="10"/>
        <v/>
      </c>
      <c r="Q16" s="44" t="str">
        <f ca="1">IF(L16="NO",VLOOKUP(G16,'Players Stats'!$C$88:$H$127,7-'Semi 1'!O16),"")</f>
        <v/>
      </c>
      <c r="R16" s="44" t="str">
        <f t="shared" ca="1" si="64"/>
        <v/>
      </c>
      <c r="S16" s="27" t="str">
        <f t="shared" ca="1" si="11"/>
        <v/>
      </c>
      <c r="T16" s="44" t="str">
        <f ca="1">IF(S16="","",IF(S16&lt;=VLOOKUP(G16,'Players Stats'!$C$88:$L$127,10),"YES","NO"))</f>
        <v/>
      </c>
      <c r="U16" s="27" t="str">
        <f t="shared" ca="1" si="12"/>
        <v/>
      </c>
      <c r="V16" s="44" t="str">
        <f ca="1">IF(T16="YES",IF(U16&lt;=VLOOKUP(G16,'Players Stats'!$C$88:$H$127,6),1,0),"")</f>
        <v/>
      </c>
      <c r="W16" s="27" t="str">
        <f t="shared" ca="1" si="13"/>
        <v/>
      </c>
      <c r="X16" s="44" t="str">
        <f ca="1">IF(AND(T16="YES",W16&lt;&gt;""),IF(W16&lt;=VLOOKUP(G16,'Players Stats'!$C$88:$H$127,6),1,0),"")</f>
        <v/>
      </c>
      <c r="Y16" s="27" t="str">
        <f t="shared" ca="1" si="14"/>
        <v/>
      </c>
      <c r="Z16" s="44" t="str">
        <f ca="1">IF(Y16="","",IF(Y16&lt;=Simulation!$K$7,"YES","NO"))</f>
        <v/>
      </c>
      <c r="AA16" s="27" t="str">
        <f t="shared" ca="1" si="15"/>
        <v/>
      </c>
      <c r="AB16" s="44" t="str">
        <f ca="1">IF(Z16="NO",IF(AA16&lt;=Simulation!$K$9,D16,E16),"")</f>
        <v/>
      </c>
      <c r="AD16" s="44">
        <f t="shared" ca="1" si="16"/>
        <v>0</v>
      </c>
      <c r="AE16" s="6" t="str">
        <f t="shared" ca="1" si="17"/>
        <v>-</v>
      </c>
      <c r="AF16" s="44">
        <f t="shared" ca="1" si="18"/>
        <v>2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73</v>
      </c>
      <c r="AM16" s="44">
        <f ca="1">IF(AL15&lt;&gt;"",IF(AND(BL15&lt;&gt;"", AN15=BL15),RANDBETWEEN(Simulation!$N$6,Simulation!$P$6),RANDBETWEEN(Simulation!$N$5,Simulation!$P$5)),"")</f>
        <v>13</v>
      </c>
      <c r="AN16" s="44">
        <f t="shared" ca="1" si="65"/>
        <v>1</v>
      </c>
      <c r="AO16" s="44">
        <f t="shared" ca="1" si="19"/>
        <v>3</v>
      </c>
      <c r="AP16" s="27">
        <f t="shared" ca="1" si="20"/>
        <v>0.17670197091184192</v>
      </c>
      <c r="AQ16" s="44">
        <f t="shared" ca="1" si="21"/>
        <v>1</v>
      </c>
      <c r="AR16" s="44" t="str">
        <f ca="1">IF(AL16&lt;&gt;"",VLOOKUP(AQ16,'Players Stats'!$C$88:$D$127,2),"")</f>
        <v>Point Guard</v>
      </c>
      <c r="AS16" s="44" t="str">
        <f ca="1">IF(AL16&lt;&gt;"",VLOOKUP(AQ16,'Players Stats'!$C$88:$E$127,3),"")</f>
        <v>Dwyane Wade</v>
      </c>
      <c r="AT16" s="27">
        <f t="shared" ca="1" si="22"/>
        <v>0.83641967970892495</v>
      </c>
      <c r="AU16" s="44">
        <f ca="1">IF(AL16&lt;&gt;"",VLOOKUP('Semi 1'!AQ16-5*('Semi 1'!AN16-1),'Players Stats'!$B$136:$J$140,1+AO16),"")</f>
        <v>6.9000000000000006E-2</v>
      </c>
      <c r="AV16" s="44" t="str">
        <f t="shared" ca="1" si="66"/>
        <v>NO</v>
      </c>
      <c r="AW16" s="27">
        <f t="shared" ca="1" si="23"/>
        <v>0.53688581919376566</v>
      </c>
      <c r="AX16" s="44">
        <f ca="1">IF(AL16&lt;&gt;"",IF(AV16="NO",VLOOKUP(AQ16,'Players Stats'!$C$88:$I$127,7),""),"")</f>
        <v>5.9523809523809521E-2</v>
      </c>
      <c r="AY16" s="44">
        <f t="shared" ca="1" si="67"/>
        <v>2</v>
      </c>
      <c r="AZ16" s="27">
        <f t="shared" ca="1" si="24"/>
        <v>0.75043497849223795</v>
      </c>
      <c r="BA16" s="44">
        <f ca="1">IF(AV16="NO",VLOOKUP(AQ16,'Players Stats'!$C$88:$H$127,7-'Semi 1'!AY16),"")</f>
        <v>0.52100000000000002</v>
      </c>
      <c r="BB16" s="44">
        <f t="shared" ca="1" si="68"/>
        <v>0</v>
      </c>
      <c r="BC16" s="27">
        <f t="shared" ca="1" si="25"/>
        <v>1.5985975864029611E-2</v>
      </c>
      <c r="BD16" s="44" t="str">
        <f ca="1">IF(BC16="","",IF(BC16&lt;=VLOOKUP(AQ16,'Players Stats'!$C$88:$L$127,10),"YES","NO"))</f>
        <v>YES</v>
      </c>
      <c r="BE16" s="27">
        <f t="shared" ca="1" si="26"/>
        <v>0.39551427460578015</v>
      </c>
      <c r="BF16" s="44">
        <f ca="1">IF(BD16="YES",IF(BE16&lt;=VLOOKUP(AQ16,'Players Stats'!$C$88:$H$127,6),1,0),"")</f>
        <v>1</v>
      </c>
      <c r="BG16" s="27">
        <f t="shared" ca="1" si="27"/>
        <v>0.44641180997083196</v>
      </c>
      <c r="BH16" s="44">
        <f ca="1">IF(AND(BD16="YES",BG16&lt;&gt;""),IF(BG16&lt;=VLOOKUP(AQ16,'Players Stats'!$C$88:$H$127,6),1,0),"")</f>
        <v>1</v>
      </c>
      <c r="BI16" s="27" t="str">
        <f t="shared" ca="1" si="28"/>
        <v/>
      </c>
      <c r="BJ16" s="44" t="str">
        <f ca="1">IF(BI16="","",IF(BI16&lt;=Simulation!$K$7,"YES","NO"))</f>
        <v/>
      </c>
      <c r="BK16" s="27" t="str">
        <f t="shared" ca="1" si="29"/>
        <v/>
      </c>
      <c r="BL16" s="44" t="str">
        <f ca="1">IF(BJ16="NO",IF(BK16&lt;=Simulation!$K$9,AN16,AO16),"")</f>
        <v/>
      </c>
      <c r="BN16" s="44">
        <f t="shared" ca="1" si="30"/>
        <v>4</v>
      </c>
      <c r="BO16" s="6" t="str">
        <f t="shared" ca="1" si="31"/>
        <v>-</v>
      </c>
      <c r="BP16" s="44">
        <f t="shared" ca="1" si="32"/>
        <v>3</v>
      </c>
      <c r="BR16" s="44" t="str">
        <f t="shared" ca="1" si="2"/>
        <v/>
      </c>
      <c r="BS16" s="44" t="str">
        <f t="shared" ca="1" si="2"/>
        <v/>
      </c>
      <c r="BT16" s="44" t="str">
        <f t="shared" ca="1" si="2"/>
        <v/>
      </c>
      <c r="BU16" s="44"/>
      <c r="BV16" s="44">
        <f ca="1">IF(BV15&lt;&gt;"",IF(AND(BV15&lt;60*Simulation!$K$8, BV15+BW16&lt;60*Simulation!$K$8),BV15+BW16,""),"")</f>
        <v>62</v>
      </c>
      <c r="BW16" s="44">
        <f ca="1">IF(BV15&lt;&gt;"",IF(AND(CV15&lt;&gt;"", BX15=CV15),RANDBETWEEN(Simulation!$N$6,Simulation!$P$6),RANDBETWEEN(Simulation!$N$5,Simulation!$P$5)),"")</f>
        <v>15</v>
      </c>
      <c r="BX16" s="44">
        <f t="shared" ca="1" si="69"/>
        <v>3</v>
      </c>
      <c r="BY16" s="44">
        <f t="shared" ca="1" si="33"/>
        <v>1</v>
      </c>
      <c r="BZ16" s="27">
        <f t="shared" ca="1" si="34"/>
        <v>0.39319449005423446</v>
      </c>
      <c r="CA16" s="44">
        <f t="shared" ca="1" si="35"/>
        <v>12</v>
      </c>
      <c r="CB16" s="44" t="str">
        <f ca="1">IF(BV16&lt;&gt;"",VLOOKUP(CA16,'Players Stats'!$C$88:$D$127,2),"")</f>
        <v>Shooting Guard</v>
      </c>
      <c r="CC16" s="44" t="str">
        <f ca="1">IF(BV16&lt;&gt;"",VLOOKUP(CA16,'Players Stats'!$C$88:$E$127,3),"")</f>
        <v>George Hill</v>
      </c>
      <c r="CD16" s="27">
        <f t="shared" ca="1" si="36"/>
        <v>0.85176928031818167</v>
      </c>
      <c r="CE16" s="44">
        <f ca="1">IF(BV16&lt;&gt;"",VLOOKUP('Semi 1'!CA16-5*('Semi 1'!BX16-1),'Players Stats'!$B$136:$J$140,1+BY16),"")</f>
        <v>5.305E-2</v>
      </c>
      <c r="CF16" s="44" t="str">
        <f t="shared" ca="1" si="70"/>
        <v>NO</v>
      </c>
      <c r="CG16" s="27">
        <f t="shared" ca="1" si="37"/>
        <v>0.24322171239845081</v>
      </c>
      <c r="CH16" s="44">
        <f ca="1">IF(BV16&lt;&gt;"",IF(CF16="NO",VLOOKUP(CA16,'Players Stats'!$C$88:$I$127,7),""),"")</f>
        <v>0.28571428571428564</v>
      </c>
      <c r="CI16" s="44">
        <f t="shared" ca="1" si="71"/>
        <v>3</v>
      </c>
      <c r="CJ16" s="27">
        <f t="shared" ca="1" si="38"/>
        <v>0.81546687230707748</v>
      </c>
      <c r="CK16" s="44">
        <f ca="1">IF(CF16="NO",VLOOKUP(CA16,'Players Stats'!$C$88:$H$127,7-'Semi 1'!CI16),"")</f>
        <v>0.36799999999999999</v>
      </c>
      <c r="CL16" s="44">
        <f t="shared" ca="1" si="72"/>
        <v>0</v>
      </c>
      <c r="CM16" s="27" t="str">
        <f t="shared" ca="1" si="39"/>
        <v/>
      </c>
      <c r="CN16" s="44" t="str">
        <f ca="1">IF(CM16="","",IF(CM16&lt;=VLOOKUP(CA16,'Players Stats'!$C$88:$L$127,10),"YES","NO"))</f>
        <v/>
      </c>
      <c r="CO16" s="27" t="str">
        <f t="shared" ca="1" si="40"/>
        <v/>
      </c>
      <c r="CP16" s="44" t="str">
        <f ca="1">IF(CN16="YES",IF(CO16&lt;=VLOOKUP(CA16,'Players Stats'!$C$88:$H$127,6),1,0),"")</f>
        <v/>
      </c>
      <c r="CQ16" s="27" t="str">
        <f t="shared" ca="1" si="41"/>
        <v/>
      </c>
      <c r="CR16" s="44" t="str">
        <f ca="1">IF(AND(CN16="YES",CQ16&lt;&gt;""),IF(CQ16&lt;=VLOOKUP(CA16,'Players Stats'!$C$88:$H$127,6),1,0),"")</f>
        <v/>
      </c>
      <c r="CS16" s="27" t="str">
        <f t="shared" ca="1" si="42"/>
        <v/>
      </c>
      <c r="CT16" s="44" t="str">
        <f ca="1">IF(CS16="","",IF(CS16&lt;=Simulation!$K$7,"YES","NO"))</f>
        <v/>
      </c>
      <c r="CU16" s="27" t="str">
        <f t="shared" ca="1" si="43"/>
        <v/>
      </c>
      <c r="CV16" s="44" t="str">
        <f ca="1">IF(CT16="NO",IF(CU16&lt;=Simulation!$K$9,BX16,BY16),"")</f>
        <v/>
      </c>
      <c r="CX16" s="44">
        <f t="shared" ca="1" si="44"/>
        <v>2</v>
      </c>
      <c r="CY16" s="6" t="str">
        <f t="shared" ca="1" si="45"/>
        <v>-</v>
      </c>
      <c r="CZ16" s="44">
        <f t="shared" ca="1" si="46"/>
        <v>2</v>
      </c>
      <c r="DB16" s="44" t="str">
        <f t="shared" ca="1" si="3"/>
        <v/>
      </c>
      <c r="DC16" s="44" t="str">
        <f t="shared" ca="1" si="3"/>
        <v/>
      </c>
      <c r="DD16" s="44" t="str">
        <f t="shared" ca="1" si="3"/>
        <v/>
      </c>
      <c r="DE16" s="44"/>
      <c r="DF16" s="44">
        <f ca="1">IF(DF15&lt;&gt;"",IF(AND(DF15&lt;60*Simulation!$K$8, DF15+DG16&lt;60*Simulation!$K$8),DF15+DG16,""),"")</f>
        <v>79</v>
      </c>
      <c r="DG16" s="44">
        <f ca="1">IF(DF15&lt;&gt;"",IF(AND(EF15&lt;&gt;"", DH15=EF15),RANDBETWEEN(Simulation!$N$6,Simulation!$P$6),RANDBETWEEN(Simulation!$N$5,Simulation!$P$5)),"")</f>
        <v>23</v>
      </c>
      <c r="DH16" s="44">
        <f t="shared" ca="1" si="73"/>
        <v>1</v>
      </c>
      <c r="DI16" s="44">
        <f t="shared" ca="1" si="47"/>
        <v>3</v>
      </c>
      <c r="DJ16" s="27">
        <f t="shared" ca="1" si="48"/>
        <v>0.49947798294821433</v>
      </c>
      <c r="DK16" s="44">
        <f t="shared" ca="1" si="49"/>
        <v>3</v>
      </c>
      <c r="DL16" s="44" t="str">
        <f ca="1">IF(DF16&lt;&gt;"",VLOOKUP(DK16,'Players Stats'!$C$88:$D$127,2),"")</f>
        <v>Small Forward</v>
      </c>
      <c r="DM16" s="44" t="str">
        <f ca="1">IF(DF16&lt;&gt;"",VLOOKUP(DK16,'Players Stats'!$C$88:$E$127,3),"")</f>
        <v>LeBron James</v>
      </c>
      <c r="DN16" s="27">
        <f t="shared" ca="1" si="50"/>
        <v>0.19469596881932338</v>
      </c>
      <c r="DO16" s="44">
        <f ca="1">IF(DF16&lt;&gt;"",VLOOKUP('Semi 1'!DK16-5*('Semi 1'!DH16-1),'Players Stats'!$B$136:$J$140,1+DI16),"")</f>
        <v>0.10165000000000002</v>
      </c>
      <c r="DP16" s="44" t="str">
        <f t="shared" ca="1" si="74"/>
        <v>NO</v>
      </c>
      <c r="DQ16" s="27">
        <f t="shared" ca="1" si="51"/>
        <v>0.184620316255378</v>
      </c>
      <c r="DR16" s="44">
        <f ca="1">IF(DF16&lt;&gt;"",IF(DP16="NO",VLOOKUP(DK16,'Players Stats'!$C$88:$I$127,7),""),"")</f>
        <v>0.15639810426540282</v>
      </c>
      <c r="DS16" s="44">
        <f t="shared" ca="1" si="75"/>
        <v>2</v>
      </c>
      <c r="DT16" s="27">
        <f t="shared" ca="1" si="52"/>
        <v>0.84082434258236682</v>
      </c>
      <c r="DU16" s="44">
        <f ca="1">IF(DP16="NO",VLOOKUP(DK16,'Players Stats'!$C$88:$H$127,7-'Semi 1'!DS16),"")</f>
        <v>0.56499999999999995</v>
      </c>
      <c r="DV16" s="44">
        <f t="shared" ca="1" si="76"/>
        <v>0</v>
      </c>
      <c r="DW16" s="27">
        <f t="shared" ca="1" si="53"/>
        <v>0.75105640633137205</v>
      </c>
      <c r="DX16" s="44" t="str">
        <f ca="1">IF(DW16="","",IF(DW16&lt;=VLOOKUP(DK16,'Players Stats'!$C$88:$L$127,10),"YES","NO"))</f>
        <v>NO</v>
      </c>
      <c r="DY16" s="27" t="str">
        <f t="shared" ca="1" si="54"/>
        <v/>
      </c>
      <c r="DZ16" s="44" t="str">
        <f ca="1">IF(DX16="YES",IF(DY16&lt;=VLOOKUP(DK16,'Players Stats'!$C$88:$H$127,6),1,0),"")</f>
        <v/>
      </c>
      <c r="EA16" s="27" t="str">
        <f t="shared" ca="1" si="55"/>
        <v/>
      </c>
      <c r="EB16" s="44" t="str">
        <f ca="1">IF(AND(DX16="YES",EA16&lt;&gt;""),IF(EA16&lt;=VLOOKUP(DK16,'Players Stats'!$C$88:$H$127,6),1,0),"")</f>
        <v/>
      </c>
      <c r="EC16" s="27">
        <f t="shared" ca="1" si="56"/>
        <v>0.33291015252385092</v>
      </c>
      <c r="ED16" s="44" t="str">
        <f ca="1">IF(EC16="","",IF(EC16&lt;=Simulation!$K$7,"YES","NO"))</f>
        <v>NO</v>
      </c>
      <c r="EE16" s="27">
        <f t="shared" ca="1" si="57"/>
        <v>0.14224883607285466</v>
      </c>
      <c r="EF16" s="44">
        <f ca="1">IF(ED16="NO",IF(EE16&lt;=Simulation!$K$9,DH16,DI16),"")</f>
        <v>1</v>
      </c>
      <c r="EH16" s="44">
        <f t="shared" ca="1" si="58"/>
        <v>0</v>
      </c>
      <c r="EI16" s="6" t="str">
        <f t="shared" ca="1" si="59"/>
        <v>-</v>
      </c>
      <c r="EJ16" s="44">
        <f t="shared" ca="1" si="60"/>
        <v>2</v>
      </c>
      <c r="EL16" s="44" t="str">
        <f t="shared" ca="1" si="4"/>
        <v/>
      </c>
      <c r="EM16" s="44" t="str">
        <f t="shared" ca="1" si="4"/>
        <v/>
      </c>
      <c r="EN16" s="44" t="str">
        <f t="shared" ca="1" si="4"/>
        <v/>
      </c>
    </row>
    <row r="17" spans="2:144">
      <c r="B17" s="44">
        <f ca="1">IF(B16&lt;&gt;"",IF(AND(B16&lt;60*Simulation!$K$8, B16+C17&lt;60*Simulation!$K$8),B16+C17,""),"")</f>
        <v>94</v>
      </c>
      <c r="C17" s="44">
        <f ca="1">IF(B16&lt;&gt;"",IF(AND(AB16&lt;&gt;"", D16=AB16),RANDBETWEEN(Simulation!$N$6,Simulation!$P$6),RANDBETWEEN(Simulation!$N$5,Simulation!$P$5)),"")</f>
        <v>18</v>
      </c>
      <c r="D17" s="44">
        <f t="shared" ca="1" si="61"/>
        <v>1</v>
      </c>
      <c r="E17" s="44">
        <f t="shared" ca="1" si="5"/>
        <v>3</v>
      </c>
      <c r="F17" s="27">
        <f t="shared" ca="1" si="6"/>
        <v>0.55663916979663963</v>
      </c>
      <c r="G17" s="44">
        <f t="shared" ca="1" si="7"/>
        <v>3</v>
      </c>
      <c r="H17" s="44" t="str">
        <f ca="1">IF(B17&lt;&gt;"",VLOOKUP(G17,'Players Stats'!$C$88:$D$127,2),"")</f>
        <v>Small Forward</v>
      </c>
      <c r="I17" s="44" t="str">
        <f ca="1">IF(B17&lt;&gt;"",VLOOKUP(G17,'Players Stats'!$C$88:$E$127,3),"")</f>
        <v>LeBron James</v>
      </c>
      <c r="J17" s="27">
        <f t="shared" ca="1" si="8"/>
        <v>0.99526110082988706</v>
      </c>
      <c r="K17" s="44">
        <f ca="1">IF(B17&lt;&gt;"",VLOOKUP('Semi 1'!G17-5*('Semi 1'!D17-1),'Players Stats'!$B$136:$J$140,1+E17),"")</f>
        <v>0.10165000000000002</v>
      </c>
      <c r="L17" s="44" t="str">
        <f t="shared" ca="1" si="62"/>
        <v>NO</v>
      </c>
      <c r="M17" s="27">
        <f t="shared" ca="1" si="9"/>
        <v>0.59929074982423347</v>
      </c>
      <c r="N17" s="44">
        <f ca="1">IF(B17&lt;&gt;"",IF(L17="NO",VLOOKUP(G17,'Players Stats'!$C$88:$I$127,7),""),"")</f>
        <v>0.15639810426540282</v>
      </c>
      <c r="O17" s="44">
        <f t="shared" ca="1" si="63"/>
        <v>2</v>
      </c>
      <c r="P17" s="27">
        <f t="shared" ca="1" si="10"/>
        <v>0.7701019262695743</v>
      </c>
      <c r="Q17" s="44">
        <f ca="1">IF(L17="NO",VLOOKUP(G17,'Players Stats'!$C$88:$H$127,7-'Semi 1'!O17),"")</f>
        <v>0.56499999999999995</v>
      </c>
      <c r="R17" s="44">
        <f t="shared" ca="1" si="64"/>
        <v>0</v>
      </c>
      <c r="S17" s="27">
        <f t="shared" ca="1" si="11"/>
        <v>0.6881014079191945</v>
      </c>
      <c r="T17" s="44" t="str">
        <f ca="1">IF(S17="","",IF(S17&lt;=VLOOKUP(G17,'Players Stats'!$C$88:$L$127,10),"YES","NO"))</f>
        <v>NO</v>
      </c>
      <c r="U17" s="27" t="str">
        <f t="shared" ca="1" si="12"/>
        <v/>
      </c>
      <c r="V17" s="44" t="str">
        <f ca="1">IF(T17="YES",IF(U17&lt;=VLOOKUP(G17,'Players Stats'!$C$88:$H$127,6),1,0),"")</f>
        <v/>
      </c>
      <c r="W17" s="27" t="str">
        <f t="shared" ca="1" si="13"/>
        <v/>
      </c>
      <c r="X17" s="44" t="str">
        <f ca="1">IF(AND(T17="YES",W17&lt;&gt;""),IF(W17&lt;=VLOOKUP(G17,'Players Stats'!$C$88:$H$127,6),1,0),"")</f>
        <v/>
      </c>
      <c r="Y17" s="27">
        <f t="shared" ca="1" si="14"/>
        <v>0.72898613728276829</v>
      </c>
      <c r="Z17" s="44" t="str">
        <f ca="1">IF(Y17="","",IF(Y17&lt;=Simulation!$K$7,"YES","NO"))</f>
        <v>NO</v>
      </c>
      <c r="AA17" s="27">
        <f t="shared" ca="1" si="15"/>
        <v>0.71446268830266058</v>
      </c>
      <c r="AB17" s="44">
        <f ca="1">IF(Z17="NO",IF(AA17&lt;=Simulation!$K$9,D17,E17),"")</f>
        <v>3</v>
      </c>
      <c r="AD17" s="44">
        <f t="shared" ca="1" si="16"/>
        <v>0</v>
      </c>
      <c r="AE17" s="6" t="str">
        <f t="shared" ca="1" si="17"/>
        <v>-</v>
      </c>
      <c r="AF17" s="44">
        <f t="shared" ca="1" si="18"/>
        <v>2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89</v>
      </c>
      <c r="AM17" s="44">
        <f ca="1">IF(AL16&lt;&gt;"",IF(AND(BL16&lt;&gt;"", AN16=BL16),RANDBETWEEN(Simulation!$N$6,Simulation!$P$6),RANDBETWEEN(Simulation!$N$5,Simulation!$P$5)),"")</f>
        <v>16</v>
      </c>
      <c r="AN17" s="44">
        <f t="shared" ca="1" si="65"/>
        <v>3</v>
      </c>
      <c r="AO17" s="44">
        <f t="shared" ca="1" si="19"/>
        <v>1</v>
      </c>
      <c r="AP17" s="27">
        <f t="shared" ca="1" si="20"/>
        <v>0.45267822385047951</v>
      </c>
      <c r="AQ17" s="44">
        <f t="shared" ca="1" si="21"/>
        <v>13</v>
      </c>
      <c r="AR17" s="44" t="str">
        <f ca="1">IF(AL17&lt;&gt;"",VLOOKUP(AQ17,'Players Stats'!$C$88:$D$127,2),"")</f>
        <v>Small Forward</v>
      </c>
      <c r="AS17" s="44" t="str">
        <f ca="1">IF(AL17&lt;&gt;"",VLOOKUP(AQ17,'Players Stats'!$C$88:$E$127,3),"")</f>
        <v>David West</v>
      </c>
      <c r="AT17" s="27">
        <f t="shared" ca="1" si="22"/>
        <v>0.53851565525465372</v>
      </c>
      <c r="AU17" s="44">
        <f ca="1">IF(AL17&lt;&gt;"",VLOOKUP('Semi 1'!AQ17-5*('Semi 1'!AN17-1),'Players Stats'!$B$136:$J$140,1+AO17),"")</f>
        <v>0.12745000000000001</v>
      </c>
      <c r="AV17" s="44" t="str">
        <f t="shared" ca="1" si="66"/>
        <v>NO</v>
      </c>
      <c r="AW17" s="27">
        <f t="shared" ca="1" si="23"/>
        <v>0.52183605861285531</v>
      </c>
      <c r="AX17" s="44">
        <f ca="1">IF(AL17&lt;&gt;"",IF(AV17="NO",VLOOKUP(AQ17,'Players Stats'!$C$88:$I$127,7),""),"")</f>
        <v>2.1276595744680847E-2</v>
      </c>
      <c r="AY17" s="44">
        <f t="shared" ca="1" si="67"/>
        <v>2</v>
      </c>
      <c r="AZ17" s="27">
        <f t="shared" ca="1" si="24"/>
        <v>8.2635620630144735E-2</v>
      </c>
      <c r="BA17" s="44">
        <f ca="1">IF(AV17="NO",VLOOKUP(AQ17,'Players Stats'!$C$88:$H$127,7-'Semi 1'!AY17),"")</f>
        <v>0.498</v>
      </c>
      <c r="BB17" s="44">
        <f t="shared" ca="1" si="68"/>
        <v>2</v>
      </c>
      <c r="BC17" s="27">
        <f t="shared" ca="1" si="25"/>
        <v>0.16290773739422326</v>
      </c>
      <c r="BD17" s="44" t="str">
        <f ca="1">IF(BC17="","",IF(BC17&lt;=VLOOKUP(AQ17,'Players Stats'!$C$88:$L$127,10),"YES","NO"))</f>
        <v>NO</v>
      </c>
      <c r="BE17" s="27" t="str">
        <f t="shared" ca="1" si="26"/>
        <v/>
      </c>
      <c r="BF17" s="44" t="str">
        <f ca="1">IF(BD17="YES",IF(BE17&lt;=VLOOKUP(AQ17,'Players Stats'!$C$88:$H$127,6),1,0),"")</f>
        <v/>
      </c>
      <c r="BG17" s="27" t="str">
        <f t="shared" ca="1" si="27"/>
        <v/>
      </c>
      <c r="BH17" s="44" t="str">
        <f ca="1">IF(AND(BD17="YES",BG17&lt;&gt;""),IF(BG17&lt;=VLOOKUP(AQ17,'Players Stats'!$C$88:$H$127,6),1,0),"")</f>
        <v/>
      </c>
      <c r="BI17" s="27" t="str">
        <f t="shared" ca="1" si="28"/>
        <v/>
      </c>
      <c r="BJ17" s="44" t="str">
        <f ca="1">IF(BI17="","",IF(BI17&lt;=Simulation!$K$7,"YES","NO"))</f>
        <v/>
      </c>
      <c r="BK17" s="27" t="str">
        <f t="shared" ca="1" si="29"/>
        <v/>
      </c>
      <c r="BL17" s="44" t="str">
        <f ca="1">IF(BJ17="NO",IF(BK17&lt;=Simulation!$K$9,AN17,AO17),"")</f>
        <v/>
      </c>
      <c r="BN17" s="44">
        <f t="shared" ca="1" si="30"/>
        <v>4</v>
      </c>
      <c r="BO17" s="6" t="str">
        <f t="shared" ca="1" si="31"/>
        <v>-</v>
      </c>
      <c r="BP17" s="44">
        <f t="shared" ca="1" si="32"/>
        <v>5</v>
      </c>
      <c r="BR17" s="44" t="str">
        <f t="shared" ca="1" si="2"/>
        <v/>
      </c>
      <c r="BS17" s="44" t="str">
        <f t="shared" ca="1" si="2"/>
        <v/>
      </c>
      <c r="BT17" s="44" t="str">
        <f t="shared" ca="1" si="2"/>
        <v/>
      </c>
      <c r="BU17" s="44"/>
      <c r="BV17" s="44">
        <f ca="1">IF(BV16&lt;&gt;"",IF(AND(BV16&lt;60*Simulation!$K$8, BV16+BW17&lt;60*Simulation!$K$8),BV16+BW17,""),"")</f>
        <v>81</v>
      </c>
      <c r="BW17" s="44">
        <f ca="1">IF(BV16&lt;&gt;"",IF(AND(CV16&lt;&gt;"", BX16=CV16),RANDBETWEEN(Simulation!$N$6,Simulation!$P$6),RANDBETWEEN(Simulation!$N$5,Simulation!$P$5)),"")</f>
        <v>19</v>
      </c>
      <c r="BX17" s="44">
        <f t="shared" ca="1" si="69"/>
        <v>1</v>
      </c>
      <c r="BY17" s="44">
        <f t="shared" ca="1" si="33"/>
        <v>3</v>
      </c>
      <c r="BZ17" s="27">
        <f t="shared" ca="1" si="34"/>
        <v>0.6267846421761899</v>
      </c>
      <c r="CA17" s="44">
        <f t="shared" ca="1" si="35"/>
        <v>4</v>
      </c>
      <c r="CB17" s="44" t="str">
        <f ca="1">IF(BV17&lt;&gt;"",VLOOKUP(CA17,'Players Stats'!$C$88:$D$127,2),"")</f>
        <v>Power Forward</v>
      </c>
      <c r="CC17" s="44" t="str">
        <f ca="1">IF(BV17&lt;&gt;"",VLOOKUP(CA17,'Players Stats'!$C$88:$E$127,3),"")</f>
        <v>Shane Battier</v>
      </c>
      <c r="CD17" s="27">
        <f t="shared" ca="1" si="36"/>
        <v>0.98036247199684523</v>
      </c>
      <c r="CE17" s="44">
        <f ca="1">IF(BV17&lt;&gt;"",VLOOKUP('Semi 1'!CA17-5*('Semi 1'!BX17-1),'Players Stats'!$B$136:$J$140,1+BY17),"")</f>
        <v>0.11534999999999999</v>
      </c>
      <c r="CF17" s="44" t="str">
        <f t="shared" ca="1" si="70"/>
        <v>NO</v>
      </c>
      <c r="CG17" s="27">
        <f t="shared" ca="1" si="37"/>
        <v>0.35058456164434448</v>
      </c>
      <c r="CH17" s="44">
        <f ca="1">IF(BV17&lt;&gt;"",IF(CF17="NO",VLOOKUP(CA17,'Players Stats'!$C$88:$I$127,7),""),"")</f>
        <v>0.46808510638297873</v>
      </c>
      <c r="CI17" s="44">
        <f t="shared" ca="1" si="71"/>
        <v>3</v>
      </c>
      <c r="CJ17" s="27">
        <f t="shared" ca="1" si="38"/>
        <v>0.38034762010320944</v>
      </c>
      <c r="CK17" s="44">
        <f ca="1">IF(CF17="NO",VLOOKUP(CA17,'Players Stats'!$C$88:$H$127,7-'Semi 1'!CI17),"")</f>
        <v>0.43</v>
      </c>
      <c r="CL17" s="44">
        <f t="shared" ca="1" si="72"/>
        <v>3</v>
      </c>
      <c r="CM17" s="27" t="str">
        <f t="shared" ca="1" si="39"/>
        <v/>
      </c>
      <c r="CN17" s="44" t="str">
        <f ca="1">IF(CM17="","",IF(CM17&lt;=VLOOKUP(CA17,'Players Stats'!$C$88:$L$127,10),"YES","NO"))</f>
        <v/>
      </c>
      <c r="CO17" s="27" t="str">
        <f t="shared" ca="1" si="40"/>
        <v/>
      </c>
      <c r="CP17" s="44" t="str">
        <f ca="1">IF(CN17="YES",IF(CO17&lt;=VLOOKUP(CA17,'Players Stats'!$C$88:$H$127,6),1,0),"")</f>
        <v/>
      </c>
      <c r="CQ17" s="27" t="str">
        <f t="shared" ca="1" si="41"/>
        <v/>
      </c>
      <c r="CR17" s="44" t="str">
        <f ca="1">IF(AND(CN17="YES",CQ17&lt;&gt;""),IF(CQ17&lt;=VLOOKUP(CA17,'Players Stats'!$C$88:$H$127,6),1,0),"")</f>
        <v/>
      </c>
      <c r="CS17" s="27" t="str">
        <f t="shared" ca="1" si="42"/>
        <v/>
      </c>
      <c r="CT17" s="44" t="str">
        <f ca="1">IF(CS17="","",IF(CS17&lt;=Simulation!$K$7,"YES","NO"))</f>
        <v/>
      </c>
      <c r="CU17" s="27" t="str">
        <f t="shared" ca="1" si="43"/>
        <v/>
      </c>
      <c r="CV17" s="44" t="str">
        <f ca="1">IF(CT17="NO",IF(CU17&lt;=Simulation!$K$9,BX17,BY17),"")</f>
        <v/>
      </c>
      <c r="CX17" s="44">
        <f t="shared" ca="1" si="44"/>
        <v>5</v>
      </c>
      <c r="CY17" s="6" t="str">
        <f t="shared" ca="1" si="45"/>
        <v>-</v>
      </c>
      <c r="CZ17" s="44">
        <f t="shared" ca="1" si="46"/>
        <v>2</v>
      </c>
      <c r="DB17" s="44" t="str">
        <f t="shared" ca="1" si="3"/>
        <v/>
      </c>
      <c r="DC17" s="44" t="str">
        <f t="shared" ca="1" si="3"/>
        <v/>
      </c>
      <c r="DD17" s="44" t="str">
        <f t="shared" ca="1" si="3"/>
        <v/>
      </c>
      <c r="DE17" s="44"/>
      <c r="DF17" s="44">
        <f ca="1">IF(DF16&lt;&gt;"",IF(AND(DF16&lt;60*Simulation!$K$8, DF16+DG17&lt;60*Simulation!$K$8),DF16+DG17,""),"")</f>
        <v>81</v>
      </c>
      <c r="DG17" s="44">
        <f ca="1">IF(DF16&lt;&gt;"",IF(AND(EF16&lt;&gt;"", DH16=EF16),RANDBETWEEN(Simulation!$N$6,Simulation!$P$6),RANDBETWEEN(Simulation!$N$5,Simulation!$P$5)),"")</f>
        <v>2</v>
      </c>
      <c r="DH17" s="44">
        <f t="shared" ca="1" si="73"/>
        <v>1</v>
      </c>
      <c r="DI17" s="44">
        <f t="shared" ca="1" si="47"/>
        <v>3</v>
      </c>
      <c r="DJ17" s="27">
        <f t="shared" ca="1" si="48"/>
        <v>0.73249238992144972</v>
      </c>
      <c r="DK17" s="44">
        <f t="shared" ca="1" si="49"/>
        <v>4</v>
      </c>
      <c r="DL17" s="44" t="str">
        <f ca="1">IF(DF17&lt;&gt;"",VLOOKUP(DK17,'Players Stats'!$C$88:$D$127,2),"")</f>
        <v>Power Forward</v>
      </c>
      <c r="DM17" s="44" t="str">
        <f ca="1">IF(DF17&lt;&gt;"",VLOOKUP(DK17,'Players Stats'!$C$88:$E$127,3),"")</f>
        <v>Shane Battier</v>
      </c>
      <c r="DN17" s="27">
        <f t="shared" ca="1" si="50"/>
        <v>0.62217699481175026</v>
      </c>
      <c r="DO17" s="44">
        <f ca="1">IF(DF17&lt;&gt;"",VLOOKUP('Semi 1'!DK17-5*('Semi 1'!DH17-1),'Players Stats'!$B$136:$J$140,1+DI17),"")</f>
        <v>0.11534999999999999</v>
      </c>
      <c r="DP17" s="44" t="str">
        <f t="shared" ca="1" si="74"/>
        <v>NO</v>
      </c>
      <c r="DQ17" s="27">
        <f t="shared" ca="1" si="51"/>
        <v>0.58078466152576069</v>
      </c>
      <c r="DR17" s="44">
        <f ca="1">IF(DF17&lt;&gt;"",IF(DP17="NO",VLOOKUP(DK17,'Players Stats'!$C$88:$I$127,7),""),"")</f>
        <v>0.46808510638297873</v>
      </c>
      <c r="DS17" s="44">
        <f t="shared" ca="1" si="75"/>
        <v>2</v>
      </c>
      <c r="DT17" s="27">
        <f t="shared" ca="1" si="52"/>
        <v>0.6322218239908689</v>
      </c>
      <c r="DU17" s="44">
        <f ca="1">IF(DP17="NO",VLOOKUP(DK17,'Players Stats'!$C$88:$H$127,7-'Semi 1'!DS17),"")</f>
        <v>0.42</v>
      </c>
      <c r="DV17" s="44">
        <f t="shared" ca="1" si="76"/>
        <v>0</v>
      </c>
      <c r="DW17" s="27">
        <f t="shared" ca="1" si="53"/>
        <v>0.92196225421669875</v>
      </c>
      <c r="DX17" s="44" t="str">
        <f ca="1">IF(DW17="","",IF(DW17&lt;=VLOOKUP(DK17,'Players Stats'!$C$88:$L$127,10),"YES","NO"))</f>
        <v>NO</v>
      </c>
      <c r="DY17" s="27" t="str">
        <f t="shared" ca="1" si="54"/>
        <v/>
      </c>
      <c r="DZ17" s="44" t="str">
        <f ca="1">IF(DX17="YES",IF(DY17&lt;=VLOOKUP(DK17,'Players Stats'!$C$88:$H$127,6),1,0),"")</f>
        <v/>
      </c>
      <c r="EA17" s="27" t="str">
        <f t="shared" ca="1" si="55"/>
        <v/>
      </c>
      <c r="EB17" s="44" t="str">
        <f ca="1">IF(AND(DX17="YES",EA17&lt;&gt;""),IF(EA17&lt;=VLOOKUP(DK17,'Players Stats'!$C$88:$H$127,6),1,0),"")</f>
        <v/>
      </c>
      <c r="EC17" s="27">
        <f t="shared" ca="1" si="56"/>
        <v>0.10894382186898366</v>
      </c>
      <c r="ED17" s="44" t="str">
        <f ca="1">IF(EC17="","",IF(EC17&lt;=Simulation!$K$7,"YES","NO"))</f>
        <v>NO</v>
      </c>
      <c r="EE17" s="27">
        <f t="shared" ca="1" si="57"/>
        <v>0.92722627382581502</v>
      </c>
      <c r="EF17" s="44">
        <f ca="1">IF(ED17="NO",IF(EE17&lt;=Simulation!$K$9,DH17,DI17),"")</f>
        <v>3</v>
      </c>
      <c r="EH17" s="44">
        <f t="shared" ca="1" si="58"/>
        <v>0</v>
      </c>
      <c r="EI17" s="6" t="str">
        <f t="shared" ca="1" si="59"/>
        <v>-</v>
      </c>
      <c r="EJ17" s="44">
        <f t="shared" ca="1" si="60"/>
        <v>2</v>
      </c>
      <c r="EL17" s="44" t="str">
        <f t="shared" ca="1" si="4"/>
        <v/>
      </c>
      <c r="EM17" s="44" t="str">
        <f t="shared" ca="1" si="4"/>
        <v/>
      </c>
      <c r="EN17" s="44" t="str">
        <f t="shared" ca="1" si="4"/>
        <v/>
      </c>
    </row>
    <row r="18" spans="2:144">
      <c r="B18" s="44">
        <f ca="1">IF(B17&lt;&gt;"",IF(AND(B17&lt;60*Simulation!$K$8, B17+C18&lt;60*Simulation!$K$8),B17+C18,""),"")</f>
        <v>114</v>
      </c>
      <c r="C18" s="44">
        <f ca="1">IF(B17&lt;&gt;"",IF(AND(AB17&lt;&gt;"", D17=AB17),RANDBETWEEN(Simulation!$N$6,Simulation!$P$6),RANDBETWEEN(Simulation!$N$5,Simulation!$P$5)),"")</f>
        <v>20</v>
      </c>
      <c r="D18" s="44">
        <f t="shared" ca="1" si="61"/>
        <v>3</v>
      </c>
      <c r="E18" s="44">
        <f t="shared" ca="1" si="5"/>
        <v>1</v>
      </c>
      <c r="F18" s="27">
        <f t="shared" ca="1" si="6"/>
        <v>0.27084799554434569</v>
      </c>
      <c r="G18" s="44">
        <f t="shared" ca="1" si="7"/>
        <v>12</v>
      </c>
      <c r="H18" s="44" t="str">
        <f ca="1">IF(B18&lt;&gt;"",VLOOKUP(G18,'Players Stats'!$C$88:$D$127,2),"")</f>
        <v>Shooting Guard</v>
      </c>
      <c r="I18" s="44" t="str">
        <f ca="1">IF(B18&lt;&gt;"",VLOOKUP(G18,'Players Stats'!$C$88:$E$127,3),"")</f>
        <v>George Hill</v>
      </c>
      <c r="J18" s="27">
        <f t="shared" ca="1" si="8"/>
        <v>0.64024504583804465</v>
      </c>
      <c r="K18" s="44">
        <f ca="1">IF(B18&lt;&gt;"",VLOOKUP('Semi 1'!G18-5*('Semi 1'!D18-1),'Players Stats'!$B$136:$J$140,1+E18),"")</f>
        <v>5.305E-2</v>
      </c>
      <c r="L18" s="44" t="str">
        <f t="shared" ca="1" si="62"/>
        <v>NO</v>
      </c>
      <c r="M18" s="27">
        <f t="shared" ca="1" si="9"/>
        <v>0.53576399330953695</v>
      </c>
      <c r="N18" s="44">
        <f ca="1">IF(B18&lt;&gt;"",IF(L18="NO",VLOOKUP(G18,'Players Stats'!$C$88:$I$127,7),""),"")</f>
        <v>0.28571428571428564</v>
      </c>
      <c r="O18" s="44">
        <f t="shared" ca="1" si="63"/>
        <v>2</v>
      </c>
      <c r="P18" s="27">
        <f t="shared" ca="1" si="10"/>
        <v>2.8310634674719726E-3</v>
      </c>
      <c r="Q18" s="44">
        <f ca="1">IF(L18="NO",VLOOKUP(G18,'Players Stats'!$C$88:$H$127,7-'Semi 1'!O18),"")</f>
        <v>0.443</v>
      </c>
      <c r="R18" s="44">
        <f t="shared" ca="1" si="64"/>
        <v>2</v>
      </c>
      <c r="S18" s="27">
        <f t="shared" ca="1" si="11"/>
        <v>0.39638008202968966</v>
      </c>
      <c r="T18" s="44" t="str">
        <f ca="1">IF(S18="","",IF(S18&lt;=VLOOKUP(G18,'Players Stats'!$C$88:$L$127,10),"YES","NO"))</f>
        <v>NO</v>
      </c>
      <c r="U18" s="27" t="str">
        <f t="shared" ca="1" si="12"/>
        <v/>
      </c>
      <c r="V18" s="44" t="str">
        <f ca="1">IF(T18="YES",IF(U18&lt;=VLOOKUP(G18,'Players Stats'!$C$88:$H$127,6),1,0),"")</f>
        <v/>
      </c>
      <c r="W18" s="27" t="str">
        <f t="shared" ca="1" si="13"/>
        <v/>
      </c>
      <c r="X18" s="44" t="str">
        <f ca="1">IF(AND(T18="YES",W18&lt;&gt;""),IF(W18&lt;=VLOOKUP(G18,'Players Stats'!$C$88:$H$127,6),1,0),"")</f>
        <v/>
      </c>
      <c r="Y18" s="27" t="str">
        <f t="shared" ca="1" si="14"/>
        <v/>
      </c>
      <c r="Z18" s="44" t="str">
        <f ca="1">IF(Y18="","",IF(Y18&lt;=Simulation!$K$7,"YES","NO"))</f>
        <v/>
      </c>
      <c r="AA18" s="27" t="str">
        <f t="shared" ca="1" si="15"/>
        <v/>
      </c>
      <c r="AB18" s="44" t="str">
        <f ca="1">IF(Z18="NO",IF(AA18&lt;=Simulation!$K$9,D18,E18),"")</f>
        <v/>
      </c>
      <c r="AD18" s="44">
        <f t="shared" ca="1" si="16"/>
        <v>0</v>
      </c>
      <c r="AE18" s="6" t="str">
        <f t="shared" ca="1" si="17"/>
        <v>-</v>
      </c>
      <c r="AF18" s="44">
        <f t="shared" ca="1" si="18"/>
        <v>4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103</v>
      </c>
      <c r="AM18" s="44">
        <f ca="1">IF(AL17&lt;&gt;"",IF(AND(BL17&lt;&gt;"", AN17=BL17),RANDBETWEEN(Simulation!$N$6,Simulation!$P$6),RANDBETWEEN(Simulation!$N$5,Simulation!$P$5)),"")</f>
        <v>14</v>
      </c>
      <c r="AN18" s="44">
        <f t="shared" ca="1" si="65"/>
        <v>1</v>
      </c>
      <c r="AO18" s="44">
        <f t="shared" ca="1" si="19"/>
        <v>3</v>
      </c>
      <c r="AP18" s="27">
        <f t="shared" ca="1" si="20"/>
        <v>0.51876055873067206</v>
      </c>
      <c r="AQ18" s="44">
        <f t="shared" ca="1" si="21"/>
        <v>3</v>
      </c>
      <c r="AR18" s="44" t="str">
        <f ca="1">IF(AL18&lt;&gt;"",VLOOKUP(AQ18,'Players Stats'!$C$88:$D$127,2),"")</f>
        <v>Small Forward</v>
      </c>
      <c r="AS18" s="44" t="str">
        <f ca="1">IF(AL18&lt;&gt;"",VLOOKUP(AQ18,'Players Stats'!$C$88:$E$127,3),"")</f>
        <v>LeBron James</v>
      </c>
      <c r="AT18" s="27">
        <f t="shared" ca="1" si="22"/>
        <v>0.11809890287268354</v>
      </c>
      <c r="AU18" s="44">
        <f ca="1">IF(AL18&lt;&gt;"",VLOOKUP('Semi 1'!AQ18-5*('Semi 1'!AN18-1),'Players Stats'!$B$136:$J$140,1+AO18),"")</f>
        <v>0.10165000000000002</v>
      </c>
      <c r="AV18" s="44" t="str">
        <f t="shared" ca="1" si="66"/>
        <v>NO</v>
      </c>
      <c r="AW18" s="27">
        <f t="shared" ca="1" si="23"/>
        <v>0.83181877404214422</v>
      </c>
      <c r="AX18" s="44">
        <f ca="1">IF(AL18&lt;&gt;"",IF(AV18="NO",VLOOKUP(AQ18,'Players Stats'!$C$88:$I$127,7),""),"")</f>
        <v>0.15639810426540282</v>
      </c>
      <c r="AY18" s="44">
        <f t="shared" ca="1" si="67"/>
        <v>2</v>
      </c>
      <c r="AZ18" s="27">
        <f t="shared" ca="1" si="24"/>
        <v>0.15358873247866378</v>
      </c>
      <c r="BA18" s="44">
        <f ca="1">IF(AV18="NO",VLOOKUP(AQ18,'Players Stats'!$C$88:$H$127,7-'Semi 1'!AY18),"")</f>
        <v>0.56499999999999995</v>
      </c>
      <c r="BB18" s="44">
        <f t="shared" ca="1" si="68"/>
        <v>2</v>
      </c>
      <c r="BC18" s="27">
        <f t="shared" ca="1" si="25"/>
        <v>0.80826326339001697</v>
      </c>
      <c r="BD18" s="44" t="str">
        <f ca="1">IF(BC18="","",IF(BC18&lt;=VLOOKUP(AQ18,'Players Stats'!$C$88:$L$127,10),"YES","NO"))</f>
        <v>NO</v>
      </c>
      <c r="BE18" s="27" t="str">
        <f t="shared" ca="1" si="26"/>
        <v/>
      </c>
      <c r="BF18" s="44" t="str">
        <f ca="1">IF(BD18="YES",IF(BE18&lt;=VLOOKUP(AQ18,'Players Stats'!$C$88:$H$127,6),1,0),"")</f>
        <v/>
      </c>
      <c r="BG18" s="27" t="str">
        <f t="shared" ca="1" si="27"/>
        <v/>
      </c>
      <c r="BH18" s="44" t="str">
        <f ca="1">IF(AND(BD18="YES",BG18&lt;&gt;""),IF(BG18&lt;=VLOOKUP(AQ18,'Players Stats'!$C$88:$H$127,6),1,0),"")</f>
        <v/>
      </c>
      <c r="BI18" s="27" t="str">
        <f t="shared" ca="1" si="28"/>
        <v/>
      </c>
      <c r="BJ18" s="44" t="str">
        <f ca="1">IF(BI18="","",IF(BI18&lt;=Simulation!$K$7,"YES","NO"))</f>
        <v/>
      </c>
      <c r="BK18" s="27" t="str">
        <f t="shared" ca="1" si="29"/>
        <v/>
      </c>
      <c r="BL18" s="44" t="str">
        <f ca="1">IF(BJ18="NO",IF(BK18&lt;=Simulation!$K$9,AN18,AO18),"")</f>
        <v/>
      </c>
      <c r="BN18" s="44">
        <f t="shared" ca="1" si="30"/>
        <v>6</v>
      </c>
      <c r="BO18" s="6" t="str">
        <f t="shared" ca="1" si="31"/>
        <v>-</v>
      </c>
      <c r="BP18" s="44">
        <f t="shared" ca="1" si="32"/>
        <v>5</v>
      </c>
      <c r="BR18" s="44" t="str">
        <f t="shared" ca="1" si="2"/>
        <v/>
      </c>
      <c r="BS18" s="44" t="str">
        <f t="shared" ca="1" si="2"/>
        <v/>
      </c>
      <c r="BT18" s="44" t="str">
        <f t="shared" ca="1" si="2"/>
        <v/>
      </c>
      <c r="BU18" s="44"/>
      <c r="BV18" s="44">
        <f ca="1">IF(BV17&lt;&gt;"",IF(AND(BV17&lt;60*Simulation!$K$8, BV17+BW18&lt;60*Simulation!$K$8),BV17+BW18,""),"")</f>
        <v>103</v>
      </c>
      <c r="BW18" s="44">
        <f ca="1">IF(BV17&lt;&gt;"",IF(AND(CV17&lt;&gt;"", BX17=CV17),RANDBETWEEN(Simulation!$N$6,Simulation!$P$6),RANDBETWEEN(Simulation!$N$5,Simulation!$P$5)),"")</f>
        <v>22</v>
      </c>
      <c r="BX18" s="44">
        <f t="shared" ca="1" si="69"/>
        <v>3</v>
      </c>
      <c r="BY18" s="44">
        <f t="shared" ca="1" si="33"/>
        <v>1</v>
      </c>
      <c r="BZ18" s="27">
        <f t="shared" ca="1" si="34"/>
        <v>0.29919503530383629</v>
      </c>
      <c r="CA18" s="44">
        <f t="shared" ca="1" si="35"/>
        <v>12</v>
      </c>
      <c r="CB18" s="44" t="str">
        <f ca="1">IF(BV18&lt;&gt;"",VLOOKUP(CA18,'Players Stats'!$C$88:$D$127,2),"")</f>
        <v>Shooting Guard</v>
      </c>
      <c r="CC18" s="44" t="str">
        <f ca="1">IF(BV18&lt;&gt;"",VLOOKUP(CA18,'Players Stats'!$C$88:$E$127,3),"")</f>
        <v>George Hill</v>
      </c>
      <c r="CD18" s="27">
        <f t="shared" ca="1" si="36"/>
        <v>0.59591845041461089</v>
      </c>
      <c r="CE18" s="44">
        <f ca="1">IF(BV18&lt;&gt;"",VLOOKUP('Semi 1'!CA18-5*('Semi 1'!BX18-1),'Players Stats'!$B$136:$J$140,1+BY18),"")</f>
        <v>5.305E-2</v>
      </c>
      <c r="CF18" s="44" t="str">
        <f t="shared" ca="1" si="70"/>
        <v>NO</v>
      </c>
      <c r="CG18" s="27">
        <f t="shared" ca="1" si="37"/>
        <v>0.54622910244444878</v>
      </c>
      <c r="CH18" s="44">
        <f ca="1">IF(BV18&lt;&gt;"",IF(CF18="NO",VLOOKUP(CA18,'Players Stats'!$C$88:$I$127,7),""),"")</f>
        <v>0.28571428571428564</v>
      </c>
      <c r="CI18" s="44">
        <f t="shared" ca="1" si="71"/>
        <v>2</v>
      </c>
      <c r="CJ18" s="27">
        <f t="shared" ca="1" si="38"/>
        <v>0.92906649106601769</v>
      </c>
      <c r="CK18" s="44">
        <f ca="1">IF(CF18="NO",VLOOKUP(CA18,'Players Stats'!$C$88:$H$127,7-'Semi 1'!CI18),"")</f>
        <v>0.443</v>
      </c>
      <c r="CL18" s="44">
        <f t="shared" ca="1" si="72"/>
        <v>0</v>
      </c>
      <c r="CM18" s="27">
        <f t="shared" ca="1" si="39"/>
        <v>0.78809982451484195</v>
      </c>
      <c r="CN18" s="44" t="str">
        <f ca="1">IF(CM18="","",IF(CM18&lt;=VLOOKUP(CA18,'Players Stats'!$C$88:$L$127,10),"YES","NO"))</f>
        <v>NO</v>
      </c>
      <c r="CO18" s="27" t="str">
        <f t="shared" ca="1" si="40"/>
        <v/>
      </c>
      <c r="CP18" s="44" t="str">
        <f ca="1">IF(CN18="YES",IF(CO18&lt;=VLOOKUP(CA18,'Players Stats'!$C$88:$H$127,6),1,0),"")</f>
        <v/>
      </c>
      <c r="CQ18" s="27" t="str">
        <f t="shared" ca="1" si="41"/>
        <v/>
      </c>
      <c r="CR18" s="44" t="str">
        <f ca="1">IF(AND(CN18="YES",CQ18&lt;&gt;""),IF(CQ18&lt;=VLOOKUP(CA18,'Players Stats'!$C$88:$H$127,6),1,0),"")</f>
        <v/>
      </c>
      <c r="CS18" s="27">
        <f t="shared" ca="1" si="42"/>
        <v>0.84421584033664199</v>
      </c>
      <c r="CT18" s="44" t="str">
        <f ca="1">IF(CS18="","",IF(CS18&lt;=Simulation!$K$7,"YES","NO"))</f>
        <v>NO</v>
      </c>
      <c r="CU18" s="27">
        <f t="shared" ca="1" si="43"/>
        <v>0.49553211721690316</v>
      </c>
      <c r="CV18" s="44">
        <f ca="1">IF(CT18="NO",IF(CU18&lt;=Simulation!$K$9,BX18,BY18),"")</f>
        <v>1</v>
      </c>
      <c r="CX18" s="44">
        <f t="shared" ca="1" si="44"/>
        <v>5</v>
      </c>
      <c r="CY18" s="6" t="str">
        <f t="shared" ca="1" si="45"/>
        <v>-</v>
      </c>
      <c r="CZ18" s="44">
        <f t="shared" ca="1" si="46"/>
        <v>2</v>
      </c>
      <c r="DB18" s="44" t="str">
        <f t="shared" ca="1" si="3"/>
        <v/>
      </c>
      <c r="DC18" s="44" t="str">
        <f t="shared" ca="1" si="3"/>
        <v/>
      </c>
      <c r="DD18" s="44" t="str">
        <f t="shared" ca="1" si="3"/>
        <v/>
      </c>
      <c r="DE18" s="44"/>
      <c r="DF18" s="44">
        <f ca="1">IF(DF17&lt;&gt;"",IF(AND(DF17&lt;60*Simulation!$K$8, DF17+DG18&lt;60*Simulation!$K$8),DF17+DG18,""),"")</f>
        <v>90</v>
      </c>
      <c r="DG18" s="44">
        <f ca="1">IF(DF17&lt;&gt;"",IF(AND(EF17&lt;&gt;"", DH17=EF17),RANDBETWEEN(Simulation!$N$6,Simulation!$P$6),RANDBETWEEN(Simulation!$N$5,Simulation!$P$5)),"")</f>
        <v>9</v>
      </c>
      <c r="DH18" s="44">
        <f t="shared" ca="1" si="73"/>
        <v>3</v>
      </c>
      <c r="DI18" s="44">
        <f t="shared" ca="1" si="47"/>
        <v>1</v>
      </c>
      <c r="DJ18" s="27">
        <f t="shared" ca="1" si="48"/>
        <v>0.840455057953297</v>
      </c>
      <c r="DK18" s="44">
        <f t="shared" ca="1" si="49"/>
        <v>15</v>
      </c>
      <c r="DL18" s="44" t="str">
        <f ca="1">IF(DF18&lt;&gt;"",VLOOKUP(DK18,'Players Stats'!$C$88:$D$127,2),"")</f>
        <v>Center</v>
      </c>
      <c r="DM18" s="44" t="str">
        <f ca="1">IF(DF18&lt;&gt;"",VLOOKUP(DK18,'Players Stats'!$C$88:$E$127,3),"")</f>
        <v>Roy Hibbert</v>
      </c>
      <c r="DN18" s="27">
        <f t="shared" ca="1" si="50"/>
        <v>0.23310000028341737</v>
      </c>
      <c r="DO18" s="44">
        <f ca="1">IF(DF18&lt;&gt;"",VLOOKUP('Semi 1'!DK18-5*('Semi 1'!DH18-1),'Players Stats'!$B$136:$J$140,1+DI18),"")</f>
        <v>0.11485000000000001</v>
      </c>
      <c r="DP18" s="44" t="str">
        <f t="shared" ca="1" si="74"/>
        <v>NO</v>
      </c>
      <c r="DQ18" s="27">
        <f t="shared" ca="1" si="51"/>
        <v>0.19402547155139116</v>
      </c>
      <c r="DR18" s="44">
        <f ca="1">IF(DF18&lt;&gt;"",IF(DP18="NO",VLOOKUP(DK18,'Players Stats'!$C$88:$I$127,7),""),"")</f>
        <v>9.0909090909090922E-3</v>
      </c>
      <c r="DS18" s="44">
        <f t="shared" ca="1" si="75"/>
        <v>2</v>
      </c>
      <c r="DT18" s="27">
        <f t="shared" ca="1" si="52"/>
        <v>0.3416116876941091</v>
      </c>
      <c r="DU18" s="44">
        <f ca="1">IF(DP18="NO",VLOOKUP(DK18,'Players Stats'!$C$88:$H$127,7-'Semi 1'!DS18),"")</f>
        <v>0.44800000000000001</v>
      </c>
      <c r="DV18" s="44">
        <f t="shared" ca="1" si="76"/>
        <v>2</v>
      </c>
      <c r="DW18" s="27">
        <f t="shared" ca="1" si="53"/>
        <v>0.71060941700706093</v>
      </c>
      <c r="DX18" s="44" t="str">
        <f ca="1">IF(DW18="","",IF(DW18&lt;=VLOOKUP(DK18,'Players Stats'!$C$88:$L$127,10),"YES","NO"))</f>
        <v>NO</v>
      </c>
      <c r="DY18" s="27" t="str">
        <f t="shared" ca="1" si="54"/>
        <v/>
      </c>
      <c r="DZ18" s="44" t="str">
        <f ca="1">IF(DX18="YES",IF(DY18&lt;=VLOOKUP(DK18,'Players Stats'!$C$88:$H$127,6),1,0),"")</f>
        <v/>
      </c>
      <c r="EA18" s="27" t="str">
        <f t="shared" ca="1" si="55"/>
        <v/>
      </c>
      <c r="EB18" s="44" t="str">
        <f ca="1">IF(AND(DX18="YES",EA18&lt;&gt;""),IF(EA18&lt;=VLOOKUP(DK18,'Players Stats'!$C$88:$H$127,6),1,0),"")</f>
        <v/>
      </c>
      <c r="EC18" s="27" t="str">
        <f t="shared" ca="1" si="56"/>
        <v/>
      </c>
      <c r="ED18" s="44" t="str">
        <f ca="1">IF(EC18="","",IF(EC18&lt;=Simulation!$K$7,"YES","NO"))</f>
        <v/>
      </c>
      <c r="EE18" s="27" t="str">
        <f t="shared" ca="1" si="57"/>
        <v/>
      </c>
      <c r="EF18" s="44" t="str">
        <f ca="1">IF(ED18="NO",IF(EE18&lt;=Simulation!$K$9,DH18,DI18),"")</f>
        <v/>
      </c>
      <c r="EH18" s="44">
        <f t="shared" ca="1" si="58"/>
        <v>0</v>
      </c>
      <c r="EI18" s="6" t="str">
        <f t="shared" ca="1" si="59"/>
        <v>-</v>
      </c>
      <c r="EJ18" s="44">
        <f t="shared" ca="1" si="60"/>
        <v>4</v>
      </c>
      <c r="EL18" s="44" t="str">
        <f t="shared" ca="1" si="4"/>
        <v/>
      </c>
      <c r="EM18" s="44" t="str">
        <f t="shared" ca="1" si="4"/>
        <v/>
      </c>
      <c r="EN18" s="44" t="str">
        <f t="shared" ca="1" si="4"/>
        <v/>
      </c>
    </row>
    <row r="19" spans="2:144">
      <c r="B19" s="44">
        <f ca="1">IF(B18&lt;&gt;"",IF(AND(B18&lt;60*Simulation!$K$8, B18+C19&lt;60*Simulation!$K$8),B18+C19,""),"")</f>
        <v>138</v>
      </c>
      <c r="C19" s="44">
        <f ca="1">IF(B18&lt;&gt;"",IF(AND(AB18&lt;&gt;"", D18=AB18),RANDBETWEEN(Simulation!$N$6,Simulation!$P$6),RANDBETWEEN(Simulation!$N$5,Simulation!$P$5)),"")</f>
        <v>24</v>
      </c>
      <c r="D19" s="44">
        <f t="shared" ca="1" si="61"/>
        <v>1</v>
      </c>
      <c r="E19" s="44">
        <f t="shared" ca="1" si="5"/>
        <v>3</v>
      </c>
      <c r="F19" s="27">
        <f t="shared" ca="1" si="6"/>
        <v>0.86619893474805199</v>
      </c>
      <c r="G19" s="44">
        <f t="shared" ca="1" si="7"/>
        <v>5</v>
      </c>
      <c r="H19" s="44" t="str">
        <f ca="1">IF(B19&lt;&gt;"",VLOOKUP(G19,'Players Stats'!$C$88:$D$127,2),"")</f>
        <v>Center</v>
      </c>
      <c r="I19" s="44" t="str">
        <f ca="1">IF(B19&lt;&gt;"",VLOOKUP(G19,'Players Stats'!$C$88:$E$127,3),"")</f>
        <v>Chris Bosh</v>
      </c>
      <c r="J19" s="27">
        <f t="shared" ca="1" si="8"/>
        <v>0.98628578320818094</v>
      </c>
      <c r="K19" s="44">
        <f ca="1">IF(B19&lt;&gt;"",VLOOKUP('Semi 1'!G19-5*('Semi 1'!D19-1),'Players Stats'!$B$136:$J$140,1+E19),"")</f>
        <v>0.14460000000000001</v>
      </c>
      <c r="L19" s="44" t="str">
        <f t="shared" ca="1" si="62"/>
        <v>NO</v>
      </c>
      <c r="M19" s="27">
        <f t="shared" ca="1" si="9"/>
        <v>0.3106738620066144</v>
      </c>
      <c r="N19" s="44">
        <f ca="1">IF(B19&lt;&gt;"",IF(L19="NO",VLOOKUP(G19,'Players Stats'!$C$88:$I$127,7),""),"")</f>
        <v>7.5187969924812026E-2</v>
      </c>
      <c r="O19" s="44">
        <f t="shared" ca="1" si="63"/>
        <v>2</v>
      </c>
      <c r="P19" s="27">
        <f t="shared" ca="1" si="10"/>
        <v>0.41262696372983643</v>
      </c>
      <c r="Q19" s="44">
        <f ca="1">IF(L19="NO",VLOOKUP(G19,'Players Stats'!$C$88:$H$127,7-'Semi 1'!O19),"")</f>
        <v>0.53500000000000003</v>
      </c>
      <c r="R19" s="44">
        <f t="shared" ca="1" si="64"/>
        <v>2</v>
      </c>
      <c r="S19" s="27">
        <f t="shared" ca="1" si="11"/>
        <v>0.25895721334545496</v>
      </c>
      <c r="T19" s="44" t="str">
        <f ca="1">IF(S19="","",IF(S19&lt;=VLOOKUP(G19,'Players Stats'!$C$88:$L$127,10),"YES","NO"))</f>
        <v>NO</v>
      </c>
      <c r="U19" s="27" t="str">
        <f t="shared" ca="1" si="12"/>
        <v/>
      </c>
      <c r="V19" s="44" t="str">
        <f ca="1">IF(T19="YES",IF(U19&lt;=VLOOKUP(G19,'Players Stats'!$C$88:$H$127,6),1,0),"")</f>
        <v/>
      </c>
      <c r="W19" s="27" t="str">
        <f t="shared" ca="1" si="13"/>
        <v/>
      </c>
      <c r="X19" s="44" t="str">
        <f ca="1">IF(AND(T19="YES",W19&lt;&gt;""),IF(W19&lt;=VLOOKUP(G19,'Players Stats'!$C$88:$H$127,6),1,0),"")</f>
        <v/>
      </c>
      <c r="Y19" s="27" t="str">
        <f t="shared" ca="1" si="14"/>
        <v/>
      </c>
      <c r="Z19" s="44" t="str">
        <f ca="1">IF(Y19="","",IF(Y19&lt;=Simulation!$K$7,"YES","NO"))</f>
        <v/>
      </c>
      <c r="AA19" s="27" t="str">
        <f t="shared" ca="1" si="15"/>
        <v/>
      </c>
      <c r="AB19" s="44" t="str">
        <f ca="1">IF(Z19="NO",IF(AA19&lt;=Simulation!$K$9,D19,E19),"")</f>
        <v/>
      </c>
      <c r="AD19" s="44">
        <f t="shared" ca="1" si="16"/>
        <v>2</v>
      </c>
      <c r="AE19" s="6" t="str">
        <f t="shared" ca="1" si="17"/>
        <v>-</v>
      </c>
      <c r="AF19" s="44">
        <f t="shared" ca="1" si="18"/>
        <v>4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127</v>
      </c>
      <c r="AM19" s="44">
        <f ca="1">IF(AL18&lt;&gt;"",IF(AND(BL18&lt;&gt;"", AN18=BL18),RANDBETWEEN(Simulation!$N$6,Simulation!$P$6),RANDBETWEEN(Simulation!$N$5,Simulation!$P$5)),"")</f>
        <v>24</v>
      </c>
      <c r="AN19" s="44">
        <f t="shared" ca="1" si="65"/>
        <v>3</v>
      </c>
      <c r="AO19" s="44">
        <f t="shared" ca="1" si="19"/>
        <v>1</v>
      </c>
      <c r="AP19" s="27">
        <f t="shared" ca="1" si="20"/>
        <v>0.52125752949662985</v>
      </c>
      <c r="AQ19" s="44">
        <f t="shared" ca="1" si="21"/>
        <v>13</v>
      </c>
      <c r="AR19" s="44" t="str">
        <f ca="1">IF(AL19&lt;&gt;"",VLOOKUP(AQ19,'Players Stats'!$C$88:$D$127,2),"")</f>
        <v>Small Forward</v>
      </c>
      <c r="AS19" s="44" t="str">
        <f ca="1">IF(AL19&lt;&gt;"",VLOOKUP(AQ19,'Players Stats'!$C$88:$E$127,3),"")</f>
        <v>David West</v>
      </c>
      <c r="AT19" s="27">
        <f t="shared" ca="1" si="22"/>
        <v>0.89885252329916032</v>
      </c>
      <c r="AU19" s="44">
        <f ca="1">IF(AL19&lt;&gt;"",VLOOKUP('Semi 1'!AQ19-5*('Semi 1'!AN19-1),'Players Stats'!$B$136:$J$140,1+AO19),"")</f>
        <v>0.12745000000000001</v>
      </c>
      <c r="AV19" s="44" t="str">
        <f t="shared" ca="1" si="66"/>
        <v>NO</v>
      </c>
      <c r="AW19" s="27">
        <f t="shared" ca="1" si="23"/>
        <v>0.46588677425857272</v>
      </c>
      <c r="AX19" s="44">
        <f ca="1">IF(AL19&lt;&gt;"",IF(AV19="NO",VLOOKUP(AQ19,'Players Stats'!$C$88:$I$127,7),""),"")</f>
        <v>2.1276595744680847E-2</v>
      </c>
      <c r="AY19" s="44">
        <f t="shared" ca="1" si="67"/>
        <v>2</v>
      </c>
      <c r="AZ19" s="27">
        <f t="shared" ca="1" si="24"/>
        <v>0.47989055211080656</v>
      </c>
      <c r="BA19" s="44">
        <f ca="1">IF(AV19="NO",VLOOKUP(AQ19,'Players Stats'!$C$88:$H$127,7-'Semi 1'!AY19),"")</f>
        <v>0.498</v>
      </c>
      <c r="BB19" s="44">
        <f t="shared" ca="1" si="68"/>
        <v>2</v>
      </c>
      <c r="BC19" s="27">
        <f t="shared" ca="1" si="25"/>
        <v>0.78593881907305263</v>
      </c>
      <c r="BD19" s="44" t="str">
        <f ca="1">IF(BC19="","",IF(BC19&lt;=VLOOKUP(AQ19,'Players Stats'!$C$88:$L$127,10),"YES","NO"))</f>
        <v>NO</v>
      </c>
      <c r="BE19" s="27" t="str">
        <f t="shared" ca="1" si="26"/>
        <v/>
      </c>
      <c r="BF19" s="44" t="str">
        <f ca="1">IF(BD19="YES",IF(BE19&lt;=VLOOKUP(AQ19,'Players Stats'!$C$88:$H$127,6),1,0),"")</f>
        <v/>
      </c>
      <c r="BG19" s="27" t="str">
        <f t="shared" ca="1" si="27"/>
        <v/>
      </c>
      <c r="BH19" s="44" t="str">
        <f ca="1">IF(AND(BD19="YES",BG19&lt;&gt;""),IF(BG19&lt;=VLOOKUP(AQ19,'Players Stats'!$C$88:$H$127,6),1,0),"")</f>
        <v/>
      </c>
      <c r="BI19" s="27" t="str">
        <f t="shared" ca="1" si="28"/>
        <v/>
      </c>
      <c r="BJ19" s="44" t="str">
        <f ca="1">IF(BI19="","",IF(BI19&lt;=Simulation!$K$7,"YES","NO"))</f>
        <v/>
      </c>
      <c r="BK19" s="27" t="str">
        <f t="shared" ca="1" si="29"/>
        <v/>
      </c>
      <c r="BL19" s="44" t="str">
        <f ca="1">IF(BJ19="NO",IF(BK19&lt;=Simulation!$K$9,AN19,AO19),"")</f>
        <v/>
      </c>
      <c r="BN19" s="44">
        <f t="shared" ca="1" si="30"/>
        <v>6</v>
      </c>
      <c r="BO19" s="6" t="str">
        <f t="shared" ca="1" si="31"/>
        <v>-</v>
      </c>
      <c r="BP19" s="44">
        <f t="shared" ca="1" si="32"/>
        <v>7</v>
      </c>
      <c r="BR19" s="44" t="str">
        <f t="shared" ca="1" si="2"/>
        <v/>
      </c>
      <c r="BS19" s="44" t="str">
        <f t="shared" ca="1" si="2"/>
        <v/>
      </c>
      <c r="BT19" s="44" t="str">
        <f t="shared" ca="1" si="2"/>
        <v/>
      </c>
      <c r="BU19" s="44"/>
      <c r="BV19" s="44">
        <f ca="1">IF(BV18&lt;&gt;"",IF(AND(BV18&lt;60*Simulation!$K$8, BV18+BW19&lt;60*Simulation!$K$8),BV18+BW19,""),"")</f>
        <v>118</v>
      </c>
      <c r="BW19" s="44">
        <f ca="1">IF(BV18&lt;&gt;"",IF(AND(CV18&lt;&gt;"", BX18=CV18),RANDBETWEEN(Simulation!$N$6,Simulation!$P$6),RANDBETWEEN(Simulation!$N$5,Simulation!$P$5)),"")</f>
        <v>15</v>
      </c>
      <c r="BX19" s="44">
        <f t="shared" ca="1" si="69"/>
        <v>1</v>
      </c>
      <c r="BY19" s="44">
        <f t="shared" ca="1" si="33"/>
        <v>3</v>
      </c>
      <c r="BZ19" s="27">
        <f t="shared" ca="1" si="34"/>
        <v>0.48245635305844581</v>
      </c>
      <c r="CA19" s="44">
        <f t="shared" ca="1" si="35"/>
        <v>3</v>
      </c>
      <c r="CB19" s="44" t="str">
        <f ca="1">IF(BV19&lt;&gt;"",VLOOKUP(CA19,'Players Stats'!$C$88:$D$127,2),"")</f>
        <v>Small Forward</v>
      </c>
      <c r="CC19" s="44" t="str">
        <f ca="1">IF(BV19&lt;&gt;"",VLOOKUP(CA19,'Players Stats'!$C$88:$E$127,3),"")</f>
        <v>LeBron James</v>
      </c>
      <c r="CD19" s="27">
        <f t="shared" ca="1" si="36"/>
        <v>0.88637021212955491</v>
      </c>
      <c r="CE19" s="44">
        <f ca="1">IF(BV19&lt;&gt;"",VLOOKUP('Semi 1'!CA19-5*('Semi 1'!BX19-1),'Players Stats'!$B$136:$J$140,1+BY19),"")</f>
        <v>0.10165000000000002</v>
      </c>
      <c r="CF19" s="44" t="str">
        <f t="shared" ca="1" si="70"/>
        <v>NO</v>
      </c>
      <c r="CG19" s="27">
        <f t="shared" ca="1" si="37"/>
        <v>3.4461976509461367E-2</v>
      </c>
      <c r="CH19" s="44">
        <f ca="1">IF(BV19&lt;&gt;"",IF(CF19="NO",VLOOKUP(CA19,'Players Stats'!$C$88:$I$127,7),""),"")</f>
        <v>0.15639810426540282</v>
      </c>
      <c r="CI19" s="44">
        <f t="shared" ca="1" si="71"/>
        <v>3</v>
      </c>
      <c r="CJ19" s="27">
        <f t="shared" ca="1" si="38"/>
        <v>0.54933774831167037</v>
      </c>
      <c r="CK19" s="44">
        <f ca="1">IF(CF19="NO",VLOOKUP(CA19,'Players Stats'!$C$88:$H$127,7-'Semi 1'!CI19),"")</f>
        <v>0.40600000000000003</v>
      </c>
      <c r="CL19" s="44">
        <f t="shared" ca="1" si="72"/>
        <v>0</v>
      </c>
      <c r="CM19" s="27" t="str">
        <f t="shared" ca="1" si="39"/>
        <v/>
      </c>
      <c r="CN19" s="44" t="str">
        <f ca="1">IF(CM19="","",IF(CM19&lt;=VLOOKUP(CA19,'Players Stats'!$C$88:$L$127,10),"YES","NO"))</f>
        <v/>
      </c>
      <c r="CO19" s="27" t="str">
        <f t="shared" ca="1" si="40"/>
        <v/>
      </c>
      <c r="CP19" s="44" t="str">
        <f ca="1">IF(CN19="YES",IF(CO19&lt;=VLOOKUP(CA19,'Players Stats'!$C$88:$H$127,6),1,0),"")</f>
        <v/>
      </c>
      <c r="CQ19" s="27" t="str">
        <f t="shared" ca="1" si="41"/>
        <v/>
      </c>
      <c r="CR19" s="44" t="str">
        <f ca="1">IF(AND(CN19="YES",CQ19&lt;&gt;""),IF(CQ19&lt;=VLOOKUP(CA19,'Players Stats'!$C$88:$H$127,6),1,0),"")</f>
        <v/>
      </c>
      <c r="CS19" s="27" t="str">
        <f t="shared" ca="1" si="42"/>
        <v/>
      </c>
      <c r="CT19" s="44" t="str">
        <f ca="1">IF(CS19="","",IF(CS19&lt;=Simulation!$K$7,"YES","NO"))</f>
        <v/>
      </c>
      <c r="CU19" s="27" t="str">
        <f t="shared" ca="1" si="43"/>
        <v/>
      </c>
      <c r="CV19" s="44" t="str">
        <f ca="1">IF(CT19="NO",IF(CU19&lt;=Simulation!$K$9,BX19,BY19),"")</f>
        <v/>
      </c>
      <c r="CX19" s="44">
        <f t="shared" ca="1" si="44"/>
        <v>5</v>
      </c>
      <c r="CY19" s="6" t="str">
        <f t="shared" ca="1" si="45"/>
        <v>-</v>
      </c>
      <c r="CZ19" s="44">
        <f t="shared" ca="1" si="46"/>
        <v>2</v>
      </c>
      <c r="DB19" s="44" t="str">
        <f t="shared" ca="1" si="3"/>
        <v/>
      </c>
      <c r="DC19" s="44" t="str">
        <f t="shared" ca="1" si="3"/>
        <v/>
      </c>
      <c r="DD19" s="44" t="str">
        <f t="shared" ca="1" si="3"/>
        <v/>
      </c>
      <c r="DE19" s="44"/>
      <c r="DF19" s="44">
        <f ca="1">IF(DF18&lt;&gt;"",IF(AND(DF18&lt;60*Simulation!$K$8, DF18+DG19&lt;60*Simulation!$K$8),DF18+DG19,""),"")</f>
        <v>104</v>
      </c>
      <c r="DG19" s="44">
        <f ca="1">IF(DF18&lt;&gt;"",IF(AND(EF18&lt;&gt;"", DH18=EF18),RANDBETWEEN(Simulation!$N$6,Simulation!$P$6),RANDBETWEEN(Simulation!$N$5,Simulation!$P$5)),"")</f>
        <v>14</v>
      </c>
      <c r="DH19" s="44">
        <f t="shared" ca="1" si="73"/>
        <v>1</v>
      </c>
      <c r="DI19" s="44">
        <f t="shared" ca="1" si="47"/>
        <v>3</v>
      </c>
      <c r="DJ19" s="27">
        <f t="shared" ca="1" si="48"/>
        <v>0.9530486651619946</v>
      </c>
      <c r="DK19" s="44">
        <f t="shared" ca="1" si="49"/>
        <v>5</v>
      </c>
      <c r="DL19" s="44" t="str">
        <f ca="1">IF(DF19&lt;&gt;"",VLOOKUP(DK19,'Players Stats'!$C$88:$D$127,2),"")</f>
        <v>Center</v>
      </c>
      <c r="DM19" s="44" t="str">
        <f ca="1">IF(DF19&lt;&gt;"",VLOOKUP(DK19,'Players Stats'!$C$88:$E$127,3),"")</f>
        <v>Chris Bosh</v>
      </c>
      <c r="DN19" s="27">
        <f t="shared" ca="1" si="50"/>
        <v>0.47725637869392057</v>
      </c>
      <c r="DO19" s="44">
        <f ca="1">IF(DF19&lt;&gt;"",VLOOKUP('Semi 1'!DK19-5*('Semi 1'!DH19-1),'Players Stats'!$B$136:$J$140,1+DI19),"")</f>
        <v>0.14460000000000001</v>
      </c>
      <c r="DP19" s="44" t="str">
        <f t="shared" ca="1" si="74"/>
        <v>NO</v>
      </c>
      <c r="DQ19" s="27">
        <f t="shared" ca="1" si="51"/>
        <v>0.98309554295719093</v>
      </c>
      <c r="DR19" s="44">
        <f ca="1">IF(DF19&lt;&gt;"",IF(DP19="NO",VLOOKUP(DK19,'Players Stats'!$C$88:$I$127,7),""),"")</f>
        <v>7.5187969924812026E-2</v>
      </c>
      <c r="DS19" s="44">
        <f t="shared" ca="1" si="75"/>
        <v>2</v>
      </c>
      <c r="DT19" s="27">
        <f t="shared" ca="1" si="52"/>
        <v>0.6313290286853428</v>
      </c>
      <c r="DU19" s="44">
        <f ca="1">IF(DP19="NO",VLOOKUP(DK19,'Players Stats'!$C$88:$H$127,7-'Semi 1'!DS19),"")</f>
        <v>0.53500000000000003</v>
      </c>
      <c r="DV19" s="44">
        <f t="shared" ca="1" si="76"/>
        <v>0</v>
      </c>
      <c r="DW19" s="27">
        <f t="shared" ca="1" si="53"/>
        <v>0.173785426817605</v>
      </c>
      <c r="DX19" s="44" t="str">
        <f ca="1">IF(DW19="","",IF(DW19&lt;=VLOOKUP(DK19,'Players Stats'!$C$88:$L$127,10),"YES","NO"))</f>
        <v>NO</v>
      </c>
      <c r="DY19" s="27" t="str">
        <f t="shared" ca="1" si="54"/>
        <v/>
      </c>
      <c r="DZ19" s="44" t="str">
        <f ca="1">IF(DX19="YES",IF(DY19&lt;=VLOOKUP(DK19,'Players Stats'!$C$88:$H$127,6),1,0),"")</f>
        <v/>
      </c>
      <c r="EA19" s="27" t="str">
        <f t="shared" ca="1" si="55"/>
        <v/>
      </c>
      <c r="EB19" s="44" t="str">
        <f ca="1">IF(AND(DX19="YES",EA19&lt;&gt;""),IF(EA19&lt;=VLOOKUP(DK19,'Players Stats'!$C$88:$H$127,6),1,0),"")</f>
        <v/>
      </c>
      <c r="EC19" s="27">
        <f t="shared" ca="1" si="56"/>
        <v>0.24356880677881931</v>
      </c>
      <c r="ED19" s="44" t="str">
        <f ca="1">IF(EC19="","",IF(EC19&lt;=Simulation!$K$7,"YES","NO"))</f>
        <v>NO</v>
      </c>
      <c r="EE19" s="27">
        <f t="shared" ca="1" si="57"/>
        <v>0.50941362222977482</v>
      </c>
      <c r="EF19" s="44">
        <f ca="1">IF(ED19="NO",IF(EE19&lt;=Simulation!$K$9,DH19,DI19),"")</f>
        <v>3</v>
      </c>
      <c r="EH19" s="44">
        <f t="shared" ca="1" si="58"/>
        <v>0</v>
      </c>
      <c r="EI19" s="6" t="str">
        <f t="shared" ca="1" si="59"/>
        <v>-</v>
      </c>
      <c r="EJ19" s="44">
        <f t="shared" ca="1" si="60"/>
        <v>4</v>
      </c>
      <c r="EL19" s="44" t="str">
        <f t="shared" ca="1" si="4"/>
        <v/>
      </c>
      <c r="EM19" s="44" t="str">
        <f t="shared" ca="1" si="4"/>
        <v/>
      </c>
      <c r="EN19" s="44" t="str">
        <f t="shared" ca="1" si="4"/>
        <v/>
      </c>
    </row>
    <row r="20" spans="2:144">
      <c r="B20" s="44">
        <f ca="1">IF(B19&lt;&gt;"",IF(AND(B19&lt;60*Simulation!$K$8, B19+C20&lt;60*Simulation!$K$8),B19+C20,""),"")</f>
        <v>149</v>
      </c>
      <c r="C20" s="44">
        <f ca="1">IF(B19&lt;&gt;"",IF(AND(AB19&lt;&gt;"", D19=AB19),RANDBETWEEN(Simulation!$N$6,Simulation!$P$6),RANDBETWEEN(Simulation!$N$5,Simulation!$P$5)),"")</f>
        <v>11</v>
      </c>
      <c r="D20" s="44">
        <f t="shared" ca="1" si="61"/>
        <v>3</v>
      </c>
      <c r="E20" s="44">
        <f t="shared" ca="1" si="5"/>
        <v>1</v>
      </c>
      <c r="F20" s="27">
        <f t="shared" ca="1" si="6"/>
        <v>0.11588343124643552</v>
      </c>
      <c r="G20" s="44">
        <f t="shared" ca="1" si="7"/>
        <v>11</v>
      </c>
      <c r="H20" s="44" t="str">
        <f ca="1">IF(B20&lt;&gt;"",VLOOKUP(G20,'Players Stats'!$C$88:$D$127,2),"")</f>
        <v>Point Guard</v>
      </c>
      <c r="I20" s="44" t="str">
        <f ca="1">IF(B20&lt;&gt;"",VLOOKUP(G20,'Players Stats'!$C$88:$E$127,3),"")</f>
        <v>Lance Stephenson</v>
      </c>
      <c r="J20" s="27">
        <f t="shared" ca="1" si="8"/>
        <v>2.7187292604046953E-2</v>
      </c>
      <c r="K20" s="44">
        <f ca="1">IF(B20&lt;&gt;"",VLOOKUP('Semi 1'!G20-5*('Semi 1'!D20-1),'Players Stats'!$B$136:$J$140,1+E20),"")</f>
        <v>0.13875000000000001</v>
      </c>
      <c r="L20" s="44" t="str">
        <f t="shared" ca="1" si="62"/>
        <v>YES</v>
      </c>
      <c r="M20" s="27" t="str">
        <f t="shared" ca="1" si="9"/>
        <v/>
      </c>
      <c r="N20" s="44" t="str">
        <f ca="1">IF(B20&lt;&gt;"",IF(L20="NO",VLOOKUP(G20,'Players Stats'!$C$88:$I$127,7),""),"")</f>
        <v/>
      </c>
      <c r="O20" s="44" t="str">
        <f t="shared" ca="1" si="63"/>
        <v/>
      </c>
      <c r="P20" s="27" t="str">
        <f t="shared" ca="1" si="10"/>
        <v/>
      </c>
      <c r="Q20" s="44" t="str">
        <f ca="1">IF(L20="NO",VLOOKUP(G20,'Players Stats'!$C$88:$H$127,7-'Semi 1'!O20),"")</f>
        <v/>
      </c>
      <c r="R20" s="44" t="str">
        <f t="shared" ca="1" si="64"/>
        <v/>
      </c>
      <c r="S20" s="27" t="str">
        <f t="shared" ca="1" si="11"/>
        <v/>
      </c>
      <c r="T20" s="44" t="str">
        <f ca="1">IF(S20="","",IF(S20&lt;=VLOOKUP(G20,'Players Stats'!$C$88:$L$127,10),"YES","NO"))</f>
        <v/>
      </c>
      <c r="U20" s="27" t="str">
        <f t="shared" ca="1" si="12"/>
        <v/>
      </c>
      <c r="V20" s="44" t="str">
        <f ca="1">IF(T20="YES",IF(U20&lt;=VLOOKUP(G20,'Players Stats'!$C$88:$H$127,6),1,0),"")</f>
        <v/>
      </c>
      <c r="W20" s="27" t="str">
        <f t="shared" ca="1" si="13"/>
        <v/>
      </c>
      <c r="X20" s="44" t="str">
        <f ca="1">IF(AND(T20="YES",W20&lt;&gt;""),IF(W20&lt;=VLOOKUP(G20,'Players Stats'!$C$88:$H$127,6),1,0),"")</f>
        <v/>
      </c>
      <c r="Y20" s="27" t="str">
        <f t="shared" ca="1" si="14"/>
        <v/>
      </c>
      <c r="Z20" s="44" t="str">
        <f ca="1">IF(Y20="","",IF(Y20&lt;=Simulation!$K$7,"YES","NO"))</f>
        <v/>
      </c>
      <c r="AA20" s="27" t="str">
        <f t="shared" ca="1" si="15"/>
        <v/>
      </c>
      <c r="AB20" s="44" t="str">
        <f ca="1">IF(Z20="NO",IF(AA20&lt;=Simulation!$K$9,D20,E20),"")</f>
        <v/>
      </c>
      <c r="AD20" s="44">
        <f t="shared" ca="1" si="16"/>
        <v>2</v>
      </c>
      <c r="AE20" s="6" t="str">
        <f t="shared" ca="1" si="17"/>
        <v>-</v>
      </c>
      <c r="AF20" s="44">
        <f t="shared" ca="1" si="18"/>
        <v>4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142</v>
      </c>
      <c r="AM20" s="44">
        <f ca="1">IF(AL19&lt;&gt;"",IF(AND(BL19&lt;&gt;"", AN19=BL19),RANDBETWEEN(Simulation!$N$6,Simulation!$P$6),RANDBETWEEN(Simulation!$N$5,Simulation!$P$5)),"")</f>
        <v>15</v>
      </c>
      <c r="AN20" s="44">
        <f t="shared" ca="1" si="65"/>
        <v>1</v>
      </c>
      <c r="AO20" s="44">
        <f t="shared" ca="1" si="19"/>
        <v>3</v>
      </c>
      <c r="AP20" s="27">
        <f t="shared" ca="1" si="20"/>
        <v>0.58357798545174422</v>
      </c>
      <c r="AQ20" s="44">
        <f t="shared" ca="1" si="21"/>
        <v>3</v>
      </c>
      <c r="AR20" s="44" t="str">
        <f ca="1">IF(AL20&lt;&gt;"",VLOOKUP(AQ20,'Players Stats'!$C$88:$D$127,2),"")</f>
        <v>Small Forward</v>
      </c>
      <c r="AS20" s="44" t="str">
        <f ca="1">IF(AL20&lt;&gt;"",VLOOKUP(AQ20,'Players Stats'!$C$88:$E$127,3),"")</f>
        <v>LeBron James</v>
      </c>
      <c r="AT20" s="27">
        <f t="shared" ca="1" si="22"/>
        <v>0.34967303489831192</v>
      </c>
      <c r="AU20" s="44">
        <f ca="1">IF(AL20&lt;&gt;"",VLOOKUP('Semi 1'!AQ20-5*('Semi 1'!AN20-1),'Players Stats'!$B$136:$J$140,1+AO20),"")</f>
        <v>0.10165000000000002</v>
      </c>
      <c r="AV20" s="44" t="str">
        <f t="shared" ca="1" si="66"/>
        <v>NO</v>
      </c>
      <c r="AW20" s="27">
        <f t="shared" ca="1" si="23"/>
        <v>0.51250308800596134</v>
      </c>
      <c r="AX20" s="44">
        <f ca="1">IF(AL20&lt;&gt;"",IF(AV20="NO",VLOOKUP(AQ20,'Players Stats'!$C$88:$I$127,7),""),"")</f>
        <v>0.15639810426540282</v>
      </c>
      <c r="AY20" s="44">
        <f t="shared" ca="1" si="67"/>
        <v>2</v>
      </c>
      <c r="AZ20" s="27">
        <f t="shared" ca="1" si="24"/>
        <v>0.18154893128398375</v>
      </c>
      <c r="BA20" s="44">
        <f ca="1">IF(AV20="NO",VLOOKUP(AQ20,'Players Stats'!$C$88:$H$127,7-'Semi 1'!AY20),"")</f>
        <v>0.56499999999999995</v>
      </c>
      <c r="BB20" s="44">
        <f t="shared" ca="1" si="68"/>
        <v>2</v>
      </c>
      <c r="BC20" s="27">
        <f t="shared" ca="1" si="25"/>
        <v>0.76210566802260515</v>
      </c>
      <c r="BD20" s="44" t="str">
        <f ca="1">IF(BC20="","",IF(BC20&lt;=VLOOKUP(AQ20,'Players Stats'!$C$88:$L$127,10),"YES","NO"))</f>
        <v>NO</v>
      </c>
      <c r="BE20" s="27" t="str">
        <f t="shared" ca="1" si="26"/>
        <v/>
      </c>
      <c r="BF20" s="44" t="str">
        <f ca="1">IF(BD20="YES",IF(BE20&lt;=VLOOKUP(AQ20,'Players Stats'!$C$88:$H$127,6),1,0),"")</f>
        <v/>
      </c>
      <c r="BG20" s="27" t="str">
        <f t="shared" ca="1" si="27"/>
        <v/>
      </c>
      <c r="BH20" s="44" t="str">
        <f ca="1">IF(AND(BD20="YES",BG20&lt;&gt;""),IF(BG20&lt;=VLOOKUP(AQ20,'Players Stats'!$C$88:$H$127,6),1,0),"")</f>
        <v/>
      </c>
      <c r="BI20" s="27" t="str">
        <f t="shared" ca="1" si="28"/>
        <v/>
      </c>
      <c r="BJ20" s="44" t="str">
        <f ca="1">IF(BI20="","",IF(BI20&lt;=Simulation!$K$7,"YES","NO"))</f>
        <v/>
      </c>
      <c r="BK20" s="27" t="str">
        <f t="shared" ca="1" si="29"/>
        <v/>
      </c>
      <c r="BL20" s="44" t="str">
        <f ca="1">IF(BJ20="NO",IF(BK20&lt;=Simulation!$K$9,AN20,AO20),"")</f>
        <v/>
      </c>
      <c r="BN20" s="44">
        <f t="shared" ca="1" si="30"/>
        <v>8</v>
      </c>
      <c r="BO20" s="6" t="str">
        <f t="shared" ca="1" si="31"/>
        <v>-</v>
      </c>
      <c r="BP20" s="44">
        <f t="shared" ca="1" si="32"/>
        <v>7</v>
      </c>
      <c r="BR20" s="44" t="str">
        <f t="shared" ca="1" si="2"/>
        <v/>
      </c>
      <c r="BS20" s="44" t="str">
        <f t="shared" ca="1" si="2"/>
        <v/>
      </c>
      <c r="BT20" s="44" t="str">
        <f t="shared" ca="1" si="2"/>
        <v/>
      </c>
      <c r="BU20" s="44"/>
      <c r="BV20" s="44">
        <f ca="1">IF(BV19&lt;&gt;"",IF(AND(BV19&lt;60*Simulation!$K$8, BV19+BW20&lt;60*Simulation!$K$8),BV19+BW20,""),"")</f>
        <v>137</v>
      </c>
      <c r="BW20" s="44">
        <f ca="1">IF(BV19&lt;&gt;"",IF(AND(CV19&lt;&gt;"", BX19=CV19),RANDBETWEEN(Simulation!$N$6,Simulation!$P$6),RANDBETWEEN(Simulation!$N$5,Simulation!$P$5)),"")</f>
        <v>19</v>
      </c>
      <c r="BX20" s="44">
        <f t="shared" ca="1" si="69"/>
        <v>3</v>
      </c>
      <c r="BY20" s="44">
        <f t="shared" ca="1" si="33"/>
        <v>1</v>
      </c>
      <c r="BZ20" s="27">
        <f t="shared" ca="1" si="34"/>
        <v>0.43345871897306643</v>
      </c>
      <c r="CA20" s="44">
        <f t="shared" ca="1" si="35"/>
        <v>13</v>
      </c>
      <c r="CB20" s="44" t="str">
        <f ca="1">IF(BV20&lt;&gt;"",VLOOKUP(CA20,'Players Stats'!$C$88:$D$127,2),"")</f>
        <v>Small Forward</v>
      </c>
      <c r="CC20" s="44" t="str">
        <f ca="1">IF(BV20&lt;&gt;"",VLOOKUP(CA20,'Players Stats'!$C$88:$E$127,3),"")</f>
        <v>David West</v>
      </c>
      <c r="CD20" s="27">
        <f t="shared" ca="1" si="36"/>
        <v>0.16751818131455631</v>
      </c>
      <c r="CE20" s="44">
        <f ca="1">IF(BV20&lt;&gt;"",VLOOKUP('Semi 1'!CA20-5*('Semi 1'!BX20-1),'Players Stats'!$B$136:$J$140,1+BY20),"")</f>
        <v>0.12745000000000001</v>
      </c>
      <c r="CF20" s="44" t="str">
        <f t="shared" ca="1" si="70"/>
        <v>NO</v>
      </c>
      <c r="CG20" s="27">
        <f t="shared" ca="1" si="37"/>
        <v>0.14539517768563792</v>
      </c>
      <c r="CH20" s="44">
        <f ca="1">IF(BV20&lt;&gt;"",IF(CF20="NO",VLOOKUP(CA20,'Players Stats'!$C$88:$I$127,7),""),"")</f>
        <v>2.1276595744680847E-2</v>
      </c>
      <c r="CI20" s="44">
        <f t="shared" ca="1" si="71"/>
        <v>2</v>
      </c>
      <c r="CJ20" s="27">
        <f t="shared" ca="1" si="38"/>
        <v>0.39337949716724685</v>
      </c>
      <c r="CK20" s="44">
        <f ca="1">IF(CF20="NO",VLOOKUP(CA20,'Players Stats'!$C$88:$H$127,7-'Semi 1'!CI20),"")</f>
        <v>0.498</v>
      </c>
      <c r="CL20" s="44">
        <f t="shared" ca="1" si="72"/>
        <v>2</v>
      </c>
      <c r="CM20" s="27">
        <f t="shared" ca="1" si="39"/>
        <v>0.35554336741364423</v>
      </c>
      <c r="CN20" s="44" t="str">
        <f ca="1">IF(CM20="","",IF(CM20&lt;=VLOOKUP(CA20,'Players Stats'!$C$88:$L$127,10),"YES","NO"))</f>
        <v>NO</v>
      </c>
      <c r="CO20" s="27" t="str">
        <f t="shared" ca="1" si="40"/>
        <v/>
      </c>
      <c r="CP20" s="44" t="str">
        <f ca="1">IF(CN20="YES",IF(CO20&lt;=VLOOKUP(CA20,'Players Stats'!$C$88:$H$127,6),1,0),"")</f>
        <v/>
      </c>
      <c r="CQ20" s="27" t="str">
        <f t="shared" ca="1" si="41"/>
        <v/>
      </c>
      <c r="CR20" s="44" t="str">
        <f ca="1">IF(AND(CN20="YES",CQ20&lt;&gt;""),IF(CQ20&lt;=VLOOKUP(CA20,'Players Stats'!$C$88:$H$127,6),1,0),"")</f>
        <v/>
      </c>
      <c r="CS20" s="27" t="str">
        <f t="shared" ca="1" si="42"/>
        <v/>
      </c>
      <c r="CT20" s="44" t="str">
        <f ca="1">IF(CS20="","",IF(CS20&lt;=Simulation!$K$7,"YES","NO"))</f>
        <v/>
      </c>
      <c r="CU20" s="27" t="str">
        <f t="shared" ca="1" si="43"/>
        <v/>
      </c>
      <c r="CV20" s="44" t="str">
        <f ca="1">IF(CT20="NO",IF(CU20&lt;=Simulation!$K$9,BX20,BY20),"")</f>
        <v/>
      </c>
      <c r="CX20" s="44">
        <f t="shared" ca="1" si="44"/>
        <v>5</v>
      </c>
      <c r="CY20" s="6" t="str">
        <f t="shared" ca="1" si="45"/>
        <v>-</v>
      </c>
      <c r="CZ20" s="44">
        <f t="shared" ca="1" si="46"/>
        <v>4</v>
      </c>
      <c r="DB20" s="44" t="str">
        <f t="shared" ca="1" si="3"/>
        <v/>
      </c>
      <c r="DC20" s="44" t="str">
        <f t="shared" ca="1" si="3"/>
        <v/>
      </c>
      <c r="DD20" s="44" t="str">
        <f t="shared" ca="1" si="3"/>
        <v/>
      </c>
      <c r="DE20" s="44"/>
      <c r="DF20" s="44">
        <f ca="1">IF(DF19&lt;&gt;"",IF(AND(DF19&lt;60*Simulation!$K$8, DF19+DG20&lt;60*Simulation!$K$8),DF19+DG20,""),"")</f>
        <v>127</v>
      </c>
      <c r="DG20" s="44">
        <f ca="1">IF(DF19&lt;&gt;"",IF(AND(EF19&lt;&gt;"", DH19=EF19),RANDBETWEEN(Simulation!$N$6,Simulation!$P$6),RANDBETWEEN(Simulation!$N$5,Simulation!$P$5)),"")</f>
        <v>23</v>
      </c>
      <c r="DH20" s="44">
        <f t="shared" ca="1" si="73"/>
        <v>3</v>
      </c>
      <c r="DI20" s="44">
        <f t="shared" ca="1" si="47"/>
        <v>1</v>
      </c>
      <c r="DJ20" s="27">
        <f t="shared" ca="1" si="48"/>
        <v>0.16162186342202922</v>
      </c>
      <c r="DK20" s="44">
        <f t="shared" ca="1" si="49"/>
        <v>11</v>
      </c>
      <c r="DL20" s="44" t="str">
        <f ca="1">IF(DF20&lt;&gt;"",VLOOKUP(DK20,'Players Stats'!$C$88:$D$127,2),"")</f>
        <v>Point Guard</v>
      </c>
      <c r="DM20" s="44" t="str">
        <f ca="1">IF(DF20&lt;&gt;"",VLOOKUP(DK20,'Players Stats'!$C$88:$E$127,3),"")</f>
        <v>Lance Stephenson</v>
      </c>
      <c r="DN20" s="27">
        <f t="shared" ca="1" si="50"/>
        <v>0.37716106315403852</v>
      </c>
      <c r="DO20" s="44">
        <f ca="1">IF(DF20&lt;&gt;"",VLOOKUP('Semi 1'!DK20-5*('Semi 1'!DH20-1),'Players Stats'!$B$136:$J$140,1+DI20),"")</f>
        <v>0.13875000000000001</v>
      </c>
      <c r="DP20" s="44" t="str">
        <f t="shared" ca="1" si="74"/>
        <v>NO</v>
      </c>
      <c r="DQ20" s="27">
        <f t="shared" ca="1" si="51"/>
        <v>0.60081393903835256</v>
      </c>
      <c r="DR20" s="44">
        <f ca="1">IF(DF20&lt;&gt;"",IF(DP20="NO",VLOOKUP(DK20,'Players Stats'!$C$88:$I$127,7),""),"")</f>
        <v>0.23762376237623761</v>
      </c>
      <c r="DS20" s="44">
        <f t="shared" ca="1" si="75"/>
        <v>2</v>
      </c>
      <c r="DT20" s="27">
        <f t="shared" ca="1" si="52"/>
        <v>0.73651346815808738</v>
      </c>
      <c r="DU20" s="44">
        <f ca="1">IF(DP20="NO",VLOOKUP(DK20,'Players Stats'!$C$88:$H$127,7-'Semi 1'!DS20),"")</f>
        <v>0.46</v>
      </c>
      <c r="DV20" s="44">
        <f t="shared" ca="1" si="76"/>
        <v>0</v>
      </c>
      <c r="DW20" s="27">
        <f t="shared" ca="1" si="53"/>
        <v>0.85455748516295038</v>
      </c>
      <c r="DX20" s="44" t="str">
        <f ca="1">IF(DW20="","",IF(DW20&lt;=VLOOKUP(DK20,'Players Stats'!$C$88:$L$127,10),"YES","NO"))</f>
        <v>NO</v>
      </c>
      <c r="DY20" s="27" t="str">
        <f t="shared" ca="1" si="54"/>
        <v/>
      </c>
      <c r="DZ20" s="44" t="str">
        <f ca="1">IF(DX20="YES",IF(DY20&lt;=VLOOKUP(DK20,'Players Stats'!$C$88:$H$127,6),1,0),"")</f>
        <v/>
      </c>
      <c r="EA20" s="27" t="str">
        <f t="shared" ca="1" si="55"/>
        <v/>
      </c>
      <c r="EB20" s="44" t="str">
        <f ca="1">IF(AND(DX20="YES",EA20&lt;&gt;""),IF(EA20&lt;=VLOOKUP(DK20,'Players Stats'!$C$88:$H$127,6),1,0),"")</f>
        <v/>
      </c>
      <c r="EC20" s="27">
        <f t="shared" ca="1" si="56"/>
        <v>0.47832973667856682</v>
      </c>
      <c r="ED20" s="44" t="str">
        <f ca="1">IF(EC20="","",IF(EC20&lt;=Simulation!$K$7,"YES","NO"))</f>
        <v>NO</v>
      </c>
      <c r="EE20" s="27">
        <f t="shared" ca="1" si="57"/>
        <v>0.30903940418057896</v>
      </c>
      <c r="EF20" s="44">
        <f ca="1">IF(ED20="NO",IF(EE20&lt;=Simulation!$K$9,DH20,DI20),"")</f>
        <v>1</v>
      </c>
      <c r="EH20" s="44">
        <f t="shared" ca="1" si="58"/>
        <v>0</v>
      </c>
      <c r="EI20" s="6" t="str">
        <f t="shared" ca="1" si="59"/>
        <v>-</v>
      </c>
      <c r="EJ20" s="44">
        <f t="shared" ca="1" si="60"/>
        <v>4</v>
      </c>
      <c r="EL20" s="44" t="str">
        <f t="shared" ca="1" si="4"/>
        <v/>
      </c>
      <c r="EM20" s="44" t="str">
        <f t="shared" ca="1" si="4"/>
        <v/>
      </c>
      <c r="EN20" s="44" t="str">
        <f t="shared" ca="1" si="4"/>
        <v/>
      </c>
    </row>
    <row r="21" spans="2:144">
      <c r="B21" s="44">
        <f ca="1">IF(B20&lt;&gt;"",IF(AND(B20&lt;60*Simulation!$K$8, B20+C21&lt;60*Simulation!$K$8),B20+C21,""),"")</f>
        <v>162</v>
      </c>
      <c r="C21" s="44">
        <f ca="1">IF(B20&lt;&gt;"",IF(AND(AB20&lt;&gt;"", D20=AB20),RANDBETWEEN(Simulation!$N$6,Simulation!$P$6),RANDBETWEEN(Simulation!$N$5,Simulation!$P$5)),"")</f>
        <v>13</v>
      </c>
      <c r="D21" s="44">
        <f t="shared" ca="1" si="61"/>
        <v>1</v>
      </c>
      <c r="E21" s="44">
        <f t="shared" ca="1" si="5"/>
        <v>3</v>
      </c>
      <c r="F21" s="27">
        <f t="shared" ca="1" si="6"/>
        <v>0.38770536644103515</v>
      </c>
      <c r="G21" s="44">
        <f t="shared" ca="1" si="7"/>
        <v>2</v>
      </c>
      <c r="H21" s="44" t="str">
        <f ca="1">IF(B21&lt;&gt;"",VLOOKUP(G21,'Players Stats'!$C$88:$D$127,2),"")</f>
        <v>Shooting Guard</v>
      </c>
      <c r="I21" s="44" t="str">
        <f ca="1">IF(B21&lt;&gt;"",VLOOKUP(G21,'Players Stats'!$C$88:$E$127,3),"")</f>
        <v>Ray Allen</v>
      </c>
      <c r="J21" s="27">
        <f t="shared" ca="1" si="8"/>
        <v>0.55231566495793361</v>
      </c>
      <c r="K21" s="44">
        <f ca="1">IF(B21&lt;&gt;"",VLOOKUP('Semi 1'!G21-5*('Semi 1'!D21-1),'Players Stats'!$B$136:$J$140,1+E21),"")</f>
        <v>6.9400000000000003E-2</v>
      </c>
      <c r="L21" s="44" t="str">
        <f t="shared" ca="1" si="62"/>
        <v>NO</v>
      </c>
      <c r="M21" s="27">
        <f t="shared" ca="1" si="9"/>
        <v>0.68393071812681694</v>
      </c>
      <c r="N21" s="44">
        <f ca="1">IF(B21&lt;&gt;"",IF(L21="NO",VLOOKUP(G21,'Players Stats'!$C$88:$I$127,7),""),"")</f>
        <v>0.33870967741935487</v>
      </c>
      <c r="O21" s="44">
        <f t="shared" ca="1" si="63"/>
        <v>2</v>
      </c>
      <c r="P21" s="27">
        <f t="shared" ca="1" si="10"/>
        <v>0.86585220505900162</v>
      </c>
      <c r="Q21" s="44">
        <f ca="1">IF(L21="NO",VLOOKUP(G21,'Players Stats'!$C$88:$H$127,7-'Semi 1'!O21),"")</f>
        <v>0.44900000000000001</v>
      </c>
      <c r="R21" s="44">
        <f t="shared" ca="1" si="64"/>
        <v>0</v>
      </c>
      <c r="S21" s="27">
        <f t="shared" ca="1" si="11"/>
        <v>0.9206352333285972</v>
      </c>
      <c r="T21" s="44" t="str">
        <f ca="1">IF(S21="","",IF(S21&lt;=VLOOKUP(G21,'Players Stats'!$C$88:$L$127,10),"YES","NO"))</f>
        <v>NO</v>
      </c>
      <c r="U21" s="27" t="str">
        <f t="shared" ca="1" si="12"/>
        <v/>
      </c>
      <c r="V21" s="44" t="str">
        <f ca="1">IF(T21="YES",IF(U21&lt;=VLOOKUP(G21,'Players Stats'!$C$88:$H$127,6),1,0),"")</f>
        <v/>
      </c>
      <c r="W21" s="27" t="str">
        <f t="shared" ca="1" si="13"/>
        <v/>
      </c>
      <c r="X21" s="44" t="str">
        <f ca="1">IF(AND(T21="YES",W21&lt;&gt;""),IF(W21&lt;=VLOOKUP(G21,'Players Stats'!$C$88:$H$127,6),1,0),"")</f>
        <v/>
      </c>
      <c r="Y21" s="27">
        <f t="shared" ca="1" si="14"/>
        <v>0.4038955046905478</v>
      </c>
      <c r="Z21" s="44" t="str">
        <f ca="1">IF(Y21="","",IF(Y21&lt;=Simulation!$K$7,"YES","NO"))</f>
        <v>NO</v>
      </c>
      <c r="AA21" s="27">
        <f t="shared" ca="1" si="15"/>
        <v>0.65212631880757543</v>
      </c>
      <c r="AB21" s="44">
        <f ca="1">IF(Z21="NO",IF(AA21&lt;=Simulation!$K$9,D21,E21),"")</f>
        <v>3</v>
      </c>
      <c r="AD21" s="44">
        <f t="shared" ca="1" si="16"/>
        <v>2</v>
      </c>
      <c r="AE21" s="6" t="str">
        <f t="shared" ca="1" si="17"/>
        <v>-</v>
      </c>
      <c r="AF21" s="44">
        <f t="shared" ca="1" si="18"/>
        <v>4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152</v>
      </c>
      <c r="AM21" s="44">
        <f ca="1">IF(AL20&lt;&gt;"",IF(AND(BL20&lt;&gt;"", AN20=BL20),RANDBETWEEN(Simulation!$N$6,Simulation!$P$6),RANDBETWEEN(Simulation!$N$5,Simulation!$P$5)),"")</f>
        <v>10</v>
      </c>
      <c r="AN21" s="44">
        <f t="shared" ca="1" si="65"/>
        <v>3</v>
      </c>
      <c r="AO21" s="44">
        <f t="shared" ca="1" si="19"/>
        <v>1</v>
      </c>
      <c r="AP21" s="27">
        <f t="shared" ca="1" si="20"/>
        <v>0.66493389711922535</v>
      </c>
      <c r="AQ21" s="44">
        <f t="shared" ca="1" si="21"/>
        <v>14</v>
      </c>
      <c r="AR21" s="44" t="str">
        <f ca="1">IF(AL21&lt;&gt;"",VLOOKUP(AQ21,'Players Stats'!$C$88:$D$127,2),"")</f>
        <v>Power Forward</v>
      </c>
      <c r="AS21" s="44" t="str">
        <f ca="1">IF(AL21&lt;&gt;"",VLOOKUP(AQ21,'Players Stats'!$C$88:$E$127,3),"")</f>
        <v>Paul George</v>
      </c>
      <c r="AT21" s="27">
        <f t="shared" ca="1" si="22"/>
        <v>0.82810802982784992</v>
      </c>
      <c r="AU21" s="44">
        <f ca="1">IF(AL21&lt;&gt;"",VLOOKUP('Semi 1'!AQ21-5*('Semi 1'!AN21-1),'Players Stats'!$B$136:$J$140,1+AO21),"")</f>
        <v>6.59E-2</v>
      </c>
      <c r="AV21" s="44" t="str">
        <f t="shared" ca="1" si="66"/>
        <v>NO</v>
      </c>
      <c r="AW21" s="27">
        <f t="shared" ca="1" si="23"/>
        <v>0.2788563700383111</v>
      </c>
      <c r="AX21" s="44">
        <f ca="1">IF(AL21&lt;&gt;"",IF(AV21="NO",VLOOKUP(AQ21,'Players Stats'!$C$88:$I$127,7),""),"")</f>
        <v>0.28365384615384615</v>
      </c>
      <c r="AY21" s="44">
        <f t="shared" ca="1" si="67"/>
        <v>3</v>
      </c>
      <c r="AZ21" s="27">
        <f t="shared" ca="1" si="24"/>
        <v>0.10132224768629061</v>
      </c>
      <c r="BA21" s="44">
        <f ca="1">IF(AV21="NO",VLOOKUP(AQ21,'Players Stats'!$C$88:$H$127,7-'Semi 1'!AY21),"")</f>
        <v>0.36199999999999999</v>
      </c>
      <c r="BB21" s="44">
        <f t="shared" ca="1" si="68"/>
        <v>3</v>
      </c>
      <c r="BC21" s="27" t="str">
        <f t="shared" ca="1" si="25"/>
        <v/>
      </c>
      <c r="BD21" s="44" t="str">
        <f ca="1">IF(BC21="","",IF(BC21&lt;=VLOOKUP(AQ21,'Players Stats'!$C$88:$L$127,10),"YES","NO"))</f>
        <v/>
      </c>
      <c r="BE21" s="27" t="str">
        <f t="shared" ca="1" si="26"/>
        <v/>
      </c>
      <c r="BF21" s="44" t="str">
        <f ca="1">IF(BD21="YES",IF(BE21&lt;=VLOOKUP(AQ21,'Players Stats'!$C$88:$H$127,6),1,0),"")</f>
        <v/>
      </c>
      <c r="BG21" s="27" t="str">
        <f t="shared" ca="1" si="27"/>
        <v/>
      </c>
      <c r="BH21" s="44" t="str">
        <f ca="1">IF(AND(BD21="YES",BG21&lt;&gt;""),IF(BG21&lt;=VLOOKUP(AQ21,'Players Stats'!$C$88:$H$127,6),1,0),"")</f>
        <v/>
      </c>
      <c r="BI21" s="27" t="str">
        <f t="shared" ca="1" si="28"/>
        <v/>
      </c>
      <c r="BJ21" s="44" t="str">
        <f ca="1">IF(BI21="","",IF(BI21&lt;=Simulation!$K$7,"YES","NO"))</f>
        <v/>
      </c>
      <c r="BK21" s="27" t="str">
        <f t="shared" ca="1" si="29"/>
        <v/>
      </c>
      <c r="BL21" s="44" t="str">
        <f ca="1">IF(BJ21="NO",IF(BK21&lt;=Simulation!$K$9,AN21,AO21),"")</f>
        <v/>
      </c>
      <c r="BN21" s="44">
        <f t="shared" ca="1" si="30"/>
        <v>8</v>
      </c>
      <c r="BO21" s="6" t="str">
        <f t="shared" ca="1" si="31"/>
        <v>-</v>
      </c>
      <c r="BP21" s="44">
        <f t="shared" ca="1" si="32"/>
        <v>10</v>
      </c>
      <c r="BR21" s="44" t="str">
        <f t="shared" ca="1" si="2"/>
        <v/>
      </c>
      <c r="BS21" s="44" t="str">
        <f t="shared" ca="1" si="2"/>
        <v/>
      </c>
      <c r="BT21" s="44" t="str">
        <f t="shared" ca="1" si="2"/>
        <v/>
      </c>
      <c r="BU21" s="44"/>
      <c r="BV21" s="44">
        <f ca="1">IF(BV20&lt;&gt;"",IF(AND(BV20&lt;60*Simulation!$K$8, BV20+BW21&lt;60*Simulation!$K$8),BV20+BW21,""),"")</f>
        <v>146</v>
      </c>
      <c r="BW21" s="44">
        <f ca="1">IF(BV20&lt;&gt;"",IF(AND(CV20&lt;&gt;"", BX20=CV20),RANDBETWEEN(Simulation!$N$6,Simulation!$P$6),RANDBETWEEN(Simulation!$N$5,Simulation!$P$5)),"")</f>
        <v>9</v>
      </c>
      <c r="BX21" s="44">
        <f t="shared" ca="1" si="69"/>
        <v>1</v>
      </c>
      <c r="BY21" s="44">
        <f t="shared" ca="1" si="33"/>
        <v>3</v>
      </c>
      <c r="BZ21" s="27">
        <f t="shared" ca="1" si="34"/>
        <v>0.68371744107901111</v>
      </c>
      <c r="CA21" s="44">
        <f t="shared" ca="1" si="35"/>
        <v>4</v>
      </c>
      <c r="CB21" s="44" t="str">
        <f ca="1">IF(BV21&lt;&gt;"",VLOOKUP(CA21,'Players Stats'!$C$88:$D$127,2),"")</f>
        <v>Power Forward</v>
      </c>
      <c r="CC21" s="44" t="str">
        <f ca="1">IF(BV21&lt;&gt;"",VLOOKUP(CA21,'Players Stats'!$C$88:$E$127,3),"")</f>
        <v>Shane Battier</v>
      </c>
      <c r="CD21" s="27">
        <f t="shared" ca="1" si="36"/>
        <v>8.5586689207702848E-3</v>
      </c>
      <c r="CE21" s="44">
        <f ca="1">IF(BV21&lt;&gt;"",VLOOKUP('Semi 1'!CA21-5*('Semi 1'!BX21-1),'Players Stats'!$B$136:$J$140,1+BY21),"")</f>
        <v>0.11534999999999999</v>
      </c>
      <c r="CF21" s="44" t="str">
        <f t="shared" ca="1" si="70"/>
        <v>YES</v>
      </c>
      <c r="CG21" s="27" t="str">
        <f t="shared" ca="1" si="37"/>
        <v/>
      </c>
      <c r="CH21" s="44" t="str">
        <f ca="1">IF(BV21&lt;&gt;"",IF(CF21="NO",VLOOKUP(CA21,'Players Stats'!$C$88:$I$127,7),""),"")</f>
        <v/>
      </c>
      <c r="CI21" s="44" t="str">
        <f t="shared" ca="1" si="71"/>
        <v/>
      </c>
      <c r="CJ21" s="27" t="str">
        <f t="shared" ca="1" si="38"/>
        <v/>
      </c>
      <c r="CK21" s="44" t="str">
        <f ca="1">IF(CF21="NO",VLOOKUP(CA21,'Players Stats'!$C$88:$H$127,7-'Semi 1'!CI21),"")</f>
        <v/>
      </c>
      <c r="CL21" s="44" t="str">
        <f t="shared" ca="1" si="72"/>
        <v/>
      </c>
      <c r="CM21" s="27" t="str">
        <f t="shared" ca="1" si="39"/>
        <v/>
      </c>
      <c r="CN21" s="44" t="str">
        <f ca="1">IF(CM21="","",IF(CM21&lt;=VLOOKUP(CA21,'Players Stats'!$C$88:$L$127,10),"YES","NO"))</f>
        <v/>
      </c>
      <c r="CO21" s="27" t="str">
        <f t="shared" ca="1" si="40"/>
        <v/>
      </c>
      <c r="CP21" s="44" t="str">
        <f ca="1">IF(CN21="YES",IF(CO21&lt;=VLOOKUP(CA21,'Players Stats'!$C$88:$H$127,6),1,0),"")</f>
        <v/>
      </c>
      <c r="CQ21" s="27" t="str">
        <f t="shared" ca="1" si="41"/>
        <v/>
      </c>
      <c r="CR21" s="44" t="str">
        <f ca="1">IF(AND(CN21="YES",CQ21&lt;&gt;""),IF(CQ21&lt;=VLOOKUP(CA21,'Players Stats'!$C$88:$H$127,6),1,0),"")</f>
        <v/>
      </c>
      <c r="CS21" s="27" t="str">
        <f t="shared" ca="1" si="42"/>
        <v/>
      </c>
      <c r="CT21" s="44" t="str">
        <f ca="1">IF(CS21="","",IF(CS21&lt;=Simulation!$K$7,"YES","NO"))</f>
        <v/>
      </c>
      <c r="CU21" s="27" t="str">
        <f t="shared" ca="1" si="43"/>
        <v/>
      </c>
      <c r="CV21" s="44" t="str">
        <f ca="1">IF(CT21="NO",IF(CU21&lt;=Simulation!$K$9,BX21,BY21),"")</f>
        <v/>
      </c>
      <c r="CX21" s="44">
        <f t="shared" ca="1" si="44"/>
        <v>5</v>
      </c>
      <c r="CY21" s="6" t="str">
        <f t="shared" ca="1" si="45"/>
        <v>-</v>
      </c>
      <c r="CZ21" s="44">
        <f t="shared" ca="1" si="46"/>
        <v>4</v>
      </c>
      <c r="DB21" s="44" t="str">
        <f t="shared" ca="1" si="3"/>
        <v/>
      </c>
      <c r="DC21" s="44" t="str">
        <f t="shared" ca="1" si="3"/>
        <v/>
      </c>
      <c r="DD21" s="44" t="str">
        <f t="shared" ca="1" si="3"/>
        <v/>
      </c>
      <c r="DE21" s="44"/>
      <c r="DF21" s="44">
        <f ca="1">IF(DF20&lt;&gt;"",IF(AND(DF20&lt;60*Simulation!$K$8, DF20+DG21&lt;60*Simulation!$K$8),DF20+DG21,""),"")</f>
        <v>135</v>
      </c>
      <c r="DG21" s="44">
        <f ca="1">IF(DF20&lt;&gt;"",IF(AND(EF20&lt;&gt;"", DH20=EF20),RANDBETWEEN(Simulation!$N$6,Simulation!$P$6),RANDBETWEEN(Simulation!$N$5,Simulation!$P$5)),"")</f>
        <v>8</v>
      </c>
      <c r="DH21" s="44">
        <f t="shared" ca="1" si="73"/>
        <v>1</v>
      </c>
      <c r="DI21" s="44">
        <f t="shared" ca="1" si="47"/>
        <v>3</v>
      </c>
      <c r="DJ21" s="27">
        <f t="shared" ca="1" si="48"/>
        <v>0.88893653398218841</v>
      </c>
      <c r="DK21" s="44">
        <f t="shared" ca="1" si="49"/>
        <v>5</v>
      </c>
      <c r="DL21" s="44" t="str">
        <f ca="1">IF(DF21&lt;&gt;"",VLOOKUP(DK21,'Players Stats'!$C$88:$D$127,2),"")</f>
        <v>Center</v>
      </c>
      <c r="DM21" s="44" t="str">
        <f ca="1">IF(DF21&lt;&gt;"",VLOOKUP(DK21,'Players Stats'!$C$88:$E$127,3),"")</f>
        <v>Chris Bosh</v>
      </c>
      <c r="DN21" s="27">
        <f t="shared" ca="1" si="50"/>
        <v>3.7818804083634694E-2</v>
      </c>
      <c r="DO21" s="44">
        <f ca="1">IF(DF21&lt;&gt;"",VLOOKUP('Semi 1'!DK21-5*('Semi 1'!DH21-1),'Players Stats'!$B$136:$J$140,1+DI21),"")</f>
        <v>0.14460000000000001</v>
      </c>
      <c r="DP21" s="44" t="str">
        <f t="shared" ca="1" si="74"/>
        <v>YES</v>
      </c>
      <c r="DQ21" s="27" t="str">
        <f t="shared" ca="1" si="51"/>
        <v/>
      </c>
      <c r="DR21" s="44" t="str">
        <f ca="1">IF(DF21&lt;&gt;"",IF(DP21="NO",VLOOKUP(DK21,'Players Stats'!$C$88:$I$127,7),""),"")</f>
        <v/>
      </c>
      <c r="DS21" s="44" t="str">
        <f t="shared" ca="1" si="75"/>
        <v/>
      </c>
      <c r="DT21" s="27" t="str">
        <f t="shared" ca="1" si="52"/>
        <v/>
      </c>
      <c r="DU21" s="44" t="str">
        <f ca="1">IF(DP21="NO",VLOOKUP(DK21,'Players Stats'!$C$88:$H$127,7-'Semi 1'!DS21),"")</f>
        <v/>
      </c>
      <c r="DV21" s="44" t="str">
        <f t="shared" ca="1" si="76"/>
        <v/>
      </c>
      <c r="DW21" s="27" t="str">
        <f t="shared" ca="1" si="53"/>
        <v/>
      </c>
      <c r="DX21" s="44" t="str">
        <f ca="1">IF(DW21="","",IF(DW21&lt;=VLOOKUP(DK21,'Players Stats'!$C$88:$L$127,10),"YES","NO"))</f>
        <v/>
      </c>
      <c r="DY21" s="27" t="str">
        <f t="shared" ca="1" si="54"/>
        <v/>
      </c>
      <c r="DZ21" s="44" t="str">
        <f ca="1">IF(DX21="YES",IF(DY21&lt;=VLOOKUP(DK21,'Players Stats'!$C$88:$H$127,6),1,0),"")</f>
        <v/>
      </c>
      <c r="EA21" s="27" t="str">
        <f t="shared" ca="1" si="55"/>
        <v/>
      </c>
      <c r="EB21" s="44" t="str">
        <f ca="1">IF(AND(DX21="YES",EA21&lt;&gt;""),IF(EA21&lt;=VLOOKUP(DK21,'Players Stats'!$C$88:$H$127,6),1,0),"")</f>
        <v/>
      </c>
      <c r="EC21" s="27" t="str">
        <f t="shared" ca="1" si="56"/>
        <v/>
      </c>
      <c r="ED21" s="44" t="str">
        <f ca="1">IF(EC21="","",IF(EC21&lt;=Simulation!$K$7,"YES","NO"))</f>
        <v/>
      </c>
      <c r="EE21" s="27" t="str">
        <f t="shared" ca="1" si="57"/>
        <v/>
      </c>
      <c r="EF21" s="44" t="str">
        <f ca="1">IF(ED21="NO",IF(EE21&lt;=Simulation!$K$9,DH21,DI21),"")</f>
        <v/>
      </c>
      <c r="EH21" s="44">
        <f t="shared" ca="1" si="58"/>
        <v>0</v>
      </c>
      <c r="EI21" s="6" t="str">
        <f t="shared" ca="1" si="59"/>
        <v>-</v>
      </c>
      <c r="EJ21" s="44">
        <f t="shared" ca="1" si="60"/>
        <v>4</v>
      </c>
      <c r="EL21" s="44" t="str">
        <f t="shared" ca="1" si="4"/>
        <v/>
      </c>
      <c r="EM21" s="44" t="str">
        <f t="shared" ca="1" si="4"/>
        <v/>
      </c>
      <c r="EN21" s="44" t="str">
        <f t="shared" ca="1" si="4"/>
        <v/>
      </c>
    </row>
    <row r="22" spans="2:144">
      <c r="B22" s="44">
        <f ca="1">IF(B21&lt;&gt;"",IF(AND(B21&lt;60*Simulation!$K$8, B21+C22&lt;60*Simulation!$K$8),B21+C22,""),"")</f>
        <v>177</v>
      </c>
      <c r="C22" s="44">
        <f ca="1">IF(B21&lt;&gt;"",IF(AND(AB21&lt;&gt;"", D21=AB21),RANDBETWEEN(Simulation!$N$6,Simulation!$P$6),RANDBETWEEN(Simulation!$N$5,Simulation!$P$5)),"")</f>
        <v>15</v>
      </c>
      <c r="D22" s="44">
        <f t="shared" ca="1" si="61"/>
        <v>3</v>
      </c>
      <c r="E22" s="44">
        <f t="shared" ca="1" si="5"/>
        <v>1</v>
      </c>
      <c r="F22" s="27">
        <f t="shared" ca="1" si="6"/>
        <v>0.75971605694935929</v>
      </c>
      <c r="G22" s="44">
        <f t="shared" ca="1" si="7"/>
        <v>14</v>
      </c>
      <c r="H22" s="44" t="str">
        <f ca="1">IF(B22&lt;&gt;"",VLOOKUP(G22,'Players Stats'!$C$88:$D$127,2),"")</f>
        <v>Power Forward</v>
      </c>
      <c r="I22" s="44" t="str">
        <f ca="1">IF(B22&lt;&gt;"",VLOOKUP(G22,'Players Stats'!$C$88:$E$127,3),"")</f>
        <v>Paul George</v>
      </c>
      <c r="J22" s="27">
        <f t="shared" ca="1" si="8"/>
        <v>0.89880364310739913</v>
      </c>
      <c r="K22" s="44">
        <f ca="1">IF(B22&lt;&gt;"",VLOOKUP('Semi 1'!G22-5*('Semi 1'!D22-1),'Players Stats'!$B$136:$J$140,1+E22),"")</f>
        <v>6.59E-2</v>
      </c>
      <c r="L22" s="44" t="str">
        <f t="shared" ca="1" si="62"/>
        <v>NO</v>
      </c>
      <c r="M22" s="27">
        <f t="shared" ca="1" si="9"/>
        <v>0.5905984583185705</v>
      </c>
      <c r="N22" s="44">
        <f ca="1">IF(B22&lt;&gt;"",IF(L22="NO",VLOOKUP(G22,'Players Stats'!$C$88:$I$127,7),""),"")</f>
        <v>0.28365384615384615</v>
      </c>
      <c r="O22" s="44">
        <f t="shared" ca="1" si="63"/>
        <v>2</v>
      </c>
      <c r="P22" s="27">
        <f t="shared" ca="1" si="10"/>
        <v>0.82591477146813763</v>
      </c>
      <c r="Q22" s="44">
        <f ca="1">IF(L22="NO",VLOOKUP(G22,'Players Stats'!$C$88:$H$127,7-'Semi 1'!O22),"")</f>
        <v>0.41899999999999998</v>
      </c>
      <c r="R22" s="44">
        <f t="shared" ca="1" si="64"/>
        <v>0</v>
      </c>
      <c r="S22" s="27">
        <f t="shared" ca="1" si="11"/>
        <v>0.50997158914911722</v>
      </c>
      <c r="T22" s="44" t="str">
        <f ca="1">IF(S22="","",IF(S22&lt;=VLOOKUP(G22,'Players Stats'!$C$88:$L$127,10),"YES","NO"))</f>
        <v>NO</v>
      </c>
      <c r="U22" s="27" t="str">
        <f t="shared" ca="1" si="12"/>
        <v/>
      </c>
      <c r="V22" s="44" t="str">
        <f ca="1">IF(T22="YES",IF(U22&lt;=VLOOKUP(G22,'Players Stats'!$C$88:$H$127,6),1,0),"")</f>
        <v/>
      </c>
      <c r="W22" s="27" t="str">
        <f t="shared" ca="1" si="13"/>
        <v/>
      </c>
      <c r="X22" s="44" t="str">
        <f ca="1">IF(AND(T22="YES",W22&lt;&gt;""),IF(W22&lt;=VLOOKUP(G22,'Players Stats'!$C$88:$H$127,6),1,0),"")</f>
        <v/>
      </c>
      <c r="Y22" s="27">
        <f t="shared" ca="1" si="14"/>
        <v>0.97057420259248472</v>
      </c>
      <c r="Z22" s="44" t="str">
        <f ca="1">IF(Y22="","",IF(Y22&lt;=Simulation!$K$7,"YES","NO"))</f>
        <v>NO</v>
      </c>
      <c r="AA22" s="27">
        <f t="shared" ca="1" si="15"/>
        <v>0.81213282162333833</v>
      </c>
      <c r="AB22" s="44">
        <f ca="1">IF(Z22="NO",IF(AA22&lt;=Simulation!$K$9,D22,E22),"")</f>
        <v>1</v>
      </c>
      <c r="AD22" s="44">
        <f t="shared" ca="1" si="16"/>
        <v>2</v>
      </c>
      <c r="AE22" s="6" t="str">
        <f t="shared" ca="1" si="17"/>
        <v>-</v>
      </c>
      <c r="AF22" s="44">
        <f t="shared" ca="1" si="18"/>
        <v>4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173</v>
      </c>
      <c r="AM22" s="44">
        <f ca="1">IF(AL21&lt;&gt;"",IF(AND(BL21&lt;&gt;"", AN21=BL21),RANDBETWEEN(Simulation!$N$6,Simulation!$P$6),RANDBETWEEN(Simulation!$N$5,Simulation!$P$5)),"")</f>
        <v>21</v>
      </c>
      <c r="AN22" s="44">
        <f t="shared" ca="1" si="65"/>
        <v>1</v>
      </c>
      <c r="AO22" s="44">
        <f t="shared" ca="1" si="19"/>
        <v>3</v>
      </c>
      <c r="AP22" s="27">
        <f t="shared" ca="1" si="20"/>
        <v>0.44313656896904796</v>
      </c>
      <c r="AQ22" s="44">
        <f t="shared" ca="1" si="21"/>
        <v>3</v>
      </c>
      <c r="AR22" s="44" t="str">
        <f ca="1">IF(AL22&lt;&gt;"",VLOOKUP(AQ22,'Players Stats'!$C$88:$D$127,2),"")</f>
        <v>Small Forward</v>
      </c>
      <c r="AS22" s="44" t="str">
        <f ca="1">IF(AL22&lt;&gt;"",VLOOKUP(AQ22,'Players Stats'!$C$88:$E$127,3),"")</f>
        <v>LeBron James</v>
      </c>
      <c r="AT22" s="27">
        <f t="shared" ca="1" si="22"/>
        <v>0.73331376426744677</v>
      </c>
      <c r="AU22" s="44">
        <f ca="1">IF(AL22&lt;&gt;"",VLOOKUP('Semi 1'!AQ22-5*('Semi 1'!AN22-1),'Players Stats'!$B$136:$J$140,1+AO22),"")</f>
        <v>0.10165000000000002</v>
      </c>
      <c r="AV22" s="44" t="str">
        <f t="shared" ca="1" si="66"/>
        <v>NO</v>
      </c>
      <c r="AW22" s="27">
        <f t="shared" ca="1" si="23"/>
        <v>0.66722259023392283</v>
      </c>
      <c r="AX22" s="44">
        <f ca="1">IF(AL22&lt;&gt;"",IF(AV22="NO",VLOOKUP(AQ22,'Players Stats'!$C$88:$I$127,7),""),"")</f>
        <v>0.15639810426540282</v>
      </c>
      <c r="AY22" s="44">
        <f t="shared" ca="1" si="67"/>
        <v>2</v>
      </c>
      <c r="AZ22" s="27">
        <f t="shared" ca="1" si="24"/>
        <v>0.21743674255491618</v>
      </c>
      <c r="BA22" s="44">
        <f ca="1">IF(AV22="NO",VLOOKUP(AQ22,'Players Stats'!$C$88:$H$127,7-'Semi 1'!AY22),"")</f>
        <v>0.56499999999999995</v>
      </c>
      <c r="BB22" s="44">
        <f t="shared" ca="1" si="68"/>
        <v>2</v>
      </c>
      <c r="BC22" s="27">
        <f t="shared" ca="1" si="25"/>
        <v>0.21684102812477002</v>
      </c>
      <c r="BD22" s="44" t="str">
        <f ca="1">IF(BC22="","",IF(BC22&lt;=VLOOKUP(AQ22,'Players Stats'!$C$88:$L$127,10),"YES","NO"))</f>
        <v>NO</v>
      </c>
      <c r="BE22" s="27" t="str">
        <f t="shared" ca="1" si="26"/>
        <v/>
      </c>
      <c r="BF22" s="44" t="str">
        <f ca="1">IF(BD22="YES",IF(BE22&lt;=VLOOKUP(AQ22,'Players Stats'!$C$88:$H$127,6),1,0),"")</f>
        <v/>
      </c>
      <c r="BG22" s="27" t="str">
        <f t="shared" ca="1" si="27"/>
        <v/>
      </c>
      <c r="BH22" s="44" t="str">
        <f ca="1">IF(AND(BD22="YES",BG22&lt;&gt;""),IF(BG22&lt;=VLOOKUP(AQ22,'Players Stats'!$C$88:$H$127,6),1,0),"")</f>
        <v/>
      </c>
      <c r="BI22" s="27" t="str">
        <f t="shared" ca="1" si="28"/>
        <v/>
      </c>
      <c r="BJ22" s="44" t="str">
        <f ca="1">IF(BI22="","",IF(BI22&lt;=Simulation!$K$7,"YES","NO"))</f>
        <v/>
      </c>
      <c r="BK22" s="27" t="str">
        <f t="shared" ca="1" si="29"/>
        <v/>
      </c>
      <c r="BL22" s="44" t="str">
        <f ca="1">IF(BJ22="NO",IF(BK22&lt;=Simulation!$K$9,AN22,AO22),"")</f>
        <v/>
      </c>
      <c r="BN22" s="44">
        <f t="shared" ca="1" si="30"/>
        <v>10</v>
      </c>
      <c r="BO22" s="6" t="str">
        <f t="shared" ca="1" si="31"/>
        <v>-</v>
      </c>
      <c r="BP22" s="44">
        <f t="shared" ca="1" si="32"/>
        <v>10</v>
      </c>
      <c r="BR22" s="44" t="str">
        <f t="shared" ca="1" si="2"/>
        <v/>
      </c>
      <c r="BS22" s="44" t="str">
        <f t="shared" ca="1" si="2"/>
        <v/>
      </c>
      <c r="BT22" s="44" t="str">
        <f t="shared" ca="1" si="2"/>
        <v/>
      </c>
      <c r="BU22" s="44"/>
      <c r="BV22" s="44">
        <f ca="1">IF(BV21&lt;&gt;"",IF(AND(BV21&lt;60*Simulation!$K$8, BV21+BW22&lt;60*Simulation!$K$8),BV21+BW22,""),"")</f>
        <v>154</v>
      </c>
      <c r="BW22" s="44">
        <f ca="1">IF(BV21&lt;&gt;"",IF(AND(CV21&lt;&gt;"", BX21=CV21),RANDBETWEEN(Simulation!$N$6,Simulation!$P$6),RANDBETWEEN(Simulation!$N$5,Simulation!$P$5)),"")</f>
        <v>8</v>
      </c>
      <c r="BX22" s="44">
        <f t="shared" ca="1" si="69"/>
        <v>3</v>
      </c>
      <c r="BY22" s="44">
        <f t="shared" ca="1" si="33"/>
        <v>1</v>
      </c>
      <c r="BZ22" s="27">
        <f t="shared" ca="1" si="34"/>
        <v>9.3746599003694309E-2</v>
      </c>
      <c r="CA22" s="44">
        <f t="shared" ca="1" si="35"/>
        <v>11</v>
      </c>
      <c r="CB22" s="44" t="str">
        <f ca="1">IF(BV22&lt;&gt;"",VLOOKUP(CA22,'Players Stats'!$C$88:$D$127,2),"")</f>
        <v>Point Guard</v>
      </c>
      <c r="CC22" s="44" t="str">
        <f ca="1">IF(BV22&lt;&gt;"",VLOOKUP(CA22,'Players Stats'!$C$88:$E$127,3),"")</f>
        <v>Lance Stephenson</v>
      </c>
      <c r="CD22" s="27">
        <f t="shared" ca="1" si="36"/>
        <v>0.25476216948762165</v>
      </c>
      <c r="CE22" s="44">
        <f ca="1">IF(BV22&lt;&gt;"",VLOOKUP('Semi 1'!CA22-5*('Semi 1'!BX22-1),'Players Stats'!$B$136:$J$140,1+BY22),"")</f>
        <v>0.13875000000000001</v>
      </c>
      <c r="CF22" s="44" t="str">
        <f t="shared" ca="1" si="70"/>
        <v>NO</v>
      </c>
      <c r="CG22" s="27">
        <f t="shared" ca="1" si="37"/>
        <v>7.7060427552160693E-2</v>
      </c>
      <c r="CH22" s="44">
        <f ca="1">IF(BV22&lt;&gt;"",IF(CF22="NO",VLOOKUP(CA22,'Players Stats'!$C$88:$I$127,7),""),"")</f>
        <v>0.23762376237623761</v>
      </c>
      <c r="CI22" s="44">
        <f t="shared" ca="1" si="71"/>
        <v>3</v>
      </c>
      <c r="CJ22" s="27">
        <f t="shared" ca="1" si="38"/>
        <v>0.77203696697917645</v>
      </c>
      <c r="CK22" s="44">
        <f ca="1">IF(CF22="NO",VLOOKUP(CA22,'Players Stats'!$C$88:$H$127,7-'Semi 1'!CI22),"")</f>
        <v>0.33</v>
      </c>
      <c r="CL22" s="44">
        <f t="shared" ca="1" si="72"/>
        <v>0</v>
      </c>
      <c r="CM22" s="27" t="str">
        <f t="shared" ca="1" si="39"/>
        <v/>
      </c>
      <c r="CN22" s="44" t="str">
        <f ca="1">IF(CM22="","",IF(CM22&lt;=VLOOKUP(CA22,'Players Stats'!$C$88:$L$127,10),"YES","NO"))</f>
        <v/>
      </c>
      <c r="CO22" s="27" t="str">
        <f t="shared" ca="1" si="40"/>
        <v/>
      </c>
      <c r="CP22" s="44" t="str">
        <f ca="1">IF(CN22="YES",IF(CO22&lt;=VLOOKUP(CA22,'Players Stats'!$C$88:$H$127,6),1,0),"")</f>
        <v/>
      </c>
      <c r="CQ22" s="27" t="str">
        <f t="shared" ca="1" si="41"/>
        <v/>
      </c>
      <c r="CR22" s="44" t="str">
        <f ca="1">IF(AND(CN22="YES",CQ22&lt;&gt;""),IF(CQ22&lt;=VLOOKUP(CA22,'Players Stats'!$C$88:$H$127,6),1,0),"")</f>
        <v/>
      </c>
      <c r="CS22" s="27" t="str">
        <f t="shared" ca="1" si="42"/>
        <v/>
      </c>
      <c r="CT22" s="44" t="str">
        <f ca="1">IF(CS22="","",IF(CS22&lt;=Simulation!$K$7,"YES","NO"))</f>
        <v/>
      </c>
      <c r="CU22" s="27" t="str">
        <f t="shared" ca="1" si="43"/>
        <v/>
      </c>
      <c r="CV22" s="44" t="str">
        <f ca="1">IF(CT22="NO",IF(CU22&lt;=Simulation!$K$9,BX22,BY22),"")</f>
        <v/>
      </c>
      <c r="CX22" s="44">
        <f t="shared" ca="1" si="44"/>
        <v>5</v>
      </c>
      <c r="CY22" s="6" t="str">
        <f t="shared" ca="1" si="45"/>
        <v>-</v>
      </c>
      <c r="CZ22" s="44">
        <f t="shared" ca="1" si="46"/>
        <v>4</v>
      </c>
      <c r="DB22" s="44" t="str">
        <f t="shared" ca="1" si="3"/>
        <v/>
      </c>
      <c r="DC22" s="44" t="str">
        <f t="shared" ca="1" si="3"/>
        <v/>
      </c>
      <c r="DD22" s="44" t="str">
        <f t="shared" ca="1" si="3"/>
        <v/>
      </c>
      <c r="DE22" s="44"/>
      <c r="DF22" s="44">
        <f ca="1">IF(DF21&lt;&gt;"",IF(AND(DF21&lt;60*Simulation!$K$8, DF21+DG22&lt;60*Simulation!$K$8),DF21+DG22,""),"")</f>
        <v>156</v>
      </c>
      <c r="DG22" s="44">
        <f ca="1">IF(DF21&lt;&gt;"",IF(AND(EF21&lt;&gt;"", DH21=EF21),RANDBETWEEN(Simulation!$N$6,Simulation!$P$6),RANDBETWEEN(Simulation!$N$5,Simulation!$P$5)),"")</f>
        <v>21</v>
      </c>
      <c r="DH22" s="44">
        <f t="shared" ca="1" si="73"/>
        <v>3</v>
      </c>
      <c r="DI22" s="44">
        <f t="shared" ca="1" si="47"/>
        <v>1</v>
      </c>
      <c r="DJ22" s="27">
        <f t="shared" ca="1" si="48"/>
        <v>0.46946808737277834</v>
      </c>
      <c r="DK22" s="44">
        <f t="shared" ca="1" si="49"/>
        <v>13</v>
      </c>
      <c r="DL22" s="44" t="str">
        <f ca="1">IF(DF22&lt;&gt;"",VLOOKUP(DK22,'Players Stats'!$C$88:$D$127,2),"")</f>
        <v>Small Forward</v>
      </c>
      <c r="DM22" s="44" t="str">
        <f ca="1">IF(DF22&lt;&gt;"",VLOOKUP(DK22,'Players Stats'!$C$88:$E$127,3),"")</f>
        <v>David West</v>
      </c>
      <c r="DN22" s="27">
        <f t="shared" ca="1" si="50"/>
        <v>7.0193938885112495E-2</v>
      </c>
      <c r="DO22" s="44">
        <f ca="1">IF(DF22&lt;&gt;"",VLOOKUP('Semi 1'!DK22-5*('Semi 1'!DH22-1),'Players Stats'!$B$136:$J$140,1+DI22),"")</f>
        <v>0.12745000000000001</v>
      </c>
      <c r="DP22" s="44" t="str">
        <f t="shared" ca="1" si="74"/>
        <v>YES</v>
      </c>
      <c r="DQ22" s="27" t="str">
        <f t="shared" ca="1" si="51"/>
        <v/>
      </c>
      <c r="DR22" s="44" t="str">
        <f ca="1">IF(DF22&lt;&gt;"",IF(DP22="NO",VLOOKUP(DK22,'Players Stats'!$C$88:$I$127,7),""),"")</f>
        <v/>
      </c>
      <c r="DS22" s="44" t="str">
        <f t="shared" ca="1" si="75"/>
        <v/>
      </c>
      <c r="DT22" s="27" t="str">
        <f t="shared" ca="1" si="52"/>
        <v/>
      </c>
      <c r="DU22" s="44" t="str">
        <f ca="1">IF(DP22="NO",VLOOKUP(DK22,'Players Stats'!$C$88:$H$127,7-'Semi 1'!DS22),"")</f>
        <v/>
      </c>
      <c r="DV22" s="44" t="str">
        <f t="shared" ca="1" si="76"/>
        <v/>
      </c>
      <c r="DW22" s="27" t="str">
        <f t="shared" ca="1" si="53"/>
        <v/>
      </c>
      <c r="DX22" s="44" t="str">
        <f ca="1">IF(DW22="","",IF(DW22&lt;=VLOOKUP(DK22,'Players Stats'!$C$88:$L$127,10),"YES","NO"))</f>
        <v/>
      </c>
      <c r="DY22" s="27" t="str">
        <f t="shared" ca="1" si="54"/>
        <v/>
      </c>
      <c r="DZ22" s="44" t="str">
        <f ca="1">IF(DX22="YES",IF(DY22&lt;=VLOOKUP(DK22,'Players Stats'!$C$88:$H$127,6),1,0),"")</f>
        <v/>
      </c>
      <c r="EA22" s="27" t="str">
        <f t="shared" ca="1" si="55"/>
        <v/>
      </c>
      <c r="EB22" s="44" t="str">
        <f ca="1">IF(AND(DX22="YES",EA22&lt;&gt;""),IF(EA22&lt;=VLOOKUP(DK22,'Players Stats'!$C$88:$H$127,6),1,0),"")</f>
        <v/>
      </c>
      <c r="EC22" s="27" t="str">
        <f t="shared" ca="1" si="56"/>
        <v/>
      </c>
      <c r="ED22" s="44" t="str">
        <f ca="1">IF(EC22="","",IF(EC22&lt;=Simulation!$K$7,"YES","NO"))</f>
        <v/>
      </c>
      <c r="EE22" s="27" t="str">
        <f t="shared" ca="1" si="57"/>
        <v/>
      </c>
      <c r="EF22" s="44" t="str">
        <f ca="1">IF(ED22="NO",IF(EE22&lt;=Simulation!$K$9,DH22,DI22),"")</f>
        <v/>
      </c>
      <c r="EH22" s="44">
        <f t="shared" ca="1" si="58"/>
        <v>0</v>
      </c>
      <c r="EI22" s="6" t="str">
        <f t="shared" ca="1" si="59"/>
        <v>-</v>
      </c>
      <c r="EJ22" s="44">
        <f t="shared" ca="1" si="60"/>
        <v>4</v>
      </c>
      <c r="EL22" s="44" t="str">
        <f t="shared" ca="1" si="4"/>
        <v/>
      </c>
      <c r="EM22" s="44" t="str">
        <f t="shared" ca="1" si="4"/>
        <v/>
      </c>
      <c r="EN22" s="44" t="str">
        <f t="shared" ca="1" si="4"/>
        <v/>
      </c>
    </row>
    <row r="23" spans="2:144">
      <c r="B23" s="44">
        <f ca="1">IF(B22&lt;&gt;"",IF(AND(B22&lt;60*Simulation!$K$8, B22+C23&lt;60*Simulation!$K$8),B22+C23,""),"")</f>
        <v>189</v>
      </c>
      <c r="C23" s="44">
        <f ca="1">IF(B22&lt;&gt;"",IF(AND(AB22&lt;&gt;"", D22=AB22),RANDBETWEEN(Simulation!$N$6,Simulation!$P$6),RANDBETWEEN(Simulation!$N$5,Simulation!$P$5)),"")</f>
        <v>12</v>
      </c>
      <c r="D23" s="44">
        <f t="shared" ca="1" si="61"/>
        <v>1</v>
      </c>
      <c r="E23" s="44">
        <f t="shared" ca="1" si="5"/>
        <v>3</v>
      </c>
      <c r="F23" s="27">
        <f t="shared" ca="1" si="6"/>
        <v>0.71620779385836209</v>
      </c>
      <c r="G23" s="44">
        <f t="shared" ca="1" si="7"/>
        <v>4</v>
      </c>
      <c r="H23" s="44" t="str">
        <f ca="1">IF(B23&lt;&gt;"",VLOOKUP(G23,'Players Stats'!$C$88:$D$127,2),"")</f>
        <v>Power Forward</v>
      </c>
      <c r="I23" s="44" t="str">
        <f ca="1">IF(B23&lt;&gt;"",VLOOKUP(G23,'Players Stats'!$C$88:$E$127,3),"")</f>
        <v>Shane Battier</v>
      </c>
      <c r="J23" s="27">
        <f t="shared" ca="1" si="8"/>
        <v>0.92146348849587234</v>
      </c>
      <c r="K23" s="44">
        <f ca="1">IF(B23&lt;&gt;"",VLOOKUP('Semi 1'!G23-5*('Semi 1'!D23-1),'Players Stats'!$B$136:$J$140,1+E23),"")</f>
        <v>0.11534999999999999</v>
      </c>
      <c r="L23" s="44" t="str">
        <f t="shared" ca="1" si="62"/>
        <v>NO</v>
      </c>
      <c r="M23" s="27">
        <f t="shared" ca="1" si="9"/>
        <v>0.89230142793653444</v>
      </c>
      <c r="N23" s="44">
        <f ca="1">IF(B23&lt;&gt;"",IF(L23="NO",VLOOKUP(G23,'Players Stats'!$C$88:$I$127,7),""),"")</f>
        <v>0.46808510638297873</v>
      </c>
      <c r="O23" s="44">
        <f t="shared" ca="1" si="63"/>
        <v>2</v>
      </c>
      <c r="P23" s="27">
        <f t="shared" ca="1" si="10"/>
        <v>0.27006736200120507</v>
      </c>
      <c r="Q23" s="44">
        <f ca="1">IF(L23="NO",VLOOKUP(G23,'Players Stats'!$C$88:$H$127,7-'Semi 1'!O23),"")</f>
        <v>0.42</v>
      </c>
      <c r="R23" s="44">
        <f t="shared" ca="1" si="64"/>
        <v>2</v>
      </c>
      <c r="S23" s="27">
        <f t="shared" ca="1" si="11"/>
        <v>0.68090276980780384</v>
      </c>
      <c r="T23" s="44" t="str">
        <f ca="1">IF(S23="","",IF(S23&lt;=VLOOKUP(G23,'Players Stats'!$C$88:$L$127,10),"YES","NO"))</f>
        <v>NO</v>
      </c>
      <c r="U23" s="27" t="str">
        <f t="shared" ca="1" si="12"/>
        <v/>
      </c>
      <c r="V23" s="44" t="str">
        <f ca="1">IF(T23="YES",IF(U23&lt;=VLOOKUP(G23,'Players Stats'!$C$88:$H$127,6),1,0),"")</f>
        <v/>
      </c>
      <c r="W23" s="27" t="str">
        <f t="shared" ca="1" si="13"/>
        <v/>
      </c>
      <c r="X23" s="44" t="str">
        <f ca="1">IF(AND(T23="YES",W23&lt;&gt;""),IF(W23&lt;=VLOOKUP(G23,'Players Stats'!$C$88:$H$127,6),1,0),"")</f>
        <v/>
      </c>
      <c r="Y23" s="27" t="str">
        <f t="shared" ca="1" si="14"/>
        <v/>
      </c>
      <c r="Z23" s="44" t="str">
        <f ca="1">IF(Y23="","",IF(Y23&lt;=Simulation!$K$7,"YES","NO"))</f>
        <v/>
      </c>
      <c r="AA23" s="27" t="str">
        <f t="shared" ca="1" si="15"/>
        <v/>
      </c>
      <c r="AB23" s="44" t="str">
        <f ca="1">IF(Z23="NO",IF(AA23&lt;=Simulation!$K$9,D23,E23),"")</f>
        <v/>
      </c>
      <c r="AD23" s="44">
        <f t="shared" ca="1" si="16"/>
        <v>4</v>
      </c>
      <c r="AE23" s="6" t="str">
        <f t="shared" ca="1" si="17"/>
        <v>-</v>
      </c>
      <c r="AF23" s="44">
        <f t="shared" ca="1" si="18"/>
        <v>4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192</v>
      </c>
      <c r="AM23" s="44">
        <f ca="1">IF(AL22&lt;&gt;"",IF(AND(BL22&lt;&gt;"", AN22=BL22),RANDBETWEEN(Simulation!$N$6,Simulation!$P$6),RANDBETWEEN(Simulation!$N$5,Simulation!$P$5)),"")</f>
        <v>19</v>
      </c>
      <c r="AN23" s="44">
        <f t="shared" ca="1" si="65"/>
        <v>3</v>
      </c>
      <c r="AO23" s="44">
        <f t="shared" ca="1" si="19"/>
        <v>1</v>
      </c>
      <c r="AP23" s="27">
        <f t="shared" ca="1" si="20"/>
        <v>0.69109089288097802</v>
      </c>
      <c r="AQ23" s="44">
        <f t="shared" ca="1" si="21"/>
        <v>14</v>
      </c>
      <c r="AR23" s="44" t="str">
        <f ca="1">IF(AL23&lt;&gt;"",VLOOKUP(AQ23,'Players Stats'!$C$88:$D$127,2),"")</f>
        <v>Power Forward</v>
      </c>
      <c r="AS23" s="44" t="str">
        <f ca="1">IF(AL23&lt;&gt;"",VLOOKUP(AQ23,'Players Stats'!$C$88:$E$127,3),"")</f>
        <v>Paul George</v>
      </c>
      <c r="AT23" s="27">
        <f t="shared" ca="1" si="22"/>
        <v>0.66165453440078148</v>
      </c>
      <c r="AU23" s="44">
        <f ca="1">IF(AL23&lt;&gt;"",VLOOKUP('Semi 1'!AQ23-5*('Semi 1'!AN23-1),'Players Stats'!$B$136:$J$140,1+AO23),"")</f>
        <v>6.59E-2</v>
      </c>
      <c r="AV23" s="44" t="str">
        <f t="shared" ca="1" si="66"/>
        <v>NO</v>
      </c>
      <c r="AW23" s="27">
        <f t="shared" ca="1" si="23"/>
        <v>0.65425517067810435</v>
      </c>
      <c r="AX23" s="44">
        <f ca="1">IF(AL23&lt;&gt;"",IF(AV23="NO",VLOOKUP(AQ23,'Players Stats'!$C$88:$I$127,7),""),"")</f>
        <v>0.28365384615384615</v>
      </c>
      <c r="AY23" s="44">
        <f t="shared" ca="1" si="67"/>
        <v>2</v>
      </c>
      <c r="AZ23" s="27">
        <f t="shared" ca="1" si="24"/>
        <v>0.76744314981294703</v>
      </c>
      <c r="BA23" s="44">
        <f ca="1">IF(AV23="NO",VLOOKUP(AQ23,'Players Stats'!$C$88:$H$127,7-'Semi 1'!AY23),"")</f>
        <v>0.41899999999999998</v>
      </c>
      <c r="BB23" s="44">
        <f t="shared" ca="1" si="68"/>
        <v>0</v>
      </c>
      <c r="BC23" s="27">
        <f t="shared" ca="1" si="25"/>
        <v>0.48709979663636649</v>
      </c>
      <c r="BD23" s="44" t="str">
        <f ca="1">IF(BC23="","",IF(BC23&lt;=VLOOKUP(AQ23,'Players Stats'!$C$88:$L$127,10),"YES","NO"))</f>
        <v>NO</v>
      </c>
      <c r="BE23" s="27" t="str">
        <f t="shared" ca="1" si="26"/>
        <v/>
      </c>
      <c r="BF23" s="44" t="str">
        <f ca="1">IF(BD23="YES",IF(BE23&lt;=VLOOKUP(AQ23,'Players Stats'!$C$88:$H$127,6),1,0),"")</f>
        <v/>
      </c>
      <c r="BG23" s="27" t="str">
        <f t="shared" ca="1" si="27"/>
        <v/>
      </c>
      <c r="BH23" s="44" t="str">
        <f ca="1">IF(AND(BD23="YES",BG23&lt;&gt;""),IF(BG23&lt;=VLOOKUP(AQ23,'Players Stats'!$C$88:$H$127,6),1,0),"")</f>
        <v/>
      </c>
      <c r="BI23" s="27">
        <f t="shared" ca="1" si="28"/>
        <v>0.6790803439770049</v>
      </c>
      <c r="BJ23" s="44" t="str">
        <f ca="1">IF(BI23="","",IF(BI23&lt;=Simulation!$K$7,"YES","NO"))</f>
        <v>NO</v>
      </c>
      <c r="BK23" s="27">
        <f t="shared" ca="1" si="29"/>
        <v>0.8988240513142578</v>
      </c>
      <c r="BL23" s="44">
        <f ca="1">IF(BJ23="NO",IF(BK23&lt;=Simulation!$K$9,AN23,AO23),"")</f>
        <v>1</v>
      </c>
      <c r="BN23" s="44">
        <f t="shared" ca="1" si="30"/>
        <v>10</v>
      </c>
      <c r="BO23" s="6" t="str">
        <f t="shared" ca="1" si="31"/>
        <v>-</v>
      </c>
      <c r="BP23" s="44">
        <f t="shared" ca="1" si="32"/>
        <v>10</v>
      </c>
      <c r="BR23" s="44" t="str">
        <f t="shared" ca="1" si="2"/>
        <v/>
      </c>
      <c r="BS23" s="44" t="str">
        <f t="shared" ca="1" si="2"/>
        <v/>
      </c>
      <c r="BT23" s="44" t="str">
        <f t="shared" ca="1" si="2"/>
        <v/>
      </c>
      <c r="BU23" s="44"/>
      <c r="BV23" s="44">
        <f ca="1">IF(BV22&lt;&gt;"",IF(AND(BV22&lt;60*Simulation!$K$8, BV22+BW23&lt;60*Simulation!$K$8),BV22+BW23,""),"")</f>
        <v>175</v>
      </c>
      <c r="BW23" s="44">
        <f ca="1">IF(BV22&lt;&gt;"",IF(AND(CV22&lt;&gt;"", BX22=CV22),RANDBETWEEN(Simulation!$N$6,Simulation!$P$6),RANDBETWEEN(Simulation!$N$5,Simulation!$P$5)),"")</f>
        <v>21</v>
      </c>
      <c r="BX23" s="44">
        <f t="shared" ca="1" si="69"/>
        <v>1</v>
      </c>
      <c r="BY23" s="44">
        <f t="shared" ca="1" si="33"/>
        <v>3</v>
      </c>
      <c r="BZ23" s="27">
        <f t="shared" ca="1" si="34"/>
        <v>0.67810461707722669</v>
      </c>
      <c r="CA23" s="44">
        <f t="shared" ca="1" si="35"/>
        <v>4</v>
      </c>
      <c r="CB23" s="44" t="str">
        <f ca="1">IF(BV23&lt;&gt;"",VLOOKUP(CA23,'Players Stats'!$C$88:$D$127,2),"")</f>
        <v>Power Forward</v>
      </c>
      <c r="CC23" s="44" t="str">
        <f ca="1">IF(BV23&lt;&gt;"",VLOOKUP(CA23,'Players Stats'!$C$88:$E$127,3),"")</f>
        <v>Shane Battier</v>
      </c>
      <c r="CD23" s="27">
        <f t="shared" ca="1" si="36"/>
        <v>0.24243005231254078</v>
      </c>
      <c r="CE23" s="44">
        <f ca="1">IF(BV23&lt;&gt;"",VLOOKUP('Semi 1'!CA23-5*('Semi 1'!BX23-1),'Players Stats'!$B$136:$J$140,1+BY23),"")</f>
        <v>0.11534999999999999</v>
      </c>
      <c r="CF23" s="44" t="str">
        <f t="shared" ca="1" si="70"/>
        <v>NO</v>
      </c>
      <c r="CG23" s="27">
        <f t="shared" ca="1" si="37"/>
        <v>0.79830852037876288</v>
      </c>
      <c r="CH23" s="44">
        <f ca="1">IF(BV23&lt;&gt;"",IF(CF23="NO",VLOOKUP(CA23,'Players Stats'!$C$88:$I$127,7),""),"")</f>
        <v>0.46808510638297873</v>
      </c>
      <c r="CI23" s="44">
        <f t="shared" ca="1" si="71"/>
        <v>2</v>
      </c>
      <c r="CJ23" s="27">
        <f t="shared" ca="1" si="38"/>
        <v>0.44557600603727732</v>
      </c>
      <c r="CK23" s="44">
        <f ca="1">IF(CF23="NO",VLOOKUP(CA23,'Players Stats'!$C$88:$H$127,7-'Semi 1'!CI23),"")</f>
        <v>0.42</v>
      </c>
      <c r="CL23" s="44">
        <f t="shared" ca="1" si="72"/>
        <v>0</v>
      </c>
      <c r="CM23" s="27">
        <f t="shared" ca="1" si="39"/>
        <v>0.79091128709096981</v>
      </c>
      <c r="CN23" s="44" t="str">
        <f ca="1">IF(CM23="","",IF(CM23&lt;=VLOOKUP(CA23,'Players Stats'!$C$88:$L$127,10),"YES","NO"))</f>
        <v>NO</v>
      </c>
      <c r="CO23" s="27" t="str">
        <f t="shared" ca="1" si="40"/>
        <v/>
      </c>
      <c r="CP23" s="44" t="str">
        <f ca="1">IF(CN23="YES",IF(CO23&lt;=VLOOKUP(CA23,'Players Stats'!$C$88:$H$127,6),1,0),"")</f>
        <v/>
      </c>
      <c r="CQ23" s="27" t="str">
        <f t="shared" ca="1" si="41"/>
        <v/>
      </c>
      <c r="CR23" s="44" t="str">
        <f ca="1">IF(AND(CN23="YES",CQ23&lt;&gt;""),IF(CQ23&lt;=VLOOKUP(CA23,'Players Stats'!$C$88:$H$127,6),1,0),"")</f>
        <v/>
      </c>
      <c r="CS23" s="27">
        <f t="shared" ca="1" si="42"/>
        <v>0.42278375929596301</v>
      </c>
      <c r="CT23" s="44" t="str">
        <f ca="1">IF(CS23="","",IF(CS23&lt;=Simulation!$K$7,"YES","NO"))</f>
        <v>NO</v>
      </c>
      <c r="CU23" s="27">
        <f t="shared" ca="1" si="43"/>
        <v>0.81599701026217342</v>
      </c>
      <c r="CV23" s="44">
        <f ca="1">IF(CT23="NO",IF(CU23&lt;=Simulation!$K$9,BX23,BY23),"")</f>
        <v>3</v>
      </c>
      <c r="CX23" s="44">
        <f t="shared" ca="1" si="44"/>
        <v>5</v>
      </c>
      <c r="CY23" s="6" t="str">
        <f t="shared" ca="1" si="45"/>
        <v>-</v>
      </c>
      <c r="CZ23" s="44">
        <f t="shared" ca="1" si="46"/>
        <v>4</v>
      </c>
      <c r="DB23" s="44" t="str">
        <f t="shared" ca="1" si="3"/>
        <v/>
      </c>
      <c r="DC23" s="44" t="str">
        <f t="shared" ca="1" si="3"/>
        <v/>
      </c>
      <c r="DD23" s="44" t="str">
        <f t="shared" ca="1" si="3"/>
        <v/>
      </c>
      <c r="DE23" s="44"/>
      <c r="DF23" s="44">
        <f ca="1">IF(DF22&lt;&gt;"",IF(AND(DF22&lt;60*Simulation!$K$8, DF22+DG23&lt;60*Simulation!$K$8),DF22+DG23,""),"")</f>
        <v>170</v>
      </c>
      <c r="DG23" s="44">
        <f ca="1">IF(DF22&lt;&gt;"",IF(AND(EF22&lt;&gt;"", DH22=EF22),RANDBETWEEN(Simulation!$N$6,Simulation!$P$6),RANDBETWEEN(Simulation!$N$5,Simulation!$P$5)),"")</f>
        <v>14</v>
      </c>
      <c r="DH23" s="44">
        <f t="shared" ca="1" si="73"/>
        <v>1</v>
      </c>
      <c r="DI23" s="44">
        <f t="shared" ca="1" si="47"/>
        <v>3</v>
      </c>
      <c r="DJ23" s="27">
        <f t="shared" ca="1" si="48"/>
        <v>0.75300274100419551</v>
      </c>
      <c r="DK23" s="44">
        <f t="shared" ca="1" si="49"/>
        <v>4</v>
      </c>
      <c r="DL23" s="44" t="str">
        <f ca="1">IF(DF23&lt;&gt;"",VLOOKUP(DK23,'Players Stats'!$C$88:$D$127,2),"")</f>
        <v>Power Forward</v>
      </c>
      <c r="DM23" s="44" t="str">
        <f ca="1">IF(DF23&lt;&gt;"",VLOOKUP(DK23,'Players Stats'!$C$88:$E$127,3),"")</f>
        <v>Shane Battier</v>
      </c>
      <c r="DN23" s="27">
        <f t="shared" ca="1" si="50"/>
        <v>0.8793287985828141</v>
      </c>
      <c r="DO23" s="44">
        <f ca="1">IF(DF23&lt;&gt;"",VLOOKUP('Semi 1'!DK23-5*('Semi 1'!DH23-1),'Players Stats'!$B$136:$J$140,1+DI23),"")</f>
        <v>0.11534999999999999</v>
      </c>
      <c r="DP23" s="44" t="str">
        <f t="shared" ca="1" si="74"/>
        <v>NO</v>
      </c>
      <c r="DQ23" s="27">
        <f t="shared" ca="1" si="51"/>
        <v>0.494764590117168</v>
      </c>
      <c r="DR23" s="44">
        <f ca="1">IF(DF23&lt;&gt;"",IF(DP23="NO",VLOOKUP(DK23,'Players Stats'!$C$88:$I$127,7),""),"")</f>
        <v>0.46808510638297873</v>
      </c>
      <c r="DS23" s="44">
        <f t="shared" ca="1" si="75"/>
        <v>2</v>
      </c>
      <c r="DT23" s="27">
        <f t="shared" ca="1" si="52"/>
        <v>0.51260477893687562</v>
      </c>
      <c r="DU23" s="44">
        <f ca="1">IF(DP23="NO",VLOOKUP(DK23,'Players Stats'!$C$88:$H$127,7-'Semi 1'!DS23),"")</f>
        <v>0.42</v>
      </c>
      <c r="DV23" s="44">
        <f t="shared" ca="1" si="76"/>
        <v>0</v>
      </c>
      <c r="DW23" s="27">
        <f t="shared" ca="1" si="53"/>
        <v>0.97631179377248634</v>
      </c>
      <c r="DX23" s="44" t="str">
        <f ca="1">IF(DW23="","",IF(DW23&lt;=VLOOKUP(DK23,'Players Stats'!$C$88:$L$127,10),"YES","NO"))</f>
        <v>NO</v>
      </c>
      <c r="DY23" s="27" t="str">
        <f t="shared" ca="1" si="54"/>
        <v/>
      </c>
      <c r="DZ23" s="44" t="str">
        <f ca="1">IF(DX23="YES",IF(DY23&lt;=VLOOKUP(DK23,'Players Stats'!$C$88:$H$127,6),1,0),"")</f>
        <v/>
      </c>
      <c r="EA23" s="27" t="str">
        <f t="shared" ca="1" si="55"/>
        <v/>
      </c>
      <c r="EB23" s="44" t="str">
        <f ca="1">IF(AND(DX23="YES",EA23&lt;&gt;""),IF(EA23&lt;=VLOOKUP(DK23,'Players Stats'!$C$88:$H$127,6),1,0),"")</f>
        <v/>
      </c>
      <c r="EC23" s="27">
        <f t="shared" ca="1" si="56"/>
        <v>0.39865548798192429</v>
      </c>
      <c r="ED23" s="44" t="str">
        <f ca="1">IF(EC23="","",IF(EC23&lt;=Simulation!$K$7,"YES","NO"))</f>
        <v>NO</v>
      </c>
      <c r="EE23" s="27">
        <f t="shared" ca="1" si="57"/>
        <v>0.10550469047208988</v>
      </c>
      <c r="EF23" s="44">
        <f ca="1">IF(ED23="NO",IF(EE23&lt;=Simulation!$K$9,DH23,DI23),"")</f>
        <v>1</v>
      </c>
      <c r="EH23" s="44">
        <f t="shared" ca="1" si="58"/>
        <v>0</v>
      </c>
      <c r="EI23" s="6" t="str">
        <f t="shared" ca="1" si="59"/>
        <v>-</v>
      </c>
      <c r="EJ23" s="44">
        <f t="shared" ca="1" si="60"/>
        <v>4</v>
      </c>
      <c r="EL23" s="44" t="str">
        <f t="shared" ca="1" si="4"/>
        <v/>
      </c>
      <c r="EM23" s="44" t="str">
        <f t="shared" ca="1" si="4"/>
        <v/>
      </c>
      <c r="EN23" s="44" t="str">
        <f t="shared" ca="1" si="4"/>
        <v/>
      </c>
    </row>
    <row r="24" spans="2:144">
      <c r="B24" s="44">
        <f ca="1">IF(B23&lt;&gt;"",IF(AND(B23&lt;60*Simulation!$K$8, B23+C24&lt;60*Simulation!$K$8),B23+C24,""),"")</f>
        <v>199</v>
      </c>
      <c r="C24" s="44">
        <f ca="1">IF(B23&lt;&gt;"",IF(AND(AB23&lt;&gt;"", D23=AB23),RANDBETWEEN(Simulation!$N$6,Simulation!$P$6),RANDBETWEEN(Simulation!$N$5,Simulation!$P$5)),"")</f>
        <v>10</v>
      </c>
      <c r="D24" s="44">
        <f t="shared" ca="1" si="61"/>
        <v>3</v>
      </c>
      <c r="E24" s="44">
        <f t="shared" ca="1" si="5"/>
        <v>1</v>
      </c>
      <c r="F24" s="27">
        <f t="shared" ca="1" si="6"/>
        <v>0.59613366939216461</v>
      </c>
      <c r="G24" s="44">
        <f t="shared" ca="1" si="7"/>
        <v>13</v>
      </c>
      <c r="H24" s="44" t="str">
        <f ca="1">IF(B24&lt;&gt;"",VLOOKUP(G24,'Players Stats'!$C$88:$D$127,2),"")</f>
        <v>Small Forward</v>
      </c>
      <c r="I24" s="44" t="str">
        <f ca="1">IF(B24&lt;&gt;"",VLOOKUP(G24,'Players Stats'!$C$88:$E$127,3),"")</f>
        <v>David West</v>
      </c>
      <c r="J24" s="27">
        <f t="shared" ca="1" si="8"/>
        <v>0.24760816429525256</v>
      </c>
      <c r="K24" s="44">
        <f ca="1">IF(B24&lt;&gt;"",VLOOKUP('Semi 1'!G24-5*('Semi 1'!D24-1),'Players Stats'!$B$136:$J$140,1+E24),"")</f>
        <v>0.12745000000000001</v>
      </c>
      <c r="L24" s="44" t="str">
        <f t="shared" ca="1" si="62"/>
        <v>NO</v>
      </c>
      <c r="M24" s="27">
        <f t="shared" ca="1" si="9"/>
        <v>0.73463356949712999</v>
      </c>
      <c r="N24" s="44">
        <f ca="1">IF(B24&lt;&gt;"",IF(L24="NO",VLOOKUP(G24,'Players Stats'!$C$88:$I$127,7),""),"")</f>
        <v>2.1276595744680847E-2</v>
      </c>
      <c r="O24" s="44">
        <f t="shared" ca="1" si="63"/>
        <v>2</v>
      </c>
      <c r="P24" s="27">
        <f t="shared" ca="1" si="10"/>
        <v>0.54226886624798232</v>
      </c>
      <c r="Q24" s="44">
        <f ca="1">IF(L24="NO",VLOOKUP(G24,'Players Stats'!$C$88:$H$127,7-'Semi 1'!O24),"")</f>
        <v>0.498</v>
      </c>
      <c r="R24" s="44">
        <f t="shared" ca="1" si="64"/>
        <v>0</v>
      </c>
      <c r="S24" s="27">
        <f t="shared" ca="1" si="11"/>
        <v>0.74680910054781768</v>
      </c>
      <c r="T24" s="44" t="str">
        <f ca="1">IF(S24="","",IF(S24&lt;=VLOOKUP(G24,'Players Stats'!$C$88:$L$127,10),"YES","NO"))</f>
        <v>NO</v>
      </c>
      <c r="U24" s="27" t="str">
        <f t="shared" ca="1" si="12"/>
        <v/>
      </c>
      <c r="V24" s="44" t="str">
        <f ca="1">IF(T24="YES",IF(U24&lt;=VLOOKUP(G24,'Players Stats'!$C$88:$H$127,6),1,0),"")</f>
        <v/>
      </c>
      <c r="W24" s="27" t="str">
        <f t="shared" ca="1" si="13"/>
        <v/>
      </c>
      <c r="X24" s="44" t="str">
        <f ca="1">IF(AND(T24="YES",W24&lt;&gt;""),IF(W24&lt;=VLOOKUP(G24,'Players Stats'!$C$88:$H$127,6),1,0),"")</f>
        <v/>
      </c>
      <c r="Y24" s="27">
        <f t="shared" ca="1" si="14"/>
        <v>0.53249803887922287</v>
      </c>
      <c r="Z24" s="44" t="str">
        <f ca="1">IF(Y24="","",IF(Y24&lt;=Simulation!$K$7,"YES","NO"))</f>
        <v>NO</v>
      </c>
      <c r="AA24" s="27">
        <f t="shared" ca="1" si="15"/>
        <v>0.318792587520765</v>
      </c>
      <c r="AB24" s="44">
        <f ca="1">IF(Z24="NO",IF(AA24&lt;=Simulation!$K$9,D24,E24),"")</f>
        <v>1</v>
      </c>
      <c r="AD24" s="44">
        <f t="shared" ca="1" si="16"/>
        <v>4</v>
      </c>
      <c r="AE24" s="6" t="str">
        <f t="shared" ca="1" si="17"/>
        <v>-</v>
      </c>
      <c r="AF24" s="44">
        <f t="shared" ca="1" si="18"/>
        <v>4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204</v>
      </c>
      <c r="AM24" s="44">
        <f ca="1">IF(AL23&lt;&gt;"",IF(AND(BL23&lt;&gt;"", AN23=BL23),RANDBETWEEN(Simulation!$N$6,Simulation!$P$6),RANDBETWEEN(Simulation!$N$5,Simulation!$P$5)),"")</f>
        <v>12</v>
      </c>
      <c r="AN24" s="44">
        <f t="shared" ca="1" si="65"/>
        <v>1</v>
      </c>
      <c r="AO24" s="44">
        <f t="shared" ca="1" si="19"/>
        <v>3</v>
      </c>
      <c r="AP24" s="27">
        <f t="shared" ca="1" si="20"/>
        <v>0.731559857774425</v>
      </c>
      <c r="AQ24" s="44">
        <f t="shared" ca="1" si="21"/>
        <v>4</v>
      </c>
      <c r="AR24" s="44" t="str">
        <f ca="1">IF(AL24&lt;&gt;"",VLOOKUP(AQ24,'Players Stats'!$C$88:$D$127,2),"")</f>
        <v>Power Forward</v>
      </c>
      <c r="AS24" s="44" t="str">
        <f ca="1">IF(AL24&lt;&gt;"",VLOOKUP(AQ24,'Players Stats'!$C$88:$E$127,3),"")</f>
        <v>Shane Battier</v>
      </c>
      <c r="AT24" s="27">
        <f t="shared" ca="1" si="22"/>
        <v>0.76214534311163407</v>
      </c>
      <c r="AU24" s="44">
        <f ca="1">IF(AL24&lt;&gt;"",VLOOKUP('Semi 1'!AQ24-5*('Semi 1'!AN24-1),'Players Stats'!$B$136:$J$140,1+AO24),"")</f>
        <v>0.11534999999999999</v>
      </c>
      <c r="AV24" s="44" t="str">
        <f t="shared" ca="1" si="66"/>
        <v>NO</v>
      </c>
      <c r="AW24" s="27">
        <f t="shared" ca="1" si="23"/>
        <v>0.50726990275267991</v>
      </c>
      <c r="AX24" s="44">
        <f ca="1">IF(AL24&lt;&gt;"",IF(AV24="NO",VLOOKUP(AQ24,'Players Stats'!$C$88:$I$127,7),""),"")</f>
        <v>0.46808510638297873</v>
      </c>
      <c r="AY24" s="44">
        <f t="shared" ca="1" si="67"/>
        <v>2</v>
      </c>
      <c r="AZ24" s="27">
        <f t="shared" ca="1" si="24"/>
        <v>0.88968589015660515</v>
      </c>
      <c r="BA24" s="44">
        <f ca="1">IF(AV24="NO",VLOOKUP(AQ24,'Players Stats'!$C$88:$H$127,7-'Semi 1'!AY24),"")</f>
        <v>0.42</v>
      </c>
      <c r="BB24" s="44">
        <f t="shared" ca="1" si="68"/>
        <v>0</v>
      </c>
      <c r="BC24" s="27">
        <f t="shared" ca="1" si="25"/>
        <v>0.24959309993244272</v>
      </c>
      <c r="BD24" s="44" t="str">
        <f ca="1">IF(BC24="","",IF(BC24&lt;=VLOOKUP(AQ24,'Players Stats'!$C$88:$L$127,10),"YES","NO"))</f>
        <v>NO</v>
      </c>
      <c r="BE24" s="27" t="str">
        <f t="shared" ca="1" si="26"/>
        <v/>
      </c>
      <c r="BF24" s="44" t="str">
        <f ca="1">IF(BD24="YES",IF(BE24&lt;=VLOOKUP(AQ24,'Players Stats'!$C$88:$H$127,6),1,0),"")</f>
        <v/>
      </c>
      <c r="BG24" s="27" t="str">
        <f t="shared" ca="1" si="27"/>
        <v/>
      </c>
      <c r="BH24" s="44" t="str">
        <f ca="1">IF(AND(BD24="YES",BG24&lt;&gt;""),IF(BG24&lt;=VLOOKUP(AQ24,'Players Stats'!$C$88:$H$127,6),1,0),"")</f>
        <v/>
      </c>
      <c r="BI24" s="27">
        <f t="shared" ca="1" si="28"/>
        <v>0.23843569924193375</v>
      </c>
      <c r="BJ24" s="44" t="str">
        <f ca="1">IF(BI24="","",IF(BI24&lt;=Simulation!$K$7,"YES","NO"))</f>
        <v>NO</v>
      </c>
      <c r="BK24" s="27">
        <f t="shared" ca="1" si="29"/>
        <v>0.57588532755551869</v>
      </c>
      <c r="BL24" s="44">
        <f ca="1">IF(BJ24="NO",IF(BK24&lt;=Simulation!$K$9,AN24,AO24),"")</f>
        <v>3</v>
      </c>
      <c r="BN24" s="44">
        <f t="shared" ca="1" si="30"/>
        <v>10</v>
      </c>
      <c r="BO24" s="6" t="str">
        <f t="shared" ca="1" si="31"/>
        <v>-</v>
      </c>
      <c r="BP24" s="44">
        <f t="shared" ca="1" si="32"/>
        <v>10</v>
      </c>
      <c r="BR24" s="44" t="str">
        <f t="shared" ca="1" si="2"/>
        <v/>
      </c>
      <c r="BS24" s="44" t="str">
        <f t="shared" ca="1" si="2"/>
        <v/>
      </c>
      <c r="BT24" s="44" t="str">
        <f t="shared" ca="1" si="2"/>
        <v/>
      </c>
      <c r="BU24" s="44"/>
      <c r="BV24" s="44">
        <f ca="1">IF(BV23&lt;&gt;"",IF(AND(BV23&lt;60*Simulation!$K$8, BV23+BW24&lt;60*Simulation!$K$8),BV23+BW24,""),"")</f>
        <v>188</v>
      </c>
      <c r="BW24" s="44">
        <f ca="1">IF(BV23&lt;&gt;"",IF(AND(CV23&lt;&gt;"", BX23=CV23),RANDBETWEEN(Simulation!$N$6,Simulation!$P$6),RANDBETWEEN(Simulation!$N$5,Simulation!$P$5)),"")</f>
        <v>13</v>
      </c>
      <c r="BX24" s="44">
        <f t="shared" ca="1" si="69"/>
        <v>3</v>
      </c>
      <c r="BY24" s="44">
        <f t="shared" ca="1" si="33"/>
        <v>1</v>
      </c>
      <c r="BZ24" s="27">
        <f t="shared" ca="1" si="34"/>
        <v>0.98170722879744887</v>
      </c>
      <c r="CA24" s="44">
        <f t="shared" ca="1" si="35"/>
        <v>15</v>
      </c>
      <c r="CB24" s="44" t="str">
        <f ca="1">IF(BV24&lt;&gt;"",VLOOKUP(CA24,'Players Stats'!$C$88:$D$127,2),"")</f>
        <v>Center</v>
      </c>
      <c r="CC24" s="44" t="str">
        <f ca="1">IF(BV24&lt;&gt;"",VLOOKUP(CA24,'Players Stats'!$C$88:$E$127,3),"")</f>
        <v>Roy Hibbert</v>
      </c>
      <c r="CD24" s="27">
        <f t="shared" ca="1" si="36"/>
        <v>0.34636710820919514</v>
      </c>
      <c r="CE24" s="44">
        <f ca="1">IF(BV24&lt;&gt;"",VLOOKUP('Semi 1'!CA24-5*('Semi 1'!BX24-1),'Players Stats'!$B$136:$J$140,1+BY24),"")</f>
        <v>0.11485000000000001</v>
      </c>
      <c r="CF24" s="44" t="str">
        <f t="shared" ca="1" si="70"/>
        <v>NO</v>
      </c>
      <c r="CG24" s="27">
        <f t="shared" ca="1" si="37"/>
        <v>0.10955835828476412</v>
      </c>
      <c r="CH24" s="44">
        <f ca="1">IF(BV24&lt;&gt;"",IF(CF24="NO",VLOOKUP(CA24,'Players Stats'!$C$88:$I$127,7),""),"")</f>
        <v>9.0909090909090922E-3</v>
      </c>
      <c r="CI24" s="44">
        <f t="shared" ca="1" si="71"/>
        <v>2</v>
      </c>
      <c r="CJ24" s="27">
        <f t="shared" ca="1" si="38"/>
        <v>0.86771054922956614</v>
      </c>
      <c r="CK24" s="44">
        <f ca="1">IF(CF24="NO",VLOOKUP(CA24,'Players Stats'!$C$88:$H$127,7-'Semi 1'!CI24),"")</f>
        <v>0.44800000000000001</v>
      </c>
      <c r="CL24" s="44">
        <f t="shared" ca="1" si="72"/>
        <v>0</v>
      </c>
      <c r="CM24" s="27">
        <f t="shared" ca="1" si="39"/>
        <v>0.39556532990543924</v>
      </c>
      <c r="CN24" s="44" t="str">
        <f ca="1">IF(CM24="","",IF(CM24&lt;=VLOOKUP(CA24,'Players Stats'!$C$88:$L$127,10),"YES","NO"))</f>
        <v>NO</v>
      </c>
      <c r="CO24" s="27" t="str">
        <f t="shared" ca="1" si="40"/>
        <v/>
      </c>
      <c r="CP24" s="44" t="str">
        <f ca="1">IF(CN24="YES",IF(CO24&lt;=VLOOKUP(CA24,'Players Stats'!$C$88:$H$127,6),1,0),"")</f>
        <v/>
      </c>
      <c r="CQ24" s="27" t="str">
        <f t="shared" ca="1" si="41"/>
        <v/>
      </c>
      <c r="CR24" s="44" t="str">
        <f ca="1">IF(AND(CN24="YES",CQ24&lt;&gt;""),IF(CQ24&lt;=VLOOKUP(CA24,'Players Stats'!$C$88:$H$127,6),1,0),"")</f>
        <v/>
      </c>
      <c r="CS24" s="27">
        <f t="shared" ca="1" si="42"/>
        <v>0.85713330288537759</v>
      </c>
      <c r="CT24" s="44" t="str">
        <f ca="1">IF(CS24="","",IF(CS24&lt;=Simulation!$K$7,"YES","NO"))</f>
        <v>NO</v>
      </c>
      <c r="CU24" s="27">
        <f t="shared" ca="1" si="43"/>
        <v>0.98403386787971669</v>
      </c>
      <c r="CV24" s="44">
        <f ca="1">IF(CT24="NO",IF(CU24&lt;=Simulation!$K$9,BX24,BY24),"")</f>
        <v>1</v>
      </c>
      <c r="CX24" s="44">
        <f t="shared" ca="1" si="44"/>
        <v>5</v>
      </c>
      <c r="CY24" s="6" t="str">
        <f t="shared" ca="1" si="45"/>
        <v>-</v>
      </c>
      <c r="CZ24" s="44">
        <f t="shared" ca="1" si="46"/>
        <v>4</v>
      </c>
      <c r="DB24" s="44" t="str">
        <f t="shared" ca="1" si="3"/>
        <v/>
      </c>
      <c r="DC24" s="44" t="str">
        <f t="shared" ca="1" si="3"/>
        <v/>
      </c>
      <c r="DD24" s="44" t="str">
        <f t="shared" ca="1" si="3"/>
        <v/>
      </c>
      <c r="DE24" s="44"/>
      <c r="DF24" s="44">
        <f ca="1">IF(DF23&lt;&gt;"",IF(AND(DF23&lt;60*Simulation!$K$8, DF23+DG24&lt;60*Simulation!$K$8),DF23+DG24,""),"")</f>
        <v>190</v>
      </c>
      <c r="DG24" s="44">
        <f ca="1">IF(DF23&lt;&gt;"",IF(AND(EF23&lt;&gt;"", DH23=EF23),RANDBETWEEN(Simulation!$N$6,Simulation!$P$6),RANDBETWEEN(Simulation!$N$5,Simulation!$P$5)),"")</f>
        <v>20</v>
      </c>
      <c r="DH24" s="44">
        <f t="shared" ca="1" si="73"/>
        <v>1</v>
      </c>
      <c r="DI24" s="44">
        <f t="shared" ca="1" si="47"/>
        <v>3</v>
      </c>
      <c r="DJ24" s="27">
        <f t="shared" ca="1" si="48"/>
        <v>0.76476142344320019</v>
      </c>
      <c r="DK24" s="44">
        <f t="shared" ca="1" si="49"/>
        <v>4</v>
      </c>
      <c r="DL24" s="44" t="str">
        <f ca="1">IF(DF24&lt;&gt;"",VLOOKUP(DK24,'Players Stats'!$C$88:$D$127,2),"")</f>
        <v>Power Forward</v>
      </c>
      <c r="DM24" s="44" t="str">
        <f ca="1">IF(DF24&lt;&gt;"",VLOOKUP(DK24,'Players Stats'!$C$88:$E$127,3),"")</f>
        <v>Shane Battier</v>
      </c>
      <c r="DN24" s="27">
        <f t="shared" ca="1" si="50"/>
        <v>8.5718249008775338E-2</v>
      </c>
      <c r="DO24" s="44">
        <f ca="1">IF(DF24&lt;&gt;"",VLOOKUP('Semi 1'!DK24-5*('Semi 1'!DH24-1),'Players Stats'!$B$136:$J$140,1+DI24),"")</f>
        <v>0.11534999999999999</v>
      </c>
      <c r="DP24" s="44" t="str">
        <f t="shared" ca="1" si="74"/>
        <v>YES</v>
      </c>
      <c r="DQ24" s="27" t="str">
        <f t="shared" ca="1" si="51"/>
        <v/>
      </c>
      <c r="DR24" s="44" t="str">
        <f ca="1">IF(DF24&lt;&gt;"",IF(DP24="NO",VLOOKUP(DK24,'Players Stats'!$C$88:$I$127,7),""),"")</f>
        <v/>
      </c>
      <c r="DS24" s="44" t="str">
        <f t="shared" ca="1" si="75"/>
        <v/>
      </c>
      <c r="DT24" s="27" t="str">
        <f t="shared" ca="1" si="52"/>
        <v/>
      </c>
      <c r="DU24" s="44" t="str">
        <f ca="1">IF(DP24="NO",VLOOKUP(DK24,'Players Stats'!$C$88:$H$127,7-'Semi 1'!DS24),"")</f>
        <v/>
      </c>
      <c r="DV24" s="44" t="str">
        <f t="shared" ca="1" si="76"/>
        <v/>
      </c>
      <c r="DW24" s="27" t="str">
        <f t="shared" ca="1" si="53"/>
        <v/>
      </c>
      <c r="DX24" s="44" t="str">
        <f ca="1">IF(DW24="","",IF(DW24&lt;=VLOOKUP(DK24,'Players Stats'!$C$88:$L$127,10),"YES","NO"))</f>
        <v/>
      </c>
      <c r="DY24" s="27" t="str">
        <f t="shared" ca="1" si="54"/>
        <v/>
      </c>
      <c r="DZ24" s="44" t="str">
        <f ca="1">IF(DX24="YES",IF(DY24&lt;=VLOOKUP(DK24,'Players Stats'!$C$88:$H$127,6),1,0),"")</f>
        <v/>
      </c>
      <c r="EA24" s="27" t="str">
        <f t="shared" ca="1" si="55"/>
        <v/>
      </c>
      <c r="EB24" s="44" t="str">
        <f ca="1">IF(AND(DX24="YES",EA24&lt;&gt;""),IF(EA24&lt;=VLOOKUP(DK24,'Players Stats'!$C$88:$H$127,6),1,0),"")</f>
        <v/>
      </c>
      <c r="EC24" s="27" t="str">
        <f t="shared" ca="1" si="56"/>
        <v/>
      </c>
      <c r="ED24" s="44" t="str">
        <f ca="1">IF(EC24="","",IF(EC24&lt;=Simulation!$K$7,"YES","NO"))</f>
        <v/>
      </c>
      <c r="EE24" s="27" t="str">
        <f t="shared" ca="1" si="57"/>
        <v/>
      </c>
      <c r="EF24" s="44" t="str">
        <f ca="1">IF(ED24="NO",IF(EE24&lt;=Simulation!$K$9,DH24,DI24),"")</f>
        <v/>
      </c>
      <c r="EH24" s="44">
        <f t="shared" ca="1" si="58"/>
        <v>0</v>
      </c>
      <c r="EI24" s="6" t="str">
        <f t="shared" ca="1" si="59"/>
        <v>-</v>
      </c>
      <c r="EJ24" s="44">
        <f t="shared" ca="1" si="60"/>
        <v>4</v>
      </c>
      <c r="EL24" s="44" t="str">
        <f t="shared" ca="1" si="4"/>
        <v/>
      </c>
      <c r="EM24" s="44" t="str">
        <f t="shared" ca="1" si="4"/>
        <v/>
      </c>
      <c r="EN24" s="44" t="str">
        <f t="shared" ca="1" si="4"/>
        <v/>
      </c>
    </row>
    <row r="25" spans="2:144">
      <c r="B25" s="44">
        <f ca="1">IF(B24&lt;&gt;"",IF(AND(B24&lt;60*Simulation!$K$8, B24+C25&lt;60*Simulation!$K$8),B24+C25,""),"")</f>
        <v>215</v>
      </c>
      <c r="C25" s="44">
        <f ca="1">IF(B24&lt;&gt;"",IF(AND(AB24&lt;&gt;"", D24=AB24),RANDBETWEEN(Simulation!$N$6,Simulation!$P$6),RANDBETWEEN(Simulation!$N$5,Simulation!$P$5)),"")</f>
        <v>16</v>
      </c>
      <c r="D25" s="44">
        <f t="shared" ca="1" si="61"/>
        <v>1</v>
      </c>
      <c r="E25" s="44">
        <f t="shared" ca="1" si="5"/>
        <v>3</v>
      </c>
      <c r="F25" s="27">
        <f t="shared" ca="1" si="6"/>
        <v>0.31272511517379975</v>
      </c>
      <c r="G25" s="44">
        <f t="shared" ca="1" si="7"/>
        <v>2</v>
      </c>
      <c r="H25" s="44" t="str">
        <f ca="1">IF(B25&lt;&gt;"",VLOOKUP(G25,'Players Stats'!$C$88:$D$127,2),"")</f>
        <v>Shooting Guard</v>
      </c>
      <c r="I25" s="44" t="str">
        <f ca="1">IF(B25&lt;&gt;"",VLOOKUP(G25,'Players Stats'!$C$88:$E$127,3),"")</f>
        <v>Ray Allen</v>
      </c>
      <c r="J25" s="27">
        <f t="shared" ca="1" si="8"/>
        <v>0.65820144567177363</v>
      </c>
      <c r="K25" s="44">
        <f ca="1">IF(B25&lt;&gt;"",VLOOKUP('Semi 1'!G25-5*('Semi 1'!D25-1),'Players Stats'!$B$136:$J$140,1+E25),"")</f>
        <v>6.9400000000000003E-2</v>
      </c>
      <c r="L25" s="44" t="str">
        <f t="shared" ca="1" si="62"/>
        <v>NO</v>
      </c>
      <c r="M25" s="27">
        <f t="shared" ca="1" si="9"/>
        <v>0.62583766692099507</v>
      </c>
      <c r="N25" s="44">
        <f ca="1">IF(B25&lt;&gt;"",IF(L25="NO",VLOOKUP(G25,'Players Stats'!$C$88:$I$127,7),""),"")</f>
        <v>0.33870967741935487</v>
      </c>
      <c r="O25" s="44">
        <f t="shared" ca="1" si="63"/>
        <v>2</v>
      </c>
      <c r="P25" s="27">
        <f t="shared" ca="1" si="10"/>
        <v>0.59260421619639048</v>
      </c>
      <c r="Q25" s="44">
        <f ca="1">IF(L25="NO",VLOOKUP(G25,'Players Stats'!$C$88:$H$127,7-'Semi 1'!O25),"")</f>
        <v>0.44900000000000001</v>
      </c>
      <c r="R25" s="44">
        <f t="shared" ca="1" si="64"/>
        <v>0</v>
      </c>
      <c r="S25" s="27">
        <f t="shared" ca="1" si="11"/>
        <v>0.46193833251361605</v>
      </c>
      <c r="T25" s="44" t="str">
        <f ca="1">IF(S25="","",IF(S25&lt;=VLOOKUP(G25,'Players Stats'!$C$88:$L$127,10),"YES","NO"))</f>
        <v>NO</v>
      </c>
      <c r="U25" s="27" t="str">
        <f t="shared" ca="1" si="12"/>
        <v/>
      </c>
      <c r="V25" s="44" t="str">
        <f ca="1">IF(T25="YES",IF(U25&lt;=VLOOKUP(G25,'Players Stats'!$C$88:$H$127,6),1,0),"")</f>
        <v/>
      </c>
      <c r="W25" s="27" t="str">
        <f t="shared" ca="1" si="13"/>
        <v/>
      </c>
      <c r="X25" s="44" t="str">
        <f ca="1">IF(AND(T25="YES",W25&lt;&gt;""),IF(W25&lt;=VLOOKUP(G25,'Players Stats'!$C$88:$H$127,6),1,0),"")</f>
        <v/>
      </c>
      <c r="Y25" s="27">
        <f t="shared" ca="1" si="14"/>
        <v>0.12632362912779282</v>
      </c>
      <c r="Z25" s="44" t="str">
        <f ca="1">IF(Y25="","",IF(Y25&lt;=Simulation!$K$7,"YES","NO"))</f>
        <v>NO</v>
      </c>
      <c r="AA25" s="27">
        <f t="shared" ca="1" si="15"/>
        <v>9.2217729892112188E-2</v>
      </c>
      <c r="AB25" s="44">
        <f ca="1">IF(Z25="NO",IF(AA25&lt;=Simulation!$K$9,D25,E25),"")</f>
        <v>1</v>
      </c>
      <c r="AD25" s="44">
        <f t="shared" ca="1" si="16"/>
        <v>4</v>
      </c>
      <c r="AE25" s="6" t="str">
        <f t="shared" ca="1" si="17"/>
        <v>-</v>
      </c>
      <c r="AF25" s="44">
        <f t="shared" ca="1" si="18"/>
        <v>4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214</v>
      </c>
      <c r="AM25" s="44">
        <f ca="1">IF(AL24&lt;&gt;"",IF(AND(BL24&lt;&gt;"", AN24=BL24),RANDBETWEEN(Simulation!$N$6,Simulation!$P$6),RANDBETWEEN(Simulation!$N$5,Simulation!$P$5)),"")</f>
        <v>10</v>
      </c>
      <c r="AN25" s="44">
        <f t="shared" ca="1" si="65"/>
        <v>3</v>
      </c>
      <c r="AO25" s="44">
        <f t="shared" ca="1" si="19"/>
        <v>1</v>
      </c>
      <c r="AP25" s="27">
        <f t="shared" ca="1" si="20"/>
        <v>0.50715724095500592</v>
      </c>
      <c r="AQ25" s="44">
        <f t="shared" ca="1" si="21"/>
        <v>13</v>
      </c>
      <c r="AR25" s="44" t="str">
        <f ca="1">IF(AL25&lt;&gt;"",VLOOKUP(AQ25,'Players Stats'!$C$88:$D$127,2),"")</f>
        <v>Small Forward</v>
      </c>
      <c r="AS25" s="44" t="str">
        <f ca="1">IF(AL25&lt;&gt;"",VLOOKUP(AQ25,'Players Stats'!$C$88:$E$127,3),"")</f>
        <v>David West</v>
      </c>
      <c r="AT25" s="27">
        <f t="shared" ca="1" si="22"/>
        <v>0.24275040886877408</v>
      </c>
      <c r="AU25" s="44">
        <f ca="1">IF(AL25&lt;&gt;"",VLOOKUP('Semi 1'!AQ25-5*('Semi 1'!AN25-1),'Players Stats'!$B$136:$J$140,1+AO25),"")</f>
        <v>0.12745000000000001</v>
      </c>
      <c r="AV25" s="44" t="str">
        <f t="shared" ca="1" si="66"/>
        <v>NO</v>
      </c>
      <c r="AW25" s="27">
        <f t="shared" ca="1" si="23"/>
        <v>0.41698711346523432</v>
      </c>
      <c r="AX25" s="44">
        <f ca="1">IF(AL25&lt;&gt;"",IF(AV25="NO",VLOOKUP(AQ25,'Players Stats'!$C$88:$I$127,7),""),"")</f>
        <v>2.1276595744680847E-2</v>
      </c>
      <c r="AY25" s="44">
        <f t="shared" ca="1" si="67"/>
        <v>2</v>
      </c>
      <c r="AZ25" s="27">
        <f t="shared" ca="1" si="24"/>
        <v>0.73532672000558086</v>
      </c>
      <c r="BA25" s="44">
        <f ca="1">IF(AV25="NO",VLOOKUP(AQ25,'Players Stats'!$C$88:$H$127,7-'Semi 1'!AY25),"")</f>
        <v>0.498</v>
      </c>
      <c r="BB25" s="44">
        <f t="shared" ca="1" si="68"/>
        <v>0</v>
      </c>
      <c r="BC25" s="27">
        <f t="shared" ca="1" si="25"/>
        <v>0.28528327403138165</v>
      </c>
      <c r="BD25" s="44" t="str">
        <f ca="1">IF(BC25="","",IF(BC25&lt;=VLOOKUP(AQ25,'Players Stats'!$C$88:$L$127,10),"YES","NO"))</f>
        <v>NO</v>
      </c>
      <c r="BE25" s="27" t="str">
        <f t="shared" ca="1" si="26"/>
        <v/>
      </c>
      <c r="BF25" s="44" t="str">
        <f ca="1">IF(BD25="YES",IF(BE25&lt;=VLOOKUP(AQ25,'Players Stats'!$C$88:$H$127,6),1,0),"")</f>
        <v/>
      </c>
      <c r="BG25" s="27" t="str">
        <f t="shared" ca="1" si="27"/>
        <v/>
      </c>
      <c r="BH25" s="44" t="str">
        <f ca="1">IF(AND(BD25="YES",BG25&lt;&gt;""),IF(BG25&lt;=VLOOKUP(AQ25,'Players Stats'!$C$88:$H$127,6),1,0),"")</f>
        <v/>
      </c>
      <c r="BI25" s="27">
        <f t="shared" ca="1" si="28"/>
        <v>0.35887041330254543</v>
      </c>
      <c r="BJ25" s="44" t="str">
        <f ca="1">IF(BI25="","",IF(BI25&lt;=Simulation!$K$7,"YES","NO"))</f>
        <v>NO</v>
      </c>
      <c r="BK25" s="27">
        <f t="shared" ca="1" si="29"/>
        <v>0.80997557332694958</v>
      </c>
      <c r="BL25" s="44">
        <f ca="1">IF(BJ25="NO",IF(BK25&lt;=Simulation!$K$9,AN25,AO25),"")</f>
        <v>1</v>
      </c>
      <c r="BN25" s="44">
        <f t="shared" ca="1" si="30"/>
        <v>10</v>
      </c>
      <c r="BO25" s="6" t="str">
        <f t="shared" ca="1" si="31"/>
        <v>-</v>
      </c>
      <c r="BP25" s="44">
        <f t="shared" ca="1" si="32"/>
        <v>10</v>
      </c>
      <c r="BR25" s="44" t="str">
        <f t="shared" ca="1" si="2"/>
        <v/>
      </c>
      <c r="BS25" s="44" t="str">
        <f t="shared" ca="1" si="2"/>
        <v/>
      </c>
      <c r="BT25" s="44" t="str">
        <f t="shared" ca="1" si="2"/>
        <v/>
      </c>
      <c r="BU25" s="44"/>
      <c r="BV25" s="44">
        <f ca="1">IF(BV24&lt;&gt;"",IF(AND(BV24&lt;60*Simulation!$K$8, BV24+BW25&lt;60*Simulation!$K$8),BV24+BW25,""),"")</f>
        <v>197</v>
      </c>
      <c r="BW25" s="44">
        <f ca="1">IF(BV24&lt;&gt;"",IF(AND(CV24&lt;&gt;"", BX24=CV24),RANDBETWEEN(Simulation!$N$6,Simulation!$P$6),RANDBETWEEN(Simulation!$N$5,Simulation!$P$5)),"")</f>
        <v>9</v>
      </c>
      <c r="BX25" s="44">
        <f t="shared" ca="1" si="69"/>
        <v>1</v>
      </c>
      <c r="BY25" s="44">
        <f t="shared" ca="1" si="33"/>
        <v>3</v>
      </c>
      <c r="BZ25" s="27">
        <f t="shared" ca="1" si="34"/>
        <v>4.4933098120883752E-2</v>
      </c>
      <c r="CA25" s="44">
        <f t="shared" ca="1" si="35"/>
        <v>1</v>
      </c>
      <c r="CB25" s="44" t="str">
        <f ca="1">IF(BV25&lt;&gt;"",VLOOKUP(CA25,'Players Stats'!$C$88:$D$127,2),"")</f>
        <v>Point Guard</v>
      </c>
      <c r="CC25" s="44" t="str">
        <f ca="1">IF(BV25&lt;&gt;"",VLOOKUP(CA25,'Players Stats'!$C$88:$E$127,3),"")</f>
        <v>Dwyane Wade</v>
      </c>
      <c r="CD25" s="27">
        <f t="shared" ca="1" si="36"/>
        <v>0.35011467104422667</v>
      </c>
      <c r="CE25" s="44">
        <f ca="1">IF(BV25&lt;&gt;"",VLOOKUP('Semi 1'!CA25-5*('Semi 1'!BX25-1),'Players Stats'!$B$136:$J$140,1+BY25),"")</f>
        <v>6.9000000000000006E-2</v>
      </c>
      <c r="CF25" s="44" t="str">
        <f t="shared" ca="1" si="70"/>
        <v>NO</v>
      </c>
      <c r="CG25" s="27">
        <f t="shared" ca="1" si="37"/>
        <v>0.41234062692568196</v>
      </c>
      <c r="CH25" s="44">
        <f ca="1">IF(BV25&lt;&gt;"",IF(CF25="NO",VLOOKUP(CA25,'Players Stats'!$C$88:$I$127,7),""),"")</f>
        <v>5.9523809523809521E-2</v>
      </c>
      <c r="CI25" s="44">
        <f t="shared" ca="1" si="71"/>
        <v>2</v>
      </c>
      <c r="CJ25" s="27">
        <f t="shared" ca="1" si="38"/>
        <v>0.38804826852883678</v>
      </c>
      <c r="CK25" s="44">
        <f ca="1">IF(CF25="NO",VLOOKUP(CA25,'Players Stats'!$C$88:$H$127,7-'Semi 1'!CI25),"")</f>
        <v>0.52100000000000002</v>
      </c>
      <c r="CL25" s="44">
        <f t="shared" ca="1" si="72"/>
        <v>2</v>
      </c>
      <c r="CM25" s="27">
        <f t="shared" ca="1" si="39"/>
        <v>0.86204029778831004</v>
      </c>
      <c r="CN25" s="44" t="str">
        <f ca="1">IF(CM25="","",IF(CM25&lt;=VLOOKUP(CA25,'Players Stats'!$C$88:$L$127,10),"YES","NO"))</f>
        <v>NO</v>
      </c>
      <c r="CO25" s="27" t="str">
        <f t="shared" ca="1" si="40"/>
        <v/>
      </c>
      <c r="CP25" s="44" t="str">
        <f ca="1">IF(CN25="YES",IF(CO25&lt;=VLOOKUP(CA25,'Players Stats'!$C$88:$H$127,6),1,0),"")</f>
        <v/>
      </c>
      <c r="CQ25" s="27" t="str">
        <f t="shared" ca="1" si="41"/>
        <v/>
      </c>
      <c r="CR25" s="44" t="str">
        <f ca="1">IF(AND(CN25="YES",CQ25&lt;&gt;""),IF(CQ25&lt;=VLOOKUP(CA25,'Players Stats'!$C$88:$H$127,6),1,0),"")</f>
        <v/>
      </c>
      <c r="CS25" s="27" t="str">
        <f t="shared" ca="1" si="42"/>
        <v/>
      </c>
      <c r="CT25" s="44" t="str">
        <f ca="1">IF(CS25="","",IF(CS25&lt;=Simulation!$K$7,"YES","NO"))</f>
        <v/>
      </c>
      <c r="CU25" s="27" t="str">
        <f t="shared" ca="1" si="43"/>
        <v/>
      </c>
      <c r="CV25" s="44" t="str">
        <f ca="1">IF(CT25="NO",IF(CU25&lt;=Simulation!$K$9,BX25,BY25),"")</f>
        <v/>
      </c>
      <c r="CX25" s="44">
        <f t="shared" ca="1" si="44"/>
        <v>7</v>
      </c>
      <c r="CY25" s="6" t="str">
        <f t="shared" ca="1" si="45"/>
        <v>-</v>
      </c>
      <c r="CZ25" s="44">
        <f t="shared" ca="1" si="46"/>
        <v>4</v>
      </c>
      <c r="DB25" s="44" t="str">
        <f t="shared" ca="1" si="3"/>
        <v/>
      </c>
      <c r="DC25" s="44" t="str">
        <f t="shared" ca="1" si="3"/>
        <v/>
      </c>
      <c r="DD25" s="44" t="str">
        <f t="shared" ca="1" si="3"/>
        <v/>
      </c>
      <c r="DE25" s="44"/>
      <c r="DF25" s="44">
        <f ca="1">IF(DF24&lt;&gt;"",IF(AND(DF24&lt;60*Simulation!$K$8, DF24+DG25&lt;60*Simulation!$K$8),DF24+DG25,""),"")</f>
        <v>198</v>
      </c>
      <c r="DG25" s="44">
        <f ca="1">IF(DF24&lt;&gt;"",IF(AND(EF24&lt;&gt;"", DH24=EF24),RANDBETWEEN(Simulation!$N$6,Simulation!$P$6),RANDBETWEEN(Simulation!$N$5,Simulation!$P$5)),"")</f>
        <v>8</v>
      </c>
      <c r="DH25" s="44">
        <f t="shared" ca="1" si="73"/>
        <v>3</v>
      </c>
      <c r="DI25" s="44">
        <f t="shared" ca="1" si="47"/>
        <v>1</v>
      </c>
      <c r="DJ25" s="27">
        <f t="shared" ca="1" si="48"/>
        <v>0.28855624952435788</v>
      </c>
      <c r="DK25" s="44">
        <f t="shared" ca="1" si="49"/>
        <v>12</v>
      </c>
      <c r="DL25" s="44" t="str">
        <f ca="1">IF(DF25&lt;&gt;"",VLOOKUP(DK25,'Players Stats'!$C$88:$D$127,2),"")</f>
        <v>Shooting Guard</v>
      </c>
      <c r="DM25" s="44" t="str">
        <f ca="1">IF(DF25&lt;&gt;"",VLOOKUP(DK25,'Players Stats'!$C$88:$E$127,3),"")</f>
        <v>George Hill</v>
      </c>
      <c r="DN25" s="27">
        <f t="shared" ca="1" si="50"/>
        <v>0.60456327607183713</v>
      </c>
      <c r="DO25" s="44">
        <f ca="1">IF(DF25&lt;&gt;"",VLOOKUP('Semi 1'!DK25-5*('Semi 1'!DH25-1),'Players Stats'!$B$136:$J$140,1+DI25),"")</f>
        <v>5.305E-2</v>
      </c>
      <c r="DP25" s="44" t="str">
        <f t="shared" ca="1" si="74"/>
        <v>NO</v>
      </c>
      <c r="DQ25" s="27">
        <f t="shared" ca="1" si="51"/>
        <v>0.50205105932575678</v>
      </c>
      <c r="DR25" s="44">
        <f ca="1">IF(DF25&lt;&gt;"",IF(DP25="NO",VLOOKUP(DK25,'Players Stats'!$C$88:$I$127,7),""),"")</f>
        <v>0.28571428571428564</v>
      </c>
      <c r="DS25" s="44">
        <f t="shared" ca="1" si="75"/>
        <v>2</v>
      </c>
      <c r="DT25" s="27">
        <f t="shared" ca="1" si="52"/>
        <v>0.39019098434738864</v>
      </c>
      <c r="DU25" s="44">
        <f ca="1">IF(DP25="NO",VLOOKUP(DK25,'Players Stats'!$C$88:$H$127,7-'Semi 1'!DS25),"")</f>
        <v>0.443</v>
      </c>
      <c r="DV25" s="44">
        <f t="shared" ca="1" si="76"/>
        <v>2</v>
      </c>
      <c r="DW25" s="27">
        <f t="shared" ca="1" si="53"/>
        <v>0.82532736797718109</v>
      </c>
      <c r="DX25" s="44" t="str">
        <f ca="1">IF(DW25="","",IF(DW25&lt;=VLOOKUP(DK25,'Players Stats'!$C$88:$L$127,10),"YES","NO"))</f>
        <v>NO</v>
      </c>
      <c r="DY25" s="27" t="str">
        <f t="shared" ca="1" si="54"/>
        <v/>
      </c>
      <c r="DZ25" s="44" t="str">
        <f ca="1">IF(DX25="YES",IF(DY25&lt;=VLOOKUP(DK25,'Players Stats'!$C$88:$H$127,6),1,0),"")</f>
        <v/>
      </c>
      <c r="EA25" s="27" t="str">
        <f t="shared" ca="1" si="55"/>
        <v/>
      </c>
      <c r="EB25" s="44" t="str">
        <f ca="1">IF(AND(DX25="YES",EA25&lt;&gt;""),IF(EA25&lt;=VLOOKUP(DK25,'Players Stats'!$C$88:$H$127,6),1,0),"")</f>
        <v/>
      </c>
      <c r="EC25" s="27" t="str">
        <f t="shared" ca="1" si="56"/>
        <v/>
      </c>
      <c r="ED25" s="44" t="str">
        <f ca="1">IF(EC25="","",IF(EC25&lt;=Simulation!$K$7,"YES","NO"))</f>
        <v/>
      </c>
      <c r="EE25" s="27" t="str">
        <f t="shared" ca="1" si="57"/>
        <v/>
      </c>
      <c r="EF25" s="44" t="str">
        <f ca="1">IF(ED25="NO",IF(EE25&lt;=Simulation!$K$9,DH25,DI25),"")</f>
        <v/>
      </c>
      <c r="EH25" s="44">
        <f t="shared" ca="1" si="58"/>
        <v>0</v>
      </c>
      <c r="EI25" s="6" t="str">
        <f t="shared" ca="1" si="59"/>
        <v>-</v>
      </c>
      <c r="EJ25" s="44">
        <f t="shared" ca="1" si="60"/>
        <v>6</v>
      </c>
      <c r="EL25" s="44" t="str">
        <f t="shared" ca="1" si="4"/>
        <v/>
      </c>
      <c r="EM25" s="44" t="str">
        <f t="shared" ca="1" si="4"/>
        <v/>
      </c>
      <c r="EN25" s="44" t="str">
        <f t="shared" ca="1" si="4"/>
        <v/>
      </c>
    </row>
    <row r="26" spans="2:144">
      <c r="B26" s="44">
        <f ca="1">IF(B25&lt;&gt;"",IF(AND(B25&lt;60*Simulation!$K$8, B25+C26&lt;60*Simulation!$K$8),B25+C26,""),"")</f>
        <v>223</v>
      </c>
      <c r="C26" s="44">
        <f ca="1">IF(B25&lt;&gt;"",IF(AND(AB25&lt;&gt;"", D25=AB25),RANDBETWEEN(Simulation!$N$6,Simulation!$P$6),RANDBETWEEN(Simulation!$N$5,Simulation!$P$5)),"")</f>
        <v>8</v>
      </c>
      <c r="D26" s="44">
        <f t="shared" ca="1" si="61"/>
        <v>1</v>
      </c>
      <c r="E26" s="44">
        <f t="shared" ca="1" si="5"/>
        <v>3</v>
      </c>
      <c r="F26" s="27">
        <f t="shared" ca="1" si="6"/>
        <v>0.72522556727825149</v>
      </c>
      <c r="G26" s="44">
        <f t="shared" ca="1" si="7"/>
        <v>4</v>
      </c>
      <c r="H26" s="44" t="str">
        <f ca="1">IF(B26&lt;&gt;"",VLOOKUP(G26,'Players Stats'!$C$88:$D$127,2),"")</f>
        <v>Power Forward</v>
      </c>
      <c r="I26" s="44" t="str">
        <f ca="1">IF(B26&lt;&gt;"",VLOOKUP(G26,'Players Stats'!$C$88:$E$127,3),"")</f>
        <v>Shane Battier</v>
      </c>
      <c r="J26" s="27">
        <f t="shared" ca="1" si="8"/>
        <v>0.95149869100910944</v>
      </c>
      <c r="K26" s="44">
        <f ca="1">IF(B26&lt;&gt;"",VLOOKUP('Semi 1'!G26-5*('Semi 1'!D26-1),'Players Stats'!$B$136:$J$140,1+E26),"")</f>
        <v>0.11534999999999999</v>
      </c>
      <c r="L26" s="44" t="str">
        <f t="shared" ca="1" si="62"/>
        <v>NO</v>
      </c>
      <c r="M26" s="27">
        <f t="shared" ca="1" si="9"/>
        <v>0.22099107141093155</v>
      </c>
      <c r="N26" s="44">
        <f ca="1">IF(B26&lt;&gt;"",IF(L26="NO",VLOOKUP(G26,'Players Stats'!$C$88:$I$127,7),""),"")</f>
        <v>0.46808510638297873</v>
      </c>
      <c r="O26" s="44">
        <f t="shared" ca="1" si="63"/>
        <v>3</v>
      </c>
      <c r="P26" s="27">
        <f t="shared" ca="1" si="10"/>
        <v>0.72357116283387701</v>
      </c>
      <c r="Q26" s="44">
        <f ca="1">IF(L26="NO",VLOOKUP(G26,'Players Stats'!$C$88:$H$127,7-'Semi 1'!O26),"")</f>
        <v>0.43</v>
      </c>
      <c r="R26" s="44">
        <f t="shared" ca="1" si="64"/>
        <v>0</v>
      </c>
      <c r="S26" s="27" t="str">
        <f t="shared" ca="1" si="11"/>
        <v/>
      </c>
      <c r="T26" s="44" t="str">
        <f ca="1">IF(S26="","",IF(S26&lt;=VLOOKUP(G26,'Players Stats'!$C$88:$L$127,10),"YES","NO"))</f>
        <v/>
      </c>
      <c r="U26" s="27" t="str">
        <f t="shared" ca="1" si="12"/>
        <v/>
      </c>
      <c r="V26" s="44" t="str">
        <f ca="1">IF(T26="YES",IF(U26&lt;=VLOOKUP(G26,'Players Stats'!$C$88:$H$127,6),1,0),"")</f>
        <v/>
      </c>
      <c r="W26" s="27" t="str">
        <f t="shared" ca="1" si="13"/>
        <v/>
      </c>
      <c r="X26" s="44" t="str">
        <f ca="1">IF(AND(T26="YES",W26&lt;&gt;""),IF(W26&lt;=VLOOKUP(G26,'Players Stats'!$C$88:$H$127,6),1,0),"")</f>
        <v/>
      </c>
      <c r="Y26" s="27" t="str">
        <f t="shared" ca="1" si="14"/>
        <v/>
      </c>
      <c r="Z26" s="44" t="str">
        <f ca="1">IF(Y26="","",IF(Y26&lt;=Simulation!$K$7,"YES","NO"))</f>
        <v/>
      </c>
      <c r="AA26" s="27" t="str">
        <f t="shared" ca="1" si="15"/>
        <v/>
      </c>
      <c r="AB26" s="44" t="str">
        <f ca="1">IF(Z26="NO",IF(AA26&lt;=Simulation!$K$9,D26,E26),"")</f>
        <v/>
      </c>
      <c r="AD26" s="44">
        <f t="shared" ca="1" si="16"/>
        <v>4</v>
      </c>
      <c r="AE26" s="6" t="str">
        <f t="shared" ca="1" si="17"/>
        <v>-</v>
      </c>
      <c r="AF26" s="44">
        <f t="shared" ca="1" si="18"/>
        <v>4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235</v>
      </c>
      <c r="AM26" s="44">
        <f ca="1">IF(AL25&lt;&gt;"",IF(AND(BL25&lt;&gt;"", AN25=BL25),RANDBETWEEN(Simulation!$N$6,Simulation!$P$6),RANDBETWEEN(Simulation!$N$5,Simulation!$P$5)),"")</f>
        <v>21</v>
      </c>
      <c r="AN26" s="44">
        <f t="shared" ca="1" si="65"/>
        <v>1</v>
      </c>
      <c r="AO26" s="44">
        <f t="shared" ca="1" si="19"/>
        <v>3</v>
      </c>
      <c r="AP26" s="27">
        <f t="shared" ca="1" si="20"/>
        <v>0.67129098761406192</v>
      </c>
      <c r="AQ26" s="44">
        <f t="shared" ca="1" si="21"/>
        <v>4</v>
      </c>
      <c r="AR26" s="44" t="str">
        <f ca="1">IF(AL26&lt;&gt;"",VLOOKUP(AQ26,'Players Stats'!$C$88:$D$127,2),"")</f>
        <v>Power Forward</v>
      </c>
      <c r="AS26" s="44" t="str">
        <f ca="1">IF(AL26&lt;&gt;"",VLOOKUP(AQ26,'Players Stats'!$C$88:$E$127,3),"")</f>
        <v>Shane Battier</v>
      </c>
      <c r="AT26" s="27">
        <f t="shared" ca="1" si="22"/>
        <v>0.44459238915502963</v>
      </c>
      <c r="AU26" s="44">
        <f ca="1">IF(AL26&lt;&gt;"",VLOOKUP('Semi 1'!AQ26-5*('Semi 1'!AN26-1),'Players Stats'!$B$136:$J$140,1+AO26),"")</f>
        <v>0.11534999999999999</v>
      </c>
      <c r="AV26" s="44" t="str">
        <f t="shared" ca="1" si="66"/>
        <v>NO</v>
      </c>
      <c r="AW26" s="27">
        <f t="shared" ca="1" si="23"/>
        <v>0.87035647873917044</v>
      </c>
      <c r="AX26" s="44">
        <f ca="1">IF(AL26&lt;&gt;"",IF(AV26="NO",VLOOKUP(AQ26,'Players Stats'!$C$88:$I$127,7),""),"")</f>
        <v>0.46808510638297873</v>
      </c>
      <c r="AY26" s="44">
        <f t="shared" ca="1" si="67"/>
        <v>2</v>
      </c>
      <c r="AZ26" s="27">
        <f t="shared" ca="1" si="24"/>
        <v>0.74044610298619307</v>
      </c>
      <c r="BA26" s="44">
        <f ca="1">IF(AV26="NO",VLOOKUP(AQ26,'Players Stats'!$C$88:$H$127,7-'Semi 1'!AY26),"")</f>
        <v>0.42</v>
      </c>
      <c r="BB26" s="44">
        <f t="shared" ca="1" si="68"/>
        <v>0</v>
      </c>
      <c r="BC26" s="27">
        <f t="shared" ca="1" si="25"/>
        <v>0.58920594363693224</v>
      </c>
      <c r="BD26" s="44" t="str">
        <f ca="1">IF(BC26="","",IF(BC26&lt;=VLOOKUP(AQ26,'Players Stats'!$C$88:$L$127,10),"YES","NO"))</f>
        <v>NO</v>
      </c>
      <c r="BE26" s="27" t="str">
        <f t="shared" ca="1" si="26"/>
        <v/>
      </c>
      <c r="BF26" s="44" t="str">
        <f ca="1">IF(BD26="YES",IF(BE26&lt;=VLOOKUP(AQ26,'Players Stats'!$C$88:$H$127,6),1,0),"")</f>
        <v/>
      </c>
      <c r="BG26" s="27" t="str">
        <f t="shared" ca="1" si="27"/>
        <v/>
      </c>
      <c r="BH26" s="44" t="str">
        <f ca="1">IF(AND(BD26="YES",BG26&lt;&gt;""),IF(BG26&lt;=VLOOKUP(AQ26,'Players Stats'!$C$88:$H$127,6),1,0),"")</f>
        <v/>
      </c>
      <c r="BI26" s="27">
        <f t="shared" ca="1" si="28"/>
        <v>0.19593402257542014</v>
      </c>
      <c r="BJ26" s="44" t="str">
        <f ca="1">IF(BI26="","",IF(BI26&lt;=Simulation!$K$7,"YES","NO"))</f>
        <v>NO</v>
      </c>
      <c r="BK26" s="27">
        <f t="shared" ca="1" si="29"/>
        <v>0.33838109373048753</v>
      </c>
      <c r="BL26" s="44">
        <f ca="1">IF(BJ26="NO",IF(BK26&lt;=Simulation!$K$9,AN26,AO26),"")</f>
        <v>3</v>
      </c>
      <c r="BN26" s="44">
        <f t="shared" ca="1" si="30"/>
        <v>10</v>
      </c>
      <c r="BO26" s="6" t="str">
        <f t="shared" ca="1" si="31"/>
        <v>-</v>
      </c>
      <c r="BP26" s="44">
        <f t="shared" ca="1" si="32"/>
        <v>10</v>
      </c>
      <c r="BR26" s="44" t="str">
        <f t="shared" ca="1" si="2"/>
        <v/>
      </c>
      <c r="BS26" s="44" t="str">
        <f t="shared" ca="1" si="2"/>
        <v/>
      </c>
      <c r="BT26" s="44" t="str">
        <f t="shared" ca="1" si="2"/>
        <v/>
      </c>
      <c r="BU26" s="44"/>
      <c r="BV26" s="44">
        <f ca="1">IF(BV25&lt;&gt;"",IF(AND(BV25&lt;60*Simulation!$K$8, BV25+BW26&lt;60*Simulation!$K$8),BV25+BW26,""),"")</f>
        <v>217</v>
      </c>
      <c r="BW26" s="44">
        <f ca="1">IF(BV25&lt;&gt;"",IF(AND(CV25&lt;&gt;"", BX25=CV25),RANDBETWEEN(Simulation!$N$6,Simulation!$P$6),RANDBETWEEN(Simulation!$N$5,Simulation!$P$5)),"")</f>
        <v>20</v>
      </c>
      <c r="BX26" s="44">
        <f t="shared" ca="1" si="69"/>
        <v>3</v>
      </c>
      <c r="BY26" s="44">
        <f t="shared" ca="1" si="33"/>
        <v>1</v>
      </c>
      <c r="BZ26" s="27">
        <f t="shared" ca="1" si="34"/>
        <v>4.9664733454169108E-2</v>
      </c>
      <c r="CA26" s="44">
        <f t="shared" ca="1" si="35"/>
        <v>11</v>
      </c>
      <c r="CB26" s="44" t="str">
        <f ca="1">IF(BV26&lt;&gt;"",VLOOKUP(CA26,'Players Stats'!$C$88:$D$127,2),"")</f>
        <v>Point Guard</v>
      </c>
      <c r="CC26" s="44" t="str">
        <f ca="1">IF(BV26&lt;&gt;"",VLOOKUP(CA26,'Players Stats'!$C$88:$E$127,3),"")</f>
        <v>Lance Stephenson</v>
      </c>
      <c r="CD26" s="27">
        <f t="shared" ca="1" si="36"/>
        <v>0.10803297269382517</v>
      </c>
      <c r="CE26" s="44">
        <f ca="1">IF(BV26&lt;&gt;"",VLOOKUP('Semi 1'!CA26-5*('Semi 1'!BX26-1),'Players Stats'!$B$136:$J$140,1+BY26),"")</f>
        <v>0.13875000000000001</v>
      </c>
      <c r="CF26" s="44" t="str">
        <f t="shared" ca="1" si="70"/>
        <v>YES</v>
      </c>
      <c r="CG26" s="27" t="str">
        <f t="shared" ca="1" si="37"/>
        <v/>
      </c>
      <c r="CH26" s="44" t="str">
        <f ca="1">IF(BV26&lt;&gt;"",IF(CF26="NO",VLOOKUP(CA26,'Players Stats'!$C$88:$I$127,7),""),"")</f>
        <v/>
      </c>
      <c r="CI26" s="44" t="str">
        <f t="shared" ca="1" si="71"/>
        <v/>
      </c>
      <c r="CJ26" s="27" t="str">
        <f t="shared" ca="1" si="38"/>
        <v/>
      </c>
      <c r="CK26" s="44" t="str">
        <f ca="1">IF(CF26="NO",VLOOKUP(CA26,'Players Stats'!$C$88:$H$127,7-'Semi 1'!CI26),"")</f>
        <v/>
      </c>
      <c r="CL26" s="44" t="str">
        <f t="shared" ca="1" si="72"/>
        <v/>
      </c>
      <c r="CM26" s="27" t="str">
        <f t="shared" ca="1" si="39"/>
        <v/>
      </c>
      <c r="CN26" s="44" t="str">
        <f ca="1">IF(CM26="","",IF(CM26&lt;=VLOOKUP(CA26,'Players Stats'!$C$88:$L$127,10),"YES","NO"))</f>
        <v/>
      </c>
      <c r="CO26" s="27" t="str">
        <f t="shared" ca="1" si="40"/>
        <v/>
      </c>
      <c r="CP26" s="44" t="str">
        <f ca="1">IF(CN26="YES",IF(CO26&lt;=VLOOKUP(CA26,'Players Stats'!$C$88:$H$127,6),1,0),"")</f>
        <v/>
      </c>
      <c r="CQ26" s="27" t="str">
        <f t="shared" ca="1" si="41"/>
        <v/>
      </c>
      <c r="CR26" s="44" t="str">
        <f ca="1">IF(AND(CN26="YES",CQ26&lt;&gt;""),IF(CQ26&lt;=VLOOKUP(CA26,'Players Stats'!$C$88:$H$127,6),1,0),"")</f>
        <v/>
      </c>
      <c r="CS26" s="27" t="str">
        <f t="shared" ca="1" si="42"/>
        <v/>
      </c>
      <c r="CT26" s="44" t="str">
        <f ca="1">IF(CS26="","",IF(CS26&lt;=Simulation!$K$7,"YES","NO"))</f>
        <v/>
      </c>
      <c r="CU26" s="27" t="str">
        <f t="shared" ca="1" si="43"/>
        <v/>
      </c>
      <c r="CV26" s="44" t="str">
        <f ca="1">IF(CT26="NO",IF(CU26&lt;=Simulation!$K$9,BX26,BY26),"")</f>
        <v/>
      </c>
      <c r="CX26" s="44">
        <f t="shared" ca="1" si="44"/>
        <v>7</v>
      </c>
      <c r="CY26" s="6" t="str">
        <f t="shared" ca="1" si="45"/>
        <v>-</v>
      </c>
      <c r="CZ26" s="44">
        <f t="shared" ca="1" si="46"/>
        <v>4</v>
      </c>
      <c r="DB26" s="44" t="str">
        <f t="shared" ca="1" si="3"/>
        <v/>
      </c>
      <c r="DC26" s="44" t="str">
        <f t="shared" ca="1" si="3"/>
        <v/>
      </c>
      <c r="DD26" s="44" t="str">
        <f t="shared" ca="1" si="3"/>
        <v/>
      </c>
      <c r="DE26" s="44"/>
      <c r="DF26" s="44">
        <f ca="1">IF(DF25&lt;&gt;"",IF(AND(DF25&lt;60*Simulation!$K$8, DF25+DG26&lt;60*Simulation!$K$8),DF25+DG26,""),"")</f>
        <v>210</v>
      </c>
      <c r="DG26" s="44">
        <f ca="1">IF(DF25&lt;&gt;"",IF(AND(EF25&lt;&gt;"", DH25=EF25),RANDBETWEEN(Simulation!$N$6,Simulation!$P$6),RANDBETWEEN(Simulation!$N$5,Simulation!$P$5)),"")</f>
        <v>12</v>
      </c>
      <c r="DH26" s="44">
        <f t="shared" ca="1" si="73"/>
        <v>1</v>
      </c>
      <c r="DI26" s="44">
        <f t="shared" ca="1" si="47"/>
        <v>3</v>
      </c>
      <c r="DJ26" s="27">
        <f t="shared" ca="1" si="48"/>
        <v>0.22560030664868136</v>
      </c>
      <c r="DK26" s="44">
        <f t="shared" ca="1" si="49"/>
        <v>2</v>
      </c>
      <c r="DL26" s="44" t="str">
        <f ca="1">IF(DF26&lt;&gt;"",VLOOKUP(DK26,'Players Stats'!$C$88:$D$127,2),"")</f>
        <v>Shooting Guard</v>
      </c>
      <c r="DM26" s="44" t="str">
        <f ca="1">IF(DF26&lt;&gt;"",VLOOKUP(DK26,'Players Stats'!$C$88:$E$127,3),"")</f>
        <v>Ray Allen</v>
      </c>
      <c r="DN26" s="27">
        <f t="shared" ca="1" si="50"/>
        <v>0.54209172633785752</v>
      </c>
      <c r="DO26" s="44">
        <f ca="1">IF(DF26&lt;&gt;"",VLOOKUP('Semi 1'!DK26-5*('Semi 1'!DH26-1),'Players Stats'!$B$136:$J$140,1+DI26),"")</f>
        <v>6.9400000000000003E-2</v>
      </c>
      <c r="DP26" s="44" t="str">
        <f t="shared" ca="1" si="74"/>
        <v>NO</v>
      </c>
      <c r="DQ26" s="27">
        <f t="shared" ca="1" si="51"/>
        <v>0.11433342829589499</v>
      </c>
      <c r="DR26" s="44">
        <f ca="1">IF(DF26&lt;&gt;"",IF(DP26="NO",VLOOKUP(DK26,'Players Stats'!$C$88:$I$127,7),""),"")</f>
        <v>0.33870967741935487</v>
      </c>
      <c r="DS26" s="44">
        <f t="shared" ca="1" si="75"/>
        <v>3</v>
      </c>
      <c r="DT26" s="27">
        <f t="shared" ca="1" si="52"/>
        <v>0.16513829769943345</v>
      </c>
      <c r="DU26" s="44">
        <f ca="1">IF(DP26="NO",VLOOKUP(DK26,'Players Stats'!$C$88:$H$127,7-'Semi 1'!DS26),"")</f>
        <v>0.41899999999999998</v>
      </c>
      <c r="DV26" s="44">
        <f t="shared" ca="1" si="76"/>
        <v>3</v>
      </c>
      <c r="DW26" s="27" t="str">
        <f t="shared" ca="1" si="53"/>
        <v/>
      </c>
      <c r="DX26" s="44" t="str">
        <f ca="1">IF(DW26="","",IF(DW26&lt;=VLOOKUP(DK26,'Players Stats'!$C$88:$L$127,10),"YES","NO"))</f>
        <v/>
      </c>
      <c r="DY26" s="27" t="str">
        <f t="shared" ca="1" si="54"/>
        <v/>
      </c>
      <c r="DZ26" s="44" t="str">
        <f ca="1">IF(DX26="YES",IF(DY26&lt;=VLOOKUP(DK26,'Players Stats'!$C$88:$H$127,6),1,0),"")</f>
        <v/>
      </c>
      <c r="EA26" s="27" t="str">
        <f t="shared" ca="1" si="55"/>
        <v/>
      </c>
      <c r="EB26" s="44" t="str">
        <f ca="1">IF(AND(DX26="YES",EA26&lt;&gt;""),IF(EA26&lt;=VLOOKUP(DK26,'Players Stats'!$C$88:$H$127,6),1,0),"")</f>
        <v/>
      </c>
      <c r="EC26" s="27" t="str">
        <f t="shared" ca="1" si="56"/>
        <v/>
      </c>
      <c r="ED26" s="44" t="str">
        <f ca="1">IF(EC26="","",IF(EC26&lt;=Simulation!$K$7,"YES","NO"))</f>
        <v/>
      </c>
      <c r="EE26" s="27" t="str">
        <f t="shared" ca="1" si="57"/>
        <v/>
      </c>
      <c r="EF26" s="44" t="str">
        <f ca="1">IF(ED26="NO",IF(EE26&lt;=Simulation!$K$9,DH26,DI26),"")</f>
        <v/>
      </c>
      <c r="EH26" s="44">
        <f t="shared" ca="1" si="58"/>
        <v>3</v>
      </c>
      <c r="EI26" s="6" t="str">
        <f t="shared" ca="1" si="59"/>
        <v>-</v>
      </c>
      <c r="EJ26" s="44">
        <f t="shared" ca="1" si="60"/>
        <v>6</v>
      </c>
      <c r="EL26" s="44" t="str">
        <f t="shared" ca="1" si="4"/>
        <v/>
      </c>
      <c r="EM26" s="44" t="str">
        <f t="shared" ca="1" si="4"/>
        <v/>
      </c>
      <c r="EN26" s="44" t="str">
        <f t="shared" ca="1" si="4"/>
        <v/>
      </c>
    </row>
    <row r="27" spans="2:144">
      <c r="B27" s="44">
        <f ca="1">IF(B26&lt;&gt;"",IF(AND(B26&lt;60*Simulation!$K$8, B26+C27&lt;60*Simulation!$K$8),B26+C27,""),"")</f>
        <v>238</v>
      </c>
      <c r="C27" s="44">
        <f ca="1">IF(B26&lt;&gt;"",IF(AND(AB26&lt;&gt;"", D26=AB26),RANDBETWEEN(Simulation!$N$6,Simulation!$P$6),RANDBETWEEN(Simulation!$N$5,Simulation!$P$5)),"")</f>
        <v>15</v>
      </c>
      <c r="D27" s="44">
        <f t="shared" ca="1" si="61"/>
        <v>3</v>
      </c>
      <c r="E27" s="44">
        <f t="shared" ca="1" si="5"/>
        <v>1</v>
      </c>
      <c r="F27" s="27">
        <f t="shared" ca="1" si="6"/>
        <v>0.20757760896366007</v>
      </c>
      <c r="G27" s="44">
        <f t="shared" ca="1" si="7"/>
        <v>12</v>
      </c>
      <c r="H27" s="44" t="str">
        <f ca="1">IF(B27&lt;&gt;"",VLOOKUP(G27,'Players Stats'!$C$88:$D$127,2),"")</f>
        <v>Shooting Guard</v>
      </c>
      <c r="I27" s="44" t="str">
        <f ca="1">IF(B27&lt;&gt;"",VLOOKUP(G27,'Players Stats'!$C$88:$E$127,3),"")</f>
        <v>George Hill</v>
      </c>
      <c r="J27" s="27">
        <f t="shared" ca="1" si="8"/>
        <v>0.33854761928116839</v>
      </c>
      <c r="K27" s="44">
        <f ca="1">IF(B27&lt;&gt;"",VLOOKUP('Semi 1'!G27-5*('Semi 1'!D27-1),'Players Stats'!$B$136:$J$140,1+E27),"")</f>
        <v>5.305E-2</v>
      </c>
      <c r="L27" s="44" t="str">
        <f t="shared" ca="1" si="62"/>
        <v>NO</v>
      </c>
      <c r="M27" s="27">
        <f t="shared" ca="1" si="9"/>
        <v>0.99242629503430213</v>
      </c>
      <c r="N27" s="44">
        <f ca="1">IF(B27&lt;&gt;"",IF(L27="NO",VLOOKUP(G27,'Players Stats'!$C$88:$I$127,7),""),"")</f>
        <v>0.28571428571428564</v>
      </c>
      <c r="O27" s="44">
        <f t="shared" ca="1" si="63"/>
        <v>2</v>
      </c>
      <c r="P27" s="27">
        <f t="shared" ca="1" si="10"/>
        <v>0.25844859240398477</v>
      </c>
      <c r="Q27" s="44">
        <f ca="1">IF(L27="NO",VLOOKUP(G27,'Players Stats'!$C$88:$H$127,7-'Semi 1'!O27),"")</f>
        <v>0.443</v>
      </c>
      <c r="R27" s="44">
        <f t="shared" ca="1" si="64"/>
        <v>2</v>
      </c>
      <c r="S27" s="27">
        <f t="shared" ca="1" si="11"/>
        <v>0.25716316758146018</v>
      </c>
      <c r="T27" s="44" t="str">
        <f ca="1">IF(S27="","",IF(S27&lt;=VLOOKUP(G27,'Players Stats'!$C$88:$L$127,10),"YES","NO"))</f>
        <v>NO</v>
      </c>
      <c r="U27" s="27" t="str">
        <f t="shared" ca="1" si="12"/>
        <v/>
      </c>
      <c r="V27" s="44" t="str">
        <f ca="1">IF(T27="YES",IF(U27&lt;=VLOOKUP(G27,'Players Stats'!$C$88:$H$127,6),1,0),"")</f>
        <v/>
      </c>
      <c r="W27" s="27" t="str">
        <f t="shared" ca="1" si="13"/>
        <v/>
      </c>
      <c r="X27" s="44" t="str">
        <f ca="1">IF(AND(T27="YES",W27&lt;&gt;""),IF(W27&lt;=VLOOKUP(G27,'Players Stats'!$C$88:$H$127,6),1,0),"")</f>
        <v/>
      </c>
      <c r="Y27" s="27" t="str">
        <f t="shared" ca="1" si="14"/>
        <v/>
      </c>
      <c r="Z27" s="44" t="str">
        <f ca="1">IF(Y27="","",IF(Y27&lt;=Simulation!$K$7,"YES","NO"))</f>
        <v/>
      </c>
      <c r="AA27" s="27" t="str">
        <f t="shared" ca="1" si="15"/>
        <v/>
      </c>
      <c r="AB27" s="44" t="str">
        <f ca="1">IF(Z27="NO",IF(AA27&lt;=Simulation!$K$9,D27,E27),"")</f>
        <v/>
      </c>
      <c r="AD27" s="44">
        <f t="shared" ca="1" si="16"/>
        <v>4</v>
      </c>
      <c r="AE27" s="6" t="str">
        <f t="shared" ca="1" si="17"/>
        <v>-</v>
      </c>
      <c r="AF27" s="44">
        <f t="shared" ca="1" si="18"/>
        <v>6</v>
      </c>
      <c r="AH27" s="44" t="str">
        <f t="shared" ref="AH27:AJ90" ca="1" si="77">IF(AND(AD27&lt;&gt;"",AD28=""),AD27,"")</f>
        <v/>
      </c>
      <c r="AI27" s="44" t="str">
        <f t="shared" ca="1" si="77"/>
        <v/>
      </c>
      <c r="AJ27" s="44" t="str">
        <f t="shared" ca="1" si="77"/>
        <v/>
      </c>
      <c r="AL27" s="44">
        <f ca="1">IF(AL26&lt;&gt;"",IF(AND(AL26&lt;60*Simulation!$K$8, AL26+AM27&lt;60*Simulation!$K$8),AL26+AM27,""),"")</f>
        <v>258</v>
      </c>
      <c r="AM27" s="44">
        <f ca="1">IF(AL26&lt;&gt;"",IF(AND(BL26&lt;&gt;"", AN26=BL26),RANDBETWEEN(Simulation!$N$6,Simulation!$P$6),RANDBETWEEN(Simulation!$N$5,Simulation!$P$5)),"")</f>
        <v>23</v>
      </c>
      <c r="AN27" s="44">
        <f t="shared" ca="1" si="65"/>
        <v>3</v>
      </c>
      <c r="AO27" s="44">
        <f t="shared" ca="1" si="19"/>
        <v>1</v>
      </c>
      <c r="AP27" s="27">
        <f t="shared" ca="1" si="20"/>
        <v>0.49436602455239642</v>
      </c>
      <c r="AQ27" s="44">
        <f t="shared" ca="1" si="21"/>
        <v>13</v>
      </c>
      <c r="AR27" s="44" t="str">
        <f ca="1">IF(AL27&lt;&gt;"",VLOOKUP(AQ27,'Players Stats'!$C$88:$D$127,2),"")</f>
        <v>Small Forward</v>
      </c>
      <c r="AS27" s="44" t="str">
        <f ca="1">IF(AL27&lt;&gt;"",VLOOKUP(AQ27,'Players Stats'!$C$88:$E$127,3),"")</f>
        <v>David West</v>
      </c>
      <c r="AT27" s="27">
        <f t="shared" ca="1" si="22"/>
        <v>0.71205044710128262</v>
      </c>
      <c r="AU27" s="44">
        <f ca="1">IF(AL27&lt;&gt;"",VLOOKUP('Semi 1'!AQ27-5*('Semi 1'!AN27-1),'Players Stats'!$B$136:$J$140,1+AO27),"")</f>
        <v>0.12745000000000001</v>
      </c>
      <c r="AV27" s="44" t="str">
        <f t="shared" ca="1" si="66"/>
        <v>NO</v>
      </c>
      <c r="AW27" s="27">
        <f t="shared" ca="1" si="23"/>
        <v>0.95241175042488879</v>
      </c>
      <c r="AX27" s="44">
        <f ca="1">IF(AL27&lt;&gt;"",IF(AV27="NO",VLOOKUP(AQ27,'Players Stats'!$C$88:$I$127,7),""),"")</f>
        <v>2.1276595744680847E-2</v>
      </c>
      <c r="AY27" s="44">
        <f t="shared" ca="1" si="67"/>
        <v>2</v>
      </c>
      <c r="AZ27" s="27">
        <f t="shared" ca="1" si="24"/>
        <v>0.28782130612585921</v>
      </c>
      <c r="BA27" s="44">
        <f ca="1">IF(AV27="NO",VLOOKUP(AQ27,'Players Stats'!$C$88:$H$127,7-'Semi 1'!AY27),"")</f>
        <v>0.498</v>
      </c>
      <c r="BB27" s="44">
        <f t="shared" ca="1" si="68"/>
        <v>2</v>
      </c>
      <c r="BC27" s="27">
        <f t="shared" ca="1" si="25"/>
        <v>0.91691440822774228</v>
      </c>
      <c r="BD27" s="44" t="str">
        <f ca="1">IF(BC27="","",IF(BC27&lt;=VLOOKUP(AQ27,'Players Stats'!$C$88:$L$127,10),"YES","NO"))</f>
        <v>NO</v>
      </c>
      <c r="BE27" s="27" t="str">
        <f t="shared" ca="1" si="26"/>
        <v/>
      </c>
      <c r="BF27" s="44" t="str">
        <f ca="1">IF(BD27="YES",IF(BE27&lt;=VLOOKUP(AQ27,'Players Stats'!$C$88:$H$127,6),1,0),"")</f>
        <v/>
      </c>
      <c r="BG27" s="27" t="str">
        <f t="shared" ca="1" si="27"/>
        <v/>
      </c>
      <c r="BH27" s="44" t="str">
        <f ca="1">IF(AND(BD27="YES",BG27&lt;&gt;""),IF(BG27&lt;=VLOOKUP(AQ27,'Players Stats'!$C$88:$H$127,6),1,0),"")</f>
        <v/>
      </c>
      <c r="BI27" s="27" t="str">
        <f t="shared" ca="1" si="28"/>
        <v/>
      </c>
      <c r="BJ27" s="44" t="str">
        <f ca="1">IF(BI27="","",IF(BI27&lt;=Simulation!$K$7,"YES","NO"))</f>
        <v/>
      </c>
      <c r="BK27" s="27" t="str">
        <f t="shared" ca="1" si="29"/>
        <v/>
      </c>
      <c r="BL27" s="44" t="str">
        <f ca="1">IF(BJ27="NO",IF(BK27&lt;=Simulation!$K$9,AN27,AO27),"")</f>
        <v/>
      </c>
      <c r="BN27" s="44">
        <f t="shared" ca="1" si="30"/>
        <v>10</v>
      </c>
      <c r="BO27" s="6" t="str">
        <f t="shared" ca="1" si="31"/>
        <v>-</v>
      </c>
      <c r="BP27" s="44">
        <f t="shared" ca="1" si="32"/>
        <v>12</v>
      </c>
      <c r="BR27" s="44" t="str">
        <f t="shared" ca="1" si="2"/>
        <v/>
      </c>
      <c r="BS27" s="44" t="str">
        <f t="shared" ca="1" si="2"/>
        <v/>
      </c>
      <c r="BT27" s="44" t="str">
        <f t="shared" ca="1" si="2"/>
        <v/>
      </c>
      <c r="BU27" s="44"/>
      <c r="BV27" s="44">
        <f ca="1">IF(BV26&lt;&gt;"",IF(AND(BV26&lt;60*Simulation!$K$8, BV26+BW27&lt;60*Simulation!$K$8),BV26+BW27,""),"")</f>
        <v>227</v>
      </c>
      <c r="BW27" s="44">
        <f ca="1">IF(BV26&lt;&gt;"",IF(AND(CV26&lt;&gt;"", BX26=CV26),RANDBETWEEN(Simulation!$N$6,Simulation!$P$6),RANDBETWEEN(Simulation!$N$5,Simulation!$P$5)),"")</f>
        <v>10</v>
      </c>
      <c r="BX27" s="44">
        <f t="shared" ca="1" si="69"/>
        <v>1</v>
      </c>
      <c r="BY27" s="44">
        <f t="shared" ca="1" si="33"/>
        <v>3</v>
      </c>
      <c r="BZ27" s="27">
        <f t="shared" ca="1" si="34"/>
        <v>0.44763497011793962</v>
      </c>
      <c r="CA27" s="44">
        <f t="shared" ca="1" si="35"/>
        <v>3</v>
      </c>
      <c r="CB27" s="44" t="str">
        <f ca="1">IF(BV27&lt;&gt;"",VLOOKUP(CA27,'Players Stats'!$C$88:$D$127,2),"")</f>
        <v>Small Forward</v>
      </c>
      <c r="CC27" s="44" t="str">
        <f ca="1">IF(BV27&lt;&gt;"",VLOOKUP(CA27,'Players Stats'!$C$88:$E$127,3),"")</f>
        <v>LeBron James</v>
      </c>
      <c r="CD27" s="27">
        <f t="shared" ca="1" si="36"/>
        <v>0.52981586389596358</v>
      </c>
      <c r="CE27" s="44">
        <f ca="1">IF(BV27&lt;&gt;"",VLOOKUP('Semi 1'!CA27-5*('Semi 1'!BX27-1),'Players Stats'!$B$136:$J$140,1+BY27),"")</f>
        <v>0.10165000000000002</v>
      </c>
      <c r="CF27" s="44" t="str">
        <f t="shared" ca="1" si="70"/>
        <v>NO</v>
      </c>
      <c r="CG27" s="27">
        <f t="shared" ca="1" si="37"/>
        <v>0.36644394828879612</v>
      </c>
      <c r="CH27" s="44">
        <f ca="1">IF(BV27&lt;&gt;"",IF(CF27="NO",VLOOKUP(CA27,'Players Stats'!$C$88:$I$127,7),""),"")</f>
        <v>0.15639810426540282</v>
      </c>
      <c r="CI27" s="44">
        <f t="shared" ca="1" si="71"/>
        <v>2</v>
      </c>
      <c r="CJ27" s="27">
        <f t="shared" ca="1" si="38"/>
        <v>0.97243995985192677</v>
      </c>
      <c r="CK27" s="44">
        <f ca="1">IF(CF27="NO",VLOOKUP(CA27,'Players Stats'!$C$88:$H$127,7-'Semi 1'!CI27),"")</f>
        <v>0.56499999999999995</v>
      </c>
      <c r="CL27" s="44">
        <f t="shared" ca="1" si="72"/>
        <v>0</v>
      </c>
      <c r="CM27" s="27">
        <f t="shared" ca="1" si="39"/>
        <v>0.98804567343361638</v>
      </c>
      <c r="CN27" s="44" t="str">
        <f ca="1">IF(CM27="","",IF(CM27&lt;=VLOOKUP(CA27,'Players Stats'!$C$88:$L$127,10),"YES","NO"))</f>
        <v>NO</v>
      </c>
      <c r="CO27" s="27" t="str">
        <f t="shared" ca="1" si="40"/>
        <v/>
      </c>
      <c r="CP27" s="44" t="str">
        <f ca="1">IF(CN27="YES",IF(CO27&lt;=VLOOKUP(CA27,'Players Stats'!$C$88:$H$127,6),1,0),"")</f>
        <v/>
      </c>
      <c r="CQ27" s="27" t="str">
        <f t="shared" ca="1" si="41"/>
        <v/>
      </c>
      <c r="CR27" s="44" t="str">
        <f ca="1">IF(AND(CN27="YES",CQ27&lt;&gt;""),IF(CQ27&lt;=VLOOKUP(CA27,'Players Stats'!$C$88:$H$127,6),1,0),"")</f>
        <v/>
      </c>
      <c r="CS27" s="27">
        <f t="shared" ca="1" si="42"/>
        <v>9.3916137461128701E-2</v>
      </c>
      <c r="CT27" s="44" t="str">
        <f ca="1">IF(CS27="","",IF(CS27&lt;=Simulation!$K$7,"YES","NO"))</f>
        <v>NO</v>
      </c>
      <c r="CU27" s="27">
        <f t="shared" ca="1" si="43"/>
        <v>0.6900087358305621</v>
      </c>
      <c r="CV27" s="44">
        <f ca="1">IF(CT27="NO",IF(CU27&lt;=Simulation!$K$9,BX27,BY27),"")</f>
        <v>3</v>
      </c>
      <c r="CX27" s="44">
        <f t="shared" ca="1" si="44"/>
        <v>7</v>
      </c>
      <c r="CY27" s="6" t="str">
        <f t="shared" ca="1" si="45"/>
        <v>-</v>
      </c>
      <c r="CZ27" s="44">
        <f t="shared" ca="1" si="46"/>
        <v>4</v>
      </c>
      <c r="DB27" s="44" t="str">
        <f t="shared" ca="1" si="3"/>
        <v/>
      </c>
      <c r="DC27" s="44" t="str">
        <f t="shared" ca="1" si="3"/>
        <v/>
      </c>
      <c r="DD27" s="44" t="str">
        <f t="shared" ca="1" si="3"/>
        <v/>
      </c>
      <c r="DE27" s="44"/>
      <c r="DF27" s="44">
        <f ca="1">IF(DF26&lt;&gt;"",IF(AND(DF26&lt;60*Simulation!$K$8, DF26+DG27&lt;60*Simulation!$K$8),DF26+DG27,""),"")</f>
        <v>232</v>
      </c>
      <c r="DG27" s="44">
        <f ca="1">IF(DF26&lt;&gt;"",IF(AND(EF26&lt;&gt;"", DH26=EF26),RANDBETWEEN(Simulation!$N$6,Simulation!$P$6),RANDBETWEEN(Simulation!$N$5,Simulation!$P$5)),"")</f>
        <v>22</v>
      </c>
      <c r="DH27" s="44">
        <f t="shared" ca="1" si="73"/>
        <v>3</v>
      </c>
      <c r="DI27" s="44">
        <f t="shared" ca="1" si="47"/>
        <v>1</v>
      </c>
      <c r="DJ27" s="27">
        <f t="shared" ca="1" si="48"/>
        <v>0.16077757540701454</v>
      </c>
      <c r="DK27" s="44">
        <f t="shared" ca="1" si="49"/>
        <v>11</v>
      </c>
      <c r="DL27" s="44" t="str">
        <f ca="1">IF(DF27&lt;&gt;"",VLOOKUP(DK27,'Players Stats'!$C$88:$D$127,2),"")</f>
        <v>Point Guard</v>
      </c>
      <c r="DM27" s="44" t="str">
        <f ca="1">IF(DF27&lt;&gt;"",VLOOKUP(DK27,'Players Stats'!$C$88:$E$127,3),"")</f>
        <v>Lance Stephenson</v>
      </c>
      <c r="DN27" s="27">
        <f t="shared" ca="1" si="50"/>
        <v>0.71964742875171062</v>
      </c>
      <c r="DO27" s="44">
        <f ca="1">IF(DF27&lt;&gt;"",VLOOKUP('Semi 1'!DK27-5*('Semi 1'!DH27-1),'Players Stats'!$B$136:$J$140,1+DI27),"")</f>
        <v>0.13875000000000001</v>
      </c>
      <c r="DP27" s="44" t="str">
        <f t="shared" ca="1" si="74"/>
        <v>NO</v>
      </c>
      <c r="DQ27" s="27">
        <f t="shared" ca="1" si="51"/>
        <v>0.81310744835100168</v>
      </c>
      <c r="DR27" s="44">
        <f ca="1">IF(DF27&lt;&gt;"",IF(DP27="NO",VLOOKUP(DK27,'Players Stats'!$C$88:$I$127,7),""),"")</f>
        <v>0.23762376237623761</v>
      </c>
      <c r="DS27" s="44">
        <f t="shared" ca="1" si="75"/>
        <v>2</v>
      </c>
      <c r="DT27" s="27">
        <f t="shared" ca="1" si="52"/>
        <v>0.28101824568164746</v>
      </c>
      <c r="DU27" s="44">
        <f ca="1">IF(DP27="NO",VLOOKUP(DK27,'Players Stats'!$C$88:$H$127,7-'Semi 1'!DS27),"")</f>
        <v>0.46</v>
      </c>
      <c r="DV27" s="44">
        <f t="shared" ca="1" si="76"/>
        <v>2</v>
      </c>
      <c r="DW27" s="27">
        <f t="shared" ca="1" si="53"/>
        <v>0.16388346371773277</v>
      </c>
      <c r="DX27" s="44" t="str">
        <f ca="1">IF(DW27="","",IF(DW27&lt;=VLOOKUP(DK27,'Players Stats'!$C$88:$L$127,10),"YES","NO"))</f>
        <v>NO</v>
      </c>
      <c r="DY27" s="27" t="str">
        <f t="shared" ca="1" si="54"/>
        <v/>
      </c>
      <c r="DZ27" s="44" t="str">
        <f ca="1">IF(DX27="YES",IF(DY27&lt;=VLOOKUP(DK27,'Players Stats'!$C$88:$H$127,6),1,0),"")</f>
        <v/>
      </c>
      <c r="EA27" s="27" t="str">
        <f t="shared" ca="1" si="55"/>
        <v/>
      </c>
      <c r="EB27" s="44" t="str">
        <f ca="1">IF(AND(DX27="YES",EA27&lt;&gt;""),IF(EA27&lt;=VLOOKUP(DK27,'Players Stats'!$C$88:$H$127,6),1,0),"")</f>
        <v/>
      </c>
      <c r="EC27" s="27" t="str">
        <f t="shared" ca="1" si="56"/>
        <v/>
      </c>
      <c r="ED27" s="44" t="str">
        <f ca="1">IF(EC27="","",IF(EC27&lt;=Simulation!$K$7,"YES","NO"))</f>
        <v/>
      </c>
      <c r="EE27" s="27" t="str">
        <f t="shared" ca="1" si="57"/>
        <v/>
      </c>
      <c r="EF27" s="44" t="str">
        <f ca="1">IF(ED27="NO",IF(EE27&lt;=Simulation!$K$9,DH27,DI27),"")</f>
        <v/>
      </c>
      <c r="EH27" s="44">
        <f t="shared" ca="1" si="58"/>
        <v>3</v>
      </c>
      <c r="EI27" s="6" t="str">
        <f t="shared" ca="1" si="59"/>
        <v>-</v>
      </c>
      <c r="EJ27" s="44">
        <f t="shared" ca="1" si="60"/>
        <v>8</v>
      </c>
      <c r="EL27" s="44" t="str">
        <f t="shared" ca="1" si="4"/>
        <v/>
      </c>
      <c r="EM27" s="44" t="str">
        <f t="shared" ca="1" si="4"/>
        <v/>
      </c>
      <c r="EN27" s="44" t="str">
        <f t="shared" ca="1" si="4"/>
        <v/>
      </c>
    </row>
    <row r="28" spans="2:144">
      <c r="B28" s="44">
        <f ca="1">IF(B27&lt;&gt;"",IF(AND(B27&lt;60*Simulation!$K$8, B27+C28&lt;60*Simulation!$K$8),B27+C28,""),"")</f>
        <v>255</v>
      </c>
      <c r="C28" s="44">
        <f ca="1">IF(B27&lt;&gt;"",IF(AND(AB27&lt;&gt;"", D27=AB27),RANDBETWEEN(Simulation!$N$6,Simulation!$P$6),RANDBETWEEN(Simulation!$N$5,Simulation!$P$5)),"")</f>
        <v>17</v>
      </c>
      <c r="D28" s="44">
        <f t="shared" ca="1" si="61"/>
        <v>1</v>
      </c>
      <c r="E28" s="44">
        <f t="shared" ca="1" si="5"/>
        <v>3</v>
      </c>
      <c r="F28" s="27">
        <f t="shared" ca="1" si="6"/>
        <v>0.25080710325135036</v>
      </c>
      <c r="G28" s="44">
        <f t="shared" ca="1" si="7"/>
        <v>2</v>
      </c>
      <c r="H28" s="44" t="str">
        <f ca="1">IF(B28&lt;&gt;"",VLOOKUP(G28,'Players Stats'!$C$88:$D$127,2),"")</f>
        <v>Shooting Guard</v>
      </c>
      <c r="I28" s="44" t="str">
        <f ca="1">IF(B28&lt;&gt;"",VLOOKUP(G28,'Players Stats'!$C$88:$E$127,3),"")</f>
        <v>Ray Allen</v>
      </c>
      <c r="J28" s="27">
        <f t="shared" ca="1" si="8"/>
        <v>0.63038300107709488</v>
      </c>
      <c r="K28" s="44">
        <f ca="1">IF(B28&lt;&gt;"",VLOOKUP('Semi 1'!G28-5*('Semi 1'!D28-1),'Players Stats'!$B$136:$J$140,1+E28),"")</f>
        <v>6.9400000000000003E-2</v>
      </c>
      <c r="L28" s="44" t="str">
        <f t="shared" ca="1" si="62"/>
        <v>NO</v>
      </c>
      <c r="M28" s="27">
        <f t="shared" ca="1" si="9"/>
        <v>0.18945361597705013</v>
      </c>
      <c r="N28" s="44">
        <f ca="1">IF(B28&lt;&gt;"",IF(L28="NO",VLOOKUP(G28,'Players Stats'!$C$88:$I$127,7),""),"")</f>
        <v>0.33870967741935487</v>
      </c>
      <c r="O28" s="44">
        <f t="shared" ca="1" si="63"/>
        <v>3</v>
      </c>
      <c r="P28" s="27">
        <f t="shared" ca="1" si="10"/>
        <v>0.6348201981259679</v>
      </c>
      <c r="Q28" s="44">
        <f ca="1">IF(L28="NO",VLOOKUP(G28,'Players Stats'!$C$88:$H$127,7-'Semi 1'!O28),"")</f>
        <v>0.41899999999999998</v>
      </c>
      <c r="R28" s="44">
        <f t="shared" ca="1" si="64"/>
        <v>0</v>
      </c>
      <c r="S28" s="27" t="str">
        <f t="shared" ca="1" si="11"/>
        <v/>
      </c>
      <c r="T28" s="44" t="str">
        <f ca="1">IF(S28="","",IF(S28&lt;=VLOOKUP(G28,'Players Stats'!$C$88:$L$127,10),"YES","NO"))</f>
        <v/>
      </c>
      <c r="U28" s="27" t="str">
        <f t="shared" ca="1" si="12"/>
        <v/>
      </c>
      <c r="V28" s="44" t="str">
        <f ca="1">IF(T28="YES",IF(U28&lt;=VLOOKUP(G28,'Players Stats'!$C$88:$H$127,6),1,0),"")</f>
        <v/>
      </c>
      <c r="W28" s="27" t="str">
        <f t="shared" ca="1" si="13"/>
        <v/>
      </c>
      <c r="X28" s="44" t="str">
        <f ca="1">IF(AND(T28="YES",W28&lt;&gt;""),IF(W28&lt;=VLOOKUP(G28,'Players Stats'!$C$88:$H$127,6),1,0),"")</f>
        <v/>
      </c>
      <c r="Y28" s="27" t="str">
        <f t="shared" ca="1" si="14"/>
        <v/>
      </c>
      <c r="Z28" s="44" t="str">
        <f ca="1">IF(Y28="","",IF(Y28&lt;=Simulation!$K$7,"YES","NO"))</f>
        <v/>
      </c>
      <c r="AA28" s="27" t="str">
        <f t="shared" ca="1" si="15"/>
        <v/>
      </c>
      <c r="AB28" s="44" t="str">
        <f ca="1">IF(Z28="NO",IF(AA28&lt;=Simulation!$K$9,D28,E28),"")</f>
        <v/>
      </c>
      <c r="AD28" s="44">
        <f t="shared" ca="1" si="16"/>
        <v>4</v>
      </c>
      <c r="AE28" s="6" t="str">
        <f t="shared" ca="1" si="17"/>
        <v>-</v>
      </c>
      <c r="AF28" s="44">
        <f t="shared" ca="1" si="18"/>
        <v>6</v>
      </c>
      <c r="AH28" s="44" t="str">
        <f t="shared" ca="1" si="77"/>
        <v/>
      </c>
      <c r="AI28" s="44" t="str">
        <f t="shared" ca="1" si="77"/>
        <v/>
      </c>
      <c r="AJ28" s="44" t="str">
        <f t="shared" ca="1" si="77"/>
        <v/>
      </c>
      <c r="AL28" s="44">
        <f ca="1">IF(AL27&lt;&gt;"",IF(AND(AL27&lt;60*Simulation!$K$8, AL27+AM28&lt;60*Simulation!$K$8),AL27+AM28,""),"")</f>
        <v>275</v>
      </c>
      <c r="AM28" s="44">
        <f ca="1">IF(AL27&lt;&gt;"",IF(AND(BL27&lt;&gt;"", AN27=BL27),RANDBETWEEN(Simulation!$N$6,Simulation!$P$6),RANDBETWEEN(Simulation!$N$5,Simulation!$P$5)),"")</f>
        <v>17</v>
      </c>
      <c r="AN28" s="44">
        <f t="shared" ca="1" si="65"/>
        <v>1</v>
      </c>
      <c r="AO28" s="44">
        <f t="shared" ca="1" si="19"/>
        <v>3</v>
      </c>
      <c r="AP28" s="27">
        <f t="shared" ca="1" si="20"/>
        <v>0.77076759636848236</v>
      </c>
      <c r="AQ28" s="44">
        <f t="shared" ca="1" si="21"/>
        <v>4</v>
      </c>
      <c r="AR28" s="44" t="str">
        <f ca="1">IF(AL28&lt;&gt;"",VLOOKUP(AQ28,'Players Stats'!$C$88:$D$127,2),"")</f>
        <v>Power Forward</v>
      </c>
      <c r="AS28" s="44" t="str">
        <f ca="1">IF(AL28&lt;&gt;"",VLOOKUP(AQ28,'Players Stats'!$C$88:$E$127,3),"")</f>
        <v>Shane Battier</v>
      </c>
      <c r="AT28" s="27">
        <f t="shared" ca="1" si="22"/>
        <v>0.99074673626054477</v>
      </c>
      <c r="AU28" s="44">
        <f ca="1">IF(AL28&lt;&gt;"",VLOOKUP('Semi 1'!AQ28-5*('Semi 1'!AN28-1),'Players Stats'!$B$136:$J$140,1+AO28),"")</f>
        <v>0.11534999999999999</v>
      </c>
      <c r="AV28" s="44" t="str">
        <f t="shared" ca="1" si="66"/>
        <v>NO</v>
      </c>
      <c r="AW28" s="27">
        <f t="shared" ca="1" si="23"/>
        <v>0.77507167105162345</v>
      </c>
      <c r="AX28" s="44">
        <f ca="1">IF(AL28&lt;&gt;"",IF(AV28="NO",VLOOKUP(AQ28,'Players Stats'!$C$88:$I$127,7),""),"")</f>
        <v>0.46808510638297873</v>
      </c>
      <c r="AY28" s="44">
        <f t="shared" ca="1" si="67"/>
        <v>2</v>
      </c>
      <c r="AZ28" s="27">
        <f t="shared" ca="1" si="24"/>
        <v>0.64823598613330746</v>
      </c>
      <c r="BA28" s="44">
        <f ca="1">IF(AV28="NO",VLOOKUP(AQ28,'Players Stats'!$C$88:$H$127,7-'Semi 1'!AY28),"")</f>
        <v>0.42</v>
      </c>
      <c r="BB28" s="44">
        <f t="shared" ca="1" si="68"/>
        <v>0</v>
      </c>
      <c r="BC28" s="27">
        <f t="shared" ca="1" si="25"/>
        <v>0.53965019018238725</v>
      </c>
      <c r="BD28" s="44" t="str">
        <f ca="1">IF(BC28="","",IF(BC28&lt;=VLOOKUP(AQ28,'Players Stats'!$C$88:$L$127,10),"YES","NO"))</f>
        <v>NO</v>
      </c>
      <c r="BE28" s="27" t="str">
        <f t="shared" ca="1" si="26"/>
        <v/>
      </c>
      <c r="BF28" s="44" t="str">
        <f ca="1">IF(BD28="YES",IF(BE28&lt;=VLOOKUP(AQ28,'Players Stats'!$C$88:$H$127,6),1,0),"")</f>
        <v/>
      </c>
      <c r="BG28" s="27" t="str">
        <f t="shared" ca="1" si="27"/>
        <v/>
      </c>
      <c r="BH28" s="44" t="str">
        <f ca="1">IF(AND(BD28="YES",BG28&lt;&gt;""),IF(BG28&lt;=VLOOKUP(AQ28,'Players Stats'!$C$88:$H$127,6),1,0),"")</f>
        <v/>
      </c>
      <c r="BI28" s="27">
        <f t="shared" ca="1" si="28"/>
        <v>0.23988317760834943</v>
      </c>
      <c r="BJ28" s="44" t="str">
        <f ca="1">IF(BI28="","",IF(BI28&lt;=Simulation!$K$7,"YES","NO"))</f>
        <v>NO</v>
      </c>
      <c r="BK28" s="27">
        <f t="shared" ca="1" si="29"/>
        <v>6.3813530721258616E-2</v>
      </c>
      <c r="BL28" s="44">
        <f ca="1">IF(BJ28="NO",IF(BK28&lt;=Simulation!$K$9,AN28,AO28),"")</f>
        <v>1</v>
      </c>
      <c r="BN28" s="44">
        <f t="shared" ca="1" si="30"/>
        <v>10</v>
      </c>
      <c r="BO28" s="6" t="str">
        <f t="shared" ca="1" si="31"/>
        <v>-</v>
      </c>
      <c r="BP28" s="44">
        <f t="shared" ca="1" si="32"/>
        <v>12</v>
      </c>
      <c r="BR28" s="44" t="str">
        <f t="shared" ca="1" si="2"/>
        <v/>
      </c>
      <c r="BS28" s="44" t="str">
        <f t="shared" ca="1" si="2"/>
        <v/>
      </c>
      <c r="BT28" s="44" t="str">
        <f t="shared" ca="1" si="2"/>
        <v/>
      </c>
      <c r="BU28" s="44"/>
      <c r="BV28" s="44">
        <f ca="1">IF(BV27&lt;&gt;"",IF(AND(BV27&lt;60*Simulation!$K$8, BV27+BW28&lt;60*Simulation!$K$8),BV27+BW28,""),"")</f>
        <v>242</v>
      </c>
      <c r="BW28" s="44">
        <f ca="1">IF(BV27&lt;&gt;"",IF(AND(CV27&lt;&gt;"", BX27=CV27),RANDBETWEEN(Simulation!$N$6,Simulation!$P$6),RANDBETWEEN(Simulation!$N$5,Simulation!$P$5)),"")</f>
        <v>15</v>
      </c>
      <c r="BX28" s="44">
        <f t="shared" ca="1" si="69"/>
        <v>3</v>
      </c>
      <c r="BY28" s="44">
        <f t="shared" ca="1" si="33"/>
        <v>1</v>
      </c>
      <c r="BZ28" s="27">
        <f t="shared" ca="1" si="34"/>
        <v>0.77963427226455395</v>
      </c>
      <c r="CA28" s="44">
        <f t="shared" ca="1" si="35"/>
        <v>14</v>
      </c>
      <c r="CB28" s="44" t="str">
        <f ca="1">IF(BV28&lt;&gt;"",VLOOKUP(CA28,'Players Stats'!$C$88:$D$127,2),"")</f>
        <v>Power Forward</v>
      </c>
      <c r="CC28" s="44" t="str">
        <f ca="1">IF(BV28&lt;&gt;"",VLOOKUP(CA28,'Players Stats'!$C$88:$E$127,3),"")</f>
        <v>Paul George</v>
      </c>
      <c r="CD28" s="27">
        <f t="shared" ca="1" si="36"/>
        <v>0.32772675552661712</v>
      </c>
      <c r="CE28" s="44">
        <f ca="1">IF(BV28&lt;&gt;"",VLOOKUP('Semi 1'!CA28-5*('Semi 1'!BX28-1),'Players Stats'!$B$136:$J$140,1+BY28),"")</f>
        <v>6.59E-2</v>
      </c>
      <c r="CF28" s="44" t="str">
        <f t="shared" ca="1" si="70"/>
        <v>NO</v>
      </c>
      <c r="CG28" s="27">
        <f t="shared" ca="1" si="37"/>
        <v>0.19567480365362</v>
      </c>
      <c r="CH28" s="44">
        <f ca="1">IF(BV28&lt;&gt;"",IF(CF28="NO",VLOOKUP(CA28,'Players Stats'!$C$88:$I$127,7),""),"")</f>
        <v>0.28365384615384615</v>
      </c>
      <c r="CI28" s="44">
        <f t="shared" ca="1" si="71"/>
        <v>3</v>
      </c>
      <c r="CJ28" s="27">
        <f t="shared" ca="1" si="38"/>
        <v>0.45031532938263674</v>
      </c>
      <c r="CK28" s="44">
        <f ca="1">IF(CF28="NO",VLOOKUP(CA28,'Players Stats'!$C$88:$H$127,7-'Semi 1'!CI28),"")</f>
        <v>0.36199999999999999</v>
      </c>
      <c r="CL28" s="44">
        <f t="shared" ca="1" si="72"/>
        <v>0</v>
      </c>
      <c r="CM28" s="27" t="str">
        <f t="shared" ca="1" si="39"/>
        <v/>
      </c>
      <c r="CN28" s="44" t="str">
        <f ca="1">IF(CM28="","",IF(CM28&lt;=VLOOKUP(CA28,'Players Stats'!$C$88:$L$127,10),"YES","NO"))</f>
        <v/>
      </c>
      <c r="CO28" s="27" t="str">
        <f t="shared" ca="1" si="40"/>
        <v/>
      </c>
      <c r="CP28" s="44" t="str">
        <f ca="1">IF(CN28="YES",IF(CO28&lt;=VLOOKUP(CA28,'Players Stats'!$C$88:$H$127,6),1,0),"")</f>
        <v/>
      </c>
      <c r="CQ28" s="27" t="str">
        <f t="shared" ca="1" si="41"/>
        <v/>
      </c>
      <c r="CR28" s="44" t="str">
        <f ca="1">IF(AND(CN28="YES",CQ28&lt;&gt;""),IF(CQ28&lt;=VLOOKUP(CA28,'Players Stats'!$C$88:$H$127,6),1,0),"")</f>
        <v/>
      </c>
      <c r="CS28" s="27" t="str">
        <f t="shared" ca="1" si="42"/>
        <v/>
      </c>
      <c r="CT28" s="44" t="str">
        <f ca="1">IF(CS28="","",IF(CS28&lt;=Simulation!$K$7,"YES","NO"))</f>
        <v/>
      </c>
      <c r="CU28" s="27" t="str">
        <f t="shared" ca="1" si="43"/>
        <v/>
      </c>
      <c r="CV28" s="44" t="str">
        <f ca="1">IF(CT28="NO",IF(CU28&lt;=Simulation!$K$9,BX28,BY28),"")</f>
        <v/>
      </c>
      <c r="CX28" s="44">
        <f t="shared" ca="1" si="44"/>
        <v>7</v>
      </c>
      <c r="CY28" s="6" t="str">
        <f t="shared" ca="1" si="45"/>
        <v>-</v>
      </c>
      <c r="CZ28" s="44">
        <f t="shared" ca="1" si="46"/>
        <v>4</v>
      </c>
      <c r="DB28" s="44" t="str">
        <f t="shared" ca="1" si="3"/>
        <v/>
      </c>
      <c r="DC28" s="44" t="str">
        <f t="shared" ca="1" si="3"/>
        <v/>
      </c>
      <c r="DD28" s="44" t="str">
        <f t="shared" ca="1" si="3"/>
        <v/>
      </c>
      <c r="DE28" s="44"/>
      <c r="DF28" s="44">
        <f ca="1">IF(DF27&lt;&gt;"",IF(AND(DF27&lt;60*Simulation!$K$8, DF27+DG28&lt;60*Simulation!$K$8),DF27+DG28,""),"")</f>
        <v>243</v>
      </c>
      <c r="DG28" s="44">
        <f ca="1">IF(DF27&lt;&gt;"",IF(AND(EF27&lt;&gt;"", DH27=EF27),RANDBETWEEN(Simulation!$N$6,Simulation!$P$6),RANDBETWEEN(Simulation!$N$5,Simulation!$P$5)),"")</f>
        <v>11</v>
      </c>
      <c r="DH28" s="44">
        <f t="shared" ca="1" si="73"/>
        <v>1</v>
      </c>
      <c r="DI28" s="44">
        <f t="shared" ca="1" si="47"/>
        <v>3</v>
      </c>
      <c r="DJ28" s="27">
        <f t="shared" ca="1" si="48"/>
        <v>0.4638714019932445</v>
      </c>
      <c r="DK28" s="44">
        <f t="shared" ca="1" si="49"/>
        <v>3</v>
      </c>
      <c r="DL28" s="44" t="str">
        <f ca="1">IF(DF28&lt;&gt;"",VLOOKUP(DK28,'Players Stats'!$C$88:$D$127,2),"")</f>
        <v>Small Forward</v>
      </c>
      <c r="DM28" s="44" t="str">
        <f ca="1">IF(DF28&lt;&gt;"",VLOOKUP(DK28,'Players Stats'!$C$88:$E$127,3),"")</f>
        <v>LeBron James</v>
      </c>
      <c r="DN28" s="27">
        <f t="shared" ca="1" si="50"/>
        <v>9.226158683421859E-2</v>
      </c>
      <c r="DO28" s="44">
        <f ca="1">IF(DF28&lt;&gt;"",VLOOKUP('Semi 1'!DK28-5*('Semi 1'!DH28-1),'Players Stats'!$B$136:$J$140,1+DI28),"")</f>
        <v>0.10165000000000002</v>
      </c>
      <c r="DP28" s="44" t="str">
        <f t="shared" ca="1" si="74"/>
        <v>YES</v>
      </c>
      <c r="DQ28" s="27" t="str">
        <f t="shared" ca="1" si="51"/>
        <v/>
      </c>
      <c r="DR28" s="44" t="str">
        <f ca="1">IF(DF28&lt;&gt;"",IF(DP28="NO",VLOOKUP(DK28,'Players Stats'!$C$88:$I$127,7),""),"")</f>
        <v/>
      </c>
      <c r="DS28" s="44" t="str">
        <f t="shared" ca="1" si="75"/>
        <v/>
      </c>
      <c r="DT28" s="27" t="str">
        <f t="shared" ca="1" si="52"/>
        <v/>
      </c>
      <c r="DU28" s="44" t="str">
        <f ca="1">IF(DP28="NO",VLOOKUP(DK28,'Players Stats'!$C$88:$H$127,7-'Semi 1'!DS28),"")</f>
        <v/>
      </c>
      <c r="DV28" s="44" t="str">
        <f t="shared" ca="1" si="76"/>
        <v/>
      </c>
      <c r="DW28" s="27" t="str">
        <f t="shared" ca="1" si="53"/>
        <v/>
      </c>
      <c r="DX28" s="44" t="str">
        <f ca="1">IF(DW28="","",IF(DW28&lt;=VLOOKUP(DK28,'Players Stats'!$C$88:$L$127,10),"YES","NO"))</f>
        <v/>
      </c>
      <c r="DY28" s="27" t="str">
        <f t="shared" ca="1" si="54"/>
        <v/>
      </c>
      <c r="DZ28" s="44" t="str">
        <f ca="1">IF(DX28="YES",IF(DY28&lt;=VLOOKUP(DK28,'Players Stats'!$C$88:$H$127,6),1,0),"")</f>
        <v/>
      </c>
      <c r="EA28" s="27" t="str">
        <f t="shared" ca="1" si="55"/>
        <v/>
      </c>
      <c r="EB28" s="44" t="str">
        <f ca="1">IF(AND(DX28="YES",EA28&lt;&gt;""),IF(EA28&lt;=VLOOKUP(DK28,'Players Stats'!$C$88:$H$127,6),1,0),"")</f>
        <v/>
      </c>
      <c r="EC28" s="27" t="str">
        <f t="shared" ca="1" si="56"/>
        <v/>
      </c>
      <c r="ED28" s="44" t="str">
        <f ca="1">IF(EC28="","",IF(EC28&lt;=Simulation!$K$7,"YES","NO"))</f>
        <v/>
      </c>
      <c r="EE28" s="27" t="str">
        <f t="shared" ca="1" si="57"/>
        <v/>
      </c>
      <c r="EF28" s="44" t="str">
        <f ca="1">IF(ED28="NO",IF(EE28&lt;=Simulation!$K$9,DH28,DI28),"")</f>
        <v/>
      </c>
      <c r="EH28" s="44">
        <f t="shared" ca="1" si="58"/>
        <v>3</v>
      </c>
      <c r="EI28" s="6" t="str">
        <f t="shared" ca="1" si="59"/>
        <v>-</v>
      </c>
      <c r="EJ28" s="44">
        <f t="shared" ca="1" si="60"/>
        <v>8</v>
      </c>
      <c r="EL28" s="44" t="str">
        <f t="shared" ca="1" si="4"/>
        <v/>
      </c>
      <c r="EM28" s="44" t="str">
        <f t="shared" ca="1" si="4"/>
        <v/>
      </c>
      <c r="EN28" s="44" t="str">
        <f t="shared" ca="1" si="4"/>
        <v/>
      </c>
    </row>
    <row r="29" spans="2:144">
      <c r="B29" s="44">
        <f ca="1">IF(B28&lt;&gt;"",IF(AND(B28&lt;60*Simulation!$K$8, B28+C29&lt;60*Simulation!$K$8),B28+C29,""),"")</f>
        <v>268</v>
      </c>
      <c r="C29" s="44">
        <f ca="1">IF(B28&lt;&gt;"",IF(AND(AB28&lt;&gt;"", D28=AB28),RANDBETWEEN(Simulation!$N$6,Simulation!$P$6),RANDBETWEEN(Simulation!$N$5,Simulation!$P$5)),"")</f>
        <v>13</v>
      </c>
      <c r="D29" s="44">
        <f t="shared" ca="1" si="61"/>
        <v>3</v>
      </c>
      <c r="E29" s="44">
        <f t="shared" ca="1" si="5"/>
        <v>1</v>
      </c>
      <c r="F29" s="27">
        <f t="shared" ca="1" si="6"/>
        <v>0.70434009271798903</v>
      </c>
      <c r="G29" s="44">
        <f t="shared" ca="1" si="7"/>
        <v>14</v>
      </c>
      <c r="H29" s="44" t="str">
        <f ca="1">IF(B29&lt;&gt;"",VLOOKUP(G29,'Players Stats'!$C$88:$D$127,2),"")</f>
        <v>Power Forward</v>
      </c>
      <c r="I29" s="44" t="str">
        <f ca="1">IF(B29&lt;&gt;"",VLOOKUP(G29,'Players Stats'!$C$88:$E$127,3),"")</f>
        <v>Paul George</v>
      </c>
      <c r="J29" s="27">
        <f t="shared" ca="1" si="8"/>
        <v>2.83570827517865E-3</v>
      </c>
      <c r="K29" s="44">
        <f ca="1">IF(B29&lt;&gt;"",VLOOKUP('Semi 1'!G29-5*('Semi 1'!D29-1),'Players Stats'!$B$136:$J$140,1+E29),"")</f>
        <v>6.59E-2</v>
      </c>
      <c r="L29" s="44" t="str">
        <f t="shared" ca="1" si="62"/>
        <v>YES</v>
      </c>
      <c r="M29" s="27" t="str">
        <f t="shared" ca="1" si="9"/>
        <v/>
      </c>
      <c r="N29" s="44" t="str">
        <f ca="1">IF(B29&lt;&gt;"",IF(L29="NO",VLOOKUP(G29,'Players Stats'!$C$88:$I$127,7),""),"")</f>
        <v/>
      </c>
      <c r="O29" s="44" t="str">
        <f t="shared" ca="1" si="63"/>
        <v/>
      </c>
      <c r="P29" s="27" t="str">
        <f t="shared" ca="1" si="10"/>
        <v/>
      </c>
      <c r="Q29" s="44" t="str">
        <f ca="1">IF(L29="NO",VLOOKUP(G29,'Players Stats'!$C$88:$H$127,7-'Semi 1'!O29),"")</f>
        <v/>
      </c>
      <c r="R29" s="44" t="str">
        <f t="shared" ca="1" si="64"/>
        <v/>
      </c>
      <c r="S29" s="27" t="str">
        <f t="shared" ca="1" si="11"/>
        <v/>
      </c>
      <c r="T29" s="44" t="str">
        <f ca="1">IF(S29="","",IF(S29&lt;=VLOOKUP(G29,'Players Stats'!$C$88:$L$127,10),"YES","NO"))</f>
        <v/>
      </c>
      <c r="U29" s="27" t="str">
        <f t="shared" ca="1" si="12"/>
        <v/>
      </c>
      <c r="V29" s="44" t="str">
        <f ca="1">IF(T29="YES",IF(U29&lt;=VLOOKUP(G29,'Players Stats'!$C$88:$H$127,6),1,0),"")</f>
        <v/>
      </c>
      <c r="W29" s="27" t="str">
        <f t="shared" ca="1" si="13"/>
        <v/>
      </c>
      <c r="X29" s="44" t="str">
        <f ca="1">IF(AND(T29="YES",W29&lt;&gt;""),IF(W29&lt;=VLOOKUP(G29,'Players Stats'!$C$88:$H$127,6),1,0),"")</f>
        <v/>
      </c>
      <c r="Y29" s="27" t="str">
        <f t="shared" ca="1" si="14"/>
        <v/>
      </c>
      <c r="Z29" s="44" t="str">
        <f ca="1">IF(Y29="","",IF(Y29&lt;=Simulation!$K$7,"YES","NO"))</f>
        <v/>
      </c>
      <c r="AA29" s="27" t="str">
        <f t="shared" ca="1" si="15"/>
        <v/>
      </c>
      <c r="AB29" s="44" t="str">
        <f ca="1">IF(Z29="NO",IF(AA29&lt;=Simulation!$K$9,D29,E29),"")</f>
        <v/>
      </c>
      <c r="AD29" s="44">
        <f t="shared" ca="1" si="16"/>
        <v>4</v>
      </c>
      <c r="AE29" s="6" t="str">
        <f t="shared" ca="1" si="17"/>
        <v>-</v>
      </c>
      <c r="AF29" s="44">
        <f t="shared" ca="1" si="18"/>
        <v>6</v>
      </c>
      <c r="AH29" s="44" t="str">
        <f t="shared" ca="1" si="77"/>
        <v/>
      </c>
      <c r="AI29" s="44" t="str">
        <f t="shared" ca="1" si="77"/>
        <v/>
      </c>
      <c r="AJ29" s="44" t="str">
        <f t="shared" ca="1" si="77"/>
        <v/>
      </c>
      <c r="AL29" s="44">
        <f ca="1">IF(AL28&lt;&gt;"",IF(AND(AL28&lt;60*Simulation!$K$8, AL28+AM29&lt;60*Simulation!$K$8),AL28+AM29,""),"")</f>
        <v>297</v>
      </c>
      <c r="AM29" s="44">
        <f ca="1">IF(AL28&lt;&gt;"",IF(AND(BL28&lt;&gt;"", AN28=BL28),RANDBETWEEN(Simulation!$N$6,Simulation!$P$6),RANDBETWEEN(Simulation!$N$5,Simulation!$P$5)),"")</f>
        <v>22</v>
      </c>
      <c r="AN29" s="44">
        <f t="shared" ca="1" si="65"/>
        <v>1</v>
      </c>
      <c r="AO29" s="44">
        <f t="shared" ca="1" si="19"/>
        <v>3</v>
      </c>
      <c r="AP29" s="27">
        <f t="shared" ca="1" si="20"/>
        <v>0.78295996552405711</v>
      </c>
      <c r="AQ29" s="44">
        <f t="shared" ca="1" si="21"/>
        <v>4</v>
      </c>
      <c r="AR29" s="44" t="str">
        <f ca="1">IF(AL29&lt;&gt;"",VLOOKUP(AQ29,'Players Stats'!$C$88:$D$127,2),"")</f>
        <v>Power Forward</v>
      </c>
      <c r="AS29" s="44" t="str">
        <f ca="1">IF(AL29&lt;&gt;"",VLOOKUP(AQ29,'Players Stats'!$C$88:$E$127,3),"")</f>
        <v>Shane Battier</v>
      </c>
      <c r="AT29" s="27">
        <f t="shared" ca="1" si="22"/>
        <v>0.71041957714827819</v>
      </c>
      <c r="AU29" s="44">
        <f ca="1">IF(AL29&lt;&gt;"",VLOOKUP('Semi 1'!AQ29-5*('Semi 1'!AN29-1),'Players Stats'!$B$136:$J$140,1+AO29),"")</f>
        <v>0.11534999999999999</v>
      </c>
      <c r="AV29" s="44" t="str">
        <f t="shared" ca="1" si="66"/>
        <v>NO</v>
      </c>
      <c r="AW29" s="27">
        <f t="shared" ca="1" si="23"/>
        <v>0.40344840580614616</v>
      </c>
      <c r="AX29" s="44">
        <f ca="1">IF(AL29&lt;&gt;"",IF(AV29="NO",VLOOKUP(AQ29,'Players Stats'!$C$88:$I$127,7),""),"")</f>
        <v>0.46808510638297873</v>
      </c>
      <c r="AY29" s="44">
        <f t="shared" ca="1" si="67"/>
        <v>3</v>
      </c>
      <c r="AZ29" s="27">
        <f t="shared" ca="1" si="24"/>
        <v>0.47924438881113907</v>
      </c>
      <c r="BA29" s="44">
        <f ca="1">IF(AV29="NO",VLOOKUP(AQ29,'Players Stats'!$C$88:$H$127,7-'Semi 1'!AY29),"")</f>
        <v>0.43</v>
      </c>
      <c r="BB29" s="44">
        <f t="shared" ca="1" si="68"/>
        <v>0</v>
      </c>
      <c r="BC29" s="27" t="str">
        <f t="shared" ca="1" si="25"/>
        <v/>
      </c>
      <c r="BD29" s="44" t="str">
        <f ca="1">IF(BC29="","",IF(BC29&lt;=VLOOKUP(AQ29,'Players Stats'!$C$88:$L$127,10),"YES","NO"))</f>
        <v/>
      </c>
      <c r="BE29" s="27" t="str">
        <f t="shared" ca="1" si="26"/>
        <v/>
      </c>
      <c r="BF29" s="44" t="str">
        <f ca="1">IF(BD29="YES",IF(BE29&lt;=VLOOKUP(AQ29,'Players Stats'!$C$88:$H$127,6),1,0),"")</f>
        <v/>
      </c>
      <c r="BG29" s="27" t="str">
        <f t="shared" ca="1" si="27"/>
        <v/>
      </c>
      <c r="BH29" s="44" t="str">
        <f ca="1">IF(AND(BD29="YES",BG29&lt;&gt;""),IF(BG29&lt;=VLOOKUP(AQ29,'Players Stats'!$C$88:$H$127,6),1,0),"")</f>
        <v/>
      </c>
      <c r="BI29" s="27" t="str">
        <f t="shared" ca="1" si="28"/>
        <v/>
      </c>
      <c r="BJ29" s="44" t="str">
        <f ca="1">IF(BI29="","",IF(BI29&lt;=Simulation!$K$7,"YES","NO"))</f>
        <v/>
      </c>
      <c r="BK29" s="27" t="str">
        <f t="shared" ca="1" si="29"/>
        <v/>
      </c>
      <c r="BL29" s="44" t="str">
        <f ca="1">IF(BJ29="NO",IF(BK29&lt;=Simulation!$K$9,AN29,AO29),"")</f>
        <v/>
      </c>
      <c r="BN29" s="44">
        <f t="shared" ca="1" si="30"/>
        <v>10</v>
      </c>
      <c r="BO29" s="6" t="str">
        <f t="shared" ca="1" si="31"/>
        <v>-</v>
      </c>
      <c r="BP29" s="44">
        <f t="shared" ca="1" si="32"/>
        <v>12</v>
      </c>
      <c r="BR29" s="44" t="str">
        <f t="shared" ca="1" si="2"/>
        <v/>
      </c>
      <c r="BS29" s="44" t="str">
        <f t="shared" ca="1" si="2"/>
        <v/>
      </c>
      <c r="BT29" s="44" t="str">
        <f t="shared" ca="1" si="2"/>
        <v/>
      </c>
      <c r="BU29" s="44"/>
      <c r="BV29" s="44">
        <f ca="1">IF(BV28&lt;&gt;"",IF(AND(BV28&lt;60*Simulation!$K$8, BV28+BW29&lt;60*Simulation!$K$8),BV28+BW29,""),"")</f>
        <v>259</v>
      </c>
      <c r="BW29" s="44">
        <f ca="1">IF(BV28&lt;&gt;"",IF(AND(CV28&lt;&gt;"", BX28=CV28),RANDBETWEEN(Simulation!$N$6,Simulation!$P$6),RANDBETWEEN(Simulation!$N$5,Simulation!$P$5)),"")</f>
        <v>17</v>
      </c>
      <c r="BX29" s="44">
        <f t="shared" ca="1" si="69"/>
        <v>1</v>
      </c>
      <c r="BY29" s="44">
        <f t="shared" ca="1" si="33"/>
        <v>3</v>
      </c>
      <c r="BZ29" s="27">
        <f t="shared" ca="1" si="34"/>
        <v>0.63546190820050641</v>
      </c>
      <c r="CA29" s="44">
        <f t="shared" ca="1" si="35"/>
        <v>4</v>
      </c>
      <c r="CB29" s="44" t="str">
        <f ca="1">IF(BV29&lt;&gt;"",VLOOKUP(CA29,'Players Stats'!$C$88:$D$127,2),"")</f>
        <v>Power Forward</v>
      </c>
      <c r="CC29" s="44" t="str">
        <f ca="1">IF(BV29&lt;&gt;"",VLOOKUP(CA29,'Players Stats'!$C$88:$E$127,3),"")</f>
        <v>Shane Battier</v>
      </c>
      <c r="CD29" s="27">
        <f t="shared" ca="1" si="36"/>
        <v>0.50703642609295141</v>
      </c>
      <c r="CE29" s="44">
        <f ca="1">IF(BV29&lt;&gt;"",VLOOKUP('Semi 1'!CA29-5*('Semi 1'!BX29-1),'Players Stats'!$B$136:$J$140,1+BY29),"")</f>
        <v>0.11534999999999999</v>
      </c>
      <c r="CF29" s="44" t="str">
        <f t="shared" ca="1" si="70"/>
        <v>NO</v>
      </c>
      <c r="CG29" s="27">
        <f t="shared" ca="1" si="37"/>
        <v>0.55440269329483771</v>
      </c>
      <c r="CH29" s="44">
        <f ca="1">IF(BV29&lt;&gt;"",IF(CF29="NO",VLOOKUP(CA29,'Players Stats'!$C$88:$I$127,7),""),"")</f>
        <v>0.46808510638297873</v>
      </c>
      <c r="CI29" s="44">
        <f t="shared" ca="1" si="71"/>
        <v>2</v>
      </c>
      <c r="CJ29" s="27">
        <f t="shared" ca="1" si="38"/>
        <v>0.72450634687366045</v>
      </c>
      <c r="CK29" s="44">
        <f ca="1">IF(CF29="NO",VLOOKUP(CA29,'Players Stats'!$C$88:$H$127,7-'Semi 1'!CI29),"")</f>
        <v>0.42</v>
      </c>
      <c r="CL29" s="44">
        <f t="shared" ca="1" si="72"/>
        <v>0</v>
      </c>
      <c r="CM29" s="27">
        <f t="shared" ca="1" si="39"/>
        <v>0.61936564751919621</v>
      </c>
      <c r="CN29" s="44" t="str">
        <f ca="1">IF(CM29="","",IF(CM29&lt;=VLOOKUP(CA29,'Players Stats'!$C$88:$L$127,10),"YES","NO"))</f>
        <v>NO</v>
      </c>
      <c r="CO29" s="27" t="str">
        <f t="shared" ca="1" si="40"/>
        <v/>
      </c>
      <c r="CP29" s="44" t="str">
        <f ca="1">IF(CN29="YES",IF(CO29&lt;=VLOOKUP(CA29,'Players Stats'!$C$88:$H$127,6),1,0),"")</f>
        <v/>
      </c>
      <c r="CQ29" s="27" t="str">
        <f t="shared" ca="1" si="41"/>
        <v/>
      </c>
      <c r="CR29" s="44" t="str">
        <f ca="1">IF(AND(CN29="YES",CQ29&lt;&gt;""),IF(CQ29&lt;=VLOOKUP(CA29,'Players Stats'!$C$88:$H$127,6),1,0),"")</f>
        <v/>
      </c>
      <c r="CS29" s="27">
        <f t="shared" ca="1" si="42"/>
        <v>0.49932872742213552</v>
      </c>
      <c r="CT29" s="44" t="str">
        <f ca="1">IF(CS29="","",IF(CS29&lt;=Simulation!$K$7,"YES","NO"))</f>
        <v>NO</v>
      </c>
      <c r="CU29" s="27">
        <f t="shared" ca="1" si="43"/>
        <v>0.61041589034796229</v>
      </c>
      <c r="CV29" s="44">
        <f ca="1">IF(CT29="NO",IF(CU29&lt;=Simulation!$K$9,BX29,BY29),"")</f>
        <v>3</v>
      </c>
      <c r="CX29" s="44">
        <f t="shared" ca="1" si="44"/>
        <v>7</v>
      </c>
      <c r="CY29" s="6" t="str">
        <f t="shared" ca="1" si="45"/>
        <v>-</v>
      </c>
      <c r="CZ29" s="44">
        <f t="shared" ca="1" si="46"/>
        <v>4</v>
      </c>
      <c r="DB29" s="44" t="str">
        <f t="shared" ca="1" si="3"/>
        <v/>
      </c>
      <c r="DC29" s="44" t="str">
        <f t="shared" ca="1" si="3"/>
        <v/>
      </c>
      <c r="DD29" s="44" t="str">
        <f t="shared" ca="1" si="3"/>
        <v/>
      </c>
      <c r="DE29" s="44"/>
      <c r="DF29" s="44">
        <f ca="1">IF(DF28&lt;&gt;"",IF(AND(DF28&lt;60*Simulation!$K$8, DF28+DG29&lt;60*Simulation!$K$8),DF28+DG29,""),"")</f>
        <v>251</v>
      </c>
      <c r="DG29" s="44">
        <f ca="1">IF(DF28&lt;&gt;"",IF(AND(EF28&lt;&gt;"", DH28=EF28),RANDBETWEEN(Simulation!$N$6,Simulation!$P$6),RANDBETWEEN(Simulation!$N$5,Simulation!$P$5)),"")</f>
        <v>8</v>
      </c>
      <c r="DH29" s="44">
        <f t="shared" ca="1" si="73"/>
        <v>3</v>
      </c>
      <c r="DI29" s="44">
        <f t="shared" ca="1" si="47"/>
        <v>1</v>
      </c>
      <c r="DJ29" s="27">
        <f t="shared" ca="1" si="48"/>
        <v>3.0135384034400525E-2</v>
      </c>
      <c r="DK29" s="44">
        <f t="shared" ca="1" si="49"/>
        <v>11</v>
      </c>
      <c r="DL29" s="44" t="str">
        <f ca="1">IF(DF29&lt;&gt;"",VLOOKUP(DK29,'Players Stats'!$C$88:$D$127,2),"")</f>
        <v>Point Guard</v>
      </c>
      <c r="DM29" s="44" t="str">
        <f ca="1">IF(DF29&lt;&gt;"",VLOOKUP(DK29,'Players Stats'!$C$88:$E$127,3),"")</f>
        <v>Lance Stephenson</v>
      </c>
      <c r="DN29" s="27">
        <f t="shared" ca="1" si="50"/>
        <v>0.92275219161352195</v>
      </c>
      <c r="DO29" s="44">
        <f ca="1">IF(DF29&lt;&gt;"",VLOOKUP('Semi 1'!DK29-5*('Semi 1'!DH29-1),'Players Stats'!$B$136:$J$140,1+DI29),"")</f>
        <v>0.13875000000000001</v>
      </c>
      <c r="DP29" s="44" t="str">
        <f t="shared" ca="1" si="74"/>
        <v>NO</v>
      </c>
      <c r="DQ29" s="27">
        <f t="shared" ca="1" si="51"/>
        <v>0.92850605815200482</v>
      </c>
      <c r="DR29" s="44">
        <f ca="1">IF(DF29&lt;&gt;"",IF(DP29="NO",VLOOKUP(DK29,'Players Stats'!$C$88:$I$127,7),""),"")</f>
        <v>0.23762376237623761</v>
      </c>
      <c r="DS29" s="44">
        <f t="shared" ca="1" si="75"/>
        <v>2</v>
      </c>
      <c r="DT29" s="27">
        <f t="shared" ca="1" si="52"/>
        <v>9.4784774408624983E-3</v>
      </c>
      <c r="DU29" s="44">
        <f ca="1">IF(DP29="NO",VLOOKUP(DK29,'Players Stats'!$C$88:$H$127,7-'Semi 1'!DS29),"")</f>
        <v>0.46</v>
      </c>
      <c r="DV29" s="44">
        <f t="shared" ca="1" si="76"/>
        <v>2</v>
      </c>
      <c r="DW29" s="27">
        <f t="shared" ca="1" si="53"/>
        <v>0.49671101211142565</v>
      </c>
      <c r="DX29" s="44" t="str">
        <f ca="1">IF(DW29="","",IF(DW29&lt;=VLOOKUP(DK29,'Players Stats'!$C$88:$L$127,10),"YES","NO"))</f>
        <v>NO</v>
      </c>
      <c r="DY29" s="27" t="str">
        <f t="shared" ca="1" si="54"/>
        <v/>
      </c>
      <c r="DZ29" s="44" t="str">
        <f ca="1">IF(DX29="YES",IF(DY29&lt;=VLOOKUP(DK29,'Players Stats'!$C$88:$H$127,6),1,0),"")</f>
        <v/>
      </c>
      <c r="EA29" s="27" t="str">
        <f t="shared" ca="1" si="55"/>
        <v/>
      </c>
      <c r="EB29" s="44" t="str">
        <f ca="1">IF(AND(DX29="YES",EA29&lt;&gt;""),IF(EA29&lt;=VLOOKUP(DK29,'Players Stats'!$C$88:$H$127,6),1,0),"")</f>
        <v/>
      </c>
      <c r="EC29" s="27" t="str">
        <f t="shared" ca="1" si="56"/>
        <v/>
      </c>
      <c r="ED29" s="44" t="str">
        <f ca="1">IF(EC29="","",IF(EC29&lt;=Simulation!$K$7,"YES","NO"))</f>
        <v/>
      </c>
      <c r="EE29" s="27" t="str">
        <f t="shared" ca="1" si="57"/>
        <v/>
      </c>
      <c r="EF29" s="44" t="str">
        <f ca="1">IF(ED29="NO",IF(EE29&lt;=Simulation!$K$9,DH29,DI29),"")</f>
        <v/>
      </c>
      <c r="EH29" s="44">
        <f t="shared" ca="1" si="58"/>
        <v>3</v>
      </c>
      <c r="EI29" s="6" t="str">
        <f t="shared" ca="1" si="59"/>
        <v>-</v>
      </c>
      <c r="EJ29" s="44">
        <f t="shared" ca="1" si="60"/>
        <v>10</v>
      </c>
      <c r="EL29" s="44" t="str">
        <f t="shared" ca="1" si="4"/>
        <v/>
      </c>
      <c r="EM29" s="44" t="str">
        <f t="shared" ca="1" si="4"/>
        <v/>
      </c>
      <c r="EN29" s="44" t="str">
        <f t="shared" ca="1" si="4"/>
        <v/>
      </c>
    </row>
    <row r="30" spans="2:144">
      <c r="B30" s="44">
        <f ca="1">IF(B29&lt;&gt;"",IF(AND(B29&lt;60*Simulation!$K$8, B29+C30&lt;60*Simulation!$K$8),B29+C30,""),"")</f>
        <v>276</v>
      </c>
      <c r="C30" s="44">
        <f ca="1">IF(B29&lt;&gt;"",IF(AND(AB29&lt;&gt;"", D29=AB29),RANDBETWEEN(Simulation!$N$6,Simulation!$P$6),RANDBETWEEN(Simulation!$N$5,Simulation!$P$5)),"")</f>
        <v>8</v>
      </c>
      <c r="D30" s="44">
        <f t="shared" ca="1" si="61"/>
        <v>1</v>
      </c>
      <c r="E30" s="44">
        <f t="shared" ca="1" si="5"/>
        <v>3</v>
      </c>
      <c r="F30" s="27">
        <f t="shared" ca="1" si="6"/>
        <v>9.9066526424247403E-3</v>
      </c>
      <c r="G30" s="44">
        <f t="shared" ca="1" si="7"/>
        <v>1</v>
      </c>
      <c r="H30" s="44" t="str">
        <f ca="1">IF(B30&lt;&gt;"",VLOOKUP(G30,'Players Stats'!$C$88:$D$127,2),"")</f>
        <v>Point Guard</v>
      </c>
      <c r="I30" s="44" t="str">
        <f ca="1">IF(B30&lt;&gt;"",VLOOKUP(G30,'Players Stats'!$C$88:$E$127,3),"")</f>
        <v>Dwyane Wade</v>
      </c>
      <c r="J30" s="27">
        <f t="shared" ca="1" si="8"/>
        <v>0.8307586497057089</v>
      </c>
      <c r="K30" s="44">
        <f ca="1">IF(B30&lt;&gt;"",VLOOKUP('Semi 1'!G30-5*('Semi 1'!D30-1),'Players Stats'!$B$136:$J$140,1+E30),"")</f>
        <v>6.9000000000000006E-2</v>
      </c>
      <c r="L30" s="44" t="str">
        <f t="shared" ca="1" si="62"/>
        <v>NO</v>
      </c>
      <c r="M30" s="27">
        <f t="shared" ca="1" si="9"/>
        <v>0.24490808431246258</v>
      </c>
      <c r="N30" s="44">
        <f ca="1">IF(B30&lt;&gt;"",IF(L30="NO",VLOOKUP(G30,'Players Stats'!$C$88:$I$127,7),""),"")</f>
        <v>5.9523809523809521E-2</v>
      </c>
      <c r="O30" s="44">
        <f t="shared" ca="1" si="63"/>
        <v>2</v>
      </c>
      <c r="P30" s="27">
        <f t="shared" ca="1" si="10"/>
        <v>0.98711833735933718</v>
      </c>
      <c r="Q30" s="44">
        <f ca="1">IF(L30="NO",VLOOKUP(G30,'Players Stats'!$C$88:$H$127,7-'Semi 1'!O30),"")</f>
        <v>0.52100000000000002</v>
      </c>
      <c r="R30" s="44">
        <f t="shared" ca="1" si="64"/>
        <v>0</v>
      </c>
      <c r="S30" s="27">
        <f t="shared" ca="1" si="11"/>
        <v>0.84616418398293569</v>
      </c>
      <c r="T30" s="44" t="str">
        <f ca="1">IF(S30="","",IF(S30&lt;=VLOOKUP(G30,'Players Stats'!$C$88:$L$127,10),"YES","NO"))</f>
        <v>NO</v>
      </c>
      <c r="U30" s="27" t="str">
        <f t="shared" ca="1" si="12"/>
        <v/>
      </c>
      <c r="V30" s="44" t="str">
        <f ca="1">IF(T30="YES",IF(U30&lt;=VLOOKUP(G30,'Players Stats'!$C$88:$H$127,6),1,0),"")</f>
        <v/>
      </c>
      <c r="W30" s="27" t="str">
        <f t="shared" ca="1" si="13"/>
        <v/>
      </c>
      <c r="X30" s="44" t="str">
        <f ca="1">IF(AND(T30="YES",W30&lt;&gt;""),IF(W30&lt;=VLOOKUP(G30,'Players Stats'!$C$88:$H$127,6),1,0),"")</f>
        <v/>
      </c>
      <c r="Y30" s="27">
        <f t="shared" ca="1" si="14"/>
        <v>0.39665312278504139</v>
      </c>
      <c r="Z30" s="44" t="str">
        <f ca="1">IF(Y30="","",IF(Y30&lt;=Simulation!$K$7,"YES","NO"))</f>
        <v>NO</v>
      </c>
      <c r="AA30" s="27">
        <f t="shared" ca="1" si="15"/>
        <v>0.47062611674847077</v>
      </c>
      <c r="AB30" s="44">
        <f ca="1">IF(Z30="NO",IF(AA30&lt;=Simulation!$K$9,D30,E30),"")</f>
        <v>3</v>
      </c>
      <c r="AD30" s="44">
        <f t="shared" ca="1" si="16"/>
        <v>4</v>
      </c>
      <c r="AE30" s="6" t="str">
        <f t="shared" ca="1" si="17"/>
        <v>-</v>
      </c>
      <c r="AF30" s="44">
        <f t="shared" ca="1" si="18"/>
        <v>6</v>
      </c>
      <c r="AH30" s="44" t="str">
        <f t="shared" ca="1" si="77"/>
        <v/>
      </c>
      <c r="AI30" s="44" t="str">
        <f t="shared" ca="1" si="77"/>
        <v/>
      </c>
      <c r="AJ30" s="44" t="str">
        <f t="shared" ca="1" si="77"/>
        <v/>
      </c>
      <c r="AL30" s="44">
        <f ca="1">IF(AL29&lt;&gt;"",IF(AND(AL29&lt;60*Simulation!$K$8, AL29+AM30&lt;60*Simulation!$K$8),AL29+AM30,""),"")</f>
        <v>319</v>
      </c>
      <c r="AM30" s="44">
        <f ca="1">IF(AL29&lt;&gt;"",IF(AND(BL29&lt;&gt;"", AN29=BL29),RANDBETWEEN(Simulation!$N$6,Simulation!$P$6),RANDBETWEEN(Simulation!$N$5,Simulation!$P$5)),"")</f>
        <v>22</v>
      </c>
      <c r="AN30" s="44">
        <f t="shared" ca="1" si="65"/>
        <v>3</v>
      </c>
      <c r="AO30" s="44">
        <f t="shared" ca="1" si="19"/>
        <v>1</v>
      </c>
      <c r="AP30" s="27">
        <f t="shared" ca="1" si="20"/>
        <v>0.38222014417828543</v>
      </c>
      <c r="AQ30" s="44">
        <f t="shared" ca="1" si="21"/>
        <v>12</v>
      </c>
      <c r="AR30" s="44" t="str">
        <f ca="1">IF(AL30&lt;&gt;"",VLOOKUP(AQ30,'Players Stats'!$C$88:$D$127,2),"")</f>
        <v>Shooting Guard</v>
      </c>
      <c r="AS30" s="44" t="str">
        <f ca="1">IF(AL30&lt;&gt;"",VLOOKUP(AQ30,'Players Stats'!$C$88:$E$127,3),"")</f>
        <v>George Hill</v>
      </c>
      <c r="AT30" s="27">
        <f t="shared" ca="1" si="22"/>
        <v>0.60514680072563898</v>
      </c>
      <c r="AU30" s="44">
        <f ca="1">IF(AL30&lt;&gt;"",VLOOKUP('Semi 1'!AQ30-5*('Semi 1'!AN30-1),'Players Stats'!$B$136:$J$140,1+AO30),"")</f>
        <v>5.305E-2</v>
      </c>
      <c r="AV30" s="44" t="str">
        <f t="shared" ca="1" si="66"/>
        <v>NO</v>
      </c>
      <c r="AW30" s="27">
        <f t="shared" ca="1" si="23"/>
        <v>0.56436726719997699</v>
      </c>
      <c r="AX30" s="44">
        <f ca="1">IF(AL30&lt;&gt;"",IF(AV30="NO",VLOOKUP(AQ30,'Players Stats'!$C$88:$I$127,7),""),"")</f>
        <v>0.28571428571428564</v>
      </c>
      <c r="AY30" s="44">
        <f t="shared" ca="1" si="67"/>
        <v>2</v>
      </c>
      <c r="AZ30" s="27">
        <f t="shared" ca="1" si="24"/>
        <v>0.4592444321870861</v>
      </c>
      <c r="BA30" s="44">
        <f ca="1">IF(AV30="NO",VLOOKUP(AQ30,'Players Stats'!$C$88:$H$127,7-'Semi 1'!AY30),"")</f>
        <v>0.443</v>
      </c>
      <c r="BB30" s="44">
        <f t="shared" ca="1" si="68"/>
        <v>0</v>
      </c>
      <c r="BC30" s="27">
        <f t="shared" ca="1" si="25"/>
        <v>0.28366178309055501</v>
      </c>
      <c r="BD30" s="44" t="str">
        <f ca="1">IF(BC30="","",IF(BC30&lt;=VLOOKUP(AQ30,'Players Stats'!$C$88:$L$127,10),"YES","NO"))</f>
        <v>NO</v>
      </c>
      <c r="BE30" s="27" t="str">
        <f t="shared" ca="1" si="26"/>
        <v/>
      </c>
      <c r="BF30" s="44" t="str">
        <f ca="1">IF(BD30="YES",IF(BE30&lt;=VLOOKUP(AQ30,'Players Stats'!$C$88:$H$127,6),1,0),"")</f>
        <v/>
      </c>
      <c r="BG30" s="27" t="str">
        <f t="shared" ca="1" si="27"/>
        <v/>
      </c>
      <c r="BH30" s="44" t="str">
        <f ca="1">IF(AND(BD30="YES",BG30&lt;&gt;""),IF(BG30&lt;=VLOOKUP(AQ30,'Players Stats'!$C$88:$H$127,6),1,0),"")</f>
        <v/>
      </c>
      <c r="BI30" s="27">
        <f t="shared" ca="1" si="28"/>
        <v>0.46387584899934042</v>
      </c>
      <c r="BJ30" s="44" t="str">
        <f ca="1">IF(BI30="","",IF(BI30&lt;=Simulation!$K$7,"YES","NO"))</f>
        <v>NO</v>
      </c>
      <c r="BK30" s="27">
        <f t="shared" ca="1" si="29"/>
        <v>0.24918948743471447</v>
      </c>
      <c r="BL30" s="44">
        <f ca="1">IF(BJ30="NO",IF(BK30&lt;=Simulation!$K$9,AN30,AO30),"")</f>
        <v>3</v>
      </c>
      <c r="BN30" s="44">
        <f t="shared" ca="1" si="30"/>
        <v>10</v>
      </c>
      <c r="BO30" s="6" t="str">
        <f t="shared" ca="1" si="31"/>
        <v>-</v>
      </c>
      <c r="BP30" s="44">
        <f t="shared" ca="1" si="32"/>
        <v>12</v>
      </c>
      <c r="BR30" s="44" t="str">
        <f t="shared" ca="1" si="2"/>
        <v/>
      </c>
      <c r="BS30" s="44" t="str">
        <f t="shared" ca="1" si="2"/>
        <v/>
      </c>
      <c r="BT30" s="44" t="str">
        <f t="shared" ca="1" si="2"/>
        <v/>
      </c>
      <c r="BU30" s="44"/>
      <c r="BV30" s="44">
        <f ca="1">IF(BV29&lt;&gt;"",IF(AND(BV29&lt;60*Simulation!$K$8, BV29+BW30&lt;60*Simulation!$K$8),BV29+BW30,""),"")</f>
        <v>281</v>
      </c>
      <c r="BW30" s="44">
        <f ca="1">IF(BV29&lt;&gt;"",IF(AND(CV29&lt;&gt;"", BX29=CV29),RANDBETWEEN(Simulation!$N$6,Simulation!$P$6),RANDBETWEEN(Simulation!$N$5,Simulation!$P$5)),"")</f>
        <v>22</v>
      </c>
      <c r="BX30" s="44">
        <f t="shared" ca="1" si="69"/>
        <v>3</v>
      </c>
      <c r="BY30" s="44">
        <f t="shared" ca="1" si="33"/>
        <v>1</v>
      </c>
      <c r="BZ30" s="27">
        <f t="shared" ca="1" si="34"/>
        <v>0.80103793423802128</v>
      </c>
      <c r="CA30" s="44">
        <f t="shared" ca="1" si="35"/>
        <v>15</v>
      </c>
      <c r="CB30" s="44" t="str">
        <f ca="1">IF(BV30&lt;&gt;"",VLOOKUP(CA30,'Players Stats'!$C$88:$D$127,2),"")</f>
        <v>Center</v>
      </c>
      <c r="CC30" s="44" t="str">
        <f ca="1">IF(BV30&lt;&gt;"",VLOOKUP(CA30,'Players Stats'!$C$88:$E$127,3),"")</f>
        <v>Roy Hibbert</v>
      </c>
      <c r="CD30" s="27">
        <f t="shared" ca="1" si="36"/>
        <v>0.32432495083603941</v>
      </c>
      <c r="CE30" s="44">
        <f ca="1">IF(BV30&lt;&gt;"",VLOOKUP('Semi 1'!CA30-5*('Semi 1'!BX30-1),'Players Stats'!$B$136:$J$140,1+BY30),"")</f>
        <v>0.11485000000000001</v>
      </c>
      <c r="CF30" s="44" t="str">
        <f t="shared" ca="1" si="70"/>
        <v>NO</v>
      </c>
      <c r="CG30" s="27">
        <f t="shared" ca="1" si="37"/>
        <v>0.9679648119500901</v>
      </c>
      <c r="CH30" s="44">
        <f ca="1">IF(BV30&lt;&gt;"",IF(CF30="NO",VLOOKUP(CA30,'Players Stats'!$C$88:$I$127,7),""),"")</f>
        <v>9.0909090909090922E-3</v>
      </c>
      <c r="CI30" s="44">
        <f t="shared" ca="1" si="71"/>
        <v>2</v>
      </c>
      <c r="CJ30" s="27">
        <f t="shared" ca="1" si="38"/>
        <v>0.1540011962533766</v>
      </c>
      <c r="CK30" s="44">
        <f ca="1">IF(CF30="NO",VLOOKUP(CA30,'Players Stats'!$C$88:$H$127,7-'Semi 1'!CI30),"")</f>
        <v>0.44800000000000001</v>
      </c>
      <c r="CL30" s="44">
        <f t="shared" ca="1" si="72"/>
        <v>2</v>
      </c>
      <c r="CM30" s="27">
        <f t="shared" ca="1" si="39"/>
        <v>4.0872395705156439E-2</v>
      </c>
      <c r="CN30" s="44" t="str">
        <f ca="1">IF(CM30="","",IF(CM30&lt;=VLOOKUP(CA30,'Players Stats'!$C$88:$L$127,10),"YES","NO"))</f>
        <v>NO</v>
      </c>
      <c r="CO30" s="27" t="str">
        <f t="shared" ca="1" si="40"/>
        <v/>
      </c>
      <c r="CP30" s="44" t="str">
        <f ca="1">IF(CN30="YES",IF(CO30&lt;=VLOOKUP(CA30,'Players Stats'!$C$88:$H$127,6),1,0),"")</f>
        <v/>
      </c>
      <c r="CQ30" s="27" t="str">
        <f t="shared" ca="1" si="41"/>
        <v/>
      </c>
      <c r="CR30" s="44" t="str">
        <f ca="1">IF(AND(CN30="YES",CQ30&lt;&gt;""),IF(CQ30&lt;=VLOOKUP(CA30,'Players Stats'!$C$88:$H$127,6),1,0),"")</f>
        <v/>
      </c>
      <c r="CS30" s="27" t="str">
        <f t="shared" ca="1" si="42"/>
        <v/>
      </c>
      <c r="CT30" s="44" t="str">
        <f ca="1">IF(CS30="","",IF(CS30&lt;=Simulation!$K$7,"YES","NO"))</f>
        <v/>
      </c>
      <c r="CU30" s="27" t="str">
        <f t="shared" ca="1" si="43"/>
        <v/>
      </c>
      <c r="CV30" s="44" t="str">
        <f ca="1">IF(CT30="NO",IF(CU30&lt;=Simulation!$K$9,BX30,BY30),"")</f>
        <v/>
      </c>
      <c r="CX30" s="44">
        <f t="shared" ca="1" si="44"/>
        <v>7</v>
      </c>
      <c r="CY30" s="6" t="str">
        <f t="shared" ca="1" si="45"/>
        <v>-</v>
      </c>
      <c r="CZ30" s="44">
        <f t="shared" ca="1" si="46"/>
        <v>6</v>
      </c>
      <c r="DB30" s="44" t="str">
        <f t="shared" ca="1" si="3"/>
        <v/>
      </c>
      <c r="DC30" s="44" t="str">
        <f t="shared" ca="1" si="3"/>
        <v/>
      </c>
      <c r="DD30" s="44" t="str">
        <f t="shared" ca="1" si="3"/>
        <v/>
      </c>
      <c r="DE30" s="44"/>
      <c r="DF30" s="44">
        <f ca="1">IF(DF29&lt;&gt;"",IF(AND(DF29&lt;60*Simulation!$K$8, DF29+DG30&lt;60*Simulation!$K$8),DF29+DG30,""),"")</f>
        <v>268</v>
      </c>
      <c r="DG30" s="44">
        <f ca="1">IF(DF29&lt;&gt;"",IF(AND(EF29&lt;&gt;"", DH29=EF29),RANDBETWEEN(Simulation!$N$6,Simulation!$P$6),RANDBETWEEN(Simulation!$N$5,Simulation!$P$5)),"")</f>
        <v>17</v>
      </c>
      <c r="DH30" s="44">
        <f t="shared" ca="1" si="73"/>
        <v>1</v>
      </c>
      <c r="DI30" s="44">
        <f t="shared" ca="1" si="47"/>
        <v>3</v>
      </c>
      <c r="DJ30" s="27">
        <f t="shared" ca="1" si="48"/>
        <v>0.3991606631644331</v>
      </c>
      <c r="DK30" s="44">
        <f t="shared" ca="1" si="49"/>
        <v>2</v>
      </c>
      <c r="DL30" s="44" t="str">
        <f ca="1">IF(DF30&lt;&gt;"",VLOOKUP(DK30,'Players Stats'!$C$88:$D$127,2),"")</f>
        <v>Shooting Guard</v>
      </c>
      <c r="DM30" s="44" t="str">
        <f ca="1">IF(DF30&lt;&gt;"",VLOOKUP(DK30,'Players Stats'!$C$88:$E$127,3),"")</f>
        <v>Ray Allen</v>
      </c>
      <c r="DN30" s="27">
        <f t="shared" ca="1" si="50"/>
        <v>0.78697515206317992</v>
      </c>
      <c r="DO30" s="44">
        <f ca="1">IF(DF30&lt;&gt;"",VLOOKUP('Semi 1'!DK30-5*('Semi 1'!DH30-1),'Players Stats'!$B$136:$J$140,1+DI30),"")</f>
        <v>6.9400000000000003E-2</v>
      </c>
      <c r="DP30" s="44" t="str">
        <f t="shared" ca="1" si="74"/>
        <v>NO</v>
      </c>
      <c r="DQ30" s="27">
        <f t="shared" ca="1" si="51"/>
        <v>0.31983721143208077</v>
      </c>
      <c r="DR30" s="44">
        <f ca="1">IF(DF30&lt;&gt;"",IF(DP30="NO",VLOOKUP(DK30,'Players Stats'!$C$88:$I$127,7),""),"")</f>
        <v>0.33870967741935487</v>
      </c>
      <c r="DS30" s="44">
        <f t="shared" ca="1" si="75"/>
        <v>3</v>
      </c>
      <c r="DT30" s="27">
        <f t="shared" ca="1" si="52"/>
        <v>0.75238584834599043</v>
      </c>
      <c r="DU30" s="44">
        <f ca="1">IF(DP30="NO",VLOOKUP(DK30,'Players Stats'!$C$88:$H$127,7-'Semi 1'!DS30),"")</f>
        <v>0.41899999999999998</v>
      </c>
      <c r="DV30" s="44">
        <f t="shared" ca="1" si="76"/>
        <v>0</v>
      </c>
      <c r="DW30" s="27" t="str">
        <f t="shared" ca="1" si="53"/>
        <v/>
      </c>
      <c r="DX30" s="44" t="str">
        <f ca="1">IF(DW30="","",IF(DW30&lt;=VLOOKUP(DK30,'Players Stats'!$C$88:$L$127,10),"YES","NO"))</f>
        <v/>
      </c>
      <c r="DY30" s="27" t="str">
        <f t="shared" ca="1" si="54"/>
        <v/>
      </c>
      <c r="DZ30" s="44" t="str">
        <f ca="1">IF(DX30="YES",IF(DY30&lt;=VLOOKUP(DK30,'Players Stats'!$C$88:$H$127,6),1,0),"")</f>
        <v/>
      </c>
      <c r="EA30" s="27" t="str">
        <f t="shared" ca="1" si="55"/>
        <v/>
      </c>
      <c r="EB30" s="44" t="str">
        <f ca="1">IF(AND(DX30="YES",EA30&lt;&gt;""),IF(EA30&lt;=VLOOKUP(DK30,'Players Stats'!$C$88:$H$127,6),1,0),"")</f>
        <v/>
      </c>
      <c r="EC30" s="27" t="str">
        <f t="shared" ca="1" si="56"/>
        <v/>
      </c>
      <c r="ED30" s="44" t="str">
        <f ca="1">IF(EC30="","",IF(EC30&lt;=Simulation!$K$7,"YES","NO"))</f>
        <v/>
      </c>
      <c r="EE30" s="27" t="str">
        <f t="shared" ca="1" si="57"/>
        <v/>
      </c>
      <c r="EF30" s="44" t="str">
        <f ca="1">IF(ED30="NO",IF(EE30&lt;=Simulation!$K$9,DH30,DI30),"")</f>
        <v/>
      </c>
      <c r="EH30" s="44">
        <f t="shared" ca="1" si="58"/>
        <v>3</v>
      </c>
      <c r="EI30" s="6" t="str">
        <f t="shared" ca="1" si="59"/>
        <v>-</v>
      </c>
      <c r="EJ30" s="44">
        <f t="shared" ca="1" si="60"/>
        <v>10</v>
      </c>
      <c r="EL30" s="44" t="str">
        <f t="shared" ca="1" si="4"/>
        <v/>
      </c>
      <c r="EM30" s="44" t="str">
        <f t="shared" ca="1" si="4"/>
        <v/>
      </c>
      <c r="EN30" s="44" t="str">
        <f t="shared" ca="1" si="4"/>
        <v/>
      </c>
    </row>
    <row r="31" spans="2:144">
      <c r="B31" s="44">
        <f ca="1">IF(B30&lt;&gt;"",IF(AND(B30&lt;60*Simulation!$K$8, B30+C31&lt;60*Simulation!$K$8),B30+C31,""),"")</f>
        <v>296</v>
      </c>
      <c r="C31" s="44">
        <f ca="1">IF(B30&lt;&gt;"",IF(AND(AB30&lt;&gt;"", D30=AB30),RANDBETWEEN(Simulation!$N$6,Simulation!$P$6),RANDBETWEEN(Simulation!$N$5,Simulation!$P$5)),"")</f>
        <v>20</v>
      </c>
      <c r="D31" s="44">
        <f t="shared" ca="1" si="61"/>
        <v>3</v>
      </c>
      <c r="E31" s="44">
        <f t="shared" ca="1" si="5"/>
        <v>1</v>
      </c>
      <c r="F31" s="27">
        <f t="shared" ca="1" si="6"/>
        <v>0.36012176516086891</v>
      </c>
      <c r="G31" s="44">
        <f t="shared" ca="1" si="7"/>
        <v>12</v>
      </c>
      <c r="H31" s="44" t="str">
        <f ca="1">IF(B31&lt;&gt;"",VLOOKUP(G31,'Players Stats'!$C$88:$D$127,2),"")</f>
        <v>Shooting Guard</v>
      </c>
      <c r="I31" s="44" t="str">
        <f ca="1">IF(B31&lt;&gt;"",VLOOKUP(G31,'Players Stats'!$C$88:$E$127,3),"")</f>
        <v>George Hill</v>
      </c>
      <c r="J31" s="27">
        <f t="shared" ca="1" si="8"/>
        <v>0.84961804631811555</v>
      </c>
      <c r="K31" s="44">
        <f ca="1">IF(B31&lt;&gt;"",VLOOKUP('Semi 1'!G31-5*('Semi 1'!D31-1),'Players Stats'!$B$136:$J$140,1+E31),"")</f>
        <v>5.305E-2</v>
      </c>
      <c r="L31" s="44" t="str">
        <f t="shared" ca="1" si="62"/>
        <v>NO</v>
      </c>
      <c r="M31" s="27">
        <f t="shared" ca="1" si="9"/>
        <v>0.39031276681630489</v>
      </c>
      <c r="N31" s="44">
        <f ca="1">IF(B31&lt;&gt;"",IF(L31="NO",VLOOKUP(G31,'Players Stats'!$C$88:$I$127,7),""),"")</f>
        <v>0.28571428571428564</v>
      </c>
      <c r="O31" s="44">
        <f t="shared" ca="1" si="63"/>
        <v>2</v>
      </c>
      <c r="P31" s="27">
        <f t="shared" ca="1" si="10"/>
        <v>0.85017999062155181</v>
      </c>
      <c r="Q31" s="44">
        <f ca="1">IF(L31="NO",VLOOKUP(G31,'Players Stats'!$C$88:$H$127,7-'Semi 1'!O31),"")</f>
        <v>0.443</v>
      </c>
      <c r="R31" s="44">
        <f t="shared" ca="1" si="64"/>
        <v>0</v>
      </c>
      <c r="S31" s="27">
        <f t="shared" ca="1" si="11"/>
        <v>0.63772468369561197</v>
      </c>
      <c r="T31" s="44" t="str">
        <f ca="1">IF(S31="","",IF(S31&lt;=VLOOKUP(G31,'Players Stats'!$C$88:$L$127,10),"YES","NO"))</f>
        <v>NO</v>
      </c>
      <c r="U31" s="27" t="str">
        <f t="shared" ca="1" si="12"/>
        <v/>
      </c>
      <c r="V31" s="44" t="str">
        <f ca="1">IF(T31="YES",IF(U31&lt;=VLOOKUP(G31,'Players Stats'!$C$88:$H$127,6),1,0),"")</f>
        <v/>
      </c>
      <c r="W31" s="27" t="str">
        <f t="shared" ca="1" si="13"/>
        <v/>
      </c>
      <c r="X31" s="44" t="str">
        <f ca="1">IF(AND(T31="YES",W31&lt;&gt;""),IF(W31&lt;=VLOOKUP(G31,'Players Stats'!$C$88:$H$127,6),1,0),"")</f>
        <v/>
      </c>
      <c r="Y31" s="27">
        <f t="shared" ca="1" si="14"/>
        <v>0.70544295654214517</v>
      </c>
      <c r="Z31" s="44" t="str">
        <f ca="1">IF(Y31="","",IF(Y31&lt;=Simulation!$K$7,"YES","NO"))</f>
        <v>NO</v>
      </c>
      <c r="AA31" s="27">
        <f t="shared" ca="1" si="15"/>
        <v>0.24724480798922921</v>
      </c>
      <c r="AB31" s="44">
        <f ca="1">IF(Z31="NO",IF(AA31&lt;=Simulation!$K$9,D31,E31),"")</f>
        <v>3</v>
      </c>
      <c r="AD31" s="44">
        <f t="shared" ca="1" si="16"/>
        <v>4</v>
      </c>
      <c r="AE31" s="6" t="str">
        <f t="shared" ca="1" si="17"/>
        <v>-</v>
      </c>
      <c r="AF31" s="44">
        <f t="shared" ca="1" si="18"/>
        <v>6</v>
      </c>
      <c r="AH31" s="44" t="str">
        <f t="shared" ca="1" si="77"/>
        <v/>
      </c>
      <c r="AI31" s="44" t="str">
        <f t="shared" ca="1" si="77"/>
        <v/>
      </c>
      <c r="AJ31" s="44" t="str">
        <f t="shared" ca="1" si="77"/>
        <v/>
      </c>
      <c r="AL31" s="44">
        <f ca="1">IF(AL30&lt;&gt;"",IF(AND(AL30&lt;60*Simulation!$K$8, AL30+AM31&lt;60*Simulation!$K$8),AL30+AM31,""),"")</f>
        <v>340</v>
      </c>
      <c r="AM31" s="44">
        <f ca="1">IF(AL30&lt;&gt;"",IF(AND(BL30&lt;&gt;"", AN30=BL30),RANDBETWEEN(Simulation!$N$6,Simulation!$P$6),RANDBETWEEN(Simulation!$N$5,Simulation!$P$5)),"")</f>
        <v>21</v>
      </c>
      <c r="AN31" s="44">
        <f t="shared" ca="1" si="65"/>
        <v>3</v>
      </c>
      <c r="AO31" s="44">
        <f t="shared" ca="1" si="19"/>
        <v>1</v>
      </c>
      <c r="AP31" s="27">
        <f t="shared" ca="1" si="20"/>
        <v>5.4167891732219364E-2</v>
      </c>
      <c r="AQ31" s="44">
        <f t="shared" ca="1" si="21"/>
        <v>11</v>
      </c>
      <c r="AR31" s="44" t="str">
        <f ca="1">IF(AL31&lt;&gt;"",VLOOKUP(AQ31,'Players Stats'!$C$88:$D$127,2),"")</f>
        <v>Point Guard</v>
      </c>
      <c r="AS31" s="44" t="str">
        <f ca="1">IF(AL31&lt;&gt;"",VLOOKUP(AQ31,'Players Stats'!$C$88:$E$127,3),"")</f>
        <v>Lance Stephenson</v>
      </c>
      <c r="AT31" s="27">
        <f t="shared" ca="1" si="22"/>
        <v>0.84923084787179526</v>
      </c>
      <c r="AU31" s="44">
        <f ca="1">IF(AL31&lt;&gt;"",VLOOKUP('Semi 1'!AQ31-5*('Semi 1'!AN31-1),'Players Stats'!$B$136:$J$140,1+AO31),"")</f>
        <v>0.13875000000000001</v>
      </c>
      <c r="AV31" s="44" t="str">
        <f t="shared" ca="1" si="66"/>
        <v>NO</v>
      </c>
      <c r="AW31" s="27">
        <f t="shared" ca="1" si="23"/>
        <v>0.44179342884041983</v>
      </c>
      <c r="AX31" s="44">
        <f ca="1">IF(AL31&lt;&gt;"",IF(AV31="NO",VLOOKUP(AQ31,'Players Stats'!$C$88:$I$127,7),""),"")</f>
        <v>0.23762376237623761</v>
      </c>
      <c r="AY31" s="44">
        <f t="shared" ca="1" si="67"/>
        <v>2</v>
      </c>
      <c r="AZ31" s="27">
        <f t="shared" ca="1" si="24"/>
        <v>4.2312040992304345E-2</v>
      </c>
      <c r="BA31" s="44">
        <f ca="1">IF(AV31="NO",VLOOKUP(AQ31,'Players Stats'!$C$88:$H$127,7-'Semi 1'!AY31),"")</f>
        <v>0.46</v>
      </c>
      <c r="BB31" s="44">
        <f t="shared" ca="1" si="68"/>
        <v>2</v>
      </c>
      <c r="BC31" s="27">
        <f t="shared" ca="1" si="25"/>
        <v>0.11341511435206486</v>
      </c>
      <c r="BD31" s="44" t="str">
        <f ca="1">IF(BC31="","",IF(BC31&lt;=VLOOKUP(AQ31,'Players Stats'!$C$88:$L$127,10),"YES","NO"))</f>
        <v>NO</v>
      </c>
      <c r="BE31" s="27" t="str">
        <f t="shared" ca="1" si="26"/>
        <v/>
      </c>
      <c r="BF31" s="44" t="str">
        <f ca="1">IF(BD31="YES",IF(BE31&lt;=VLOOKUP(AQ31,'Players Stats'!$C$88:$H$127,6),1,0),"")</f>
        <v/>
      </c>
      <c r="BG31" s="27" t="str">
        <f t="shared" ca="1" si="27"/>
        <v/>
      </c>
      <c r="BH31" s="44" t="str">
        <f ca="1">IF(AND(BD31="YES",BG31&lt;&gt;""),IF(BG31&lt;=VLOOKUP(AQ31,'Players Stats'!$C$88:$H$127,6),1,0),"")</f>
        <v/>
      </c>
      <c r="BI31" s="27" t="str">
        <f t="shared" ca="1" si="28"/>
        <v/>
      </c>
      <c r="BJ31" s="44" t="str">
        <f ca="1">IF(BI31="","",IF(BI31&lt;=Simulation!$K$7,"YES","NO"))</f>
        <v/>
      </c>
      <c r="BK31" s="27" t="str">
        <f t="shared" ca="1" si="29"/>
        <v/>
      </c>
      <c r="BL31" s="44" t="str">
        <f ca="1">IF(BJ31="NO",IF(BK31&lt;=Simulation!$K$9,AN31,AO31),"")</f>
        <v/>
      </c>
      <c r="BN31" s="44">
        <f t="shared" ca="1" si="30"/>
        <v>10</v>
      </c>
      <c r="BO31" s="6" t="str">
        <f t="shared" ca="1" si="31"/>
        <v>-</v>
      </c>
      <c r="BP31" s="44">
        <f t="shared" ca="1" si="32"/>
        <v>14</v>
      </c>
      <c r="BR31" s="44" t="str">
        <f t="shared" ca="1" si="2"/>
        <v/>
      </c>
      <c r="BS31" s="44" t="str">
        <f t="shared" ca="1" si="2"/>
        <v/>
      </c>
      <c r="BT31" s="44" t="str">
        <f t="shared" ca="1" si="2"/>
        <v/>
      </c>
      <c r="BU31" s="44"/>
      <c r="BV31" s="44">
        <f ca="1">IF(BV30&lt;&gt;"",IF(AND(BV30&lt;60*Simulation!$K$8, BV30+BW31&lt;60*Simulation!$K$8),BV30+BW31,""),"")</f>
        <v>305</v>
      </c>
      <c r="BW31" s="44">
        <f ca="1">IF(BV30&lt;&gt;"",IF(AND(CV30&lt;&gt;"", BX30=CV30),RANDBETWEEN(Simulation!$N$6,Simulation!$P$6),RANDBETWEEN(Simulation!$N$5,Simulation!$P$5)),"")</f>
        <v>24</v>
      </c>
      <c r="BX31" s="44">
        <f t="shared" ca="1" si="69"/>
        <v>1</v>
      </c>
      <c r="BY31" s="44">
        <f t="shared" ca="1" si="33"/>
        <v>3</v>
      </c>
      <c r="BZ31" s="27">
        <f t="shared" ca="1" si="34"/>
        <v>0.76422111155740247</v>
      </c>
      <c r="CA31" s="44">
        <f t="shared" ca="1" si="35"/>
        <v>4</v>
      </c>
      <c r="CB31" s="44" t="str">
        <f ca="1">IF(BV31&lt;&gt;"",VLOOKUP(CA31,'Players Stats'!$C$88:$D$127,2),"")</f>
        <v>Power Forward</v>
      </c>
      <c r="CC31" s="44" t="str">
        <f ca="1">IF(BV31&lt;&gt;"",VLOOKUP(CA31,'Players Stats'!$C$88:$E$127,3),"")</f>
        <v>Shane Battier</v>
      </c>
      <c r="CD31" s="27">
        <f t="shared" ca="1" si="36"/>
        <v>0.68664430709494229</v>
      </c>
      <c r="CE31" s="44">
        <f ca="1">IF(BV31&lt;&gt;"",VLOOKUP('Semi 1'!CA31-5*('Semi 1'!BX31-1),'Players Stats'!$B$136:$J$140,1+BY31),"")</f>
        <v>0.11534999999999999</v>
      </c>
      <c r="CF31" s="44" t="str">
        <f t="shared" ca="1" si="70"/>
        <v>NO</v>
      </c>
      <c r="CG31" s="27">
        <f t="shared" ca="1" si="37"/>
        <v>0.82519661579362802</v>
      </c>
      <c r="CH31" s="44">
        <f ca="1">IF(BV31&lt;&gt;"",IF(CF31="NO",VLOOKUP(CA31,'Players Stats'!$C$88:$I$127,7),""),"")</f>
        <v>0.46808510638297873</v>
      </c>
      <c r="CI31" s="44">
        <f t="shared" ca="1" si="71"/>
        <v>2</v>
      </c>
      <c r="CJ31" s="27">
        <f t="shared" ca="1" si="38"/>
        <v>0.23311102835667163</v>
      </c>
      <c r="CK31" s="44">
        <f ca="1">IF(CF31="NO",VLOOKUP(CA31,'Players Stats'!$C$88:$H$127,7-'Semi 1'!CI31),"")</f>
        <v>0.42</v>
      </c>
      <c r="CL31" s="44">
        <f t="shared" ca="1" si="72"/>
        <v>2</v>
      </c>
      <c r="CM31" s="27">
        <f t="shared" ca="1" si="39"/>
        <v>0.62689706835706704</v>
      </c>
      <c r="CN31" s="44" t="str">
        <f ca="1">IF(CM31="","",IF(CM31&lt;=VLOOKUP(CA31,'Players Stats'!$C$88:$L$127,10),"YES","NO"))</f>
        <v>NO</v>
      </c>
      <c r="CO31" s="27" t="str">
        <f t="shared" ca="1" si="40"/>
        <v/>
      </c>
      <c r="CP31" s="44" t="str">
        <f ca="1">IF(CN31="YES",IF(CO31&lt;=VLOOKUP(CA31,'Players Stats'!$C$88:$H$127,6),1,0),"")</f>
        <v/>
      </c>
      <c r="CQ31" s="27" t="str">
        <f t="shared" ca="1" si="41"/>
        <v/>
      </c>
      <c r="CR31" s="44" t="str">
        <f ca="1">IF(AND(CN31="YES",CQ31&lt;&gt;""),IF(CQ31&lt;=VLOOKUP(CA31,'Players Stats'!$C$88:$H$127,6),1,0),"")</f>
        <v/>
      </c>
      <c r="CS31" s="27" t="str">
        <f t="shared" ca="1" si="42"/>
        <v/>
      </c>
      <c r="CT31" s="44" t="str">
        <f ca="1">IF(CS31="","",IF(CS31&lt;=Simulation!$K$7,"YES","NO"))</f>
        <v/>
      </c>
      <c r="CU31" s="27" t="str">
        <f t="shared" ca="1" si="43"/>
        <v/>
      </c>
      <c r="CV31" s="44" t="str">
        <f ca="1">IF(CT31="NO",IF(CU31&lt;=Simulation!$K$9,BX31,BY31),"")</f>
        <v/>
      </c>
      <c r="CX31" s="44">
        <f t="shared" ca="1" si="44"/>
        <v>9</v>
      </c>
      <c r="CY31" s="6" t="str">
        <f t="shared" ca="1" si="45"/>
        <v>-</v>
      </c>
      <c r="CZ31" s="44">
        <f t="shared" ca="1" si="46"/>
        <v>6</v>
      </c>
      <c r="DB31" s="44" t="str">
        <f t="shared" ca="1" si="3"/>
        <v/>
      </c>
      <c r="DC31" s="44" t="str">
        <f t="shared" ca="1" si="3"/>
        <v/>
      </c>
      <c r="DD31" s="44" t="str">
        <f t="shared" ca="1" si="3"/>
        <v/>
      </c>
      <c r="DE31" s="44"/>
      <c r="DF31" s="44">
        <f ca="1">IF(DF30&lt;&gt;"",IF(AND(DF30&lt;60*Simulation!$K$8, DF30+DG31&lt;60*Simulation!$K$8),DF30+DG31,""),"")</f>
        <v>281</v>
      </c>
      <c r="DG31" s="44">
        <f ca="1">IF(DF30&lt;&gt;"",IF(AND(EF30&lt;&gt;"", DH30=EF30),RANDBETWEEN(Simulation!$N$6,Simulation!$P$6),RANDBETWEEN(Simulation!$N$5,Simulation!$P$5)),"")</f>
        <v>13</v>
      </c>
      <c r="DH31" s="44">
        <f t="shared" ca="1" si="73"/>
        <v>3</v>
      </c>
      <c r="DI31" s="44">
        <f t="shared" ca="1" si="47"/>
        <v>1</v>
      </c>
      <c r="DJ31" s="27">
        <f t="shared" ca="1" si="48"/>
        <v>0.88783503950810128</v>
      </c>
      <c r="DK31" s="44">
        <f t="shared" ca="1" si="49"/>
        <v>15</v>
      </c>
      <c r="DL31" s="44" t="str">
        <f ca="1">IF(DF31&lt;&gt;"",VLOOKUP(DK31,'Players Stats'!$C$88:$D$127,2),"")</f>
        <v>Center</v>
      </c>
      <c r="DM31" s="44" t="str">
        <f ca="1">IF(DF31&lt;&gt;"",VLOOKUP(DK31,'Players Stats'!$C$88:$E$127,3),"")</f>
        <v>Roy Hibbert</v>
      </c>
      <c r="DN31" s="27">
        <f t="shared" ca="1" si="50"/>
        <v>0.14000229129548336</v>
      </c>
      <c r="DO31" s="44">
        <f ca="1">IF(DF31&lt;&gt;"",VLOOKUP('Semi 1'!DK31-5*('Semi 1'!DH31-1),'Players Stats'!$B$136:$J$140,1+DI31),"")</f>
        <v>0.11485000000000001</v>
      </c>
      <c r="DP31" s="44" t="str">
        <f t="shared" ca="1" si="74"/>
        <v>NO</v>
      </c>
      <c r="DQ31" s="27">
        <f t="shared" ca="1" si="51"/>
        <v>0.21698720129471905</v>
      </c>
      <c r="DR31" s="44">
        <f ca="1">IF(DF31&lt;&gt;"",IF(DP31="NO",VLOOKUP(DK31,'Players Stats'!$C$88:$I$127,7),""),"")</f>
        <v>9.0909090909090922E-3</v>
      </c>
      <c r="DS31" s="44">
        <f t="shared" ca="1" si="75"/>
        <v>2</v>
      </c>
      <c r="DT31" s="27">
        <f t="shared" ca="1" si="52"/>
        <v>0.9798018841827727</v>
      </c>
      <c r="DU31" s="44">
        <f ca="1">IF(DP31="NO",VLOOKUP(DK31,'Players Stats'!$C$88:$H$127,7-'Semi 1'!DS31),"")</f>
        <v>0.44800000000000001</v>
      </c>
      <c r="DV31" s="44">
        <f t="shared" ca="1" si="76"/>
        <v>0</v>
      </c>
      <c r="DW31" s="27">
        <f t="shared" ca="1" si="53"/>
        <v>0.25329950673697488</v>
      </c>
      <c r="DX31" s="44" t="str">
        <f ca="1">IF(DW31="","",IF(DW31&lt;=VLOOKUP(DK31,'Players Stats'!$C$88:$L$127,10),"YES","NO"))</f>
        <v>NO</v>
      </c>
      <c r="DY31" s="27" t="str">
        <f t="shared" ca="1" si="54"/>
        <v/>
      </c>
      <c r="DZ31" s="44" t="str">
        <f ca="1">IF(DX31="YES",IF(DY31&lt;=VLOOKUP(DK31,'Players Stats'!$C$88:$H$127,6),1,0),"")</f>
        <v/>
      </c>
      <c r="EA31" s="27" t="str">
        <f t="shared" ca="1" si="55"/>
        <v/>
      </c>
      <c r="EB31" s="44" t="str">
        <f ca="1">IF(AND(DX31="YES",EA31&lt;&gt;""),IF(EA31&lt;=VLOOKUP(DK31,'Players Stats'!$C$88:$H$127,6),1,0),"")</f>
        <v/>
      </c>
      <c r="EC31" s="27">
        <f t="shared" ca="1" si="56"/>
        <v>0.72093821191398733</v>
      </c>
      <c r="ED31" s="44" t="str">
        <f ca="1">IF(EC31="","",IF(EC31&lt;=Simulation!$K$7,"YES","NO"))</f>
        <v>NO</v>
      </c>
      <c r="EE31" s="27">
        <f t="shared" ca="1" si="57"/>
        <v>0.74282373890964681</v>
      </c>
      <c r="EF31" s="44">
        <f ca="1">IF(ED31="NO",IF(EE31&lt;=Simulation!$K$9,DH31,DI31),"")</f>
        <v>1</v>
      </c>
      <c r="EH31" s="44">
        <f t="shared" ca="1" si="58"/>
        <v>3</v>
      </c>
      <c r="EI31" s="6" t="str">
        <f t="shared" ca="1" si="59"/>
        <v>-</v>
      </c>
      <c r="EJ31" s="44">
        <f t="shared" ca="1" si="60"/>
        <v>10</v>
      </c>
      <c r="EL31" s="44" t="str">
        <f t="shared" ca="1" si="4"/>
        <v/>
      </c>
      <c r="EM31" s="44" t="str">
        <f t="shared" ca="1" si="4"/>
        <v/>
      </c>
      <c r="EN31" s="44" t="str">
        <f t="shared" ca="1" si="4"/>
        <v/>
      </c>
    </row>
    <row r="32" spans="2:144">
      <c r="B32" s="44">
        <f ca="1">IF(B31&lt;&gt;"",IF(AND(B31&lt;60*Simulation!$K$8, B31+C32&lt;60*Simulation!$K$8),B31+C32,""),"")</f>
        <v>310</v>
      </c>
      <c r="C32" s="44">
        <f ca="1">IF(B31&lt;&gt;"",IF(AND(AB31&lt;&gt;"", D31=AB31),RANDBETWEEN(Simulation!$N$6,Simulation!$P$6),RANDBETWEEN(Simulation!$N$5,Simulation!$P$5)),"")</f>
        <v>14</v>
      </c>
      <c r="D32" s="44">
        <f t="shared" ca="1" si="61"/>
        <v>3</v>
      </c>
      <c r="E32" s="44">
        <f t="shared" ca="1" si="5"/>
        <v>1</v>
      </c>
      <c r="F32" s="27">
        <f t="shared" ca="1" si="6"/>
        <v>8.4368373417463949E-2</v>
      </c>
      <c r="G32" s="44">
        <f t="shared" ca="1" si="7"/>
        <v>11</v>
      </c>
      <c r="H32" s="44" t="str">
        <f ca="1">IF(B32&lt;&gt;"",VLOOKUP(G32,'Players Stats'!$C$88:$D$127,2),"")</f>
        <v>Point Guard</v>
      </c>
      <c r="I32" s="44" t="str">
        <f ca="1">IF(B32&lt;&gt;"",VLOOKUP(G32,'Players Stats'!$C$88:$E$127,3),"")</f>
        <v>Lance Stephenson</v>
      </c>
      <c r="J32" s="27">
        <f t="shared" ca="1" si="8"/>
        <v>0.76090013351848018</v>
      </c>
      <c r="K32" s="44">
        <f ca="1">IF(B32&lt;&gt;"",VLOOKUP('Semi 1'!G32-5*('Semi 1'!D32-1),'Players Stats'!$B$136:$J$140,1+E32),"")</f>
        <v>0.13875000000000001</v>
      </c>
      <c r="L32" s="44" t="str">
        <f t="shared" ca="1" si="62"/>
        <v>NO</v>
      </c>
      <c r="M32" s="27">
        <f t="shared" ca="1" si="9"/>
        <v>0.19731216624924597</v>
      </c>
      <c r="N32" s="44">
        <f ca="1">IF(B32&lt;&gt;"",IF(L32="NO",VLOOKUP(G32,'Players Stats'!$C$88:$I$127,7),""),"")</f>
        <v>0.23762376237623761</v>
      </c>
      <c r="O32" s="44">
        <f t="shared" ca="1" si="63"/>
        <v>3</v>
      </c>
      <c r="P32" s="27">
        <f t="shared" ca="1" si="10"/>
        <v>0.73139440958042379</v>
      </c>
      <c r="Q32" s="44">
        <f ca="1">IF(L32="NO",VLOOKUP(G32,'Players Stats'!$C$88:$H$127,7-'Semi 1'!O32),"")</f>
        <v>0.33</v>
      </c>
      <c r="R32" s="44">
        <f t="shared" ca="1" si="64"/>
        <v>0</v>
      </c>
      <c r="S32" s="27" t="str">
        <f t="shared" ca="1" si="11"/>
        <v/>
      </c>
      <c r="T32" s="44" t="str">
        <f ca="1">IF(S32="","",IF(S32&lt;=VLOOKUP(G32,'Players Stats'!$C$88:$L$127,10),"YES","NO"))</f>
        <v/>
      </c>
      <c r="U32" s="27" t="str">
        <f t="shared" ca="1" si="12"/>
        <v/>
      </c>
      <c r="V32" s="44" t="str">
        <f ca="1">IF(T32="YES",IF(U32&lt;=VLOOKUP(G32,'Players Stats'!$C$88:$H$127,6),1,0),"")</f>
        <v/>
      </c>
      <c r="W32" s="27" t="str">
        <f t="shared" ca="1" si="13"/>
        <v/>
      </c>
      <c r="X32" s="44" t="str">
        <f ca="1">IF(AND(T32="YES",W32&lt;&gt;""),IF(W32&lt;=VLOOKUP(G32,'Players Stats'!$C$88:$H$127,6),1,0),"")</f>
        <v/>
      </c>
      <c r="Y32" s="27" t="str">
        <f t="shared" ca="1" si="14"/>
        <v/>
      </c>
      <c r="Z32" s="44" t="str">
        <f ca="1">IF(Y32="","",IF(Y32&lt;=Simulation!$K$7,"YES","NO"))</f>
        <v/>
      </c>
      <c r="AA32" s="27" t="str">
        <f t="shared" ca="1" si="15"/>
        <v/>
      </c>
      <c r="AB32" s="44" t="str">
        <f ca="1">IF(Z32="NO",IF(AA32&lt;=Simulation!$K$9,D32,E32),"")</f>
        <v/>
      </c>
      <c r="AD32" s="44">
        <f t="shared" ca="1" si="16"/>
        <v>4</v>
      </c>
      <c r="AE32" s="6" t="str">
        <f t="shared" ca="1" si="17"/>
        <v>-</v>
      </c>
      <c r="AF32" s="44">
        <f t="shared" ca="1" si="18"/>
        <v>6</v>
      </c>
      <c r="AH32" s="44" t="str">
        <f t="shared" ca="1" si="77"/>
        <v/>
      </c>
      <c r="AI32" s="44" t="str">
        <f t="shared" ca="1" si="77"/>
        <v/>
      </c>
      <c r="AJ32" s="44" t="str">
        <f t="shared" ca="1" si="77"/>
        <v/>
      </c>
      <c r="AL32" s="44">
        <f ca="1">IF(AL31&lt;&gt;"",IF(AND(AL31&lt;60*Simulation!$K$8, AL31+AM32&lt;60*Simulation!$K$8),AL31+AM32,""),"")</f>
        <v>361</v>
      </c>
      <c r="AM32" s="44">
        <f ca="1">IF(AL31&lt;&gt;"",IF(AND(BL31&lt;&gt;"", AN31=BL31),RANDBETWEEN(Simulation!$N$6,Simulation!$P$6),RANDBETWEEN(Simulation!$N$5,Simulation!$P$5)),"")</f>
        <v>21</v>
      </c>
      <c r="AN32" s="44">
        <f t="shared" ca="1" si="65"/>
        <v>1</v>
      </c>
      <c r="AO32" s="44">
        <f t="shared" ca="1" si="19"/>
        <v>3</v>
      </c>
      <c r="AP32" s="27">
        <f t="shared" ca="1" si="20"/>
        <v>8.6924298978770964E-2</v>
      </c>
      <c r="AQ32" s="44">
        <f t="shared" ca="1" si="21"/>
        <v>1</v>
      </c>
      <c r="AR32" s="44" t="str">
        <f ca="1">IF(AL32&lt;&gt;"",VLOOKUP(AQ32,'Players Stats'!$C$88:$D$127,2),"")</f>
        <v>Point Guard</v>
      </c>
      <c r="AS32" s="44" t="str">
        <f ca="1">IF(AL32&lt;&gt;"",VLOOKUP(AQ32,'Players Stats'!$C$88:$E$127,3),"")</f>
        <v>Dwyane Wade</v>
      </c>
      <c r="AT32" s="27">
        <f t="shared" ca="1" si="22"/>
        <v>0.18141158607951446</v>
      </c>
      <c r="AU32" s="44">
        <f ca="1">IF(AL32&lt;&gt;"",VLOOKUP('Semi 1'!AQ32-5*('Semi 1'!AN32-1),'Players Stats'!$B$136:$J$140,1+AO32),"")</f>
        <v>6.9000000000000006E-2</v>
      </c>
      <c r="AV32" s="44" t="str">
        <f t="shared" ca="1" si="66"/>
        <v>NO</v>
      </c>
      <c r="AW32" s="27">
        <f t="shared" ca="1" si="23"/>
        <v>0.9649662931631765</v>
      </c>
      <c r="AX32" s="44">
        <f ca="1">IF(AL32&lt;&gt;"",IF(AV32="NO",VLOOKUP(AQ32,'Players Stats'!$C$88:$I$127,7),""),"")</f>
        <v>5.9523809523809521E-2</v>
      </c>
      <c r="AY32" s="44">
        <f t="shared" ca="1" si="67"/>
        <v>2</v>
      </c>
      <c r="AZ32" s="27">
        <f t="shared" ca="1" si="24"/>
        <v>0.1593045760556917</v>
      </c>
      <c r="BA32" s="44">
        <f ca="1">IF(AV32="NO",VLOOKUP(AQ32,'Players Stats'!$C$88:$H$127,7-'Semi 1'!AY32),"")</f>
        <v>0.52100000000000002</v>
      </c>
      <c r="BB32" s="44">
        <f t="shared" ca="1" si="68"/>
        <v>2</v>
      </c>
      <c r="BC32" s="27">
        <f t="shared" ca="1" si="25"/>
        <v>0.19729293694651917</v>
      </c>
      <c r="BD32" s="44" t="str">
        <f ca="1">IF(BC32="","",IF(BC32&lt;=VLOOKUP(AQ32,'Players Stats'!$C$88:$L$127,10),"YES","NO"))</f>
        <v>NO</v>
      </c>
      <c r="BE32" s="27" t="str">
        <f t="shared" ca="1" si="26"/>
        <v/>
      </c>
      <c r="BF32" s="44" t="str">
        <f ca="1">IF(BD32="YES",IF(BE32&lt;=VLOOKUP(AQ32,'Players Stats'!$C$88:$H$127,6),1,0),"")</f>
        <v/>
      </c>
      <c r="BG32" s="27" t="str">
        <f t="shared" ca="1" si="27"/>
        <v/>
      </c>
      <c r="BH32" s="44" t="str">
        <f ca="1">IF(AND(BD32="YES",BG32&lt;&gt;""),IF(BG32&lt;=VLOOKUP(AQ32,'Players Stats'!$C$88:$H$127,6),1,0),"")</f>
        <v/>
      </c>
      <c r="BI32" s="27" t="str">
        <f t="shared" ca="1" si="28"/>
        <v/>
      </c>
      <c r="BJ32" s="44" t="str">
        <f ca="1">IF(BI32="","",IF(BI32&lt;=Simulation!$K$7,"YES","NO"))</f>
        <v/>
      </c>
      <c r="BK32" s="27" t="str">
        <f t="shared" ca="1" si="29"/>
        <v/>
      </c>
      <c r="BL32" s="44" t="str">
        <f ca="1">IF(BJ32="NO",IF(BK32&lt;=Simulation!$K$9,AN32,AO32),"")</f>
        <v/>
      </c>
      <c r="BN32" s="44">
        <f t="shared" ca="1" si="30"/>
        <v>12</v>
      </c>
      <c r="BO32" s="6" t="str">
        <f t="shared" ca="1" si="31"/>
        <v>-</v>
      </c>
      <c r="BP32" s="44">
        <f t="shared" ca="1" si="32"/>
        <v>14</v>
      </c>
      <c r="BR32" s="44" t="str">
        <f t="shared" ca="1" si="2"/>
        <v/>
      </c>
      <c r="BS32" s="44" t="str">
        <f t="shared" ca="1" si="2"/>
        <v/>
      </c>
      <c r="BT32" s="44" t="str">
        <f t="shared" ca="1" si="2"/>
        <v/>
      </c>
      <c r="BU32" s="44"/>
      <c r="BV32" s="44">
        <f ca="1">IF(BV31&lt;&gt;"",IF(AND(BV31&lt;60*Simulation!$K$8, BV31+BW32&lt;60*Simulation!$K$8),BV31+BW32,""),"")</f>
        <v>323</v>
      </c>
      <c r="BW32" s="44">
        <f ca="1">IF(BV31&lt;&gt;"",IF(AND(CV31&lt;&gt;"", BX31=CV31),RANDBETWEEN(Simulation!$N$6,Simulation!$P$6),RANDBETWEEN(Simulation!$N$5,Simulation!$P$5)),"")</f>
        <v>18</v>
      </c>
      <c r="BX32" s="44">
        <f t="shared" ca="1" si="69"/>
        <v>3</v>
      </c>
      <c r="BY32" s="44">
        <f t="shared" ca="1" si="33"/>
        <v>1</v>
      </c>
      <c r="BZ32" s="27">
        <f t="shared" ca="1" si="34"/>
        <v>0.50338969086486651</v>
      </c>
      <c r="CA32" s="44">
        <f t="shared" ca="1" si="35"/>
        <v>13</v>
      </c>
      <c r="CB32" s="44" t="str">
        <f ca="1">IF(BV32&lt;&gt;"",VLOOKUP(CA32,'Players Stats'!$C$88:$D$127,2),"")</f>
        <v>Small Forward</v>
      </c>
      <c r="CC32" s="44" t="str">
        <f ca="1">IF(BV32&lt;&gt;"",VLOOKUP(CA32,'Players Stats'!$C$88:$E$127,3),"")</f>
        <v>David West</v>
      </c>
      <c r="CD32" s="27">
        <f t="shared" ca="1" si="36"/>
        <v>0.40072807654865916</v>
      </c>
      <c r="CE32" s="44">
        <f ca="1">IF(BV32&lt;&gt;"",VLOOKUP('Semi 1'!CA32-5*('Semi 1'!BX32-1),'Players Stats'!$B$136:$J$140,1+BY32),"")</f>
        <v>0.12745000000000001</v>
      </c>
      <c r="CF32" s="44" t="str">
        <f t="shared" ca="1" si="70"/>
        <v>NO</v>
      </c>
      <c r="CG32" s="27">
        <f t="shared" ca="1" si="37"/>
        <v>0.4362421952825376</v>
      </c>
      <c r="CH32" s="44">
        <f ca="1">IF(BV32&lt;&gt;"",IF(CF32="NO",VLOOKUP(CA32,'Players Stats'!$C$88:$I$127,7),""),"")</f>
        <v>2.1276595744680847E-2</v>
      </c>
      <c r="CI32" s="44">
        <f t="shared" ca="1" si="71"/>
        <v>2</v>
      </c>
      <c r="CJ32" s="27">
        <f t="shared" ca="1" si="38"/>
        <v>0.7807063945803987</v>
      </c>
      <c r="CK32" s="44">
        <f ca="1">IF(CF32="NO",VLOOKUP(CA32,'Players Stats'!$C$88:$H$127,7-'Semi 1'!CI32),"")</f>
        <v>0.498</v>
      </c>
      <c r="CL32" s="44">
        <f t="shared" ca="1" si="72"/>
        <v>0</v>
      </c>
      <c r="CM32" s="27">
        <f t="shared" ca="1" si="39"/>
        <v>0.65727662721479196</v>
      </c>
      <c r="CN32" s="44" t="str">
        <f ca="1">IF(CM32="","",IF(CM32&lt;=VLOOKUP(CA32,'Players Stats'!$C$88:$L$127,10),"YES","NO"))</f>
        <v>NO</v>
      </c>
      <c r="CO32" s="27" t="str">
        <f t="shared" ca="1" si="40"/>
        <v/>
      </c>
      <c r="CP32" s="44" t="str">
        <f ca="1">IF(CN32="YES",IF(CO32&lt;=VLOOKUP(CA32,'Players Stats'!$C$88:$H$127,6),1,0),"")</f>
        <v/>
      </c>
      <c r="CQ32" s="27" t="str">
        <f t="shared" ca="1" si="41"/>
        <v/>
      </c>
      <c r="CR32" s="44" t="str">
        <f ca="1">IF(AND(CN32="YES",CQ32&lt;&gt;""),IF(CQ32&lt;=VLOOKUP(CA32,'Players Stats'!$C$88:$H$127,6),1,0),"")</f>
        <v/>
      </c>
      <c r="CS32" s="27">
        <f t="shared" ca="1" si="42"/>
        <v>3.5076366715595886E-2</v>
      </c>
      <c r="CT32" s="44" t="str">
        <f ca="1">IF(CS32="","",IF(CS32&lt;=Simulation!$K$7,"YES","NO"))</f>
        <v>YES</v>
      </c>
      <c r="CU32" s="27" t="str">
        <f t="shared" ca="1" si="43"/>
        <v/>
      </c>
      <c r="CV32" s="44" t="str">
        <f ca="1">IF(CT32="NO",IF(CU32&lt;=Simulation!$K$9,BX32,BY32),"")</f>
        <v/>
      </c>
      <c r="CX32" s="44">
        <f t="shared" ca="1" si="44"/>
        <v>9</v>
      </c>
      <c r="CY32" s="6" t="str">
        <f t="shared" ca="1" si="45"/>
        <v>-</v>
      </c>
      <c r="CZ32" s="44">
        <f t="shared" ca="1" si="46"/>
        <v>6</v>
      </c>
      <c r="DB32" s="44" t="str">
        <f t="shared" ca="1" si="3"/>
        <v/>
      </c>
      <c r="DC32" s="44" t="str">
        <f t="shared" ca="1" si="3"/>
        <v/>
      </c>
      <c r="DD32" s="44" t="str">
        <f t="shared" ca="1" si="3"/>
        <v/>
      </c>
      <c r="DE32" s="44"/>
      <c r="DF32" s="44">
        <f ca="1">IF(DF31&lt;&gt;"",IF(AND(DF31&lt;60*Simulation!$K$8, DF31+DG32&lt;60*Simulation!$K$8),DF31+DG32,""),"")</f>
        <v>289</v>
      </c>
      <c r="DG32" s="44">
        <f ca="1">IF(DF31&lt;&gt;"",IF(AND(EF31&lt;&gt;"", DH31=EF31),RANDBETWEEN(Simulation!$N$6,Simulation!$P$6),RANDBETWEEN(Simulation!$N$5,Simulation!$P$5)),"")</f>
        <v>8</v>
      </c>
      <c r="DH32" s="44">
        <f t="shared" ca="1" si="73"/>
        <v>1</v>
      </c>
      <c r="DI32" s="44">
        <f t="shared" ca="1" si="47"/>
        <v>3</v>
      </c>
      <c r="DJ32" s="27">
        <f t="shared" ca="1" si="48"/>
        <v>0.64105913479631904</v>
      </c>
      <c r="DK32" s="44">
        <f t="shared" ca="1" si="49"/>
        <v>4</v>
      </c>
      <c r="DL32" s="44" t="str">
        <f ca="1">IF(DF32&lt;&gt;"",VLOOKUP(DK32,'Players Stats'!$C$88:$D$127,2),"")</f>
        <v>Power Forward</v>
      </c>
      <c r="DM32" s="44" t="str">
        <f ca="1">IF(DF32&lt;&gt;"",VLOOKUP(DK32,'Players Stats'!$C$88:$E$127,3),"")</f>
        <v>Shane Battier</v>
      </c>
      <c r="DN32" s="27">
        <f t="shared" ca="1" si="50"/>
        <v>0.55211972269267906</v>
      </c>
      <c r="DO32" s="44">
        <f ca="1">IF(DF32&lt;&gt;"",VLOOKUP('Semi 1'!DK32-5*('Semi 1'!DH32-1),'Players Stats'!$B$136:$J$140,1+DI32),"")</f>
        <v>0.11534999999999999</v>
      </c>
      <c r="DP32" s="44" t="str">
        <f t="shared" ca="1" si="74"/>
        <v>NO</v>
      </c>
      <c r="DQ32" s="27">
        <f t="shared" ca="1" si="51"/>
        <v>0.87147095336902003</v>
      </c>
      <c r="DR32" s="44">
        <f ca="1">IF(DF32&lt;&gt;"",IF(DP32="NO",VLOOKUP(DK32,'Players Stats'!$C$88:$I$127,7),""),"")</f>
        <v>0.46808510638297873</v>
      </c>
      <c r="DS32" s="44">
        <f t="shared" ca="1" si="75"/>
        <v>2</v>
      </c>
      <c r="DT32" s="27">
        <f t="shared" ca="1" si="52"/>
        <v>0.3767935708697524</v>
      </c>
      <c r="DU32" s="44">
        <f ca="1">IF(DP32="NO",VLOOKUP(DK32,'Players Stats'!$C$88:$H$127,7-'Semi 1'!DS32),"")</f>
        <v>0.42</v>
      </c>
      <c r="DV32" s="44">
        <f t="shared" ca="1" si="76"/>
        <v>2</v>
      </c>
      <c r="DW32" s="27">
        <f t="shared" ca="1" si="53"/>
        <v>0.91469055043963476</v>
      </c>
      <c r="DX32" s="44" t="str">
        <f ca="1">IF(DW32="","",IF(DW32&lt;=VLOOKUP(DK32,'Players Stats'!$C$88:$L$127,10),"YES","NO"))</f>
        <v>NO</v>
      </c>
      <c r="DY32" s="27" t="str">
        <f t="shared" ca="1" si="54"/>
        <v/>
      </c>
      <c r="DZ32" s="44" t="str">
        <f ca="1">IF(DX32="YES",IF(DY32&lt;=VLOOKUP(DK32,'Players Stats'!$C$88:$H$127,6),1,0),"")</f>
        <v/>
      </c>
      <c r="EA32" s="27" t="str">
        <f t="shared" ca="1" si="55"/>
        <v/>
      </c>
      <c r="EB32" s="44" t="str">
        <f ca="1">IF(AND(DX32="YES",EA32&lt;&gt;""),IF(EA32&lt;=VLOOKUP(DK32,'Players Stats'!$C$88:$H$127,6),1,0),"")</f>
        <v/>
      </c>
      <c r="EC32" s="27" t="str">
        <f t="shared" ca="1" si="56"/>
        <v/>
      </c>
      <c r="ED32" s="44" t="str">
        <f ca="1">IF(EC32="","",IF(EC32&lt;=Simulation!$K$7,"YES","NO"))</f>
        <v/>
      </c>
      <c r="EE32" s="27" t="str">
        <f t="shared" ca="1" si="57"/>
        <v/>
      </c>
      <c r="EF32" s="44" t="str">
        <f ca="1">IF(ED32="NO",IF(EE32&lt;=Simulation!$K$9,DH32,DI32),"")</f>
        <v/>
      </c>
      <c r="EH32" s="44">
        <f t="shared" ca="1" si="58"/>
        <v>5</v>
      </c>
      <c r="EI32" s="6" t="str">
        <f t="shared" ca="1" si="59"/>
        <v>-</v>
      </c>
      <c r="EJ32" s="44">
        <f t="shared" ca="1" si="60"/>
        <v>10</v>
      </c>
      <c r="EL32" s="44" t="str">
        <f t="shared" ca="1" si="4"/>
        <v/>
      </c>
      <c r="EM32" s="44" t="str">
        <f t="shared" ca="1" si="4"/>
        <v/>
      </c>
      <c r="EN32" s="44" t="str">
        <f t="shared" ca="1" si="4"/>
        <v/>
      </c>
    </row>
    <row r="33" spans="2:144">
      <c r="B33" s="44">
        <f ca="1">IF(B32&lt;&gt;"",IF(AND(B32&lt;60*Simulation!$K$8, B32+C33&lt;60*Simulation!$K$8),B32+C33,""),"")</f>
        <v>333</v>
      </c>
      <c r="C33" s="44">
        <f ca="1">IF(B32&lt;&gt;"",IF(AND(AB32&lt;&gt;"", D32=AB32),RANDBETWEEN(Simulation!$N$6,Simulation!$P$6),RANDBETWEEN(Simulation!$N$5,Simulation!$P$5)),"")</f>
        <v>23</v>
      </c>
      <c r="D33" s="44">
        <f t="shared" ca="1" si="61"/>
        <v>1</v>
      </c>
      <c r="E33" s="44">
        <f t="shared" ca="1" si="5"/>
        <v>3</v>
      </c>
      <c r="F33" s="27">
        <f t="shared" ca="1" si="6"/>
        <v>0.56038403786980451</v>
      </c>
      <c r="G33" s="44">
        <f t="shared" ca="1" si="7"/>
        <v>3</v>
      </c>
      <c r="H33" s="44" t="str">
        <f ca="1">IF(B33&lt;&gt;"",VLOOKUP(G33,'Players Stats'!$C$88:$D$127,2),"")</f>
        <v>Small Forward</v>
      </c>
      <c r="I33" s="44" t="str">
        <f ca="1">IF(B33&lt;&gt;"",VLOOKUP(G33,'Players Stats'!$C$88:$E$127,3),"")</f>
        <v>LeBron James</v>
      </c>
      <c r="J33" s="27">
        <f t="shared" ca="1" si="8"/>
        <v>5.5821981834941692E-2</v>
      </c>
      <c r="K33" s="44">
        <f ca="1">IF(B33&lt;&gt;"",VLOOKUP('Semi 1'!G33-5*('Semi 1'!D33-1),'Players Stats'!$B$136:$J$140,1+E33),"")</f>
        <v>0.10165000000000002</v>
      </c>
      <c r="L33" s="44" t="str">
        <f t="shared" ca="1" si="62"/>
        <v>YES</v>
      </c>
      <c r="M33" s="27" t="str">
        <f t="shared" ca="1" si="9"/>
        <v/>
      </c>
      <c r="N33" s="44" t="str">
        <f ca="1">IF(B33&lt;&gt;"",IF(L33="NO",VLOOKUP(G33,'Players Stats'!$C$88:$I$127,7),""),"")</f>
        <v/>
      </c>
      <c r="O33" s="44" t="str">
        <f t="shared" ca="1" si="63"/>
        <v/>
      </c>
      <c r="P33" s="27" t="str">
        <f t="shared" ca="1" si="10"/>
        <v/>
      </c>
      <c r="Q33" s="44" t="str">
        <f ca="1">IF(L33="NO",VLOOKUP(G33,'Players Stats'!$C$88:$H$127,7-'Semi 1'!O33),"")</f>
        <v/>
      </c>
      <c r="R33" s="44" t="str">
        <f t="shared" ca="1" si="64"/>
        <v/>
      </c>
      <c r="S33" s="27" t="str">
        <f t="shared" ca="1" si="11"/>
        <v/>
      </c>
      <c r="T33" s="44" t="str">
        <f ca="1">IF(S33="","",IF(S33&lt;=VLOOKUP(G33,'Players Stats'!$C$88:$L$127,10),"YES","NO"))</f>
        <v/>
      </c>
      <c r="U33" s="27" t="str">
        <f t="shared" ca="1" si="12"/>
        <v/>
      </c>
      <c r="V33" s="44" t="str">
        <f ca="1">IF(T33="YES",IF(U33&lt;=VLOOKUP(G33,'Players Stats'!$C$88:$H$127,6),1,0),"")</f>
        <v/>
      </c>
      <c r="W33" s="27" t="str">
        <f t="shared" ca="1" si="13"/>
        <v/>
      </c>
      <c r="X33" s="44" t="str">
        <f ca="1">IF(AND(T33="YES",W33&lt;&gt;""),IF(W33&lt;=VLOOKUP(G33,'Players Stats'!$C$88:$H$127,6),1,0),"")</f>
        <v/>
      </c>
      <c r="Y33" s="27" t="str">
        <f t="shared" ca="1" si="14"/>
        <v/>
      </c>
      <c r="Z33" s="44" t="str">
        <f ca="1">IF(Y33="","",IF(Y33&lt;=Simulation!$K$7,"YES","NO"))</f>
        <v/>
      </c>
      <c r="AA33" s="27" t="str">
        <f t="shared" ca="1" si="15"/>
        <v/>
      </c>
      <c r="AB33" s="44" t="str">
        <f ca="1">IF(Z33="NO",IF(AA33&lt;=Simulation!$K$9,D33,E33),"")</f>
        <v/>
      </c>
      <c r="AD33" s="44">
        <f t="shared" ca="1" si="16"/>
        <v>4</v>
      </c>
      <c r="AE33" s="6" t="str">
        <f t="shared" ca="1" si="17"/>
        <v>-</v>
      </c>
      <c r="AF33" s="44">
        <f t="shared" ca="1" si="18"/>
        <v>6</v>
      </c>
      <c r="AH33" s="44" t="str">
        <f t="shared" ca="1" si="77"/>
        <v/>
      </c>
      <c r="AI33" s="44" t="str">
        <f t="shared" ca="1" si="77"/>
        <v/>
      </c>
      <c r="AJ33" s="44" t="str">
        <f t="shared" ca="1" si="77"/>
        <v/>
      </c>
      <c r="AL33" s="44">
        <f ca="1">IF(AL32&lt;&gt;"",IF(AND(AL32&lt;60*Simulation!$K$8, AL32+AM33&lt;60*Simulation!$K$8),AL32+AM33,""),"")</f>
        <v>376</v>
      </c>
      <c r="AM33" s="44">
        <f ca="1">IF(AL32&lt;&gt;"",IF(AND(BL32&lt;&gt;"", AN32=BL32),RANDBETWEEN(Simulation!$N$6,Simulation!$P$6),RANDBETWEEN(Simulation!$N$5,Simulation!$P$5)),"")</f>
        <v>15</v>
      </c>
      <c r="AN33" s="44">
        <f t="shared" ca="1" si="65"/>
        <v>3</v>
      </c>
      <c r="AO33" s="44">
        <f t="shared" ca="1" si="19"/>
        <v>1</v>
      </c>
      <c r="AP33" s="27">
        <f t="shared" ca="1" si="20"/>
        <v>0.17518827198111753</v>
      </c>
      <c r="AQ33" s="44">
        <f t="shared" ca="1" si="21"/>
        <v>11</v>
      </c>
      <c r="AR33" s="44" t="str">
        <f ca="1">IF(AL33&lt;&gt;"",VLOOKUP(AQ33,'Players Stats'!$C$88:$D$127,2),"")</f>
        <v>Point Guard</v>
      </c>
      <c r="AS33" s="44" t="str">
        <f ca="1">IF(AL33&lt;&gt;"",VLOOKUP(AQ33,'Players Stats'!$C$88:$E$127,3),"")</f>
        <v>Lance Stephenson</v>
      </c>
      <c r="AT33" s="27">
        <f t="shared" ca="1" si="22"/>
        <v>5.7387649335254753E-2</v>
      </c>
      <c r="AU33" s="44">
        <f ca="1">IF(AL33&lt;&gt;"",VLOOKUP('Semi 1'!AQ33-5*('Semi 1'!AN33-1),'Players Stats'!$B$136:$J$140,1+AO33),"")</f>
        <v>0.13875000000000001</v>
      </c>
      <c r="AV33" s="44" t="str">
        <f t="shared" ca="1" si="66"/>
        <v>YES</v>
      </c>
      <c r="AW33" s="27" t="str">
        <f t="shared" ca="1" si="23"/>
        <v/>
      </c>
      <c r="AX33" s="44" t="str">
        <f ca="1">IF(AL33&lt;&gt;"",IF(AV33="NO",VLOOKUP(AQ33,'Players Stats'!$C$88:$I$127,7),""),"")</f>
        <v/>
      </c>
      <c r="AY33" s="44" t="str">
        <f t="shared" ca="1" si="67"/>
        <v/>
      </c>
      <c r="AZ33" s="27" t="str">
        <f t="shared" ca="1" si="24"/>
        <v/>
      </c>
      <c r="BA33" s="44" t="str">
        <f ca="1">IF(AV33="NO",VLOOKUP(AQ33,'Players Stats'!$C$88:$H$127,7-'Semi 1'!AY33),"")</f>
        <v/>
      </c>
      <c r="BB33" s="44" t="str">
        <f t="shared" ca="1" si="68"/>
        <v/>
      </c>
      <c r="BC33" s="27" t="str">
        <f t="shared" ca="1" si="25"/>
        <v/>
      </c>
      <c r="BD33" s="44" t="str">
        <f ca="1">IF(BC33="","",IF(BC33&lt;=VLOOKUP(AQ33,'Players Stats'!$C$88:$L$127,10),"YES","NO"))</f>
        <v/>
      </c>
      <c r="BE33" s="27" t="str">
        <f t="shared" ca="1" si="26"/>
        <v/>
      </c>
      <c r="BF33" s="44" t="str">
        <f ca="1">IF(BD33="YES",IF(BE33&lt;=VLOOKUP(AQ33,'Players Stats'!$C$88:$H$127,6),1,0),"")</f>
        <v/>
      </c>
      <c r="BG33" s="27" t="str">
        <f t="shared" ca="1" si="27"/>
        <v/>
      </c>
      <c r="BH33" s="44" t="str">
        <f ca="1">IF(AND(BD33="YES",BG33&lt;&gt;""),IF(BG33&lt;=VLOOKUP(AQ33,'Players Stats'!$C$88:$H$127,6),1,0),"")</f>
        <v/>
      </c>
      <c r="BI33" s="27" t="str">
        <f t="shared" ca="1" si="28"/>
        <v/>
      </c>
      <c r="BJ33" s="44" t="str">
        <f ca="1">IF(BI33="","",IF(BI33&lt;=Simulation!$K$7,"YES","NO"))</f>
        <v/>
      </c>
      <c r="BK33" s="27" t="str">
        <f t="shared" ca="1" si="29"/>
        <v/>
      </c>
      <c r="BL33" s="44" t="str">
        <f ca="1">IF(BJ33="NO",IF(BK33&lt;=Simulation!$K$9,AN33,AO33),"")</f>
        <v/>
      </c>
      <c r="BN33" s="44">
        <f t="shared" ca="1" si="30"/>
        <v>12</v>
      </c>
      <c r="BO33" s="6" t="str">
        <f t="shared" ca="1" si="31"/>
        <v>-</v>
      </c>
      <c r="BP33" s="44">
        <f t="shared" ca="1" si="32"/>
        <v>14</v>
      </c>
      <c r="BR33" s="44" t="str">
        <f t="shared" ca="1" si="2"/>
        <v/>
      </c>
      <c r="BS33" s="44" t="str">
        <f t="shared" ca="1" si="2"/>
        <v/>
      </c>
      <c r="BT33" s="44" t="str">
        <f t="shared" ca="1" si="2"/>
        <v/>
      </c>
      <c r="BU33" s="44"/>
      <c r="BV33" s="44">
        <f ca="1">IF(BV32&lt;&gt;"",IF(AND(BV32&lt;60*Simulation!$K$8, BV32+BW33&lt;60*Simulation!$K$8),BV32+BW33,""),"")</f>
        <v>342</v>
      </c>
      <c r="BW33" s="44">
        <f ca="1">IF(BV32&lt;&gt;"",IF(AND(CV32&lt;&gt;"", BX32=CV32),RANDBETWEEN(Simulation!$N$6,Simulation!$P$6),RANDBETWEEN(Simulation!$N$5,Simulation!$P$5)),"")</f>
        <v>19</v>
      </c>
      <c r="BX33" s="44">
        <f t="shared" ca="1" si="69"/>
        <v>1</v>
      </c>
      <c r="BY33" s="44">
        <f t="shared" ca="1" si="33"/>
        <v>3</v>
      </c>
      <c r="BZ33" s="27">
        <f t="shared" ca="1" si="34"/>
        <v>0.46514233716374576</v>
      </c>
      <c r="CA33" s="44">
        <f t="shared" ca="1" si="35"/>
        <v>3</v>
      </c>
      <c r="CB33" s="44" t="str">
        <f ca="1">IF(BV33&lt;&gt;"",VLOOKUP(CA33,'Players Stats'!$C$88:$D$127,2),"")</f>
        <v>Small Forward</v>
      </c>
      <c r="CC33" s="44" t="str">
        <f ca="1">IF(BV33&lt;&gt;"",VLOOKUP(CA33,'Players Stats'!$C$88:$E$127,3),"")</f>
        <v>LeBron James</v>
      </c>
      <c r="CD33" s="27">
        <f t="shared" ca="1" si="36"/>
        <v>0.90793433173397753</v>
      </c>
      <c r="CE33" s="44">
        <f ca="1">IF(BV33&lt;&gt;"",VLOOKUP('Semi 1'!CA33-5*('Semi 1'!BX33-1),'Players Stats'!$B$136:$J$140,1+BY33),"")</f>
        <v>0.10165000000000002</v>
      </c>
      <c r="CF33" s="44" t="str">
        <f t="shared" ca="1" si="70"/>
        <v>NO</v>
      </c>
      <c r="CG33" s="27">
        <f t="shared" ca="1" si="37"/>
        <v>0.72444895922697017</v>
      </c>
      <c r="CH33" s="44">
        <f ca="1">IF(BV33&lt;&gt;"",IF(CF33="NO",VLOOKUP(CA33,'Players Stats'!$C$88:$I$127,7),""),"")</f>
        <v>0.15639810426540282</v>
      </c>
      <c r="CI33" s="44">
        <f t="shared" ca="1" si="71"/>
        <v>2</v>
      </c>
      <c r="CJ33" s="27">
        <f t="shared" ca="1" si="38"/>
        <v>0.33500530892546088</v>
      </c>
      <c r="CK33" s="44">
        <f ca="1">IF(CF33="NO",VLOOKUP(CA33,'Players Stats'!$C$88:$H$127,7-'Semi 1'!CI33),"")</f>
        <v>0.56499999999999995</v>
      </c>
      <c r="CL33" s="44">
        <f t="shared" ca="1" si="72"/>
        <v>2</v>
      </c>
      <c r="CM33" s="27">
        <f t="shared" ca="1" si="39"/>
        <v>0.66068973512417972</v>
      </c>
      <c r="CN33" s="44" t="str">
        <f ca="1">IF(CM33="","",IF(CM33&lt;=VLOOKUP(CA33,'Players Stats'!$C$88:$L$127,10),"YES","NO"))</f>
        <v>NO</v>
      </c>
      <c r="CO33" s="27" t="str">
        <f t="shared" ca="1" si="40"/>
        <v/>
      </c>
      <c r="CP33" s="44" t="str">
        <f ca="1">IF(CN33="YES",IF(CO33&lt;=VLOOKUP(CA33,'Players Stats'!$C$88:$H$127,6),1,0),"")</f>
        <v/>
      </c>
      <c r="CQ33" s="27" t="str">
        <f t="shared" ca="1" si="41"/>
        <v/>
      </c>
      <c r="CR33" s="44" t="str">
        <f ca="1">IF(AND(CN33="YES",CQ33&lt;&gt;""),IF(CQ33&lt;=VLOOKUP(CA33,'Players Stats'!$C$88:$H$127,6),1,0),"")</f>
        <v/>
      </c>
      <c r="CS33" s="27" t="str">
        <f t="shared" ca="1" si="42"/>
        <v/>
      </c>
      <c r="CT33" s="44" t="str">
        <f ca="1">IF(CS33="","",IF(CS33&lt;=Simulation!$K$7,"YES","NO"))</f>
        <v/>
      </c>
      <c r="CU33" s="27" t="str">
        <f t="shared" ca="1" si="43"/>
        <v/>
      </c>
      <c r="CV33" s="44" t="str">
        <f ca="1">IF(CT33="NO",IF(CU33&lt;=Simulation!$K$9,BX33,BY33),"")</f>
        <v/>
      </c>
      <c r="CX33" s="44">
        <f t="shared" ca="1" si="44"/>
        <v>11</v>
      </c>
      <c r="CY33" s="6" t="str">
        <f t="shared" ca="1" si="45"/>
        <v>-</v>
      </c>
      <c r="CZ33" s="44">
        <f t="shared" ca="1" si="46"/>
        <v>6</v>
      </c>
      <c r="DB33" s="44" t="str">
        <f t="shared" ca="1" si="3"/>
        <v/>
      </c>
      <c r="DC33" s="44" t="str">
        <f t="shared" ca="1" si="3"/>
        <v/>
      </c>
      <c r="DD33" s="44" t="str">
        <f t="shared" ca="1" si="3"/>
        <v/>
      </c>
      <c r="DE33" s="44"/>
      <c r="DF33" s="44">
        <f ca="1">IF(DF32&lt;&gt;"",IF(AND(DF32&lt;60*Simulation!$K$8, DF32+DG33&lt;60*Simulation!$K$8),DF32+DG33,""),"")</f>
        <v>308</v>
      </c>
      <c r="DG33" s="44">
        <f ca="1">IF(DF32&lt;&gt;"",IF(AND(EF32&lt;&gt;"", DH32=EF32),RANDBETWEEN(Simulation!$N$6,Simulation!$P$6),RANDBETWEEN(Simulation!$N$5,Simulation!$P$5)),"")</f>
        <v>19</v>
      </c>
      <c r="DH33" s="44">
        <f t="shared" ca="1" si="73"/>
        <v>3</v>
      </c>
      <c r="DI33" s="44">
        <f t="shared" ca="1" si="47"/>
        <v>1</v>
      </c>
      <c r="DJ33" s="27">
        <f t="shared" ca="1" si="48"/>
        <v>0.28762743721216399</v>
      </c>
      <c r="DK33" s="44">
        <f t="shared" ca="1" si="49"/>
        <v>12</v>
      </c>
      <c r="DL33" s="44" t="str">
        <f ca="1">IF(DF33&lt;&gt;"",VLOOKUP(DK33,'Players Stats'!$C$88:$D$127,2),"")</f>
        <v>Shooting Guard</v>
      </c>
      <c r="DM33" s="44" t="str">
        <f ca="1">IF(DF33&lt;&gt;"",VLOOKUP(DK33,'Players Stats'!$C$88:$E$127,3),"")</f>
        <v>George Hill</v>
      </c>
      <c r="DN33" s="27">
        <f t="shared" ca="1" si="50"/>
        <v>0.63999183130872472</v>
      </c>
      <c r="DO33" s="44">
        <f ca="1">IF(DF33&lt;&gt;"",VLOOKUP('Semi 1'!DK33-5*('Semi 1'!DH33-1),'Players Stats'!$B$136:$J$140,1+DI33),"")</f>
        <v>5.305E-2</v>
      </c>
      <c r="DP33" s="44" t="str">
        <f t="shared" ca="1" si="74"/>
        <v>NO</v>
      </c>
      <c r="DQ33" s="27">
        <f t="shared" ca="1" si="51"/>
        <v>0.53286926686249669</v>
      </c>
      <c r="DR33" s="44">
        <f ca="1">IF(DF33&lt;&gt;"",IF(DP33="NO",VLOOKUP(DK33,'Players Stats'!$C$88:$I$127,7),""),"")</f>
        <v>0.28571428571428564</v>
      </c>
      <c r="DS33" s="44">
        <f t="shared" ca="1" si="75"/>
        <v>2</v>
      </c>
      <c r="DT33" s="27">
        <f t="shared" ca="1" si="52"/>
        <v>0.91266407044521281</v>
      </c>
      <c r="DU33" s="44">
        <f ca="1">IF(DP33="NO",VLOOKUP(DK33,'Players Stats'!$C$88:$H$127,7-'Semi 1'!DS33),"")</f>
        <v>0.443</v>
      </c>
      <c r="DV33" s="44">
        <f t="shared" ca="1" si="76"/>
        <v>0</v>
      </c>
      <c r="DW33" s="27">
        <f t="shared" ca="1" si="53"/>
        <v>0.55963911942556044</v>
      </c>
      <c r="DX33" s="44" t="str">
        <f ca="1">IF(DW33="","",IF(DW33&lt;=VLOOKUP(DK33,'Players Stats'!$C$88:$L$127,10),"YES","NO"))</f>
        <v>NO</v>
      </c>
      <c r="DY33" s="27" t="str">
        <f t="shared" ca="1" si="54"/>
        <v/>
      </c>
      <c r="DZ33" s="44" t="str">
        <f ca="1">IF(DX33="YES",IF(DY33&lt;=VLOOKUP(DK33,'Players Stats'!$C$88:$H$127,6),1,0),"")</f>
        <v/>
      </c>
      <c r="EA33" s="27" t="str">
        <f t="shared" ca="1" si="55"/>
        <v/>
      </c>
      <c r="EB33" s="44" t="str">
        <f ca="1">IF(AND(DX33="YES",EA33&lt;&gt;""),IF(EA33&lt;=VLOOKUP(DK33,'Players Stats'!$C$88:$H$127,6),1,0),"")</f>
        <v/>
      </c>
      <c r="EC33" s="27">
        <f t="shared" ca="1" si="56"/>
        <v>0.9067188039830032</v>
      </c>
      <c r="ED33" s="44" t="str">
        <f ca="1">IF(EC33="","",IF(EC33&lt;=Simulation!$K$7,"YES","NO"))</f>
        <v>NO</v>
      </c>
      <c r="EE33" s="27">
        <f t="shared" ca="1" si="57"/>
        <v>0.45223259301380714</v>
      </c>
      <c r="EF33" s="44">
        <f ca="1">IF(ED33="NO",IF(EE33&lt;=Simulation!$K$9,DH33,DI33),"")</f>
        <v>1</v>
      </c>
      <c r="EH33" s="44">
        <f t="shared" ca="1" si="58"/>
        <v>5</v>
      </c>
      <c r="EI33" s="6" t="str">
        <f t="shared" ca="1" si="59"/>
        <v>-</v>
      </c>
      <c r="EJ33" s="44">
        <f t="shared" ca="1" si="60"/>
        <v>10</v>
      </c>
      <c r="EL33" s="44" t="str">
        <f t="shared" ca="1" si="4"/>
        <v/>
      </c>
      <c r="EM33" s="44" t="str">
        <f t="shared" ca="1" si="4"/>
        <v/>
      </c>
      <c r="EN33" s="44" t="str">
        <f t="shared" ca="1" si="4"/>
        <v/>
      </c>
    </row>
    <row r="34" spans="2:144">
      <c r="B34" s="44">
        <f ca="1">IF(B33&lt;&gt;"",IF(AND(B33&lt;60*Simulation!$K$8, B33+C34&lt;60*Simulation!$K$8),B33+C34,""),"")</f>
        <v>354</v>
      </c>
      <c r="C34" s="44">
        <f ca="1">IF(B33&lt;&gt;"",IF(AND(AB33&lt;&gt;"", D33=AB33),RANDBETWEEN(Simulation!$N$6,Simulation!$P$6),RANDBETWEEN(Simulation!$N$5,Simulation!$P$5)),"")</f>
        <v>21</v>
      </c>
      <c r="D34" s="44">
        <f t="shared" ca="1" si="61"/>
        <v>3</v>
      </c>
      <c r="E34" s="44">
        <f t="shared" ca="1" si="5"/>
        <v>1</v>
      </c>
      <c r="F34" s="27">
        <f t="shared" ca="1" si="6"/>
        <v>0.91422154961843816</v>
      </c>
      <c r="G34" s="44">
        <f t="shared" ca="1" si="7"/>
        <v>15</v>
      </c>
      <c r="H34" s="44" t="str">
        <f ca="1">IF(B34&lt;&gt;"",VLOOKUP(G34,'Players Stats'!$C$88:$D$127,2),"")</f>
        <v>Center</v>
      </c>
      <c r="I34" s="44" t="str">
        <f ca="1">IF(B34&lt;&gt;"",VLOOKUP(G34,'Players Stats'!$C$88:$E$127,3),"")</f>
        <v>Roy Hibbert</v>
      </c>
      <c r="J34" s="27">
        <f t="shared" ca="1" si="8"/>
        <v>0.43143629398952377</v>
      </c>
      <c r="K34" s="44">
        <f ca="1">IF(B34&lt;&gt;"",VLOOKUP('Semi 1'!G34-5*('Semi 1'!D34-1),'Players Stats'!$B$136:$J$140,1+E34),"")</f>
        <v>0.11485000000000001</v>
      </c>
      <c r="L34" s="44" t="str">
        <f t="shared" ca="1" si="62"/>
        <v>NO</v>
      </c>
      <c r="M34" s="27">
        <f t="shared" ca="1" si="9"/>
        <v>0.52640436122296341</v>
      </c>
      <c r="N34" s="44">
        <f ca="1">IF(B34&lt;&gt;"",IF(L34="NO",VLOOKUP(G34,'Players Stats'!$C$88:$I$127,7),""),"")</f>
        <v>9.0909090909090922E-3</v>
      </c>
      <c r="O34" s="44">
        <f t="shared" ca="1" si="63"/>
        <v>2</v>
      </c>
      <c r="P34" s="27">
        <f t="shared" ca="1" si="10"/>
        <v>5.6353001635220612E-2</v>
      </c>
      <c r="Q34" s="44">
        <f ca="1">IF(L34="NO",VLOOKUP(G34,'Players Stats'!$C$88:$H$127,7-'Semi 1'!O34),"")</f>
        <v>0.44800000000000001</v>
      </c>
      <c r="R34" s="44">
        <f t="shared" ca="1" si="64"/>
        <v>2</v>
      </c>
      <c r="S34" s="27">
        <f t="shared" ca="1" si="11"/>
        <v>0.95485173779551025</v>
      </c>
      <c r="T34" s="44" t="str">
        <f ca="1">IF(S34="","",IF(S34&lt;=VLOOKUP(G34,'Players Stats'!$C$88:$L$127,10),"YES","NO"))</f>
        <v>NO</v>
      </c>
      <c r="U34" s="27" t="str">
        <f t="shared" ca="1" si="12"/>
        <v/>
      </c>
      <c r="V34" s="44" t="str">
        <f ca="1">IF(T34="YES",IF(U34&lt;=VLOOKUP(G34,'Players Stats'!$C$88:$H$127,6),1,0),"")</f>
        <v/>
      </c>
      <c r="W34" s="27" t="str">
        <f t="shared" ca="1" si="13"/>
        <v/>
      </c>
      <c r="X34" s="44" t="str">
        <f ca="1">IF(AND(T34="YES",W34&lt;&gt;""),IF(W34&lt;=VLOOKUP(G34,'Players Stats'!$C$88:$H$127,6),1,0),"")</f>
        <v/>
      </c>
      <c r="Y34" s="27" t="str">
        <f t="shared" ca="1" si="14"/>
        <v/>
      </c>
      <c r="Z34" s="44" t="str">
        <f ca="1">IF(Y34="","",IF(Y34&lt;=Simulation!$K$7,"YES","NO"))</f>
        <v/>
      </c>
      <c r="AA34" s="27" t="str">
        <f t="shared" ca="1" si="15"/>
        <v/>
      </c>
      <c r="AB34" s="44" t="str">
        <f ca="1">IF(Z34="NO",IF(AA34&lt;=Simulation!$K$9,D34,E34),"")</f>
        <v/>
      </c>
      <c r="AD34" s="44">
        <f t="shared" ca="1" si="16"/>
        <v>4</v>
      </c>
      <c r="AE34" s="6" t="str">
        <f t="shared" ca="1" si="17"/>
        <v>-</v>
      </c>
      <c r="AF34" s="44">
        <f t="shared" ca="1" si="18"/>
        <v>8</v>
      </c>
      <c r="AH34" s="44" t="str">
        <f t="shared" ca="1" si="77"/>
        <v/>
      </c>
      <c r="AI34" s="44" t="str">
        <f t="shared" ca="1" si="77"/>
        <v/>
      </c>
      <c r="AJ34" s="44" t="str">
        <f t="shared" ca="1" si="77"/>
        <v/>
      </c>
      <c r="AL34" s="44">
        <f ca="1">IF(AL33&lt;&gt;"",IF(AND(AL33&lt;60*Simulation!$K$8, AL33+AM34&lt;60*Simulation!$K$8),AL33+AM34,""),"")</f>
        <v>400</v>
      </c>
      <c r="AM34" s="44">
        <f ca="1">IF(AL33&lt;&gt;"",IF(AND(BL33&lt;&gt;"", AN33=BL33),RANDBETWEEN(Simulation!$N$6,Simulation!$P$6),RANDBETWEEN(Simulation!$N$5,Simulation!$P$5)),"")</f>
        <v>24</v>
      </c>
      <c r="AN34" s="44">
        <f t="shared" ca="1" si="65"/>
        <v>1</v>
      </c>
      <c r="AO34" s="44">
        <f t="shared" ca="1" si="19"/>
        <v>3</v>
      </c>
      <c r="AP34" s="27">
        <f t="shared" ca="1" si="20"/>
        <v>0.35208519453023734</v>
      </c>
      <c r="AQ34" s="44">
        <f t="shared" ca="1" si="21"/>
        <v>2</v>
      </c>
      <c r="AR34" s="44" t="str">
        <f ca="1">IF(AL34&lt;&gt;"",VLOOKUP(AQ34,'Players Stats'!$C$88:$D$127,2),"")</f>
        <v>Shooting Guard</v>
      </c>
      <c r="AS34" s="44" t="str">
        <f ca="1">IF(AL34&lt;&gt;"",VLOOKUP(AQ34,'Players Stats'!$C$88:$E$127,3),"")</f>
        <v>Ray Allen</v>
      </c>
      <c r="AT34" s="27">
        <f t="shared" ca="1" si="22"/>
        <v>0.16763067144299693</v>
      </c>
      <c r="AU34" s="44">
        <f ca="1">IF(AL34&lt;&gt;"",VLOOKUP('Semi 1'!AQ34-5*('Semi 1'!AN34-1),'Players Stats'!$B$136:$J$140,1+AO34),"")</f>
        <v>6.9400000000000003E-2</v>
      </c>
      <c r="AV34" s="44" t="str">
        <f t="shared" ca="1" si="66"/>
        <v>NO</v>
      </c>
      <c r="AW34" s="27">
        <f t="shared" ca="1" si="23"/>
        <v>0.44421236862005709</v>
      </c>
      <c r="AX34" s="44">
        <f ca="1">IF(AL34&lt;&gt;"",IF(AV34="NO",VLOOKUP(AQ34,'Players Stats'!$C$88:$I$127,7),""),"")</f>
        <v>0.33870967741935487</v>
      </c>
      <c r="AY34" s="44">
        <f t="shared" ca="1" si="67"/>
        <v>2</v>
      </c>
      <c r="AZ34" s="27">
        <f t="shared" ca="1" si="24"/>
        <v>0.67292595535727651</v>
      </c>
      <c r="BA34" s="44">
        <f ca="1">IF(AV34="NO",VLOOKUP(AQ34,'Players Stats'!$C$88:$H$127,7-'Semi 1'!AY34),"")</f>
        <v>0.44900000000000001</v>
      </c>
      <c r="BB34" s="44">
        <f t="shared" ca="1" si="68"/>
        <v>0</v>
      </c>
      <c r="BC34" s="27">
        <f t="shared" ca="1" si="25"/>
        <v>0.9797407255530507</v>
      </c>
      <c r="BD34" s="44" t="str">
        <f ca="1">IF(BC34="","",IF(BC34&lt;=VLOOKUP(AQ34,'Players Stats'!$C$88:$L$127,10),"YES","NO"))</f>
        <v>NO</v>
      </c>
      <c r="BE34" s="27" t="str">
        <f t="shared" ca="1" si="26"/>
        <v/>
      </c>
      <c r="BF34" s="44" t="str">
        <f ca="1">IF(BD34="YES",IF(BE34&lt;=VLOOKUP(AQ34,'Players Stats'!$C$88:$H$127,6),1,0),"")</f>
        <v/>
      </c>
      <c r="BG34" s="27" t="str">
        <f t="shared" ca="1" si="27"/>
        <v/>
      </c>
      <c r="BH34" s="44" t="str">
        <f ca="1">IF(AND(BD34="YES",BG34&lt;&gt;""),IF(BG34&lt;=VLOOKUP(AQ34,'Players Stats'!$C$88:$H$127,6),1,0),"")</f>
        <v/>
      </c>
      <c r="BI34" s="27">
        <f t="shared" ca="1" si="28"/>
        <v>0.35082305045523954</v>
      </c>
      <c r="BJ34" s="44" t="str">
        <f ca="1">IF(BI34="","",IF(BI34&lt;=Simulation!$K$7,"YES","NO"))</f>
        <v>NO</v>
      </c>
      <c r="BK34" s="27">
        <f t="shared" ca="1" si="29"/>
        <v>0.17959949083872839</v>
      </c>
      <c r="BL34" s="44">
        <f ca="1">IF(BJ34="NO",IF(BK34&lt;=Simulation!$K$9,AN34,AO34),"")</f>
        <v>1</v>
      </c>
      <c r="BN34" s="44">
        <f t="shared" ca="1" si="30"/>
        <v>12</v>
      </c>
      <c r="BO34" s="6" t="str">
        <f t="shared" ca="1" si="31"/>
        <v>-</v>
      </c>
      <c r="BP34" s="44">
        <f t="shared" ca="1" si="32"/>
        <v>14</v>
      </c>
      <c r="BR34" s="44" t="str">
        <f t="shared" ca="1" si="2"/>
        <v/>
      </c>
      <c r="BS34" s="44" t="str">
        <f t="shared" ca="1" si="2"/>
        <v/>
      </c>
      <c r="BT34" s="44" t="str">
        <f t="shared" ca="1" si="2"/>
        <v/>
      </c>
      <c r="BU34" s="44"/>
      <c r="BV34" s="44">
        <f ca="1">IF(BV33&lt;&gt;"",IF(AND(BV33&lt;60*Simulation!$K$8, BV33+BW34&lt;60*Simulation!$K$8),BV33+BW34,""),"")</f>
        <v>352</v>
      </c>
      <c r="BW34" s="44">
        <f ca="1">IF(BV33&lt;&gt;"",IF(AND(CV33&lt;&gt;"", BX33=CV33),RANDBETWEEN(Simulation!$N$6,Simulation!$P$6),RANDBETWEEN(Simulation!$N$5,Simulation!$P$5)),"")</f>
        <v>10</v>
      </c>
      <c r="BX34" s="44">
        <f t="shared" ca="1" si="69"/>
        <v>3</v>
      </c>
      <c r="BY34" s="44">
        <f t="shared" ca="1" si="33"/>
        <v>1</v>
      </c>
      <c r="BZ34" s="27">
        <f t="shared" ca="1" si="34"/>
        <v>0.42312948474103329</v>
      </c>
      <c r="CA34" s="44">
        <f t="shared" ca="1" si="35"/>
        <v>13</v>
      </c>
      <c r="CB34" s="44" t="str">
        <f ca="1">IF(BV34&lt;&gt;"",VLOOKUP(CA34,'Players Stats'!$C$88:$D$127,2),"")</f>
        <v>Small Forward</v>
      </c>
      <c r="CC34" s="44" t="str">
        <f ca="1">IF(BV34&lt;&gt;"",VLOOKUP(CA34,'Players Stats'!$C$88:$E$127,3),"")</f>
        <v>David West</v>
      </c>
      <c r="CD34" s="27">
        <f t="shared" ca="1" si="36"/>
        <v>0.2243553200872066</v>
      </c>
      <c r="CE34" s="44">
        <f ca="1">IF(BV34&lt;&gt;"",VLOOKUP('Semi 1'!CA34-5*('Semi 1'!BX34-1),'Players Stats'!$B$136:$J$140,1+BY34),"")</f>
        <v>0.12745000000000001</v>
      </c>
      <c r="CF34" s="44" t="str">
        <f t="shared" ca="1" si="70"/>
        <v>NO</v>
      </c>
      <c r="CG34" s="27">
        <f t="shared" ca="1" si="37"/>
        <v>0.322290160609216</v>
      </c>
      <c r="CH34" s="44">
        <f ca="1">IF(BV34&lt;&gt;"",IF(CF34="NO",VLOOKUP(CA34,'Players Stats'!$C$88:$I$127,7),""),"")</f>
        <v>2.1276595744680847E-2</v>
      </c>
      <c r="CI34" s="44">
        <f t="shared" ca="1" si="71"/>
        <v>2</v>
      </c>
      <c r="CJ34" s="27">
        <f t="shared" ca="1" si="38"/>
        <v>0.40429140108312356</v>
      </c>
      <c r="CK34" s="44">
        <f ca="1">IF(CF34="NO",VLOOKUP(CA34,'Players Stats'!$C$88:$H$127,7-'Semi 1'!CI34),"")</f>
        <v>0.498</v>
      </c>
      <c r="CL34" s="44">
        <f t="shared" ca="1" si="72"/>
        <v>2</v>
      </c>
      <c r="CM34" s="27">
        <f t="shared" ca="1" si="39"/>
        <v>0.99929550522448807</v>
      </c>
      <c r="CN34" s="44" t="str">
        <f ca="1">IF(CM34="","",IF(CM34&lt;=VLOOKUP(CA34,'Players Stats'!$C$88:$L$127,10),"YES","NO"))</f>
        <v>NO</v>
      </c>
      <c r="CO34" s="27" t="str">
        <f t="shared" ca="1" si="40"/>
        <v/>
      </c>
      <c r="CP34" s="44" t="str">
        <f ca="1">IF(CN34="YES",IF(CO34&lt;=VLOOKUP(CA34,'Players Stats'!$C$88:$H$127,6),1,0),"")</f>
        <v/>
      </c>
      <c r="CQ34" s="27" t="str">
        <f t="shared" ca="1" si="41"/>
        <v/>
      </c>
      <c r="CR34" s="44" t="str">
        <f ca="1">IF(AND(CN34="YES",CQ34&lt;&gt;""),IF(CQ34&lt;=VLOOKUP(CA34,'Players Stats'!$C$88:$H$127,6),1,0),"")</f>
        <v/>
      </c>
      <c r="CS34" s="27" t="str">
        <f t="shared" ca="1" si="42"/>
        <v/>
      </c>
      <c r="CT34" s="44" t="str">
        <f ca="1">IF(CS34="","",IF(CS34&lt;=Simulation!$K$7,"YES","NO"))</f>
        <v/>
      </c>
      <c r="CU34" s="27" t="str">
        <f t="shared" ca="1" si="43"/>
        <v/>
      </c>
      <c r="CV34" s="44" t="str">
        <f ca="1">IF(CT34="NO",IF(CU34&lt;=Simulation!$K$9,BX34,BY34),"")</f>
        <v/>
      </c>
      <c r="CX34" s="44">
        <f t="shared" ca="1" si="44"/>
        <v>11</v>
      </c>
      <c r="CY34" s="6" t="str">
        <f t="shared" ca="1" si="45"/>
        <v>-</v>
      </c>
      <c r="CZ34" s="44">
        <f t="shared" ca="1" si="46"/>
        <v>8</v>
      </c>
      <c r="DB34" s="44" t="str">
        <f t="shared" ca="1" si="3"/>
        <v/>
      </c>
      <c r="DC34" s="44" t="str">
        <f t="shared" ca="1" si="3"/>
        <v/>
      </c>
      <c r="DD34" s="44" t="str">
        <f t="shared" ca="1" si="3"/>
        <v/>
      </c>
      <c r="DE34" s="44"/>
      <c r="DF34" s="44">
        <f ca="1">IF(DF33&lt;&gt;"",IF(AND(DF33&lt;60*Simulation!$K$8, DF33+DG34&lt;60*Simulation!$K$8),DF33+DG34,""),"")</f>
        <v>324</v>
      </c>
      <c r="DG34" s="44">
        <f ca="1">IF(DF33&lt;&gt;"",IF(AND(EF33&lt;&gt;"", DH33=EF33),RANDBETWEEN(Simulation!$N$6,Simulation!$P$6),RANDBETWEEN(Simulation!$N$5,Simulation!$P$5)),"")</f>
        <v>16</v>
      </c>
      <c r="DH34" s="44">
        <f t="shared" ca="1" si="73"/>
        <v>1</v>
      </c>
      <c r="DI34" s="44">
        <f t="shared" ca="1" si="47"/>
        <v>3</v>
      </c>
      <c r="DJ34" s="27">
        <f t="shared" ca="1" si="48"/>
        <v>0.25425967193195076</v>
      </c>
      <c r="DK34" s="44">
        <f t="shared" ca="1" si="49"/>
        <v>2</v>
      </c>
      <c r="DL34" s="44" t="str">
        <f ca="1">IF(DF34&lt;&gt;"",VLOOKUP(DK34,'Players Stats'!$C$88:$D$127,2),"")</f>
        <v>Shooting Guard</v>
      </c>
      <c r="DM34" s="44" t="str">
        <f ca="1">IF(DF34&lt;&gt;"",VLOOKUP(DK34,'Players Stats'!$C$88:$E$127,3),"")</f>
        <v>Ray Allen</v>
      </c>
      <c r="DN34" s="27">
        <f t="shared" ca="1" si="50"/>
        <v>0.36032277342430064</v>
      </c>
      <c r="DO34" s="44">
        <f ca="1">IF(DF34&lt;&gt;"",VLOOKUP('Semi 1'!DK34-5*('Semi 1'!DH34-1),'Players Stats'!$B$136:$J$140,1+DI34),"")</f>
        <v>6.9400000000000003E-2</v>
      </c>
      <c r="DP34" s="44" t="str">
        <f t="shared" ca="1" si="74"/>
        <v>NO</v>
      </c>
      <c r="DQ34" s="27">
        <f t="shared" ca="1" si="51"/>
        <v>0.23331900102894199</v>
      </c>
      <c r="DR34" s="44">
        <f ca="1">IF(DF34&lt;&gt;"",IF(DP34="NO",VLOOKUP(DK34,'Players Stats'!$C$88:$I$127,7),""),"")</f>
        <v>0.33870967741935487</v>
      </c>
      <c r="DS34" s="44">
        <f t="shared" ca="1" si="75"/>
        <v>3</v>
      </c>
      <c r="DT34" s="27">
        <f t="shared" ca="1" si="52"/>
        <v>0.63957739217964726</v>
      </c>
      <c r="DU34" s="44">
        <f ca="1">IF(DP34="NO",VLOOKUP(DK34,'Players Stats'!$C$88:$H$127,7-'Semi 1'!DS34),"")</f>
        <v>0.41899999999999998</v>
      </c>
      <c r="DV34" s="44">
        <f t="shared" ca="1" si="76"/>
        <v>0</v>
      </c>
      <c r="DW34" s="27" t="str">
        <f t="shared" ca="1" si="53"/>
        <v/>
      </c>
      <c r="DX34" s="44" t="str">
        <f ca="1">IF(DW34="","",IF(DW34&lt;=VLOOKUP(DK34,'Players Stats'!$C$88:$L$127,10),"YES","NO"))</f>
        <v/>
      </c>
      <c r="DY34" s="27" t="str">
        <f t="shared" ca="1" si="54"/>
        <v/>
      </c>
      <c r="DZ34" s="44" t="str">
        <f ca="1">IF(DX34="YES",IF(DY34&lt;=VLOOKUP(DK34,'Players Stats'!$C$88:$H$127,6),1,0),"")</f>
        <v/>
      </c>
      <c r="EA34" s="27" t="str">
        <f t="shared" ca="1" si="55"/>
        <v/>
      </c>
      <c r="EB34" s="44" t="str">
        <f ca="1">IF(AND(DX34="YES",EA34&lt;&gt;""),IF(EA34&lt;=VLOOKUP(DK34,'Players Stats'!$C$88:$H$127,6),1,0),"")</f>
        <v/>
      </c>
      <c r="EC34" s="27" t="str">
        <f t="shared" ca="1" si="56"/>
        <v/>
      </c>
      <c r="ED34" s="44" t="str">
        <f ca="1">IF(EC34="","",IF(EC34&lt;=Simulation!$K$7,"YES","NO"))</f>
        <v/>
      </c>
      <c r="EE34" s="27" t="str">
        <f t="shared" ca="1" si="57"/>
        <v/>
      </c>
      <c r="EF34" s="44" t="str">
        <f ca="1">IF(ED34="NO",IF(EE34&lt;=Simulation!$K$9,DH34,DI34),"")</f>
        <v/>
      </c>
      <c r="EH34" s="44">
        <f t="shared" ca="1" si="58"/>
        <v>5</v>
      </c>
      <c r="EI34" s="6" t="str">
        <f t="shared" ca="1" si="59"/>
        <v>-</v>
      </c>
      <c r="EJ34" s="44">
        <f t="shared" ca="1" si="60"/>
        <v>10</v>
      </c>
      <c r="EL34" s="44" t="str">
        <f t="shared" ca="1" si="4"/>
        <v/>
      </c>
      <c r="EM34" s="44" t="str">
        <f t="shared" ca="1" si="4"/>
        <v/>
      </c>
      <c r="EN34" s="44" t="str">
        <f t="shared" ca="1" si="4"/>
        <v/>
      </c>
    </row>
    <row r="35" spans="2:144">
      <c r="B35" s="44">
        <f ca="1">IF(B34&lt;&gt;"",IF(AND(B34&lt;60*Simulation!$K$8, B34+C35&lt;60*Simulation!$K$8),B34+C35,""),"")</f>
        <v>370</v>
      </c>
      <c r="C35" s="44">
        <f ca="1">IF(B34&lt;&gt;"",IF(AND(AB34&lt;&gt;"", D34=AB34),RANDBETWEEN(Simulation!$N$6,Simulation!$P$6),RANDBETWEEN(Simulation!$N$5,Simulation!$P$5)),"")</f>
        <v>16</v>
      </c>
      <c r="D35" s="44">
        <f t="shared" ca="1" si="61"/>
        <v>1</v>
      </c>
      <c r="E35" s="44">
        <f t="shared" ca="1" si="5"/>
        <v>3</v>
      </c>
      <c r="F35" s="27">
        <f t="shared" ca="1" si="6"/>
        <v>0.9012938766282268</v>
      </c>
      <c r="G35" s="44">
        <f t="shared" ca="1" si="7"/>
        <v>5</v>
      </c>
      <c r="H35" s="44" t="str">
        <f ca="1">IF(B35&lt;&gt;"",VLOOKUP(G35,'Players Stats'!$C$88:$D$127,2),"")</f>
        <v>Center</v>
      </c>
      <c r="I35" s="44" t="str">
        <f ca="1">IF(B35&lt;&gt;"",VLOOKUP(G35,'Players Stats'!$C$88:$E$127,3),"")</f>
        <v>Chris Bosh</v>
      </c>
      <c r="J35" s="27">
        <f t="shared" ca="1" si="8"/>
        <v>0.73531124667179937</v>
      </c>
      <c r="K35" s="44">
        <f ca="1">IF(B35&lt;&gt;"",VLOOKUP('Semi 1'!G35-5*('Semi 1'!D35-1),'Players Stats'!$B$136:$J$140,1+E35),"")</f>
        <v>0.14460000000000001</v>
      </c>
      <c r="L35" s="44" t="str">
        <f t="shared" ca="1" si="62"/>
        <v>NO</v>
      </c>
      <c r="M35" s="27">
        <f t="shared" ca="1" si="9"/>
        <v>0.7452157881722703</v>
      </c>
      <c r="N35" s="44">
        <f ca="1">IF(B35&lt;&gt;"",IF(L35="NO",VLOOKUP(G35,'Players Stats'!$C$88:$I$127,7),""),"")</f>
        <v>7.5187969924812026E-2</v>
      </c>
      <c r="O35" s="44">
        <f t="shared" ca="1" si="63"/>
        <v>2</v>
      </c>
      <c r="P35" s="27">
        <f t="shared" ca="1" si="10"/>
        <v>0.20299549492916691</v>
      </c>
      <c r="Q35" s="44">
        <f ca="1">IF(L35="NO",VLOOKUP(G35,'Players Stats'!$C$88:$H$127,7-'Semi 1'!O35),"")</f>
        <v>0.53500000000000003</v>
      </c>
      <c r="R35" s="44">
        <f t="shared" ca="1" si="64"/>
        <v>2</v>
      </c>
      <c r="S35" s="27">
        <f t="shared" ca="1" si="11"/>
        <v>0.87012482912218025</v>
      </c>
      <c r="T35" s="44" t="str">
        <f ca="1">IF(S35="","",IF(S35&lt;=VLOOKUP(G35,'Players Stats'!$C$88:$L$127,10),"YES","NO"))</f>
        <v>NO</v>
      </c>
      <c r="U35" s="27" t="str">
        <f t="shared" ca="1" si="12"/>
        <v/>
      </c>
      <c r="V35" s="44" t="str">
        <f ca="1">IF(T35="YES",IF(U35&lt;=VLOOKUP(G35,'Players Stats'!$C$88:$H$127,6),1,0),"")</f>
        <v/>
      </c>
      <c r="W35" s="27" t="str">
        <f t="shared" ca="1" si="13"/>
        <v/>
      </c>
      <c r="X35" s="44" t="str">
        <f ca="1">IF(AND(T35="YES",W35&lt;&gt;""),IF(W35&lt;=VLOOKUP(G35,'Players Stats'!$C$88:$H$127,6),1,0),"")</f>
        <v/>
      </c>
      <c r="Y35" s="27" t="str">
        <f t="shared" ca="1" si="14"/>
        <v/>
      </c>
      <c r="Z35" s="44" t="str">
        <f ca="1">IF(Y35="","",IF(Y35&lt;=Simulation!$K$7,"YES","NO"))</f>
        <v/>
      </c>
      <c r="AA35" s="27" t="str">
        <f t="shared" ca="1" si="15"/>
        <v/>
      </c>
      <c r="AB35" s="44" t="str">
        <f ca="1">IF(Z35="NO",IF(AA35&lt;=Simulation!$K$9,D35,E35),"")</f>
        <v/>
      </c>
      <c r="AD35" s="44">
        <f t="shared" ca="1" si="16"/>
        <v>6</v>
      </c>
      <c r="AE35" s="6" t="str">
        <f t="shared" ca="1" si="17"/>
        <v>-</v>
      </c>
      <c r="AF35" s="44">
        <f t="shared" ca="1" si="18"/>
        <v>8</v>
      </c>
      <c r="AH35" s="44" t="str">
        <f t="shared" ca="1" si="77"/>
        <v/>
      </c>
      <c r="AI35" s="44" t="str">
        <f t="shared" ca="1" si="77"/>
        <v/>
      </c>
      <c r="AJ35" s="44" t="str">
        <f t="shared" ca="1" si="77"/>
        <v/>
      </c>
      <c r="AL35" s="44">
        <f ca="1">IF(AL34&lt;&gt;"",IF(AND(AL34&lt;60*Simulation!$K$8, AL34+AM35&lt;60*Simulation!$K$8),AL34+AM35,""),"")</f>
        <v>412</v>
      </c>
      <c r="AM35" s="44">
        <f ca="1">IF(AL34&lt;&gt;"",IF(AND(BL34&lt;&gt;"", AN34=BL34),RANDBETWEEN(Simulation!$N$6,Simulation!$P$6),RANDBETWEEN(Simulation!$N$5,Simulation!$P$5)),"")</f>
        <v>12</v>
      </c>
      <c r="AN35" s="44">
        <f t="shared" ca="1" si="65"/>
        <v>1</v>
      </c>
      <c r="AO35" s="44">
        <f t="shared" ca="1" si="19"/>
        <v>3</v>
      </c>
      <c r="AP35" s="27">
        <f t="shared" ca="1" si="20"/>
        <v>0.7524279683495857</v>
      </c>
      <c r="AQ35" s="44">
        <f t="shared" ca="1" si="21"/>
        <v>4</v>
      </c>
      <c r="AR35" s="44" t="str">
        <f ca="1">IF(AL35&lt;&gt;"",VLOOKUP(AQ35,'Players Stats'!$C$88:$D$127,2),"")</f>
        <v>Power Forward</v>
      </c>
      <c r="AS35" s="44" t="str">
        <f ca="1">IF(AL35&lt;&gt;"",VLOOKUP(AQ35,'Players Stats'!$C$88:$E$127,3),"")</f>
        <v>Shane Battier</v>
      </c>
      <c r="AT35" s="27">
        <f t="shared" ca="1" si="22"/>
        <v>0.97130918754465323</v>
      </c>
      <c r="AU35" s="44">
        <f ca="1">IF(AL35&lt;&gt;"",VLOOKUP('Semi 1'!AQ35-5*('Semi 1'!AN35-1),'Players Stats'!$B$136:$J$140,1+AO35),"")</f>
        <v>0.11534999999999999</v>
      </c>
      <c r="AV35" s="44" t="str">
        <f t="shared" ca="1" si="66"/>
        <v>NO</v>
      </c>
      <c r="AW35" s="27">
        <f t="shared" ca="1" si="23"/>
        <v>0.37441235910571413</v>
      </c>
      <c r="AX35" s="44">
        <f ca="1">IF(AL35&lt;&gt;"",IF(AV35="NO",VLOOKUP(AQ35,'Players Stats'!$C$88:$I$127,7),""),"")</f>
        <v>0.46808510638297873</v>
      </c>
      <c r="AY35" s="44">
        <f t="shared" ca="1" si="67"/>
        <v>3</v>
      </c>
      <c r="AZ35" s="27">
        <f t="shared" ca="1" si="24"/>
        <v>0.71926727736662355</v>
      </c>
      <c r="BA35" s="44">
        <f ca="1">IF(AV35="NO",VLOOKUP(AQ35,'Players Stats'!$C$88:$H$127,7-'Semi 1'!AY35),"")</f>
        <v>0.43</v>
      </c>
      <c r="BB35" s="44">
        <f t="shared" ca="1" si="68"/>
        <v>0</v>
      </c>
      <c r="BC35" s="27" t="str">
        <f t="shared" ca="1" si="25"/>
        <v/>
      </c>
      <c r="BD35" s="44" t="str">
        <f ca="1">IF(BC35="","",IF(BC35&lt;=VLOOKUP(AQ35,'Players Stats'!$C$88:$L$127,10),"YES","NO"))</f>
        <v/>
      </c>
      <c r="BE35" s="27" t="str">
        <f t="shared" ca="1" si="26"/>
        <v/>
      </c>
      <c r="BF35" s="44" t="str">
        <f ca="1">IF(BD35="YES",IF(BE35&lt;=VLOOKUP(AQ35,'Players Stats'!$C$88:$H$127,6),1,0),"")</f>
        <v/>
      </c>
      <c r="BG35" s="27" t="str">
        <f t="shared" ca="1" si="27"/>
        <v/>
      </c>
      <c r="BH35" s="44" t="str">
        <f ca="1">IF(AND(BD35="YES",BG35&lt;&gt;""),IF(BG35&lt;=VLOOKUP(AQ35,'Players Stats'!$C$88:$H$127,6),1,0),"")</f>
        <v/>
      </c>
      <c r="BI35" s="27" t="str">
        <f t="shared" ca="1" si="28"/>
        <v/>
      </c>
      <c r="BJ35" s="44" t="str">
        <f ca="1">IF(BI35="","",IF(BI35&lt;=Simulation!$K$7,"YES","NO"))</f>
        <v/>
      </c>
      <c r="BK35" s="27" t="str">
        <f t="shared" ca="1" si="29"/>
        <v/>
      </c>
      <c r="BL35" s="44" t="str">
        <f ca="1">IF(BJ35="NO",IF(BK35&lt;=Simulation!$K$9,AN35,AO35),"")</f>
        <v/>
      </c>
      <c r="BN35" s="44">
        <f t="shared" ca="1" si="30"/>
        <v>12</v>
      </c>
      <c r="BO35" s="6" t="str">
        <f t="shared" ca="1" si="31"/>
        <v>-</v>
      </c>
      <c r="BP35" s="44">
        <f t="shared" ca="1" si="32"/>
        <v>14</v>
      </c>
      <c r="BR35" s="44" t="str">
        <f t="shared" ca="1" si="2"/>
        <v/>
      </c>
      <c r="BS35" s="44" t="str">
        <f t="shared" ca="1" si="2"/>
        <v/>
      </c>
      <c r="BT35" s="44" t="str">
        <f t="shared" ca="1" si="2"/>
        <v/>
      </c>
      <c r="BU35" s="44"/>
      <c r="BV35" s="44">
        <f ca="1">IF(BV34&lt;&gt;"",IF(AND(BV34&lt;60*Simulation!$K$8, BV34+BW35&lt;60*Simulation!$K$8),BV34+BW35,""),"")</f>
        <v>371</v>
      </c>
      <c r="BW35" s="44">
        <f ca="1">IF(BV34&lt;&gt;"",IF(AND(CV34&lt;&gt;"", BX34=CV34),RANDBETWEEN(Simulation!$N$6,Simulation!$P$6),RANDBETWEEN(Simulation!$N$5,Simulation!$P$5)),"")</f>
        <v>19</v>
      </c>
      <c r="BX35" s="44">
        <f t="shared" ca="1" si="69"/>
        <v>1</v>
      </c>
      <c r="BY35" s="44">
        <f t="shared" ca="1" si="33"/>
        <v>3</v>
      </c>
      <c r="BZ35" s="27">
        <f t="shared" ca="1" si="34"/>
        <v>0.22959984385921584</v>
      </c>
      <c r="CA35" s="44">
        <f t="shared" ca="1" si="35"/>
        <v>2</v>
      </c>
      <c r="CB35" s="44" t="str">
        <f ca="1">IF(BV35&lt;&gt;"",VLOOKUP(CA35,'Players Stats'!$C$88:$D$127,2),"")</f>
        <v>Shooting Guard</v>
      </c>
      <c r="CC35" s="44" t="str">
        <f ca="1">IF(BV35&lt;&gt;"",VLOOKUP(CA35,'Players Stats'!$C$88:$E$127,3),"")</f>
        <v>Ray Allen</v>
      </c>
      <c r="CD35" s="27">
        <f t="shared" ca="1" si="36"/>
        <v>0.81421457757049942</v>
      </c>
      <c r="CE35" s="44">
        <f ca="1">IF(BV35&lt;&gt;"",VLOOKUP('Semi 1'!CA35-5*('Semi 1'!BX35-1),'Players Stats'!$B$136:$J$140,1+BY35),"")</f>
        <v>6.9400000000000003E-2</v>
      </c>
      <c r="CF35" s="44" t="str">
        <f t="shared" ca="1" si="70"/>
        <v>NO</v>
      </c>
      <c r="CG35" s="27">
        <f t="shared" ca="1" si="37"/>
        <v>0.99214289226036534</v>
      </c>
      <c r="CH35" s="44">
        <f ca="1">IF(BV35&lt;&gt;"",IF(CF35="NO",VLOOKUP(CA35,'Players Stats'!$C$88:$I$127,7),""),"")</f>
        <v>0.33870967741935487</v>
      </c>
      <c r="CI35" s="44">
        <f t="shared" ca="1" si="71"/>
        <v>2</v>
      </c>
      <c r="CJ35" s="27">
        <f t="shared" ca="1" si="38"/>
        <v>0.1440689197087075</v>
      </c>
      <c r="CK35" s="44">
        <f ca="1">IF(CF35="NO",VLOOKUP(CA35,'Players Stats'!$C$88:$H$127,7-'Semi 1'!CI35),"")</f>
        <v>0.44900000000000001</v>
      </c>
      <c r="CL35" s="44">
        <f t="shared" ca="1" si="72"/>
        <v>2</v>
      </c>
      <c r="CM35" s="27">
        <f t="shared" ca="1" si="39"/>
        <v>0.85500107033249839</v>
      </c>
      <c r="CN35" s="44" t="str">
        <f ca="1">IF(CM35="","",IF(CM35&lt;=VLOOKUP(CA35,'Players Stats'!$C$88:$L$127,10),"YES","NO"))</f>
        <v>NO</v>
      </c>
      <c r="CO35" s="27" t="str">
        <f t="shared" ca="1" si="40"/>
        <v/>
      </c>
      <c r="CP35" s="44" t="str">
        <f ca="1">IF(CN35="YES",IF(CO35&lt;=VLOOKUP(CA35,'Players Stats'!$C$88:$H$127,6),1,0),"")</f>
        <v/>
      </c>
      <c r="CQ35" s="27" t="str">
        <f t="shared" ca="1" si="41"/>
        <v/>
      </c>
      <c r="CR35" s="44" t="str">
        <f ca="1">IF(AND(CN35="YES",CQ35&lt;&gt;""),IF(CQ35&lt;=VLOOKUP(CA35,'Players Stats'!$C$88:$H$127,6),1,0),"")</f>
        <v/>
      </c>
      <c r="CS35" s="27" t="str">
        <f t="shared" ca="1" si="42"/>
        <v/>
      </c>
      <c r="CT35" s="44" t="str">
        <f ca="1">IF(CS35="","",IF(CS35&lt;=Simulation!$K$7,"YES","NO"))</f>
        <v/>
      </c>
      <c r="CU35" s="27" t="str">
        <f t="shared" ca="1" si="43"/>
        <v/>
      </c>
      <c r="CV35" s="44" t="str">
        <f ca="1">IF(CT35="NO",IF(CU35&lt;=Simulation!$K$9,BX35,BY35),"")</f>
        <v/>
      </c>
      <c r="CX35" s="44">
        <f t="shared" ca="1" si="44"/>
        <v>13</v>
      </c>
      <c r="CY35" s="6" t="str">
        <f t="shared" ca="1" si="45"/>
        <v>-</v>
      </c>
      <c r="CZ35" s="44">
        <f t="shared" ca="1" si="46"/>
        <v>8</v>
      </c>
      <c r="DB35" s="44" t="str">
        <f t="shared" ca="1" si="3"/>
        <v/>
      </c>
      <c r="DC35" s="44" t="str">
        <f t="shared" ca="1" si="3"/>
        <v/>
      </c>
      <c r="DD35" s="44" t="str">
        <f t="shared" ca="1" si="3"/>
        <v/>
      </c>
      <c r="DE35" s="44"/>
      <c r="DF35" s="44">
        <f ca="1">IF(DF34&lt;&gt;"",IF(AND(DF34&lt;60*Simulation!$K$8, DF34+DG35&lt;60*Simulation!$K$8),DF34+DG35,""),"")</f>
        <v>341</v>
      </c>
      <c r="DG35" s="44">
        <f ca="1">IF(DF34&lt;&gt;"",IF(AND(EF34&lt;&gt;"", DH34=EF34),RANDBETWEEN(Simulation!$N$6,Simulation!$P$6),RANDBETWEEN(Simulation!$N$5,Simulation!$P$5)),"")</f>
        <v>17</v>
      </c>
      <c r="DH35" s="44">
        <f t="shared" ca="1" si="73"/>
        <v>3</v>
      </c>
      <c r="DI35" s="44">
        <f t="shared" ca="1" si="47"/>
        <v>1</v>
      </c>
      <c r="DJ35" s="27">
        <f t="shared" ca="1" si="48"/>
        <v>3.7974308663622169E-2</v>
      </c>
      <c r="DK35" s="44">
        <f t="shared" ca="1" si="49"/>
        <v>11</v>
      </c>
      <c r="DL35" s="44" t="str">
        <f ca="1">IF(DF35&lt;&gt;"",VLOOKUP(DK35,'Players Stats'!$C$88:$D$127,2),"")</f>
        <v>Point Guard</v>
      </c>
      <c r="DM35" s="44" t="str">
        <f ca="1">IF(DF35&lt;&gt;"",VLOOKUP(DK35,'Players Stats'!$C$88:$E$127,3),"")</f>
        <v>Lance Stephenson</v>
      </c>
      <c r="DN35" s="27">
        <f t="shared" ca="1" si="50"/>
        <v>0.36357738854555222</v>
      </c>
      <c r="DO35" s="44">
        <f ca="1">IF(DF35&lt;&gt;"",VLOOKUP('Semi 1'!DK35-5*('Semi 1'!DH35-1),'Players Stats'!$B$136:$J$140,1+DI35),"")</f>
        <v>0.13875000000000001</v>
      </c>
      <c r="DP35" s="44" t="str">
        <f t="shared" ca="1" si="74"/>
        <v>NO</v>
      </c>
      <c r="DQ35" s="27">
        <f t="shared" ca="1" si="51"/>
        <v>0.9328857072747575</v>
      </c>
      <c r="DR35" s="44">
        <f ca="1">IF(DF35&lt;&gt;"",IF(DP35="NO",VLOOKUP(DK35,'Players Stats'!$C$88:$I$127,7),""),"")</f>
        <v>0.23762376237623761</v>
      </c>
      <c r="DS35" s="44">
        <f t="shared" ca="1" si="75"/>
        <v>2</v>
      </c>
      <c r="DT35" s="27">
        <f t="shared" ca="1" si="52"/>
        <v>0.78781165110689666</v>
      </c>
      <c r="DU35" s="44">
        <f ca="1">IF(DP35="NO",VLOOKUP(DK35,'Players Stats'!$C$88:$H$127,7-'Semi 1'!DS35),"")</f>
        <v>0.46</v>
      </c>
      <c r="DV35" s="44">
        <f t="shared" ca="1" si="76"/>
        <v>0</v>
      </c>
      <c r="DW35" s="27">
        <f t="shared" ca="1" si="53"/>
        <v>0.62532951251203783</v>
      </c>
      <c r="DX35" s="44" t="str">
        <f ca="1">IF(DW35="","",IF(DW35&lt;=VLOOKUP(DK35,'Players Stats'!$C$88:$L$127,10),"YES","NO"))</f>
        <v>NO</v>
      </c>
      <c r="DY35" s="27" t="str">
        <f t="shared" ca="1" si="54"/>
        <v/>
      </c>
      <c r="DZ35" s="44" t="str">
        <f ca="1">IF(DX35="YES",IF(DY35&lt;=VLOOKUP(DK35,'Players Stats'!$C$88:$H$127,6),1,0),"")</f>
        <v/>
      </c>
      <c r="EA35" s="27" t="str">
        <f t="shared" ca="1" si="55"/>
        <v/>
      </c>
      <c r="EB35" s="44" t="str">
        <f ca="1">IF(AND(DX35="YES",EA35&lt;&gt;""),IF(EA35&lt;=VLOOKUP(DK35,'Players Stats'!$C$88:$H$127,6),1,0),"")</f>
        <v/>
      </c>
      <c r="EC35" s="27">
        <f t="shared" ca="1" si="56"/>
        <v>0.73640292339954139</v>
      </c>
      <c r="ED35" s="44" t="str">
        <f ca="1">IF(EC35="","",IF(EC35&lt;=Simulation!$K$7,"YES","NO"))</f>
        <v>NO</v>
      </c>
      <c r="EE35" s="27">
        <f t="shared" ca="1" si="57"/>
        <v>0.85097644275639783</v>
      </c>
      <c r="EF35" s="44">
        <f ca="1">IF(ED35="NO",IF(EE35&lt;=Simulation!$K$9,DH35,DI35),"")</f>
        <v>1</v>
      </c>
      <c r="EH35" s="44">
        <f t="shared" ca="1" si="58"/>
        <v>5</v>
      </c>
      <c r="EI35" s="6" t="str">
        <f t="shared" ca="1" si="59"/>
        <v>-</v>
      </c>
      <c r="EJ35" s="44">
        <f t="shared" ca="1" si="60"/>
        <v>10</v>
      </c>
      <c r="EL35" s="44" t="str">
        <f t="shared" ca="1" si="4"/>
        <v/>
      </c>
      <c r="EM35" s="44" t="str">
        <f t="shared" ca="1" si="4"/>
        <v/>
      </c>
      <c r="EN35" s="44" t="str">
        <f t="shared" ca="1" si="4"/>
        <v/>
      </c>
    </row>
    <row r="36" spans="2:144">
      <c r="B36" s="44">
        <f ca="1">IF(B35&lt;&gt;"",IF(AND(B35&lt;60*Simulation!$K$8, B35+C36&lt;60*Simulation!$K$8),B35+C36,""),"")</f>
        <v>392</v>
      </c>
      <c r="C36" s="44">
        <f ca="1">IF(B35&lt;&gt;"",IF(AND(AB35&lt;&gt;"", D35=AB35),RANDBETWEEN(Simulation!$N$6,Simulation!$P$6),RANDBETWEEN(Simulation!$N$5,Simulation!$P$5)),"")</f>
        <v>22</v>
      </c>
      <c r="D36" s="44">
        <f t="shared" ca="1" si="61"/>
        <v>3</v>
      </c>
      <c r="E36" s="44">
        <f t="shared" ca="1" si="5"/>
        <v>1</v>
      </c>
      <c r="F36" s="27">
        <f t="shared" ca="1" si="6"/>
        <v>0.41361093309096697</v>
      </c>
      <c r="G36" s="44">
        <f t="shared" ca="1" si="7"/>
        <v>13</v>
      </c>
      <c r="H36" s="44" t="str">
        <f ca="1">IF(B36&lt;&gt;"",VLOOKUP(G36,'Players Stats'!$C$88:$D$127,2),"")</f>
        <v>Small Forward</v>
      </c>
      <c r="I36" s="44" t="str">
        <f ca="1">IF(B36&lt;&gt;"",VLOOKUP(G36,'Players Stats'!$C$88:$E$127,3),"")</f>
        <v>David West</v>
      </c>
      <c r="J36" s="27">
        <f t="shared" ca="1" si="8"/>
        <v>0.49654277061208363</v>
      </c>
      <c r="K36" s="44">
        <f ca="1">IF(B36&lt;&gt;"",VLOOKUP('Semi 1'!G36-5*('Semi 1'!D36-1),'Players Stats'!$B$136:$J$140,1+E36),"")</f>
        <v>0.12745000000000001</v>
      </c>
      <c r="L36" s="44" t="str">
        <f t="shared" ca="1" si="62"/>
        <v>NO</v>
      </c>
      <c r="M36" s="27">
        <f t="shared" ca="1" si="9"/>
        <v>0.18623984908931546</v>
      </c>
      <c r="N36" s="44">
        <f ca="1">IF(B36&lt;&gt;"",IF(L36="NO",VLOOKUP(G36,'Players Stats'!$C$88:$I$127,7),""),"")</f>
        <v>2.1276595744680847E-2</v>
      </c>
      <c r="O36" s="44">
        <f t="shared" ca="1" si="63"/>
        <v>2</v>
      </c>
      <c r="P36" s="27">
        <f t="shared" ca="1" si="10"/>
        <v>0.31690205484462075</v>
      </c>
      <c r="Q36" s="44">
        <f ca="1">IF(L36="NO",VLOOKUP(G36,'Players Stats'!$C$88:$H$127,7-'Semi 1'!O36),"")</f>
        <v>0.498</v>
      </c>
      <c r="R36" s="44">
        <f t="shared" ca="1" si="64"/>
        <v>2</v>
      </c>
      <c r="S36" s="27">
        <f t="shared" ca="1" si="11"/>
        <v>0.39835291296839703</v>
      </c>
      <c r="T36" s="44" t="str">
        <f ca="1">IF(S36="","",IF(S36&lt;=VLOOKUP(G36,'Players Stats'!$C$88:$L$127,10),"YES","NO"))</f>
        <v>NO</v>
      </c>
      <c r="U36" s="27" t="str">
        <f t="shared" ca="1" si="12"/>
        <v/>
      </c>
      <c r="V36" s="44" t="str">
        <f ca="1">IF(T36="YES",IF(U36&lt;=VLOOKUP(G36,'Players Stats'!$C$88:$H$127,6),1,0),"")</f>
        <v/>
      </c>
      <c r="W36" s="27" t="str">
        <f t="shared" ca="1" si="13"/>
        <v/>
      </c>
      <c r="X36" s="44" t="str">
        <f ca="1">IF(AND(T36="YES",W36&lt;&gt;""),IF(W36&lt;=VLOOKUP(G36,'Players Stats'!$C$88:$H$127,6),1,0),"")</f>
        <v/>
      </c>
      <c r="Y36" s="27" t="str">
        <f t="shared" ca="1" si="14"/>
        <v/>
      </c>
      <c r="Z36" s="44" t="str">
        <f ca="1">IF(Y36="","",IF(Y36&lt;=Simulation!$K$7,"YES","NO"))</f>
        <v/>
      </c>
      <c r="AA36" s="27" t="str">
        <f t="shared" ca="1" si="15"/>
        <v/>
      </c>
      <c r="AB36" s="44" t="str">
        <f ca="1">IF(Z36="NO",IF(AA36&lt;=Simulation!$K$9,D36,E36),"")</f>
        <v/>
      </c>
      <c r="AD36" s="44">
        <f t="shared" ca="1" si="16"/>
        <v>6</v>
      </c>
      <c r="AE36" s="6" t="str">
        <f t="shared" ca="1" si="17"/>
        <v>-</v>
      </c>
      <c r="AF36" s="44">
        <f t="shared" ca="1" si="18"/>
        <v>10</v>
      </c>
      <c r="AH36" s="44" t="str">
        <f t="shared" ca="1" si="77"/>
        <v/>
      </c>
      <c r="AI36" s="44" t="str">
        <f t="shared" ca="1" si="77"/>
        <v/>
      </c>
      <c r="AJ36" s="44" t="str">
        <f t="shared" ca="1" si="77"/>
        <v/>
      </c>
      <c r="AL36" s="44">
        <f ca="1">IF(AL35&lt;&gt;"",IF(AND(AL35&lt;60*Simulation!$K$8, AL35+AM36&lt;60*Simulation!$K$8),AL35+AM36,""),"")</f>
        <v>432</v>
      </c>
      <c r="AM36" s="44">
        <f ca="1">IF(AL35&lt;&gt;"",IF(AND(BL35&lt;&gt;"", AN35=BL35),RANDBETWEEN(Simulation!$N$6,Simulation!$P$6),RANDBETWEEN(Simulation!$N$5,Simulation!$P$5)),"")</f>
        <v>20</v>
      </c>
      <c r="AN36" s="44">
        <f t="shared" ca="1" si="65"/>
        <v>3</v>
      </c>
      <c r="AO36" s="44">
        <f t="shared" ca="1" si="19"/>
        <v>1</v>
      </c>
      <c r="AP36" s="27">
        <f t="shared" ca="1" si="20"/>
        <v>9.3690476189742244E-2</v>
      </c>
      <c r="AQ36" s="44">
        <f t="shared" ca="1" si="21"/>
        <v>11</v>
      </c>
      <c r="AR36" s="44" t="str">
        <f ca="1">IF(AL36&lt;&gt;"",VLOOKUP(AQ36,'Players Stats'!$C$88:$D$127,2),"")</f>
        <v>Point Guard</v>
      </c>
      <c r="AS36" s="44" t="str">
        <f ca="1">IF(AL36&lt;&gt;"",VLOOKUP(AQ36,'Players Stats'!$C$88:$E$127,3),"")</f>
        <v>Lance Stephenson</v>
      </c>
      <c r="AT36" s="27">
        <f t="shared" ca="1" si="22"/>
        <v>0.35145140625517679</v>
      </c>
      <c r="AU36" s="44">
        <f ca="1">IF(AL36&lt;&gt;"",VLOOKUP('Semi 1'!AQ36-5*('Semi 1'!AN36-1),'Players Stats'!$B$136:$J$140,1+AO36),"")</f>
        <v>0.13875000000000001</v>
      </c>
      <c r="AV36" s="44" t="str">
        <f t="shared" ca="1" si="66"/>
        <v>NO</v>
      </c>
      <c r="AW36" s="27">
        <f t="shared" ca="1" si="23"/>
        <v>0.95215533517168804</v>
      </c>
      <c r="AX36" s="44">
        <f ca="1">IF(AL36&lt;&gt;"",IF(AV36="NO",VLOOKUP(AQ36,'Players Stats'!$C$88:$I$127,7),""),"")</f>
        <v>0.23762376237623761</v>
      </c>
      <c r="AY36" s="44">
        <f t="shared" ca="1" si="67"/>
        <v>2</v>
      </c>
      <c r="AZ36" s="27">
        <f t="shared" ca="1" si="24"/>
        <v>0.40547307494126306</v>
      </c>
      <c r="BA36" s="44">
        <f ca="1">IF(AV36="NO",VLOOKUP(AQ36,'Players Stats'!$C$88:$H$127,7-'Semi 1'!AY36),"")</f>
        <v>0.46</v>
      </c>
      <c r="BB36" s="44">
        <f t="shared" ca="1" si="68"/>
        <v>2</v>
      </c>
      <c r="BC36" s="27">
        <f t="shared" ca="1" si="25"/>
        <v>9.4175203492687598E-2</v>
      </c>
      <c r="BD36" s="44" t="str">
        <f ca="1">IF(BC36="","",IF(BC36&lt;=VLOOKUP(AQ36,'Players Stats'!$C$88:$L$127,10),"YES","NO"))</f>
        <v>NO</v>
      </c>
      <c r="BE36" s="27" t="str">
        <f t="shared" ca="1" si="26"/>
        <v/>
      </c>
      <c r="BF36" s="44" t="str">
        <f ca="1">IF(BD36="YES",IF(BE36&lt;=VLOOKUP(AQ36,'Players Stats'!$C$88:$H$127,6),1,0),"")</f>
        <v/>
      </c>
      <c r="BG36" s="27" t="str">
        <f t="shared" ca="1" si="27"/>
        <v/>
      </c>
      <c r="BH36" s="44" t="str">
        <f ca="1">IF(AND(BD36="YES",BG36&lt;&gt;""),IF(BG36&lt;=VLOOKUP(AQ36,'Players Stats'!$C$88:$H$127,6),1,0),"")</f>
        <v/>
      </c>
      <c r="BI36" s="27" t="str">
        <f t="shared" ca="1" si="28"/>
        <v/>
      </c>
      <c r="BJ36" s="44" t="str">
        <f ca="1">IF(BI36="","",IF(BI36&lt;=Simulation!$K$7,"YES","NO"))</f>
        <v/>
      </c>
      <c r="BK36" s="27" t="str">
        <f t="shared" ca="1" si="29"/>
        <v/>
      </c>
      <c r="BL36" s="44" t="str">
        <f ca="1">IF(BJ36="NO",IF(BK36&lt;=Simulation!$K$9,AN36,AO36),"")</f>
        <v/>
      </c>
      <c r="BN36" s="44">
        <f t="shared" ca="1" si="30"/>
        <v>12</v>
      </c>
      <c r="BO36" s="6" t="str">
        <f t="shared" ca="1" si="31"/>
        <v>-</v>
      </c>
      <c r="BP36" s="44">
        <f t="shared" ca="1" si="32"/>
        <v>16</v>
      </c>
      <c r="BR36" s="44" t="str">
        <f t="shared" ca="1" si="2"/>
        <v/>
      </c>
      <c r="BS36" s="44" t="str">
        <f t="shared" ca="1" si="2"/>
        <v/>
      </c>
      <c r="BT36" s="44" t="str">
        <f t="shared" ca="1" si="2"/>
        <v/>
      </c>
      <c r="BU36" s="44"/>
      <c r="BV36" s="44">
        <f ca="1">IF(BV35&lt;&gt;"",IF(AND(BV35&lt;60*Simulation!$K$8, BV35+BW36&lt;60*Simulation!$K$8),BV35+BW36,""),"")</f>
        <v>395</v>
      </c>
      <c r="BW36" s="44">
        <f ca="1">IF(BV35&lt;&gt;"",IF(AND(CV35&lt;&gt;"", BX35=CV35),RANDBETWEEN(Simulation!$N$6,Simulation!$P$6),RANDBETWEEN(Simulation!$N$5,Simulation!$P$5)),"")</f>
        <v>24</v>
      </c>
      <c r="BX36" s="44">
        <f t="shared" ca="1" si="69"/>
        <v>3</v>
      </c>
      <c r="BY36" s="44">
        <f t="shared" ca="1" si="33"/>
        <v>1</v>
      </c>
      <c r="BZ36" s="27">
        <f t="shared" ca="1" si="34"/>
        <v>0.11471899574896904</v>
      </c>
      <c r="CA36" s="44">
        <f t="shared" ca="1" si="35"/>
        <v>11</v>
      </c>
      <c r="CB36" s="44" t="str">
        <f ca="1">IF(BV36&lt;&gt;"",VLOOKUP(CA36,'Players Stats'!$C$88:$D$127,2),"")</f>
        <v>Point Guard</v>
      </c>
      <c r="CC36" s="44" t="str">
        <f ca="1">IF(BV36&lt;&gt;"",VLOOKUP(CA36,'Players Stats'!$C$88:$E$127,3),"")</f>
        <v>Lance Stephenson</v>
      </c>
      <c r="CD36" s="27">
        <f t="shared" ca="1" si="36"/>
        <v>0.58251765299159852</v>
      </c>
      <c r="CE36" s="44">
        <f ca="1">IF(BV36&lt;&gt;"",VLOOKUP('Semi 1'!CA36-5*('Semi 1'!BX36-1),'Players Stats'!$B$136:$J$140,1+BY36),"")</f>
        <v>0.13875000000000001</v>
      </c>
      <c r="CF36" s="44" t="str">
        <f t="shared" ca="1" si="70"/>
        <v>NO</v>
      </c>
      <c r="CG36" s="27">
        <f t="shared" ca="1" si="37"/>
        <v>0.50515102816690904</v>
      </c>
      <c r="CH36" s="44">
        <f ca="1">IF(BV36&lt;&gt;"",IF(CF36="NO",VLOOKUP(CA36,'Players Stats'!$C$88:$I$127,7),""),"")</f>
        <v>0.23762376237623761</v>
      </c>
      <c r="CI36" s="44">
        <f t="shared" ca="1" si="71"/>
        <v>2</v>
      </c>
      <c r="CJ36" s="27">
        <f t="shared" ca="1" si="38"/>
        <v>0.48117025750563847</v>
      </c>
      <c r="CK36" s="44">
        <f ca="1">IF(CF36="NO",VLOOKUP(CA36,'Players Stats'!$C$88:$H$127,7-'Semi 1'!CI36),"")</f>
        <v>0.46</v>
      </c>
      <c r="CL36" s="44">
        <f t="shared" ca="1" si="72"/>
        <v>0</v>
      </c>
      <c r="CM36" s="27">
        <f t="shared" ca="1" si="39"/>
        <v>0.62977253141333167</v>
      </c>
      <c r="CN36" s="44" t="str">
        <f ca="1">IF(CM36="","",IF(CM36&lt;=VLOOKUP(CA36,'Players Stats'!$C$88:$L$127,10),"YES","NO"))</f>
        <v>NO</v>
      </c>
      <c r="CO36" s="27" t="str">
        <f t="shared" ca="1" si="40"/>
        <v/>
      </c>
      <c r="CP36" s="44" t="str">
        <f ca="1">IF(CN36="YES",IF(CO36&lt;=VLOOKUP(CA36,'Players Stats'!$C$88:$H$127,6),1,0),"")</f>
        <v/>
      </c>
      <c r="CQ36" s="27" t="str">
        <f t="shared" ca="1" si="41"/>
        <v/>
      </c>
      <c r="CR36" s="44" t="str">
        <f ca="1">IF(AND(CN36="YES",CQ36&lt;&gt;""),IF(CQ36&lt;=VLOOKUP(CA36,'Players Stats'!$C$88:$H$127,6),1,0),"")</f>
        <v/>
      </c>
      <c r="CS36" s="27">
        <f t="shared" ca="1" si="42"/>
        <v>0.47758115860324535</v>
      </c>
      <c r="CT36" s="44" t="str">
        <f ca="1">IF(CS36="","",IF(CS36&lt;=Simulation!$K$7,"YES","NO"))</f>
        <v>NO</v>
      </c>
      <c r="CU36" s="27">
        <f t="shared" ca="1" si="43"/>
        <v>0.79052395320886659</v>
      </c>
      <c r="CV36" s="44">
        <f ca="1">IF(CT36="NO",IF(CU36&lt;=Simulation!$K$9,BX36,BY36),"")</f>
        <v>1</v>
      </c>
      <c r="CX36" s="44">
        <f t="shared" ca="1" si="44"/>
        <v>13</v>
      </c>
      <c r="CY36" s="6" t="str">
        <f t="shared" ca="1" si="45"/>
        <v>-</v>
      </c>
      <c r="CZ36" s="44">
        <f t="shared" ca="1" si="46"/>
        <v>8</v>
      </c>
      <c r="DB36" s="44" t="str">
        <f t="shared" ca="1" si="3"/>
        <v/>
      </c>
      <c r="DC36" s="44" t="str">
        <f t="shared" ca="1" si="3"/>
        <v/>
      </c>
      <c r="DD36" s="44" t="str">
        <f t="shared" ca="1" si="3"/>
        <v/>
      </c>
      <c r="DE36" s="44"/>
      <c r="DF36" s="44">
        <f ca="1">IF(DF35&lt;&gt;"",IF(AND(DF35&lt;60*Simulation!$K$8, DF35+DG36&lt;60*Simulation!$K$8),DF35+DG36,""),"")</f>
        <v>352</v>
      </c>
      <c r="DG36" s="44">
        <f ca="1">IF(DF35&lt;&gt;"",IF(AND(EF35&lt;&gt;"", DH35=EF35),RANDBETWEEN(Simulation!$N$6,Simulation!$P$6),RANDBETWEEN(Simulation!$N$5,Simulation!$P$5)),"")</f>
        <v>11</v>
      </c>
      <c r="DH36" s="44">
        <f t="shared" ca="1" si="73"/>
        <v>1</v>
      </c>
      <c r="DI36" s="44">
        <f t="shared" ca="1" si="47"/>
        <v>3</v>
      </c>
      <c r="DJ36" s="27">
        <f t="shared" ca="1" si="48"/>
        <v>0.89291031614837268</v>
      </c>
      <c r="DK36" s="44">
        <f t="shared" ca="1" si="49"/>
        <v>5</v>
      </c>
      <c r="DL36" s="44" t="str">
        <f ca="1">IF(DF36&lt;&gt;"",VLOOKUP(DK36,'Players Stats'!$C$88:$D$127,2),"")</f>
        <v>Center</v>
      </c>
      <c r="DM36" s="44" t="str">
        <f ca="1">IF(DF36&lt;&gt;"",VLOOKUP(DK36,'Players Stats'!$C$88:$E$127,3),"")</f>
        <v>Chris Bosh</v>
      </c>
      <c r="DN36" s="27">
        <f t="shared" ca="1" si="50"/>
        <v>0.32155698509971409</v>
      </c>
      <c r="DO36" s="44">
        <f ca="1">IF(DF36&lt;&gt;"",VLOOKUP('Semi 1'!DK36-5*('Semi 1'!DH36-1),'Players Stats'!$B$136:$J$140,1+DI36),"")</f>
        <v>0.14460000000000001</v>
      </c>
      <c r="DP36" s="44" t="str">
        <f t="shared" ca="1" si="74"/>
        <v>NO</v>
      </c>
      <c r="DQ36" s="27">
        <f t="shared" ca="1" si="51"/>
        <v>0.3488950285099397</v>
      </c>
      <c r="DR36" s="44">
        <f ca="1">IF(DF36&lt;&gt;"",IF(DP36="NO",VLOOKUP(DK36,'Players Stats'!$C$88:$I$127,7),""),"")</f>
        <v>7.5187969924812026E-2</v>
      </c>
      <c r="DS36" s="44">
        <f t="shared" ca="1" si="75"/>
        <v>2</v>
      </c>
      <c r="DT36" s="27">
        <f t="shared" ca="1" si="52"/>
        <v>0.83964580948967293</v>
      </c>
      <c r="DU36" s="44">
        <f ca="1">IF(DP36="NO",VLOOKUP(DK36,'Players Stats'!$C$88:$H$127,7-'Semi 1'!DS36),"")</f>
        <v>0.53500000000000003</v>
      </c>
      <c r="DV36" s="44">
        <f t="shared" ca="1" si="76"/>
        <v>0</v>
      </c>
      <c r="DW36" s="27">
        <f t="shared" ca="1" si="53"/>
        <v>0.69594099249713792</v>
      </c>
      <c r="DX36" s="44" t="str">
        <f ca="1">IF(DW36="","",IF(DW36&lt;=VLOOKUP(DK36,'Players Stats'!$C$88:$L$127,10),"YES","NO"))</f>
        <v>NO</v>
      </c>
      <c r="DY36" s="27" t="str">
        <f t="shared" ca="1" si="54"/>
        <v/>
      </c>
      <c r="DZ36" s="44" t="str">
        <f ca="1">IF(DX36="YES",IF(DY36&lt;=VLOOKUP(DK36,'Players Stats'!$C$88:$H$127,6),1,0),"")</f>
        <v/>
      </c>
      <c r="EA36" s="27" t="str">
        <f t="shared" ca="1" si="55"/>
        <v/>
      </c>
      <c r="EB36" s="44" t="str">
        <f ca="1">IF(AND(DX36="YES",EA36&lt;&gt;""),IF(EA36&lt;=VLOOKUP(DK36,'Players Stats'!$C$88:$H$127,6),1,0),"")</f>
        <v/>
      </c>
      <c r="EC36" s="27">
        <f t="shared" ca="1" si="56"/>
        <v>0.83508463542871436</v>
      </c>
      <c r="ED36" s="44" t="str">
        <f ca="1">IF(EC36="","",IF(EC36&lt;=Simulation!$K$7,"YES","NO"))</f>
        <v>NO</v>
      </c>
      <c r="EE36" s="27">
        <f t="shared" ca="1" si="57"/>
        <v>0.96755512273076971</v>
      </c>
      <c r="EF36" s="44">
        <f ca="1">IF(ED36="NO",IF(EE36&lt;=Simulation!$K$9,DH36,DI36),"")</f>
        <v>3</v>
      </c>
      <c r="EH36" s="44">
        <f t="shared" ca="1" si="58"/>
        <v>5</v>
      </c>
      <c r="EI36" s="6" t="str">
        <f t="shared" ca="1" si="59"/>
        <v>-</v>
      </c>
      <c r="EJ36" s="44">
        <f t="shared" ca="1" si="60"/>
        <v>10</v>
      </c>
      <c r="EL36" s="44" t="str">
        <f t="shared" ca="1" si="4"/>
        <v/>
      </c>
      <c r="EM36" s="44" t="str">
        <f t="shared" ca="1" si="4"/>
        <v/>
      </c>
      <c r="EN36" s="44" t="str">
        <f t="shared" ca="1" si="4"/>
        <v/>
      </c>
    </row>
    <row r="37" spans="2:144">
      <c r="B37" s="44">
        <f ca="1">IF(B36&lt;&gt;"",IF(AND(B36&lt;60*Simulation!$K$8, B36+C37&lt;60*Simulation!$K$8),B36+C37,""),"")</f>
        <v>416</v>
      </c>
      <c r="C37" s="44">
        <f ca="1">IF(B36&lt;&gt;"",IF(AND(AB36&lt;&gt;"", D36=AB36),RANDBETWEEN(Simulation!$N$6,Simulation!$P$6),RANDBETWEEN(Simulation!$N$5,Simulation!$P$5)),"")</f>
        <v>24</v>
      </c>
      <c r="D37" s="44">
        <f t="shared" ca="1" si="61"/>
        <v>1</v>
      </c>
      <c r="E37" s="44">
        <f t="shared" ca="1" si="5"/>
        <v>3</v>
      </c>
      <c r="F37" s="27">
        <f t="shared" ca="1" si="6"/>
        <v>0.4818283092950929</v>
      </c>
      <c r="G37" s="44">
        <f t="shared" ca="1" si="7"/>
        <v>3</v>
      </c>
      <c r="H37" s="44" t="str">
        <f ca="1">IF(B37&lt;&gt;"",VLOOKUP(G37,'Players Stats'!$C$88:$D$127,2),"")</f>
        <v>Small Forward</v>
      </c>
      <c r="I37" s="44" t="str">
        <f ca="1">IF(B37&lt;&gt;"",VLOOKUP(G37,'Players Stats'!$C$88:$E$127,3),"")</f>
        <v>LeBron James</v>
      </c>
      <c r="J37" s="27">
        <f t="shared" ca="1" si="8"/>
        <v>0.9976321608489348</v>
      </c>
      <c r="K37" s="44">
        <f ca="1">IF(B37&lt;&gt;"",VLOOKUP('Semi 1'!G37-5*('Semi 1'!D37-1),'Players Stats'!$B$136:$J$140,1+E37),"")</f>
        <v>0.10165000000000002</v>
      </c>
      <c r="L37" s="44" t="str">
        <f t="shared" ca="1" si="62"/>
        <v>NO</v>
      </c>
      <c r="M37" s="27">
        <f t="shared" ca="1" si="9"/>
        <v>0.33763561733752312</v>
      </c>
      <c r="N37" s="44">
        <f ca="1">IF(B37&lt;&gt;"",IF(L37="NO",VLOOKUP(G37,'Players Stats'!$C$88:$I$127,7),""),"")</f>
        <v>0.15639810426540282</v>
      </c>
      <c r="O37" s="44">
        <f t="shared" ca="1" si="63"/>
        <v>2</v>
      </c>
      <c r="P37" s="27">
        <f t="shared" ca="1" si="10"/>
        <v>0.59389583832374282</v>
      </c>
      <c r="Q37" s="44">
        <f ca="1">IF(L37="NO",VLOOKUP(G37,'Players Stats'!$C$88:$H$127,7-'Semi 1'!O37),"")</f>
        <v>0.56499999999999995</v>
      </c>
      <c r="R37" s="44">
        <f t="shared" ca="1" si="64"/>
        <v>0</v>
      </c>
      <c r="S37" s="27">
        <f t="shared" ca="1" si="11"/>
        <v>0.11359400702498812</v>
      </c>
      <c r="T37" s="44" t="str">
        <f ca="1">IF(S37="","",IF(S37&lt;=VLOOKUP(G37,'Players Stats'!$C$88:$L$127,10),"YES","NO"))</f>
        <v>NO</v>
      </c>
      <c r="U37" s="27" t="str">
        <f t="shared" ca="1" si="12"/>
        <v/>
      </c>
      <c r="V37" s="44" t="str">
        <f ca="1">IF(T37="YES",IF(U37&lt;=VLOOKUP(G37,'Players Stats'!$C$88:$H$127,6),1,0),"")</f>
        <v/>
      </c>
      <c r="W37" s="27" t="str">
        <f t="shared" ca="1" si="13"/>
        <v/>
      </c>
      <c r="X37" s="44" t="str">
        <f ca="1">IF(AND(T37="YES",W37&lt;&gt;""),IF(W37&lt;=VLOOKUP(G37,'Players Stats'!$C$88:$H$127,6),1,0),"")</f>
        <v/>
      </c>
      <c r="Y37" s="27">
        <f t="shared" ca="1" si="14"/>
        <v>0.21208297768892059</v>
      </c>
      <c r="Z37" s="44" t="str">
        <f ca="1">IF(Y37="","",IF(Y37&lt;=Simulation!$K$7,"YES","NO"))</f>
        <v>NO</v>
      </c>
      <c r="AA37" s="27">
        <f t="shared" ca="1" si="15"/>
        <v>0.28639155048323528</v>
      </c>
      <c r="AB37" s="44">
        <f ca="1">IF(Z37="NO",IF(AA37&lt;=Simulation!$K$9,D37,E37),"")</f>
        <v>1</v>
      </c>
      <c r="AD37" s="44">
        <f t="shared" ca="1" si="16"/>
        <v>6</v>
      </c>
      <c r="AE37" s="6" t="str">
        <f t="shared" ca="1" si="17"/>
        <v>-</v>
      </c>
      <c r="AF37" s="44">
        <f t="shared" ca="1" si="18"/>
        <v>10</v>
      </c>
      <c r="AH37" s="44" t="str">
        <f t="shared" ca="1" si="77"/>
        <v/>
      </c>
      <c r="AI37" s="44" t="str">
        <f t="shared" ca="1" si="77"/>
        <v/>
      </c>
      <c r="AJ37" s="44" t="str">
        <f t="shared" ca="1" si="77"/>
        <v/>
      </c>
      <c r="AL37" s="44">
        <f ca="1">IF(AL36&lt;&gt;"",IF(AND(AL36&lt;60*Simulation!$K$8, AL36+AM37&lt;60*Simulation!$K$8),AL36+AM37,""),"")</f>
        <v>445</v>
      </c>
      <c r="AM37" s="44">
        <f ca="1">IF(AL36&lt;&gt;"",IF(AND(BL36&lt;&gt;"", AN36=BL36),RANDBETWEEN(Simulation!$N$6,Simulation!$P$6),RANDBETWEEN(Simulation!$N$5,Simulation!$P$5)),"")</f>
        <v>13</v>
      </c>
      <c r="AN37" s="44">
        <f t="shared" ca="1" si="65"/>
        <v>1</v>
      </c>
      <c r="AO37" s="44">
        <f t="shared" ca="1" si="19"/>
        <v>3</v>
      </c>
      <c r="AP37" s="27">
        <f t="shared" ca="1" si="20"/>
        <v>0.44674504245501279</v>
      </c>
      <c r="AQ37" s="44">
        <f t="shared" ca="1" si="21"/>
        <v>3</v>
      </c>
      <c r="AR37" s="44" t="str">
        <f ca="1">IF(AL37&lt;&gt;"",VLOOKUP(AQ37,'Players Stats'!$C$88:$D$127,2),"")</f>
        <v>Small Forward</v>
      </c>
      <c r="AS37" s="44" t="str">
        <f ca="1">IF(AL37&lt;&gt;"",VLOOKUP(AQ37,'Players Stats'!$C$88:$E$127,3),"")</f>
        <v>LeBron James</v>
      </c>
      <c r="AT37" s="27">
        <f t="shared" ca="1" si="22"/>
        <v>0.44244838104327666</v>
      </c>
      <c r="AU37" s="44">
        <f ca="1">IF(AL37&lt;&gt;"",VLOOKUP('Semi 1'!AQ37-5*('Semi 1'!AN37-1),'Players Stats'!$B$136:$J$140,1+AO37),"")</f>
        <v>0.10165000000000002</v>
      </c>
      <c r="AV37" s="44" t="str">
        <f t="shared" ca="1" si="66"/>
        <v>NO</v>
      </c>
      <c r="AW37" s="27">
        <f t="shared" ca="1" si="23"/>
        <v>0.93415945624811247</v>
      </c>
      <c r="AX37" s="44">
        <f ca="1">IF(AL37&lt;&gt;"",IF(AV37="NO",VLOOKUP(AQ37,'Players Stats'!$C$88:$I$127,7),""),"")</f>
        <v>0.15639810426540282</v>
      </c>
      <c r="AY37" s="44">
        <f t="shared" ca="1" si="67"/>
        <v>2</v>
      </c>
      <c r="AZ37" s="27">
        <f t="shared" ca="1" si="24"/>
        <v>0.5692174154431584</v>
      </c>
      <c r="BA37" s="44">
        <f ca="1">IF(AV37="NO",VLOOKUP(AQ37,'Players Stats'!$C$88:$H$127,7-'Semi 1'!AY37),"")</f>
        <v>0.56499999999999995</v>
      </c>
      <c r="BB37" s="44">
        <f t="shared" ca="1" si="68"/>
        <v>0</v>
      </c>
      <c r="BC37" s="27">
        <f t="shared" ca="1" si="25"/>
        <v>0.77057590033165468</v>
      </c>
      <c r="BD37" s="44" t="str">
        <f ca="1">IF(BC37="","",IF(BC37&lt;=VLOOKUP(AQ37,'Players Stats'!$C$88:$L$127,10),"YES","NO"))</f>
        <v>NO</v>
      </c>
      <c r="BE37" s="27" t="str">
        <f t="shared" ca="1" si="26"/>
        <v/>
      </c>
      <c r="BF37" s="44" t="str">
        <f ca="1">IF(BD37="YES",IF(BE37&lt;=VLOOKUP(AQ37,'Players Stats'!$C$88:$H$127,6),1,0),"")</f>
        <v/>
      </c>
      <c r="BG37" s="27" t="str">
        <f t="shared" ca="1" si="27"/>
        <v/>
      </c>
      <c r="BH37" s="44" t="str">
        <f ca="1">IF(AND(BD37="YES",BG37&lt;&gt;""),IF(BG37&lt;=VLOOKUP(AQ37,'Players Stats'!$C$88:$H$127,6),1,0),"")</f>
        <v/>
      </c>
      <c r="BI37" s="27">
        <f t="shared" ca="1" si="28"/>
        <v>0.57661584662240517</v>
      </c>
      <c r="BJ37" s="44" t="str">
        <f ca="1">IF(BI37="","",IF(BI37&lt;=Simulation!$K$7,"YES","NO"))</f>
        <v>NO</v>
      </c>
      <c r="BK37" s="27">
        <f t="shared" ca="1" si="29"/>
        <v>0.60248322440477231</v>
      </c>
      <c r="BL37" s="44">
        <f ca="1">IF(BJ37="NO",IF(BK37&lt;=Simulation!$K$9,AN37,AO37),"")</f>
        <v>3</v>
      </c>
      <c r="BN37" s="44">
        <f t="shared" ca="1" si="30"/>
        <v>12</v>
      </c>
      <c r="BO37" s="6" t="str">
        <f t="shared" ca="1" si="31"/>
        <v>-</v>
      </c>
      <c r="BP37" s="44">
        <f t="shared" ca="1" si="32"/>
        <v>16</v>
      </c>
      <c r="BR37" s="44" t="str">
        <f t="shared" ca="1" si="2"/>
        <v/>
      </c>
      <c r="BS37" s="44" t="str">
        <f t="shared" ca="1" si="2"/>
        <v/>
      </c>
      <c r="BT37" s="44" t="str">
        <f t="shared" ca="1" si="2"/>
        <v/>
      </c>
      <c r="BU37" s="44"/>
      <c r="BV37" s="44">
        <f ca="1">IF(BV36&lt;&gt;"",IF(AND(BV36&lt;60*Simulation!$K$8, BV36+BW37&lt;60*Simulation!$K$8),BV36+BW37,""),"")</f>
        <v>404</v>
      </c>
      <c r="BW37" s="44">
        <f ca="1">IF(BV36&lt;&gt;"",IF(AND(CV36&lt;&gt;"", BX36=CV36),RANDBETWEEN(Simulation!$N$6,Simulation!$P$6),RANDBETWEEN(Simulation!$N$5,Simulation!$P$5)),"")</f>
        <v>9</v>
      </c>
      <c r="BX37" s="44">
        <f t="shared" ca="1" si="69"/>
        <v>1</v>
      </c>
      <c r="BY37" s="44">
        <f t="shared" ca="1" si="33"/>
        <v>3</v>
      </c>
      <c r="BZ37" s="27">
        <f t="shared" ca="1" si="34"/>
        <v>0.45347095915499169</v>
      </c>
      <c r="CA37" s="44">
        <f t="shared" ca="1" si="35"/>
        <v>3</v>
      </c>
      <c r="CB37" s="44" t="str">
        <f ca="1">IF(BV37&lt;&gt;"",VLOOKUP(CA37,'Players Stats'!$C$88:$D$127,2),"")</f>
        <v>Small Forward</v>
      </c>
      <c r="CC37" s="44" t="str">
        <f ca="1">IF(BV37&lt;&gt;"",VLOOKUP(CA37,'Players Stats'!$C$88:$E$127,3),"")</f>
        <v>LeBron James</v>
      </c>
      <c r="CD37" s="27">
        <f t="shared" ca="1" si="36"/>
        <v>0.71445373540837265</v>
      </c>
      <c r="CE37" s="44">
        <f ca="1">IF(BV37&lt;&gt;"",VLOOKUP('Semi 1'!CA37-5*('Semi 1'!BX37-1),'Players Stats'!$B$136:$J$140,1+BY37),"")</f>
        <v>0.10165000000000002</v>
      </c>
      <c r="CF37" s="44" t="str">
        <f t="shared" ca="1" si="70"/>
        <v>NO</v>
      </c>
      <c r="CG37" s="27">
        <f t="shared" ca="1" si="37"/>
        <v>0.69827554162494254</v>
      </c>
      <c r="CH37" s="44">
        <f ca="1">IF(BV37&lt;&gt;"",IF(CF37="NO",VLOOKUP(CA37,'Players Stats'!$C$88:$I$127,7),""),"")</f>
        <v>0.15639810426540282</v>
      </c>
      <c r="CI37" s="44">
        <f t="shared" ca="1" si="71"/>
        <v>2</v>
      </c>
      <c r="CJ37" s="27">
        <f t="shared" ca="1" si="38"/>
        <v>0.46373950333284841</v>
      </c>
      <c r="CK37" s="44">
        <f ca="1">IF(CF37="NO",VLOOKUP(CA37,'Players Stats'!$C$88:$H$127,7-'Semi 1'!CI37),"")</f>
        <v>0.56499999999999995</v>
      </c>
      <c r="CL37" s="44">
        <f t="shared" ca="1" si="72"/>
        <v>2</v>
      </c>
      <c r="CM37" s="27">
        <f t="shared" ca="1" si="39"/>
        <v>9.7349170926679496E-2</v>
      </c>
      <c r="CN37" s="44" t="str">
        <f ca="1">IF(CM37="","",IF(CM37&lt;=VLOOKUP(CA37,'Players Stats'!$C$88:$L$127,10),"YES","NO"))</f>
        <v>NO</v>
      </c>
      <c r="CO37" s="27" t="str">
        <f t="shared" ca="1" si="40"/>
        <v/>
      </c>
      <c r="CP37" s="44" t="str">
        <f ca="1">IF(CN37="YES",IF(CO37&lt;=VLOOKUP(CA37,'Players Stats'!$C$88:$H$127,6),1,0),"")</f>
        <v/>
      </c>
      <c r="CQ37" s="27" t="str">
        <f t="shared" ca="1" si="41"/>
        <v/>
      </c>
      <c r="CR37" s="44" t="str">
        <f ca="1">IF(AND(CN37="YES",CQ37&lt;&gt;""),IF(CQ37&lt;=VLOOKUP(CA37,'Players Stats'!$C$88:$H$127,6),1,0),"")</f>
        <v/>
      </c>
      <c r="CS37" s="27" t="str">
        <f t="shared" ca="1" si="42"/>
        <v/>
      </c>
      <c r="CT37" s="44" t="str">
        <f ca="1">IF(CS37="","",IF(CS37&lt;=Simulation!$K$7,"YES","NO"))</f>
        <v/>
      </c>
      <c r="CU37" s="27" t="str">
        <f t="shared" ca="1" si="43"/>
        <v/>
      </c>
      <c r="CV37" s="44" t="str">
        <f ca="1">IF(CT37="NO",IF(CU37&lt;=Simulation!$K$9,BX37,BY37),"")</f>
        <v/>
      </c>
      <c r="CX37" s="44">
        <f t="shared" ca="1" si="44"/>
        <v>15</v>
      </c>
      <c r="CY37" s="6" t="str">
        <f t="shared" ca="1" si="45"/>
        <v>-</v>
      </c>
      <c r="CZ37" s="44">
        <f t="shared" ca="1" si="46"/>
        <v>8</v>
      </c>
      <c r="DB37" s="44" t="str">
        <f t="shared" ca="1" si="3"/>
        <v/>
      </c>
      <c r="DC37" s="44" t="str">
        <f t="shared" ca="1" si="3"/>
        <v/>
      </c>
      <c r="DD37" s="44" t="str">
        <f t="shared" ca="1" si="3"/>
        <v/>
      </c>
      <c r="DE37" s="44"/>
      <c r="DF37" s="44">
        <f ca="1">IF(DF36&lt;&gt;"",IF(AND(DF36&lt;60*Simulation!$K$8, DF36+DG37&lt;60*Simulation!$K$8),DF36+DG37,""),"")</f>
        <v>360</v>
      </c>
      <c r="DG37" s="44">
        <f ca="1">IF(DF36&lt;&gt;"",IF(AND(EF36&lt;&gt;"", DH36=EF36),RANDBETWEEN(Simulation!$N$6,Simulation!$P$6),RANDBETWEEN(Simulation!$N$5,Simulation!$P$5)),"")</f>
        <v>8</v>
      </c>
      <c r="DH37" s="44">
        <f t="shared" ca="1" si="73"/>
        <v>3</v>
      </c>
      <c r="DI37" s="44">
        <f t="shared" ca="1" si="47"/>
        <v>1</v>
      </c>
      <c r="DJ37" s="27">
        <f t="shared" ca="1" si="48"/>
        <v>0.24224342595025783</v>
      </c>
      <c r="DK37" s="44">
        <f t="shared" ca="1" si="49"/>
        <v>12</v>
      </c>
      <c r="DL37" s="44" t="str">
        <f ca="1">IF(DF37&lt;&gt;"",VLOOKUP(DK37,'Players Stats'!$C$88:$D$127,2),"")</f>
        <v>Shooting Guard</v>
      </c>
      <c r="DM37" s="44" t="str">
        <f ca="1">IF(DF37&lt;&gt;"",VLOOKUP(DK37,'Players Stats'!$C$88:$E$127,3),"")</f>
        <v>George Hill</v>
      </c>
      <c r="DN37" s="27">
        <f t="shared" ca="1" si="50"/>
        <v>0.56954783289644417</v>
      </c>
      <c r="DO37" s="44">
        <f ca="1">IF(DF37&lt;&gt;"",VLOOKUP('Semi 1'!DK37-5*('Semi 1'!DH37-1),'Players Stats'!$B$136:$J$140,1+DI37),"")</f>
        <v>5.305E-2</v>
      </c>
      <c r="DP37" s="44" t="str">
        <f t="shared" ca="1" si="74"/>
        <v>NO</v>
      </c>
      <c r="DQ37" s="27">
        <f t="shared" ca="1" si="51"/>
        <v>0.64340231188650976</v>
      </c>
      <c r="DR37" s="44">
        <f ca="1">IF(DF37&lt;&gt;"",IF(DP37="NO",VLOOKUP(DK37,'Players Stats'!$C$88:$I$127,7),""),"")</f>
        <v>0.28571428571428564</v>
      </c>
      <c r="DS37" s="44">
        <f t="shared" ca="1" si="75"/>
        <v>2</v>
      </c>
      <c r="DT37" s="27">
        <f t="shared" ca="1" si="52"/>
        <v>0.53557626341590214</v>
      </c>
      <c r="DU37" s="44">
        <f ca="1">IF(DP37="NO",VLOOKUP(DK37,'Players Stats'!$C$88:$H$127,7-'Semi 1'!DS37),"")</f>
        <v>0.443</v>
      </c>
      <c r="DV37" s="44">
        <f t="shared" ca="1" si="76"/>
        <v>0</v>
      </c>
      <c r="DW37" s="27">
        <f t="shared" ca="1" si="53"/>
        <v>0.81471763332874381</v>
      </c>
      <c r="DX37" s="44" t="str">
        <f ca="1">IF(DW37="","",IF(DW37&lt;=VLOOKUP(DK37,'Players Stats'!$C$88:$L$127,10),"YES","NO"))</f>
        <v>NO</v>
      </c>
      <c r="DY37" s="27" t="str">
        <f t="shared" ca="1" si="54"/>
        <v/>
      </c>
      <c r="DZ37" s="44" t="str">
        <f ca="1">IF(DX37="YES",IF(DY37&lt;=VLOOKUP(DK37,'Players Stats'!$C$88:$H$127,6),1,0),"")</f>
        <v/>
      </c>
      <c r="EA37" s="27" t="str">
        <f t="shared" ca="1" si="55"/>
        <v/>
      </c>
      <c r="EB37" s="44" t="str">
        <f ca="1">IF(AND(DX37="YES",EA37&lt;&gt;""),IF(EA37&lt;=VLOOKUP(DK37,'Players Stats'!$C$88:$H$127,6),1,0),"")</f>
        <v/>
      </c>
      <c r="EC37" s="27">
        <f t="shared" ca="1" si="56"/>
        <v>0.67497590968495769</v>
      </c>
      <c r="ED37" s="44" t="str">
        <f ca="1">IF(EC37="","",IF(EC37&lt;=Simulation!$K$7,"YES","NO"))</f>
        <v>NO</v>
      </c>
      <c r="EE37" s="27">
        <f t="shared" ca="1" si="57"/>
        <v>0.43441536456057672</v>
      </c>
      <c r="EF37" s="44">
        <f ca="1">IF(ED37="NO",IF(EE37&lt;=Simulation!$K$9,DH37,DI37),"")</f>
        <v>1</v>
      </c>
      <c r="EH37" s="44">
        <f t="shared" ca="1" si="58"/>
        <v>5</v>
      </c>
      <c r="EI37" s="6" t="str">
        <f t="shared" ca="1" si="59"/>
        <v>-</v>
      </c>
      <c r="EJ37" s="44">
        <f t="shared" ca="1" si="60"/>
        <v>10</v>
      </c>
      <c r="EL37" s="44" t="str">
        <f t="shared" ca="1" si="4"/>
        <v/>
      </c>
      <c r="EM37" s="44" t="str">
        <f t="shared" ca="1" si="4"/>
        <v/>
      </c>
      <c r="EN37" s="44" t="str">
        <f t="shared" ca="1" si="4"/>
        <v/>
      </c>
    </row>
    <row r="38" spans="2:144">
      <c r="B38" s="44">
        <f ca="1">IF(B37&lt;&gt;"",IF(AND(B37&lt;60*Simulation!$K$8, B37+C38&lt;60*Simulation!$K$8),B37+C38,""),"")</f>
        <v>439</v>
      </c>
      <c r="C38" s="44">
        <f ca="1">IF(B37&lt;&gt;"",IF(AND(AB37&lt;&gt;"", D37=AB37),RANDBETWEEN(Simulation!$N$6,Simulation!$P$6),RANDBETWEEN(Simulation!$N$5,Simulation!$P$5)),"")</f>
        <v>23</v>
      </c>
      <c r="D38" s="44">
        <f t="shared" ca="1" si="61"/>
        <v>1</v>
      </c>
      <c r="E38" s="44">
        <f t="shared" ca="1" si="5"/>
        <v>3</v>
      </c>
      <c r="F38" s="27">
        <f t="shared" ca="1" si="6"/>
        <v>0.15117096982985245</v>
      </c>
      <c r="G38" s="44">
        <f t="shared" ca="1" si="7"/>
        <v>1</v>
      </c>
      <c r="H38" s="44" t="str">
        <f ca="1">IF(B38&lt;&gt;"",VLOOKUP(G38,'Players Stats'!$C$88:$D$127,2),"")</f>
        <v>Point Guard</v>
      </c>
      <c r="I38" s="44" t="str">
        <f ca="1">IF(B38&lt;&gt;"",VLOOKUP(G38,'Players Stats'!$C$88:$E$127,3),"")</f>
        <v>Dwyane Wade</v>
      </c>
      <c r="J38" s="27">
        <f t="shared" ca="1" si="8"/>
        <v>0.42279342131374331</v>
      </c>
      <c r="K38" s="44">
        <f ca="1">IF(B38&lt;&gt;"",VLOOKUP('Semi 1'!G38-5*('Semi 1'!D38-1),'Players Stats'!$B$136:$J$140,1+E38),"")</f>
        <v>6.9000000000000006E-2</v>
      </c>
      <c r="L38" s="44" t="str">
        <f t="shared" ca="1" si="62"/>
        <v>NO</v>
      </c>
      <c r="M38" s="27">
        <f t="shared" ca="1" si="9"/>
        <v>0.81602227561088603</v>
      </c>
      <c r="N38" s="44">
        <f ca="1">IF(B38&lt;&gt;"",IF(L38="NO",VLOOKUP(G38,'Players Stats'!$C$88:$I$127,7),""),"")</f>
        <v>5.9523809523809521E-2</v>
      </c>
      <c r="O38" s="44">
        <f t="shared" ca="1" si="63"/>
        <v>2</v>
      </c>
      <c r="P38" s="27">
        <f t="shared" ca="1" si="10"/>
        <v>0.69566021982752713</v>
      </c>
      <c r="Q38" s="44">
        <f ca="1">IF(L38="NO",VLOOKUP(G38,'Players Stats'!$C$88:$H$127,7-'Semi 1'!O38),"")</f>
        <v>0.52100000000000002</v>
      </c>
      <c r="R38" s="44">
        <f t="shared" ca="1" si="64"/>
        <v>0</v>
      </c>
      <c r="S38" s="27">
        <f t="shared" ca="1" si="11"/>
        <v>6.1196624300255631E-2</v>
      </c>
      <c r="T38" s="44" t="str">
        <f ca="1">IF(S38="","",IF(S38&lt;=VLOOKUP(G38,'Players Stats'!$C$88:$L$127,10),"YES","NO"))</f>
        <v>NO</v>
      </c>
      <c r="U38" s="27" t="str">
        <f t="shared" ca="1" si="12"/>
        <v/>
      </c>
      <c r="V38" s="44" t="str">
        <f ca="1">IF(T38="YES",IF(U38&lt;=VLOOKUP(G38,'Players Stats'!$C$88:$H$127,6),1,0),"")</f>
        <v/>
      </c>
      <c r="W38" s="27" t="str">
        <f t="shared" ca="1" si="13"/>
        <v/>
      </c>
      <c r="X38" s="44" t="str">
        <f ca="1">IF(AND(T38="YES",W38&lt;&gt;""),IF(W38&lt;=VLOOKUP(G38,'Players Stats'!$C$88:$H$127,6),1,0),"")</f>
        <v/>
      </c>
      <c r="Y38" s="27">
        <f t="shared" ca="1" si="14"/>
        <v>2.5011480948715525E-2</v>
      </c>
      <c r="Z38" s="44" t="str">
        <f ca="1">IF(Y38="","",IF(Y38&lt;=Simulation!$K$7,"YES","NO"))</f>
        <v>YES</v>
      </c>
      <c r="AA38" s="27" t="str">
        <f t="shared" ca="1" si="15"/>
        <v/>
      </c>
      <c r="AB38" s="44" t="str">
        <f ca="1">IF(Z38="NO",IF(AA38&lt;=Simulation!$K$9,D38,E38),"")</f>
        <v/>
      </c>
      <c r="AD38" s="44">
        <f t="shared" ca="1" si="16"/>
        <v>6</v>
      </c>
      <c r="AE38" s="6" t="str">
        <f t="shared" ca="1" si="17"/>
        <v>-</v>
      </c>
      <c r="AF38" s="44">
        <f t="shared" ca="1" si="18"/>
        <v>10</v>
      </c>
      <c r="AH38" s="44" t="str">
        <f t="shared" ca="1" si="77"/>
        <v/>
      </c>
      <c r="AI38" s="44" t="str">
        <f t="shared" ca="1" si="77"/>
        <v/>
      </c>
      <c r="AJ38" s="44" t="str">
        <f t="shared" ca="1" si="77"/>
        <v/>
      </c>
      <c r="AL38" s="44">
        <f ca="1">IF(AL37&lt;&gt;"",IF(AND(AL37&lt;60*Simulation!$K$8, AL37+AM38&lt;60*Simulation!$K$8),AL37+AM38,""),"")</f>
        <v>463</v>
      </c>
      <c r="AM38" s="44">
        <f ca="1">IF(AL37&lt;&gt;"",IF(AND(BL37&lt;&gt;"", AN37=BL37),RANDBETWEEN(Simulation!$N$6,Simulation!$P$6),RANDBETWEEN(Simulation!$N$5,Simulation!$P$5)),"")</f>
        <v>18</v>
      </c>
      <c r="AN38" s="44">
        <f t="shared" ca="1" si="65"/>
        <v>3</v>
      </c>
      <c r="AO38" s="44">
        <f t="shared" ca="1" si="19"/>
        <v>1</v>
      </c>
      <c r="AP38" s="27">
        <f t="shared" ca="1" si="20"/>
        <v>0.89310521412159916</v>
      </c>
      <c r="AQ38" s="44">
        <f t="shared" ca="1" si="21"/>
        <v>15</v>
      </c>
      <c r="AR38" s="44" t="str">
        <f ca="1">IF(AL38&lt;&gt;"",VLOOKUP(AQ38,'Players Stats'!$C$88:$D$127,2),"")</f>
        <v>Center</v>
      </c>
      <c r="AS38" s="44" t="str">
        <f ca="1">IF(AL38&lt;&gt;"",VLOOKUP(AQ38,'Players Stats'!$C$88:$E$127,3),"")</f>
        <v>Roy Hibbert</v>
      </c>
      <c r="AT38" s="27">
        <f t="shared" ca="1" si="22"/>
        <v>0.94548775646421701</v>
      </c>
      <c r="AU38" s="44">
        <f ca="1">IF(AL38&lt;&gt;"",VLOOKUP('Semi 1'!AQ38-5*('Semi 1'!AN38-1),'Players Stats'!$B$136:$J$140,1+AO38),"")</f>
        <v>0.11485000000000001</v>
      </c>
      <c r="AV38" s="44" t="str">
        <f t="shared" ca="1" si="66"/>
        <v>NO</v>
      </c>
      <c r="AW38" s="27">
        <f t="shared" ca="1" si="23"/>
        <v>4.9059464964433031E-2</v>
      </c>
      <c r="AX38" s="44">
        <f ca="1">IF(AL38&lt;&gt;"",IF(AV38="NO",VLOOKUP(AQ38,'Players Stats'!$C$88:$I$127,7),""),"")</f>
        <v>9.0909090909090922E-3</v>
      </c>
      <c r="AY38" s="44">
        <f t="shared" ca="1" si="67"/>
        <v>2</v>
      </c>
      <c r="AZ38" s="27">
        <f t="shared" ca="1" si="24"/>
        <v>0.1154514730014351</v>
      </c>
      <c r="BA38" s="44">
        <f ca="1">IF(AV38="NO",VLOOKUP(AQ38,'Players Stats'!$C$88:$H$127,7-'Semi 1'!AY38),"")</f>
        <v>0.44800000000000001</v>
      </c>
      <c r="BB38" s="44">
        <f t="shared" ca="1" si="68"/>
        <v>2</v>
      </c>
      <c r="BC38" s="27">
        <f t="shared" ca="1" si="25"/>
        <v>0.99068286790248006</v>
      </c>
      <c r="BD38" s="44" t="str">
        <f ca="1">IF(BC38="","",IF(BC38&lt;=VLOOKUP(AQ38,'Players Stats'!$C$88:$L$127,10),"YES","NO"))</f>
        <v>NO</v>
      </c>
      <c r="BE38" s="27" t="str">
        <f t="shared" ca="1" si="26"/>
        <v/>
      </c>
      <c r="BF38" s="44" t="str">
        <f ca="1">IF(BD38="YES",IF(BE38&lt;=VLOOKUP(AQ38,'Players Stats'!$C$88:$H$127,6),1,0),"")</f>
        <v/>
      </c>
      <c r="BG38" s="27" t="str">
        <f t="shared" ca="1" si="27"/>
        <v/>
      </c>
      <c r="BH38" s="44" t="str">
        <f ca="1">IF(AND(BD38="YES",BG38&lt;&gt;""),IF(BG38&lt;=VLOOKUP(AQ38,'Players Stats'!$C$88:$H$127,6),1,0),"")</f>
        <v/>
      </c>
      <c r="BI38" s="27" t="str">
        <f t="shared" ca="1" si="28"/>
        <v/>
      </c>
      <c r="BJ38" s="44" t="str">
        <f ca="1">IF(BI38="","",IF(BI38&lt;=Simulation!$K$7,"YES","NO"))</f>
        <v/>
      </c>
      <c r="BK38" s="27" t="str">
        <f t="shared" ca="1" si="29"/>
        <v/>
      </c>
      <c r="BL38" s="44" t="str">
        <f ca="1">IF(BJ38="NO",IF(BK38&lt;=Simulation!$K$9,AN38,AO38),"")</f>
        <v/>
      </c>
      <c r="BN38" s="44">
        <f t="shared" ca="1" si="30"/>
        <v>12</v>
      </c>
      <c r="BO38" s="6" t="str">
        <f t="shared" ca="1" si="31"/>
        <v>-</v>
      </c>
      <c r="BP38" s="44">
        <f t="shared" ca="1" si="32"/>
        <v>18</v>
      </c>
      <c r="BR38" s="44" t="str">
        <f t="shared" ca="1" si="2"/>
        <v/>
      </c>
      <c r="BS38" s="44" t="str">
        <f t="shared" ca="1" si="2"/>
        <v/>
      </c>
      <c r="BT38" s="44" t="str">
        <f t="shared" ca="1" si="2"/>
        <v/>
      </c>
      <c r="BU38" s="44"/>
      <c r="BV38" s="44">
        <f ca="1">IF(BV37&lt;&gt;"",IF(AND(BV37&lt;60*Simulation!$K$8, BV37+BW38&lt;60*Simulation!$K$8),BV37+BW38,""),"")</f>
        <v>419</v>
      </c>
      <c r="BW38" s="44">
        <f ca="1">IF(BV37&lt;&gt;"",IF(AND(CV37&lt;&gt;"", BX37=CV37),RANDBETWEEN(Simulation!$N$6,Simulation!$P$6),RANDBETWEEN(Simulation!$N$5,Simulation!$P$5)),"")</f>
        <v>15</v>
      </c>
      <c r="BX38" s="44">
        <f t="shared" ca="1" si="69"/>
        <v>3</v>
      </c>
      <c r="BY38" s="44">
        <f t="shared" ca="1" si="33"/>
        <v>1</v>
      </c>
      <c r="BZ38" s="27">
        <f t="shared" ca="1" si="34"/>
        <v>0.88667901404044303</v>
      </c>
      <c r="CA38" s="44">
        <f t="shared" ca="1" si="35"/>
        <v>15</v>
      </c>
      <c r="CB38" s="44" t="str">
        <f ca="1">IF(BV38&lt;&gt;"",VLOOKUP(CA38,'Players Stats'!$C$88:$D$127,2),"")</f>
        <v>Center</v>
      </c>
      <c r="CC38" s="44" t="str">
        <f ca="1">IF(BV38&lt;&gt;"",VLOOKUP(CA38,'Players Stats'!$C$88:$E$127,3),"")</f>
        <v>Roy Hibbert</v>
      </c>
      <c r="CD38" s="27">
        <f t="shared" ca="1" si="36"/>
        <v>0.98750634806041193</v>
      </c>
      <c r="CE38" s="44">
        <f ca="1">IF(BV38&lt;&gt;"",VLOOKUP('Semi 1'!CA38-5*('Semi 1'!BX38-1),'Players Stats'!$B$136:$J$140,1+BY38),"")</f>
        <v>0.11485000000000001</v>
      </c>
      <c r="CF38" s="44" t="str">
        <f t="shared" ca="1" si="70"/>
        <v>NO</v>
      </c>
      <c r="CG38" s="27">
        <f t="shared" ca="1" si="37"/>
        <v>0.18313659398386917</v>
      </c>
      <c r="CH38" s="44">
        <f ca="1">IF(BV38&lt;&gt;"",IF(CF38="NO",VLOOKUP(CA38,'Players Stats'!$C$88:$I$127,7),""),"")</f>
        <v>9.0909090909090922E-3</v>
      </c>
      <c r="CI38" s="44">
        <f t="shared" ca="1" si="71"/>
        <v>2</v>
      </c>
      <c r="CJ38" s="27">
        <f t="shared" ca="1" si="38"/>
        <v>0.81637830507905429</v>
      </c>
      <c r="CK38" s="44">
        <f ca="1">IF(CF38="NO",VLOOKUP(CA38,'Players Stats'!$C$88:$H$127,7-'Semi 1'!CI38),"")</f>
        <v>0.44800000000000001</v>
      </c>
      <c r="CL38" s="44">
        <f t="shared" ca="1" si="72"/>
        <v>0</v>
      </c>
      <c r="CM38" s="27">
        <f t="shared" ca="1" si="39"/>
        <v>0.3829186599939649</v>
      </c>
      <c r="CN38" s="44" t="str">
        <f ca="1">IF(CM38="","",IF(CM38&lt;=VLOOKUP(CA38,'Players Stats'!$C$88:$L$127,10),"YES","NO"))</f>
        <v>NO</v>
      </c>
      <c r="CO38" s="27" t="str">
        <f t="shared" ca="1" si="40"/>
        <v/>
      </c>
      <c r="CP38" s="44" t="str">
        <f ca="1">IF(CN38="YES",IF(CO38&lt;=VLOOKUP(CA38,'Players Stats'!$C$88:$H$127,6),1,0),"")</f>
        <v/>
      </c>
      <c r="CQ38" s="27" t="str">
        <f t="shared" ca="1" si="41"/>
        <v/>
      </c>
      <c r="CR38" s="44" t="str">
        <f ca="1">IF(AND(CN38="YES",CQ38&lt;&gt;""),IF(CQ38&lt;=VLOOKUP(CA38,'Players Stats'!$C$88:$H$127,6),1,0),"")</f>
        <v/>
      </c>
      <c r="CS38" s="27">
        <f t="shared" ca="1" si="42"/>
        <v>0.31168711522449655</v>
      </c>
      <c r="CT38" s="44" t="str">
        <f ca="1">IF(CS38="","",IF(CS38&lt;=Simulation!$K$7,"YES","NO"))</f>
        <v>NO</v>
      </c>
      <c r="CU38" s="27">
        <f t="shared" ca="1" si="43"/>
        <v>0.35807611638721204</v>
      </c>
      <c r="CV38" s="44">
        <f ca="1">IF(CT38="NO",IF(CU38&lt;=Simulation!$K$9,BX38,BY38),"")</f>
        <v>1</v>
      </c>
      <c r="CX38" s="44">
        <f t="shared" ca="1" si="44"/>
        <v>15</v>
      </c>
      <c r="CY38" s="6" t="str">
        <f t="shared" ca="1" si="45"/>
        <v>-</v>
      </c>
      <c r="CZ38" s="44">
        <f t="shared" ca="1" si="46"/>
        <v>8</v>
      </c>
      <c r="DB38" s="44" t="str">
        <f t="shared" ca="1" si="3"/>
        <v/>
      </c>
      <c r="DC38" s="44" t="str">
        <f t="shared" ca="1" si="3"/>
        <v/>
      </c>
      <c r="DD38" s="44" t="str">
        <f t="shared" ca="1" si="3"/>
        <v/>
      </c>
      <c r="DE38" s="44"/>
      <c r="DF38" s="44">
        <f ca="1">IF(DF37&lt;&gt;"",IF(AND(DF37&lt;60*Simulation!$K$8, DF37+DG38&lt;60*Simulation!$K$8),DF37+DG38,""),"")</f>
        <v>380</v>
      </c>
      <c r="DG38" s="44">
        <f ca="1">IF(DF37&lt;&gt;"",IF(AND(EF37&lt;&gt;"", DH37=EF37),RANDBETWEEN(Simulation!$N$6,Simulation!$P$6),RANDBETWEEN(Simulation!$N$5,Simulation!$P$5)),"")</f>
        <v>20</v>
      </c>
      <c r="DH38" s="44">
        <f t="shared" ca="1" si="73"/>
        <v>1</v>
      </c>
      <c r="DI38" s="44">
        <f t="shared" ca="1" si="47"/>
        <v>3</v>
      </c>
      <c r="DJ38" s="27">
        <f t="shared" ca="1" si="48"/>
        <v>0.21111749668892243</v>
      </c>
      <c r="DK38" s="44">
        <f t="shared" ca="1" si="49"/>
        <v>2</v>
      </c>
      <c r="DL38" s="44" t="str">
        <f ca="1">IF(DF38&lt;&gt;"",VLOOKUP(DK38,'Players Stats'!$C$88:$D$127,2),"")</f>
        <v>Shooting Guard</v>
      </c>
      <c r="DM38" s="44" t="str">
        <f ca="1">IF(DF38&lt;&gt;"",VLOOKUP(DK38,'Players Stats'!$C$88:$E$127,3),"")</f>
        <v>Ray Allen</v>
      </c>
      <c r="DN38" s="27">
        <f t="shared" ca="1" si="50"/>
        <v>0.7701585360448292</v>
      </c>
      <c r="DO38" s="44">
        <f ca="1">IF(DF38&lt;&gt;"",VLOOKUP('Semi 1'!DK38-5*('Semi 1'!DH38-1),'Players Stats'!$B$136:$J$140,1+DI38),"")</f>
        <v>6.9400000000000003E-2</v>
      </c>
      <c r="DP38" s="44" t="str">
        <f t="shared" ca="1" si="74"/>
        <v>NO</v>
      </c>
      <c r="DQ38" s="27">
        <f t="shared" ca="1" si="51"/>
        <v>0.23507217881773879</v>
      </c>
      <c r="DR38" s="44">
        <f ca="1">IF(DF38&lt;&gt;"",IF(DP38="NO",VLOOKUP(DK38,'Players Stats'!$C$88:$I$127,7),""),"")</f>
        <v>0.33870967741935487</v>
      </c>
      <c r="DS38" s="44">
        <f t="shared" ca="1" si="75"/>
        <v>3</v>
      </c>
      <c r="DT38" s="27">
        <f t="shared" ca="1" si="52"/>
        <v>2.5893000264355925E-2</v>
      </c>
      <c r="DU38" s="44">
        <f ca="1">IF(DP38="NO",VLOOKUP(DK38,'Players Stats'!$C$88:$H$127,7-'Semi 1'!DS38),"")</f>
        <v>0.41899999999999998</v>
      </c>
      <c r="DV38" s="44">
        <f t="shared" ca="1" si="76"/>
        <v>3</v>
      </c>
      <c r="DW38" s="27" t="str">
        <f t="shared" ca="1" si="53"/>
        <v/>
      </c>
      <c r="DX38" s="44" t="str">
        <f ca="1">IF(DW38="","",IF(DW38&lt;=VLOOKUP(DK38,'Players Stats'!$C$88:$L$127,10),"YES","NO"))</f>
        <v/>
      </c>
      <c r="DY38" s="27" t="str">
        <f t="shared" ca="1" si="54"/>
        <v/>
      </c>
      <c r="DZ38" s="44" t="str">
        <f ca="1">IF(DX38="YES",IF(DY38&lt;=VLOOKUP(DK38,'Players Stats'!$C$88:$H$127,6),1,0),"")</f>
        <v/>
      </c>
      <c r="EA38" s="27" t="str">
        <f t="shared" ca="1" si="55"/>
        <v/>
      </c>
      <c r="EB38" s="44" t="str">
        <f ca="1">IF(AND(DX38="YES",EA38&lt;&gt;""),IF(EA38&lt;=VLOOKUP(DK38,'Players Stats'!$C$88:$H$127,6),1,0),"")</f>
        <v/>
      </c>
      <c r="EC38" s="27" t="str">
        <f t="shared" ca="1" si="56"/>
        <v/>
      </c>
      <c r="ED38" s="44" t="str">
        <f ca="1">IF(EC38="","",IF(EC38&lt;=Simulation!$K$7,"YES","NO"))</f>
        <v/>
      </c>
      <c r="EE38" s="27" t="str">
        <f t="shared" ca="1" si="57"/>
        <v/>
      </c>
      <c r="EF38" s="44" t="str">
        <f ca="1">IF(ED38="NO",IF(EE38&lt;=Simulation!$K$9,DH38,DI38),"")</f>
        <v/>
      </c>
      <c r="EH38" s="44">
        <f t="shared" ca="1" si="58"/>
        <v>8</v>
      </c>
      <c r="EI38" s="6" t="str">
        <f t="shared" ca="1" si="59"/>
        <v>-</v>
      </c>
      <c r="EJ38" s="44">
        <f t="shared" ca="1" si="60"/>
        <v>10</v>
      </c>
      <c r="EL38" s="44" t="str">
        <f t="shared" ca="1" si="4"/>
        <v/>
      </c>
      <c r="EM38" s="44" t="str">
        <f t="shared" ca="1" si="4"/>
        <v/>
      </c>
      <c r="EN38" s="44" t="str">
        <f t="shared" ca="1" si="4"/>
        <v/>
      </c>
    </row>
    <row r="39" spans="2:144">
      <c r="B39" s="44">
        <f ca="1">IF(B38&lt;&gt;"",IF(AND(B38&lt;60*Simulation!$K$8, B38+C39&lt;60*Simulation!$K$8),B38+C39,""),"")</f>
        <v>449</v>
      </c>
      <c r="C39" s="44">
        <f ca="1">IF(B38&lt;&gt;"",IF(AND(AB38&lt;&gt;"", D38=AB38),RANDBETWEEN(Simulation!$N$6,Simulation!$P$6),RANDBETWEEN(Simulation!$N$5,Simulation!$P$5)),"")</f>
        <v>10</v>
      </c>
      <c r="D39" s="44">
        <f t="shared" ca="1" si="61"/>
        <v>3</v>
      </c>
      <c r="E39" s="44">
        <f t="shared" ca="1" si="5"/>
        <v>1</v>
      </c>
      <c r="F39" s="27">
        <f t="shared" ca="1" si="6"/>
        <v>0.89793854867418232</v>
      </c>
      <c r="G39" s="44">
        <f t="shared" ca="1" si="7"/>
        <v>15</v>
      </c>
      <c r="H39" s="44" t="str">
        <f ca="1">IF(B39&lt;&gt;"",VLOOKUP(G39,'Players Stats'!$C$88:$D$127,2),"")</f>
        <v>Center</v>
      </c>
      <c r="I39" s="44" t="str">
        <f ca="1">IF(B39&lt;&gt;"",VLOOKUP(G39,'Players Stats'!$C$88:$E$127,3),"")</f>
        <v>Roy Hibbert</v>
      </c>
      <c r="J39" s="27">
        <f t="shared" ca="1" si="8"/>
        <v>0.68751703093450767</v>
      </c>
      <c r="K39" s="44">
        <f ca="1">IF(B39&lt;&gt;"",VLOOKUP('Semi 1'!G39-5*('Semi 1'!D39-1),'Players Stats'!$B$136:$J$140,1+E39),"")</f>
        <v>0.11485000000000001</v>
      </c>
      <c r="L39" s="44" t="str">
        <f t="shared" ca="1" si="62"/>
        <v>NO</v>
      </c>
      <c r="M39" s="27">
        <f t="shared" ca="1" si="9"/>
        <v>0.89072373368738944</v>
      </c>
      <c r="N39" s="44">
        <f ca="1">IF(B39&lt;&gt;"",IF(L39="NO",VLOOKUP(G39,'Players Stats'!$C$88:$I$127,7),""),"")</f>
        <v>9.0909090909090922E-3</v>
      </c>
      <c r="O39" s="44">
        <f t="shared" ca="1" si="63"/>
        <v>2</v>
      </c>
      <c r="P39" s="27">
        <f t="shared" ca="1" si="10"/>
        <v>0.85096344708598826</v>
      </c>
      <c r="Q39" s="44">
        <f ca="1">IF(L39="NO",VLOOKUP(G39,'Players Stats'!$C$88:$H$127,7-'Semi 1'!O39),"")</f>
        <v>0.44800000000000001</v>
      </c>
      <c r="R39" s="44">
        <f t="shared" ca="1" si="64"/>
        <v>0</v>
      </c>
      <c r="S39" s="27">
        <f t="shared" ca="1" si="11"/>
        <v>0.26298857087969185</v>
      </c>
      <c r="T39" s="44" t="str">
        <f ca="1">IF(S39="","",IF(S39&lt;=VLOOKUP(G39,'Players Stats'!$C$88:$L$127,10),"YES","NO"))</f>
        <v>NO</v>
      </c>
      <c r="U39" s="27" t="str">
        <f t="shared" ca="1" si="12"/>
        <v/>
      </c>
      <c r="V39" s="44" t="str">
        <f ca="1">IF(T39="YES",IF(U39&lt;=VLOOKUP(G39,'Players Stats'!$C$88:$H$127,6),1,0),"")</f>
        <v/>
      </c>
      <c r="W39" s="27" t="str">
        <f t="shared" ca="1" si="13"/>
        <v/>
      </c>
      <c r="X39" s="44" t="str">
        <f ca="1">IF(AND(T39="YES",W39&lt;&gt;""),IF(W39&lt;=VLOOKUP(G39,'Players Stats'!$C$88:$H$127,6),1,0),"")</f>
        <v/>
      </c>
      <c r="Y39" s="27">
        <f t="shared" ca="1" si="14"/>
        <v>0.84472818013495488</v>
      </c>
      <c r="Z39" s="44" t="str">
        <f ca="1">IF(Y39="","",IF(Y39&lt;=Simulation!$K$7,"YES","NO"))</f>
        <v>NO</v>
      </c>
      <c r="AA39" s="27">
        <f t="shared" ca="1" si="15"/>
        <v>0.35558778431255456</v>
      </c>
      <c r="AB39" s="44">
        <f ca="1">IF(Z39="NO",IF(AA39&lt;=Simulation!$K$9,D39,E39),"")</f>
        <v>1</v>
      </c>
      <c r="AD39" s="44">
        <f t="shared" ca="1" si="16"/>
        <v>6</v>
      </c>
      <c r="AE39" s="6" t="str">
        <f t="shared" ca="1" si="17"/>
        <v>-</v>
      </c>
      <c r="AF39" s="44">
        <f t="shared" ca="1" si="18"/>
        <v>10</v>
      </c>
      <c r="AH39" s="44" t="str">
        <f t="shared" ca="1" si="77"/>
        <v/>
      </c>
      <c r="AI39" s="44" t="str">
        <f t="shared" ca="1" si="77"/>
        <v/>
      </c>
      <c r="AJ39" s="44" t="str">
        <f t="shared" ca="1" si="77"/>
        <v/>
      </c>
      <c r="AL39" s="44">
        <f ca="1">IF(AL38&lt;&gt;"",IF(AND(AL38&lt;60*Simulation!$K$8, AL38+AM39&lt;60*Simulation!$K$8),AL38+AM39,""),"")</f>
        <v>476</v>
      </c>
      <c r="AM39" s="44">
        <f ca="1">IF(AL38&lt;&gt;"",IF(AND(BL38&lt;&gt;"", AN38=BL38),RANDBETWEEN(Simulation!$N$6,Simulation!$P$6),RANDBETWEEN(Simulation!$N$5,Simulation!$P$5)),"")</f>
        <v>13</v>
      </c>
      <c r="AN39" s="44">
        <f t="shared" ca="1" si="65"/>
        <v>1</v>
      </c>
      <c r="AO39" s="44">
        <f t="shared" ca="1" si="19"/>
        <v>3</v>
      </c>
      <c r="AP39" s="27">
        <f t="shared" ca="1" si="20"/>
        <v>0.50193566740156059</v>
      </c>
      <c r="AQ39" s="44">
        <f t="shared" ca="1" si="21"/>
        <v>3</v>
      </c>
      <c r="AR39" s="44" t="str">
        <f ca="1">IF(AL39&lt;&gt;"",VLOOKUP(AQ39,'Players Stats'!$C$88:$D$127,2),"")</f>
        <v>Small Forward</v>
      </c>
      <c r="AS39" s="44" t="str">
        <f ca="1">IF(AL39&lt;&gt;"",VLOOKUP(AQ39,'Players Stats'!$C$88:$E$127,3),"")</f>
        <v>LeBron James</v>
      </c>
      <c r="AT39" s="27">
        <f t="shared" ca="1" si="22"/>
        <v>0.79011586904175746</v>
      </c>
      <c r="AU39" s="44">
        <f ca="1">IF(AL39&lt;&gt;"",VLOOKUP('Semi 1'!AQ39-5*('Semi 1'!AN39-1),'Players Stats'!$B$136:$J$140,1+AO39),"")</f>
        <v>0.10165000000000002</v>
      </c>
      <c r="AV39" s="44" t="str">
        <f t="shared" ca="1" si="66"/>
        <v>NO</v>
      </c>
      <c r="AW39" s="27">
        <f t="shared" ca="1" si="23"/>
        <v>0.74991389265423325</v>
      </c>
      <c r="AX39" s="44">
        <f ca="1">IF(AL39&lt;&gt;"",IF(AV39="NO",VLOOKUP(AQ39,'Players Stats'!$C$88:$I$127,7),""),"")</f>
        <v>0.15639810426540282</v>
      </c>
      <c r="AY39" s="44">
        <f t="shared" ca="1" si="67"/>
        <v>2</v>
      </c>
      <c r="AZ39" s="27">
        <f t="shared" ca="1" si="24"/>
        <v>0.87446722763825158</v>
      </c>
      <c r="BA39" s="44">
        <f ca="1">IF(AV39="NO",VLOOKUP(AQ39,'Players Stats'!$C$88:$H$127,7-'Semi 1'!AY39),"")</f>
        <v>0.56499999999999995</v>
      </c>
      <c r="BB39" s="44">
        <f t="shared" ca="1" si="68"/>
        <v>0</v>
      </c>
      <c r="BC39" s="27">
        <f t="shared" ca="1" si="25"/>
        <v>0.81521192178225121</v>
      </c>
      <c r="BD39" s="44" t="str">
        <f ca="1">IF(BC39="","",IF(BC39&lt;=VLOOKUP(AQ39,'Players Stats'!$C$88:$L$127,10),"YES","NO"))</f>
        <v>NO</v>
      </c>
      <c r="BE39" s="27" t="str">
        <f t="shared" ca="1" si="26"/>
        <v/>
      </c>
      <c r="BF39" s="44" t="str">
        <f ca="1">IF(BD39="YES",IF(BE39&lt;=VLOOKUP(AQ39,'Players Stats'!$C$88:$H$127,6),1,0),"")</f>
        <v/>
      </c>
      <c r="BG39" s="27" t="str">
        <f t="shared" ca="1" si="27"/>
        <v/>
      </c>
      <c r="BH39" s="44" t="str">
        <f ca="1">IF(AND(BD39="YES",BG39&lt;&gt;""),IF(BG39&lt;=VLOOKUP(AQ39,'Players Stats'!$C$88:$H$127,6),1,0),"")</f>
        <v/>
      </c>
      <c r="BI39" s="27">
        <f t="shared" ca="1" si="28"/>
        <v>0.6196048658440888</v>
      </c>
      <c r="BJ39" s="44" t="str">
        <f ca="1">IF(BI39="","",IF(BI39&lt;=Simulation!$K$7,"YES","NO"))</f>
        <v>NO</v>
      </c>
      <c r="BK39" s="27">
        <f t="shared" ca="1" si="29"/>
        <v>0.41778536892246454</v>
      </c>
      <c r="BL39" s="44">
        <f ca="1">IF(BJ39="NO",IF(BK39&lt;=Simulation!$K$9,AN39,AO39),"")</f>
        <v>3</v>
      </c>
      <c r="BN39" s="44">
        <f t="shared" ca="1" si="30"/>
        <v>12</v>
      </c>
      <c r="BO39" s="6" t="str">
        <f t="shared" ca="1" si="31"/>
        <v>-</v>
      </c>
      <c r="BP39" s="44">
        <f t="shared" ca="1" si="32"/>
        <v>18</v>
      </c>
      <c r="BR39" s="44" t="str">
        <f t="shared" ca="1" si="2"/>
        <v/>
      </c>
      <c r="BS39" s="44" t="str">
        <f t="shared" ca="1" si="2"/>
        <v/>
      </c>
      <c r="BT39" s="44" t="str">
        <f t="shared" ca="1" si="2"/>
        <v/>
      </c>
      <c r="BU39" s="44"/>
      <c r="BV39" s="44">
        <f ca="1">IF(BV38&lt;&gt;"",IF(AND(BV38&lt;60*Simulation!$K$8, BV38+BW39&lt;60*Simulation!$K$8),BV38+BW39,""),"")</f>
        <v>430</v>
      </c>
      <c r="BW39" s="44">
        <f ca="1">IF(BV38&lt;&gt;"",IF(AND(CV38&lt;&gt;"", BX38=CV38),RANDBETWEEN(Simulation!$N$6,Simulation!$P$6),RANDBETWEEN(Simulation!$N$5,Simulation!$P$5)),"")</f>
        <v>11</v>
      </c>
      <c r="BX39" s="44">
        <f t="shared" ca="1" si="69"/>
        <v>1</v>
      </c>
      <c r="BY39" s="44">
        <f t="shared" ca="1" si="33"/>
        <v>3</v>
      </c>
      <c r="BZ39" s="27">
        <f t="shared" ca="1" si="34"/>
        <v>0.10422681751372309</v>
      </c>
      <c r="CA39" s="44">
        <f t="shared" ca="1" si="35"/>
        <v>1</v>
      </c>
      <c r="CB39" s="44" t="str">
        <f ca="1">IF(BV39&lt;&gt;"",VLOOKUP(CA39,'Players Stats'!$C$88:$D$127,2),"")</f>
        <v>Point Guard</v>
      </c>
      <c r="CC39" s="44" t="str">
        <f ca="1">IF(BV39&lt;&gt;"",VLOOKUP(CA39,'Players Stats'!$C$88:$E$127,3),"")</f>
        <v>Dwyane Wade</v>
      </c>
      <c r="CD39" s="27">
        <f t="shared" ca="1" si="36"/>
        <v>0.52273036661717964</v>
      </c>
      <c r="CE39" s="44">
        <f ca="1">IF(BV39&lt;&gt;"",VLOOKUP('Semi 1'!CA39-5*('Semi 1'!BX39-1),'Players Stats'!$B$136:$J$140,1+BY39),"")</f>
        <v>6.9000000000000006E-2</v>
      </c>
      <c r="CF39" s="44" t="str">
        <f t="shared" ca="1" si="70"/>
        <v>NO</v>
      </c>
      <c r="CG39" s="27">
        <f t="shared" ca="1" si="37"/>
        <v>0.50786450161275454</v>
      </c>
      <c r="CH39" s="44">
        <f ca="1">IF(BV39&lt;&gt;"",IF(CF39="NO",VLOOKUP(CA39,'Players Stats'!$C$88:$I$127,7),""),"")</f>
        <v>5.9523809523809521E-2</v>
      </c>
      <c r="CI39" s="44">
        <f t="shared" ca="1" si="71"/>
        <v>2</v>
      </c>
      <c r="CJ39" s="27">
        <f t="shared" ca="1" si="38"/>
        <v>0.45085037300189612</v>
      </c>
      <c r="CK39" s="44">
        <f ca="1">IF(CF39="NO",VLOOKUP(CA39,'Players Stats'!$C$88:$H$127,7-'Semi 1'!CI39),"")</f>
        <v>0.52100000000000002</v>
      </c>
      <c r="CL39" s="44">
        <f t="shared" ca="1" si="72"/>
        <v>2</v>
      </c>
      <c r="CM39" s="27">
        <f t="shared" ca="1" si="39"/>
        <v>0.34030883996921779</v>
      </c>
      <c r="CN39" s="44" t="str">
        <f ca="1">IF(CM39="","",IF(CM39&lt;=VLOOKUP(CA39,'Players Stats'!$C$88:$L$127,10),"YES","NO"))</f>
        <v>NO</v>
      </c>
      <c r="CO39" s="27" t="str">
        <f t="shared" ca="1" si="40"/>
        <v/>
      </c>
      <c r="CP39" s="44" t="str">
        <f ca="1">IF(CN39="YES",IF(CO39&lt;=VLOOKUP(CA39,'Players Stats'!$C$88:$H$127,6),1,0),"")</f>
        <v/>
      </c>
      <c r="CQ39" s="27" t="str">
        <f t="shared" ca="1" si="41"/>
        <v/>
      </c>
      <c r="CR39" s="44" t="str">
        <f ca="1">IF(AND(CN39="YES",CQ39&lt;&gt;""),IF(CQ39&lt;=VLOOKUP(CA39,'Players Stats'!$C$88:$H$127,6),1,0),"")</f>
        <v/>
      </c>
      <c r="CS39" s="27" t="str">
        <f t="shared" ca="1" si="42"/>
        <v/>
      </c>
      <c r="CT39" s="44" t="str">
        <f ca="1">IF(CS39="","",IF(CS39&lt;=Simulation!$K$7,"YES","NO"))</f>
        <v/>
      </c>
      <c r="CU39" s="27" t="str">
        <f t="shared" ca="1" si="43"/>
        <v/>
      </c>
      <c r="CV39" s="44" t="str">
        <f ca="1">IF(CT39="NO",IF(CU39&lt;=Simulation!$K$9,BX39,BY39),"")</f>
        <v/>
      </c>
      <c r="CX39" s="44">
        <f t="shared" ca="1" si="44"/>
        <v>17</v>
      </c>
      <c r="CY39" s="6" t="str">
        <f t="shared" ca="1" si="45"/>
        <v>-</v>
      </c>
      <c r="CZ39" s="44">
        <f t="shared" ca="1" si="46"/>
        <v>8</v>
      </c>
      <c r="DB39" s="44" t="str">
        <f t="shared" ca="1" si="3"/>
        <v/>
      </c>
      <c r="DC39" s="44" t="str">
        <f t="shared" ca="1" si="3"/>
        <v/>
      </c>
      <c r="DD39" s="44" t="str">
        <f t="shared" ca="1" si="3"/>
        <v/>
      </c>
      <c r="DE39" s="44"/>
      <c r="DF39" s="44">
        <f ca="1">IF(DF38&lt;&gt;"",IF(AND(DF38&lt;60*Simulation!$K$8, DF38+DG39&lt;60*Simulation!$K$8),DF38+DG39,""),"")</f>
        <v>388</v>
      </c>
      <c r="DG39" s="44">
        <f ca="1">IF(DF38&lt;&gt;"",IF(AND(EF38&lt;&gt;"", DH38=EF38),RANDBETWEEN(Simulation!$N$6,Simulation!$P$6),RANDBETWEEN(Simulation!$N$5,Simulation!$P$5)),"")</f>
        <v>8</v>
      </c>
      <c r="DH39" s="44">
        <f t="shared" ca="1" si="73"/>
        <v>3</v>
      </c>
      <c r="DI39" s="44">
        <f t="shared" ca="1" si="47"/>
        <v>1</v>
      </c>
      <c r="DJ39" s="27">
        <f t="shared" ca="1" si="48"/>
        <v>0.20572286238155146</v>
      </c>
      <c r="DK39" s="44">
        <f t="shared" ca="1" si="49"/>
        <v>12</v>
      </c>
      <c r="DL39" s="44" t="str">
        <f ca="1">IF(DF39&lt;&gt;"",VLOOKUP(DK39,'Players Stats'!$C$88:$D$127,2),"")</f>
        <v>Shooting Guard</v>
      </c>
      <c r="DM39" s="44" t="str">
        <f ca="1">IF(DF39&lt;&gt;"",VLOOKUP(DK39,'Players Stats'!$C$88:$E$127,3),"")</f>
        <v>George Hill</v>
      </c>
      <c r="DN39" s="27">
        <f t="shared" ca="1" si="50"/>
        <v>0.15880611978024883</v>
      </c>
      <c r="DO39" s="44">
        <f ca="1">IF(DF39&lt;&gt;"",VLOOKUP('Semi 1'!DK39-5*('Semi 1'!DH39-1),'Players Stats'!$B$136:$J$140,1+DI39),"")</f>
        <v>5.305E-2</v>
      </c>
      <c r="DP39" s="44" t="str">
        <f t="shared" ca="1" si="74"/>
        <v>NO</v>
      </c>
      <c r="DQ39" s="27">
        <f t="shared" ca="1" si="51"/>
        <v>3.4307159634375251E-2</v>
      </c>
      <c r="DR39" s="44">
        <f ca="1">IF(DF39&lt;&gt;"",IF(DP39="NO",VLOOKUP(DK39,'Players Stats'!$C$88:$I$127,7),""),"")</f>
        <v>0.28571428571428564</v>
      </c>
      <c r="DS39" s="44">
        <f t="shared" ca="1" si="75"/>
        <v>3</v>
      </c>
      <c r="DT39" s="27">
        <f t="shared" ca="1" si="52"/>
        <v>3.4000006154781826E-2</v>
      </c>
      <c r="DU39" s="44">
        <f ca="1">IF(DP39="NO",VLOOKUP(DK39,'Players Stats'!$C$88:$H$127,7-'Semi 1'!DS39),"")</f>
        <v>0.36799999999999999</v>
      </c>
      <c r="DV39" s="44">
        <f t="shared" ca="1" si="76"/>
        <v>3</v>
      </c>
      <c r="DW39" s="27" t="str">
        <f t="shared" ca="1" si="53"/>
        <v/>
      </c>
      <c r="DX39" s="44" t="str">
        <f ca="1">IF(DW39="","",IF(DW39&lt;=VLOOKUP(DK39,'Players Stats'!$C$88:$L$127,10),"YES","NO"))</f>
        <v/>
      </c>
      <c r="DY39" s="27" t="str">
        <f t="shared" ca="1" si="54"/>
        <v/>
      </c>
      <c r="DZ39" s="44" t="str">
        <f ca="1">IF(DX39="YES",IF(DY39&lt;=VLOOKUP(DK39,'Players Stats'!$C$88:$H$127,6),1,0),"")</f>
        <v/>
      </c>
      <c r="EA39" s="27" t="str">
        <f t="shared" ca="1" si="55"/>
        <v/>
      </c>
      <c r="EB39" s="44" t="str">
        <f ca="1">IF(AND(DX39="YES",EA39&lt;&gt;""),IF(EA39&lt;=VLOOKUP(DK39,'Players Stats'!$C$88:$H$127,6),1,0),"")</f>
        <v/>
      </c>
      <c r="EC39" s="27" t="str">
        <f t="shared" ca="1" si="56"/>
        <v/>
      </c>
      <c r="ED39" s="44" t="str">
        <f ca="1">IF(EC39="","",IF(EC39&lt;=Simulation!$K$7,"YES","NO"))</f>
        <v/>
      </c>
      <c r="EE39" s="27" t="str">
        <f t="shared" ca="1" si="57"/>
        <v/>
      </c>
      <c r="EF39" s="44" t="str">
        <f ca="1">IF(ED39="NO",IF(EE39&lt;=Simulation!$K$9,DH39,DI39),"")</f>
        <v/>
      </c>
      <c r="EH39" s="44">
        <f t="shared" ca="1" si="58"/>
        <v>8</v>
      </c>
      <c r="EI39" s="6" t="str">
        <f t="shared" ca="1" si="59"/>
        <v>-</v>
      </c>
      <c r="EJ39" s="44">
        <f t="shared" ca="1" si="60"/>
        <v>13</v>
      </c>
      <c r="EL39" s="44" t="str">
        <f t="shared" ca="1" si="4"/>
        <v/>
      </c>
      <c r="EM39" s="44" t="str">
        <f t="shared" ca="1" si="4"/>
        <v/>
      </c>
      <c r="EN39" s="44" t="str">
        <f t="shared" ca="1" si="4"/>
        <v/>
      </c>
    </row>
    <row r="40" spans="2:144">
      <c r="B40" s="44">
        <f ca="1">IF(B39&lt;&gt;"",IF(AND(B39&lt;60*Simulation!$K$8, B39+C40&lt;60*Simulation!$K$8),B39+C40,""),"")</f>
        <v>461</v>
      </c>
      <c r="C40" s="44">
        <f ca="1">IF(B39&lt;&gt;"",IF(AND(AB39&lt;&gt;"", D39=AB39),RANDBETWEEN(Simulation!$N$6,Simulation!$P$6),RANDBETWEEN(Simulation!$N$5,Simulation!$P$5)),"")</f>
        <v>12</v>
      </c>
      <c r="D40" s="44">
        <f t="shared" ca="1" si="61"/>
        <v>1</v>
      </c>
      <c r="E40" s="44">
        <f t="shared" ca="1" si="5"/>
        <v>3</v>
      </c>
      <c r="F40" s="27">
        <f t="shared" ca="1" si="6"/>
        <v>0.6027076843206487</v>
      </c>
      <c r="G40" s="44">
        <f t="shared" ca="1" si="7"/>
        <v>4</v>
      </c>
      <c r="H40" s="44" t="str">
        <f ca="1">IF(B40&lt;&gt;"",VLOOKUP(G40,'Players Stats'!$C$88:$D$127,2),"")</f>
        <v>Power Forward</v>
      </c>
      <c r="I40" s="44" t="str">
        <f ca="1">IF(B40&lt;&gt;"",VLOOKUP(G40,'Players Stats'!$C$88:$E$127,3),"")</f>
        <v>Shane Battier</v>
      </c>
      <c r="J40" s="27">
        <f t="shared" ca="1" si="8"/>
        <v>1.4336946232604508E-2</v>
      </c>
      <c r="K40" s="44">
        <f ca="1">IF(B40&lt;&gt;"",VLOOKUP('Semi 1'!G40-5*('Semi 1'!D40-1),'Players Stats'!$B$136:$J$140,1+E40),"")</f>
        <v>0.11534999999999999</v>
      </c>
      <c r="L40" s="44" t="str">
        <f t="shared" ca="1" si="62"/>
        <v>YES</v>
      </c>
      <c r="M40" s="27" t="str">
        <f t="shared" ca="1" si="9"/>
        <v/>
      </c>
      <c r="N40" s="44" t="str">
        <f ca="1">IF(B40&lt;&gt;"",IF(L40="NO",VLOOKUP(G40,'Players Stats'!$C$88:$I$127,7),""),"")</f>
        <v/>
      </c>
      <c r="O40" s="44" t="str">
        <f t="shared" ca="1" si="63"/>
        <v/>
      </c>
      <c r="P40" s="27" t="str">
        <f t="shared" ca="1" si="10"/>
        <v/>
      </c>
      <c r="Q40" s="44" t="str">
        <f ca="1">IF(L40="NO",VLOOKUP(G40,'Players Stats'!$C$88:$H$127,7-'Semi 1'!O40),"")</f>
        <v/>
      </c>
      <c r="R40" s="44" t="str">
        <f t="shared" ca="1" si="64"/>
        <v/>
      </c>
      <c r="S40" s="27" t="str">
        <f t="shared" ca="1" si="11"/>
        <v/>
      </c>
      <c r="T40" s="44" t="str">
        <f ca="1">IF(S40="","",IF(S40&lt;=VLOOKUP(G40,'Players Stats'!$C$88:$L$127,10),"YES","NO"))</f>
        <v/>
      </c>
      <c r="U40" s="27" t="str">
        <f t="shared" ca="1" si="12"/>
        <v/>
      </c>
      <c r="V40" s="44" t="str">
        <f ca="1">IF(T40="YES",IF(U40&lt;=VLOOKUP(G40,'Players Stats'!$C$88:$H$127,6),1,0),"")</f>
        <v/>
      </c>
      <c r="W40" s="27" t="str">
        <f t="shared" ca="1" si="13"/>
        <v/>
      </c>
      <c r="X40" s="44" t="str">
        <f ca="1">IF(AND(T40="YES",W40&lt;&gt;""),IF(W40&lt;=VLOOKUP(G40,'Players Stats'!$C$88:$H$127,6),1,0),"")</f>
        <v/>
      </c>
      <c r="Y40" s="27" t="str">
        <f t="shared" ca="1" si="14"/>
        <v/>
      </c>
      <c r="Z40" s="44" t="str">
        <f ca="1">IF(Y40="","",IF(Y40&lt;=Simulation!$K$7,"YES","NO"))</f>
        <v/>
      </c>
      <c r="AA40" s="27" t="str">
        <f t="shared" ca="1" si="15"/>
        <v/>
      </c>
      <c r="AB40" s="44" t="str">
        <f ca="1">IF(Z40="NO",IF(AA40&lt;=Simulation!$K$9,D40,E40),"")</f>
        <v/>
      </c>
      <c r="AD40" s="44">
        <f t="shared" ca="1" si="16"/>
        <v>6</v>
      </c>
      <c r="AE40" s="6" t="str">
        <f t="shared" ca="1" si="17"/>
        <v>-</v>
      </c>
      <c r="AF40" s="44">
        <f t="shared" ca="1" si="18"/>
        <v>10</v>
      </c>
      <c r="AH40" s="44" t="str">
        <f t="shared" ca="1" si="77"/>
        <v/>
      </c>
      <c r="AI40" s="44" t="str">
        <f t="shared" ca="1" si="77"/>
        <v/>
      </c>
      <c r="AJ40" s="44" t="str">
        <f t="shared" ca="1" si="77"/>
        <v/>
      </c>
      <c r="AL40" s="44">
        <f ca="1">IF(AL39&lt;&gt;"",IF(AND(AL39&lt;60*Simulation!$K$8, AL39+AM40&lt;60*Simulation!$K$8),AL39+AM40,""),"")</f>
        <v>488</v>
      </c>
      <c r="AM40" s="44">
        <f ca="1">IF(AL39&lt;&gt;"",IF(AND(BL39&lt;&gt;"", AN39=BL39),RANDBETWEEN(Simulation!$N$6,Simulation!$P$6),RANDBETWEEN(Simulation!$N$5,Simulation!$P$5)),"")</f>
        <v>12</v>
      </c>
      <c r="AN40" s="44">
        <f t="shared" ca="1" si="65"/>
        <v>3</v>
      </c>
      <c r="AO40" s="44">
        <f t="shared" ca="1" si="19"/>
        <v>1</v>
      </c>
      <c r="AP40" s="27">
        <f t="shared" ca="1" si="20"/>
        <v>0.7304301785765015</v>
      </c>
      <c r="AQ40" s="44">
        <f t="shared" ca="1" si="21"/>
        <v>14</v>
      </c>
      <c r="AR40" s="44" t="str">
        <f ca="1">IF(AL40&lt;&gt;"",VLOOKUP(AQ40,'Players Stats'!$C$88:$D$127,2),"")</f>
        <v>Power Forward</v>
      </c>
      <c r="AS40" s="44" t="str">
        <f ca="1">IF(AL40&lt;&gt;"",VLOOKUP(AQ40,'Players Stats'!$C$88:$E$127,3),"")</f>
        <v>Paul George</v>
      </c>
      <c r="AT40" s="27">
        <f t="shared" ca="1" si="22"/>
        <v>0.23970117078752717</v>
      </c>
      <c r="AU40" s="44">
        <f ca="1">IF(AL40&lt;&gt;"",VLOOKUP('Semi 1'!AQ40-5*('Semi 1'!AN40-1),'Players Stats'!$B$136:$J$140,1+AO40),"")</f>
        <v>6.59E-2</v>
      </c>
      <c r="AV40" s="44" t="str">
        <f t="shared" ca="1" si="66"/>
        <v>NO</v>
      </c>
      <c r="AW40" s="27">
        <f t="shared" ca="1" si="23"/>
        <v>0.19822742763409706</v>
      </c>
      <c r="AX40" s="44">
        <f ca="1">IF(AL40&lt;&gt;"",IF(AV40="NO",VLOOKUP(AQ40,'Players Stats'!$C$88:$I$127,7),""),"")</f>
        <v>0.28365384615384615</v>
      </c>
      <c r="AY40" s="44">
        <f t="shared" ca="1" si="67"/>
        <v>3</v>
      </c>
      <c r="AZ40" s="27">
        <f t="shared" ca="1" si="24"/>
        <v>0.15885362225350408</v>
      </c>
      <c r="BA40" s="44">
        <f ca="1">IF(AV40="NO",VLOOKUP(AQ40,'Players Stats'!$C$88:$H$127,7-'Semi 1'!AY40),"")</f>
        <v>0.36199999999999999</v>
      </c>
      <c r="BB40" s="44">
        <f t="shared" ca="1" si="68"/>
        <v>3</v>
      </c>
      <c r="BC40" s="27" t="str">
        <f t="shared" ca="1" si="25"/>
        <v/>
      </c>
      <c r="BD40" s="44" t="str">
        <f ca="1">IF(BC40="","",IF(BC40&lt;=VLOOKUP(AQ40,'Players Stats'!$C$88:$L$127,10),"YES","NO"))</f>
        <v/>
      </c>
      <c r="BE40" s="27" t="str">
        <f t="shared" ca="1" si="26"/>
        <v/>
      </c>
      <c r="BF40" s="44" t="str">
        <f ca="1">IF(BD40="YES",IF(BE40&lt;=VLOOKUP(AQ40,'Players Stats'!$C$88:$H$127,6),1,0),"")</f>
        <v/>
      </c>
      <c r="BG40" s="27" t="str">
        <f t="shared" ca="1" si="27"/>
        <v/>
      </c>
      <c r="BH40" s="44" t="str">
        <f ca="1">IF(AND(BD40="YES",BG40&lt;&gt;""),IF(BG40&lt;=VLOOKUP(AQ40,'Players Stats'!$C$88:$H$127,6),1,0),"")</f>
        <v/>
      </c>
      <c r="BI40" s="27" t="str">
        <f t="shared" ca="1" si="28"/>
        <v/>
      </c>
      <c r="BJ40" s="44" t="str">
        <f ca="1">IF(BI40="","",IF(BI40&lt;=Simulation!$K$7,"YES","NO"))</f>
        <v/>
      </c>
      <c r="BK40" s="27" t="str">
        <f t="shared" ca="1" si="29"/>
        <v/>
      </c>
      <c r="BL40" s="44" t="str">
        <f ca="1">IF(BJ40="NO",IF(BK40&lt;=Simulation!$K$9,AN40,AO40),"")</f>
        <v/>
      </c>
      <c r="BN40" s="44">
        <f t="shared" ca="1" si="30"/>
        <v>12</v>
      </c>
      <c r="BO40" s="6" t="str">
        <f t="shared" ca="1" si="31"/>
        <v>-</v>
      </c>
      <c r="BP40" s="44">
        <f t="shared" ca="1" si="32"/>
        <v>21</v>
      </c>
      <c r="BR40" s="44" t="str">
        <f t="shared" ca="1" si="2"/>
        <v/>
      </c>
      <c r="BS40" s="44" t="str">
        <f t="shared" ca="1" si="2"/>
        <v/>
      </c>
      <c r="BT40" s="44" t="str">
        <f t="shared" ca="1" si="2"/>
        <v/>
      </c>
      <c r="BU40" s="44"/>
      <c r="BV40" s="44">
        <f ca="1">IF(BV39&lt;&gt;"",IF(AND(BV39&lt;60*Simulation!$K$8, BV39+BW40&lt;60*Simulation!$K$8),BV39+BW40,""),"")</f>
        <v>442</v>
      </c>
      <c r="BW40" s="44">
        <f ca="1">IF(BV39&lt;&gt;"",IF(AND(CV39&lt;&gt;"", BX39=CV39),RANDBETWEEN(Simulation!$N$6,Simulation!$P$6),RANDBETWEEN(Simulation!$N$5,Simulation!$P$5)),"")</f>
        <v>12</v>
      </c>
      <c r="BX40" s="44">
        <f t="shared" ca="1" si="69"/>
        <v>3</v>
      </c>
      <c r="BY40" s="44">
        <f t="shared" ca="1" si="33"/>
        <v>1</v>
      </c>
      <c r="BZ40" s="27">
        <f t="shared" ca="1" si="34"/>
        <v>0.87536877365602972</v>
      </c>
      <c r="CA40" s="44">
        <f t="shared" ca="1" si="35"/>
        <v>15</v>
      </c>
      <c r="CB40" s="44" t="str">
        <f ca="1">IF(BV40&lt;&gt;"",VLOOKUP(CA40,'Players Stats'!$C$88:$D$127,2),"")</f>
        <v>Center</v>
      </c>
      <c r="CC40" s="44" t="str">
        <f ca="1">IF(BV40&lt;&gt;"",VLOOKUP(CA40,'Players Stats'!$C$88:$E$127,3),"")</f>
        <v>Roy Hibbert</v>
      </c>
      <c r="CD40" s="27">
        <f t="shared" ca="1" si="36"/>
        <v>0.25922871383308699</v>
      </c>
      <c r="CE40" s="44">
        <f ca="1">IF(BV40&lt;&gt;"",VLOOKUP('Semi 1'!CA40-5*('Semi 1'!BX40-1),'Players Stats'!$B$136:$J$140,1+BY40),"")</f>
        <v>0.11485000000000001</v>
      </c>
      <c r="CF40" s="44" t="str">
        <f t="shared" ca="1" si="70"/>
        <v>NO</v>
      </c>
      <c r="CG40" s="27">
        <f t="shared" ca="1" si="37"/>
        <v>7.4952633907554467E-2</v>
      </c>
      <c r="CH40" s="44">
        <f ca="1">IF(BV40&lt;&gt;"",IF(CF40="NO",VLOOKUP(CA40,'Players Stats'!$C$88:$I$127,7),""),"")</f>
        <v>9.0909090909090922E-3</v>
      </c>
      <c r="CI40" s="44">
        <f t="shared" ca="1" si="71"/>
        <v>2</v>
      </c>
      <c r="CJ40" s="27">
        <f t="shared" ca="1" si="38"/>
        <v>0.89182097564844676</v>
      </c>
      <c r="CK40" s="44">
        <f ca="1">IF(CF40="NO",VLOOKUP(CA40,'Players Stats'!$C$88:$H$127,7-'Semi 1'!CI40),"")</f>
        <v>0.44800000000000001</v>
      </c>
      <c r="CL40" s="44">
        <f t="shared" ca="1" si="72"/>
        <v>0</v>
      </c>
      <c r="CM40" s="27">
        <f t="shared" ca="1" si="39"/>
        <v>0.40009202069963035</v>
      </c>
      <c r="CN40" s="44" t="str">
        <f ca="1">IF(CM40="","",IF(CM40&lt;=VLOOKUP(CA40,'Players Stats'!$C$88:$L$127,10),"YES","NO"))</f>
        <v>NO</v>
      </c>
      <c r="CO40" s="27" t="str">
        <f t="shared" ca="1" si="40"/>
        <v/>
      </c>
      <c r="CP40" s="44" t="str">
        <f ca="1">IF(CN40="YES",IF(CO40&lt;=VLOOKUP(CA40,'Players Stats'!$C$88:$H$127,6),1,0),"")</f>
        <v/>
      </c>
      <c r="CQ40" s="27" t="str">
        <f t="shared" ca="1" si="41"/>
        <v/>
      </c>
      <c r="CR40" s="44" t="str">
        <f ca="1">IF(AND(CN40="YES",CQ40&lt;&gt;""),IF(CQ40&lt;=VLOOKUP(CA40,'Players Stats'!$C$88:$H$127,6),1,0),"")</f>
        <v/>
      </c>
      <c r="CS40" s="27">
        <f t="shared" ca="1" si="42"/>
        <v>0.71178504695745581</v>
      </c>
      <c r="CT40" s="44" t="str">
        <f ca="1">IF(CS40="","",IF(CS40&lt;=Simulation!$K$7,"YES","NO"))</f>
        <v>NO</v>
      </c>
      <c r="CU40" s="27">
        <f t="shared" ca="1" si="43"/>
        <v>0.2459718741290402</v>
      </c>
      <c r="CV40" s="44">
        <f ca="1">IF(CT40="NO",IF(CU40&lt;=Simulation!$K$9,BX40,BY40),"")</f>
        <v>3</v>
      </c>
      <c r="CX40" s="44">
        <f t="shared" ca="1" si="44"/>
        <v>17</v>
      </c>
      <c r="CY40" s="6" t="str">
        <f t="shared" ca="1" si="45"/>
        <v>-</v>
      </c>
      <c r="CZ40" s="44">
        <f t="shared" ca="1" si="46"/>
        <v>8</v>
      </c>
      <c r="DB40" s="44" t="str">
        <f t="shared" ca="1" si="3"/>
        <v/>
      </c>
      <c r="DC40" s="44" t="str">
        <f t="shared" ca="1" si="3"/>
        <v/>
      </c>
      <c r="DD40" s="44" t="str">
        <f t="shared" ca="1" si="3"/>
        <v/>
      </c>
      <c r="DE40" s="44"/>
      <c r="DF40" s="44">
        <f ca="1">IF(DF39&lt;&gt;"",IF(AND(DF39&lt;60*Simulation!$K$8, DF39+DG40&lt;60*Simulation!$K$8),DF39+DG40,""),"")</f>
        <v>401</v>
      </c>
      <c r="DG40" s="44">
        <f ca="1">IF(DF39&lt;&gt;"",IF(AND(EF39&lt;&gt;"", DH39=EF39),RANDBETWEEN(Simulation!$N$6,Simulation!$P$6),RANDBETWEEN(Simulation!$N$5,Simulation!$P$5)),"")</f>
        <v>13</v>
      </c>
      <c r="DH40" s="44">
        <f t="shared" ca="1" si="73"/>
        <v>1</v>
      </c>
      <c r="DI40" s="44">
        <f t="shared" ca="1" si="47"/>
        <v>3</v>
      </c>
      <c r="DJ40" s="27">
        <f t="shared" ca="1" si="48"/>
        <v>0.81954935414361174</v>
      </c>
      <c r="DK40" s="44">
        <f t="shared" ca="1" si="49"/>
        <v>5</v>
      </c>
      <c r="DL40" s="44" t="str">
        <f ca="1">IF(DF40&lt;&gt;"",VLOOKUP(DK40,'Players Stats'!$C$88:$D$127,2),"")</f>
        <v>Center</v>
      </c>
      <c r="DM40" s="44" t="str">
        <f ca="1">IF(DF40&lt;&gt;"",VLOOKUP(DK40,'Players Stats'!$C$88:$E$127,3),"")</f>
        <v>Chris Bosh</v>
      </c>
      <c r="DN40" s="27">
        <f t="shared" ca="1" si="50"/>
        <v>0.19335047541955297</v>
      </c>
      <c r="DO40" s="44">
        <f ca="1">IF(DF40&lt;&gt;"",VLOOKUP('Semi 1'!DK40-5*('Semi 1'!DH40-1),'Players Stats'!$B$136:$J$140,1+DI40),"")</f>
        <v>0.14460000000000001</v>
      </c>
      <c r="DP40" s="44" t="str">
        <f t="shared" ca="1" si="74"/>
        <v>NO</v>
      </c>
      <c r="DQ40" s="27">
        <f t="shared" ca="1" si="51"/>
        <v>0.11869436965602997</v>
      </c>
      <c r="DR40" s="44">
        <f ca="1">IF(DF40&lt;&gt;"",IF(DP40="NO",VLOOKUP(DK40,'Players Stats'!$C$88:$I$127,7),""),"")</f>
        <v>7.5187969924812026E-2</v>
      </c>
      <c r="DS40" s="44">
        <f t="shared" ca="1" si="75"/>
        <v>2</v>
      </c>
      <c r="DT40" s="27">
        <f t="shared" ca="1" si="52"/>
        <v>0.10027798788786157</v>
      </c>
      <c r="DU40" s="44">
        <f ca="1">IF(DP40="NO",VLOOKUP(DK40,'Players Stats'!$C$88:$H$127,7-'Semi 1'!DS40),"")</f>
        <v>0.53500000000000003</v>
      </c>
      <c r="DV40" s="44">
        <f t="shared" ca="1" si="76"/>
        <v>2</v>
      </c>
      <c r="DW40" s="27">
        <f t="shared" ca="1" si="53"/>
        <v>0.48518400081038859</v>
      </c>
      <c r="DX40" s="44" t="str">
        <f ca="1">IF(DW40="","",IF(DW40&lt;=VLOOKUP(DK40,'Players Stats'!$C$88:$L$127,10),"YES","NO"))</f>
        <v>NO</v>
      </c>
      <c r="DY40" s="27" t="str">
        <f t="shared" ca="1" si="54"/>
        <v/>
      </c>
      <c r="DZ40" s="44" t="str">
        <f ca="1">IF(DX40="YES",IF(DY40&lt;=VLOOKUP(DK40,'Players Stats'!$C$88:$H$127,6),1,0),"")</f>
        <v/>
      </c>
      <c r="EA40" s="27" t="str">
        <f t="shared" ca="1" si="55"/>
        <v/>
      </c>
      <c r="EB40" s="44" t="str">
        <f ca="1">IF(AND(DX40="YES",EA40&lt;&gt;""),IF(EA40&lt;=VLOOKUP(DK40,'Players Stats'!$C$88:$H$127,6),1,0),"")</f>
        <v/>
      </c>
      <c r="EC40" s="27" t="str">
        <f t="shared" ca="1" si="56"/>
        <v/>
      </c>
      <c r="ED40" s="44" t="str">
        <f ca="1">IF(EC40="","",IF(EC40&lt;=Simulation!$K$7,"YES","NO"))</f>
        <v/>
      </c>
      <c r="EE40" s="27" t="str">
        <f t="shared" ca="1" si="57"/>
        <v/>
      </c>
      <c r="EF40" s="44" t="str">
        <f ca="1">IF(ED40="NO",IF(EE40&lt;=Simulation!$K$9,DH40,DI40),"")</f>
        <v/>
      </c>
      <c r="EH40" s="44">
        <f t="shared" ca="1" si="58"/>
        <v>10</v>
      </c>
      <c r="EI40" s="6" t="str">
        <f t="shared" ca="1" si="59"/>
        <v>-</v>
      </c>
      <c r="EJ40" s="44">
        <f t="shared" ca="1" si="60"/>
        <v>13</v>
      </c>
      <c r="EL40" s="44" t="str">
        <f t="shared" ca="1" si="4"/>
        <v/>
      </c>
      <c r="EM40" s="44" t="str">
        <f t="shared" ca="1" si="4"/>
        <v/>
      </c>
      <c r="EN40" s="44" t="str">
        <f t="shared" ca="1" si="4"/>
        <v/>
      </c>
    </row>
    <row r="41" spans="2:144">
      <c r="B41" s="44">
        <f ca="1">IF(B40&lt;&gt;"",IF(AND(B40&lt;60*Simulation!$K$8, B40+C41&lt;60*Simulation!$K$8),B40+C41,""),"")</f>
        <v>470</v>
      </c>
      <c r="C41" s="44">
        <f ca="1">IF(B40&lt;&gt;"",IF(AND(AB40&lt;&gt;"", D40=AB40),RANDBETWEEN(Simulation!$N$6,Simulation!$P$6),RANDBETWEEN(Simulation!$N$5,Simulation!$P$5)),"")</f>
        <v>9</v>
      </c>
      <c r="D41" s="44">
        <f t="shared" ca="1" si="61"/>
        <v>3</v>
      </c>
      <c r="E41" s="44">
        <f t="shared" ca="1" si="5"/>
        <v>1</v>
      </c>
      <c r="F41" s="27">
        <f t="shared" ca="1" si="6"/>
        <v>0.49444909149875982</v>
      </c>
      <c r="G41" s="44">
        <f t="shared" ca="1" si="7"/>
        <v>13</v>
      </c>
      <c r="H41" s="44" t="str">
        <f ca="1">IF(B41&lt;&gt;"",VLOOKUP(G41,'Players Stats'!$C$88:$D$127,2),"")</f>
        <v>Small Forward</v>
      </c>
      <c r="I41" s="44" t="str">
        <f ca="1">IF(B41&lt;&gt;"",VLOOKUP(G41,'Players Stats'!$C$88:$E$127,3),"")</f>
        <v>David West</v>
      </c>
      <c r="J41" s="27">
        <f t="shared" ca="1" si="8"/>
        <v>0.99369241142784437</v>
      </c>
      <c r="K41" s="44">
        <f ca="1">IF(B41&lt;&gt;"",VLOOKUP('Semi 1'!G41-5*('Semi 1'!D41-1),'Players Stats'!$B$136:$J$140,1+E41),"")</f>
        <v>0.12745000000000001</v>
      </c>
      <c r="L41" s="44" t="str">
        <f t="shared" ca="1" si="62"/>
        <v>NO</v>
      </c>
      <c r="M41" s="27">
        <f t="shared" ca="1" si="9"/>
        <v>0.92853424362945858</v>
      </c>
      <c r="N41" s="44">
        <f ca="1">IF(B41&lt;&gt;"",IF(L41="NO",VLOOKUP(G41,'Players Stats'!$C$88:$I$127,7),""),"")</f>
        <v>2.1276595744680847E-2</v>
      </c>
      <c r="O41" s="44">
        <f t="shared" ca="1" si="63"/>
        <v>2</v>
      </c>
      <c r="P41" s="27">
        <f t="shared" ca="1" si="10"/>
        <v>0.67602680638354296</v>
      </c>
      <c r="Q41" s="44">
        <f ca="1">IF(L41="NO",VLOOKUP(G41,'Players Stats'!$C$88:$H$127,7-'Semi 1'!O41),"")</f>
        <v>0.498</v>
      </c>
      <c r="R41" s="44">
        <f t="shared" ca="1" si="64"/>
        <v>0</v>
      </c>
      <c r="S41" s="27">
        <f t="shared" ca="1" si="11"/>
        <v>0.80092540381220434</v>
      </c>
      <c r="T41" s="44" t="str">
        <f ca="1">IF(S41="","",IF(S41&lt;=VLOOKUP(G41,'Players Stats'!$C$88:$L$127,10),"YES","NO"))</f>
        <v>NO</v>
      </c>
      <c r="U41" s="27" t="str">
        <f t="shared" ca="1" si="12"/>
        <v/>
      </c>
      <c r="V41" s="44" t="str">
        <f ca="1">IF(T41="YES",IF(U41&lt;=VLOOKUP(G41,'Players Stats'!$C$88:$H$127,6),1,0),"")</f>
        <v/>
      </c>
      <c r="W41" s="27" t="str">
        <f t="shared" ca="1" si="13"/>
        <v/>
      </c>
      <c r="X41" s="44" t="str">
        <f ca="1">IF(AND(T41="YES",W41&lt;&gt;""),IF(W41&lt;=VLOOKUP(G41,'Players Stats'!$C$88:$H$127,6),1,0),"")</f>
        <v/>
      </c>
      <c r="Y41" s="27">
        <f t="shared" ca="1" si="14"/>
        <v>0.67127127183921098</v>
      </c>
      <c r="Z41" s="44" t="str">
        <f ca="1">IF(Y41="","",IF(Y41&lt;=Simulation!$K$7,"YES","NO"))</f>
        <v>NO</v>
      </c>
      <c r="AA41" s="27">
        <f t="shared" ca="1" si="15"/>
        <v>2.3923173094956174E-2</v>
      </c>
      <c r="AB41" s="44">
        <f ca="1">IF(Z41="NO",IF(AA41&lt;=Simulation!$K$9,D41,E41),"")</f>
        <v>3</v>
      </c>
      <c r="AD41" s="44">
        <f t="shared" ca="1" si="16"/>
        <v>6</v>
      </c>
      <c r="AE41" s="6" t="str">
        <f t="shared" ca="1" si="17"/>
        <v>-</v>
      </c>
      <c r="AF41" s="44">
        <f t="shared" ca="1" si="18"/>
        <v>10</v>
      </c>
      <c r="AH41" s="44" t="str">
        <f t="shared" ca="1" si="77"/>
        <v/>
      </c>
      <c r="AI41" s="44" t="str">
        <f t="shared" ca="1" si="77"/>
        <v/>
      </c>
      <c r="AJ41" s="44" t="str">
        <f t="shared" ca="1" si="77"/>
        <v/>
      </c>
      <c r="AL41" s="44">
        <f ca="1">IF(AL40&lt;&gt;"",IF(AND(AL40&lt;60*Simulation!$K$8, AL40+AM41&lt;60*Simulation!$K$8),AL40+AM41,""),"")</f>
        <v>502</v>
      </c>
      <c r="AM41" s="44">
        <f ca="1">IF(AL40&lt;&gt;"",IF(AND(BL40&lt;&gt;"", AN40=BL40),RANDBETWEEN(Simulation!$N$6,Simulation!$P$6),RANDBETWEEN(Simulation!$N$5,Simulation!$P$5)),"")</f>
        <v>14</v>
      </c>
      <c r="AN41" s="44">
        <f t="shared" ca="1" si="65"/>
        <v>1</v>
      </c>
      <c r="AO41" s="44">
        <f t="shared" ca="1" si="19"/>
        <v>3</v>
      </c>
      <c r="AP41" s="27">
        <f t="shared" ca="1" si="20"/>
        <v>0.67805519443544637</v>
      </c>
      <c r="AQ41" s="44">
        <f t="shared" ca="1" si="21"/>
        <v>4</v>
      </c>
      <c r="AR41" s="44" t="str">
        <f ca="1">IF(AL41&lt;&gt;"",VLOOKUP(AQ41,'Players Stats'!$C$88:$D$127,2),"")</f>
        <v>Power Forward</v>
      </c>
      <c r="AS41" s="44" t="str">
        <f ca="1">IF(AL41&lt;&gt;"",VLOOKUP(AQ41,'Players Stats'!$C$88:$E$127,3),"")</f>
        <v>Shane Battier</v>
      </c>
      <c r="AT41" s="27">
        <f t="shared" ca="1" si="22"/>
        <v>0.37263433058171302</v>
      </c>
      <c r="AU41" s="44">
        <f ca="1">IF(AL41&lt;&gt;"",VLOOKUP('Semi 1'!AQ41-5*('Semi 1'!AN41-1),'Players Stats'!$B$136:$J$140,1+AO41),"")</f>
        <v>0.11534999999999999</v>
      </c>
      <c r="AV41" s="44" t="str">
        <f t="shared" ca="1" si="66"/>
        <v>NO</v>
      </c>
      <c r="AW41" s="27">
        <f t="shared" ca="1" si="23"/>
        <v>0.98708132017091088</v>
      </c>
      <c r="AX41" s="44">
        <f ca="1">IF(AL41&lt;&gt;"",IF(AV41="NO",VLOOKUP(AQ41,'Players Stats'!$C$88:$I$127,7),""),"")</f>
        <v>0.46808510638297873</v>
      </c>
      <c r="AY41" s="44">
        <f t="shared" ca="1" si="67"/>
        <v>2</v>
      </c>
      <c r="AZ41" s="27">
        <f t="shared" ca="1" si="24"/>
        <v>0.70617380715547384</v>
      </c>
      <c r="BA41" s="44">
        <f ca="1">IF(AV41="NO",VLOOKUP(AQ41,'Players Stats'!$C$88:$H$127,7-'Semi 1'!AY41),"")</f>
        <v>0.42</v>
      </c>
      <c r="BB41" s="44">
        <f t="shared" ca="1" si="68"/>
        <v>0</v>
      </c>
      <c r="BC41" s="27">
        <f t="shared" ca="1" si="25"/>
        <v>0.32744416208891514</v>
      </c>
      <c r="BD41" s="44" t="str">
        <f ca="1">IF(BC41="","",IF(BC41&lt;=VLOOKUP(AQ41,'Players Stats'!$C$88:$L$127,10),"YES","NO"))</f>
        <v>NO</v>
      </c>
      <c r="BE41" s="27" t="str">
        <f t="shared" ca="1" si="26"/>
        <v/>
      </c>
      <c r="BF41" s="44" t="str">
        <f ca="1">IF(BD41="YES",IF(BE41&lt;=VLOOKUP(AQ41,'Players Stats'!$C$88:$H$127,6),1,0),"")</f>
        <v/>
      </c>
      <c r="BG41" s="27" t="str">
        <f t="shared" ca="1" si="27"/>
        <v/>
      </c>
      <c r="BH41" s="44" t="str">
        <f ca="1">IF(AND(BD41="YES",BG41&lt;&gt;""),IF(BG41&lt;=VLOOKUP(AQ41,'Players Stats'!$C$88:$H$127,6),1,0),"")</f>
        <v/>
      </c>
      <c r="BI41" s="27">
        <f t="shared" ca="1" si="28"/>
        <v>0.40460934170797236</v>
      </c>
      <c r="BJ41" s="44" t="str">
        <f ca="1">IF(BI41="","",IF(BI41&lt;=Simulation!$K$7,"YES","NO"))</f>
        <v>NO</v>
      </c>
      <c r="BK41" s="27">
        <f t="shared" ca="1" si="29"/>
        <v>0.3609444490871343</v>
      </c>
      <c r="BL41" s="44">
        <f ca="1">IF(BJ41="NO",IF(BK41&lt;=Simulation!$K$9,AN41,AO41),"")</f>
        <v>3</v>
      </c>
      <c r="BN41" s="44">
        <f t="shared" ca="1" si="30"/>
        <v>12</v>
      </c>
      <c r="BO41" s="6" t="str">
        <f t="shared" ca="1" si="31"/>
        <v>-</v>
      </c>
      <c r="BP41" s="44">
        <f t="shared" ca="1" si="32"/>
        <v>21</v>
      </c>
      <c r="BR41" s="44" t="str">
        <f t="shared" ca="1" si="2"/>
        <v/>
      </c>
      <c r="BS41" s="44" t="str">
        <f t="shared" ca="1" si="2"/>
        <v/>
      </c>
      <c r="BT41" s="44" t="str">
        <f t="shared" ca="1" si="2"/>
        <v/>
      </c>
      <c r="BU41" s="44"/>
      <c r="BV41" s="44">
        <f ca="1">IF(BV40&lt;&gt;"",IF(AND(BV40&lt;60*Simulation!$K$8, BV40+BW41&lt;60*Simulation!$K$8),BV40+BW41,""),"")</f>
        <v>457</v>
      </c>
      <c r="BW41" s="44">
        <f ca="1">IF(BV40&lt;&gt;"",IF(AND(CV40&lt;&gt;"", BX40=CV40),RANDBETWEEN(Simulation!$N$6,Simulation!$P$6),RANDBETWEEN(Simulation!$N$5,Simulation!$P$5)),"")</f>
        <v>15</v>
      </c>
      <c r="BX41" s="44">
        <f t="shared" ca="1" si="69"/>
        <v>3</v>
      </c>
      <c r="BY41" s="44">
        <f t="shared" ca="1" si="33"/>
        <v>1</v>
      </c>
      <c r="BZ41" s="27">
        <f t="shared" ca="1" si="34"/>
        <v>4.6708469320610457E-2</v>
      </c>
      <c r="CA41" s="44">
        <f t="shared" ca="1" si="35"/>
        <v>11</v>
      </c>
      <c r="CB41" s="44" t="str">
        <f ca="1">IF(BV41&lt;&gt;"",VLOOKUP(CA41,'Players Stats'!$C$88:$D$127,2),"")</f>
        <v>Point Guard</v>
      </c>
      <c r="CC41" s="44" t="str">
        <f ca="1">IF(BV41&lt;&gt;"",VLOOKUP(CA41,'Players Stats'!$C$88:$E$127,3),"")</f>
        <v>Lance Stephenson</v>
      </c>
      <c r="CD41" s="27">
        <f t="shared" ca="1" si="36"/>
        <v>0.11606633530115984</v>
      </c>
      <c r="CE41" s="44">
        <f ca="1">IF(BV41&lt;&gt;"",VLOOKUP('Semi 1'!CA41-5*('Semi 1'!BX41-1),'Players Stats'!$B$136:$J$140,1+BY41),"")</f>
        <v>0.13875000000000001</v>
      </c>
      <c r="CF41" s="44" t="str">
        <f t="shared" ca="1" si="70"/>
        <v>YES</v>
      </c>
      <c r="CG41" s="27" t="str">
        <f t="shared" ca="1" si="37"/>
        <v/>
      </c>
      <c r="CH41" s="44" t="str">
        <f ca="1">IF(BV41&lt;&gt;"",IF(CF41="NO",VLOOKUP(CA41,'Players Stats'!$C$88:$I$127,7),""),"")</f>
        <v/>
      </c>
      <c r="CI41" s="44" t="str">
        <f t="shared" ca="1" si="71"/>
        <v/>
      </c>
      <c r="CJ41" s="27" t="str">
        <f t="shared" ca="1" si="38"/>
        <v/>
      </c>
      <c r="CK41" s="44" t="str">
        <f ca="1">IF(CF41="NO",VLOOKUP(CA41,'Players Stats'!$C$88:$H$127,7-'Semi 1'!CI41),"")</f>
        <v/>
      </c>
      <c r="CL41" s="44" t="str">
        <f t="shared" ca="1" si="72"/>
        <v/>
      </c>
      <c r="CM41" s="27" t="str">
        <f t="shared" ca="1" si="39"/>
        <v/>
      </c>
      <c r="CN41" s="44" t="str">
        <f ca="1">IF(CM41="","",IF(CM41&lt;=VLOOKUP(CA41,'Players Stats'!$C$88:$L$127,10),"YES","NO"))</f>
        <v/>
      </c>
      <c r="CO41" s="27" t="str">
        <f t="shared" ca="1" si="40"/>
        <v/>
      </c>
      <c r="CP41" s="44" t="str">
        <f ca="1">IF(CN41="YES",IF(CO41&lt;=VLOOKUP(CA41,'Players Stats'!$C$88:$H$127,6),1,0),"")</f>
        <v/>
      </c>
      <c r="CQ41" s="27" t="str">
        <f t="shared" ca="1" si="41"/>
        <v/>
      </c>
      <c r="CR41" s="44" t="str">
        <f ca="1">IF(AND(CN41="YES",CQ41&lt;&gt;""),IF(CQ41&lt;=VLOOKUP(CA41,'Players Stats'!$C$88:$H$127,6),1,0),"")</f>
        <v/>
      </c>
      <c r="CS41" s="27" t="str">
        <f t="shared" ca="1" si="42"/>
        <v/>
      </c>
      <c r="CT41" s="44" t="str">
        <f ca="1">IF(CS41="","",IF(CS41&lt;=Simulation!$K$7,"YES","NO"))</f>
        <v/>
      </c>
      <c r="CU41" s="27" t="str">
        <f t="shared" ca="1" si="43"/>
        <v/>
      </c>
      <c r="CV41" s="44" t="str">
        <f ca="1">IF(CT41="NO",IF(CU41&lt;=Simulation!$K$9,BX41,BY41),"")</f>
        <v/>
      </c>
      <c r="CX41" s="44">
        <f t="shared" ca="1" si="44"/>
        <v>17</v>
      </c>
      <c r="CY41" s="6" t="str">
        <f t="shared" ca="1" si="45"/>
        <v>-</v>
      </c>
      <c r="CZ41" s="44">
        <f t="shared" ca="1" si="46"/>
        <v>8</v>
      </c>
      <c r="DB41" s="44" t="str">
        <f t="shared" ca="1" si="3"/>
        <v/>
      </c>
      <c r="DC41" s="44" t="str">
        <f t="shared" ca="1" si="3"/>
        <v/>
      </c>
      <c r="DD41" s="44" t="str">
        <f t="shared" ca="1" si="3"/>
        <v/>
      </c>
      <c r="DE41" s="44"/>
      <c r="DF41" s="44">
        <f ca="1">IF(DF40&lt;&gt;"",IF(AND(DF40&lt;60*Simulation!$K$8, DF40+DG41&lt;60*Simulation!$K$8),DF40+DG41,""),"")</f>
        <v>418</v>
      </c>
      <c r="DG41" s="44">
        <f ca="1">IF(DF40&lt;&gt;"",IF(AND(EF40&lt;&gt;"", DH40=EF40),RANDBETWEEN(Simulation!$N$6,Simulation!$P$6),RANDBETWEEN(Simulation!$N$5,Simulation!$P$5)),"")</f>
        <v>17</v>
      </c>
      <c r="DH41" s="44">
        <f t="shared" ca="1" si="73"/>
        <v>3</v>
      </c>
      <c r="DI41" s="44">
        <f t="shared" ca="1" si="47"/>
        <v>1</v>
      </c>
      <c r="DJ41" s="27">
        <f t="shared" ca="1" si="48"/>
        <v>0.56892022117199492</v>
      </c>
      <c r="DK41" s="44">
        <f t="shared" ca="1" si="49"/>
        <v>13</v>
      </c>
      <c r="DL41" s="44" t="str">
        <f ca="1">IF(DF41&lt;&gt;"",VLOOKUP(DK41,'Players Stats'!$C$88:$D$127,2),"")</f>
        <v>Small Forward</v>
      </c>
      <c r="DM41" s="44" t="str">
        <f ca="1">IF(DF41&lt;&gt;"",VLOOKUP(DK41,'Players Stats'!$C$88:$E$127,3),"")</f>
        <v>David West</v>
      </c>
      <c r="DN41" s="27">
        <f t="shared" ca="1" si="50"/>
        <v>0.45265570314586845</v>
      </c>
      <c r="DO41" s="44">
        <f ca="1">IF(DF41&lt;&gt;"",VLOOKUP('Semi 1'!DK41-5*('Semi 1'!DH41-1),'Players Stats'!$B$136:$J$140,1+DI41),"")</f>
        <v>0.12745000000000001</v>
      </c>
      <c r="DP41" s="44" t="str">
        <f t="shared" ca="1" si="74"/>
        <v>NO</v>
      </c>
      <c r="DQ41" s="27">
        <f t="shared" ca="1" si="51"/>
        <v>0.41139672741855626</v>
      </c>
      <c r="DR41" s="44">
        <f ca="1">IF(DF41&lt;&gt;"",IF(DP41="NO",VLOOKUP(DK41,'Players Stats'!$C$88:$I$127,7),""),"")</f>
        <v>2.1276595744680847E-2</v>
      </c>
      <c r="DS41" s="44">
        <f t="shared" ca="1" si="75"/>
        <v>2</v>
      </c>
      <c r="DT41" s="27">
        <f t="shared" ca="1" si="52"/>
        <v>0.62463694527056157</v>
      </c>
      <c r="DU41" s="44">
        <f ca="1">IF(DP41="NO",VLOOKUP(DK41,'Players Stats'!$C$88:$H$127,7-'Semi 1'!DS41),"")</f>
        <v>0.498</v>
      </c>
      <c r="DV41" s="44">
        <f t="shared" ca="1" si="76"/>
        <v>0</v>
      </c>
      <c r="DW41" s="27">
        <f t="shared" ca="1" si="53"/>
        <v>0.77745270159527757</v>
      </c>
      <c r="DX41" s="44" t="str">
        <f ca="1">IF(DW41="","",IF(DW41&lt;=VLOOKUP(DK41,'Players Stats'!$C$88:$L$127,10),"YES","NO"))</f>
        <v>NO</v>
      </c>
      <c r="DY41" s="27" t="str">
        <f t="shared" ca="1" si="54"/>
        <v/>
      </c>
      <c r="DZ41" s="44" t="str">
        <f ca="1">IF(DX41="YES",IF(DY41&lt;=VLOOKUP(DK41,'Players Stats'!$C$88:$H$127,6),1,0),"")</f>
        <v/>
      </c>
      <c r="EA41" s="27" t="str">
        <f t="shared" ca="1" si="55"/>
        <v/>
      </c>
      <c r="EB41" s="44" t="str">
        <f ca="1">IF(AND(DX41="YES",EA41&lt;&gt;""),IF(EA41&lt;=VLOOKUP(DK41,'Players Stats'!$C$88:$H$127,6),1,0),"")</f>
        <v/>
      </c>
      <c r="EC41" s="27">
        <f t="shared" ca="1" si="56"/>
        <v>0.24570410843418589</v>
      </c>
      <c r="ED41" s="44" t="str">
        <f ca="1">IF(EC41="","",IF(EC41&lt;=Simulation!$K$7,"YES","NO"))</f>
        <v>NO</v>
      </c>
      <c r="EE41" s="27">
        <f t="shared" ca="1" si="57"/>
        <v>0.4717651088804995</v>
      </c>
      <c r="EF41" s="44">
        <f ca="1">IF(ED41="NO",IF(EE41&lt;=Simulation!$K$9,DH41,DI41),"")</f>
        <v>1</v>
      </c>
      <c r="EH41" s="44">
        <f t="shared" ca="1" si="58"/>
        <v>10</v>
      </c>
      <c r="EI41" s="6" t="str">
        <f t="shared" ca="1" si="59"/>
        <v>-</v>
      </c>
      <c r="EJ41" s="44">
        <f t="shared" ca="1" si="60"/>
        <v>13</v>
      </c>
      <c r="EL41" s="44" t="str">
        <f t="shared" ca="1" si="4"/>
        <v/>
      </c>
      <c r="EM41" s="44" t="str">
        <f t="shared" ca="1" si="4"/>
        <v/>
      </c>
      <c r="EN41" s="44" t="str">
        <f t="shared" ca="1" si="4"/>
        <v/>
      </c>
    </row>
    <row r="42" spans="2:144">
      <c r="B42" s="44">
        <f ca="1">IF(B41&lt;&gt;"",IF(AND(B41&lt;60*Simulation!$K$8, B41+C42&lt;60*Simulation!$K$8),B41+C42,""),"")</f>
        <v>474</v>
      </c>
      <c r="C42" s="44">
        <f ca="1">IF(B41&lt;&gt;"",IF(AND(AB41&lt;&gt;"", D41=AB41),RANDBETWEEN(Simulation!$N$6,Simulation!$P$6),RANDBETWEEN(Simulation!$N$5,Simulation!$P$5)),"")</f>
        <v>4</v>
      </c>
      <c r="D42" s="44">
        <f t="shared" ca="1" si="61"/>
        <v>3</v>
      </c>
      <c r="E42" s="44">
        <f t="shared" ca="1" si="5"/>
        <v>1</v>
      </c>
      <c r="F42" s="27">
        <f t="shared" ca="1" si="6"/>
        <v>0.55974253665481644</v>
      </c>
      <c r="G42" s="44">
        <f t="shared" ca="1" si="7"/>
        <v>13</v>
      </c>
      <c r="H42" s="44" t="str">
        <f ca="1">IF(B42&lt;&gt;"",VLOOKUP(G42,'Players Stats'!$C$88:$D$127,2),"")</f>
        <v>Small Forward</v>
      </c>
      <c r="I42" s="44" t="str">
        <f ca="1">IF(B42&lt;&gt;"",VLOOKUP(G42,'Players Stats'!$C$88:$E$127,3),"")</f>
        <v>David West</v>
      </c>
      <c r="J42" s="27">
        <f t="shared" ca="1" si="8"/>
        <v>0.13810458939909276</v>
      </c>
      <c r="K42" s="44">
        <f ca="1">IF(B42&lt;&gt;"",VLOOKUP('Semi 1'!G42-5*('Semi 1'!D42-1),'Players Stats'!$B$136:$J$140,1+E42),"")</f>
        <v>0.12745000000000001</v>
      </c>
      <c r="L42" s="44" t="str">
        <f t="shared" ca="1" si="62"/>
        <v>NO</v>
      </c>
      <c r="M42" s="27">
        <f t="shared" ca="1" si="9"/>
        <v>0.26946507111255624</v>
      </c>
      <c r="N42" s="44">
        <f ca="1">IF(B42&lt;&gt;"",IF(L42="NO",VLOOKUP(G42,'Players Stats'!$C$88:$I$127,7),""),"")</f>
        <v>2.1276595744680847E-2</v>
      </c>
      <c r="O42" s="44">
        <f t="shared" ca="1" si="63"/>
        <v>2</v>
      </c>
      <c r="P42" s="27">
        <f t="shared" ca="1" si="10"/>
        <v>0.70036426984503752</v>
      </c>
      <c r="Q42" s="44">
        <f ca="1">IF(L42="NO",VLOOKUP(G42,'Players Stats'!$C$88:$H$127,7-'Semi 1'!O42),"")</f>
        <v>0.498</v>
      </c>
      <c r="R42" s="44">
        <f t="shared" ca="1" si="64"/>
        <v>0</v>
      </c>
      <c r="S42" s="27">
        <f t="shared" ca="1" si="11"/>
        <v>0.72229945234541204</v>
      </c>
      <c r="T42" s="44" t="str">
        <f ca="1">IF(S42="","",IF(S42&lt;=VLOOKUP(G42,'Players Stats'!$C$88:$L$127,10),"YES","NO"))</f>
        <v>NO</v>
      </c>
      <c r="U42" s="27" t="str">
        <f t="shared" ca="1" si="12"/>
        <v/>
      </c>
      <c r="V42" s="44" t="str">
        <f ca="1">IF(T42="YES",IF(U42&lt;=VLOOKUP(G42,'Players Stats'!$C$88:$H$127,6),1,0),"")</f>
        <v/>
      </c>
      <c r="W42" s="27" t="str">
        <f t="shared" ca="1" si="13"/>
        <v/>
      </c>
      <c r="X42" s="44" t="str">
        <f ca="1">IF(AND(T42="YES",W42&lt;&gt;""),IF(W42&lt;=VLOOKUP(G42,'Players Stats'!$C$88:$H$127,6),1,0),"")</f>
        <v/>
      </c>
      <c r="Y42" s="27">
        <f t="shared" ca="1" si="14"/>
        <v>0.8836528444768772</v>
      </c>
      <c r="Z42" s="44" t="str">
        <f ca="1">IF(Y42="","",IF(Y42&lt;=Simulation!$K$7,"YES","NO"))</f>
        <v>NO</v>
      </c>
      <c r="AA42" s="27">
        <f t="shared" ca="1" si="15"/>
        <v>0.55000620096628339</v>
      </c>
      <c r="AB42" s="44">
        <f ca="1">IF(Z42="NO",IF(AA42&lt;=Simulation!$K$9,D42,E42),"")</f>
        <v>1</v>
      </c>
      <c r="AD42" s="44">
        <f t="shared" ca="1" si="16"/>
        <v>6</v>
      </c>
      <c r="AE42" s="6" t="str">
        <f t="shared" ca="1" si="17"/>
        <v>-</v>
      </c>
      <c r="AF42" s="44">
        <f t="shared" ca="1" si="18"/>
        <v>10</v>
      </c>
      <c r="AH42" s="44" t="str">
        <f t="shared" ca="1" si="77"/>
        <v/>
      </c>
      <c r="AI42" s="44" t="str">
        <f t="shared" ca="1" si="77"/>
        <v/>
      </c>
      <c r="AJ42" s="44" t="str">
        <f t="shared" ca="1" si="77"/>
        <v/>
      </c>
      <c r="AL42" s="44">
        <f ca="1">IF(AL41&lt;&gt;"",IF(AND(AL41&lt;60*Simulation!$K$8, AL41+AM42&lt;60*Simulation!$K$8),AL41+AM42,""),"")</f>
        <v>526</v>
      </c>
      <c r="AM42" s="44">
        <f ca="1">IF(AL41&lt;&gt;"",IF(AND(BL41&lt;&gt;"", AN41=BL41),RANDBETWEEN(Simulation!$N$6,Simulation!$P$6),RANDBETWEEN(Simulation!$N$5,Simulation!$P$5)),"")</f>
        <v>24</v>
      </c>
      <c r="AN42" s="44">
        <f t="shared" ca="1" si="65"/>
        <v>3</v>
      </c>
      <c r="AO42" s="44">
        <f t="shared" ca="1" si="19"/>
        <v>1</v>
      </c>
      <c r="AP42" s="27">
        <f t="shared" ca="1" si="20"/>
        <v>0.59444720830487918</v>
      </c>
      <c r="AQ42" s="44">
        <f t="shared" ca="1" si="21"/>
        <v>13</v>
      </c>
      <c r="AR42" s="44" t="str">
        <f ca="1">IF(AL42&lt;&gt;"",VLOOKUP(AQ42,'Players Stats'!$C$88:$D$127,2),"")</f>
        <v>Small Forward</v>
      </c>
      <c r="AS42" s="44" t="str">
        <f ca="1">IF(AL42&lt;&gt;"",VLOOKUP(AQ42,'Players Stats'!$C$88:$E$127,3),"")</f>
        <v>David West</v>
      </c>
      <c r="AT42" s="27">
        <f t="shared" ca="1" si="22"/>
        <v>0.14821749026622255</v>
      </c>
      <c r="AU42" s="44">
        <f ca="1">IF(AL42&lt;&gt;"",VLOOKUP('Semi 1'!AQ42-5*('Semi 1'!AN42-1),'Players Stats'!$B$136:$J$140,1+AO42),"")</f>
        <v>0.12745000000000001</v>
      </c>
      <c r="AV42" s="44" t="str">
        <f t="shared" ca="1" si="66"/>
        <v>NO</v>
      </c>
      <c r="AW42" s="27">
        <f t="shared" ca="1" si="23"/>
        <v>0.57268798695754652</v>
      </c>
      <c r="AX42" s="44">
        <f ca="1">IF(AL42&lt;&gt;"",IF(AV42="NO",VLOOKUP(AQ42,'Players Stats'!$C$88:$I$127,7),""),"")</f>
        <v>2.1276595744680847E-2</v>
      </c>
      <c r="AY42" s="44">
        <f t="shared" ca="1" si="67"/>
        <v>2</v>
      </c>
      <c r="AZ42" s="27">
        <f t="shared" ca="1" si="24"/>
        <v>0.84357238323912909</v>
      </c>
      <c r="BA42" s="44">
        <f ca="1">IF(AV42="NO",VLOOKUP(AQ42,'Players Stats'!$C$88:$H$127,7-'Semi 1'!AY42),"")</f>
        <v>0.498</v>
      </c>
      <c r="BB42" s="44">
        <f t="shared" ca="1" si="68"/>
        <v>0</v>
      </c>
      <c r="BC42" s="27">
        <f t="shared" ca="1" si="25"/>
        <v>0.81330986475386813</v>
      </c>
      <c r="BD42" s="44" t="str">
        <f ca="1">IF(BC42="","",IF(BC42&lt;=VLOOKUP(AQ42,'Players Stats'!$C$88:$L$127,10),"YES","NO"))</f>
        <v>NO</v>
      </c>
      <c r="BE42" s="27" t="str">
        <f t="shared" ca="1" si="26"/>
        <v/>
      </c>
      <c r="BF42" s="44" t="str">
        <f ca="1">IF(BD42="YES",IF(BE42&lt;=VLOOKUP(AQ42,'Players Stats'!$C$88:$H$127,6),1,0),"")</f>
        <v/>
      </c>
      <c r="BG42" s="27" t="str">
        <f t="shared" ca="1" si="27"/>
        <v/>
      </c>
      <c r="BH42" s="44" t="str">
        <f ca="1">IF(AND(BD42="YES",BG42&lt;&gt;""),IF(BG42&lt;=VLOOKUP(AQ42,'Players Stats'!$C$88:$H$127,6),1,0),"")</f>
        <v/>
      </c>
      <c r="BI42" s="27">
        <f t="shared" ca="1" si="28"/>
        <v>0.56688711133775249</v>
      </c>
      <c r="BJ42" s="44" t="str">
        <f ca="1">IF(BI42="","",IF(BI42&lt;=Simulation!$K$7,"YES","NO"))</f>
        <v>NO</v>
      </c>
      <c r="BK42" s="27">
        <f t="shared" ca="1" si="29"/>
        <v>0.98635075940664385</v>
      </c>
      <c r="BL42" s="44">
        <f ca="1">IF(BJ42="NO",IF(BK42&lt;=Simulation!$K$9,AN42,AO42),"")</f>
        <v>1</v>
      </c>
      <c r="BN42" s="44">
        <f t="shared" ca="1" si="30"/>
        <v>12</v>
      </c>
      <c r="BO42" s="6" t="str">
        <f t="shared" ca="1" si="31"/>
        <v>-</v>
      </c>
      <c r="BP42" s="44">
        <f t="shared" ca="1" si="32"/>
        <v>21</v>
      </c>
      <c r="BR42" s="44" t="str">
        <f t="shared" ca="1" si="2"/>
        <v/>
      </c>
      <c r="BS42" s="44" t="str">
        <f t="shared" ca="1" si="2"/>
        <v/>
      </c>
      <c r="BT42" s="44" t="str">
        <f t="shared" ca="1" si="2"/>
        <v/>
      </c>
      <c r="BU42" s="44"/>
      <c r="BV42" s="44">
        <f ca="1">IF(BV41&lt;&gt;"",IF(AND(BV41&lt;60*Simulation!$K$8, BV41+BW42&lt;60*Simulation!$K$8),BV41+BW42,""),"")</f>
        <v>466</v>
      </c>
      <c r="BW42" s="44">
        <f ca="1">IF(BV41&lt;&gt;"",IF(AND(CV41&lt;&gt;"", BX41=CV41),RANDBETWEEN(Simulation!$N$6,Simulation!$P$6),RANDBETWEEN(Simulation!$N$5,Simulation!$P$5)),"")</f>
        <v>9</v>
      </c>
      <c r="BX42" s="44">
        <f t="shared" ca="1" si="69"/>
        <v>1</v>
      </c>
      <c r="BY42" s="44">
        <f t="shared" ca="1" si="33"/>
        <v>3</v>
      </c>
      <c r="BZ42" s="27">
        <f t="shared" ca="1" si="34"/>
        <v>0.9159053591689047</v>
      </c>
      <c r="CA42" s="44">
        <f t="shared" ca="1" si="35"/>
        <v>5</v>
      </c>
      <c r="CB42" s="44" t="str">
        <f ca="1">IF(BV42&lt;&gt;"",VLOOKUP(CA42,'Players Stats'!$C$88:$D$127,2),"")</f>
        <v>Center</v>
      </c>
      <c r="CC42" s="44" t="str">
        <f ca="1">IF(BV42&lt;&gt;"",VLOOKUP(CA42,'Players Stats'!$C$88:$E$127,3),"")</f>
        <v>Chris Bosh</v>
      </c>
      <c r="CD42" s="27">
        <f t="shared" ca="1" si="36"/>
        <v>0.72798731161735364</v>
      </c>
      <c r="CE42" s="44">
        <f ca="1">IF(BV42&lt;&gt;"",VLOOKUP('Semi 1'!CA42-5*('Semi 1'!BX42-1),'Players Stats'!$B$136:$J$140,1+BY42),"")</f>
        <v>0.14460000000000001</v>
      </c>
      <c r="CF42" s="44" t="str">
        <f t="shared" ca="1" si="70"/>
        <v>NO</v>
      </c>
      <c r="CG42" s="27">
        <f t="shared" ca="1" si="37"/>
        <v>0.75132003687164806</v>
      </c>
      <c r="CH42" s="44">
        <f ca="1">IF(BV42&lt;&gt;"",IF(CF42="NO",VLOOKUP(CA42,'Players Stats'!$C$88:$I$127,7),""),"")</f>
        <v>7.5187969924812026E-2</v>
      </c>
      <c r="CI42" s="44">
        <f t="shared" ca="1" si="71"/>
        <v>2</v>
      </c>
      <c r="CJ42" s="27">
        <f t="shared" ca="1" si="38"/>
        <v>0.83274208923461235</v>
      </c>
      <c r="CK42" s="44">
        <f ca="1">IF(CF42="NO",VLOOKUP(CA42,'Players Stats'!$C$88:$H$127,7-'Semi 1'!CI42),"")</f>
        <v>0.53500000000000003</v>
      </c>
      <c r="CL42" s="44">
        <f t="shared" ca="1" si="72"/>
        <v>0</v>
      </c>
      <c r="CM42" s="27">
        <f t="shared" ca="1" si="39"/>
        <v>0.29840378672524048</v>
      </c>
      <c r="CN42" s="44" t="str">
        <f ca="1">IF(CM42="","",IF(CM42&lt;=VLOOKUP(CA42,'Players Stats'!$C$88:$L$127,10),"YES","NO"))</f>
        <v>NO</v>
      </c>
      <c r="CO42" s="27" t="str">
        <f t="shared" ca="1" si="40"/>
        <v/>
      </c>
      <c r="CP42" s="44" t="str">
        <f ca="1">IF(CN42="YES",IF(CO42&lt;=VLOOKUP(CA42,'Players Stats'!$C$88:$H$127,6),1,0),"")</f>
        <v/>
      </c>
      <c r="CQ42" s="27" t="str">
        <f t="shared" ca="1" si="41"/>
        <v/>
      </c>
      <c r="CR42" s="44" t="str">
        <f ca="1">IF(AND(CN42="YES",CQ42&lt;&gt;""),IF(CQ42&lt;=VLOOKUP(CA42,'Players Stats'!$C$88:$H$127,6),1,0),"")</f>
        <v/>
      </c>
      <c r="CS42" s="27">
        <f t="shared" ca="1" si="42"/>
        <v>4.4346754819345802E-2</v>
      </c>
      <c r="CT42" s="44" t="str">
        <f ca="1">IF(CS42="","",IF(CS42&lt;=Simulation!$K$7,"YES","NO"))</f>
        <v>YES</v>
      </c>
      <c r="CU42" s="27" t="str">
        <f t="shared" ca="1" si="43"/>
        <v/>
      </c>
      <c r="CV42" s="44" t="str">
        <f ca="1">IF(CT42="NO",IF(CU42&lt;=Simulation!$K$9,BX42,BY42),"")</f>
        <v/>
      </c>
      <c r="CX42" s="44">
        <f t="shared" ca="1" si="44"/>
        <v>17</v>
      </c>
      <c r="CY42" s="6" t="str">
        <f t="shared" ca="1" si="45"/>
        <v>-</v>
      </c>
      <c r="CZ42" s="44">
        <f t="shared" ca="1" si="46"/>
        <v>8</v>
      </c>
      <c r="DB42" s="44" t="str">
        <f t="shared" ca="1" si="3"/>
        <v/>
      </c>
      <c r="DC42" s="44" t="str">
        <f t="shared" ca="1" si="3"/>
        <v/>
      </c>
      <c r="DD42" s="44" t="str">
        <f t="shared" ca="1" si="3"/>
        <v/>
      </c>
      <c r="DE42" s="44"/>
      <c r="DF42" s="44">
        <f ca="1">IF(DF41&lt;&gt;"",IF(AND(DF41&lt;60*Simulation!$K$8, DF41+DG42&lt;60*Simulation!$K$8),DF41+DG42,""),"")</f>
        <v>441</v>
      </c>
      <c r="DG42" s="44">
        <f ca="1">IF(DF41&lt;&gt;"",IF(AND(EF41&lt;&gt;"", DH41=EF41),RANDBETWEEN(Simulation!$N$6,Simulation!$P$6),RANDBETWEEN(Simulation!$N$5,Simulation!$P$5)),"")</f>
        <v>23</v>
      </c>
      <c r="DH42" s="44">
        <f t="shared" ca="1" si="73"/>
        <v>1</v>
      </c>
      <c r="DI42" s="44">
        <f t="shared" ca="1" si="47"/>
        <v>3</v>
      </c>
      <c r="DJ42" s="27">
        <f t="shared" ca="1" si="48"/>
        <v>0.66346276211857347</v>
      </c>
      <c r="DK42" s="44">
        <f t="shared" ca="1" si="49"/>
        <v>4</v>
      </c>
      <c r="DL42" s="44" t="str">
        <f ca="1">IF(DF42&lt;&gt;"",VLOOKUP(DK42,'Players Stats'!$C$88:$D$127,2),"")</f>
        <v>Power Forward</v>
      </c>
      <c r="DM42" s="44" t="str">
        <f ca="1">IF(DF42&lt;&gt;"",VLOOKUP(DK42,'Players Stats'!$C$88:$E$127,3),"")</f>
        <v>Shane Battier</v>
      </c>
      <c r="DN42" s="27">
        <f t="shared" ca="1" si="50"/>
        <v>0.94698196964790637</v>
      </c>
      <c r="DO42" s="44">
        <f ca="1">IF(DF42&lt;&gt;"",VLOOKUP('Semi 1'!DK42-5*('Semi 1'!DH42-1),'Players Stats'!$B$136:$J$140,1+DI42),"")</f>
        <v>0.11534999999999999</v>
      </c>
      <c r="DP42" s="44" t="str">
        <f t="shared" ca="1" si="74"/>
        <v>NO</v>
      </c>
      <c r="DQ42" s="27">
        <f t="shared" ca="1" si="51"/>
        <v>0.84418675053967607</v>
      </c>
      <c r="DR42" s="44">
        <f ca="1">IF(DF42&lt;&gt;"",IF(DP42="NO",VLOOKUP(DK42,'Players Stats'!$C$88:$I$127,7),""),"")</f>
        <v>0.46808510638297873</v>
      </c>
      <c r="DS42" s="44">
        <f t="shared" ca="1" si="75"/>
        <v>2</v>
      </c>
      <c r="DT42" s="27">
        <f t="shared" ca="1" si="52"/>
        <v>0.15782899161401409</v>
      </c>
      <c r="DU42" s="44">
        <f ca="1">IF(DP42="NO",VLOOKUP(DK42,'Players Stats'!$C$88:$H$127,7-'Semi 1'!DS42),"")</f>
        <v>0.42</v>
      </c>
      <c r="DV42" s="44">
        <f t="shared" ca="1" si="76"/>
        <v>2</v>
      </c>
      <c r="DW42" s="27">
        <f t="shared" ca="1" si="53"/>
        <v>0.39687935452973644</v>
      </c>
      <c r="DX42" s="44" t="str">
        <f ca="1">IF(DW42="","",IF(DW42&lt;=VLOOKUP(DK42,'Players Stats'!$C$88:$L$127,10),"YES","NO"))</f>
        <v>NO</v>
      </c>
      <c r="DY42" s="27" t="str">
        <f t="shared" ca="1" si="54"/>
        <v/>
      </c>
      <c r="DZ42" s="44" t="str">
        <f ca="1">IF(DX42="YES",IF(DY42&lt;=VLOOKUP(DK42,'Players Stats'!$C$88:$H$127,6),1,0),"")</f>
        <v/>
      </c>
      <c r="EA42" s="27" t="str">
        <f t="shared" ca="1" si="55"/>
        <v/>
      </c>
      <c r="EB42" s="44" t="str">
        <f ca="1">IF(AND(DX42="YES",EA42&lt;&gt;""),IF(EA42&lt;=VLOOKUP(DK42,'Players Stats'!$C$88:$H$127,6),1,0),"")</f>
        <v/>
      </c>
      <c r="EC42" s="27" t="str">
        <f t="shared" ca="1" si="56"/>
        <v/>
      </c>
      <c r="ED42" s="44" t="str">
        <f ca="1">IF(EC42="","",IF(EC42&lt;=Simulation!$K$7,"YES","NO"))</f>
        <v/>
      </c>
      <c r="EE42" s="27" t="str">
        <f t="shared" ca="1" si="57"/>
        <v/>
      </c>
      <c r="EF42" s="44" t="str">
        <f ca="1">IF(ED42="NO",IF(EE42&lt;=Simulation!$K$9,DH42,DI42),"")</f>
        <v/>
      </c>
      <c r="EH42" s="44">
        <f t="shared" ca="1" si="58"/>
        <v>12</v>
      </c>
      <c r="EI42" s="6" t="str">
        <f t="shared" ca="1" si="59"/>
        <v>-</v>
      </c>
      <c r="EJ42" s="44">
        <f t="shared" ca="1" si="60"/>
        <v>13</v>
      </c>
      <c r="EL42" s="44" t="str">
        <f t="shared" ca="1" si="4"/>
        <v/>
      </c>
      <c r="EM42" s="44" t="str">
        <f t="shared" ca="1" si="4"/>
        <v/>
      </c>
      <c r="EN42" s="44" t="str">
        <f t="shared" ca="1" si="4"/>
        <v/>
      </c>
    </row>
    <row r="43" spans="2:144">
      <c r="B43" s="44">
        <f ca="1">IF(B42&lt;&gt;"",IF(AND(B42&lt;60*Simulation!$K$8, B42+C43&lt;60*Simulation!$K$8),B42+C43,""),"")</f>
        <v>493</v>
      </c>
      <c r="C43" s="44">
        <f ca="1">IF(B42&lt;&gt;"",IF(AND(AB42&lt;&gt;"", D42=AB42),RANDBETWEEN(Simulation!$N$6,Simulation!$P$6),RANDBETWEEN(Simulation!$N$5,Simulation!$P$5)),"")</f>
        <v>19</v>
      </c>
      <c r="D43" s="44">
        <f t="shared" ca="1" si="61"/>
        <v>1</v>
      </c>
      <c r="E43" s="44">
        <f t="shared" ca="1" si="5"/>
        <v>3</v>
      </c>
      <c r="F43" s="27">
        <f t="shared" ca="1" si="6"/>
        <v>3.8105651601293422E-2</v>
      </c>
      <c r="G43" s="44">
        <f t="shared" ca="1" si="7"/>
        <v>1</v>
      </c>
      <c r="H43" s="44" t="str">
        <f ca="1">IF(B43&lt;&gt;"",VLOOKUP(G43,'Players Stats'!$C$88:$D$127,2),"")</f>
        <v>Point Guard</v>
      </c>
      <c r="I43" s="44" t="str">
        <f ca="1">IF(B43&lt;&gt;"",VLOOKUP(G43,'Players Stats'!$C$88:$E$127,3),"")</f>
        <v>Dwyane Wade</v>
      </c>
      <c r="J43" s="27">
        <f t="shared" ca="1" si="8"/>
        <v>0.13657124419906941</v>
      </c>
      <c r="K43" s="44">
        <f ca="1">IF(B43&lt;&gt;"",VLOOKUP('Semi 1'!G43-5*('Semi 1'!D43-1),'Players Stats'!$B$136:$J$140,1+E43),"")</f>
        <v>6.9000000000000006E-2</v>
      </c>
      <c r="L43" s="44" t="str">
        <f t="shared" ca="1" si="62"/>
        <v>NO</v>
      </c>
      <c r="M43" s="27">
        <f t="shared" ca="1" si="9"/>
        <v>0.14560695373938493</v>
      </c>
      <c r="N43" s="44">
        <f ca="1">IF(B43&lt;&gt;"",IF(L43="NO",VLOOKUP(G43,'Players Stats'!$C$88:$I$127,7),""),"")</f>
        <v>5.9523809523809521E-2</v>
      </c>
      <c r="O43" s="44">
        <f t="shared" ca="1" si="63"/>
        <v>2</v>
      </c>
      <c r="P43" s="27">
        <f t="shared" ca="1" si="10"/>
        <v>0.20793941827804463</v>
      </c>
      <c r="Q43" s="44">
        <f ca="1">IF(L43="NO",VLOOKUP(G43,'Players Stats'!$C$88:$H$127,7-'Semi 1'!O43),"")</f>
        <v>0.52100000000000002</v>
      </c>
      <c r="R43" s="44">
        <f t="shared" ca="1" si="64"/>
        <v>2</v>
      </c>
      <c r="S43" s="27">
        <f t="shared" ca="1" si="11"/>
        <v>0.90052675898498091</v>
      </c>
      <c r="T43" s="44" t="str">
        <f ca="1">IF(S43="","",IF(S43&lt;=VLOOKUP(G43,'Players Stats'!$C$88:$L$127,10),"YES","NO"))</f>
        <v>NO</v>
      </c>
      <c r="U43" s="27" t="str">
        <f t="shared" ca="1" si="12"/>
        <v/>
      </c>
      <c r="V43" s="44" t="str">
        <f ca="1">IF(T43="YES",IF(U43&lt;=VLOOKUP(G43,'Players Stats'!$C$88:$H$127,6),1,0),"")</f>
        <v/>
      </c>
      <c r="W43" s="27" t="str">
        <f t="shared" ca="1" si="13"/>
        <v/>
      </c>
      <c r="X43" s="44" t="str">
        <f ca="1">IF(AND(T43="YES",W43&lt;&gt;""),IF(W43&lt;=VLOOKUP(G43,'Players Stats'!$C$88:$H$127,6),1,0),"")</f>
        <v/>
      </c>
      <c r="Y43" s="27" t="str">
        <f t="shared" ca="1" si="14"/>
        <v/>
      </c>
      <c r="Z43" s="44" t="str">
        <f ca="1">IF(Y43="","",IF(Y43&lt;=Simulation!$K$7,"YES","NO"))</f>
        <v/>
      </c>
      <c r="AA43" s="27" t="str">
        <f t="shared" ca="1" si="15"/>
        <v/>
      </c>
      <c r="AB43" s="44" t="str">
        <f ca="1">IF(Z43="NO",IF(AA43&lt;=Simulation!$K$9,D43,E43),"")</f>
        <v/>
      </c>
      <c r="AD43" s="44">
        <f t="shared" ca="1" si="16"/>
        <v>8</v>
      </c>
      <c r="AE43" s="6" t="str">
        <f t="shared" ca="1" si="17"/>
        <v>-</v>
      </c>
      <c r="AF43" s="44">
        <f t="shared" ca="1" si="18"/>
        <v>10</v>
      </c>
      <c r="AH43" s="44" t="str">
        <f t="shared" ca="1" si="77"/>
        <v/>
      </c>
      <c r="AI43" s="44" t="str">
        <f t="shared" ca="1" si="77"/>
        <v/>
      </c>
      <c r="AJ43" s="44" t="str">
        <f t="shared" ca="1" si="77"/>
        <v/>
      </c>
      <c r="AL43" s="44">
        <f ca="1">IF(AL42&lt;&gt;"",IF(AND(AL42&lt;60*Simulation!$K$8, AL42+AM43&lt;60*Simulation!$K$8),AL42+AM43,""),"")</f>
        <v>545</v>
      </c>
      <c r="AM43" s="44">
        <f ca="1">IF(AL42&lt;&gt;"",IF(AND(BL42&lt;&gt;"", AN42=BL42),RANDBETWEEN(Simulation!$N$6,Simulation!$P$6),RANDBETWEEN(Simulation!$N$5,Simulation!$P$5)),"")</f>
        <v>19</v>
      </c>
      <c r="AN43" s="44">
        <f t="shared" ca="1" si="65"/>
        <v>1</v>
      </c>
      <c r="AO43" s="44">
        <f t="shared" ca="1" si="19"/>
        <v>3</v>
      </c>
      <c r="AP43" s="27">
        <f t="shared" ca="1" si="20"/>
        <v>0.5680092586408465</v>
      </c>
      <c r="AQ43" s="44">
        <f t="shared" ca="1" si="21"/>
        <v>3</v>
      </c>
      <c r="AR43" s="44" t="str">
        <f ca="1">IF(AL43&lt;&gt;"",VLOOKUP(AQ43,'Players Stats'!$C$88:$D$127,2),"")</f>
        <v>Small Forward</v>
      </c>
      <c r="AS43" s="44" t="str">
        <f ca="1">IF(AL43&lt;&gt;"",VLOOKUP(AQ43,'Players Stats'!$C$88:$E$127,3),"")</f>
        <v>LeBron James</v>
      </c>
      <c r="AT43" s="27">
        <f t="shared" ca="1" si="22"/>
        <v>0.39206065468662965</v>
      </c>
      <c r="AU43" s="44">
        <f ca="1">IF(AL43&lt;&gt;"",VLOOKUP('Semi 1'!AQ43-5*('Semi 1'!AN43-1),'Players Stats'!$B$136:$J$140,1+AO43),"")</f>
        <v>0.10165000000000002</v>
      </c>
      <c r="AV43" s="44" t="str">
        <f t="shared" ca="1" si="66"/>
        <v>NO</v>
      </c>
      <c r="AW43" s="27">
        <f t="shared" ca="1" si="23"/>
        <v>0.22422255013047276</v>
      </c>
      <c r="AX43" s="44">
        <f ca="1">IF(AL43&lt;&gt;"",IF(AV43="NO",VLOOKUP(AQ43,'Players Stats'!$C$88:$I$127,7),""),"")</f>
        <v>0.15639810426540282</v>
      </c>
      <c r="AY43" s="44">
        <f t="shared" ca="1" si="67"/>
        <v>2</v>
      </c>
      <c r="AZ43" s="27">
        <f t="shared" ca="1" si="24"/>
        <v>0.43424003184671867</v>
      </c>
      <c r="BA43" s="44">
        <f ca="1">IF(AV43="NO",VLOOKUP(AQ43,'Players Stats'!$C$88:$H$127,7-'Semi 1'!AY43),"")</f>
        <v>0.56499999999999995</v>
      </c>
      <c r="BB43" s="44">
        <f t="shared" ca="1" si="68"/>
        <v>2</v>
      </c>
      <c r="BC43" s="27">
        <f t="shared" ca="1" si="25"/>
        <v>0.31607319320688698</v>
      </c>
      <c r="BD43" s="44" t="str">
        <f ca="1">IF(BC43="","",IF(BC43&lt;=VLOOKUP(AQ43,'Players Stats'!$C$88:$L$127,10),"YES","NO"))</f>
        <v>NO</v>
      </c>
      <c r="BE43" s="27" t="str">
        <f t="shared" ca="1" si="26"/>
        <v/>
      </c>
      <c r="BF43" s="44" t="str">
        <f ca="1">IF(BD43="YES",IF(BE43&lt;=VLOOKUP(AQ43,'Players Stats'!$C$88:$H$127,6),1,0),"")</f>
        <v/>
      </c>
      <c r="BG43" s="27" t="str">
        <f t="shared" ca="1" si="27"/>
        <v/>
      </c>
      <c r="BH43" s="44" t="str">
        <f ca="1">IF(AND(BD43="YES",BG43&lt;&gt;""),IF(BG43&lt;=VLOOKUP(AQ43,'Players Stats'!$C$88:$H$127,6),1,0),"")</f>
        <v/>
      </c>
      <c r="BI43" s="27" t="str">
        <f t="shared" ca="1" si="28"/>
        <v/>
      </c>
      <c r="BJ43" s="44" t="str">
        <f ca="1">IF(BI43="","",IF(BI43&lt;=Simulation!$K$7,"YES","NO"))</f>
        <v/>
      </c>
      <c r="BK43" s="27" t="str">
        <f t="shared" ca="1" si="29"/>
        <v/>
      </c>
      <c r="BL43" s="44" t="str">
        <f ca="1">IF(BJ43="NO",IF(BK43&lt;=Simulation!$K$9,AN43,AO43),"")</f>
        <v/>
      </c>
      <c r="BN43" s="44">
        <f t="shared" ca="1" si="30"/>
        <v>14</v>
      </c>
      <c r="BO43" s="6" t="str">
        <f t="shared" ca="1" si="31"/>
        <v>-</v>
      </c>
      <c r="BP43" s="44">
        <f t="shared" ca="1" si="32"/>
        <v>21</v>
      </c>
      <c r="BR43" s="44" t="str">
        <f t="shared" ca="1" si="2"/>
        <v/>
      </c>
      <c r="BS43" s="44" t="str">
        <f t="shared" ca="1" si="2"/>
        <v/>
      </c>
      <c r="BT43" s="44" t="str">
        <f t="shared" ca="1" si="2"/>
        <v/>
      </c>
      <c r="BU43" s="44"/>
      <c r="BV43" s="44">
        <f ca="1">IF(BV42&lt;&gt;"",IF(AND(BV42&lt;60*Simulation!$K$8, BV42+BW43&lt;60*Simulation!$K$8),BV42+BW43,""),"")</f>
        <v>475</v>
      </c>
      <c r="BW43" s="44">
        <f ca="1">IF(BV42&lt;&gt;"",IF(AND(CV42&lt;&gt;"", BX42=CV42),RANDBETWEEN(Simulation!$N$6,Simulation!$P$6),RANDBETWEEN(Simulation!$N$5,Simulation!$P$5)),"")</f>
        <v>9</v>
      </c>
      <c r="BX43" s="44">
        <f t="shared" ca="1" si="69"/>
        <v>3</v>
      </c>
      <c r="BY43" s="44">
        <f t="shared" ca="1" si="33"/>
        <v>1</v>
      </c>
      <c r="BZ43" s="27">
        <f t="shared" ca="1" si="34"/>
        <v>0.76910401535719752</v>
      </c>
      <c r="CA43" s="44">
        <f t="shared" ca="1" si="35"/>
        <v>14</v>
      </c>
      <c r="CB43" s="44" t="str">
        <f ca="1">IF(BV43&lt;&gt;"",VLOOKUP(CA43,'Players Stats'!$C$88:$D$127,2),"")</f>
        <v>Power Forward</v>
      </c>
      <c r="CC43" s="44" t="str">
        <f ca="1">IF(BV43&lt;&gt;"",VLOOKUP(CA43,'Players Stats'!$C$88:$E$127,3),"")</f>
        <v>Paul George</v>
      </c>
      <c r="CD43" s="27">
        <f t="shared" ca="1" si="36"/>
        <v>0.99635094103636024</v>
      </c>
      <c r="CE43" s="44">
        <f ca="1">IF(BV43&lt;&gt;"",VLOOKUP('Semi 1'!CA43-5*('Semi 1'!BX43-1),'Players Stats'!$B$136:$J$140,1+BY43),"")</f>
        <v>6.59E-2</v>
      </c>
      <c r="CF43" s="44" t="str">
        <f t="shared" ca="1" si="70"/>
        <v>NO</v>
      </c>
      <c r="CG43" s="27">
        <f t="shared" ca="1" si="37"/>
        <v>0.2660976029914951</v>
      </c>
      <c r="CH43" s="44">
        <f ca="1">IF(BV43&lt;&gt;"",IF(CF43="NO",VLOOKUP(CA43,'Players Stats'!$C$88:$I$127,7),""),"")</f>
        <v>0.28365384615384615</v>
      </c>
      <c r="CI43" s="44">
        <f t="shared" ca="1" si="71"/>
        <v>3</v>
      </c>
      <c r="CJ43" s="27">
        <f t="shared" ca="1" si="38"/>
        <v>0.99419397516978758</v>
      </c>
      <c r="CK43" s="44">
        <f ca="1">IF(CF43="NO",VLOOKUP(CA43,'Players Stats'!$C$88:$H$127,7-'Semi 1'!CI43),"")</f>
        <v>0.36199999999999999</v>
      </c>
      <c r="CL43" s="44">
        <f t="shared" ca="1" si="72"/>
        <v>0</v>
      </c>
      <c r="CM43" s="27" t="str">
        <f t="shared" ca="1" si="39"/>
        <v/>
      </c>
      <c r="CN43" s="44" t="str">
        <f ca="1">IF(CM43="","",IF(CM43&lt;=VLOOKUP(CA43,'Players Stats'!$C$88:$L$127,10),"YES","NO"))</f>
        <v/>
      </c>
      <c r="CO43" s="27" t="str">
        <f t="shared" ca="1" si="40"/>
        <v/>
      </c>
      <c r="CP43" s="44" t="str">
        <f ca="1">IF(CN43="YES",IF(CO43&lt;=VLOOKUP(CA43,'Players Stats'!$C$88:$H$127,6),1,0),"")</f>
        <v/>
      </c>
      <c r="CQ43" s="27" t="str">
        <f t="shared" ca="1" si="41"/>
        <v/>
      </c>
      <c r="CR43" s="44" t="str">
        <f ca="1">IF(AND(CN43="YES",CQ43&lt;&gt;""),IF(CQ43&lt;=VLOOKUP(CA43,'Players Stats'!$C$88:$H$127,6),1,0),"")</f>
        <v/>
      </c>
      <c r="CS43" s="27" t="str">
        <f t="shared" ca="1" si="42"/>
        <v/>
      </c>
      <c r="CT43" s="44" t="str">
        <f ca="1">IF(CS43="","",IF(CS43&lt;=Simulation!$K$7,"YES","NO"))</f>
        <v/>
      </c>
      <c r="CU43" s="27" t="str">
        <f t="shared" ca="1" si="43"/>
        <v/>
      </c>
      <c r="CV43" s="44" t="str">
        <f ca="1">IF(CT43="NO",IF(CU43&lt;=Simulation!$K$9,BX43,BY43),"")</f>
        <v/>
      </c>
      <c r="CX43" s="44">
        <f t="shared" ca="1" si="44"/>
        <v>17</v>
      </c>
      <c r="CY43" s="6" t="str">
        <f t="shared" ca="1" si="45"/>
        <v>-</v>
      </c>
      <c r="CZ43" s="44">
        <f t="shared" ca="1" si="46"/>
        <v>8</v>
      </c>
      <c r="DB43" s="44" t="str">
        <f t="shared" ca="1" si="3"/>
        <v/>
      </c>
      <c r="DC43" s="44" t="str">
        <f t="shared" ca="1" si="3"/>
        <v/>
      </c>
      <c r="DD43" s="44" t="str">
        <f t="shared" ca="1" si="3"/>
        <v/>
      </c>
      <c r="DE43" s="44"/>
      <c r="DF43" s="44">
        <f ca="1">IF(DF42&lt;&gt;"",IF(AND(DF42&lt;60*Simulation!$K$8, DF42+DG43&lt;60*Simulation!$K$8),DF42+DG43,""),"")</f>
        <v>451</v>
      </c>
      <c r="DG43" s="44">
        <f ca="1">IF(DF42&lt;&gt;"",IF(AND(EF42&lt;&gt;"", DH42=EF42),RANDBETWEEN(Simulation!$N$6,Simulation!$P$6),RANDBETWEEN(Simulation!$N$5,Simulation!$P$5)),"")</f>
        <v>10</v>
      </c>
      <c r="DH43" s="44">
        <f t="shared" ca="1" si="73"/>
        <v>3</v>
      </c>
      <c r="DI43" s="44">
        <f t="shared" ca="1" si="47"/>
        <v>1</v>
      </c>
      <c r="DJ43" s="27">
        <f t="shared" ca="1" si="48"/>
        <v>0.73501882768428395</v>
      </c>
      <c r="DK43" s="44">
        <f t="shared" ca="1" si="49"/>
        <v>14</v>
      </c>
      <c r="DL43" s="44" t="str">
        <f ca="1">IF(DF43&lt;&gt;"",VLOOKUP(DK43,'Players Stats'!$C$88:$D$127,2),"")</f>
        <v>Power Forward</v>
      </c>
      <c r="DM43" s="44" t="str">
        <f ca="1">IF(DF43&lt;&gt;"",VLOOKUP(DK43,'Players Stats'!$C$88:$E$127,3),"")</f>
        <v>Paul George</v>
      </c>
      <c r="DN43" s="27">
        <f t="shared" ca="1" si="50"/>
        <v>0.61893081763382218</v>
      </c>
      <c r="DO43" s="44">
        <f ca="1">IF(DF43&lt;&gt;"",VLOOKUP('Semi 1'!DK43-5*('Semi 1'!DH43-1),'Players Stats'!$B$136:$J$140,1+DI43),"")</f>
        <v>6.59E-2</v>
      </c>
      <c r="DP43" s="44" t="str">
        <f t="shared" ca="1" si="74"/>
        <v>NO</v>
      </c>
      <c r="DQ43" s="27">
        <f t="shared" ca="1" si="51"/>
        <v>0.81457244504996074</v>
      </c>
      <c r="DR43" s="44">
        <f ca="1">IF(DF43&lt;&gt;"",IF(DP43="NO",VLOOKUP(DK43,'Players Stats'!$C$88:$I$127,7),""),"")</f>
        <v>0.28365384615384615</v>
      </c>
      <c r="DS43" s="44">
        <f t="shared" ca="1" si="75"/>
        <v>2</v>
      </c>
      <c r="DT43" s="27">
        <f t="shared" ca="1" si="52"/>
        <v>0.69596962858782752</v>
      </c>
      <c r="DU43" s="44">
        <f ca="1">IF(DP43="NO",VLOOKUP(DK43,'Players Stats'!$C$88:$H$127,7-'Semi 1'!DS43),"")</f>
        <v>0.41899999999999998</v>
      </c>
      <c r="DV43" s="44">
        <f t="shared" ca="1" si="76"/>
        <v>0</v>
      </c>
      <c r="DW43" s="27">
        <f t="shared" ca="1" si="53"/>
        <v>0.95533694420192161</v>
      </c>
      <c r="DX43" s="44" t="str">
        <f ca="1">IF(DW43="","",IF(DW43&lt;=VLOOKUP(DK43,'Players Stats'!$C$88:$L$127,10),"YES","NO"))</f>
        <v>NO</v>
      </c>
      <c r="DY43" s="27" t="str">
        <f t="shared" ca="1" si="54"/>
        <v/>
      </c>
      <c r="DZ43" s="44" t="str">
        <f ca="1">IF(DX43="YES",IF(DY43&lt;=VLOOKUP(DK43,'Players Stats'!$C$88:$H$127,6),1,0),"")</f>
        <v/>
      </c>
      <c r="EA43" s="27" t="str">
        <f t="shared" ca="1" si="55"/>
        <v/>
      </c>
      <c r="EB43" s="44" t="str">
        <f ca="1">IF(AND(DX43="YES",EA43&lt;&gt;""),IF(EA43&lt;=VLOOKUP(DK43,'Players Stats'!$C$88:$H$127,6),1,0),"")</f>
        <v/>
      </c>
      <c r="EC43" s="27">
        <f t="shared" ca="1" si="56"/>
        <v>0.16393869860816113</v>
      </c>
      <c r="ED43" s="44" t="str">
        <f ca="1">IF(EC43="","",IF(EC43&lt;=Simulation!$K$7,"YES","NO"))</f>
        <v>NO</v>
      </c>
      <c r="EE43" s="27">
        <f t="shared" ca="1" si="57"/>
        <v>0.86890449992520036</v>
      </c>
      <c r="EF43" s="44">
        <f ca="1">IF(ED43="NO",IF(EE43&lt;=Simulation!$K$9,DH43,DI43),"")</f>
        <v>1</v>
      </c>
      <c r="EH43" s="44">
        <f t="shared" ca="1" si="58"/>
        <v>12</v>
      </c>
      <c r="EI43" s="6" t="str">
        <f t="shared" ca="1" si="59"/>
        <v>-</v>
      </c>
      <c r="EJ43" s="44">
        <f t="shared" ca="1" si="60"/>
        <v>13</v>
      </c>
      <c r="EL43" s="44" t="str">
        <f t="shared" ca="1" si="4"/>
        <v/>
      </c>
      <c r="EM43" s="44" t="str">
        <f t="shared" ca="1" si="4"/>
        <v/>
      </c>
      <c r="EN43" s="44" t="str">
        <f t="shared" ca="1" si="4"/>
        <v/>
      </c>
    </row>
    <row r="44" spans="2:144">
      <c r="B44" s="44">
        <f ca="1">IF(B43&lt;&gt;"",IF(AND(B43&lt;60*Simulation!$K$8, B43+C44&lt;60*Simulation!$K$8),B43+C44,""),"")</f>
        <v>516</v>
      </c>
      <c r="C44" s="44">
        <f ca="1">IF(B43&lt;&gt;"",IF(AND(AB43&lt;&gt;"", D43=AB43),RANDBETWEEN(Simulation!$N$6,Simulation!$P$6),RANDBETWEEN(Simulation!$N$5,Simulation!$P$5)),"")</f>
        <v>23</v>
      </c>
      <c r="D44" s="44">
        <f t="shared" ca="1" si="61"/>
        <v>3</v>
      </c>
      <c r="E44" s="44">
        <f t="shared" ca="1" si="5"/>
        <v>1</v>
      </c>
      <c r="F44" s="27">
        <f t="shared" ca="1" si="6"/>
        <v>0.39039712467291643</v>
      </c>
      <c r="G44" s="44">
        <f t="shared" ca="1" si="7"/>
        <v>12</v>
      </c>
      <c r="H44" s="44" t="str">
        <f ca="1">IF(B44&lt;&gt;"",VLOOKUP(G44,'Players Stats'!$C$88:$D$127,2),"")</f>
        <v>Shooting Guard</v>
      </c>
      <c r="I44" s="44" t="str">
        <f ca="1">IF(B44&lt;&gt;"",VLOOKUP(G44,'Players Stats'!$C$88:$E$127,3),"")</f>
        <v>George Hill</v>
      </c>
      <c r="J44" s="27">
        <f t="shared" ca="1" si="8"/>
        <v>0.97538846180793215</v>
      </c>
      <c r="K44" s="44">
        <f ca="1">IF(B44&lt;&gt;"",VLOOKUP('Semi 1'!G44-5*('Semi 1'!D44-1),'Players Stats'!$B$136:$J$140,1+E44),"")</f>
        <v>5.305E-2</v>
      </c>
      <c r="L44" s="44" t="str">
        <f t="shared" ca="1" si="62"/>
        <v>NO</v>
      </c>
      <c r="M44" s="27">
        <f t="shared" ca="1" si="9"/>
        <v>0.52667109986439442</v>
      </c>
      <c r="N44" s="44">
        <f ca="1">IF(B44&lt;&gt;"",IF(L44="NO",VLOOKUP(G44,'Players Stats'!$C$88:$I$127,7),""),"")</f>
        <v>0.28571428571428564</v>
      </c>
      <c r="O44" s="44">
        <f t="shared" ca="1" si="63"/>
        <v>2</v>
      </c>
      <c r="P44" s="27">
        <f t="shared" ca="1" si="10"/>
        <v>0.539919958522734</v>
      </c>
      <c r="Q44" s="44">
        <f ca="1">IF(L44="NO",VLOOKUP(G44,'Players Stats'!$C$88:$H$127,7-'Semi 1'!O44),"")</f>
        <v>0.443</v>
      </c>
      <c r="R44" s="44">
        <f t="shared" ca="1" si="64"/>
        <v>0</v>
      </c>
      <c r="S44" s="27">
        <f t="shared" ca="1" si="11"/>
        <v>0.72298843053905437</v>
      </c>
      <c r="T44" s="44" t="str">
        <f ca="1">IF(S44="","",IF(S44&lt;=VLOOKUP(G44,'Players Stats'!$C$88:$L$127,10),"YES","NO"))</f>
        <v>NO</v>
      </c>
      <c r="U44" s="27" t="str">
        <f t="shared" ca="1" si="12"/>
        <v/>
      </c>
      <c r="V44" s="44" t="str">
        <f ca="1">IF(T44="YES",IF(U44&lt;=VLOOKUP(G44,'Players Stats'!$C$88:$H$127,6),1,0),"")</f>
        <v/>
      </c>
      <c r="W44" s="27" t="str">
        <f t="shared" ca="1" si="13"/>
        <v/>
      </c>
      <c r="X44" s="44" t="str">
        <f ca="1">IF(AND(T44="YES",W44&lt;&gt;""),IF(W44&lt;=VLOOKUP(G44,'Players Stats'!$C$88:$H$127,6),1,0),"")</f>
        <v/>
      </c>
      <c r="Y44" s="27">
        <f t="shared" ca="1" si="14"/>
        <v>0.97925944260329523</v>
      </c>
      <c r="Z44" s="44" t="str">
        <f ca="1">IF(Y44="","",IF(Y44&lt;=Simulation!$K$7,"YES","NO"))</f>
        <v>NO</v>
      </c>
      <c r="AA44" s="27">
        <f t="shared" ca="1" si="15"/>
        <v>0.63822791823293801</v>
      </c>
      <c r="AB44" s="44">
        <f ca="1">IF(Z44="NO",IF(AA44&lt;=Simulation!$K$9,D44,E44),"")</f>
        <v>1</v>
      </c>
      <c r="AD44" s="44">
        <f t="shared" ca="1" si="16"/>
        <v>8</v>
      </c>
      <c r="AE44" s="6" t="str">
        <f t="shared" ca="1" si="17"/>
        <v>-</v>
      </c>
      <c r="AF44" s="44">
        <f t="shared" ca="1" si="18"/>
        <v>10</v>
      </c>
      <c r="AH44" s="44" t="str">
        <f t="shared" ca="1" si="77"/>
        <v/>
      </c>
      <c r="AI44" s="44" t="str">
        <f t="shared" ca="1" si="77"/>
        <v/>
      </c>
      <c r="AJ44" s="44" t="str">
        <f t="shared" ca="1" si="77"/>
        <v/>
      </c>
      <c r="AL44" s="44">
        <f ca="1">IF(AL43&lt;&gt;"",IF(AND(AL43&lt;60*Simulation!$K$8, AL43+AM44&lt;60*Simulation!$K$8),AL43+AM44,""),"")</f>
        <v>554</v>
      </c>
      <c r="AM44" s="44">
        <f ca="1">IF(AL43&lt;&gt;"",IF(AND(BL43&lt;&gt;"", AN43=BL43),RANDBETWEEN(Simulation!$N$6,Simulation!$P$6),RANDBETWEEN(Simulation!$N$5,Simulation!$P$5)),"")</f>
        <v>9</v>
      </c>
      <c r="AN44" s="44">
        <f t="shared" ca="1" si="65"/>
        <v>3</v>
      </c>
      <c r="AO44" s="44">
        <f t="shared" ca="1" si="19"/>
        <v>1</v>
      </c>
      <c r="AP44" s="27">
        <f t="shared" ca="1" si="20"/>
        <v>0.14981632764934816</v>
      </c>
      <c r="AQ44" s="44">
        <f t="shared" ca="1" si="21"/>
        <v>11</v>
      </c>
      <c r="AR44" s="44" t="str">
        <f ca="1">IF(AL44&lt;&gt;"",VLOOKUP(AQ44,'Players Stats'!$C$88:$D$127,2),"")</f>
        <v>Point Guard</v>
      </c>
      <c r="AS44" s="44" t="str">
        <f ca="1">IF(AL44&lt;&gt;"",VLOOKUP(AQ44,'Players Stats'!$C$88:$E$127,3),"")</f>
        <v>Lance Stephenson</v>
      </c>
      <c r="AT44" s="27">
        <f t="shared" ca="1" si="22"/>
        <v>0.29257745175601257</v>
      </c>
      <c r="AU44" s="44">
        <f ca="1">IF(AL44&lt;&gt;"",VLOOKUP('Semi 1'!AQ44-5*('Semi 1'!AN44-1),'Players Stats'!$B$136:$J$140,1+AO44),"")</f>
        <v>0.13875000000000001</v>
      </c>
      <c r="AV44" s="44" t="str">
        <f t="shared" ca="1" si="66"/>
        <v>NO</v>
      </c>
      <c r="AW44" s="27">
        <f t="shared" ca="1" si="23"/>
        <v>6.3458586966960828E-2</v>
      </c>
      <c r="AX44" s="44">
        <f ca="1">IF(AL44&lt;&gt;"",IF(AV44="NO",VLOOKUP(AQ44,'Players Stats'!$C$88:$I$127,7),""),"")</f>
        <v>0.23762376237623761</v>
      </c>
      <c r="AY44" s="44">
        <f t="shared" ca="1" si="67"/>
        <v>3</v>
      </c>
      <c r="AZ44" s="27">
        <f t="shared" ca="1" si="24"/>
        <v>0.83899054598680445</v>
      </c>
      <c r="BA44" s="44">
        <f ca="1">IF(AV44="NO",VLOOKUP(AQ44,'Players Stats'!$C$88:$H$127,7-'Semi 1'!AY44),"")</f>
        <v>0.33</v>
      </c>
      <c r="BB44" s="44">
        <f t="shared" ca="1" si="68"/>
        <v>0</v>
      </c>
      <c r="BC44" s="27" t="str">
        <f t="shared" ca="1" si="25"/>
        <v/>
      </c>
      <c r="BD44" s="44" t="str">
        <f ca="1">IF(BC44="","",IF(BC44&lt;=VLOOKUP(AQ44,'Players Stats'!$C$88:$L$127,10),"YES","NO"))</f>
        <v/>
      </c>
      <c r="BE44" s="27" t="str">
        <f t="shared" ca="1" si="26"/>
        <v/>
      </c>
      <c r="BF44" s="44" t="str">
        <f ca="1">IF(BD44="YES",IF(BE44&lt;=VLOOKUP(AQ44,'Players Stats'!$C$88:$H$127,6),1,0),"")</f>
        <v/>
      </c>
      <c r="BG44" s="27" t="str">
        <f t="shared" ca="1" si="27"/>
        <v/>
      </c>
      <c r="BH44" s="44" t="str">
        <f ca="1">IF(AND(BD44="YES",BG44&lt;&gt;""),IF(BG44&lt;=VLOOKUP(AQ44,'Players Stats'!$C$88:$H$127,6),1,0),"")</f>
        <v/>
      </c>
      <c r="BI44" s="27" t="str">
        <f t="shared" ca="1" si="28"/>
        <v/>
      </c>
      <c r="BJ44" s="44" t="str">
        <f ca="1">IF(BI44="","",IF(BI44&lt;=Simulation!$K$7,"YES","NO"))</f>
        <v/>
      </c>
      <c r="BK44" s="27" t="str">
        <f t="shared" ca="1" si="29"/>
        <v/>
      </c>
      <c r="BL44" s="44" t="str">
        <f ca="1">IF(BJ44="NO",IF(BK44&lt;=Simulation!$K$9,AN44,AO44),"")</f>
        <v/>
      </c>
      <c r="BN44" s="44">
        <f t="shared" ca="1" si="30"/>
        <v>14</v>
      </c>
      <c r="BO44" s="6" t="str">
        <f t="shared" ca="1" si="31"/>
        <v>-</v>
      </c>
      <c r="BP44" s="44">
        <f t="shared" ca="1" si="32"/>
        <v>21</v>
      </c>
      <c r="BR44" s="44" t="str">
        <f t="shared" ca="1" si="2"/>
        <v/>
      </c>
      <c r="BS44" s="44" t="str">
        <f t="shared" ca="1" si="2"/>
        <v/>
      </c>
      <c r="BT44" s="44" t="str">
        <f t="shared" ca="1" si="2"/>
        <v/>
      </c>
      <c r="BU44" s="44"/>
      <c r="BV44" s="44">
        <f ca="1">IF(BV43&lt;&gt;"",IF(AND(BV43&lt;60*Simulation!$K$8, BV43+BW44&lt;60*Simulation!$K$8),BV43+BW44,""),"")</f>
        <v>488</v>
      </c>
      <c r="BW44" s="44">
        <f ca="1">IF(BV43&lt;&gt;"",IF(AND(CV43&lt;&gt;"", BX43=CV43),RANDBETWEEN(Simulation!$N$6,Simulation!$P$6),RANDBETWEEN(Simulation!$N$5,Simulation!$P$5)),"")</f>
        <v>13</v>
      </c>
      <c r="BX44" s="44">
        <f t="shared" ca="1" si="69"/>
        <v>1</v>
      </c>
      <c r="BY44" s="44">
        <f t="shared" ca="1" si="33"/>
        <v>3</v>
      </c>
      <c r="BZ44" s="27">
        <f t="shared" ca="1" si="34"/>
        <v>0.29475322584484809</v>
      </c>
      <c r="CA44" s="44">
        <f t="shared" ca="1" si="35"/>
        <v>2</v>
      </c>
      <c r="CB44" s="44" t="str">
        <f ca="1">IF(BV44&lt;&gt;"",VLOOKUP(CA44,'Players Stats'!$C$88:$D$127,2),"")</f>
        <v>Shooting Guard</v>
      </c>
      <c r="CC44" s="44" t="str">
        <f ca="1">IF(BV44&lt;&gt;"",VLOOKUP(CA44,'Players Stats'!$C$88:$E$127,3),"")</f>
        <v>Ray Allen</v>
      </c>
      <c r="CD44" s="27">
        <f t="shared" ca="1" si="36"/>
        <v>0.19315342834401406</v>
      </c>
      <c r="CE44" s="44">
        <f ca="1">IF(BV44&lt;&gt;"",VLOOKUP('Semi 1'!CA44-5*('Semi 1'!BX44-1),'Players Stats'!$B$136:$J$140,1+BY44),"")</f>
        <v>6.9400000000000003E-2</v>
      </c>
      <c r="CF44" s="44" t="str">
        <f t="shared" ca="1" si="70"/>
        <v>NO</v>
      </c>
      <c r="CG44" s="27">
        <f t="shared" ca="1" si="37"/>
        <v>0.70004420655781929</v>
      </c>
      <c r="CH44" s="44">
        <f ca="1">IF(BV44&lt;&gt;"",IF(CF44="NO",VLOOKUP(CA44,'Players Stats'!$C$88:$I$127,7),""),"")</f>
        <v>0.33870967741935487</v>
      </c>
      <c r="CI44" s="44">
        <f t="shared" ca="1" si="71"/>
        <v>2</v>
      </c>
      <c r="CJ44" s="27">
        <f t="shared" ca="1" si="38"/>
        <v>0.59550543408870582</v>
      </c>
      <c r="CK44" s="44">
        <f ca="1">IF(CF44="NO",VLOOKUP(CA44,'Players Stats'!$C$88:$H$127,7-'Semi 1'!CI44),"")</f>
        <v>0.44900000000000001</v>
      </c>
      <c r="CL44" s="44">
        <f t="shared" ca="1" si="72"/>
        <v>0</v>
      </c>
      <c r="CM44" s="27">
        <f t="shared" ca="1" si="39"/>
        <v>0.34610987637770452</v>
      </c>
      <c r="CN44" s="44" t="str">
        <f ca="1">IF(CM44="","",IF(CM44&lt;=VLOOKUP(CA44,'Players Stats'!$C$88:$L$127,10),"YES","NO"))</f>
        <v>NO</v>
      </c>
      <c r="CO44" s="27" t="str">
        <f t="shared" ca="1" si="40"/>
        <v/>
      </c>
      <c r="CP44" s="44" t="str">
        <f ca="1">IF(CN44="YES",IF(CO44&lt;=VLOOKUP(CA44,'Players Stats'!$C$88:$H$127,6),1,0),"")</f>
        <v/>
      </c>
      <c r="CQ44" s="27" t="str">
        <f t="shared" ca="1" si="41"/>
        <v/>
      </c>
      <c r="CR44" s="44" t="str">
        <f ca="1">IF(AND(CN44="YES",CQ44&lt;&gt;""),IF(CQ44&lt;=VLOOKUP(CA44,'Players Stats'!$C$88:$H$127,6),1,0),"")</f>
        <v/>
      </c>
      <c r="CS44" s="27">
        <f t="shared" ca="1" si="42"/>
        <v>0.64844746223239369</v>
      </c>
      <c r="CT44" s="44" t="str">
        <f ca="1">IF(CS44="","",IF(CS44&lt;=Simulation!$K$7,"YES","NO"))</f>
        <v>NO</v>
      </c>
      <c r="CU44" s="27">
        <f t="shared" ca="1" si="43"/>
        <v>0.3256654396812384</v>
      </c>
      <c r="CV44" s="44">
        <f ca="1">IF(CT44="NO",IF(CU44&lt;=Simulation!$K$9,BX44,BY44),"")</f>
        <v>3</v>
      </c>
      <c r="CX44" s="44">
        <f t="shared" ca="1" si="44"/>
        <v>17</v>
      </c>
      <c r="CY44" s="6" t="str">
        <f t="shared" ca="1" si="45"/>
        <v>-</v>
      </c>
      <c r="CZ44" s="44">
        <f t="shared" ca="1" si="46"/>
        <v>8</v>
      </c>
      <c r="DB44" s="44" t="str">
        <f t="shared" ca="1" si="3"/>
        <v/>
      </c>
      <c r="DC44" s="44" t="str">
        <f t="shared" ca="1" si="3"/>
        <v/>
      </c>
      <c r="DD44" s="44" t="str">
        <f t="shared" ca="1" si="3"/>
        <v/>
      </c>
      <c r="DE44" s="44"/>
      <c r="DF44" s="44">
        <f ca="1">IF(DF43&lt;&gt;"",IF(AND(DF43&lt;60*Simulation!$K$8, DF43+DG44&lt;60*Simulation!$K$8),DF43+DG44,""),"")</f>
        <v>468</v>
      </c>
      <c r="DG44" s="44">
        <f ca="1">IF(DF43&lt;&gt;"",IF(AND(EF43&lt;&gt;"", DH43=EF43),RANDBETWEEN(Simulation!$N$6,Simulation!$P$6),RANDBETWEEN(Simulation!$N$5,Simulation!$P$5)),"")</f>
        <v>17</v>
      </c>
      <c r="DH44" s="44">
        <f t="shared" ca="1" si="73"/>
        <v>1</v>
      </c>
      <c r="DI44" s="44">
        <f t="shared" ca="1" si="47"/>
        <v>3</v>
      </c>
      <c r="DJ44" s="27">
        <f t="shared" ca="1" si="48"/>
        <v>0.15738500398264266</v>
      </c>
      <c r="DK44" s="44">
        <f t="shared" ca="1" si="49"/>
        <v>1</v>
      </c>
      <c r="DL44" s="44" t="str">
        <f ca="1">IF(DF44&lt;&gt;"",VLOOKUP(DK44,'Players Stats'!$C$88:$D$127,2),"")</f>
        <v>Point Guard</v>
      </c>
      <c r="DM44" s="44" t="str">
        <f ca="1">IF(DF44&lt;&gt;"",VLOOKUP(DK44,'Players Stats'!$C$88:$E$127,3),"")</f>
        <v>Dwyane Wade</v>
      </c>
      <c r="DN44" s="27">
        <f t="shared" ca="1" si="50"/>
        <v>0.55985084856037148</v>
      </c>
      <c r="DO44" s="44">
        <f ca="1">IF(DF44&lt;&gt;"",VLOOKUP('Semi 1'!DK44-5*('Semi 1'!DH44-1),'Players Stats'!$B$136:$J$140,1+DI44),"")</f>
        <v>6.9000000000000006E-2</v>
      </c>
      <c r="DP44" s="44" t="str">
        <f t="shared" ca="1" si="74"/>
        <v>NO</v>
      </c>
      <c r="DQ44" s="27">
        <f t="shared" ca="1" si="51"/>
        <v>0.56328386927752694</v>
      </c>
      <c r="DR44" s="44">
        <f ca="1">IF(DF44&lt;&gt;"",IF(DP44="NO",VLOOKUP(DK44,'Players Stats'!$C$88:$I$127,7),""),"")</f>
        <v>5.9523809523809521E-2</v>
      </c>
      <c r="DS44" s="44">
        <f t="shared" ca="1" si="75"/>
        <v>2</v>
      </c>
      <c r="DT44" s="27">
        <f t="shared" ca="1" si="52"/>
        <v>0.35483989342025446</v>
      </c>
      <c r="DU44" s="44">
        <f ca="1">IF(DP44="NO",VLOOKUP(DK44,'Players Stats'!$C$88:$H$127,7-'Semi 1'!DS44),"")</f>
        <v>0.52100000000000002</v>
      </c>
      <c r="DV44" s="44">
        <f t="shared" ca="1" si="76"/>
        <v>2</v>
      </c>
      <c r="DW44" s="27">
        <f t="shared" ca="1" si="53"/>
        <v>0.98681770777542477</v>
      </c>
      <c r="DX44" s="44" t="str">
        <f ca="1">IF(DW44="","",IF(DW44&lt;=VLOOKUP(DK44,'Players Stats'!$C$88:$L$127,10),"YES","NO"))</f>
        <v>NO</v>
      </c>
      <c r="DY44" s="27" t="str">
        <f t="shared" ca="1" si="54"/>
        <v/>
      </c>
      <c r="DZ44" s="44" t="str">
        <f ca="1">IF(DX44="YES",IF(DY44&lt;=VLOOKUP(DK44,'Players Stats'!$C$88:$H$127,6),1,0),"")</f>
        <v/>
      </c>
      <c r="EA44" s="27" t="str">
        <f t="shared" ca="1" si="55"/>
        <v/>
      </c>
      <c r="EB44" s="44" t="str">
        <f ca="1">IF(AND(DX44="YES",EA44&lt;&gt;""),IF(EA44&lt;=VLOOKUP(DK44,'Players Stats'!$C$88:$H$127,6),1,0),"")</f>
        <v/>
      </c>
      <c r="EC44" s="27" t="str">
        <f t="shared" ca="1" si="56"/>
        <v/>
      </c>
      <c r="ED44" s="44" t="str">
        <f ca="1">IF(EC44="","",IF(EC44&lt;=Simulation!$K$7,"YES","NO"))</f>
        <v/>
      </c>
      <c r="EE44" s="27" t="str">
        <f t="shared" ca="1" si="57"/>
        <v/>
      </c>
      <c r="EF44" s="44" t="str">
        <f ca="1">IF(ED44="NO",IF(EE44&lt;=Simulation!$K$9,DH44,DI44),"")</f>
        <v/>
      </c>
      <c r="EH44" s="44">
        <f t="shared" ca="1" si="58"/>
        <v>14</v>
      </c>
      <c r="EI44" s="6" t="str">
        <f t="shared" ca="1" si="59"/>
        <v>-</v>
      </c>
      <c r="EJ44" s="44">
        <f t="shared" ca="1" si="60"/>
        <v>13</v>
      </c>
      <c r="EL44" s="44" t="str">
        <f t="shared" ca="1" si="4"/>
        <v/>
      </c>
      <c r="EM44" s="44" t="str">
        <f t="shared" ca="1" si="4"/>
        <v/>
      </c>
      <c r="EN44" s="44" t="str">
        <f t="shared" ca="1" si="4"/>
        <v/>
      </c>
    </row>
    <row r="45" spans="2:144">
      <c r="B45" s="44">
        <f ca="1">IF(B44&lt;&gt;"",IF(AND(B44&lt;60*Simulation!$K$8, B44+C45&lt;60*Simulation!$K$8),B44+C45,""),"")</f>
        <v>533</v>
      </c>
      <c r="C45" s="44">
        <f ca="1">IF(B44&lt;&gt;"",IF(AND(AB44&lt;&gt;"", D44=AB44),RANDBETWEEN(Simulation!$N$6,Simulation!$P$6),RANDBETWEEN(Simulation!$N$5,Simulation!$P$5)),"")</f>
        <v>17</v>
      </c>
      <c r="D45" s="44">
        <f t="shared" ca="1" si="61"/>
        <v>1</v>
      </c>
      <c r="E45" s="44">
        <f t="shared" ca="1" si="5"/>
        <v>3</v>
      </c>
      <c r="F45" s="27">
        <f t="shared" ca="1" si="6"/>
        <v>6.7808155105002488E-2</v>
      </c>
      <c r="G45" s="44">
        <f t="shared" ca="1" si="7"/>
        <v>1</v>
      </c>
      <c r="H45" s="44" t="str">
        <f ca="1">IF(B45&lt;&gt;"",VLOOKUP(G45,'Players Stats'!$C$88:$D$127,2),"")</f>
        <v>Point Guard</v>
      </c>
      <c r="I45" s="44" t="str">
        <f ca="1">IF(B45&lt;&gt;"",VLOOKUP(G45,'Players Stats'!$C$88:$E$127,3),"")</f>
        <v>Dwyane Wade</v>
      </c>
      <c r="J45" s="27">
        <f t="shared" ca="1" si="8"/>
        <v>0.99438802156251127</v>
      </c>
      <c r="K45" s="44">
        <f ca="1">IF(B45&lt;&gt;"",VLOOKUP('Semi 1'!G45-5*('Semi 1'!D45-1),'Players Stats'!$B$136:$J$140,1+E45),"")</f>
        <v>6.9000000000000006E-2</v>
      </c>
      <c r="L45" s="44" t="str">
        <f t="shared" ca="1" si="62"/>
        <v>NO</v>
      </c>
      <c r="M45" s="27">
        <f t="shared" ca="1" si="9"/>
        <v>0.93289814926200598</v>
      </c>
      <c r="N45" s="44">
        <f ca="1">IF(B45&lt;&gt;"",IF(L45="NO",VLOOKUP(G45,'Players Stats'!$C$88:$I$127,7),""),"")</f>
        <v>5.9523809523809521E-2</v>
      </c>
      <c r="O45" s="44">
        <f t="shared" ca="1" si="63"/>
        <v>2</v>
      </c>
      <c r="P45" s="27">
        <f t="shared" ca="1" si="10"/>
        <v>0.42443859978133647</v>
      </c>
      <c r="Q45" s="44">
        <f ca="1">IF(L45="NO",VLOOKUP(G45,'Players Stats'!$C$88:$H$127,7-'Semi 1'!O45),"")</f>
        <v>0.52100000000000002</v>
      </c>
      <c r="R45" s="44">
        <f t="shared" ca="1" si="64"/>
        <v>2</v>
      </c>
      <c r="S45" s="27">
        <f t="shared" ca="1" si="11"/>
        <v>0.32264553714209676</v>
      </c>
      <c r="T45" s="44" t="str">
        <f ca="1">IF(S45="","",IF(S45&lt;=VLOOKUP(G45,'Players Stats'!$C$88:$L$127,10),"YES","NO"))</f>
        <v>NO</v>
      </c>
      <c r="U45" s="27" t="str">
        <f t="shared" ca="1" si="12"/>
        <v/>
      </c>
      <c r="V45" s="44" t="str">
        <f ca="1">IF(T45="YES",IF(U45&lt;=VLOOKUP(G45,'Players Stats'!$C$88:$H$127,6),1,0),"")</f>
        <v/>
      </c>
      <c r="W45" s="27" t="str">
        <f t="shared" ca="1" si="13"/>
        <v/>
      </c>
      <c r="X45" s="44" t="str">
        <f ca="1">IF(AND(T45="YES",W45&lt;&gt;""),IF(W45&lt;=VLOOKUP(G45,'Players Stats'!$C$88:$H$127,6),1,0),"")</f>
        <v/>
      </c>
      <c r="Y45" s="27" t="str">
        <f t="shared" ca="1" si="14"/>
        <v/>
      </c>
      <c r="Z45" s="44" t="str">
        <f ca="1">IF(Y45="","",IF(Y45&lt;=Simulation!$K$7,"YES","NO"))</f>
        <v/>
      </c>
      <c r="AA45" s="27" t="str">
        <f t="shared" ca="1" si="15"/>
        <v/>
      </c>
      <c r="AB45" s="44" t="str">
        <f ca="1">IF(Z45="NO",IF(AA45&lt;=Simulation!$K$9,D45,E45),"")</f>
        <v/>
      </c>
      <c r="AD45" s="44">
        <f t="shared" ca="1" si="16"/>
        <v>10</v>
      </c>
      <c r="AE45" s="6" t="str">
        <f t="shared" ca="1" si="17"/>
        <v>-</v>
      </c>
      <c r="AF45" s="44">
        <f t="shared" ca="1" si="18"/>
        <v>10</v>
      </c>
      <c r="AH45" s="44" t="str">
        <f t="shared" ca="1" si="77"/>
        <v/>
      </c>
      <c r="AI45" s="44" t="str">
        <f t="shared" ca="1" si="77"/>
        <v/>
      </c>
      <c r="AJ45" s="44" t="str">
        <f t="shared" ca="1" si="77"/>
        <v/>
      </c>
      <c r="AL45" s="44">
        <f ca="1">IF(AL44&lt;&gt;"",IF(AND(AL44&lt;60*Simulation!$K$8, AL44+AM45&lt;60*Simulation!$K$8),AL44+AM45,""),"")</f>
        <v>576</v>
      </c>
      <c r="AM45" s="44">
        <f ca="1">IF(AL44&lt;&gt;"",IF(AND(BL44&lt;&gt;"", AN44=BL44),RANDBETWEEN(Simulation!$N$6,Simulation!$P$6),RANDBETWEEN(Simulation!$N$5,Simulation!$P$5)),"")</f>
        <v>22</v>
      </c>
      <c r="AN45" s="44">
        <f t="shared" ca="1" si="65"/>
        <v>1</v>
      </c>
      <c r="AO45" s="44">
        <f t="shared" ca="1" si="19"/>
        <v>3</v>
      </c>
      <c r="AP45" s="27">
        <f t="shared" ca="1" si="20"/>
        <v>0.85523231578836945</v>
      </c>
      <c r="AQ45" s="44">
        <f t="shared" ca="1" si="21"/>
        <v>5</v>
      </c>
      <c r="AR45" s="44" t="str">
        <f ca="1">IF(AL45&lt;&gt;"",VLOOKUP(AQ45,'Players Stats'!$C$88:$D$127,2),"")</f>
        <v>Center</v>
      </c>
      <c r="AS45" s="44" t="str">
        <f ca="1">IF(AL45&lt;&gt;"",VLOOKUP(AQ45,'Players Stats'!$C$88:$E$127,3),"")</f>
        <v>Chris Bosh</v>
      </c>
      <c r="AT45" s="27">
        <f t="shared" ca="1" si="22"/>
        <v>0.52090537128750058</v>
      </c>
      <c r="AU45" s="44">
        <f ca="1">IF(AL45&lt;&gt;"",VLOOKUP('Semi 1'!AQ45-5*('Semi 1'!AN45-1),'Players Stats'!$B$136:$J$140,1+AO45),"")</f>
        <v>0.14460000000000001</v>
      </c>
      <c r="AV45" s="44" t="str">
        <f t="shared" ca="1" si="66"/>
        <v>NO</v>
      </c>
      <c r="AW45" s="27">
        <f t="shared" ca="1" si="23"/>
        <v>0.71072456329144407</v>
      </c>
      <c r="AX45" s="44">
        <f ca="1">IF(AL45&lt;&gt;"",IF(AV45="NO",VLOOKUP(AQ45,'Players Stats'!$C$88:$I$127,7),""),"")</f>
        <v>7.5187969924812026E-2</v>
      </c>
      <c r="AY45" s="44">
        <f t="shared" ca="1" si="67"/>
        <v>2</v>
      </c>
      <c r="AZ45" s="27">
        <f t="shared" ca="1" si="24"/>
        <v>0.24410027713277416</v>
      </c>
      <c r="BA45" s="44">
        <f ca="1">IF(AV45="NO",VLOOKUP(AQ45,'Players Stats'!$C$88:$H$127,7-'Semi 1'!AY45),"")</f>
        <v>0.53500000000000003</v>
      </c>
      <c r="BB45" s="44">
        <f t="shared" ca="1" si="68"/>
        <v>2</v>
      </c>
      <c r="BC45" s="27">
        <f t="shared" ca="1" si="25"/>
        <v>0.85823489813692666</v>
      </c>
      <c r="BD45" s="44" t="str">
        <f ca="1">IF(BC45="","",IF(BC45&lt;=VLOOKUP(AQ45,'Players Stats'!$C$88:$L$127,10),"YES","NO"))</f>
        <v>NO</v>
      </c>
      <c r="BE45" s="27" t="str">
        <f t="shared" ca="1" si="26"/>
        <v/>
      </c>
      <c r="BF45" s="44" t="str">
        <f ca="1">IF(BD45="YES",IF(BE45&lt;=VLOOKUP(AQ45,'Players Stats'!$C$88:$H$127,6),1,0),"")</f>
        <v/>
      </c>
      <c r="BG45" s="27" t="str">
        <f t="shared" ca="1" si="27"/>
        <v/>
      </c>
      <c r="BH45" s="44" t="str">
        <f ca="1">IF(AND(BD45="YES",BG45&lt;&gt;""),IF(BG45&lt;=VLOOKUP(AQ45,'Players Stats'!$C$88:$H$127,6),1,0),"")</f>
        <v/>
      </c>
      <c r="BI45" s="27" t="str">
        <f t="shared" ca="1" si="28"/>
        <v/>
      </c>
      <c r="BJ45" s="44" t="str">
        <f ca="1">IF(BI45="","",IF(BI45&lt;=Simulation!$K$7,"YES","NO"))</f>
        <v/>
      </c>
      <c r="BK45" s="27" t="str">
        <f t="shared" ca="1" si="29"/>
        <v/>
      </c>
      <c r="BL45" s="44" t="str">
        <f ca="1">IF(BJ45="NO",IF(BK45&lt;=Simulation!$K$9,AN45,AO45),"")</f>
        <v/>
      </c>
      <c r="BN45" s="44">
        <f t="shared" ca="1" si="30"/>
        <v>16</v>
      </c>
      <c r="BO45" s="6" t="str">
        <f t="shared" ca="1" si="31"/>
        <v>-</v>
      </c>
      <c r="BP45" s="44">
        <f t="shared" ca="1" si="32"/>
        <v>21</v>
      </c>
      <c r="BR45" s="44" t="str">
        <f t="shared" ca="1" si="2"/>
        <v/>
      </c>
      <c r="BS45" s="44" t="str">
        <f t="shared" ca="1" si="2"/>
        <v/>
      </c>
      <c r="BT45" s="44" t="str">
        <f t="shared" ca="1" si="2"/>
        <v/>
      </c>
      <c r="BU45" s="44"/>
      <c r="BV45" s="44">
        <f ca="1">IF(BV44&lt;&gt;"",IF(AND(BV44&lt;60*Simulation!$K$8, BV44+BW45&lt;60*Simulation!$K$8),BV44+BW45,""),"")</f>
        <v>506</v>
      </c>
      <c r="BW45" s="44">
        <f ca="1">IF(BV44&lt;&gt;"",IF(AND(CV44&lt;&gt;"", BX44=CV44),RANDBETWEEN(Simulation!$N$6,Simulation!$P$6),RANDBETWEEN(Simulation!$N$5,Simulation!$P$5)),"")</f>
        <v>18</v>
      </c>
      <c r="BX45" s="44">
        <f t="shared" ca="1" si="69"/>
        <v>3</v>
      </c>
      <c r="BY45" s="44">
        <f t="shared" ca="1" si="33"/>
        <v>1</v>
      </c>
      <c r="BZ45" s="27">
        <f t="shared" ca="1" si="34"/>
        <v>0.49643417563006043</v>
      </c>
      <c r="CA45" s="44">
        <f t="shared" ca="1" si="35"/>
        <v>13</v>
      </c>
      <c r="CB45" s="44" t="str">
        <f ca="1">IF(BV45&lt;&gt;"",VLOOKUP(CA45,'Players Stats'!$C$88:$D$127,2),"")</f>
        <v>Small Forward</v>
      </c>
      <c r="CC45" s="44" t="str">
        <f ca="1">IF(BV45&lt;&gt;"",VLOOKUP(CA45,'Players Stats'!$C$88:$E$127,3),"")</f>
        <v>David West</v>
      </c>
      <c r="CD45" s="27">
        <f t="shared" ca="1" si="36"/>
        <v>0.93997537320220981</v>
      </c>
      <c r="CE45" s="44">
        <f ca="1">IF(BV45&lt;&gt;"",VLOOKUP('Semi 1'!CA45-5*('Semi 1'!BX45-1),'Players Stats'!$B$136:$J$140,1+BY45),"")</f>
        <v>0.12745000000000001</v>
      </c>
      <c r="CF45" s="44" t="str">
        <f t="shared" ca="1" si="70"/>
        <v>NO</v>
      </c>
      <c r="CG45" s="27">
        <f t="shared" ca="1" si="37"/>
        <v>0.40355732130010868</v>
      </c>
      <c r="CH45" s="44">
        <f ca="1">IF(BV45&lt;&gt;"",IF(CF45="NO",VLOOKUP(CA45,'Players Stats'!$C$88:$I$127,7),""),"")</f>
        <v>2.1276595744680847E-2</v>
      </c>
      <c r="CI45" s="44">
        <f t="shared" ca="1" si="71"/>
        <v>2</v>
      </c>
      <c r="CJ45" s="27">
        <f t="shared" ca="1" si="38"/>
        <v>4.6416036849140641E-3</v>
      </c>
      <c r="CK45" s="44">
        <f ca="1">IF(CF45="NO",VLOOKUP(CA45,'Players Stats'!$C$88:$H$127,7-'Semi 1'!CI45),"")</f>
        <v>0.498</v>
      </c>
      <c r="CL45" s="44">
        <f t="shared" ca="1" si="72"/>
        <v>2</v>
      </c>
      <c r="CM45" s="27">
        <f t="shared" ca="1" si="39"/>
        <v>0.7995838677326732</v>
      </c>
      <c r="CN45" s="44" t="str">
        <f ca="1">IF(CM45="","",IF(CM45&lt;=VLOOKUP(CA45,'Players Stats'!$C$88:$L$127,10),"YES","NO"))</f>
        <v>NO</v>
      </c>
      <c r="CO45" s="27" t="str">
        <f t="shared" ca="1" si="40"/>
        <v/>
      </c>
      <c r="CP45" s="44" t="str">
        <f ca="1">IF(CN45="YES",IF(CO45&lt;=VLOOKUP(CA45,'Players Stats'!$C$88:$H$127,6),1,0),"")</f>
        <v/>
      </c>
      <c r="CQ45" s="27" t="str">
        <f t="shared" ca="1" si="41"/>
        <v/>
      </c>
      <c r="CR45" s="44" t="str">
        <f ca="1">IF(AND(CN45="YES",CQ45&lt;&gt;""),IF(CQ45&lt;=VLOOKUP(CA45,'Players Stats'!$C$88:$H$127,6),1,0),"")</f>
        <v/>
      </c>
      <c r="CS45" s="27" t="str">
        <f t="shared" ca="1" si="42"/>
        <v/>
      </c>
      <c r="CT45" s="44" t="str">
        <f ca="1">IF(CS45="","",IF(CS45&lt;=Simulation!$K$7,"YES","NO"))</f>
        <v/>
      </c>
      <c r="CU45" s="27" t="str">
        <f t="shared" ca="1" si="43"/>
        <v/>
      </c>
      <c r="CV45" s="44" t="str">
        <f ca="1">IF(CT45="NO",IF(CU45&lt;=Simulation!$K$9,BX45,BY45),"")</f>
        <v/>
      </c>
      <c r="CX45" s="44">
        <f t="shared" ca="1" si="44"/>
        <v>17</v>
      </c>
      <c r="CY45" s="6" t="str">
        <f t="shared" ca="1" si="45"/>
        <v>-</v>
      </c>
      <c r="CZ45" s="44">
        <f t="shared" ca="1" si="46"/>
        <v>10</v>
      </c>
      <c r="DB45" s="44" t="str">
        <f t="shared" ca="1" si="3"/>
        <v/>
      </c>
      <c r="DC45" s="44" t="str">
        <f t="shared" ca="1" si="3"/>
        <v/>
      </c>
      <c r="DD45" s="44" t="str">
        <f t="shared" ca="1" si="3"/>
        <v/>
      </c>
      <c r="DE45" s="44"/>
      <c r="DF45" s="44">
        <f ca="1">IF(DF44&lt;&gt;"",IF(AND(DF44&lt;60*Simulation!$K$8, DF44+DG45&lt;60*Simulation!$K$8),DF44+DG45,""),"")</f>
        <v>483</v>
      </c>
      <c r="DG45" s="44">
        <f ca="1">IF(DF44&lt;&gt;"",IF(AND(EF44&lt;&gt;"", DH44=EF44),RANDBETWEEN(Simulation!$N$6,Simulation!$P$6),RANDBETWEEN(Simulation!$N$5,Simulation!$P$5)),"")</f>
        <v>15</v>
      </c>
      <c r="DH45" s="44">
        <f t="shared" ca="1" si="73"/>
        <v>3</v>
      </c>
      <c r="DI45" s="44">
        <f t="shared" ca="1" si="47"/>
        <v>1</v>
      </c>
      <c r="DJ45" s="27">
        <f t="shared" ca="1" si="48"/>
        <v>0.6863418028565581</v>
      </c>
      <c r="DK45" s="44">
        <f t="shared" ca="1" si="49"/>
        <v>14</v>
      </c>
      <c r="DL45" s="44" t="str">
        <f ca="1">IF(DF45&lt;&gt;"",VLOOKUP(DK45,'Players Stats'!$C$88:$D$127,2),"")</f>
        <v>Power Forward</v>
      </c>
      <c r="DM45" s="44" t="str">
        <f ca="1">IF(DF45&lt;&gt;"",VLOOKUP(DK45,'Players Stats'!$C$88:$E$127,3),"")</f>
        <v>Paul George</v>
      </c>
      <c r="DN45" s="27">
        <f t="shared" ca="1" si="50"/>
        <v>0.10535313195383245</v>
      </c>
      <c r="DO45" s="44">
        <f ca="1">IF(DF45&lt;&gt;"",VLOOKUP('Semi 1'!DK45-5*('Semi 1'!DH45-1),'Players Stats'!$B$136:$J$140,1+DI45),"")</f>
        <v>6.59E-2</v>
      </c>
      <c r="DP45" s="44" t="str">
        <f t="shared" ca="1" si="74"/>
        <v>NO</v>
      </c>
      <c r="DQ45" s="27">
        <f t="shared" ca="1" si="51"/>
        <v>0.99905594361497996</v>
      </c>
      <c r="DR45" s="44">
        <f ca="1">IF(DF45&lt;&gt;"",IF(DP45="NO",VLOOKUP(DK45,'Players Stats'!$C$88:$I$127,7),""),"")</f>
        <v>0.28365384615384615</v>
      </c>
      <c r="DS45" s="44">
        <f t="shared" ca="1" si="75"/>
        <v>2</v>
      </c>
      <c r="DT45" s="27">
        <f t="shared" ca="1" si="52"/>
        <v>0.82521638351301496</v>
      </c>
      <c r="DU45" s="44">
        <f ca="1">IF(DP45="NO",VLOOKUP(DK45,'Players Stats'!$C$88:$H$127,7-'Semi 1'!DS45),"")</f>
        <v>0.41899999999999998</v>
      </c>
      <c r="DV45" s="44">
        <f t="shared" ca="1" si="76"/>
        <v>0</v>
      </c>
      <c r="DW45" s="27">
        <f t="shared" ca="1" si="53"/>
        <v>0.7596478163025937</v>
      </c>
      <c r="DX45" s="44" t="str">
        <f ca="1">IF(DW45="","",IF(DW45&lt;=VLOOKUP(DK45,'Players Stats'!$C$88:$L$127,10),"YES","NO"))</f>
        <v>NO</v>
      </c>
      <c r="DY45" s="27" t="str">
        <f t="shared" ca="1" si="54"/>
        <v/>
      </c>
      <c r="DZ45" s="44" t="str">
        <f ca="1">IF(DX45="YES",IF(DY45&lt;=VLOOKUP(DK45,'Players Stats'!$C$88:$H$127,6),1,0),"")</f>
        <v/>
      </c>
      <c r="EA45" s="27" t="str">
        <f t="shared" ca="1" si="55"/>
        <v/>
      </c>
      <c r="EB45" s="44" t="str">
        <f ca="1">IF(AND(DX45="YES",EA45&lt;&gt;""),IF(EA45&lt;=VLOOKUP(DK45,'Players Stats'!$C$88:$H$127,6),1,0),"")</f>
        <v/>
      </c>
      <c r="EC45" s="27">
        <f t="shared" ca="1" si="56"/>
        <v>0.37193905773013347</v>
      </c>
      <c r="ED45" s="44" t="str">
        <f ca="1">IF(EC45="","",IF(EC45&lt;=Simulation!$K$7,"YES","NO"))</f>
        <v>NO</v>
      </c>
      <c r="EE45" s="27">
        <f t="shared" ca="1" si="57"/>
        <v>0.79551177418219854</v>
      </c>
      <c r="EF45" s="44">
        <f ca="1">IF(ED45="NO",IF(EE45&lt;=Simulation!$K$9,DH45,DI45),"")</f>
        <v>1</v>
      </c>
      <c r="EH45" s="44">
        <f t="shared" ca="1" si="58"/>
        <v>14</v>
      </c>
      <c r="EI45" s="6" t="str">
        <f t="shared" ca="1" si="59"/>
        <v>-</v>
      </c>
      <c r="EJ45" s="44">
        <f t="shared" ca="1" si="60"/>
        <v>13</v>
      </c>
      <c r="EL45" s="44" t="str">
        <f t="shared" ca="1" si="4"/>
        <v/>
      </c>
      <c r="EM45" s="44" t="str">
        <f t="shared" ca="1" si="4"/>
        <v/>
      </c>
      <c r="EN45" s="44" t="str">
        <f t="shared" ca="1" si="4"/>
        <v/>
      </c>
    </row>
    <row r="46" spans="2:144">
      <c r="B46" s="44">
        <f ca="1">IF(B45&lt;&gt;"",IF(AND(B45&lt;60*Simulation!$K$8, B45+C46&lt;60*Simulation!$K$8),B45+C46,""),"")</f>
        <v>545</v>
      </c>
      <c r="C46" s="44">
        <f ca="1">IF(B45&lt;&gt;"",IF(AND(AB45&lt;&gt;"", D45=AB45),RANDBETWEEN(Simulation!$N$6,Simulation!$P$6),RANDBETWEEN(Simulation!$N$5,Simulation!$P$5)),"")</f>
        <v>12</v>
      </c>
      <c r="D46" s="44">
        <f t="shared" ca="1" si="61"/>
        <v>3</v>
      </c>
      <c r="E46" s="44">
        <f t="shared" ca="1" si="5"/>
        <v>1</v>
      </c>
      <c r="F46" s="27">
        <f t="shared" ca="1" si="6"/>
        <v>0.29369454935164085</v>
      </c>
      <c r="G46" s="44">
        <f t="shared" ca="1" si="7"/>
        <v>12</v>
      </c>
      <c r="H46" s="44" t="str">
        <f ca="1">IF(B46&lt;&gt;"",VLOOKUP(G46,'Players Stats'!$C$88:$D$127,2),"")</f>
        <v>Shooting Guard</v>
      </c>
      <c r="I46" s="44" t="str">
        <f ca="1">IF(B46&lt;&gt;"",VLOOKUP(G46,'Players Stats'!$C$88:$E$127,3),"")</f>
        <v>George Hill</v>
      </c>
      <c r="J46" s="27">
        <f t="shared" ca="1" si="8"/>
        <v>0.44279200984639522</v>
      </c>
      <c r="K46" s="44">
        <f ca="1">IF(B46&lt;&gt;"",VLOOKUP('Semi 1'!G46-5*('Semi 1'!D46-1),'Players Stats'!$B$136:$J$140,1+E46),"")</f>
        <v>5.305E-2</v>
      </c>
      <c r="L46" s="44" t="str">
        <f t="shared" ca="1" si="62"/>
        <v>NO</v>
      </c>
      <c r="M46" s="27">
        <f t="shared" ca="1" si="9"/>
        <v>0.11599153358106495</v>
      </c>
      <c r="N46" s="44">
        <f ca="1">IF(B46&lt;&gt;"",IF(L46="NO",VLOOKUP(G46,'Players Stats'!$C$88:$I$127,7),""),"")</f>
        <v>0.28571428571428564</v>
      </c>
      <c r="O46" s="44">
        <f t="shared" ca="1" si="63"/>
        <v>3</v>
      </c>
      <c r="P46" s="27">
        <f t="shared" ca="1" si="10"/>
        <v>0.11732406762934477</v>
      </c>
      <c r="Q46" s="44">
        <f ca="1">IF(L46="NO",VLOOKUP(G46,'Players Stats'!$C$88:$H$127,7-'Semi 1'!O46),"")</f>
        <v>0.36799999999999999</v>
      </c>
      <c r="R46" s="44">
        <f t="shared" ca="1" si="64"/>
        <v>3</v>
      </c>
      <c r="S46" s="27" t="str">
        <f t="shared" ca="1" si="11"/>
        <v/>
      </c>
      <c r="T46" s="44" t="str">
        <f ca="1">IF(S46="","",IF(S46&lt;=VLOOKUP(G46,'Players Stats'!$C$88:$L$127,10),"YES","NO"))</f>
        <v/>
      </c>
      <c r="U46" s="27" t="str">
        <f t="shared" ca="1" si="12"/>
        <v/>
      </c>
      <c r="V46" s="44" t="str">
        <f ca="1">IF(T46="YES",IF(U46&lt;=VLOOKUP(G46,'Players Stats'!$C$88:$H$127,6),1,0),"")</f>
        <v/>
      </c>
      <c r="W46" s="27" t="str">
        <f t="shared" ca="1" si="13"/>
        <v/>
      </c>
      <c r="X46" s="44" t="str">
        <f ca="1">IF(AND(T46="YES",W46&lt;&gt;""),IF(W46&lt;=VLOOKUP(G46,'Players Stats'!$C$88:$H$127,6),1,0),"")</f>
        <v/>
      </c>
      <c r="Y46" s="27" t="str">
        <f t="shared" ca="1" si="14"/>
        <v/>
      </c>
      <c r="Z46" s="44" t="str">
        <f ca="1">IF(Y46="","",IF(Y46&lt;=Simulation!$K$7,"YES","NO"))</f>
        <v/>
      </c>
      <c r="AA46" s="27" t="str">
        <f t="shared" ca="1" si="15"/>
        <v/>
      </c>
      <c r="AB46" s="44" t="str">
        <f ca="1">IF(Z46="NO",IF(AA46&lt;=Simulation!$K$9,D46,E46),"")</f>
        <v/>
      </c>
      <c r="AD46" s="44">
        <f t="shared" ca="1" si="16"/>
        <v>10</v>
      </c>
      <c r="AE46" s="6" t="str">
        <f t="shared" ca="1" si="17"/>
        <v>-</v>
      </c>
      <c r="AF46" s="44">
        <f t="shared" ca="1" si="18"/>
        <v>13</v>
      </c>
      <c r="AH46" s="44" t="str">
        <f t="shared" ca="1" si="77"/>
        <v/>
      </c>
      <c r="AI46" s="44" t="str">
        <f t="shared" ca="1" si="77"/>
        <v/>
      </c>
      <c r="AJ46" s="44" t="str">
        <f t="shared" ca="1" si="77"/>
        <v/>
      </c>
      <c r="AL46" s="44">
        <f ca="1">IF(AL45&lt;&gt;"",IF(AND(AL45&lt;60*Simulation!$K$8, AL45+AM46&lt;60*Simulation!$K$8),AL45+AM46,""),"")</f>
        <v>598</v>
      </c>
      <c r="AM46" s="44">
        <f ca="1">IF(AL45&lt;&gt;"",IF(AND(BL45&lt;&gt;"", AN45=BL45),RANDBETWEEN(Simulation!$N$6,Simulation!$P$6),RANDBETWEEN(Simulation!$N$5,Simulation!$P$5)),"")</f>
        <v>22</v>
      </c>
      <c r="AN46" s="44">
        <f t="shared" ca="1" si="65"/>
        <v>3</v>
      </c>
      <c r="AO46" s="44">
        <f t="shared" ca="1" si="19"/>
        <v>1</v>
      </c>
      <c r="AP46" s="27">
        <f t="shared" ca="1" si="20"/>
        <v>0.10163841432100151</v>
      </c>
      <c r="AQ46" s="44">
        <f t="shared" ca="1" si="21"/>
        <v>11</v>
      </c>
      <c r="AR46" s="44" t="str">
        <f ca="1">IF(AL46&lt;&gt;"",VLOOKUP(AQ46,'Players Stats'!$C$88:$D$127,2),"")</f>
        <v>Point Guard</v>
      </c>
      <c r="AS46" s="44" t="str">
        <f ca="1">IF(AL46&lt;&gt;"",VLOOKUP(AQ46,'Players Stats'!$C$88:$E$127,3),"")</f>
        <v>Lance Stephenson</v>
      </c>
      <c r="AT46" s="27">
        <f t="shared" ca="1" si="22"/>
        <v>0.14817878126417816</v>
      </c>
      <c r="AU46" s="44">
        <f ca="1">IF(AL46&lt;&gt;"",VLOOKUP('Semi 1'!AQ46-5*('Semi 1'!AN46-1),'Players Stats'!$B$136:$J$140,1+AO46),"")</f>
        <v>0.13875000000000001</v>
      </c>
      <c r="AV46" s="44" t="str">
        <f t="shared" ca="1" si="66"/>
        <v>NO</v>
      </c>
      <c r="AW46" s="27">
        <f t="shared" ca="1" si="23"/>
        <v>0.77086587623234326</v>
      </c>
      <c r="AX46" s="44">
        <f ca="1">IF(AL46&lt;&gt;"",IF(AV46="NO",VLOOKUP(AQ46,'Players Stats'!$C$88:$I$127,7),""),"")</f>
        <v>0.23762376237623761</v>
      </c>
      <c r="AY46" s="44">
        <f t="shared" ca="1" si="67"/>
        <v>2</v>
      </c>
      <c r="AZ46" s="27">
        <f t="shared" ca="1" si="24"/>
        <v>0.24564959776367423</v>
      </c>
      <c r="BA46" s="44">
        <f ca="1">IF(AV46="NO",VLOOKUP(AQ46,'Players Stats'!$C$88:$H$127,7-'Semi 1'!AY46),"")</f>
        <v>0.46</v>
      </c>
      <c r="BB46" s="44">
        <f t="shared" ca="1" si="68"/>
        <v>2</v>
      </c>
      <c r="BC46" s="27">
        <f t="shared" ca="1" si="25"/>
        <v>0.77878853766130796</v>
      </c>
      <c r="BD46" s="44" t="str">
        <f ca="1">IF(BC46="","",IF(BC46&lt;=VLOOKUP(AQ46,'Players Stats'!$C$88:$L$127,10),"YES","NO"))</f>
        <v>NO</v>
      </c>
      <c r="BE46" s="27" t="str">
        <f t="shared" ca="1" si="26"/>
        <v/>
      </c>
      <c r="BF46" s="44" t="str">
        <f ca="1">IF(BD46="YES",IF(BE46&lt;=VLOOKUP(AQ46,'Players Stats'!$C$88:$H$127,6),1,0),"")</f>
        <v/>
      </c>
      <c r="BG46" s="27" t="str">
        <f t="shared" ca="1" si="27"/>
        <v/>
      </c>
      <c r="BH46" s="44" t="str">
        <f ca="1">IF(AND(BD46="YES",BG46&lt;&gt;""),IF(BG46&lt;=VLOOKUP(AQ46,'Players Stats'!$C$88:$H$127,6),1,0),"")</f>
        <v/>
      </c>
      <c r="BI46" s="27" t="str">
        <f t="shared" ca="1" si="28"/>
        <v/>
      </c>
      <c r="BJ46" s="44" t="str">
        <f ca="1">IF(BI46="","",IF(BI46&lt;=Simulation!$K$7,"YES","NO"))</f>
        <v/>
      </c>
      <c r="BK46" s="27" t="str">
        <f t="shared" ca="1" si="29"/>
        <v/>
      </c>
      <c r="BL46" s="44" t="str">
        <f ca="1">IF(BJ46="NO",IF(BK46&lt;=Simulation!$K$9,AN46,AO46),"")</f>
        <v/>
      </c>
      <c r="BN46" s="44">
        <f t="shared" ca="1" si="30"/>
        <v>16</v>
      </c>
      <c r="BO46" s="6" t="str">
        <f t="shared" ca="1" si="31"/>
        <v>-</v>
      </c>
      <c r="BP46" s="44">
        <f t="shared" ca="1" si="32"/>
        <v>23</v>
      </c>
      <c r="BR46" s="44" t="str">
        <f t="shared" ca="1" si="2"/>
        <v/>
      </c>
      <c r="BS46" s="44" t="str">
        <f t="shared" ca="1" si="2"/>
        <v/>
      </c>
      <c r="BT46" s="44" t="str">
        <f t="shared" ca="1" si="2"/>
        <v/>
      </c>
      <c r="BU46" s="44"/>
      <c r="BV46" s="44">
        <f ca="1">IF(BV45&lt;&gt;"",IF(AND(BV45&lt;60*Simulation!$K$8, BV45+BW46&lt;60*Simulation!$K$8),BV45+BW46,""),"")</f>
        <v>517</v>
      </c>
      <c r="BW46" s="44">
        <f ca="1">IF(BV45&lt;&gt;"",IF(AND(CV45&lt;&gt;"", BX45=CV45),RANDBETWEEN(Simulation!$N$6,Simulation!$P$6),RANDBETWEEN(Simulation!$N$5,Simulation!$P$5)),"")</f>
        <v>11</v>
      </c>
      <c r="BX46" s="44">
        <f t="shared" ca="1" si="69"/>
        <v>1</v>
      </c>
      <c r="BY46" s="44">
        <f t="shared" ca="1" si="33"/>
        <v>3</v>
      </c>
      <c r="BZ46" s="27">
        <f t="shared" ca="1" si="34"/>
        <v>0.35899016243063109</v>
      </c>
      <c r="CA46" s="44">
        <f t="shared" ca="1" si="35"/>
        <v>2</v>
      </c>
      <c r="CB46" s="44" t="str">
        <f ca="1">IF(BV46&lt;&gt;"",VLOOKUP(CA46,'Players Stats'!$C$88:$D$127,2),"")</f>
        <v>Shooting Guard</v>
      </c>
      <c r="CC46" s="44" t="str">
        <f ca="1">IF(BV46&lt;&gt;"",VLOOKUP(CA46,'Players Stats'!$C$88:$E$127,3),"")</f>
        <v>Ray Allen</v>
      </c>
      <c r="CD46" s="27">
        <f t="shared" ca="1" si="36"/>
        <v>0.44820748948662514</v>
      </c>
      <c r="CE46" s="44">
        <f ca="1">IF(BV46&lt;&gt;"",VLOOKUP('Semi 1'!CA46-5*('Semi 1'!BX46-1),'Players Stats'!$B$136:$J$140,1+BY46),"")</f>
        <v>6.9400000000000003E-2</v>
      </c>
      <c r="CF46" s="44" t="str">
        <f t="shared" ca="1" si="70"/>
        <v>NO</v>
      </c>
      <c r="CG46" s="27">
        <f t="shared" ca="1" si="37"/>
        <v>0.7497111980544986</v>
      </c>
      <c r="CH46" s="44">
        <f ca="1">IF(BV46&lt;&gt;"",IF(CF46="NO",VLOOKUP(CA46,'Players Stats'!$C$88:$I$127,7),""),"")</f>
        <v>0.33870967741935487</v>
      </c>
      <c r="CI46" s="44">
        <f t="shared" ca="1" si="71"/>
        <v>2</v>
      </c>
      <c r="CJ46" s="27">
        <f t="shared" ca="1" si="38"/>
        <v>0.63603128586505964</v>
      </c>
      <c r="CK46" s="44">
        <f ca="1">IF(CF46="NO",VLOOKUP(CA46,'Players Stats'!$C$88:$H$127,7-'Semi 1'!CI46),"")</f>
        <v>0.44900000000000001</v>
      </c>
      <c r="CL46" s="44">
        <f t="shared" ca="1" si="72"/>
        <v>0</v>
      </c>
      <c r="CM46" s="27">
        <f t="shared" ca="1" si="39"/>
        <v>2.9770064161581677E-2</v>
      </c>
      <c r="CN46" s="44" t="str">
        <f ca="1">IF(CM46="","",IF(CM46&lt;=VLOOKUP(CA46,'Players Stats'!$C$88:$L$127,10),"YES","NO"))</f>
        <v>NO</v>
      </c>
      <c r="CO46" s="27" t="str">
        <f t="shared" ca="1" si="40"/>
        <v/>
      </c>
      <c r="CP46" s="44" t="str">
        <f ca="1">IF(CN46="YES",IF(CO46&lt;=VLOOKUP(CA46,'Players Stats'!$C$88:$H$127,6),1,0),"")</f>
        <v/>
      </c>
      <c r="CQ46" s="27" t="str">
        <f t="shared" ca="1" si="41"/>
        <v/>
      </c>
      <c r="CR46" s="44" t="str">
        <f ca="1">IF(AND(CN46="YES",CQ46&lt;&gt;""),IF(CQ46&lt;=VLOOKUP(CA46,'Players Stats'!$C$88:$H$127,6),1,0),"")</f>
        <v/>
      </c>
      <c r="CS46" s="27">
        <f t="shared" ca="1" si="42"/>
        <v>4.6181303435224863E-2</v>
      </c>
      <c r="CT46" s="44" t="str">
        <f ca="1">IF(CS46="","",IF(CS46&lt;=Simulation!$K$7,"YES","NO"))</f>
        <v>YES</v>
      </c>
      <c r="CU46" s="27" t="str">
        <f t="shared" ca="1" si="43"/>
        <v/>
      </c>
      <c r="CV46" s="44" t="str">
        <f ca="1">IF(CT46="NO",IF(CU46&lt;=Simulation!$K$9,BX46,BY46),"")</f>
        <v/>
      </c>
      <c r="CX46" s="44">
        <f t="shared" ca="1" si="44"/>
        <v>17</v>
      </c>
      <c r="CY46" s="6" t="str">
        <f t="shared" ca="1" si="45"/>
        <v>-</v>
      </c>
      <c r="CZ46" s="44">
        <f t="shared" ca="1" si="46"/>
        <v>10</v>
      </c>
      <c r="DB46" s="44" t="str">
        <f t="shared" ca="1" si="3"/>
        <v/>
      </c>
      <c r="DC46" s="44" t="str">
        <f t="shared" ca="1" si="3"/>
        <v/>
      </c>
      <c r="DD46" s="44" t="str">
        <f t="shared" ca="1" si="3"/>
        <v/>
      </c>
      <c r="DE46" s="44"/>
      <c r="DF46" s="44">
        <f ca="1">IF(DF45&lt;&gt;"",IF(AND(DF45&lt;60*Simulation!$K$8, DF45+DG46&lt;60*Simulation!$K$8),DF45+DG46,""),"")</f>
        <v>491</v>
      </c>
      <c r="DG46" s="44">
        <f ca="1">IF(DF45&lt;&gt;"",IF(AND(EF45&lt;&gt;"", DH45=EF45),RANDBETWEEN(Simulation!$N$6,Simulation!$P$6),RANDBETWEEN(Simulation!$N$5,Simulation!$P$5)),"")</f>
        <v>8</v>
      </c>
      <c r="DH46" s="44">
        <f t="shared" ca="1" si="73"/>
        <v>1</v>
      </c>
      <c r="DI46" s="44">
        <f t="shared" ca="1" si="47"/>
        <v>3</v>
      </c>
      <c r="DJ46" s="27">
        <f t="shared" ca="1" si="48"/>
        <v>0.63782328890333251</v>
      </c>
      <c r="DK46" s="44">
        <f t="shared" ca="1" si="49"/>
        <v>4</v>
      </c>
      <c r="DL46" s="44" t="str">
        <f ca="1">IF(DF46&lt;&gt;"",VLOOKUP(DK46,'Players Stats'!$C$88:$D$127,2),"")</f>
        <v>Power Forward</v>
      </c>
      <c r="DM46" s="44" t="str">
        <f ca="1">IF(DF46&lt;&gt;"",VLOOKUP(DK46,'Players Stats'!$C$88:$E$127,3),"")</f>
        <v>Shane Battier</v>
      </c>
      <c r="DN46" s="27">
        <f t="shared" ca="1" si="50"/>
        <v>0.92357313991029366</v>
      </c>
      <c r="DO46" s="44">
        <f ca="1">IF(DF46&lt;&gt;"",VLOOKUP('Semi 1'!DK46-5*('Semi 1'!DH46-1),'Players Stats'!$B$136:$J$140,1+DI46),"")</f>
        <v>0.11534999999999999</v>
      </c>
      <c r="DP46" s="44" t="str">
        <f t="shared" ca="1" si="74"/>
        <v>NO</v>
      </c>
      <c r="DQ46" s="27">
        <f t="shared" ca="1" si="51"/>
        <v>0.15353945360193511</v>
      </c>
      <c r="DR46" s="44">
        <f ca="1">IF(DF46&lt;&gt;"",IF(DP46="NO",VLOOKUP(DK46,'Players Stats'!$C$88:$I$127,7),""),"")</f>
        <v>0.46808510638297873</v>
      </c>
      <c r="DS46" s="44">
        <f t="shared" ca="1" si="75"/>
        <v>3</v>
      </c>
      <c r="DT46" s="27">
        <f t="shared" ca="1" si="52"/>
        <v>0.54706765082013042</v>
      </c>
      <c r="DU46" s="44">
        <f ca="1">IF(DP46="NO",VLOOKUP(DK46,'Players Stats'!$C$88:$H$127,7-'Semi 1'!DS46),"")</f>
        <v>0.43</v>
      </c>
      <c r="DV46" s="44">
        <f t="shared" ca="1" si="76"/>
        <v>0</v>
      </c>
      <c r="DW46" s="27" t="str">
        <f t="shared" ca="1" si="53"/>
        <v/>
      </c>
      <c r="DX46" s="44" t="str">
        <f ca="1">IF(DW46="","",IF(DW46&lt;=VLOOKUP(DK46,'Players Stats'!$C$88:$L$127,10),"YES","NO"))</f>
        <v/>
      </c>
      <c r="DY46" s="27" t="str">
        <f t="shared" ca="1" si="54"/>
        <v/>
      </c>
      <c r="DZ46" s="44" t="str">
        <f ca="1">IF(DX46="YES",IF(DY46&lt;=VLOOKUP(DK46,'Players Stats'!$C$88:$H$127,6),1,0),"")</f>
        <v/>
      </c>
      <c r="EA46" s="27" t="str">
        <f t="shared" ca="1" si="55"/>
        <v/>
      </c>
      <c r="EB46" s="44" t="str">
        <f ca="1">IF(AND(DX46="YES",EA46&lt;&gt;""),IF(EA46&lt;=VLOOKUP(DK46,'Players Stats'!$C$88:$H$127,6),1,0),"")</f>
        <v/>
      </c>
      <c r="EC46" s="27" t="str">
        <f t="shared" ca="1" si="56"/>
        <v/>
      </c>
      <c r="ED46" s="44" t="str">
        <f ca="1">IF(EC46="","",IF(EC46&lt;=Simulation!$K$7,"YES","NO"))</f>
        <v/>
      </c>
      <c r="EE46" s="27" t="str">
        <f t="shared" ca="1" si="57"/>
        <v/>
      </c>
      <c r="EF46" s="44" t="str">
        <f ca="1">IF(ED46="NO",IF(EE46&lt;=Simulation!$K$9,DH46,DI46),"")</f>
        <v/>
      </c>
      <c r="EH46" s="44">
        <f t="shared" ca="1" si="58"/>
        <v>14</v>
      </c>
      <c r="EI46" s="6" t="str">
        <f t="shared" ca="1" si="59"/>
        <v>-</v>
      </c>
      <c r="EJ46" s="44">
        <f t="shared" ca="1" si="60"/>
        <v>13</v>
      </c>
      <c r="EL46" s="44" t="str">
        <f t="shared" ca="1" si="4"/>
        <v/>
      </c>
      <c r="EM46" s="44" t="str">
        <f t="shared" ca="1" si="4"/>
        <v/>
      </c>
      <c r="EN46" s="44" t="str">
        <f t="shared" ca="1" si="4"/>
        <v/>
      </c>
    </row>
    <row r="47" spans="2:144">
      <c r="B47" s="44">
        <f ca="1">IF(B46&lt;&gt;"",IF(AND(B46&lt;60*Simulation!$K$8, B46+C47&lt;60*Simulation!$K$8),B46+C47,""),"")</f>
        <v>568</v>
      </c>
      <c r="C47" s="44">
        <f ca="1">IF(B46&lt;&gt;"",IF(AND(AB46&lt;&gt;"", D46=AB46),RANDBETWEEN(Simulation!$N$6,Simulation!$P$6),RANDBETWEEN(Simulation!$N$5,Simulation!$P$5)),"")</f>
        <v>23</v>
      </c>
      <c r="D47" s="44">
        <f t="shared" ca="1" si="61"/>
        <v>1</v>
      </c>
      <c r="E47" s="44">
        <f t="shared" ca="1" si="5"/>
        <v>3</v>
      </c>
      <c r="F47" s="27">
        <f t="shared" ca="1" si="6"/>
        <v>1.7814289860280885E-2</v>
      </c>
      <c r="G47" s="44">
        <f t="shared" ca="1" si="7"/>
        <v>1</v>
      </c>
      <c r="H47" s="44" t="str">
        <f ca="1">IF(B47&lt;&gt;"",VLOOKUP(G47,'Players Stats'!$C$88:$D$127,2),"")</f>
        <v>Point Guard</v>
      </c>
      <c r="I47" s="44" t="str">
        <f ca="1">IF(B47&lt;&gt;"",VLOOKUP(G47,'Players Stats'!$C$88:$E$127,3),"")</f>
        <v>Dwyane Wade</v>
      </c>
      <c r="J47" s="27">
        <f t="shared" ca="1" si="8"/>
        <v>0.72314469710108709</v>
      </c>
      <c r="K47" s="44">
        <f ca="1">IF(B47&lt;&gt;"",VLOOKUP('Semi 1'!G47-5*('Semi 1'!D47-1),'Players Stats'!$B$136:$J$140,1+E47),"")</f>
        <v>6.9000000000000006E-2</v>
      </c>
      <c r="L47" s="44" t="str">
        <f t="shared" ca="1" si="62"/>
        <v>NO</v>
      </c>
      <c r="M47" s="27">
        <f t="shared" ca="1" si="9"/>
        <v>0.49532220034092556</v>
      </c>
      <c r="N47" s="44">
        <f ca="1">IF(B47&lt;&gt;"",IF(L47="NO",VLOOKUP(G47,'Players Stats'!$C$88:$I$127,7),""),"")</f>
        <v>5.9523809523809521E-2</v>
      </c>
      <c r="O47" s="44">
        <f t="shared" ca="1" si="63"/>
        <v>2</v>
      </c>
      <c r="P47" s="27">
        <f t="shared" ca="1" si="10"/>
        <v>0.18714528892434701</v>
      </c>
      <c r="Q47" s="44">
        <f ca="1">IF(L47="NO",VLOOKUP(G47,'Players Stats'!$C$88:$H$127,7-'Semi 1'!O47),"")</f>
        <v>0.52100000000000002</v>
      </c>
      <c r="R47" s="44">
        <f t="shared" ca="1" si="64"/>
        <v>2</v>
      </c>
      <c r="S47" s="27">
        <f t="shared" ca="1" si="11"/>
        <v>0.33455226647099134</v>
      </c>
      <c r="T47" s="44" t="str">
        <f ca="1">IF(S47="","",IF(S47&lt;=VLOOKUP(G47,'Players Stats'!$C$88:$L$127,10),"YES","NO"))</f>
        <v>NO</v>
      </c>
      <c r="U47" s="27" t="str">
        <f t="shared" ca="1" si="12"/>
        <v/>
      </c>
      <c r="V47" s="44" t="str">
        <f ca="1">IF(T47="YES",IF(U47&lt;=VLOOKUP(G47,'Players Stats'!$C$88:$H$127,6),1,0),"")</f>
        <v/>
      </c>
      <c r="W47" s="27" t="str">
        <f t="shared" ca="1" si="13"/>
        <v/>
      </c>
      <c r="X47" s="44" t="str">
        <f ca="1">IF(AND(T47="YES",W47&lt;&gt;""),IF(W47&lt;=VLOOKUP(G47,'Players Stats'!$C$88:$H$127,6),1,0),"")</f>
        <v/>
      </c>
      <c r="Y47" s="27" t="str">
        <f t="shared" ca="1" si="14"/>
        <v/>
      </c>
      <c r="Z47" s="44" t="str">
        <f ca="1">IF(Y47="","",IF(Y47&lt;=Simulation!$K$7,"YES","NO"))</f>
        <v/>
      </c>
      <c r="AA47" s="27" t="str">
        <f t="shared" ca="1" si="15"/>
        <v/>
      </c>
      <c r="AB47" s="44" t="str">
        <f ca="1">IF(Z47="NO",IF(AA47&lt;=Simulation!$K$9,D47,E47),"")</f>
        <v/>
      </c>
      <c r="AD47" s="44">
        <f t="shared" ca="1" si="16"/>
        <v>12</v>
      </c>
      <c r="AE47" s="6" t="str">
        <f t="shared" ca="1" si="17"/>
        <v>-</v>
      </c>
      <c r="AF47" s="44">
        <f t="shared" ca="1" si="18"/>
        <v>13</v>
      </c>
      <c r="AH47" s="44" t="str">
        <f t="shared" ca="1" si="77"/>
        <v/>
      </c>
      <c r="AI47" s="44" t="str">
        <f t="shared" ca="1" si="77"/>
        <v/>
      </c>
      <c r="AJ47" s="44" t="str">
        <f t="shared" ca="1" si="77"/>
        <v/>
      </c>
      <c r="AL47" s="44">
        <f ca="1">IF(AL46&lt;&gt;"",IF(AND(AL46&lt;60*Simulation!$K$8, AL46+AM47&lt;60*Simulation!$K$8),AL46+AM47,""),"")</f>
        <v>615</v>
      </c>
      <c r="AM47" s="44">
        <f ca="1">IF(AL46&lt;&gt;"",IF(AND(BL46&lt;&gt;"", AN46=BL46),RANDBETWEEN(Simulation!$N$6,Simulation!$P$6),RANDBETWEEN(Simulation!$N$5,Simulation!$P$5)),"")</f>
        <v>17</v>
      </c>
      <c r="AN47" s="44">
        <f t="shared" ca="1" si="65"/>
        <v>1</v>
      </c>
      <c r="AO47" s="44">
        <f t="shared" ca="1" si="19"/>
        <v>3</v>
      </c>
      <c r="AP47" s="27">
        <f t="shared" ca="1" si="20"/>
        <v>0.20132176941765434</v>
      </c>
      <c r="AQ47" s="44">
        <f t="shared" ca="1" si="21"/>
        <v>2</v>
      </c>
      <c r="AR47" s="44" t="str">
        <f ca="1">IF(AL47&lt;&gt;"",VLOOKUP(AQ47,'Players Stats'!$C$88:$D$127,2),"")</f>
        <v>Shooting Guard</v>
      </c>
      <c r="AS47" s="44" t="str">
        <f ca="1">IF(AL47&lt;&gt;"",VLOOKUP(AQ47,'Players Stats'!$C$88:$E$127,3),"")</f>
        <v>Ray Allen</v>
      </c>
      <c r="AT47" s="27">
        <f t="shared" ca="1" si="22"/>
        <v>0.27872984957526259</v>
      </c>
      <c r="AU47" s="44">
        <f ca="1">IF(AL47&lt;&gt;"",VLOOKUP('Semi 1'!AQ47-5*('Semi 1'!AN47-1),'Players Stats'!$B$136:$J$140,1+AO47),"")</f>
        <v>6.9400000000000003E-2</v>
      </c>
      <c r="AV47" s="44" t="str">
        <f t="shared" ca="1" si="66"/>
        <v>NO</v>
      </c>
      <c r="AW47" s="27">
        <f t="shared" ca="1" si="23"/>
        <v>0.37258352684842633</v>
      </c>
      <c r="AX47" s="44">
        <f ca="1">IF(AL47&lt;&gt;"",IF(AV47="NO",VLOOKUP(AQ47,'Players Stats'!$C$88:$I$127,7),""),"")</f>
        <v>0.33870967741935487</v>
      </c>
      <c r="AY47" s="44">
        <f t="shared" ca="1" si="67"/>
        <v>2</v>
      </c>
      <c r="AZ47" s="27">
        <f t="shared" ca="1" si="24"/>
        <v>3.0329900772654961E-2</v>
      </c>
      <c r="BA47" s="44">
        <f ca="1">IF(AV47="NO",VLOOKUP(AQ47,'Players Stats'!$C$88:$H$127,7-'Semi 1'!AY47),"")</f>
        <v>0.44900000000000001</v>
      </c>
      <c r="BB47" s="44">
        <f t="shared" ca="1" si="68"/>
        <v>2</v>
      </c>
      <c r="BC47" s="27">
        <f t="shared" ca="1" si="25"/>
        <v>0.52363850572559767</v>
      </c>
      <c r="BD47" s="44" t="str">
        <f ca="1">IF(BC47="","",IF(BC47&lt;=VLOOKUP(AQ47,'Players Stats'!$C$88:$L$127,10),"YES","NO"))</f>
        <v>NO</v>
      </c>
      <c r="BE47" s="27" t="str">
        <f t="shared" ca="1" si="26"/>
        <v/>
      </c>
      <c r="BF47" s="44" t="str">
        <f ca="1">IF(BD47="YES",IF(BE47&lt;=VLOOKUP(AQ47,'Players Stats'!$C$88:$H$127,6),1,0),"")</f>
        <v/>
      </c>
      <c r="BG47" s="27" t="str">
        <f t="shared" ca="1" si="27"/>
        <v/>
      </c>
      <c r="BH47" s="44" t="str">
        <f ca="1">IF(AND(BD47="YES",BG47&lt;&gt;""),IF(BG47&lt;=VLOOKUP(AQ47,'Players Stats'!$C$88:$H$127,6),1,0),"")</f>
        <v/>
      </c>
      <c r="BI47" s="27" t="str">
        <f t="shared" ca="1" si="28"/>
        <v/>
      </c>
      <c r="BJ47" s="44" t="str">
        <f ca="1">IF(BI47="","",IF(BI47&lt;=Simulation!$K$7,"YES","NO"))</f>
        <v/>
      </c>
      <c r="BK47" s="27" t="str">
        <f t="shared" ca="1" si="29"/>
        <v/>
      </c>
      <c r="BL47" s="44" t="str">
        <f ca="1">IF(BJ47="NO",IF(BK47&lt;=Simulation!$K$9,AN47,AO47),"")</f>
        <v/>
      </c>
      <c r="BN47" s="44">
        <f t="shared" ca="1" si="30"/>
        <v>18</v>
      </c>
      <c r="BO47" s="6" t="str">
        <f t="shared" ca="1" si="31"/>
        <v>-</v>
      </c>
      <c r="BP47" s="44">
        <f t="shared" ca="1" si="32"/>
        <v>23</v>
      </c>
      <c r="BR47" s="44" t="str">
        <f t="shared" ca="1" si="2"/>
        <v/>
      </c>
      <c r="BS47" s="44" t="str">
        <f t="shared" ca="1" si="2"/>
        <v/>
      </c>
      <c r="BT47" s="44" t="str">
        <f t="shared" ca="1" si="2"/>
        <v/>
      </c>
      <c r="BU47" s="44"/>
      <c r="BV47" s="44">
        <f ca="1">IF(BV46&lt;&gt;"",IF(AND(BV46&lt;60*Simulation!$K$8, BV46+BW47&lt;60*Simulation!$K$8),BV46+BW47,""),"")</f>
        <v>536</v>
      </c>
      <c r="BW47" s="44">
        <f ca="1">IF(BV46&lt;&gt;"",IF(AND(CV46&lt;&gt;"", BX46=CV46),RANDBETWEEN(Simulation!$N$6,Simulation!$P$6),RANDBETWEEN(Simulation!$N$5,Simulation!$P$5)),"")</f>
        <v>19</v>
      </c>
      <c r="BX47" s="44">
        <f t="shared" ca="1" si="69"/>
        <v>3</v>
      </c>
      <c r="BY47" s="44">
        <f t="shared" ca="1" si="33"/>
        <v>1</v>
      </c>
      <c r="BZ47" s="27">
        <f t="shared" ca="1" si="34"/>
        <v>0.55479606093581635</v>
      </c>
      <c r="CA47" s="44">
        <f t="shared" ca="1" si="35"/>
        <v>13</v>
      </c>
      <c r="CB47" s="44" t="str">
        <f ca="1">IF(BV47&lt;&gt;"",VLOOKUP(CA47,'Players Stats'!$C$88:$D$127,2),"")</f>
        <v>Small Forward</v>
      </c>
      <c r="CC47" s="44" t="str">
        <f ca="1">IF(BV47&lt;&gt;"",VLOOKUP(CA47,'Players Stats'!$C$88:$E$127,3),"")</f>
        <v>David West</v>
      </c>
      <c r="CD47" s="27">
        <f t="shared" ca="1" si="36"/>
        <v>0.20052268523852412</v>
      </c>
      <c r="CE47" s="44">
        <f ca="1">IF(BV47&lt;&gt;"",VLOOKUP('Semi 1'!CA47-5*('Semi 1'!BX47-1),'Players Stats'!$B$136:$J$140,1+BY47),"")</f>
        <v>0.12745000000000001</v>
      </c>
      <c r="CF47" s="44" t="str">
        <f t="shared" ca="1" si="70"/>
        <v>NO</v>
      </c>
      <c r="CG47" s="27">
        <f t="shared" ca="1" si="37"/>
        <v>0.52061347938834723</v>
      </c>
      <c r="CH47" s="44">
        <f ca="1">IF(BV47&lt;&gt;"",IF(CF47="NO",VLOOKUP(CA47,'Players Stats'!$C$88:$I$127,7),""),"")</f>
        <v>2.1276595744680847E-2</v>
      </c>
      <c r="CI47" s="44">
        <f t="shared" ca="1" si="71"/>
        <v>2</v>
      </c>
      <c r="CJ47" s="27">
        <f t="shared" ca="1" si="38"/>
        <v>0.94771808504173394</v>
      </c>
      <c r="CK47" s="44">
        <f ca="1">IF(CF47="NO",VLOOKUP(CA47,'Players Stats'!$C$88:$H$127,7-'Semi 1'!CI47),"")</f>
        <v>0.498</v>
      </c>
      <c r="CL47" s="44">
        <f t="shared" ca="1" si="72"/>
        <v>0</v>
      </c>
      <c r="CM47" s="27">
        <f t="shared" ca="1" si="39"/>
        <v>0.19366737495818298</v>
      </c>
      <c r="CN47" s="44" t="str">
        <f ca="1">IF(CM47="","",IF(CM47&lt;=VLOOKUP(CA47,'Players Stats'!$C$88:$L$127,10),"YES","NO"))</f>
        <v>NO</v>
      </c>
      <c r="CO47" s="27" t="str">
        <f t="shared" ca="1" si="40"/>
        <v/>
      </c>
      <c r="CP47" s="44" t="str">
        <f ca="1">IF(CN47="YES",IF(CO47&lt;=VLOOKUP(CA47,'Players Stats'!$C$88:$H$127,6),1,0),"")</f>
        <v/>
      </c>
      <c r="CQ47" s="27" t="str">
        <f t="shared" ca="1" si="41"/>
        <v/>
      </c>
      <c r="CR47" s="44" t="str">
        <f ca="1">IF(AND(CN47="YES",CQ47&lt;&gt;""),IF(CQ47&lt;=VLOOKUP(CA47,'Players Stats'!$C$88:$H$127,6),1,0),"")</f>
        <v/>
      </c>
      <c r="CS47" s="27">
        <f t="shared" ca="1" si="42"/>
        <v>0.90769617368106192</v>
      </c>
      <c r="CT47" s="44" t="str">
        <f ca="1">IF(CS47="","",IF(CS47&lt;=Simulation!$K$7,"YES","NO"))</f>
        <v>NO</v>
      </c>
      <c r="CU47" s="27">
        <f t="shared" ca="1" si="43"/>
        <v>0.1719633601770888</v>
      </c>
      <c r="CV47" s="44">
        <f ca="1">IF(CT47="NO",IF(CU47&lt;=Simulation!$K$9,BX47,BY47),"")</f>
        <v>3</v>
      </c>
      <c r="CX47" s="44">
        <f t="shared" ca="1" si="44"/>
        <v>17</v>
      </c>
      <c r="CY47" s="6" t="str">
        <f t="shared" ca="1" si="45"/>
        <v>-</v>
      </c>
      <c r="CZ47" s="44">
        <f t="shared" ca="1" si="46"/>
        <v>10</v>
      </c>
      <c r="DB47" s="44" t="str">
        <f t="shared" ca="1" si="3"/>
        <v/>
      </c>
      <c r="DC47" s="44" t="str">
        <f t="shared" ca="1" si="3"/>
        <v/>
      </c>
      <c r="DD47" s="44" t="str">
        <f t="shared" ca="1" si="3"/>
        <v/>
      </c>
      <c r="DE47" s="44"/>
      <c r="DF47" s="44">
        <f ca="1">IF(DF46&lt;&gt;"",IF(AND(DF46&lt;60*Simulation!$K$8, DF46+DG47&lt;60*Simulation!$K$8),DF46+DG47,""),"")</f>
        <v>513</v>
      </c>
      <c r="DG47" s="44">
        <f ca="1">IF(DF46&lt;&gt;"",IF(AND(EF46&lt;&gt;"", DH46=EF46),RANDBETWEEN(Simulation!$N$6,Simulation!$P$6),RANDBETWEEN(Simulation!$N$5,Simulation!$P$5)),"")</f>
        <v>22</v>
      </c>
      <c r="DH47" s="44">
        <f t="shared" ca="1" si="73"/>
        <v>3</v>
      </c>
      <c r="DI47" s="44">
        <f t="shared" ca="1" si="47"/>
        <v>1</v>
      </c>
      <c r="DJ47" s="27">
        <f t="shared" ca="1" si="48"/>
        <v>0.88363549290206345</v>
      </c>
      <c r="DK47" s="44">
        <f t="shared" ca="1" si="49"/>
        <v>15</v>
      </c>
      <c r="DL47" s="44" t="str">
        <f ca="1">IF(DF47&lt;&gt;"",VLOOKUP(DK47,'Players Stats'!$C$88:$D$127,2),"")</f>
        <v>Center</v>
      </c>
      <c r="DM47" s="44" t="str">
        <f ca="1">IF(DF47&lt;&gt;"",VLOOKUP(DK47,'Players Stats'!$C$88:$E$127,3),"")</f>
        <v>Roy Hibbert</v>
      </c>
      <c r="DN47" s="27">
        <f t="shared" ca="1" si="50"/>
        <v>2.5588673416934715E-2</v>
      </c>
      <c r="DO47" s="44">
        <f ca="1">IF(DF47&lt;&gt;"",VLOOKUP('Semi 1'!DK47-5*('Semi 1'!DH47-1),'Players Stats'!$B$136:$J$140,1+DI47),"")</f>
        <v>0.11485000000000001</v>
      </c>
      <c r="DP47" s="44" t="str">
        <f t="shared" ca="1" si="74"/>
        <v>YES</v>
      </c>
      <c r="DQ47" s="27" t="str">
        <f t="shared" ca="1" si="51"/>
        <v/>
      </c>
      <c r="DR47" s="44" t="str">
        <f ca="1">IF(DF47&lt;&gt;"",IF(DP47="NO",VLOOKUP(DK47,'Players Stats'!$C$88:$I$127,7),""),"")</f>
        <v/>
      </c>
      <c r="DS47" s="44" t="str">
        <f t="shared" ca="1" si="75"/>
        <v/>
      </c>
      <c r="DT47" s="27" t="str">
        <f t="shared" ca="1" si="52"/>
        <v/>
      </c>
      <c r="DU47" s="44" t="str">
        <f ca="1">IF(DP47="NO",VLOOKUP(DK47,'Players Stats'!$C$88:$H$127,7-'Semi 1'!DS47),"")</f>
        <v/>
      </c>
      <c r="DV47" s="44" t="str">
        <f t="shared" ca="1" si="76"/>
        <v/>
      </c>
      <c r="DW47" s="27" t="str">
        <f t="shared" ca="1" si="53"/>
        <v/>
      </c>
      <c r="DX47" s="44" t="str">
        <f ca="1">IF(DW47="","",IF(DW47&lt;=VLOOKUP(DK47,'Players Stats'!$C$88:$L$127,10),"YES","NO"))</f>
        <v/>
      </c>
      <c r="DY47" s="27" t="str">
        <f t="shared" ca="1" si="54"/>
        <v/>
      </c>
      <c r="DZ47" s="44" t="str">
        <f ca="1">IF(DX47="YES",IF(DY47&lt;=VLOOKUP(DK47,'Players Stats'!$C$88:$H$127,6),1,0),"")</f>
        <v/>
      </c>
      <c r="EA47" s="27" t="str">
        <f t="shared" ca="1" si="55"/>
        <v/>
      </c>
      <c r="EB47" s="44" t="str">
        <f ca="1">IF(AND(DX47="YES",EA47&lt;&gt;""),IF(EA47&lt;=VLOOKUP(DK47,'Players Stats'!$C$88:$H$127,6),1,0),"")</f>
        <v/>
      </c>
      <c r="EC47" s="27" t="str">
        <f t="shared" ca="1" si="56"/>
        <v/>
      </c>
      <c r="ED47" s="44" t="str">
        <f ca="1">IF(EC47="","",IF(EC47&lt;=Simulation!$K$7,"YES","NO"))</f>
        <v/>
      </c>
      <c r="EE47" s="27" t="str">
        <f t="shared" ca="1" si="57"/>
        <v/>
      </c>
      <c r="EF47" s="44" t="str">
        <f ca="1">IF(ED47="NO",IF(EE47&lt;=Simulation!$K$9,DH47,DI47),"")</f>
        <v/>
      </c>
      <c r="EH47" s="44">
        <f t="shared" ca="1" si="58"/>
        <v>14</v>
      </c>
      <c r="EI47" s="6" t="str">
        <f t="shared" ca="1" si="59"/>
        <v>-</v>
      </c>
      <c r="EJ47" s="44">
        <f t="shared" ca="1" si="60"/>
        <v>13</v>
      </c>
      <c r="EL47" s="44" t="str">
        <f t="shared" ca="1" si="4"/>
        <v/>
      </c>
      <c r="EM47" s="44" t="str">
        <f t="shared" ca="1" si="4"/>
        <v/>
      </c>
      <c r="EN47" s="44" t="str">
        <f t="shared" ca="1" si="4"/>
        <v/>
      </c>
    </row>
    <row r="48" spans="2:144">
      <c r="B48" s="44">
        <f ca="1">IF(B47&lt;&gt;"",IF(AND(B47&lt;60*Simulation!$K$8, B47+C48&lt;60*Simulation!$K$8),B47+C48,""),"")</f>
        <v>580</v>
      </c>
      <c r="C48" s="44">
        <f ca="1">IF(B47&lt;&gt;"",IF(AND(AB47&lt;&gt;"", D47=AB47),RANDBETWEEN(Simulation!$N$6,Simulation!$P$6),RANDBETWEEN(Simulation!$N$5,Simulation!$P$5)),"")</f>
        <v>12</v>
      </c>
      <c r="D48" s="44">
        <f t="shared" ca="1" si="61"/>
        <v>3</v>
      </c>
      <c r="E48" s="44">
        <f t="shared" ca="1" si="5"/>
        <v>1</v>
      </c>
      <c r="F48" s="27">
        <f t="shared" ca="1" si="6"/>
        <v>0.59408655380522468</v>
      </c>
      <c r="G48" s="44">
        <f t="shared" ca="1" si="7"/>
        <v>13</v>
      </c>
      <c r="H48" s="44" t="str">
        <f ca="1">IF(B48&lt;&gt;"",VLOOKUP(G48,'Players Stats'!$C$88:$D$127,2),"")</f>
        <v>Small Forward</v>
      </c>
      <c r="I48" s="44" t="str">
        <f ca="1">IF(B48&lt;&gt;"",VLOOKUP(G48,'Players Stats'!$C$88:$E$127,3),"")</f>
        <v>David West</v>
      </c>
      <c r="J48" s="27">
        <f t="shared" ca="1" si="8"/>
        <v>0.57621985393825437</v>
      </c>
      <c r="K48" s="44">
        <f ca="1">IF(B48&lt;&gt;"",VLOOKUP('Semi 1'!G48-5*('Semi 1'!D48-1),'Players Stats'!$B$136:$J$140,1+E48),"")</f>
        <v>0.12745000000000001</v>
      </c>
      <c r="L48" s="44" t="str">
        <f t="shared" ca="1" si="62"/>
        <v>NO</v>
      </c>
      <c r="M48" s="27">
        <f t="shared" ca="1" si="9"/>
        <v>8.7288466455396896E-2</v>
      </c>
      <c r="N48" s="44">
        <f ca="1">IF(B48&lt;&gt;"",IF(L48="NO",VLOOKUP(G48,'Players Stats'!$C$88:$I$127,7),""),"")</f>
        <v>2.1276595744680847E-2</v>
      </c>
      <c r="O48" s="44">
        <f t="shared" ca="1" si="63"/>
        <v>2</v>
      </c>
      <c r="P48" s="27">
        <f t="shared" ca="1" si="10"/>
        <v>7.7578808763863583E-2</v>
      </c>
      <c r="Q48" s="44">
        <f ca="1">IF(L48="NO",VLOOKUP(G48,'Players Stats'!$C$88:$H$127,7-'Semi 1'!O48),"")</f>
        <v>0.498</v>
      </c>
      <c r="R48" s="44">
        <f t="shared" ca="1" si="64"/>
        <v>2</v>
      </c>
      <c r="S48" s="27">
        <f t="shared" ca="1" si="11"/>
        <v>0.36502161709244141</v>
      </c>
      <c r="T48" s="44" t="str">
        <f ca="1">IF(S48="","",IF(S48&lt;=VLOOKUP(G48,'Players Stats'!$C$88:$L$127,10),"YES","NO"))</f>
        <v>NO</v>
      </c>
      <c r="U48" s="27" t="str">
        <f t="shared" ca="1" si="12"/>
        <v/>
      </c>
      <c r="V48" s="44" t="str">
        <f ca="1">IF(T48="YES",IF(U48&lt;=VLOOKUP(G48,'Players Stats'!$C$88:$H$127,6),1,0),"")</f>
        <v/>
      </c>
      <c r="W48" s="27" t="str">
        <f t="shared" ca="1" si="13"/>
        <v/>
      </c>
      <c r="X48" s="44" t="str">
        <f ca="1">IF(AND(T48="YES",W48&lt;&gt;""),IF(W48&lt;=VLOOKUP(G48,'Players Stats'!$C$88:$H$127,6),1,0),"")</f>
        <v/>
      </c>
      <c r="Y48" s="27" t="str">
        <f t="shared" ca="1" si="14"/>
        <v/>
      </c>
      <c r="Z48" s="44" t="str">
        <f ca="1">IF(Y48="","",IF(Y48&lt;=Simulation!$K$7,"YES","NO"))</f>
        <v/>
      </c>
      <c r="AA48" s="27" t="str">
        <f t="shared" ca="1" si="15"/>
        <v/>
      </c>
      <c r="AB48" s="44" t="str">
        <f ca="1">IF(Z48="NO",IF(AA48&lt;=Simulation!$K$9,D48,E48),"")</f>
        <v/>
      </c>
      <c r="AD48" s="44">
        <f t="shared" ca="1" si="16"/>
        <v>12</v>
      </c>
      <c r="AE48" s="6" t="str">
        <f t="shared" ca="1" si="17"/>
        <v>-</v>
      </c>
      <c r="AF48" s="44">
        <f t="shared" ca="1" si="18"/>
        <v>15</v>
      </c>
      <c r="AH48" s="44" t="str">
        <f t="shared" ca="1" si="77"/>
        <v/>
      </c>
      <c r="AI48" s="44" t="str">
        <f t="shared" ca="1" si="77"/>
        <v/>
      </c>
      <c r="AJ48" s="44" t="str">
        <f t="shared" ca="1" si="77"/>
        <v/>
      </c>
      <c r="AL48" s="44">
        <f ca="1">IF(AL47&lt;&gt;"",IF(AND(AL47&lt;60*Simulation!$K$8, AL47+AM48&lt;60*Simulation!$K$8),AL47+AM48,""),"")</f>
        <v>639</v>
      </c>
      <c r="AM48" s="44">
        <f ca="1">IF(AL47&lt;&gt;"",IF(AND(BL47&lt;&gt;"", AN47=BL47),RANDBETWEEN(Simulation!$N$6,Simulation!$P$6),RANDBETWEEN(Simulation!$N$5,Simulation!$P$5)),"")</f>
        <v>24</v>
      </c>
      <c r="AN48" s="44">
        <f t="shared" ca="1" si="65"/>
        <v>3</v>
      </c>
      <c r="AO48" s="44">
        <f t="shared" ca="1" si="19"/>
        <v>1</v>
      </c>
      <c r="AP48" s="27">
        <f t="shared" ca="1" si="20"/>
        <v>0.32034106992281774</v>
      </c>
      <c r="AQ48" s="44">
        <f t="shared" ca="1" si="21"/>
        <v>12</v>
      </c>
      <c r="AR48" s="44" t="str">
        <f ca="1">IF(AL48&lt;&gt;"",VLOOKUP(AQ48,'Players Stats'!$C$88:$D$127,2),"")</f>
        <v>Shooting Guard</v>
      </c>
      <c r="AS48" s="44" t="str">
        <f ca="1">IF(AL48&lt;&gt;"",VLOOKUP(AQ48,'Players Stats'!$C$88:$E$127,3),"")</f>
        <v>George Hill</v>
      </c>
      <c r="AT48" s="27">
        <f t="shared" ca="1" si="22"/>
        <v>0.9593537329198164</v>
      </c>
      <c r="AU48" s="44">
        <f ca="1">IF(AL48&lt;&gt;"",VLOOKUP('Semi 1'!AQ48-5*('Semi 1'!AN48-1),'Players Stats'!$B$136:$J$140,1+AO48),"")</f>
        <v>5.305E-2</v>
      </c>
      <c r="AV48" s="44" t="str">
        <f t="shared" ca="1" si="66"/>
        <v>NO</v>
      </c>
      <c r="AW48" s="27">
        <f t="shared" ca="1" si="23"/>
        <v>0.24057757209769126</v>
      </c>
      <c r="AX48" s="44">
        <f ca="1">IF(AL48&lt;&gt;"",IF(AV48="NO",VLOOKUP(AQ48,'Players Stats'!$C$88:$I$127,7),""),"")</f>
        <v>0.28571428571428564</v>
      </c>
      <c r="AY48" s="44">
        <f t="shared" ca="1" si="67"/>
        <v>3</v>
      </c>
      <c r="AZ48" s="27">
        <f t="shared" ca="1" si="24"/>
        <v>0.54525600270577768</v>
      </c>
      <c r="BA48" s="44">
        <f ca="1">IF(AV48="NO",VLOOKUP(AQ48,'Players Stats'!$C$88:$H$127,7-'Semi 1'!AY48),"")</f>
        <v>0.36799999999999999</v>
      </c>
      <c r="BB48" s="44">
        <f t="shared" ca="1" si="68"/>
        <v>0</v>
      </c>
      <c r="BC48" s="27" t="str">
        <f t="shared" ca="1" si="25"/>
        <v/>
      </c>
      <c r="BD48" s="44" t="str">
        <f ca="1">IF(BC48="","",IF(BC48&lt;=VLOOKUP(AQ48,'Players Stats'!$C$88:$L$127,10),"YES","NO"))</f>
        <v/>
      </c>
      <c r="BE48" s="27" t="str">
        <f t="shared" ca="1" si="26"/>
        <v/>
      </c>
      <c r="BF48" s="44" t="str">
        <f ca="1">IF(BD48="YES",IF(BE48&lt;=VLOOKUP(AQ48,'Players Stats'!$C$88:$H$127,6),1,0),"")</f>
        <v/>
      </c>
      <c r="BG48" s="27" t="str">
        <f t="shared" ca="1" si="27"/>
        <v/>
      </c>
      <c r="BH48" s="44" t="str">
        <f ca="1">IF(AND(BD48="YES",BG48&lt;&gt;""),IF(BG48&lt;=VLOOKUP(AQ48,'Players Stats'!$C$88:$H$127,6),1,0),"")</f>
        <v/>
      </c>
      <c r="BI48" s="27" t="str">
        <f t="shared" ca="1" si="28"/>
        <v/>
      </c>
      <c r="BJ48" s="44" t="str">
        <f ca="1">IF(BI48="","",IF(BI48&lt;=Simulation!$K$7,"YES","NO"))</f>
        <v/>
      </c>
      <c r="BK48" s="27" t="str">
        <f t="shared" ca="1" si="29"/>
        <v/>
      </c>
      <c r="BL48" s="44" t="str">
        <f ca="1">IF(BJ48="NO",IF(BK48&lt;=Simulation!$K$9,AN48,AO48),"")</f>
        <v/>
      </c>
      <c r="BN48" s="44">
        <f t="shared" ca="1" si="30"/>
        <v>18</v>
      </c>
      <c r="BO48" s="6" t="str">
        <f t="shared" ca="1" si="31"/>
        <v>-</v>
      </c>
      <c r="BP48" s="44">
        <f t="shared" ca="1" si="32"/>
        <v>23</v>
      </c>
      <c r="BR48" s="44" t="str">
        <f t="shared" ca="1" si="2"/>
        <v/>
      </c>
      <c r="BS48" s="44" t="str">
        <f t="shared" ca="1" si="2"/>
        <v/>
      </c>
      <c r="BT48" s="44" t="str">
        <f t="shared" ca="1" si="2"/>
        <v/>
      </c>
      <c r="BU48" s="44"/>
      <c r="BV48" s="44">
        <f ca="1">IF(BV47&lt;&gt;"",IF(AND(BV47&lt;60*Simulation!$K$8, BV47+BW48&lt;60*Simulation!$K$8),BV47+BW48,""),"")</f>
        <v>544</v>
      </c>
      <c r="BW48" s="44">
        <f ca="1">IF(BV47&lt;&gt;"",IF(AND(CV47&lt;&gt;"", BX47=CV47),RANDBETWEEN(Simulation!$N$6,Simulation!$P$6),RANDBETWEEN(Simulation!$N$5,Simulation!$P$5)),"")</f>
        <v>8</v>
      </c>
      <c r="BX48" s="44">
        <f t="shared" ca="1" si="69"/>
        <v>3</v>
      </c>
      <c r="BY48" s="44">
        <f t="shared" ca="1" si="33"/>
        <v>1</v>
      </c>
      <c r="BZ48" s="27">
        <f t="shared" ca="1" si="34"/>
        <v>0.39406408702619167</v>
      </c>
      <c r="CA48" s="44">
        <f t="shared" ca="1" si="35"/>
        <v>12</v>
      </c>
      <c r="CB48" s="44" t="str">
        <f ca="1">IF(BV48&lt;&gt;"",VLOOKUP(CA48,'Players Stats'!$C$88:$D$127,2),"")</f>
        <v>Shooting Guard</v>
      </c>
      <c r="CC48" s="44" t="str">
        <f ca="1">IF(BV48&lt;&gt;"",VLOOKUP(CA48,'Players Stats'!$C$88:$E$127,3),"")</f>
        <v>George Hill</v>
      </c>
      <c r="CD48" s="27">
        <f t="shared" ca="1" si="36"/>
        <v>0.46806394951213159</v>
      </c>
      <c r="CE48" s="44">
        <f ca="1">IF(BV48&lt;&gt;"",VLOOKUP('Semi 1'!CA48-5*('Semi 1'!BX48-1),'Players Stats'!$B$136:$J$140,1+BY48),"")</f>
        <v>5.305E-2</v>
      </c>
      <c r="CF48" s="44" t="str">
        <f t="shared" ca="1" si="70"/>
        <v>NO</v>
      </c>
      <c r="CG48" s="27">
        <f t="shared" ca="1" si="37"/>
        <v>0.87710136043902542</v>
      </c>
      <c r="CH48" s="44">
        <f ca="1">IF(BV48&lt;&gt;"",IF(CF48="NO",VLOOKUP(CA48,'Players Stats'!$C$88:$I$127,7),""),"")</f>
        <v>0.28571428571428564</v>
      </c>
      <c r="CI48" s="44">
        <f t="shared" ca="1" si="71"/>
        <v>2</v>
      </c>
      <c r="CJ48" s="27">
        <f t="shared" ca="1" si="38"/>
        <v>0.52168895119677094</v>
      </c>
      <c r="CK48" s="44">
        <f ca="1">IF(CF48="NO",VLOOKUP(CA48,'Players Stats'!$C$88:$H$127,7-'Semi 1'!CI48),"")</f>
        <v>0.443</v>
      </c>
      <c r="CL48" s="44">
        <f t="shared" ca="1" si="72"/>
        <v>0</v>
      </c>
      <c r="CM48" s="27">
        <f t="shared" ca="1" si="39"/>
        <v>0.15384470070552958</v>
      </c>
      <c r="CN48" s="44" t="str">
        <f ca="1">IF(CM48="","",IF(CM48&lt;=VLOOKUP(CA48,'Players Stats'!$C$88:$L$127,10),"YES","NO"))</f>
        <v>NO</v>
      </c>
      <c r="CO48" s="27" t="str">
        <f t="shared" ca="1" si="40"/>
        <v/>
      </c>
      <c r="CP48" s="44" t="str">
        <f ca="1">IF(CN48="YES",IF(CO48&lt;=VLOOKUP(CA48,'Players Stats'!$C$88:$H$127,6),1,0),"")</f>
        <v/>
      </c>
      <c r="CQ48" s="27" t="str">
        <f t="shared" ca="1" si="41"/>
        <v/>
      </c>
      <c r="CR48" s="44" t="str">
        <f ca="1">IF(AND(CN48="YES",CQ48&lt;&gt;""),IF(CQ48&lt;=VLOOKUP(CA48,'Players Stats'!$C$88:$H$127,6),1,0),"")</f>
        <v/>
      </c>
      <c r="CS48" s="27">
        <f t="shared" ca="1" si="42"/>
        <v>0.27188919873011319</v>
      </c>
      <c r="CT48" s="44" t="str">
        <f ca="1">IF(CS48="","",IF(CS48&lt;=Simulation!$K$7,"YES","NO"))</f>
        <v>NO</v>
      </c>
      <c r="CU48" s="27">
        <f t="shared" ca="1" si="43"/>
        <v>0.1613931781998218</v>
      </c>
      <c r="CV48" s="44">
        <f ca="1">IF(CT48="NO",IF(CU48&lt;=Simulation!$K$9,BX48,BY48),"")</f>
        <v>3</v>
      </c>
      <c r="CX48" s="44">
        <f t="shared" ca="1" si="44"/>
        <v>17</v>
      </c>
      <c r="CY48" s="6" t="str">
        <f t="shared" ca="1" si="45"/>
        <v>-</v>
      </c>
      <c r="CZ48" s="44">
        <f t="shared" ca="1" si="46"/>
        <v>10</v>
      </c>
      <c r="DB48" s="44" t="str">
        <f t="shared" ca="1" si="3"/>
        <v/>
      </c>
      <c r="DC48" s="44" t="str">
        <f t="shared" ca="1" si="3"/>
        <v/>
      </c>
      <c r="DD48" s="44" t="str">
        <f t="shared" ca="1" si="3"/>
        <v/>
      </c>
      <c r="DE48" s="44"/>
      <c r="DF48" s="44">
        <f ca="1">IF(DF47&lt;&gt;"",IF(AND(DF47&lt;60*Simulation!$K$8, DF47+DG48&lt;60*Simulation!$K$8),DF47+DG48,""),"")</f>
        <v>521</v>
      </c>
      <c r="DG48" s="44">
        <f ca="1">IF(DF47&lt;&gt;"",IF(AND(EF47&lt;&gt;"", DH47=EF47),RANDBETWEEN(Simulation!$N$6,Simulation!$P$6),RANDBETWEEN(Simulation!$N$5,Simulation!$P$5)),"")</f>
        <v>8</v>
      </c>
      <c r="DH48" s="44">
        <f t="shared" ca="1" si="73"/>
        <v>1</v>
      </c>
      <c r="DI48" s="44">
        <f t="shared" ca="1" si="47"/>
        <v>3</v>
      </c>
      <c r="DJ48" s="27">
        <f t="shared" ca="1" si="48"/>
        <v>0.48659671094005075</v>
      </c>
      <c r="DK48" s="44">
        <f t="shared" ca="1" si="49"/>
        <v>3</v>
      </c>
      <c r="DL48" s="44" t="str">
        <f ca="1">IF(DF48&lt;&gt;"",VLOOKUP(DK48,'Players Stats'!$C$88:$D$127,2),"")</f>
        <v>Small Forward</v>
      </c>
      <c r="DM48" s="44" t="str">
        <f ca="1">IF(DF48&lt;&gt;"",VLOOKUP(DK48,'Players Stats'!$C$88:$E$127,3),"")</f>
        <v>LeBron James</v>
      </c>
      <c r="DN48" s="27">
        <f t="shared" ca="1" si="50"/>
        <v>0.80561181868848608</v>
      </c>
      <c r="DO48" s="44">
        <f ca="1">IF(DF48&lt;&gt;"",VLOOKUP('Semi 1'!DK48-5*('Semi 1'!DH48-1),'Players Stats'!$B$136:$J$140,1+DI48),"")</f>
        <v>0.10165000000000002</v>
      </c>
      <c r="DP48" s="44" t="str">
        <f t="shared" ca="1" si="74"/>
        <v>NO</v>
      </c>
      <c r="DQ48" s="27">
        <f t="shared" ca="1" si="51"/>
        <v>0.7156666170234145</v>
      </c>
      <c r="DR48" s="44">
        <f ca="1">IF(DF48&lt;&gt;"",IF(DP48="NO",VLOOKUP(DK48,'Players Stats'!$C$88:$I$127,7),""),"")</f>
        <v>0.15639810426540282</v>
      </c>
      <c r="DS48" s="44">
        <f t="shared" ca="1" si="75"/>
        <v>2</v>
      </c>
      <c r="DT48" s="27">
        <f t="shared" ca="1" si="52"/>
        <v>0.23803393135681061</v>
      </c>
      <c r="DU48" s="44">
        <f ca="1">IF(DP48="NO",VLOOKUP(DK48,'Players Stats'!$C$88:$H$127,7-'Semi 1'!DS48),"")</f>
        <v>0.56499999999999995</v>
      </c>
      <c r="DV48" s="44">
        <f t="shared" ca="1" si="76"/>
        <v>2</v>
      </c>
      <c r="DW48" s="27">
        <f t="shared" ca="1" si="53"/>
        <v>0.95643768324996947</v>
      </c>
      <c r="DX48" s="44" t="str">
        <f ca="1">IF(DW48="","",IF(DW48&lt;=VLOOKUP(DK48,'Players Stats'!$C$88:$L$127,10),"YES","NO"))</f>
        <v>NO</v>
      </c>
      <c r="DY48" s="27" t="str">
        <f t="shared" ca="1" si="54"/>
        <v/>
      </c>
      <c r="DZ48" s="44" t="str">
        <f ca="1">IF(DX48="YES",IF(DY48&lt;=VLOOKUP(DK48,'Players Stats'!$C$88:$H$127,6),1,0),"")</f>
        <v/>
      </c>
      <c r="EA48" s="27" t="str">
        <f t="shared" ca="1" si="55"/>
        <v/>
      </c>
      <c r="EB48" s="44" t="str">
        <f ca="1">IF(AND(DX48="YES",EA48&lt;&gt;""),IF(EA48&lt;=VLOOKUP(DK48,'Players Stats'!$C$88:$H$127,6),1,0),"")</f>
        <v/>
      </c>
      <c r="EC48" s="27" t="str">
        <f t="shared" ca="1" si="56"/>
        <v/>
      </c>
      <c r="ED48" s="44" t="str">
        <f ca="1">IF(EC48="","",IF(EC48&lt;=Simulation!$K$7,"YES","NO"))</f>
        <v/>
      </c>
      <c r="EE48" s="27" t="str">
        <f t="shared" ca="1" si="57"/>
        <v/>
      </c>
      <c r="EF48" s="44" t="str">
        <f ca="1">IF(ED48="NO",IF(EE48&lt;=Simulation!$K$9,DH48,DI48),"")</f>
        <v/>
      </c>
      <c r="EH48" s="44">
        <f t="shared" ca="1" si="58"/>
        <v>16</v>
      </c>
      <c r="EI48" s="6" t="str">
        <f t="shared" ca="1" si="59"/>
        <v>-</v>
      </c>
      <c r="EJ48" s="44">
        <f t="shared" ca="1" si="60"/>
        <v>13</v>
      </c>
      <c r="EL48" s="44" t="str">
        <f t="shared" ca="1" si="4"/>
        <v/>
      </c>
      <c r="EM48" s="44" t="str">
        <f t="shared" ca="1" si="4"/>
        <v/>
      </c>
      <c r="EN48" s="44" t="str">
        <f t="shared" ca="1" si="4"/>
        <v/>
      </c>
    </row>
    <row r="49" spans="2:144">
      <c r="B49" s="44">
        <f ca="1">IF(B48&lt;&gt;"",IF(AND(B48&lt;60*Simulation!$K$8, B48+C49&lt;60*Simulation!$K$8),B48+C49,""),"")</f>
        <v>601</v>
      </c>
      <c r="C49" s="44">
        <f ca="1">IF(B48&lt;&gt;"",IF(AND(AB48&lt;&gt;"", D48=AB48),RANDBETWEEN(Simulation!$N$6,Simulation!$P$6),RANDBETWEEN(Simulation!$N$5,Simulation!$P$5)),"")</f>
        <v>21</v>
      </c>
      <c r="D49" s="44">
        <f t="shared" ca="1" si="61"/>
        <v>1</v>
      </c>
      <c r="E49" s="44">
        <f t="shared" ca="1" si="5"/>
        <v>3</v>
      </c>
      <c r="F49" s="27">
        <f t="shared" ca="1" si="6"/>
        <v>0.68507124194383617</v>
      </c>
      <c r="G49" s="44">
        <f t="shared" ca="1" si="7"/>
        <v>4</v>
      </c>
      <c r="H49" s="44" t="str">
        <f ca="1">IF(B49&lt;&gt;"",VLOOKUP(G49,'Players Stats'!$C$88:$D$127,2),"")</f>
        <v>Power Forward</v>
      </c>
      <c r="I49" s="44" t="str">
        <f ca="1">IF(B49&lt;&gt;"",VLOOKUP(G49,'Players Stats'!$C$88:$E$127,3),"")</f>
        <v>Shane Battier</v>
      </c>
      <c r="J49" s="27">
        <f t="shared" ca="1" si="8"/>
        <v>0.27452272590611637</v>
      </c>
      <c r="K49" s="44">
        <f ca="1">IF(B49&lt;&gt;"",VLOOKUP('Semi 1'!G49-5*('Semi 1'!D49-1),'Players Stats'!$B$136:$J$140,1+E49),"")</f>
        <v>0.11534999999999999</v>
      </c>
      <c r="L49" s="44" t="str">
        <f t="shared" ca="1" si="62"/>
        <v>NO</v>
      </c>
      <c r="M49" s="27">
        <f t="shared" ca="1" si="9"/>
        <v>0.13136250746536959</v>
      </c>
      <c r="N49" s="44">
        <f ca="1">IF(B49&lt;&gt;"",IF(L49="NO",VLOOKUP(G49,'Players Stats'!$C$88:$I$127,7),""),"")</f>
        <v>0.46808510638297873</v>
      </c>
      <c r="O49" s="44">
        <f t="shared" ca="1" si="63"/>
        <v>3</v>
      </c>
      <c r="P49" s="27">
        <f t="shared" ca="1" si="10"/>
        <v>0.98563649414911181</v>
      </c>
      <c r="Q49" s="44">
        <f ca="1">IF(L49="NO",VLOOKUP(G49,'Players Stats'!$C$88:$H$127,7-'Semi 1'!O49),"")</f>
        <v>0.43</v>
      </c>
      <c r="R49" s="44">
        <f t="shared" ca="1" si="64"/>
        <v>0</v>
      </c>
      <c r="S49" s="27" t="str">
        <f t="shared" ca="1" si="11"/>
        <v/>
      </c>
      <c r="T49" s="44" t="str">
        <f ca="1">IF(S49="","",IF(S49&lt;=VLOOKUP(G49,'Players Stats'!$C$88:$L$127,10),"YES","NO"))</f>
        <v/>
      </c>
      <c r="U49" s="27" t="str">
        <f t="shared" ca="1" si="12"/>
        <v/>
      </c>
      <c r="V49" s="44" t="str">
        <f ca="1">IF(T49="YES",IF(U49&lt;=VLOOKUP(G49,'Players Stats'!$C$88:$H$127,6),1,0),"")</f>
        <v/>
      </c>
      <c r="W49" s="27" t="str">
        <f t="shared" ca="1" si="13"/>
        <v/>
      </c>
      <c r="X49" s="44" t="str">
        <f ca="1">IF(AND(T49="YES",W49&lt;&gt;""),IF(W49&lt;=VLOOKUP(G49,'Players Stats'!$C$88:$H$127,6),1,0),"")</f>
        <v/>
      </c>
      <c r="Y49" s="27" t="str">
        <f t="shared" ca="1" si="14"/>
        <v/>
      </c>
      <c r="Z49" s="44" t="str">
        <f ca="1">IF(Y49="","",IF(Y49&lt;=Simulation!$K$7,"YES","NO"))</f>
        <v/>
      </c>
      <c r="AA49" s="27" t="str">
        <f t="shared" ca="1" si="15"/>
        <v/>
      </c>
      <c r="AB49" s="44" t="str">
        <f ca="1">IF(Z49="NO",IF(AA49&lt;=Simulation!$K$9,D49,E49),"")</f>
        <v/>
      </c>
      <c r="AD49" s="44">
        <f t="shared" ca="1" si="16"/>
        <v>12</v>
      </c>
      <c r="AE49" s="6" t="str">
        <f t="shared" ca="1" si="17"/>
        <v>-</v>
      </c>
      <c r="AF49" s="44">
        <f t="shared" ca="1" si="18"/>
        <v>15</v>
      </c>
      <c r="AH49" s="44" t="str">
        <f t="shared" ca="1" si="77"/>
        <v/>
      </c>
      <c r="AI49" s="44" t="str">
        <f t="shared" ca="1" si="77"/>
        <v/>
      </c>
      <c r="AJ49" s="44" t="str">
        <f t="shared" ca="1" si="77"/>
        <v/>
      </c>
      <c r="AL49" s="44">
        <f ca="1">IF(AL48&lt;&gt;"",IF(AND(AL48&lt;60*Simulation!$K$8, AL48+AM49&lt;60*Simulation!$K$8),AL48+AM49,""),"")</f>
        <v>657</v>
      </c>
      <c r="AM49" s="44">
        <f ca="1">IF(AL48&lt;&gt;"",IF(AND(BL48&lt;&gt;"", AN48=BL48),RANDBETWEEN(Simulation!$N$6,Simulation!$P$6),RANDBETWEEN(Simulation!$N$5,Simulation!$P$5)),"")</f>
        <v>18</v>
      </c>
      <c r="AN49" s="44">
        <f t="shared" ca="1" si="65"/>
        <v>1</v>
      </c>
      <c r="AO49" s="44">
        <f t="shared" ca="1" si="19"/>
        <v>3</v>
      </c>
      <c r="AP49" s="27">
        <f t="shared" ca="1" si="20"/>
        <v>0.50744713109352846</v>
      </c>
      <c r="AQ49" s="44">
        <f t="shared" ca="1" si="21"/>
        <v>3</v>
      </c>
      <c r="AR49" s="44" t="str">
        <f ca="1">IF(AL49&lt;&gt;"",VLOOKUP(AQ49,'Players Stats'!$C$88:$D$127,2),"")</f>
        <v>Small Forward</v>
      </c>
      <c r="AS49" s="44" t="str">
        <f ca="1">IF(AL49&lt;&gt;"",VLOOKUP(AQ49,'Players Stats'!$C$88:$E$127,3),"")</f>
        <v>LeBron James</v>
      </c>
      <c r="AT49" s="27">
        <f t="shared" ca="1" si="22"/>
        <v>0.57564440603650546</v>
      </c>
      <c r="AU49" s="44">
        <f ca="1">IF(AL49&lt;&gt;"",VLOOKUP('Semi 1'!AQ49-5*('Semi 1'!AN49-1),'Players Stats'!$B$136:$J$140,1+AO49),"")</f>
        <v>0.10165000000000002</v>
      </c>
      <c r="AV49" s="44" t="str">
        <f t="shared" ca="1" si="66"/>
        <v>NO</v>
      </c>
      <c r="AW49" s="27">
        <f t="shared" ca="1" si="23"/>
        <v>0.73709949474862047</v>
      </c>
      <c r="AX49" s="44">
        <f ca="1">IF(AL49&lt;&gt;"",IF(AV49="NO",VLOOKUP(AQ49,'Players Stats'!$C$88:$I$127,7),""),"")</f>
        <v>0.15639810426540282</v>
      </c>
      <c r="AY49" s="44">
        <f t="shared" ca="1" si="67"/>
        <v>2</v>
      </c>
      <c r="AZ49" s="27">
        <f t="shared" ca="1" si="24"/>
        <v>1.9589868149360146E-2</v>
      </c>
      <c r="BA49" s="44">
        <f ca="1">IF(AV49="NO",VLOOKUP(AQ49,'Players Stats'!$C$88:$H$127,7-'Semi 1'!AY49),"")</f>
        <v>0.56499999999999995</v>
      </c>
      <c r="BB49" s="44">
        <f t="shared" ca="1" si="68"/>
        <v>2</v>
      </c>
      <c r="BC49" s="27">
        <f t="shared" ca="1" si="25"/>
        <v>0.91852239350324338</v>
      </c>
      <c r="BD49" s="44" t="str">
        <f ca="1">IF(BC49="","",IF(BC49&lt;=VLOOKUP(AQ49,'Players Stats'!$C$88:$L$127,10),"YES","NO"))</f>
        <v>NO</v>
      </c>
      <c r="BE49" s="27" t="str">
        <f t="shared" ca="1" si="26"/>
        <v/>
      </c>
      <c r="BF49" s="44" t="str">
        <f ca="1">IF(BD49="YES",IF(BE49&lt;=VLOOKUP(AQ49,'Players Stats'!$C$88:$H$127,6),1,0),"")</f>
        <v/>
      </c>
      <c r="BG49" s="27" t="str">
        <f t="shared" ca="1" si="27"/>
        <v/>
      </c>
      <c r="BH49" s="44" t="str">
        <f ca="1">IF(AND(BD49="YES",BG49&lt;&gt;""),IF(BG49&lt;=VLOOKUP(AQ49,'Players Stats'!$C$88:$H$127,6),1,0),"")</f>
        <v/>
      </c>
      <c r="BI49" s="27" t="str">
        <f t="shared" ca="1" si="28"/>
        <v/>
      </c>
      <c r="BJ49" s="44" t="str">
        <f ca="1">IF(BI49="","",IF(BI49&lt;=Simulation!$K$7,"YES","NO"))</f>
        <v/>
      </c>
      <c r="BK49" s="27" t="str">
        <f t="shared" ca="1" si="29"/>
        <v/>
      </c>
      <c r="BL49" s="44" t="str">
        <f ca="1">IF(BJ49="NO",IF(BK49&lt;=Simulation!$K$9,AN49,AO49),"")</f>
        <v/>
      </c>
      <c r="BN49" s="44">
        <f t="shared" ca="1" si="30"/>
        <v>20</v>
      </c>
      <c r="BO49" s="6" t="str">
        <f t="shared" ca="1" si="31"/>
        <v>-</v>
      </c>
      <c r="BP49" s="44">
        <f t="shared" ca="1" si="32"/>
        <v>23</v>
      </c>
      <c r="BR49" s="44" t="str">
        <f t="shared" ca="1" si="2"/>
        <v/>
      </c>
      <c r="BS49" s="44" t="str">
        <f t="shared" ca="1" si="2"/>
        <v/>
      </c>
      <c r="BT49" s="44" t="str">
        <f t="shared" ca="1" si="2"/>
        <v/>
      </c>
      <c r="BU49" s="44"/>
      <c r="BV49" s="44">
        <f ca="1">IF(BV48&lt;&gt;"",IF(AND(BV48&lt;60*Simulation!$K$8, BV48+BW49&lt;60*Simulation!$K$8),BV48+BW49,""),"")</f>
        <v>553</v>
      </c>
      <c r="BW49" s="44">
        <f ca="1">IF(BV48&lt;&gt;"",IF(AND(CV48&lt;&gt;"", BX48=CV48),RANDBETWEEN(Simulation!$N$6,Simulation!$P$6),RANDBETWEEN(Simulation!$N$5,Simulation!$P$5)),"")</f>
        <v>9</v>
      </c>
      <c r="BX49" s="44">
        <f t="shared" ca="1" si="69"/>
        <v>3</v>
      </c>
      <c r="BY49" s="44">
        <f t="shared" ca="1" si="33"/>
        <v>1</v>
      </c>
      <c r="BZ49" s="27">
        <f t="shared" ca="1" si="34"/>
        <v>0.85702582586336029</v>
      </c>
      <c r="CA49" s="44">
        <f t="shared" ca="1" si="35"/>
        <v>15</v>
      </c>
      <c r="CB49" s="44" t="str">
        <f ca="1">IF(BV49&lt;&gt;"",VLOOKUP(CA49,'Players Stats'!$C$88:$D$127,2),"")</f>
        <v>Center</v>
      </c>
      <c r="CC49" s="44" t="str">
        <f ca="1">IF(BV49&lt;&gt;"",VLOOKUP(CA49,'Players Stats'!$C$88:$E$127,3),"")</f>
        <v>Roy Hibbert</v>
      </c>
      <c r="CD49" s="27">
        <f t="shared" ca="1" si="36"/>
        <v>0.73969662431214378</v>
      </c>
      <c r="CE49" s="44">
        <f ca="1">IF(BV49&lt;&gt;"",VLOOKUP('Semi 1'!CA49-5*('Semi 1'!BX49-1),'Players Stats'!$B$136:$J$140,1+BY49),"")</f>
        <v>0.11485000000000001</v>
      </c>
      <c r="CF49" s="44" t="str">
        <f t="shared" ca="1" si="70"/>
        <v>NO</v>
      </c>
      <c r="CG49" s="27">
        <f t="shared" ca="1" si="37"/>
        <v>0.83469381894905892</v>
      </c>
      <c r="CH49" s="44">
        <f ca="1">IF(BV49&lt;&gt;"",IF(CF49="NO",VLOOKUP(CA49,'Players Stats'!$C$88:$I$127,7),""),"")</f>
        <v>9.0909090909090922E-3</v>
      </c>
      <c r="CI49" s="44">
        <f t="shared" ca="1" si="71"/>
        <v>2</v>
      </c>
      <c r="CJ49" s="27">
        <f t="shared" ca="1" si="38"/>
        <v>0.11159069447887615</v>
      </c>
      <c r="CK49" s="44">
        <f ca="1">IF(CF49="NO",VLOOKUP(CA49,'Players Stats'!$C$88:$H$127,7-'Semi 1'!CI49),"")</f>
        <v>0.44800000000000001</v>
      </c>
      <c r="CL49" s="44">
        <f t="shared" ca="1" si="72"/>
        <v>2</v>
      </c>
      <c r="CM49" s="27">
        <f t="shared" ca="1" si="39"/>
        <v>0.43477356810360346</v>
      </c>
      <c r="CN49" s="44" t="str">
        <f ca="1">IF(CM49="","",IF(CM49&lt;=VLOOKUP(CA49,'Players Stats'!$C$88:$L$127,10),"YES","NO"))</f>
        <v>NO</v>
      </c>
      <c r="CO49" s="27" t="str">
        <f t="shared" ca="1" si="40"/>
        <v/>
      </c>
      <c r="CP49" s="44" t="str">
        <f ca="1">IF(CN49="YES",IF(CO49&lt;=VLOOKUP(CA49,'Players Stats'!$C$88:$H$127,6),1,0),"")</f>
        <v/>
      </c>
      <c r="CQ49" s="27" t="str">
        <f t="shared" ca="1" si="41"/>
        <v/>
      </c>
      <c r="CR49" s="44" t="str">
        <f ca="1">IF(AND(CN49="YES",CQ49&lt;&gt;""),IF(CQ49&lt;=VLOOKUP(CA49,'Players Stats'!$C$88:$H$127,6),1,0),"")</f>
        <v/>
      </c>
      <c r="CS49" s="27" t="str">
        <f t="shared" ca="1" si="42"/>
        <v/>
      </c>
      <c r="CT49" s="44" t="str">
        <f ca="1">IF(CS49="","",IF(CS49&lt;=Simulation!$K$7,"YES","NO"))</f>
        <v/>
      </c>
      <c r="CU49" s="27" t="str">
        <f t="shared" ca="1" si="43"/>
        <v/>
      </c>
      <c r="CV49" s="44" t="str">
        <f ca="1">IF(CT49="NO",IF(CU49&lt;=Simulation!$K$9,BX49,BY49),"")</f>
        <v/>
      </c>
      <c r="CX49" s="44">
        <f t="shared" ca="1" si="44"/>
        <v>17</v>
      </c>
      <c r="CY49" s="6" t="str">
        <f t="shared" ca="1" si="45"/>
        <v>-</v>
      </c>
      <c r="CZ49" s="44">
        <f t="shared" ca="1" si="46"/>
        <v>12</v>
      </c>
      <c r="DB49" s="44" t="str">
        <f t="shared" ca="1" si="3"/>
        <v/>
      </c>
      <c r="DC49" s="44" t="str">
        <f t="shared" ca="1" si="3"/>
        <v/>
      </c>
      <c r="DD49" s="44" t="str">
        <f t="shared" ca="1" si="3"/>
        <v/>
      </c>
      <c r="DE49" s="44"/>
      <c r="DF49" s="44">
        <f ca="1">IF(DF48&lt;&gt;"",IF(AND(DF48&lt;60*Simulation!$K$8, DF48+DG49&lt;60*Simulation!$K$8),DF48+DG49,""),"")</f>
        <v>543</v>
      </c>
      <c r="DG49" s="44">
        <f ca="1">IF(DF48&lt;&gt;"",IF(AND(EF48&lt;&gt;"", DH48=EF48),RANDBETWEEN(Simulation!$N$6,Simulation!$P$6),RANDBETWEEN(Simulation!$N$5,Simulation!$P$5)),"")</f>
        <v>22</v>
      </c>
      <c r="DH49" s="44">
        <f t="shared" ca="1" si="73"/>
        <v>3</v>
      </c>
      <c r="DI49" s="44">
        <f t="shared" ca="1" si="47"/>
        <v>1</v>
      </c>
      <c r="DJ49" s="27">
        <f t="shared" ca="1" si="48"/>
        <v>0.20656201643428995</v>
      </c>
      <c r="DK49" s="44">
        <f t="shared" ca="1" si="49"/>
        <v>12</v>
      </c>
      <c r="DL49" s="44" t="str">
        <f ca="1">IF(DF49&lt;&gt;"",VLOOKUP(DK49,'Players Stats'!$C$88:$D$127,2),"")</f>
        <v>Shooting Guard</v>
      </c>
      <c r="DM49" s="44" t="str">
        <f ca="1">IF(DF49&lt;&gt;"",VLOOKUP(DK49,'Players Stats'!$C$88:$E$127,3),"")</f>
        <v>George Hill</v>
      </c>
      <c r="DN49" s="27">
        <f t="shared" ca="1" si="50"/>
        <v>0.12785575315419728</v>
      </c>
      <c r="DO49" s="44">
        <f ca="1">IF(DF49&lt;&gt;"",VLOOKUP('Semi 1'!DK49-5*('Semi 1'!DH49-1),'Players Stats'!$B$136:$J$140,1+DI49),"")</f>
        <v>5.305E-2</v>
      </c>
      <c r="DP49" s="44" t="str">
        <f t="shared" ca="1" si="74"/>
        <v>NO</v>
      </c>
      <c r="DQ49" s="27">
        <f t="shared" ca="1" si="51"/>
        <v>0.63332922232542976</v>
      </c>
      <c r="DR49" s="44">
        <f ca="1">IF(DF49&lt;&gt;"",IF(DP49="NO",VLOOKUP(DK49,'Players Stats'!$C$88:$I$127,7),""),"")</f>
        <v>0.28571428571428564</v>
      </c>
      <c r="DS49" s="44">
        <f t="shared" ca="1" si="75"/>
        <v>2</v>
      </c>
      <c r="DT49" s="27">
        <f t="shared" ca="1" si="52"/>
        <v>0.58388215566245172</v>
      </c>
      <c r="DU49" s="44">
        <f ca="1">IF(DP49="NO",VLOOKUP(DK49,'Players Stats'!$C$88:$H$127,7-'Semi 1'!DS49),"")</f>
        <v>0.443</v>
      </c>
      <c r="DV49" s="44">
        <f t="shared" ca="1" si="76"/>
        <v>0</v>
      </c>
      <c r="DW49" s="27">
        <f t="shared" ca="1" si="53"/>
        <v>0.15605678437387061</v>
      </c>
      <c r="DX49" s="44" t="str">
        <f ca="1">IF(DW49="","",IF(DW49&lt;=VLOOKUP(DK49,'Players Stats'!$C$88:$L$127,10),"YES","NO"))</f>
        <v>NO</v>
      </c>
      <c r="DY49" s="27" t="str">
        <f t="shared" ca="1" si="54"/>
        <v/>
      </c>
      <c r="DZ49" s="44" t="str">
        <f ca="1">IF(DX49="YES",IF(DY49&lt;=VLOOKUP(DK49,'Players Stats'!$C$88:$H$127,6),1,0),"")</f>
        <v/>
      </c>
      <c r="EA49" s="27" t="str">
        <f t="shared" ca="1" si="55"/>
        <v/>
      </c>
      <c r="EB49" s="44" t="str">
        <f ca="1">IF(AND(DX49="YES",EA49&lt;&gt;""),IF(EA49&lt;=VLOOKUP(DK49,'Players Stats'!$C$88:$H$127,6),1,0),"")</f>
        <v/>
      </c>
      <c r="EC49" s="27">
        <f t="shared" ca="1" si="56"/>
        <v>0.10813300049093477</v>
      </c>
      <c r="ED49" s="44" t="str">
        <f ca="1">IF(EC49="","",IF(EC49&lt;=Simulation!$K$7,"YES","NO"))</f>
        <v>NO</v>
      </c>
      <c r="EE49" s="27">
        <f t="shared" ca="1" si="57"/>
        <v>0.52072047063175853</v>
      </c>
      <c r="EF49" s="44">
        <f ca="1">IF(ED49="NO",IF(EE49&lt;=Simulation!$K$9,DH49,DI49),"")</f>
        <v>1</v>
      </c>
      <c r="EH49" s="44">
        <f t="shared" ca="1" si="58"/>
        <v>16</v>
      </c>
      <c r="EI49" s="6" t="str">
        <f t="shared" ca="1" si="59"/>
        <v>-</v>
      </c>
      <c r="EJ49" s="44">
        <f t="shared" ca="1" si="60"/>
        <v>13</v>
      </c>
      <c r="EL49" s="44" t="str">
        <f t="shared" ca="1" si="4"/>
        <v/>
      </c>
      <c r="EM49" s="44" t="str">
        <f t="shared" ca="1" si="4"/>
        <v/>
      </c>
      <c r="EN49" s="44" t="str">
        <f t="shared" ca="1" si="4"/>
        <v/>
      </c>
    </row>
    <row r="50" spans="2:144">
      <c r="B50" s="44">
        <f ca="1">IF(B49&lt;&gt;"",IF(AND(B49&lt;60*Simulation!$K$8, B49+C50&lt;60*Simulation!$K$8),B49+C50,""),"")</f>
        <v>613</v>
      </c>
      <c r="C50" s="44">
        <f ca="1">IF(B49&lt;&gt;"",IF(AND(AB49&lt;&gt;"", D49=AB49),RANDBETWEEN(Simulation!$N$6,Simulation!$P$6),RANDBETWEEN(Simulation!$N$5,Simulation!$P$5)),"")</f>
        <v>12</v>
      </c>
      <c r="D50" s="44">
        <f t="shared" ca="1" si="61"/>
        <v>3</v>
      </c>
      <c r="E50" s="44">
        <f t="shared" ca="1" si="5"/>
        <v>1</v>
      </c>
      <c r="F50" s="27">
        <f t="shared" ca="1" si="6"/>
        <v>0.83512999726890758</v>
      </c>
      <c r="G50" s="44">
        <f t="shared" ca="1" si="7"/>
        <v>15</v>
      </c>
      <c r="H50" s="44" t="str">
        <f ca="1">IF(B50&lt;&gt;"",VLOOKUP(G50,'Players Stats'!$C$88:$D$127,2),"")</f>
        <v>Center</v>
      </c>
      <c r="I50" s="44" t="str">
        <f ca="1">IF(B50&lt;&gt;"",VLOOKUP(G50,'Players Stats'!$C$88:$E$127,3),"")</f>
        <v>Roy Hibbert</v>
      </c>
      <c r="J50" s="27">
        <f t="shared" ca="1" si="8"/>
        <v>0.2232974422820363</v>
      </c>
      <c r="K50" s="44">
        <f ca="1">IF(B50&lt;&gt;"",VLOOKUP('Semi 1'!G50-5*('Semi 1'!D50-1),'Players Stats'!$B$136:$J$140,1+E50),"")</f>
        <v>0.11485000000000001</v>
      </c>
      <c r="L50" s="44" t="str">
        <f t="shared" ca="1" si="62"/>
        <v>NO</v>
      </c>
      <c r="M50" s="27">
        <f t="shared" ca="1" si="9"/>
        <v>0.74444532344620562</v>
      </c>
      <c r="N50" s="44">
        <f ca="1">IF(B50&lt;&gt;"",IF(L50="NO",VLOOKUP(G50,'Players Stats'!$C$88:$I$127,7),""),"")</f>
        <v>9.0909090909090922E-3</v>
      </c>
      <c r="O50" s="44">
        <f t="shared" ca="1" si="63"/>
        <v>2</v>
      </c>
      <c r="P50" s="27">
        <f t="shared" ca="1" si="10"/>
        <v>0.19336696981027723</v>
      </c>
      <c r="Q50" s="44">
        <f ca="1">IF(L50="NO",VLOOKUP(G50,'Players Stats'!$C$88:$H$127,7-'Semi 1'!O50),"")</f>
        <v>0.44800000000000001</v>
      </c>
      <c r="R50" s="44">
        <f t="shared" ca="1" si="64"/>
        <v>2</v>
      </c>
      <c r="S50" s="27">
        <f t="shared" ca="1" si="11"/>
        <v>0.77589424575458099</v>
      </c>
      <c r="T50" s="44" t="str">
        <f ca="1">IF(S50="","",IF(S50&lt;=VLOOKUP(G50,'Players Stats'!$C$88:$L$127,10),"YES","NO"))</f>
        <v>NO</v>
      </c>
      <c r="U50" s="27" t="str">
        <f t="shared" ca="1" si="12"/>
        <v/>
      </c>
      <c r="V50" s="44" t="str">
        <f ca="1">IF(T50="YES",IF(U50&lt;=VLOOKUP(G50,'Players Stats'!$C$88:$H$127,6),1,0),"")</f>
        <v/>
      </c>
      <c r="W50" s="27" t="str">
        <f t="shared" ca="1" si="13"/>
        <v/>
      </c>
      <c r="X50" s="44" t="str">
        <f ca="1">IF(AND(T50="YES",W50&lt;&gt;""),IF(W50&lt;=VLOOKUP(G50,'Players Stats'!$C$88:$H$127,6),1,0),"")</f>
        <v/>
      </c>
      <c r="Y50" s="27" t="str">
        <f t="shared" ca="1" si="14"/>
        <v/>
      </c>
      <c r="Z50" s="44" t="str">
        <f ca="1">IF(Y50="","",IF(Y50&lt;=Simulation!$K$7,"YES","NO"))</f>
        <v/>
      </c>
      <c r="AA50" s="27" t="str">
        <f t="shared" ca="1" si="15"/>
        <v/>
      </c>
      <c r="AB50" s="44" t="str">
        <f ca="1">IF(Z50="NO",IF(AA50&lt;=Simulation!$K$9,D50,E50),"")</f>
        <v/>
      </c>
      <c r="AD50" s="44">
        <f t="shared" ca="1" si="16"/>
        <v>12</v>
      </c>
      <c r="AE50" s="6" t="str">
        <f t="shared" ca="1" si="17"/>
        <v>-</v>
      </c>
      <c r="AF50" s="44">
        <f t="shared" ca="1" si="18"/>
        <v>17</v>
      </c>
      <c r="AH50" s="44" t="str">
        <f t="shared" ca="1" si="77"/>
        <v/>
      </c>
      <c r="AI50" s="44" t="str">
        <f t="shared" ca="1" si="77"/>
        <v/>
      </c>
      <c r="AJ50" s="44" t="str">
        <f t="shared" ca="1" si="77"/>
        <v/>
      </c>
      <c r="AL50" s="44">
        <f ca="1">IF(AL49&lt;&gt;"",IF(AND(AL49&lt;60*Simulation!$K$8, AL49+AM50&lt;60*Simulation!$K$8),AL49+AM50,""),"")</f>
        <v>675</v>
      </c>
      <c r="AM50" s="44">
        <f ca="1">IF(AL49&lt;&gt;"",IF(AND(BL49&lt;&gt;"", AN49=BL49),RANDBETWEEN(Simulation!$N$6,Simulation!$P$6),RANDBETWEEN(Simulation!$N$5,Simulation!$P$5)),"")</f>
        <v>18</v>
      </c>
      <c r="AN50" s="44">
        <f t="shared" ca="1" si="65"/>
        <v>3</v>
      </c>
      <c r="AO50" s="44">
        <f t="shared" ca="1" si="19"/>
        <v>1</v>
      </c>
      <c r="AP50" s="27">
        <f t="shared" ca="1" si="20"/>
        <v>0.66558007941868813</v>
      </c>
      <c r="AQ50" s="44">
        <f t="shared" ca="1" si="21"/>
        <v>14</v>
      </c>
      <c r="AR50" s="44" t="str">
        <f ca="1">IF(AL50&lt;&gt;"",VLOOKUP(AQ50,'Players Stats'!$C$88:$D$127,2),"")</f>
        <v>Power Forward</v>
      </c>
      <c r="AS50" s="44" t="str">
        <f ca="1">IF(AL50&lt;&gt;"",VLOOKUP(AQ50,'Players Stats'!$C$88:$E$127,3),"")</f>
        <v>Paul George</v>
      </c>
      <c r="AT50" s="27">
        <f t="shared" ca="1" si="22"/>
        <v>0.12299937132912753</v>
      </c>
      <c r="AU50" s="44">
        <f ca="1">IF(AL50&lt;&gt;"",VLOOKUP('Semi 1'!AQ50-5*('Semi 1'!AN50-1),'Players Stats'!$B$136:$J$140,1+AO50),"")</f>
        <v>6.59E-2</v>
      </c>
      <c r="AV50" s="44" t="str">
        <f t="shared" ca="1" si="66"/>
        <v>NO</v>
      </c>
      <c r="AW50" s="27">
        <f t="shared" ca="1" si="23"/>
        <v>9.3519611705182859E-2</v>
      </c>
      <c r="AX50" s="44">
        <f ca="1">IF(AL50&lt;&gt;"",IF(AV50="NO",VLOOKUP(AQ50,'Players Stats'!$C$88:$I$127,7),""),"")</f>
        <v>0.28365384615384615</v>
      </c>
      <c r="AY50" s="44">
        <f t="shared" ca="1" si="67"/>
        <v>3</v>
      </c>
      <c r="AZ50" s="27">
        <f t="shared" ca="1" si="24"/>
        <v>0.9683420406552935</v>
      </c>
      <c r="BA50" s="44">
        <f ca="1">IF(AV50="NO",VLOOKUP(AQ50,'Players Stats'!$C$88:$H$127,7-'Semi 1'!AY50),"")</f>
        <v>0.36199999999999999</v>
      </c>
      <c r="BB50" s="44">
        <f t="shared" ca="1" si="68"/>
        <v>0</v>
      </c>
      <c r="BC50" s="27" t="str">
        <f t="shared" ca="1" si="25"/>
        <v/>
      </c>
      <c r="BD50" s="44" t="str">
        <f ca="1">IF(BC50="","",IF(BC50&lt;=VLOOKUP(AQ50,'Players Stats'!$C$88:$L$127,10),"YES","NO"))</f>
        <v/>
      </c>
      <c r="BE50" s="27" t="str">
        <f t="shared" ca="1" si="26"/>
        <v/>
      </c>
      <c r="BF50" s="44" t="str">
        <f ca="1">IF(BD50="YES",IF(BE50&lt;=VLOOKUP(AQ50,'Players Stats'!$C$88:$H$127,6),1,0),"")</f>
        <v/>
      </c>
      <c r="BG50" s="27" t="str">
        <f t="shared" ca="1" si="27"/>
        <v/>
      </c>
      <c r="BH50" s="44" t="str">
        <f ca="1">IF(AND(BD50="YES",BG50&lt;&gt;""),IF(BG50&lt;=VLOOKUP(AQ50,'Players Stats'!$C$88:$H$127,6),1,0),"")</f>
        <v/>
      </c>
      <c r="BI50" s="27" t="str">
        <f t="shared" ca="1" si="28"/>
        <v/>
      </c>
      <c r="BJ50" s="44" t="str">
        <f ca="1">IF(BI50="","",IF(BI50&lt;=Simulation!$K$7,"YES","NO"))</f>
        <v/>
      </c>
      <c r="BK50" s="27" t="str">
        <f t="shared" ca="1" si="29"/>
        <v/>
      </c>
      <c r="BL50" s="44" t="str">
        <f ca="1">IF(BJ50="NO",IF(BK50&lt;=Simulation!$K$9,AN50,AO50),"")</f>
        <v/>
      </c>
      <c r="BN50" s="44">
        <f t="shared" ca="1" si="30"/>
        <v>20</v>
      </c>
      <c r="BO50" s="6" t="str">
        <f t="shared" ca="1" si="31"/>
        <v>-</v>
      </c>
      <c r="BP50" s="44">
        <f t="shared" ca="1" si="32"/>
        <v>23</v>
      </c>
      <c r="BR50" s="44" t="str">
        <f t="shared" ca="1" si="2"/>
        <v/>
      </c>
      <c r="BS50" s="44" t="str">
        <f t="shared" ca="1" si="2"/>
        <v/>
      </c>
      <c r="BT50" s="44" t="str">
        <f t="shared" ca="1" si="2"/>
        <v/>
      </c>
      <c r="BU50" s="44"/>
      <c r="BV50" s="44">
        <f ca="1">IF(BV49&lt;&gt;"",IF(AND(BV49&lt;60*Simulation!$K$8, BV49+BW50&lt;60*Simulation!$K$8),BV49+BW50,""),"")</f>
        <v>574</v>
      </c>
      <c r="BW50" s="44">
        <f ca="1">IF(BV49&lt;&gt;"",IF(AND(CV49&lt;&gt;"", BX49=CV49),RANDBETWEEN(Simulation!$N$6,Simulation!$P$6),RANDBETWEEN(Simulation!$N$5,Simulation!$P$5)),"")</f>
        <v>21</v>
      </c>
      <c r="BX50" s="44">
        <f t="shared" ca="1" si="69"/>
        <v>1</v>
      </c>
      <c r="BY50" s="44">
        <f t="shared" ca="1" si="33"/>
        <v>3</v>
      </c>
      <c r="BZ50" s="27">
        <f t="shared" ca="1" si="34"/>
        <v>0.84983674956431321</v>
      </c>
      <c r="CA50" s="44">
        <f t="shared" ca="1" si="35"/>
        <v>5</v>
      </c>
      <c r="CB50" s="44" t="str">
        <f ca="1">IF(BV50&lt;&gt;"",VLOOKUP(CA50,'Players Stats'!$C$88:$D$127,2),"")</f>
        <v>Center</v>
      </c>
      <c r="CC50" s="44" t="str">
        <f ca="1">IF(BV50&lt;&gt;"",VLOOKUP(CA50,'Players Stats'!$C$88:$E$127,3),"")</f>
        <v>Chris Bosh</v>
      </c>
      <c r="CD50" s="27">
        <f t="shared" ca="1" si="36"/>
        <v>0.45284811499442523</v>
      </c>
      <c r="CE50" s="44">
        <f ca="1">IF(BV50&lt;&gt;"",VLOOKUP('Semi 1'!CA50-5*('Semi 1'!BX50-1),'Players Stats'!$B$136:$J$140,1+BY50),"")</f>
        <v>0.14460000000000001</v>
      </c>
      <c r="CF50" s="44" t="str">
        <f t="shared" ca="1" si="70"/>
        <v>NO</v>
      </c>
      <c r="CG50" s="27">
        <f t="shared" ca="1" si="37"/>
        <v>0.66875704858916329</v>
      </c>
      <c r="CH50" s="44">
        <f ca="1">IF(BV50&lt;&gt;"",IF(CF50="NO",VLOOKUP(CA50,'Players Stats'!$C$88:$I$127,7),""),"")</f>
        <v>7.5187969924812026E-2</v>
      </c>
      <c r="CI50" s="44">
        <f t="shared" ca="1" si="71"/>
        <v>2</v>
      </c>
      <c r="CJ50" s="27">
        <f t="shared" ca="1" si="38"/>
        <v>0.87735905205061493</v>
      </c>
      <c r="CK50" s="44">
        <f ca="1">IF(CF50="NO",VLOOKUP(CA50,'Players Stats'!$C$88:$H$127,7-'Semi 1'!CI50),"")</f>
        <v>0.53500000000000003</v>
      </c>
      <c r="CL50" s="44">
        <f t="shared" ca="1" si="72"/>
        <v>0</v>
      </c>
      <c r="CM50" s="27">
        <f t="shared" ca="1" si="39"/>
        <v>0.8626251880092437</v>
      </c>
      <c r="CN50" s="44" t="str">
        <f ca="1">IF(CM50="","",IF(CM50&lt;=VLOOKUP(CA50,'Players Stats'!$C$88:$L$127,10),"YES","NO"))</f>
        <v>NO</v>
      </c>
      <c r="CO50" s="27" t="str">
        <f t="shared" ca="1" si="40"/>
        <v/>
      </c>
      <c r="CP50" s="44" t="str">
        <f ca="1">IF(CN50="YES",IF(CO50&lt;=VLOOKUP(CA50,'Players Stats'!$C$88:$H$127,6),1,0),"")</f>
        <v/>
      </c>
      <c r="CQ50" s="27" t="str">
        <f t="shared" ca="1" si="41"/>
        <v/>
      </c>
      <c r="CR50" s="44" t="str">
        <f ca="1">IF(AND(CN50="YES",CQ50&lt;&gt;""),IF(CQ50&lt;=VLOOKUP(CA50,'Players Stats'!$C$88:$H$127,6),1,0),"")</f>
        <v/>
      </c>
      <c r="CS50" s="27">
        <f t="shared" ca="1" si="42"/>
        <v>0.71648353431450551</v>
      </c>
      <c r="CT50" s="44" t="str">
        <f ca="1">IF(CS50="","",IF(CS50&lt;=Simulation!$K$7,"YES","NO"))</f>
        <v>NO</v>
      </c>
      <c r="CU50" s="27">
        <f t="shared" ca="1" si="43"/>
        <v>0.70961847936925893</v>
      </c>
      <c r="CV50" s="44">
        <f ca="1">IF(CT50="NO",IF(CU50&lt;=Simulation!$K$9,BX50,BY50),"")</f>
        <v>3</v>
      </c>
      <c r="CX50" s="44">
        <f t="shared" ca="1" si="44"/>
        <v>17</v>
      </c>
      <c r="CY50" s="6" t="str">
        <f t="shared" ca="1" si="45"/>
        <v>-</v>
      </c>
      <c r="CZ50" s="44">
        <f t="shared" ca="1" si="46"/>
        <v>12</v>
      </c>
      <c r="DB50" s="44" t="str">
        <f t="shared" ca="1" si="3"/>
        <v/>
      </c>
      <c r="DC50" s="44" t="str">
        <f t="shared" ca="1" si="3"/>
        <v/>
      </c>
      <c r="DD50" s="44" t="str">
        <f t="shared" ca="1" si="3"/>
        <v/>
      </c>
      <c r="DE50" s="44"/>
      <c r="DF50" s="44">
        <f ca="1">IF(DF49&lt;&gt;"",IF(AND(DF49&lt;60*Simulation!$K$8, DF49+DG50&lt;60*Simulation!$K$8),DF49+DG50,""),"")</f>
        <v>551</v>
      </c>
      <c r="DG50" s="44">
        <f ca="1">IF(DF49&lt;&gt;"",IF(AND(EF49&lt;&gt;"", DH49=EF49),RANDBETWEEN(Simulation!$N$6,Simulation!$P$6),RANDBETWEEN(Simulation!$N$5,Simulation!$P$5)),"")</f>
        <v>8</v>
      </c>
      <c r="DH50" s="44">
        <f t="shared" ca="1" si="73"/>
        <v>1</v>
      </c>
      <c r="DI50" s="44">
        <f t="shared" ca="1" si="47"/>
        <v>3</v>
      </c>
      <c r="DJ50" s="27">
        <f t="shared" ca="1" si="48"/>
        <v>0.28001300952124974</v>
      </c>
      <c r="DK50" s="44">
        <f t="shared" ca="1" si="49"/>
        <v>2</v>
      </c>
      <c r="DL50" s="44" t="str">
        <f ca="1">IF(DF50&lt;&gt;"",VLOOKUP(DK50,'Players Stats'!$C$88:$D$127,2),"")</f>
        <v>Shooting Guard</v>
      </c>
      <c r="DM50" s="44" t="str">
        <f ca="1">IF(DF50&lt;&gt;"",VLOOKUP(DK50,'Players Stats'!$C$88:$E$127,3),"")</f>
        <v>Ray Allen</v>
      </c>
      <c r="DN50" s="27">
        <f t="shared" ca="1" si="50"/>
        <v>0.69291938770064254</v>
      </c>
      <c r="DO50" s="44">
        <f ca="1">IF(DF50&lt;&gt;"",VLOOKUP('Semi 1'!DK50-5*('Semi 1'!DH50-1),'Players Stats'!$B$136:$J$140,1+DI50),"")</f>
        <v>6.9400000000000003E-2</v>
      </c>
      <c r="DP50" s="44" t="str">
        <f t="shared" ca="1" si="74"/>
        <v>NO</v>
      </c>
      <c r="DQ50" s="27">
        <f t="shared" ca="1" si="51"/>
        <v>0.7933719024291509</v>
      </c>
      <c r="DR50" s="44">
        <f ca="1">IF(DF50&lt;&gt;"",IF(DP50="NO",VLOOKUP(DK50,'Players Stats'!$C$88:$I$127,7),""),"")</f>
        <v>0.33870967741935487</v>
      </c>
      <c r="DS50" s="44">
        <f t="shared" ca="1" si="75"/>
        <v>2</v>
      </c>
      <c r="DT50" s="27">
        <f t="shared" ca="1" si="52"/>
        <v>0.7030132714891828</v>
      </c>
      <c r="DU50" s="44">
        <f ca="1">IF(DP50="NO",VLOOKUP(DK50,'Players Stats'!$C$88:$H$127,7-'Semi 1'!DS50),"")</f>
        <v>0.44900000000000001</v>
      </c>
      <c r="DV50" s="44">
        <f t="shared" ca="1" si="76"/>
        <v>0</v>
      </c>
      <c r="DW50" s="27">
        <f t="shared" ca="1" si="53"/>
        <v>0.77333709225039704</v>
      </c>
      <c r="DX50" s="44" t="str">
        <f ca="1">IF(DW50="","",IF(DW50&lt;=VLOOKUP(DK50,'Players Stats'!$C$88:$L$127,10),"YES","NO"))</f>
        <v>NO</v>
      </c>
      <c r="DY50" s="27" t="str">
        <f t="shared" ca="1" si="54"/>
        <v/>
      </c>
      <c r="DZ50" s="44" t="str">
        <f ca="1">IF(DX50="YES",IF(DY50&lt;=VLOOKUP(DK50,'Players Stats'!$C$88:$H$127,6),1,0),"")</f>
        <v/>
      </c>
      <c r="EA50" s="27" t="str">
        <f t="shared" ca="1" si="55"/>
        <v/>
      </c>
      <c r="EB50" s="44" t="str">
        <f ca="1">IF(AND(DX50="YES",EA50&lt;&gt;""),IF(EA50&lt;=VLOOKUP(DK50,'Players Stats'!$C$88:$H$127,6),1,0),"")</f>
        <v/>
      </c>
      <c r="EC50" s="27">
        <f t="shared" ca="1" si="56"/>
        <v>0.38739607004914467</v>
      </c>
      <c r="ED50" s="44" t="str">
        <f ca="1">IF(EC50="","",IF(EC50&lt;=Simulation!$K$7,"YES","NO"))</f>
        <v>NO</v>
      </c>
      <c r="EE50" s="27">
        <f t="shared" ca="1" si="57"/>
        <v>0.64758498251715391</v>
      </c>
      <c r="EF50" s="44">
        <f ca="1">IF(ED50="NO",IF(EE50&lt;=Simulation!$K$9,DH50,DI50),"")</f>
        <v>3</v>
      </c>
      <c r="EH50" s="44">
        <f t="shared" ca="1" si="58"/>
        <v>16</v>
      </c>
      <c r="EI50" s="6" t="str">
        <f t="shared" ca="1" si="59"/>
        <v>-</v>
      </c>
      <c r="EJ50" s="44">
        <f t="shared" ca="1" si="60"/>
        <v>13</v>
      </c>
      <c r="EL50" s="44" t="str">
        <f t="shared" ca="1" si="4"/>
        <v/>
      </c>
      <c r="EM50" s="44" t="str">
        <f t="shared" ca="1" si="4"/>
        <v/>
      </c>
      <c r="EN50" s="44" t="str">
        <f t="shared" ca="1" si="4"/>
        <v/>
      </c>
    </row>
    <row r="51" spans="2:144">
      <c r="B51" s="44">
        <f ca="1">IF(B50&lt;&gt;"",IF(AND(B50&lt;60*Simulation!$K$8, B50+C51&lt;60*Simulation!$K$8),B50+C51,""),"")</f>
        <v>636</v>
      </c>
      <c r="C51" s="44">
        <f ca="1">IF(B50&lt;&gt;"",IF(AND(AB50&lt;&gt;"", D50=AB50),RANDBETWEEN(Simulation!$N$6,Simulation!$P$6),RANDBETWEEN(Simulation!$N$5,Simulation!$P$5)),"")</f>
        <v>23</v>
      </c>
      <c r="D51" s="44">
        <f t="shared" ca="1" si="61"/>
        <v>1</v>
      </c>
      <c r="E51" s="44">
        <f t="shared" ca="1" si="5"/>
        <v>3</v>
      </c>
      <c r="F51" s="27">
        <f t="shared" ca="1" si="6"/>
        <v>0.68608018838113571</v>
      </c>
      <c r="G51" s="44">
        <f t="shared" ca="1" si="7"/>
        <v>4</v>
      </c>
      <c r="H51" s="44" t="str">
        <f ca="1">IF(B51&lt;&gt;"",VLOOKUP(G51,'Players Stats'!$C$88:$D$127,2),"")</f>
        <v>Power Forward</v>
      </c>
      <c r="I51" s="44" t="str">
        <f ca="1">IF(B51&lt;&gt;"",VLOOKUP(G51,'Players Stats'!$C$88:$E$127,3),"")</f>
        <v>Shane Battier</v>
      </c>
      <c r="J51" s="27">
        <f t="shared" ca="1" si="8"/>
        <v>0.91241168816528373</v>
      </c>
      <c r="K51" s="44">
        <f ca="1">IF(B51&lt;&gt;"",VLOOKUP('Semi 1'!G51-5*('Semi 1'!D51-1),'Players Stats'!$B$136:$J$140,1+E51),"")</f>
        <v>0.11534999999999999</v>
      </c>
      <c r="L51" s="44" t="str">
        <f t="shared" ca="1" si="62"/>
        <v>NO</v>
      </c>
      <c r="M51" s="27">
        <f t="shared" ca="1" si="9"/>
        <v>0.1971160639931131</v>
      </c>
      <c r="N51" s="44">
        <f ca="1">IF(B51&lt;&gt;"",IF(L51="NO",VLOOKUP(G51,'Players Stats'!$C$88:$I$127,7),""),"")</f>
        <v>0.46808510638297873</v>
      </c>
      <c r="O51" s="44">
        <f t="shared" ca="1" si="63"/>
        <v>3</v>
      </c>
      <c r="P51" s="27">
        <f t="shared" ca="1" si="10"/>
        <v>0.14924801334354976</v>
      </c>
      <c r="Q51" s="44">
        <f ca="1">IF(L51="NO",VLOOKUP(G51,'Players Stats'!$C$88:$H$127,7-'Semi 1'!O51),"")</f>
        <v>0.43</v>
      </c>
      <c r="R51" s="44">
        <f t="shared" ca="1" si="64"/>
        <v>3</v>
      </c>
      <c r="S51" s="27" t="str">
        <f t="shared" ca="1" si="11"/>
        <v/>
      </c>
      <c r="T51" s="44" t="str">
        <f ca="1">IF(S51="","",IF(S51&lt;=VLOOKUP(G51,'Players Stats'!$C$88:$L$127,10),"YES","NO"))</f>
        <v/>
      </c>
      <c r="U51" s="27" t="str">
        <f t="shared" ca="1" si="12"/>
        <v/>
      </c>
      <c r="V51" s="44" t="str">
        <f ca="1">IF(T51="YES",IF(U51&lt;=VLOOKUP(G51,'Players Stats'!$C$88:$H$127,6),1,0),"")</f>
        <v/>
      </c>
      <c r="W51" s="27" t="str">
        <f t="shared" ca="1" si="13"/>
        <v/>
      </c>
      <c r="X51" s="44" t="str">
        <f ca="1">IF(AND(T51="YES",W51&lt;&gt;""),IF(W51&lt;=VLOOKUP(G51,'Players Stats'!$C$88:$H$127,6),1,0),"")</f>
        <v/>
      </c>
      <c r="Y51" s="27" t="str">
        <f t="shared" ca="1" si="14"/>
        <v/>
      </c>
      <c r="Z51" s="44" t="str">
        <f ca="1">IF(Y51="","",IF(Y51&lt;=Simulation!$K$7,"YES","NO"))</f>
        <v/>
      </c>
      <c r="AA51" s="27" t="str">
        <f t="shared" ca="1" si="15"/>
        <v/>
      </c>
      <c r="AB51" s="44" t="str">
        <f ca="1">IF(Z51="NO",IF(AA51&lt;=Simulation!$K$9,D51,E51),"")</f>
        <v/>
      </c>
      <c r="AD51" s="44">
        <f t="shared" ca="1" si="16"/>
        <v>15</v>
      </c>
      <c r="AE51" s="6" t="str">
        <f t="shared" ca="1" si="17"/>
        <v>-</v>
      </c>
      <c r="AF51" s="44">
        <f t="shared" ca="1" si="18"/>
        <v>17</v>
      </c>
      <c r="AH51" s="44" t="str">
        <f t="shared" ca="1" si="77"/>
        <v/>
      </c>
      <c r="AI51" s="44" t="str">
        <f t="shared" ca="1" si="77"/>
        <v/>
      </c>
      <c r="AJ51" s="44" t="str">
        <f t="shared" ca="1" si="77"/>
        <v/>
      </c>
      <c r="AL51" s="44">
        <f ca="1">IF(AL50&lt;&gt;"",IF(AND(AL50&lt;60*Simulation!$K$8, AL50+AM51&lt;60*Simulation!$K$8),AL50+AM51,""),"")</f>
        <v>698</v>
      </c>
      <c r="AM51" s="44">
        <f ca="1">IF(AL50&lt;&gt;"",IF(AND(BL50&lt;&gt;"", AN50=BL50),RANDBETWEEN(Simulation!$N$6,Simulation!$P$6),RANDBETWEEN(Simulation!$N$5,Simulation!$P$5)),"")</f>
        <v>23</v>
      </c>
      <c r="AN51" s="44">
        <f t="shared" ca="1" si="65"/>
        <v>1</v>
      </c>
      <c r="AO51" s="44">
        <f t="shared" ca="1" si="19"/>
        <v>3</v>
      </c>
      <c r="AP51" s="27">
        <f t="shared" ca="1" si="20"/>
        <v>0.83852465093727757</v>
      </c>
      <c r="AQ51" s="44">
        <f t="shared" ca="1" si="21"/>
        <v>5</v>
      </c>
      <c r="AR51" s="44" t="str">
        <f ca="1">IF(AL51&lt;&gt;"",VLOOKUP(AQ51,'Players Stats'!$C$88:$D$127,2),"")</f>
        <v>Center</v>
      </c>
      <c r="AS51" s="44" t="str">
        <f ca="1">IF(AL51&lt;&gt;"",VLOOKUP(AQ51,'Players Stats'!$C$88:$E$127,3),"")</f>
        <v>Chris Bosh</v>
      </c>
      <c r="AT51" s="27">
        <f t="shared" ca="1" si="22"/>
        <v>0.66918678122406383</v>
      </c>
      <c r="AU51" s="44">
        <f ca="1">IF(AL51&lt;&gt;"",VLOOKUP('Semi 1'!AQ51-5*('Semi 1'!AN51-1),'Players Stats'!$B$136:$J$140,1+AO51),"")</f>
        <v>0.14460000000000001</v>
      </c>
      <c r="AV51" s="44" t="str">
        <f t="shared" ca="1" si="66"/>
        <v>NO</v>
      </c>
      <c r="AW51" s="27">
        <f t="shared" ca="1" si="23"/>
        <v>1.5955885330768194E-2</v>
      </c>
      <c r="AX51" s="44">
        <f ca="1">IF(AL51&lt;&gt;"",IF(AV51="NO",VLOOKUP(AQ51,'Players Stats'!$C$88:$I$127,7),""),"")</f>
        <v>7.5187969924812026E-2</v>
      </c>
      <c r="AY51" s="44">
        <f t="shared" ca="1" si="67"/>
        <v>3</v>
      </c>
      <c r="AZ51" s="27">
        <f t="shared" ca="1" si="24"/>
        <v>0.87826472559259827</v>
      </c>
      <c r="BA51" s="44">
        <f ca="1">IF(AV51="NO",VLOOKUP(AQ51,'Players Stats'!$C$88:$H$127,7-'Semi 1'!AY51),"")</f>
        <v>0.28399999999999997</v>
      </c>
      <c r="BB51" s="44">
        <f t="shared" ca="1" si="68"/>
        <v>0</v>
      </c>
      <c r="BC51" s="27" t="str">
        <f t="shared" ca="1" si="25"/>
        <v/>
      </c>
      <c r="BD51" s="44" t="str">
        <f ca="1">IF(BC51="","",IF(BC51&lt;=VLOOKUP(AQ51,'Players Stats'!$C$88:$L$127,10),"YES","NO"))</f>
        <v/>
      </c>
      <c r="BE51" s="27" t="str">
        <f t="shared" ca="1" si="26"/>
        <v/>
      </c>
      <c r="BF51" s="44" t="str">
        <f ca="1">IF(BD51="YES",IF(BE51&lt;=VLOOKUP(AQ51,'Players Stats'!$C$88:$H$127,6),1,0),"")</f>
        <v/>
      </c>
      <c r="BG51" s="27" t="str">
        <f t="shared" ca="1" si="27"/>
        <v/>
      </c>
      <c r="BH51" s="44" t="str">
        <f ca="1">IF(AND(BD51="YES",BG51&lt;&gt;""),IF(BG51&lt;=VLOOKUP(AQ51,'Players Stats'!$C$88:$H$127,6),1,0),"")</f>
        <v/>
      </c>
      <c r="BI51" s="27" t="str">
        <f t="shared" ca="1" si="28"/>
        <v/>
      </c>
      <c r="BJ51" s="44" t="str">
        <f ca="1">IF(BI51="","",IF(BI51&lt;=Simulation!$K$7,"YES","NO"))</f>
        <v/>
      </c>
      <c r="BK51" s="27" t="str">
        <f t="shared" ca="1" si="29"/>
        <v/>
      </c>
      <c r="BL51" s="44" t="str">
        <f ca="1">IF(BJ51="NO",IF(BK51&lt;=Simulation!$K$9,AN51,AO51),"")</f>
        <v/>
      </c>
      <c r="BN51" s="44">
        <f t="shared" ca="1" si="30"/>
        <v>20</v>
      </c>
      <c r="BO51" s="6" t="str">
        <f t="shared" ca="1" si="31"/>
        <v>-</v>
      </c>
      <c r="BP51" s="44">
        <f t="shared" ca="1" si="32"/>
        <v>23</v>
      </c>
      <c r="BR51" s="44" t="str">
        <f t="shared" ca="1" si="2"/>
        <v/>
      </c>
      <c r="BS51" s="44" t="str">
        <f t="shared" ca="1" si="2"/>
        <v/>
      </c>
      <c r="BT51" s="44" t="str">
        <f t="shared" ca="1" si="2"/>
        <v/>
      </c>
      <c r="BU51" s="44"/>
      <c r="BV51" s="44">
        <f ca="1">IF(BV50&lt;&gt;"",IF(AND(BV50&lt;60*Simulation!$K$8, BV50+BW51&lt;60*Simulation!$K$8),BV50+BW51,""),"")</f>
        <v>586</v>
      </c>
      <c r="BW51" s="44">
        <f ca="1">IF(BV50&lt;&gt;"",IF(AND(CV50&lt;&gt;"", BX50=CV50),RANDBETWEEN(Simulation!$N$6,Simulation!$P$6),RANDBETWEEN(Simulation!$N$5,Simulation!$P$5)),"")</f>
        <v>12</v>
      </c>
      <c r="BX51" s="44">
        <f t="shared" ca="1" si="69"/>
        <v>3</v>
      </c>
      <c r="BY51" s="44">
        <f t="shared" ca="1" si="33"/>
        <v>1</v>
      </c>
      <c r="BZ51" s="27">
        <f t="shared" ca="1" si="34"/>
        <v>0.91854909755471437</v>
      </c>
      <c r="CA51" s="44">
        <f t="shared" ca="1" si="35"/>
        <v>15</v>
      </c>
      <c r="CB51" s="44" t="str">
        <f ca="1">IF(BV51&lt;&gt;"",VLOOKUP(CA51,'Players Stats'!$C$88:$D$127,2),"")</f>
        <v>Center</v>
      </c>
      <c r="CC51" s="44" t="str">
        <f ca="1">IF(BV51&lt;&gt;"",VLOOKUP(CA51,'Players Stats'!$C$88:$E$127,3),"")</f>
        <v>Roy Hibbert</v>
      </c>
      <c r="CD51" s="27">
        <f t="shared" ca="1" si="36"/>
        <v>0.27738955055597148</v>
      </c>
      <c r="CE51" s="44">
        <f ca="1">IF(BV51&lt;&gt;"",VLOOKUP('Semi 1'!CA51-5*('Semi 1'!BX51-1),'Players Stats'!$B$136:$J$140,1+BY51),"")</f>
        <v>0.11485000000000001</v>
      </c>
      <c r="CF51" s="44" t="str">
        <f t="shared" ca="1" si="70"/>
        <v>NO</v>
      </c>
      <c r="CG51" s="27">
        <f t="shared" ca="1" si="37"/>
        <v>0.16336070868854491</v>
      </c>
      <c r="CH51" s="44">
        <f ca="1">IF(BV51&lt;&gt;"",IF(CF51="NO",VLOOKUP(CA51,'Players Stats'!$C$88:$I$127,7),""),"")</f>
        <v>9.0909090909090922E-3</v>
      </c>
      <c r="CI51" s="44">
        <f t="shared" ca="1" si="71"/>
        <v>2</v>
      </c>
      <c r="CJ51" s="27">
        <f t="shared" ca="1" si="38"/>
        <v>0.83020405142370968</v>
      </c>
      <c r="CK51" s="44">
        <f ca="1">IF(CF51="NO",VLOOKUP(CA51,'Players Stats'!$C$88:$H$127,7-'Semi 1'!CI51),"")</f>
        <v>0.44800000000000001</v>
      </c>
      <c r="CL51" s="44">
        <f t="shared" ca="1" si="72"/>
        <v>0</v>
      </c>
      <c r="CM51" s="27">
        <f t="shared" ca="1" si="39"/>
        <v>0.23269442749422853</v>
      </c>
      <c r="CN51" s="44" t="str">
        <f ca="1">IF(CM51="","",IF(CM51&lt;=VLOOKUP(CA51,'Players Stats'!$C$88:$L$127,10),"YES","NO"))</f>
        <v>NO</v>
      </c>
      <c r="CO51" s="27" t="str">
        <f t="shared" ca="1" si="40"/>
        <v/>
      </c>
      <c r="CP51" s="44" t="str">
        <f ca="1">IF(CN51="YES",IF(CO51&lt;=VLOOKUP(CA51,'Players Stats'!$C$88:$H$127,6),1,0),"")</f>
        <v/>
      </c>
      <c r="CQ51" s="27" t="str">
        <f t="shared" ca="1" si="41"/>
        <v/>
      </c>
      <c r="CR51" s="44" t="str">
        <f ca="1">IF(AND(CN51="YES",CQ51&lt;&gt;""),IF(CQ51&lt;=VLOOKUP(CA51,'Players Stats'!$C$88:$H$127,6),1,0),"")</f>
        <v/>
      </c>
      <c r="CS51" s="27">
        <f t="shared" ca="1" si="42"/>
        <v>0.38820905658089111</v>
      </c>
      <c r="CT51" s="44" t="str">
        <f ca="1">IF(CS51="","",IF(CS51&lt;=Simulation!$K$7,"YES","NO"))</f>
        <v>NO</v>
      </c>
      <c r="CU51" s="27">
        <f t="shared" ca="1" si="43"/>
        <v>0.91802818021791788</v>
      </c>
      <c r="CV51" s="44">
        <f ca="1">IF(CT51="NO",IF(CU51&lt;=Simulation!$K$9,BX51,BY51),"")</f>
        <v>1</v>
      </c>
      <c r="CX51" s="44">
        <f t="shared" ca="1" si="44"/>
        <v>17</v>
      </c>
      <c r="CY51" s="6" t="str">
        <f t="shared" ca="1" si="45"/>
        <v>-</v>
      </c>
      <c r="CZ51" s="44">
        <f t="shared" ca="1" si="46"/>
        <v>12</v>
      </c>
      <c r="DB51" s="44" t="str">
        <f t="shared" ca="1" si="3"/>
        <v/>
      </c>
      <c r="DC51" s="44" t="str">
        <f t="shared" ca="1" si="3"/>
        <v/>
      </c>
      <c r="DD51" s="44" t="str">
        <f t="shared" ca="1" si="3"/>
        <v/>
      </c>
      <c r="DE51" s="44"/>
      <c r="DF51" s="44">
        <f ca="1">IF(DF50&lt;&gt;"",IF(AND(DF50&lt;60*Simulation!$K$8, DF50+DG51&lt;60*Simulation!$K$8),DF50+DG51,""),"")</f>
        <v>569</v>
      </c>
      <c r="DG51" s="44">
        <f ca="1">IF(DF50&lt;&gt;"",IF(AND(EF50&lt;&gt;"", DH50=EF50),RANDBETWEEN(Simulation!$N$6,Simulation!$P$6),RANDBETWEEN(Simulation!$N$5,Simulation!$P$5)),"")</f>
        <v>18</v>
      </c>
      <c r="DH51" s="44">
        <f t="shared" ca="1" si="73"/>
        <v>3</v>
      </c>
      <c r="DI51" s="44">
        <f t="shared" ca="1" si="47"/>
        <v>1</v>
      </c>
      <c r="DJ51" s="27">
        <f t="shared" ca="1" si="48"/>
        <v>0.80360013203562175</v>
      </c>
      <c r="DK51" s="44">
        <f t="shared" ca="1" si="49"/>
        <v>15</v>
      </c>
      <c r="DL51" s="44" t="str">
        <f ca="1">IF(DF51&lt;&gt;"",VLOOKUP(DK51,'Players Stats'!$C$88:$D$127,2),"")</f>
        <v>Center</v>
      </c>
      <c r="DM51" s="44" t="str">
        <f ca="1">IF(DF51&lt;&gt;"",VLOOKUP(DK51,'Players Stats'!$C$88:$E$127,3),"")</f>
        <v>Roy Hibbert</v>
      </c>
      <c r="DN51" s="27">
        <f t="shared" ca="1" si="50"/>
        <v>0.71674787181962807</v>
      </c>
      <c r="DO51" s="44">
        <f ca="1">IF(DF51&lt;&gt;"",VLOOKUP('Semi 1'!DK51-5*('Semi 1'!DH51-1),'Players Stats'!$B$136:$J$140,1+DI51),"")</f>
        <v>0.11485000000000001</v>
      </c>
      <c r="DP51" s="44" t="str">
        <f t="shared" ca="1" si="74"/>
        <v>NO</v>
      </c>
      <c r="DQ51" s="27">
        <f t="shared" ca="1" si="51"/>
        <v>0.3277588091745639</v>
      </c>
      <c r="DR51" s="44">
        <f ca="1">IF(DF51&lt;&gt;"",IF(DP51="NO",VLOOKUP(DK51,'Players Stats'!$C$88:$I$127,7),""),"")</f>
        <v>9.0909090909090922E-3</v>
      </c>
      <c r="DS51" s="44">
        <f t="shared" ca="1" si="75"/>
        <v>2</v>
      </c>
      <c r="DT51" s="27">
        <f t="shared" ca="1" si="52"/>
        <v>0.20647799072074136</v>
      </c>
      <c r="DU51" s="44">
        <f ca="1">IF(DP51="NO",VLOOKUP(DK51,'Players Stats'!$C$88:$H$127,7-'Semi 1'!DS51),"")</f>
        <v>0.44800000000000001</v>
      </c>
      <c r="DV51" s="44">
        <f t="shared" ca="1" si="76"/>
        <v>2</v>
      </c>
      <c r="DW51" s="27">
        <f t="shared" ca="1" si="53"/>
        <v>0.44848211491090728</v>
      </c>
      <c r="DX51" s="44" t="str">
        <f ca="1">IF(DW51="","",IF(DW51&lt;=VLOOKUP(DK51,'Players Stats'!$C$88:$L$127,10),"YES","NO"))</f>
        <v>NO</v>
      </c>
      <c r="DY51" s="27" t="str">
        <f t="shared" ca="1" si="54"/>
        <v/>
      </c>
      <c r="DZ51" s="44" t="str">
        <f ca="1">IF(DX51="YES",IF(DY51&lt;=VLOOKUP(DK51,'Players Stats'!$C$88:$H$127,6),1,0),"")</f>
        <v/>
      </c>
      <c r="EA51" s="27" t="str">
        <f t="shared" ca="1" si="55"/>
        <v/>
      </c>
      <c r="EB51" s="44" t="str">
        <f ca="1">IF(AND(DX51="YES",EA51&lt;&gt;""),IF(EA51&lt;=VLOOKUP(DK51,'Players Stats'!$C$88:$H$127,6),1,0),"")</f>
        <v/>
      </c>
      <c r="EC51" s="27" t="str">
        <f t="shared" ca="1" si="56"/>
        <v/>
      </c>
      <c r="ED51" s="44" t="str">
        <f ca="1">IF(EC51="","",IF(EC51&lt;=Simulation!$K$7,"YES","NO"))</f>
        <v/>
      </c>
      <c r="EE51" s="27" t="str">
        <f t="shared" ca="1" si="57"/>
        <v/>
      </c>
      <c r="EF51" s="44" t="str">
        <f ca="1">IF(ED51="NO",IF(EE51&lt;=Simulation!$K$9,DH51,DI51),"")</f>
        <v/>
      </c>
      <c r="EH51" s="44">
        <f t="shared" ca="1" si="58"/>
        <v>16</v>
      </c>
      <c r="EI51" s="6" t="str">
        <f t="shared" ca="1" si="59"/>
        <v>-</v>
      </c>
      <c r="EJ51" s="44">
        <f t="shared" ca="1" si="60"/>
        <v>15</v>
      </c>
      <c r="EL51" s="44" t="str">
        <f t="shared" ca="1" si="4"/>
        <v/>
      </c>
      <c r="EM51" s="44" t="str">
        <f t="shared" ca="1" si="4"/>
        <v/>
      </c>
      <c r="EN51" s="44" t="str">
        <f t="shared" ca="1" si="4"/>
        <v/>
      </c>
    </row>
    <row r="52" spans="2:144">
      <c r="B52" s="44">
        <f ca="1">IF(B51&lt;&gt;"",IF(AND(B51&lt;60*Simulation!$K$8, B51+C52&lt;60*Simulation!$K$8),B51+C52,""),"")</f>
        <v>648</v>
      </c>
      <c r="C52" s="44">
        <f ca="1">IF(B51&lt;&gt;"",IF(AND(AB51&lt;&gt;"", D51=AB51),RANDBETWEEN(Simulation!$N$6,Simulation!$P$6),RANDBETWEEN(Simulation!$N$5,Simulation!$P$5)),"")</f>
        <v>12</v>
      </c>
      <c r="D52" s="44">
        <f t="shared" ca="1" si="61"/>
        <v>3</v>
      </c>
      <c r="E52" s="44">
        <f t="shared" ca="1" si="5"/>
        <v>1</v>
      </c>
      <c r="F52" s="27">
        <f t="shared" ca="1" si="6"/>
        <v>4.4434422898117276E-2</v>
      </c>
      <c r="G52" s="44">
        <f t="shared" ca="1" si="7"/>
        <v>11</v>
      </c>
      <c r="H52" s="44" t="str">
        <f ca="1">IF(B52&lt;&gt;"",VLOOKUP(G52,'Players Stats'!$C$88:$D$127,2),"")</f>
        <v>Point Guard</v>
      </c>
      <c r="I52" s="44" t="str">
        <f ca="1">IF(B52&lt;&gt;"",VLOOKUP(G52,'Players Stats'!$C$88:$E$127,3),"")</f>
        <v>Lance Stephenson</v>
      </c>
      <c r="J52" s="27">
        <f t="shared" ca="1" si="8"/>
        <v>0.50029739704147524</v>
      </c>
      <c r="K52" s="44">
        <f ca="1">IF(B52&lt;&gt;"",VLOOKUP('Semi 1'!G52-5*('Semi 1'!D52-1),'Players Stats'!$B$136:$J$140,1+E52),"")</f>
        <v>0.13875000000000001</v>
      </c>
      <c r="L52" s="44" t="str">
        <f t="shared" ca="1" si="62"/>
        <v>NO</v>
      </c>
      <c r="M52" s="27">
        <f t="shared" ca="1" si="9"/>
        <v>0.53237940893533964</v>
      </c>
      <c r="N52" s="44">
        <f ca="1">IF(B52&lt;&gt;"",IF(L52="NO",VLOOKUP(G52,'Players Stats'!$C$88:$I$127,7),""),"")</f>
        <v>0.23762376237623761</v>
      </c>
      <c r="O52" s="44">
        <f t="shared" ca="1" si="63"/>
        <v>2</v>
      </c>
      <c r="P52" s="27">
        <f t="shared" ca="1" si="10"/>
        <v>0.19832210967378261</v>
      </c>
      <c r="Q52" s="44">
        <f ca="1">IF(L52="NO",VLOOKUP(G52,'Players Stats'!$C$88:$H$127,7-'Semi 1'!O52),"")</f>
        <v>0.46</v>
      </c>
      <c r="R52" s="44">
        <f t="shared" ca="1" si="64"/>
        <v>2</v>
      </c>
      <c r="S52" s="27">
        <f t="shared" ca="1" si="11"/>
        <v>0.4340926420429474</v>
      </c>
      <c r="T52" s="44" t="str">
        <f ca="1">IF(S52="","",IF(S52&lt;=VLOOKUP(G52,'Players Stats'!$C$88:$L$127,10),"YES","NO"))</f>
        <v>NO</v>
      </c>
      <c r="U52" s="27" t="str">
        <f t="shared" ca="1" si="12"/>
        <v/>
      </c>
      <c r="V52" s="44" t="str">
        <f ca="1">IF(T52="YES",IF(U52&lt;=VLOOKUP(G52,'Players Stats'!$C$88:$H$127,6),1,0),"")</f>
        <v/>
      </c>
      <c r="W52" s="27" t="str">
        <f t="shared" ca="1" si="13"/>
        <v/>
      </c>
      <c r="X52" s="44" t="str">
        <f ca="1">IF(AND(T52="YES",W52&lt;&gt;""),IF(W52&lt;=VLOOKUP(G52,'Players Stats'!$C$88:$H$127,6),1,0),"")</f>
        <v/>
      </c>
      <c r="Y52" s="27" t="str">
        <f t="shared" ca="1" si="14"/>
        <v/>
      </c>
      <c r="Z52" s="44" t="str">
        <f ca="1">IF(Y52="","",IF(Y52&lt;=Simulation!$K$7,"YES","NO"))</f>
        <v/>
      </c>
      <c r="AA52" s="27" t="str">
        <f t="shared" ca="1" si="15"/>
        <v/>
      </c>
      <c r="AB52" s="44" t="str">
        <f ca="1">IF(Z52="NO",IF(AA52&lt;=Simulation!$K$9,D52,E52),"")</f>
        <v/>
      </c>
      <c r="AD52" s="44">
        <f t="shared" ca="1" si="16"/>
        <v>15</v>
      </c>
      <c r="AE52" s="6" t="str">
        <f t="shared" ca="1" si="17"/>
        <v>-</v>
      </c>
      <c r="AF52" s="44">
        <f t="shared" ca="1" si="18"/>
        <v>19</v>
      </c>
      <c r="AH52" s="44" t="str">
        <f t="shared" ca="1" si="77"/>
        <v/>
      </c>
      <c r="AI52" s="44" t="str">
        <f t="shared" ca="1" si="77"/>
        <v/>
      </c>
      <c r="AJ52" s="44" t="str">
        <f t="shared" ca="1" si="77"/>
        <v/>
      </c>
      <c r="AL52" s="44">
        <f ca="1">IF(AL51&lt;&gt;"",IF(AND(AL51&lt;60*Simulation!$K$8, AL51+AM52&lt;60*Simulation!$K$8),AL51+AM52,""),"")</f>
        <v>707</v>
      </c>
      <c r="AM52" s="44">
        <f ca="1">IF(AL51&lt;&gt;"",IF(AND(BL51&lt;&gt;"", AN51=BL51),RANDBETWEEN(Simulation!$N$6,Simulation!$P$6),RANDBETWEEN(Simulation!$N$5,Simulation!$P$5)),"")</f>
        <v>9</v>
      </c>
      <c r="AN52" s="44">
        <f t="shared" ca="1" si="65"/>
        <v>3</v>
      </c>
      <c r="AO52" s="44">
        <f t="shared" ca="1" si="19"/>
        <v>1</v>
      </c>
      <c r="AP52" s="27">
        <f t="shared" ca="1" si="20"/>
        <v>0.52612970225283751</v>
      </c>
      <c r="AQ52" s="44">
        <f t="shared" ca="1" si="21"/>
        <v>13</v>
      </c>
      <c r="AR52" s="44" t="str">
        <f ca="1">IF(AL52&lt;&gt;"",VLOOKUP(AQ52,'Players Stats'!$C$88:$D$127,2),"")</f>
        <v>Small Forward</v>
      </c>
      <c r="AS52" s="44" t="str">
        <f ca="1">IF(AL52&lt;&gt;"",VLOOKUP(AQ52,'Players Stats'!$C$88:$E$127,3),"")</f>
        <v>David West</v>
      </c>
      <c r="AT52" s="27">
        <f t="shared" ca="1" si="22"/>
        <v>4.4756656295609099E-2</v>
      </c>
      <c r="AU52" s="44">
        <f ca="1">IF(AL52&lt;&gt;"",VLOOKUP('Semi 1'!AQ52-5*('Semi 1'!AN52-1),'Players Stats'!$B$136:$J$140,1+AO52),"")</f>
        <v>0.12745000000000001</v>
      </c>
      <c r="AV52" s="44" t="str">
        <f t="shared" ca="1" si="66"/>
        <v>YES</v>
      </c>
      <c r="AW52" s="27" t="str">
        <f t="shared" ca="1" si="23"/>
        <v/>
      </c>
      <c r="AX52" s="44" t="str">
        <f ca="1">IF(AL52&lt;&gt;"",IF(AV52="NO",VLOOKUP(AQ52,'Players Stats'!$C$88:$I$127,7),""),"")</f>
        <v/>
      </c>
      <c r="AY52" s="44" t="str">
        <f t="shared" ca="1" si="67"/>
        <v/>
      </c>
      <c r="AZ52" s="27" t="str">
        <f t="shared" ca="1" si="24"/>
        <v/>
      </c>
      <c r="BA52" s="44" t="str">
        <f ca="1">IF(AV52="NO",VLOOKUP(AQ52,'Players Stats'!$C$88:$H$127,7-'Semi 1'!AY52),"")</f>
        <v/>
      </c>
      <c r="BB52" s="44" t="str">
        <f t="shared" ca="1" si="68"/>
        <v/>
      </c>
      <c r="BC52" s="27" t="str">
        <f t="shared" ca="1" si="25"/>
        <v/>
      </c>
      <c r="BD52" s="44" t="str">
        <f ca="1">IF(BC52="","",IF(BC52&lt;=VLOOKUP(AQ52,'Players Stats'!$C$88:$L$127,10),"YES","NO"))</f>
        <v/>
      </c>
      <c r="BE52" s="27" t="str">
        <f t="shared" ca="1" si="26"/>
        <v/>
      </c>
      <c r="BF52" s="44" t="str">
        <f ca="1">IF(BD52="YES",IF(BE52&lt;=VLOOKUP(AQ52,'Players Stats'!$C$88:$H$127,6),1,0),"")</f>
        <v/>
      </c>
      <c r="BG52" s="27" t="str">
        <f t="shared" ca="1" si="27"/>
        <v/>
      </c>
      <c r="BH52" s="44" t="str">
        <f ca="1">IF(AND(BD52="YES",BG52&lt;&gt;""),IF(BG52&lt;=VLOOKUP(AQ52,'Players Stats'!$C$88:$H$127,6),1,0),"")</f>
        <v/>
      </c>
      <c r="BI52" s="27" t="str">
        <f t="shared" ca="1" si="28"/>
        <v/>
      </c>
      <c r="BJ52" s="44" t="str">
        <f ca="1">IF(BI52="","",IF(BI52&lt;=Simulation!$K$7,"YES","NO"))</f>
        <v/>
      </c>
      <c r="BK52" s="27" t="str">
        <f t="shared" ca="1" si="29"/>
        <v/>
      </c>
      <c r="BL52" s="44" t="str">
        <f ca="1">IF(BJ52="NO",IF(BK52&lt;=Simulation!$K$9,AN52,AO52),"")</f>
        <v/>
      </c>
      <c r="BN52" s="44">
        <f t="shared" ca="1" si="30"/>
        <v>20</v>
      </c>
      <c r="BO52" s="6" t="str">
        <f t="shared" ca="1" si="31"/>
        <v>-</v>
      </c>
      <c r="BP52" s="44">
        <f t="shared" ca="1" si="32"/>
        <v>23</v>
      </c>
      <c r="BR52" s="44" t="str">
        <f t="shared" ca="1" si="2"/>
        <v/>
      </c>
      <c r="BS52" s="44" t="str">
        <f t="shared" ca="1" si="2"/>
        <v/>
      </c>
      <c r="BT52" s="44" t="str">
        <f t="shared" ca="1" si="2"/>
        <v/>
      </c>
      <c r="BU52" s="44"/>
      <c r="BV52" s="44">
        <f ca="1">IF(BV51&lt;&gt;"",IF(AND(BV51&lt;60*Simulation!$K$8, BV51+BW52&lt;60*Simulation!$K$8),BV51+BW52,""),"")</f>
        <v>610</v>
      </c>
      <c r="BW52" s="44">
        <f ca="1">IF(BV51&lt;&gt;"",IF(AND(CV51&lt;&gt;"", BX51=CV51),RANDBETWEEN(Simulation!$N$6,Simulation!$P$6),RANDBETWEEN(Simulation!$N$5,Simulation!$P$5)),"")</f>
        <v>24</v>
      </c>
      <c r="BX52" s="44">
        <f t="shared" ca="1" si="69"/>
        <v>1</v>
      </c>
      <c r="BY52" s="44">
        <f t="shared" ca="1" si="33"/>
        <v>3</v>
      </c>
      <c r="BZ52" s="27">
        <f t="shared" ca="1" si="34"/>
        <v>0.5678424150736382</v>
      </c>
      <c r="CA52" s="44">
        <f t="shared" ca="1" si="35"/>
        <v>3</v>
      </c>
      <c r="CB52" s="44" t="str">
        <f ca="1">IF(BV52&lt;&gt;"",VLOOKUP(CA52,'Players Stats'!$C$88:$D$127,2),"")</f>
        <v>Small Forward</v>
      </c>
      <c r="CC52" s="44" t="str">
        <f ca="1">IF(BV52&lt;&gt;"",VLOOKUP(CA52,'Players Stats'!$C$88:$E$127,3),"")</f>
        <v>LeBron James</v>
      </c>
      <c r="CD52" s="27">
        <f t="shared" ca="1" si="36"/>
        <v>0.18597379116952861</v>
      </c>
      <c r="CE52" s="44">
        <f ca="1">IF(BV52&lt;&gt;"",VLOOKUP('Semi 1'!CA52-5*('Semi 1'!BX52-1),'Players Stats'!$B$136:$J$140,1+BY52),"")</f>
        <v>0.10165000000000002</v>
      </c>
      <c r="CF52" s="44" t="str">
        <f t="shared" ca="1" si="70"/>
        <v>NO</v>
      </c>
      <c r="CG52" s="27">
        <f t="shared" ca="1" si="37"/>
        <v>0.439432041772438</v>
      </c>
      <c r="CH52" s="44">
        <f ca="1">IF(BV52&lt;&gt;"",IF(CF52="NO",VLOOKUP(CA52,'Players Stats'!$C$88:$I$127,7),""),"")</f>
        <v>0.15639810426540282</v>
      </c>
      <c r="CI52" s="44">
        <f t="shared" ca="1" si="71"/>
        <v>2</v>
      </c>
      <c r="CJ52" s="27">
        <f t="shared" ca="1" si="38"/>
        <v>0.65415010402084173</v>
      </c>
      <c r="CK52" s="44">
        <f ca="1">IF(CF52="NO",VLOOKUP(CA52,'Players Stats'!$C$88:$H$127,7-'Semi 1'!CI52),"")</f>
        <v>0.56499999999999995</v>
      </c>
      <c r="CL52" s="44">
        <f t="shared" ca="1" si="72"/>
        <v>0</v>
      </c>
      <c r="CM52" s="27">
        <f t="shared" ca="1" si="39"/>
        <v>0.17244134029389435</v>
      </c>
      <c r="CN52" s="44" t="str">
        <f ca="1">IF(CM52="","",IF(CM52&lt;=VLOOKUP(CA52,'Players Stats'!$C$88:$L$127,10),"YES","NO"))</f>
        <v>NO</v>
      </c>
      <c r="CO52" s="27" t="str">
        <f t="shared" ca="1" si="40"/>
        <v/>
      </c>
      <c r="CP52" s="44" t="str">
        <f ca="1">IF(CN52="YES",IF(CO52&lt;=VLOOKUP(CA52,'Players Stats'!$C$88:$H$127,6),1,0),"")</f>
        <v/>
      </c>
      <c r="CQ52" s="27" t="str">
        <f t="shared" ca="1" si="41"/>
        <v/>
      </c>
      <c r="CR52" s="44" t="str">
        <f ca="1">IF(AND(CN52="YES",CQ52&lt;&gt;""),IF(CQ52&lt;=VLOOKUP(CA52,'Players Stats'!$C$88:$H$127,6),1,0),"")</f>
        <v/>
      </c>
      <c r="CS52" s="27">
        <f t="shared" ca="1" si="42"/>
        <v>0.56277512960400866</v>
      </c>
      <c r="CT52" s="44" t="str">
        <f ca="1">IF(CS52="","",IF(CS52&lt;=Simulation!$K$7,"YES","NO"))</f>
        <v>NO</v>
      </c>
      <c r="CU52" s="27">
        <f t="shared" ca="1" si="43"/>
        <v>0.8656464228972921</v>
      </c>
      <c r="CV52" s="44">
        <f ca="1">IF(CT52="NO",IF(CU52&lt;=Simulation!$K$9,BX52,BY52),"")</f>
        <v>3</v>
      </c>
      <c r="CX52" s="44">
        <f t="shared" ca="1" si="44"/>
        <v>17</v>
      </c>
      <c r="CY52" s="6" t="str">
        <f t="shared" ca="1" si="45"/>
        <v>-</v>
      </c>
      <c r="CZ52" s="44">
        <f t="shared" ca="1" si="46"/>
        <v>12</v>
      </c>
      <c r="DB52" s="44" t="str">
        <f t="shared" ca="1" si="3"/>
        <v/>
      </c>
      <c r="DC52" s="44" t="str">
        <f t="shared" ca="1" si="3"/>
        <v/>
      </c>
      <c r="DD52" s="44" t="str">
        <f t="shared" ca="1" si="3"/>
        <v/>
      </c>
      <c r="DE52" s="44"/>
      <c r="DF52" s="44">
        <f ca="1">IF(DF51&lt;&gt;"",IF(AND(DF51&lt;60*Simulation!$K$8, DF51+DG52&lt;60*Simulation!$K$8),DF51+DG52,""),"")</f>
        <v>593</v>
      </c>
      <c r="DG52" s="44">
        <f ca="1">IF(DF51&lt;&gt;"",IF(AND(EF51&lt;&gt;"", DH51=EF51),RANDBETWEEN(Simulation!$N$6,Simulation!$P$6),RANDBETWEEN(Simulation!$N$5,Simulation!$P$5)),"")</f>
        <v>24</v>
      </c>
      <c r="DH52" s="44">
        <f t="shared" ca="1" si="73"/>
        <v>1</v>
      </c>
      <c r="DI52" s="44">
        <f t="shared" ca="1" si="47"/>
        <v>3</v>
      </c>
      <c r="DJ52" s="27">
        <f t="shared" ca="1" si="48"/>
        <v>0.36306436985137214</v>
      </c>
      <c r="DK52" s="44">
        <f t="shared" ca="1" si="49"/>
        <v>2</v>
      </c>
      <c r="DL52" s="44" t="str">
        <f ca="1">IF(DF52&lt;&gt;"",VLOOKUP(DK52,'Players Stats'!$C$88:$D$127,2),"")</f>
        <v>Shooting Guard</v>
      </c>
      <c r="DM52" s="44" t="str">
        <f ca="1">IF(DF52&lt;&gt;"",VLOOKUP(DK52,'Players Stats'!$C$88:$E$127,3),"")</f>
        <v>Ray Allen</v>
      </c>
      <c r="DN52" s="27">
        <f t="shared" ca="1" si="50"/>
        <v>0.68565061361314394</v>
      </c>
      <c r="DO52" s="44">
        <f ca="1">IF(DF52&lt;&gt;"",VLOOKUP('Semi 1'!DK52-5*('Semi 1'!DH52-1),'Players Stats'!$B$136:$J$140,1+DI52),"")</f>
        <v>6.9400000000000003E-2</v>
      </c>
      <c r="DP52" s="44" t="str">
        <f t="shared" ca="1" si="74"/>
        <v>NO</v>
      </c>
      <c r="DQ52" s="27">
        <f t="shared" ca="1" si="51"/>
        <v>0.92769771978761095</v>
      </c>
      <c r="DR52" s="44">
        <f ca="1">IF(DF52&lt;&gt;"",IF(DP52="NO",VLOOKUP(DK52,'Players Stats'!$C$88:$I$127,7),""),"")</f>
        <v>0.33870967741935487</v>
      </c>
      <c r="DS52" s="44">
        <f t="shared" ca="1" si="75"/>
        <v>2</v>
      </c>
      <c r="DT52" s="27">
        <f t="shared" ca="1" si="52"/>
        <v>0.34525567451449812</v>
      </c>
      <c r="DU52" s="44">
        <f ca="1">IF(DP52="NO",VLOOKUP(DK52,'Players Stats'!$C$88:$H$127,7-'Semi 1'!DS52),"")</f>
        <v>0.44900000000000001</v>
      </c>
      <c r="DV52" s="44">
        <f t="shared" ca="1" si="76"/>
        <v>2</v>
      </c>
      <c r="DW52" s="27">
        <f t="shared" ca="1" si="53"/>
        <v>0.7871753527860279</v>
      </c>
      <c r="DX52" s="44" t="str">
        <f ca="1">IF(DW52="","",IF(DW52&lt;=VLOOKUP(DK52,'Players Stats'!$C$88:$L$127,10),"YES","NO"))</f>
        <v>NO</v>
      </c>
      <c r="DY52" s="27" t="str">
        <f t="shared" ca="1" si="54"/>
        <v/>
      </c>
      <c r="DZ52" s="44" t="str">
        <f ca="1">IF(DX52="YES",IF(DY52&lt;=VLOOKUP(DK52,'Players Stats'!$C$88:$H$127,6),1,0),"")</f>
        <v/>
      </c>
      <c r="EA52" s="27" t="str">
        <f t="shared" ca="1" si="55"/>
        <v/>
      </c>
      <c r="EB52" s="44" t="str">
        <f ca="1">IF(AND(DX52="YES",EA52&lt;&gt;""),IF(EA52&lt;=VLOOKUP(DK52,'Players Stats'!$C$88:$H$127,6),1,0),"")</f>
        <v/>
      </c>
      <c r="EC52" s="27" t="str">
        <f t="shared" ca="1" si="56"/>
        <v/>
      </c>
      <c r="ED52" s="44" t="str">
        <f ca="1">IF(EC52="","",IF(EC52&lt;=Simulation!$K$7,"YES","NO"))</f>
        <v/>
      </c>
      <c r="EE52" s="27" t="str">
        <f t="shared" ca="1" si="57"/>
        <v/>
      </c>
      <c r="EF52" s="44" t="str">
        <f ca="1">IF(ED52="NO",IF(EE52&lt;=Simulation!$K$9,DH52,DI52),"")</f>
        <v/>
      </c>
      <c r="EH52" s="44">
        <f t="shared" ca="1" si="58"/>
        <v>18</v>
      </c>
      <c r="EI52" s="6" t="str">
        <f t="shared" ca="1" si="59"/>
        <v>-</v>
      </c>
      <c r="EJ52" s="44">
        <f t="shared" ca="1" si="60"/>
        <v>15</v>
      </c>
      <c r="EL52" s="44" t="str">
        <f t="shared" ca="1" si="4"/>
        <v/>
      </c>
      <c r="EM52" s="44" t="str">
        <f t="shared" ca="1" si="4"/>
        <v/>
      </c>
      <c r="EN52" s="44" t="str">
        <f t="shared" ca="1" si="4"/>
        <v/>
      </c>
    </row>
    <row r="53" spans="2:144">
      <c r="B53" s="44">
        <f ca="1">IF(B52&lt;&gt;"",IF(AND(B52&lt;60*Simulation!$K$8, B52+C53&lt;60*Simulation!$K$8),B52+C53,""),"")</f>
        <v>657</v>
      </c>
      <c r="C53" s="44">
        <f ca="1">IF(B52&lt;&gt;"",IF(AND(AB52&lt;&gt;"", D52=AB52),RANDBETWEEN(Simulation!$N$6,Simulation!$P$6),RANDBETWEEN(Simulation!$N$5,Simulation!$P$5)),"")</f>
        <v>9</v>
      </c>
      <c r="D53" s="44">
        <f t="shared" ca="1" si="61"/>
        <v>1</v>
      </c>
      <c r="E53" s="44">
        <f t="shared" ca="1" si="5"/>
        <v>3</v>
      </c>
      <c r="F53" s="27">
        <f t="shared" ca="1" si="6"/>
        <v>0.89585680878393137</v>
      </c>
      <c r="G53" s="44">
        <f t="shared" ca="1" si="7"/>
        <v>5</v>
      </c>
      <c r="H53" s="44" t="str">
        <f ca="1">IF(B53&lt;&gt;"",VLOOKUP(G53,'Players Stats'!$C$88:$D$127,2),"")</f>
        <v>Center</v>
      </c>
      <c r="I53" s="44" t="str">
        <f ca="1">IF(B53&lt;&gt;"",VLOOKUP(G53,'Players Stats'!$C$88:$E$127,3),"")</f>
        <v>Chris Bosh</v>
      </c>
      <c r="J53" s="27">
        <f t="shared" ca="1" si="8"/>
        <v>0.2854120705675357</v>
      </c>
      <c r="K53" s="44">
        <f ca="1">IF(B53&lt;&gt;"",VLOOKUP('Semi 1'!G53-5*('Semi 1'!D53-1),'Players Stats'!$B$136:$J$140,1+E53),"")</f>
        <v>0.14460000000000001</v>
      </c>
      <c r="L53" s="44" t="str">
        <f t="shared" ca="1" si="62"/>
        <v>NO</v>
      </c>
      <c r="M53" s="27">
        <f t="shared" ca="1" si="9"/>
        <v>0.13404073374235026</v>
      </c>
      <c r="N53" s="44">
        <f ca="1">IF(B53&lt;&gt;"",IF(L53="NO",VLOOKUP(G53,'Players Stats'!$C$88:$I$127,7),""),"")</f>
        <v>7.5187969924812026E-2</v>
      </c>
      <c r="O53" s="44">
        <f t="shared" ca="1" si="63"/>
        <v>2</v>
      </c>
      <c r="P53" s="27">
        <f t="shared" ca="1" si="10"/>
        <v>0.2989763558168641</v>
      </c>
      <c r="Q53" s="44">
        <f ca="1">IF(L53="NO",VLOOKUP(G53,'Players Stats'!$C$88:$H$127,7-'Semi 1'!O53),"")</f>
        <v>0.53500000000000003</v>
      </c>
      <c r="R53" s="44">
        <f t="shared" ca="1" si="64"/>
        <v>2</v>
      </c>
      <c r="S53" s="27">
        <f t="shared" ca="1" si="11"/>
        <v>0.52403968821012481</v>
      </c>
      <c r="T53" s="44" t="str">
        <f ca="1">IF(S53="","",IF(S53&lt;=VLOOKUP(G53,'Players Stats'!$C$88:$L$127,10),"YES","NO"))</f>
        <v>NO</v>
      </c>
      <c r="U53" s="27" t="str">
        <f t="shared" ca="1" si="12"/>
        <v/>
      </c>
      <c r="V53" s="44" t="str">
        <f ca="1">IF(T53="YES",IF(U53&lt;=VLOOKUP(G53,'Players Stats'!$C$88:$H$127,6),1,0),"")</f>
        <v/>
      </c>
      <c r="W53" s="27" t="str">
        <f t="shared" ca="1" si="13"/>
        <v/>
      </c>
      <c r="X53" s="44" t="str">
        <f ca="1">IF(AND(T53="YES",W53&lt;&gt;""),IF(W53&lt;=VLOOKUP(G53,'Players Stats'!$C$88:$H$127,6),1,0),"")</f>
        <v/>
      </c>
      <c r="Y53" s="27" t="str">
        <f t="shared" ca="1" si="14"/>
        <v/>
      </c>
      <c r="Z53" s="44" t="str">
        <f ca="1">IF(Y53="","",IF(Y53&lt;=Simulation!$K$7,"YES","NO"))</f>
        <v/>
      </c>
      <c r="AA53" s="27" t="str">
        <f t="shared" ca="1" si="15"/>
        <v/>
      </c>
      <c r="AB53" s="44" t="str">
        <f ca="1">IF(Z53="NO",IF(AA53&lt;=Simulation!$K$9,D53,E53),"")</f>
        <v/>
      </c>
      <c r="AD53" s="44">
        <f t="shared" ca="1" si="16"/>
        <v>17</v>
      </c>
      <c r="AE53" s="6" t="str">
        <f t="shared" ca="1" si="17"/>
        <v>-</v>
      </c>
      <c r="AF53" s="44">
        <f t="shared" ca="1" si="18"/>
        <v>19</v>
      </c>
      <c r="AH53" s="44" t="str">
        <f t="shared" ca="1" si="77"/>
        <v/>
      </c>
      <c r="AI53" s="44" t="str">
        <f t="shared" ca="1" si="77"/>
        <v/>
      </c>
      <c r="AJ53" s="44" t="str">
        <f t="shared" ca="1" si="77"/>
        <v/>
      </c>
      <c r="AL53" s="44">
        <f ca="1">IF(AL52&lt;&gt;"",IF(AND(AL52&lt;60*Simulation!$K$8, AL52+AM53&lt;60*Simulation!$K$8),AL52+AM53,""),"")</f>
        <v>717</v>
      </c>
      <c r="AM53" s="44">
        <f ca="1">IF(AL52&lt;&gt;"",IF(AND(BL52&lt;&gt;"", AN52=BL52),RANDBETWEEN(Simulation!$N$6,Simulation!$P$6),RANDBETWEEN(Simulation!$N$5,Simulation!$P$5)),"")</f>
        <v>10</v>
      </c>
      <c r="AN53" s="44">
        <f t="shared" ca="1" si="65"/>
        <v>1</v>
      </c>
      <c r="AO53" s="44">
        <f t="shared" ca="1" si="19"/>
        <v>3</v>
      </c>
      <c r="AP53" s="27">
        <f t="shared" ca="1" si="20"/>
        <v>0.80394124572375603</v>
      </c>
      <c r="AQ53" s="44">
        <f t="shared" ca="1" si="21"/>
        <v>5</v>
      </c>
      <c r="AR53" s="44" t="str">
        <f ca="1">IF(AL53&lt;&gt;"",VLOOKUP(AQ53,'Players Stats'!$C$88:$D$127,2),"")</f>
        <v>Center</v>
      </c>
      <c r="AS53" s="44" t="str">
        <f ca="1">IF(AL53&lt;&gt;"",VLOOKUP(AQ53,'Players Stats'!$C$88:$E$127,3),"")</f>
        <v>Chris Bosh</v>
      </c>
      <c r="AT53" s="27">
        <f t="shared" ca="1" si="22"/>
        <v>0.49470898532675134</v>
      </c>
      <c r="AU53" s="44">
        <f ca="1">IF(AL53&lt;&gt;"",VLOOKUP('Semi 1'!AQ53-5*('Semi 1'!AN53-1),'Players Stats'!$B$136:$J$140,1+AO53),"")</f>
        <v>0.14460000000000001</v>
      </c>
      <c r="AV53" s="44" t="str">
        <f t="shared" ca="1" si="66"/>
        <v>NO</v>
      </c>
      <c r="AW53" s="27">
        <f t="shared" ca="1" si="23"/>
        <v>0.69177030853667565</v>
      </c>
      <c r="AX53" s="44">
        <f ca="1">IF(AL53&lt;&gt;"",IF(AV53="NO",VLOOKUP(AQ53,'Players Stats'!$C$88:$I$127,7),""),"")</f>
        <v>7.5187969924812026E-2</v>
      </c>
      <c r="AY53" s="44">
        <f t="shared" ca="1" si="67"/>
        <v>2</v>
      </c>
      <c r="AZ53" s="27">
        <f t="shared" ca="1" si="24"/>
        <v>6.1329196472253655E-2</v>
      </c>
      <c r="BA53" s="44">
        <f ca="1">IF(AV53="NO",VLOOKUP(AQ53,'Players Stats'!$C$88:$H$127,7-'Semi 1'!AY53),"")</f>
        <v>0.53500000000000003</v>
      </c>
      <c r="BB53" s="44">
        <f t="shared" ca="1" si="68"/>
        <v>2</v>
      </c>
      <c r="BC53" s="27">
        <f t="shared" ca="1" si="25"/>
        <v>0.76648872222050068</v>
      </c>
      <c r="BD53" s="44" t="str">
        <f ca="1">IF(BC53="","",IF(BC53&lt;=VLOOKUP(AQ53,'Players Stats'!$C$88:$L$127,10),"YES","NO"))</f>
        <v>NO</v>
      </c>
      <c r="BE53" s="27" t="str">
        <f t="shared" ca="1" si="26"/>
        <v/>
      </c>
      <c r="BF53" s="44" t="str">
        <f ca="1">IF(BD53="YES",IF(BE53&lt;=VLOOKUP(AQ53,'Players Stats'!$C$88:$H$127,6),1,0),"")</f>
        <v/>
      </c>
      <c r="BG53" s="27" t="str">
        <f t="shared" ca="1" si="27"/>
        <v/>
      </c>
      <c r="BH53" s="44" t="str">
        <f ca="1">IF(AND(BD53="YES",BG53&lt;&gt;""),IF(BG53&lt;=VLOOKUP(AQ53,'Players Stats'!$C$88:$H$127,6),1,0),"")</f>
        <v/>
      </c>
      <c r="BI53" s="27" t="str">
        <f t="shared" ca="1" si="28"/>
        <v/>
      </c>
      <c r="BJ53" s="44" t="str">
        <f ca="1">IF(BI53="","",IF(BI53&lt;=Simulation!$K$7,"YES","NO"))</f>
        <v/>
      </c>
      <c r="BK53" s="27" t="str">
        <f t="shared" ca="1" si="29"/>
        <v/>
      </c>
      <c r="BL53" s="44" t="str">
        <f ca="1">IF(BJ53="NO",IF(BK53&lt;=Simulation!$K$9,AN53,AO53),"")</f>
        <v/>
      </c>
      <c r="BN53" s="44">
        <f t="shared" ca="1" si="30"/>
        <v>22</v>
      </c>
      <c r="BO53" s="6" t="str">
        <f t="shared" ca="1" si="31"/>
        <v>-</v>
      </c>
      <c r="BP53" s="44">
        <f t="shared" ca="1" si="32"/>
        <v>23</v>
      </c>
      <c r="BR53" s="44" t="str">
        <f t="shared" ca="1" si="2"/>
        <v/>
      </c>
      <c r="BS53" s="44" t="str">
        <f t="shared" ca="1" si="2"/>
        <v/>
      </c>
      <c r="BT53" s="44" t="str">
        <f t="shared" ca="1" si="2"/>
        <v/>
      </c>
      <c r="BU53" s="44"/>
      <c r="BV53" s="44">
        <f ca="1">IF(BV52&lt;&gt;"",IF(AND(BV52&lt;60*Simulation!$K$8, BV52+BW53&lt;60*Simulation!$K$8),BV52+BW53,""),"")</f>
        <v>621</v>
      </c>
      <c r="BW53" s="44">
        <f ca="1">IF(BV52&lt;&gt;"",IF(AND(CV52&lt;&gt;"", BX52=CV52),RANDBETWEEN(Simulation!$N$6,Simulation!$P$6),RANDBETWEEN(Simulation!$N$5,Simulation!$P$5)),"")</f>
        <v>11</v>
      </c>
      <c r="BX53" s="44">
        <f t="shared" ca="1" si="69"/>
        <v>3</v>
      </c>
      <c r="BY53" s="44">
        <f t="shared" ca="1" si="33"/>
        <v>1</v>
      </c>
      <c r="BZ53" s="27">
        <f t="shared" ca="1" si="34"/>
        <v>0.87472493533148465</v>
      </c>
      <c r="CA53" s="44">
        <f t="shared" ca="1" si="35"/>
        <v>15</v>
      </c>
      <c r="CB53" s="44" t="str">
        <f ca="1">IF(BV53&lt;&gt;"",VLOOKUP(CA53,'Players Stats'!$C$88:$D$127,2),"")</f>
        <v>Center</v>
      </c>
      <c r="CC53" s="44" t="str">
        <f ca="1">IF(BV53&lt;&gt;"",VLOOKUP(CA53,'Players Stats'!$C$88:$E$127,3),"")</f>
        <v>Roy Hibbert</v>
      </c>
      <c r="CD53" s="27">
        <f t="shared" ca="1" si="36"/>
        <v>0.75057984739207795</v>
      </c>
      <c r="CE53" s="44">
        <f ca="1">IF(BV53&lt;&gt;"",VLOOKUP('Semi 1'!CA53-5*('Semi 1'!BX53-1),'Players Stats'!$B$136:$J$140,1+BY53),"")</f>
        <v>0.11485000000000001</v>
      </c>
      <c r="CF53" s="44" t="str">
        <f t="shared" ca="1" si="70"/>
        <v>NO</v>
      </c>
      <c r="CG53" s="27">
        <f t="shared" ca="1" si="37"/>
        <v>0.52375607151483528</v>
      </c>
      <c r="CH53" s="44">
        <f ca="1">IF(BV53&lt;&gt;"",IF(CF53="NO",VLOOKUP(CA53,'Players Stats'!$C$88:$I$127,7),""),"")</f>
        <v>9.0909090909090922E-3</v>
      </c>
      <c r="CI53" s="44">
        <f t="shared" ca="1" si="71"/>
        <v>2</v>
      </c>
      <c r="CJ53" s="27">
        <f t="shared" ca="1" si="38"/>
        <v>0.69778883676697456</v>
      </c>
      <c r="CK53" s="44">
        <f ca="1">IF(CF53="NO",VLOOKUP(CA53,'Players Stats'!$C$88:$H$127,7-'Semi 1'!CI53),"")</f>
        <v>0.44800000000000001</v>
      </c>
      <c r="CL53" s="44">
        <f t="shared" ca="1" si="72"/>
        <v>0</v>
      </c>
      <c r="CM53" s="27">
        <f t="shared" ca="1" si="39"/>
        <v>0.88077376927080997</v>
      </c>
      <c r="CN53" s="44" t="str">
        <f ca="1">IF(CM53="","",IF(CM53&lt;=VLOOKUP(CA53,'Players Stats'!$C$88:$L$127,10),"YES","NO"))</f>
        <v>NO</v>
      </c>
      <c r="CO53" s="27" t="str">
        <f t="shared" ca="1" si="40"/>
        <v/>
      </c>
      <c r="CP53" s="44" t="str">
        <f ca="1">IF(CN53="YES",IF(CO53&lt;=VLOOKUP(CA53,'Players Stats'!$C$88:$H$127,6),1,0),"")</f>
        <v/>
      </c>
      <c r="CQ53" s="27" t="str">
        <f t="shared" ca="1" si="41"/>
        <v/>
      </c>
      <c r="CR53" s="44" t="str">
        <f ca="1">IF(AND(CN53="YES",CQ53&lt;&gt;""),IF(CQ53&lt;=VLOOKUP(CA53,'Players Stats'!$C$88:$H$127,6),1,0),"")</f>
        <v/>
      </c>
      <c r="CS53" s="27">
        <f t="shared" ca="1" si="42"/>
        <v>0.21897158056052768</v>
      </c>
      <c r="CT53" s="44" t="str">
        <f ca="1">IF(CS53="","",IF(CS53&lt;=Simulation!$K$7,"YES","NO"))</f>
        <v>NO</v>
      </c>
      <c r="CU53" s="27">
        <f t="shared" ca="1" si="43"/>
        <v>0.40450273415023763</v>
      </c>
      <c r="CV53" s="44">
        <f ca="1">IF(CT53="NO",IF(CU53&lt;=Simulation!$K$9,BX53,BY53),"")</f>
        <v>1</v>
      </c>
      <c r="CX53" s="44">
        <f t="shared" ca="1" si="44"/>
        <v>17</v>
      </c>
      <c r="CY53" s="6" t="str">
        <f t="shared" ca="1" si="45"/>
        <v>-</v>
      </c>
      <c r="CZ53" s="44">
        <f t="shared" ca="1" si="46"/>
        <v>12</v>
      </c>
      <c r="DB53" s="44" t="str">
        <f t="shared" ca="1" si="3"/>
        <v/>
      </c>
      <c r="DC53" s="44" t="str">
        <f t="shared" ca="1" si="3"/>
        <v/>
      </c>
      <c r="DD53" s="44" t="str">
        <f t="shared" ca="1" si="3"/>
        <v/>
      </c>
      <c r="DE53" s="44"/>
      <c r="DF53" s="44">
        <f ca="1">IF(DF52&lt;&gt;"",IF(AND(DF52&lt;60*Simulation!$K$8, DF52+DG53&lt;60*Simulation!$K$8),DF52+DG53,""),"")</f>
        <v>605</v>
      </c>
      <c r="DG53" s="44">
        <f ca="1">IF(DF52&lt;&gt;"",IF(AND(EF52&lt;&gt;"", DH52=EF52),RANDBETWEEN(Simulation!$N$6,Simulation!$P$6),RANDBETWEEN(Simulation!$N$5,Simulation!$P$5)),"")</f>
        <v>12</v>
      </c>
      <c r="DH53" s="44">
        <f t="shared" ca="1" si="73"/>
        <v>3</v>
      </c>
      <c r="DI53" s="44">
        <f t="shared" ca="1" si="47"/>
        <v>1</v>
      </c>
      <c r="DJ53" s="27">
        <f t="shared" ca="1" si="48"/>
        <v>0.58476738292834585</v>
      </c>
      <c r="DK53" s="44">
        <f t="shared" ca="1" si="49"/>
        <v>13</v>
      </c>
      <c r="DL53" s="44" t="str">
        <f ca="1">IF(DF53&lt;&gt;"",VLOOKUP(DK53,'Players Stats'!$C$88:$D$127,2),"")</f>
        <v>Small Forward</v>
      </c>
      <c r="DM53" s="44" t="str">
        <f ca="1">IF(DF53&lt;&gt;"",VLOOKUP(DK53,'Players Stats'!$C$88:$E$127,3),"")</f>
        <v>David West</v>
      </c>
      <c r="DN53" s="27">
        <f t="shared" ca="1" si="50"/>
        <v>0.4656644182079096</v>
      </c>
      <c r="DO53" s="44">
        <f ca="1">IF(DF53&lt;&gt;"",VLOOKUP('Semi 1'!DK53-5*('Semi 1'!DH53-1),'Players Stats'!$B$136:$J$140,1+DI53),"")</f>
        <v>0.12745000000000001</v>
      </c>
      <c r="DP53" s="44" t="str">
        <f t="shared" ca="1" si="74"/>
        <v>NO</v>
      </c>
      <c r="DQ53" s="27">
        <f t="shared" ca="1" si="51"/>
        <v>0.86743375800586797</v>
      </c>
      <c r="DR53" s="44">
        <f ca="1">IF(DF53&lt;&gt;"",IF(DP53="NO",VLOOKUP(DK53,'Players Stats'!$C$88:$I$127,7),""),"")</f>
        <v>2.1276595744680847E-2</v>
      </c>
      <c r="DS53" s="44">
        <f t="shared" ca="1" si="75"/>
        <v>2</v>
      </c>
      <c r="DT53" s="27">
        <f t="shared" ca="1" si="52"/>
        <v>0.36466268291981752</v>
      </c>
      <c r="DU53" s="44">
        <f ca="1">IF(DP53="NO",VLOOKUP(DK53,'Players Stats'!$C$88:$H$127,7-'Semi 1'!DS53),"")</f>
        <v>0.498</v>
      </c>
      <c r="DV53" s="44">
        <f t="shared" ca="1" si="76"/>
        <v>2</v>
      </c>
      <c r="DW53" s="27">
        <f t="shared" ca="1" si="53"/>
        <v>0.61374559314207422</v>
      </c>
      <c r="DX53" s="44" t="str">
        <f ca="1">IF(DW53="","",IF(DW53&lt;=VLOOKUP(DK53,'Players Stats'!$C$88:$L$127,10),"YES","NO"))</f>
        <v>NO</v>
      </c>
      <c r="DY53" s="27" t="str">
        <f t="shared" ca="1" si="54"/>
        <v/>
      </c>
      <c r="DZ53" s="44" t="str">
        <f ca="1">IF(DX53="YES",IF(DY53&lt;=VLOOKUP(DK53,'Players Stats'!$C$88:$H$127,6),1,0),"")</f>
        <v/>
      </c>
      <c r="EA53" s="27" t="str">
        <f t="shared" ca="1" si="55"/>
        <v/>
      </c>
      <c r="EB53" s="44" t="str">
        <f ca="1">IF(AND(DX53="YES",EA53&lt;&gt;""),IF(EA53&lt;=VLOOKUP(DK53,'Players Stats'!$C$88:$H$127,6),1,0),"")</f>
        <v/>
      </c>
      <c r="EC53" s="27" t="str">
        <f t="shared" ca="1" si="56"/>
        <v/>
      </c>
      <c r="ED53" s="44" t="str">
        <f ca="1">IF(EC53="","",IF(EC53&lt;=Simulation!$K$7,"YES","NO"))</f>
        <v/>
      </c>
      <c r="EE53" s="27" t="str">
        <f t="shared" ca="1" si="57"/>
        <v/>
      </c>
      <c r="EF53" s="44" t="str">
        <f ca="1">IF(ED53="NO",IF(EE53&lt;=Simulation!$K$9,DH53,DI53),"")</f>
        <v/>
      </c>
      <c r="EH53" s="44">
        <f t="shared" ca="1" si="58"/>
        <v>18</v>
      </c>
      <c r="EI53" s="6" t="str">
        <f t="shared" ca="1" si="59"/>
        <v>-</v>
      </c>
      <c r="EJ53" s="44">
        <f t="shared" ca="1" si="60"/>
        <v>17</v>
      </c>
      <c r="EL53" s="44" t="str">
        <f t="shared" ca="1" si="4"/>
        <v/>
      </c>
      <c r="EM53" s="44" t="str">
        <f t="shared" ca="1" si="4"/>
        <v/>
      </c>
      <c r="EN53" s="44" t="str">
        <f t="shared" ca="1" si="4"/>
        <v/>
      </c>
    </row>
    <row r="54" spans="2:144">
      <c r="B54" s="44">
        <f ca="1">IF(B53&lt;&gt;"",IF(AND(B53&lt;60*Simulation!$K$8, B53+C54&lt;60*Simulation!$K$8),B53+C54,""),"")</f>
        <v>665</v>
      </c>
      <c r="C54" s="44">
        <f ca="1">IF(B53&lt;&gt;"",IF(AND(AB53&lt;&gt;"", D53=AB53),RANDBETWEEN(Simulation!$N$6,Simulation!$P$6),RANDBETWEEN(Simulation!$N$5,Simulation!$P$5)),"")</f>
        <v>8</v>
      </c>
      <c r="D54" s="44">
        <f t="shared" ca="1" si="61"/>
        <v>3</v>
      </c>
      <c r="E54" s="44">
        <f t="shared" ca="1" si="5"/>
        <v>1</v>
      </c>
      <c r="F54" s="27">
        <f t="shared" ca="1" si="6"/>
        <v>0.38219496829314892</v>
      </c>
      <c r="G54" s="44">
        <f t="shared" ca="1" si="7"/>
        <v>12</v>
      </c>
      <c r="H54" s="44" t="str">
        <f ca="1">IF(B54&lt;&gt;"",VLOOKUP(G54,'Players Stats'!$C$88:$D$127,2),"")</f>
        <v>Shooting Guard</v>
      </c>
      <c r="I54" s="44" t="str">
        <f ca="1">IF(B54&lt;&gt;"",VLOOKUP(G54,'Players Stats'!$C$88:$E$127,3),"")</f>
        <v>George Hill</v>
      </c>
      <c r="J54" s="27">
        <f t="shared" ca="1" si="8"/>
        <v>0.89596830375379344</v>
      </c>
      <c r="K54" s="44">
        <f ca="1">IF(B54&lt;&gt;"",VLOOKUP('Semi 1'!G54-5*('Semi 1'!D54-1),'Players Stats'!$B$136:$J$140,1+E54),"")</f>
        <v>5.305E-2</v>
      </c>
      <c r="L54" s="44" t="str">
        <f t="shared" ca="1" si="62"/>
        <v>NO</v>
      </c>
      <c r="M54" s="27">
        <f t="shared" ca="1" si="9"/>
        <v>0.5533078131378335</v>
      </c>
      <c r="N54" s="44">
        <f ca="1">IF(B54&lt;&gt;"",IF(L54="NO",VLOOKUP(G54,'Players Stats'!$C$88:$I$127,7),""),"")</f>
        <v>0.28571428571428564</v>
      </c>
      <c r="O54" s="44">
        <f t="shared" ca="1" si="63"/>
        <v>2</v>
      </c>
      <c r="P54" s="27">
        <f t="shared" ca="1" si="10"/>
        <v>0.66024601970639707</v>
      </c>
      <c r="Q54" s="44">
        <f ca="1">IF(L54="NO",VLOOKUP(G54,'Players Stats'!$C$88:$H$127,7-'Semi 1'!O54),"")</f>
        <v>0.443</v>
      </c>
      <c r="R54" s="44">
        <f t="shared" ca="1" si="64"/>
        <v>0</v>
      </c>
      <c r="S54" s="27">
        <f t="shared" ca="1" si="11"/>
        <v>0.47255953398222139</v>
      </c>
      <c r="T54" s="44" t="str">
        <f ca="1">IF(S54="","",IF(S54&lt;=VLOOKUP(G54,'Players Stats'!$C$88:$L$127,10),"YES","NO"))</f>
        <v>NO</v>
      </c>
      <c r="U54" s="27" t="str">
        <f t="shared" ca="1" si="12"/>
        <v/>
      </c>
      <c r="V54" s="44" t="str">
        <f ca="1">IF(T54="YES",IF(U54&lt;=VLOOKUP(G54,'Players Stats'!$C$88:$H$127,6),1,0),"")</f>
        <v/>
      </c>
      <c r="W54" s="27" t="str">
        <f t="shared" ca="1" si="13"/>
        <v/>
      </c>
      <c r="X54" s="44" t="str">
        <f ca="1">IF(AND(T54="YES",W54&lt;&gt;""),IF(W54&lt;=VLOOKUP(G54,'Players Stats'!$C$88:$H$127,6),1,0),"")</f>
        <v/>
      </c>
      <c r="Y54" s="27">
        <f t="shared" ca="1" si="14"/>
        <v>0.15384792549271609</v>
      </c>
      <c r="Z54" s="44" t="str">
        <f ca="1">IF(Y54="","",IF(Y54&lt;=Simulation!$K$7,"YES","NO"))</f>
        <v>NO</v>
      </c>
      <c r="AA54" s="27">
        <f t="shared" ca="1" si="15"/>
        <v>0.10677129063261703</v>
      </c>
      <c r="AB54" s="44">
        <f ca="1">IF(Z54="NO",IF(AA54&lt;=Simulation!$K$9,D54,E54),"")</f>
        <v>3</v>
      </c>
      <c r="AD54" s="44">
        <f t="shared" ca="1" si="16"/>
        <v>17</v>
      </c>
      <c r="AE54" s="6" t="str">
        <f t="shared" ca="1" si="17"/>
        <v>-</v>
      </c>
      <c r="AF54" s="44">
        <f t="shared" ca="1" si="18"/>
        <v>19</v>
      </c>
      <c r="AH54" s="44" t="str">
        <f t="shared" ca="1" si="77"/>
        <v/>
      </c>
      <c r="AI54" s="44" t="str">
        <f t="shared" ca="1" si="77"/>
        <v/>
      </c>
      <c r="AJ54" s="44" t="str">
        <f t="shared" ca="1" si="77"/>
        <v/>
      </c>
      <c r="AL54" s="44">
        <f ca="1">IF(AL53&lt;&gt;"",IF(AND(AL53&lt;60*Simulation!$K$8, AL53+AM54&lt;60*Simulation!$K$8),AL53+AM54,""),"")</f>
        <v>731</v>
      </c>
      <c r="AM54" s="44">
        <f ca="1">IF(AL53&lt;&gt;"",IF(AND(BL53&lt;&gt;"", AN53=BL53),RANDBETWEEN(Simulation!$N$6,Simulation!$P$6),RANDBETWEEN(Simulation!$N$5,Simulation!$P$5)),"")</f>
        <v>14</v>
      </c>
      <c r="AN54" s="44">
        <f t="shared" ca="1" si="65"/>
        <v>3</v>
      </c>
      <c r="AO54" s="44">
        <f t="shared" ca="1" si="19"/>
        <v>1</v>
      </c>
      <c r="AP54" s="27">
        <f t="shared" ca="1" si="20"/>
        <v>0.44537388759604879</v>
      </c>
      <c r="AQ54" s="44">
        <f t="shared" ca="1" si="21"/>
        <v>13</v>
      </c>
      <c r="AR54" s="44" t="str">
        <f ca="1">IF(AL54&lt;&gt;"",VLOOKUP(AQ54,'Players Stats'!$C$88:$D$127,2),"")</f>
        <v>Small Forward</v>
      </c>
      <c r="AS54" s="44" t="str">
        <f ca="1">IF(AL54&lt;&gt;"",VLOOKUP(AQ54,'Players Stats'!$C$88:$E$127,3),"")</f>
        <v>David West</v>
      </c>
      <c r="AT54" s="27">
        <f t="shared" ca="1" si="22"/>
        <v>0.46656544879633099</v>
      </c>
      <c r="AU54" s="44">
        <f ca="1">IF(AL54&lt;&gt;"",VLOOKUP('Semi 1'!AQ54-5*('Semi 1'!AN54-1),'Players Stats'!$B$136:$J$140,1+AO54),"")</f>
        <v>0.12745000000000001</v>
      </c>
      <c r="AV54" s="44" t="str">
        <f t="shared" ca="1" si="66"/>
        <v>NO</v>
      </c>
      <c r="AW54" s="27">
        <f t="shared" ca="1" si="23"/>
        <v>0.47389593840982813</v>
      </c>
      <c r="AX54" s="44">
        <f ca="1">IF(AL54&lt;&gt;"",IF(AV54="NO",VLOOKUP(AQ54,'Players Stats'!$C$88:$I$127,7),""),"")</f>
        <v>2.1276595744680847E-2</v>
      </c>
      <c r="AY54" s="44">
        <f t="shared" ca="1" si="67"/>
        <v>2</v>
      </c>
      <c r="AZ54" s="27">
        <f t="shared" ca="1" si="24"/>
        <v>0.57860083020618081</v>
      </c>
      <c r="BA54" s="44">
        <f ca="1">IF(AV54="NO",VLOOKUP(AQ54,'Players Stats'!$C$88:$H$127,7-'Semi 1'!AY54),"")</f>
        <v>0.498</v>
      </c>
      <c r="BB54" s="44">
        <f t="shared" ca="1" si="68"/>
        <v>0</v>
      </c>
      <c r="BC54" s="27">
        <f t="shared" ca="1" si="25"/>
        <v>0.89248405095071415</v>
      </c>
      <c r="BD54" s="44" t="str">
        <f ca="1">IF(BC54="","",IF(BC54&lt;=VLOOKUP(AQ54,'Players Stats'!$C$88:$L$127,10),"YES","NO"))</f>
        <v>NO</v>
      </c>
      <c r="BE54" s="27" t="str">
        <f t="shared" ca="1" si="26"/>
        <v/>
      </c>
      <c r="BF54" s="44" t="str">
        <f ca="1">IF(BD54="YES",IF(BE54&lt;=VLOOKUP(AQ54,'Players Stats'!$C$88:$H$127,6),1,0),"")</f>
        <v/>
      </c>
      <c r="BG54" s="27" t="str">
        <f t="shared" ca="1" si="27"/>
        <v/>
      </c>
      <c r="BH54" s="44" t="str">
        <f ca="1">IF(AND(BD54="YES",BG54&lt;&gt;""),IF(BG54&lt;=VLOOKUP(AQ54,'Players Stats'!$C$88:$H$127,6),1,0),"")</f>
        <v/>
      </c>
      <c r="BI54" s="27">
        <f t="shared" ca="1" si="28"/>
        <v>0.96437577550868336</v>
      </c>
      <c r="BJ54" s="44" t="str">
        <f ca="1">IF(BI54="","",IF(BI54&lt;=Simulation!$K$7,"YES","NO"))</f>
        <v>NO</v>
      </c>
      <c r="BK54" s="27">
        <f t="shared" ca="1" si="29"/>
        <v>0.73274270406361486</v>
      </c>
      <c r="BL54" s="44">
        <f ca="1">IF(BJ54="NO",IF(BK54&lt;=Simulation!$K$9,AN54,AO54),"")</f>
        <v>1</v>
      </c>
      <c r="BN54" s="44">
        <f t="shared" ca="1" si="30"/>
        <v>22</v>
      </c>
      <c r="BO54" s="6" t="str">
        <f t="shared" ca="1" si="31"/>
        <v>-</v>
      </c>
      <c r="BP54" s="44">
        <f t="shared" ca="1" si="32"/>
        <v>23</v>
      </c>
      <c r="BR54" s="44" t="str">
        <f t="shared" ca="1" si="2"/>
        <v/>
      </c>
      <c r="BS54" s="44" t="str">
        <f t="shared" ca="1" si="2"/>
        <v/>
      </c>
      <c r="BT54" s="44" t="str">
        <f t="shared" ca="1" si="2"/>
        <v/>
      </c>
      <c r="BU54" s="44"/>
      <c r="BV54" s="44">
        <f ca="1">IF(BV53&lt;&gt;"",IF(AND(BV53&lt;60*Simulation!$K$8, BV53+BW54&lt;60*Simulation!$K$8),BV53+BW54,""),"")</f>
        <v>640</v>
      </c>
      <c r="BW54" s="44">
        <f ca="1">IF(BV53&lt;&gt;"",IF(AND(CV53&lt;&gt;"", BX53=CV53),RANDBETWEEN(Simulation!$N$6,Simulation!$P$6),RANDBETWEEN(Simulation!$N$5,Simulation!$P$5)),"")</f>
        <v>19</v>
      </c>
      <c r="BX54" s="44">
        <f t="shared" ca="1" si="69"/>
        <v>1</v>
      </c>
      <c r="BY54" s="44">
        <f t="shared" ca="1" si="33"/>
        <v>3</v>
      </c>
      <c r="BZ54" s="27">
        <f t="shared" ca="1" si="34"/>
        <v>0.21785828972434806</v>
      </c>
      <c r="CA54" s="44">
        <f t="shared" ca="1" si="35"/>
        <v>2</v>
      </c>
      <c r="CB54" s="44" t="str">
        <f ca="1">IF(BV54&lt;&gt;"",VLOOKUP(CA54,'Players Stats'!$C$88:$D$127,2),"")</f>
        <v>Shooting Guard</v>
      </c>
      <c r="CC54" s="44" t="str">
        <f ca="1">IF(BV54&lt;&gt;"",VLOOKUP(CA54,'Players Stats'!$C$88:$E$127,3),"")</f>
        <v>Ray Allen</v>
      </c>
      <c r="CD54" s="27">
        <f t="shared" ca="1" si="36"/>
        <v>0.61921783080108861</v>
      </c>
      <c r="CE54" s="44">
        <f ca="1">IF(BV54&lt;&gt;"",VLOOKUP('Semi 1'!CA54-5*('Semi 1'!BX54-1),'Players Stats'!$B$136:$J$140,1+BY54),"")</f>
        <v>6.9400000000000003E-2</v>
      </c>
      <c r="CF54" s="44" t="str">
        <f t="shared" ca="1" si="70"/>
        <v>NO</v>
      </c>
      <c r="CG54" s="27">
        <f t="shared" ca="1" si="37"/>
        <v>0.99167560961027912</v>
      </c>
      <c r="CH54" s="44">
        <f ca="1">IF(BV54&lt;&gt;"",IF(CF54="NO",VLOOKUP(CA54,'Players Stats'!$C$88:$I$127,7),""),"")</f>
        <v>0.33870967741935487</v>
      </c>
      <c r="CI54" s="44">
        <f t="shared" ca="1" si="71"/>
        <v>2</v>
      </c>
      <c r="CJ54" s="27">
        <f t="shared" ca="1" si="38"/>
        <v>0.84136674462922478</v>
      </c>
      <c r="CK54" s="44">
        <f ca="1">IF(CF54="NO",VLOOKUP(CA54,'Players Stats'!$C$88:$H$127,7-'Semi 1'!CI54),"")</f>
        <v>0.44900000000000001</v>
      </c>
      <c r="CL54" s="44">
        <f t="shared" ca="1" si="72"/>
        <v>0</v>
      </c>
      <c r="CM54" s="27">
        <f t="shared" ca="1" si="39"/>
        <v>0.63419606362742831</v>
      </c>
      <c r="CN54" s="44" t="str">
        <f ca="1">IF(CM54="","",IF(CM54&lt;=VLOOKUP(CA54,'Players Stats'!$C$88:$L$127,10),"YES","NO"))</f>
        <v>NO</v>
      </c>
      <c r="CO54" s="27" t="str">
        <f t="shared" ca="1" si="40"/>
        <v/>
      </c>
      <c r="CP54" s="44" t="str">
        <f ca="1">IF(CN54="YES",IF(CO54&lt;=VLOOKUP(CA54,'Players Stats'!$C$88:$H$127,6),1,0),"")</f>
        <v/>
      </c>
      <c r="CQ54" s="27" t="str">
        <f t="shared" ca="1" si="41"/>
        <v/>
      </c>
      <c r="CR54" s="44" t="str">
        <f ca="1">IF(AND(CN54="YES",CQ54&lt;&gt;""),IF(CQ54&lt;=VLOOKUP(CA54,'Players Stats'!$C$88:$H$127,6),1,0),"")</f>
        <v/>
      </c>
      <c r="CS54" s="27">
        <f t="shared" ca="1" si="42"/>
        <v>3.3782715966906851E-3</v>
      </c>
      <c r="CT54" s="44" t="str">
        <f ca="1">IF(CS54="","",IF(CS54&lt;=Simulation!$K$7,"YES","NO"))</f>
        <v>YES</v>
      </c>
      <c r="CU54" s="27" t="str">
        <f t="shared" ca="1" si="43"/>
        <v/>
      </c>
      <c r="CV54" s="44" t="str">
        <f ca="1">IF(CT54="NO",IF(CU54&lt;=Simulation!$K$9,BX54,BY54),"")</f>
        <v/>
      </c>
      <c r="CX54" s="44">
        <f t="shared" ca="1" si="44"/>
        <v>17</v>
      </c>
      <c r="CY54" s="6" t="str">
        <f t="shared" ca="1" si="45"/>
        <v>-</v>
      </c>
      <c r="CZ54" s="44">
        <f t="shared" ca="1" si="46"/>
        <v>12</v>
      </c>
      <c r="DB54" s="44" t="str">
        <f t="shared" ca="1" si="3"/>
        <v/>
      </c>
      <c r="DC54" s="44" t="str">
        <f t="shared" ca="1" si="3"/>
        <v/>
      </c>
      <c r="DD54" s="44" t="str">
        <f t="shared" ca="1" si="3"/>
        <v/>
      </c>
      <c r="DE54" s="44"/>
      <c r="DF54" s="44">
        <f ca="1">IF(DF53&lt;&gt;"",IF(AND(DF53&lt;60*Simulation!$K$8, DF53+DG54&lt;60*Simulation!$K$8),DF53+DG54,""),"")</f>
        <v>614</v>
      </c>
      <c r="DG54" s="44">
        <f ca="1">IF(DF53&lt;&gt;"",IF(AND(EF53&lt;&gt;"", DH53=EF53),RANDBETWEEN(Simulation!$N$6,Simulation!$P$6),RANDBETWEEN(Simulation!$N$5,Simulation!$P$5)),"")</f>
        <v>9</v>
      </c>
      <c r="DH54" s="44">
        <f t="shared" ca="1" si="73"/>
        <v>1</v>
      </c>
      <c r="DI54" s="44">
        <f t="shared" ca="1" si="47"/>
        <v>3</v>
      </c>
      <c r="DJ54" s="27">
        <f t="shared" ca="1" si="48"/>
        <v>0.44681477746485099</v>
      </c>
      <c r="DK54" s="44">
        <f t="shared" ca="1" si="49"/>
        <v>3</v>
      </c>
      <c r="DL54" s="44" t="str">
        <f ca="1">IF(DF54&lt;&gt;"",VLOOKUP(DK54,'Players Stats'!$C$88:$D$127,2),"")</f>
        <v>Small Forward</v>
      </c>
      <c r="DM54" s="44" t="str">
        <f ca="1">IF(DF54&lt;&gt;"",VLOOKUP(DK54,'Players Stats'!$C$88:$E$127,3),"")</f>
        <v>LeBron James</v>
      </c>
      <c r="DN54" s="27">
        <f t="shared" ca="1" si="50"/>
        <v>9.5140634973974625E-2</v>
      </c>
      <c r="DO54" s="44">
        <f ca="1">IF(DF54&lt;&gt;"",VLOOKUP('Semi 1'!DK54-5*('Semi 1'!DH54-1),'Players Stats'!$B$136:$J$140,1+DI54),"")</f>
        <v>0.10165000000000002</v>
      </c>
      <c r="DP54" s="44" t="str">
        <f t="shared" ca="1" si="74"/>
        <v>YES</v>
      </c>
      <c r="DQ54" s="27" t="str">
        <f t="shared" ca="1" si="51"/>
        <v/>
      </c>
      <c r="DR54" s="44" t="str">
        <f ca="1">IF(DF54&lt;&gt;"",IF(DP54="NO",VLOOKUP(DK54,'Players Stats'!$C$88:$I$127,7),""),"")</f>
        <v/>
      </c>
      <c r="DS54" s="44" t="str">
        <f t="shared" ca="1" si="75"/>
        <v/>
      </c>
      <c r="DT54" s="27" t="str">
        <f t="shared" ca="1" si="52"/>
        <v/>
      </c>
      <c r="DU54" s="44" t="str">
        <f ca="1">IF(DP54="NO",VLOOKUP(DK54,'Players Stats'!$C$88:$H$127,7-'Semi 1'!DS54),"")</f>
        <v/>
      </c>
      <c r="DV54" s="44" t="str">
        <f t="shared" ca="1" si="76"/>
        <v/>
      </c>
      <c r="DW54" s="27" t="str">
        <f t="shared" ca="1" si="53"/>
        <v/>
      </c>
      <c r="DX54" s="44" t="str">
        <f ca="1">IF(DW54="","",IF(DW54&lt;=VLOOKUP(DK54,'Players Stats'!$C$88:$L$127,10),"YES","NO"))</f>
        <v/>
      </c>
      <c r="DY54" s="27" t="str">
        <f t="shared" ca="1" si="54"/>
        <v/>
      </c>
      <c r="DZ54" s="44" t="str">
        <f ca="1">IF(DX54="YES",IF(DY54&lt;=VLOOKUP(DK54,'Players Stats'!$C$88:$H$127,6),1,0),"")</f>
        <v/>
      </c>
      <c r="EA54" s="27" t="str">
        <f t="shared" ca="1" si="55"/>
        <v/>
      </c>
      <c r="EB54" s="44" t="str">
        <f ca="1">IF(AND(DX54="YES",EA54&lt;&gt;""),IF(EA54&lt;=VLOOKUP(DK54,'Players Stats'!$C$88:$H$127,6),1,0),"")</f>
        <v/>
      </c>
      <c r="EC54" s="27" t="str">
        <f t="shared" ca="1" si="56"/>
        <v/>
      </c>
      <c r="ED54" s="44" t="str">
        <f ca="1">IF(EC54="","",IF(EC54&lt;=Simulation!$K$7,"YES","NO"))</f>
        <v/>
      </c>
      <c r="EE54" s="27" t="str">
        <f t="shared" ca="1" si="57"/>
        <v/>
      </c>
      <c r="EF54" s="44" t="str">
        <f ca="1">IF(ED54="NO",IF(EE54&lt;=Simulation!$K$9,DH54,DI54),"")</f>
        <v/>
      </c>
      <c r="EH54" s="44">
        <f t="shared" ca="1" si="58"/>
        <v>18</v>
      </c>
      <c r="EI54" s="6" t="str">
        <f t="shared" ca="1" si="59"/>
        <v>-</v>
      </c>
      <c r="EJ54" s="44">
        <f t="shared" ca="1" si="60"/>
        <v>17</v>
      </c>
      <c r="EL54" s="44" t="str">
        <f t="shared" ca="1" si="4"/>
        <v/>
      </c>
      <c r="EM54" s="44" t="str">
        <f t="shared" ca="1" si="4"/>
        <v/>
      </c>
      <c r="EN54" s="44" t="str">
        <f t="shared" ca="1" si="4"/>
        <v/>
      </c>
    </row>
    <row r="55" spans="2:144">
      <c r="B55" s="44">
        <f ca="1">IF(B54&lt;&gt;"",IF(AND(B54&lt;60*Simulation!$K$8, B54+C55&lt;60*Simulation!$K$8),B54+C55,""),"")</f>
        <v>680</v>
      </c>
      <c r="C55" s="44">
        <f ca="1">IF(B54&lt;&gt;"",IF(AND(AB54&lt;&gt;"", D54=AB54),RANDBETWEEN(Simulation!$N$6,Simulation!$P$6),RANDBETWEEN(Simulation!$N$5,Simulation!$P$5)),"")</f>
        <v>15</v>
      </c>
      <c r="D55" s="44">
        <f t="shared" ca="1" si="61"/>
        <v>3</v>
      </c>
      <c r="E55" s="44">
        <f t="shared" ca="1" si="5"/>
        <v>1</v>
      </c>
      <c r="F55" s="27">
        <f t="shared" ca="1" si="6"/>
        <v>0.12979847556974045</v>
      </c>
      <c r="G55" s="44">
        <f t="shared" ca="1" si="7"/>
        <v>11</v>
      </c>
      <c r="H55" s="44" t="str">
        <f ca="1">IF(B55&lt;&gt;"",VLOOKUP(G55,'Players Stats'!$C$88:$D$127,2),"")</f>
        <v>Point Guard</v>
      </c>
      <c r="I55" s="44" t="str">
        <f ca="1">IF(B55&lt;&gt;"",VLOOKUP(G55,'Players Stats'!$C$88:$E$127,3),"")</f>
        <v>Lance Stephenson</v>
      </c>
      <c r="J55" s="27">
        <f t="shared" ca="1" si="8"/>
        <v>6.8798424522568014E-2</v>
      </c>
      <c r="K55" s="44">
        <f ca="1">IF(B55&lt;&gt;"",VLOOKUP('Semi 1'!G55-5*('Semi 1'!D55-1),'Players Stats'!$B$136:$J$140,1+E55),"")</f>
        <v>0.13875000000000001</v>
      </c>
      <c r="L55" s="44" t="str">
        <f t="shared" ca="1" si="62"/>
        <v>YES</v>
      </c>
      <c r="M55" s="27" t="str">
        <f t="shared" ca="1" si="9"/>
        <v/>
      </c>
      <c r="N55" s="44" t="str">
        <f ca="1">IF(B55&lt;&gt;"",IF(L55="NO",VLOOKUP(G55,'Players Stats'!$C$88:$I$127,7),""),"")</f>
        <v/>
      </c>
      <c r="O55" s="44" t="str">
        <f t="shared" ca="1" si="63"/>
        <v/>
      </c>
      <c r="P55" s="27" t="str">
        <f t="shared" ca="1" si="10"/>
        <v/>
      </c>
      <c r="Q55" s="44" t="str">
        <f ca="1">IF(L55="NO",VLOOKUP(G55,'Players Stats'!$C$88:$H$127,7-'Semi 1'!O55),"")</f>
        <v/>
      </c>
      <c r="R55" s="44" t="str">
        <f t="shared" ca="1" si="64"/>
        <v/>
      </c>
      <c r="S55" s="27" t="str">
        <f t="shared" ca="1" si="11"/>
        <v/>
      </c>
      <c r="T55" s="44" t="str">
        <f ca="1">IF(S55="","",IF(S55&lt;=VLOOKUP(G55,'Players Stats'!$C$88:$L$127,10),"YES","NO"))</f>
        <v/>
      </c>
      <c r="U55" s="27" t="str">
        <f t="shared" ca="1" si="12"/>
        <v/>
      </c>
      <c r="V55" s="44" t="str">
        <f ca="1">IF(T55="YES",IF(U55&lt;=VLOOKUP(G55,'Players Stats'!$C$88:$H$127,6),1,0),"")</f>
        <v/>
      </c>
      <c r="W55" s="27" t="str">
        <f t="shared" ca="1" si="13"/>
        <v/>
      </c>
      <c r="X55" s="44" t="str">
        <f ca="1">IF(AND(T55="YES",W55&lt;&gt;""),IF(W55&lt;=VLOOKUP(G55,'Players Stats'!$C$88:$H$127,6),1,0),"")</f>
        <v/>
      </c>
      <c r="Y55" s="27" t="str">
        <f t="shared" ca="1" si="14"/>
        <v/>
      </c>
      <c r="Z55" s="44" t="str">
        <f ca="1">IF(Y55="","",IF(Y55&lt;=Simulation!$K$7,"YES","NO"))</f>
        <v/>
      </c>
      <c r="AA55" s="27" t="str">
        <f t="shared" ca="1" si="15"/>
        <v/>
      </c>
      <c r="AB55" s="44" t="str">
        <f ca="1">IF(Z55="NO",IF(AA55&lt;=Simulation!$K$9,D55,E55),"")</f>
        <v/>
      </c>
      <c r="AD55" s="44">
        <f t="shared" ca="1" si="16"/>
        <v>17</v>
      </c>
      <c r="AE55" s="6" t="str">
        <f t="shared" ca="1" si="17"/>
        <v>-</v>
      </c>
      <c r="AF55" s="44">
        <f t="shared" ca="1" si="18"/>
        <v>19</v>
      </c>
      <c r="AH55" s="44" t="str">
        <f t="shared" ca="1" si="77"/>
        <v/>
      </c>
      <c r="AI55" s="44" t="str">
        <f t="shared" ca="1" si="77"/>
        <v/>
      </c>
      <c r="AJ55" s="44" t="str">
        <f t="shared" ca="1" si="77"/>
        <v/>
      </c>
      <c r="AL55" s="44">
        <f ca="1">IF(AL54&lt;&gt;"",IF(AND(AL54&lt;60*Simulation!$K$8, AL54+AM55&lt;60*Simulation!$K$8),AL54+AM55,""),"")</f>
        <v>746</v>
      </c>
      <c r="AM55" s="44">
        <f ca="1">IF(AL54&lt;&gt;"",IF(AND(BL54&lt;&gt;"", AN54=BL54),RANDBETWEEN(Simulation!$N$6,Simulation!$P$6),RANDBETWEEN(Simulation!$N$5,Simulation!$P$5)),"")</f>
        <v>15</v>
      </c>
      <c r="AN55" s="44">
        <f t="shared" ca="1" si="65"/>
        <v>1</v>
      </c>
      <c r="AO55" s="44">
        <f t="shared" ca="1" si="19"/>
        <v>3</v>
      </c>
      <c r="AP55" s="27">
        <f t="shared" ca="1" si="20"/>
        <v>0.94190025878845363</v>
      </c>
      <c r="AQ55" s="44">
        <f t="shared" ca="1" si="21"/>
        <v>5</v>
      </c>
      <c r="AR55" s="44" t="str">
        <f ca="1">IF(AL55&lt;&gt;"",VLOOKUP(AQ55,'Players Stats'!$C$88:$D$127,2),"")</f>
        <v>Center</v>
      </c>
      <c r="AS55" s="44" t="str">
        <f ca="1">IF(AL55&lt;&gt;"",VLOOKUP(AQ55,'Players Stats'!$C$88:$E$127,3),"")</f>
        <v>Chris Bosh</v>
      </c>
      <c r="AT55" s="27">
        <f t="shared" ca="1" si="22"/>
        <v>0.97139537984832602</v>
      </c>
      <c r="AU55" s="44">
        <f ca="1">IF(AL55&lt;&gt;"",VLOOKUP('Semi 1'!AQ55-5*('Semi 1'!AN55-1),'Players Stats'!$B$136:$J$140,1+AO55),"")</f>
        <v>0.14460000000000001</v>
      </c>
      <c r="AV55" s="44" t="str">
        <f t="shared" ca="1" si="66"/>
        <v>NO</v>
      </c>
      <c r="AW55" s="27">
        <f t="shared" ca="1" si="23"/>
        <v>0.15306618402962124</v>
      </c>
      <c r="AX55" s="44">
        <f ca="1">IF(AL55&lt;&gt;"",IF(AV55="NO",VLOOKUP(AQ55,'Players Stats'!$C$88:$I$127,7),""),"")</f>
        <v>7.5187969924812026E-2</v>
      </c>
      <c r="AY55" s="44">
        <f t="shared" ca="1" si="67"/>
        <v>2</v>
      </c>
      <c r="AZ55" s="27">
        <f t="shared" ca="1" si="24"/>
        <v>5.2829737580519787E-2</v>
      </c>
      <c r="BA55" s="44">
        <f ca="1">IF(AV55="NO",VLOOKUP(AQ55,'Players Stats'!$C$88:$H$127,7-'Semi 1'!AY55),"")</f>
        <v>0.53500000000000003</v>
      </c>
      <c r="BB55" s="44">
        <f t="shared" ca="1" si="68"/>
        <v>2</v>
      </c>
      <c r="BC55" s="27">
        <f t="shared" ca="1" si="25"/>
        <v>0.94312861709157325</v>
      </c>
      <c r="BD55" s="44" t="str">
        <f ca="1">IF(BC55="","",IF(BC55&lt;=VLOOKUP(AQ55,'Players Stats'!$C$88:$L$127,10),"YES","NO"))</f>
        <v>NO</v>
      </c>
      <c r="BE55" s="27" t="str">
        <f t="shared" ca="1" si="26"/>
        <v/>
      </c>
      <c r="BF55" s="44" t="str">
        <f ca="1">IF(BD55="YES",IF(BE55&lt;=VLOOKUP(AQ55,'Players Stats'!$C$88:$H$127,6),1,0),"")</f>
        <v/>
      </c>
      <c r="BG55" s="27" t="str">
        <f t="shared" ca="1" si="27"/>
        <v/>
      </c>
      <c r="BH55" s="44" t="str">
        <f ca="1">IF(AND(BD55="YES",BG55&lt;&gt;""),IF(BG55&lt;=VLOOKUP(AQ55,'Players Stats'!$C$88:$H$127,6),1,0),"")</f>
        <v/>
      </c>
      <c r="BI55" s="27" t="str">
        <f t="shared" ca="1" si="28"/>
        <v/>
      </c>
      <c r="BJ55" s="44" t="str">
        <f ca="1">IF(BI55="","",IF(BI55&lt;=Simulation!$K$7,"YES","NO"))</f>
        <v/>
      </c>
      <c r="BK55" s="27" t="str">
        <f t="shared" ca="1" si="29"/>
        <v/>
      </c>
      <c r="BL55" s="44" t="str">
        <f ca="1">IF(BJ55="NO",IF(BK55&lt;=Simulation!$K$9,AN55,AO55),"")</f>
        <v/>
      </c>
      <c r="BN55" s="44">
        <f t="shared" ca="1" si="30"/>
        <v>24</v>
      </c>
      <c r="BO55" s="6" t="str">
        <f t="shared" ca="1" si="31"/>
        <v>-</v>
      </c>
      <c r="BP55" s="44">
        <f t="shared" ca="1" si="32"/>
        <v>23</v>
      </c>
      <c r="BR55" s="44" t="str">
        <f t="shared" ca="1" si="2"/>
        <v/>
      </c>
      <c r="BS55" s="44" t="str">
        <f t="shared" ca="1" si="2"/>
        <v/>
      </c>
      <c r="BT55" s="44" t="str">
        <f t="shared" ca="1" si="2"/>
        <v/>
      </c>
      <c r="BU55" s="44"/>
      <c r="BV55" s="44">
        <f ca="1">IF(BV54&lt;&gt;"",IF(AND(BV54&lt;60*Simulation!$K$8, BV54+BW55&lt;60*Simulation!$K$8),BV54+BW55,""),"")</f>
        <v>653</v>
      </c>
      <c r="BW55" s="44">
        <f ca="1">IF(BV54&lt;&gt;"",IF(AND(CV54&lt;&gt;"", BX54=CV54),RANDBETWEEN(Simulation!$N$6,Simulation!$P$6),RANDBETWEEN(Simulation!$N$5,Simulation!$P$5)),"")</f>
        <v>13</v>
      </c>
      <c r="BX55" s="44">
        <f t="shared" ca="1" si="69"/>
        <v>3</v>
      </c>
      <c r="BY55" s="44">
        <f t="shared" ca="1" si="33"/>
        <v>1</v>
      </c>
      <c r="BZ55" s="27">
        <f t="shared" ca="1" si="34"/>
        <v>0.50302977826021955</v>
      </c>
      <c r="CA55" s="44">
        <f t="shared" ca="1" si="35"/>
        <v>13</v>
      </c>
      <c r="CB55" s="44" t="str">
        <f ca="1">IF(BV55&lt;&gt;"",VLOOKUP(CA55,'Players Stats'!$C$88:$D$127,2),"")</f>
        <v>Small Forward</v>
      </c>
      <c r="CC55" s="44" t="str">
        <f ca="1">IF(BV55&lt;&gt;"",VLOOKUP(CA55,'Players Stats'!$C$88:$E$127,3),"")</f>
        <v>David West</v>
      </c>
      <c r="CD55" s="27">
        <f t="shared" ca="1" si="36"/>
        <v>0.38098269749346581</v>
      </c>
      <c r="CE55" s="44">
        <f ca="1">IF(BV55&lt;&gt;"",VLOOKUP('Semi 1'!CA55-5*('Semi 1'!BX55-1),'Players Stats'!$B$136:$J$140,1+BY55),"")</f>
        <v>0.12745000000000001</v>
      </c>
      <c r="CF55" s="44" t="str">
        <f t="shared" ca="1" si="70"/>
        <v>NO</v>
      </c>
      <c r="CG55" s="27">
        <f t="shared" ca="1" si="37"/>
        <v>0.97195606490356357</v>
      </c>
      <c r="CH55" s="44">
        <f ca="1">IF(BV55&lt;&gt;"",IF(CF55="NO",VLOOKUP(CA55,'Players Stats'!$C$88:$I$127,7),""),"")</f>
        <v>2.1276595744680847E-2</v>
      </c>
      <c r="CI55" s="44">
        <f t="shared" ca="1" si="71"/>
        <v>2</v>
      </c>
      <c r="CJ55" s="27">
        <f t="shared" ca="1" si="38"/>
        <v>0.2013540449092992</v>
      </c>
      <c r="CK55" s="44">
        <f ca="1">IF(CF55="NO",VLOOKUP(CA55,'Players Stats'!$C$88:$H$127,7-'Semi 1'!CI55),"")</f>
        <v>0.498</v>
      </c>
      <c r="CL55" s="44">
        <f t="shared" ca="1" si="72"/>
        <v>2</v>
      </c>
      <c r="CM55" s="27">
        <f t="shared" ca="1" si="39"/>
        <v>0.10444164991033089</v>
      </c>
      <c r="CN55" s="44" t="str">
        <f ca="1">IF(CM55="","",IF(CM55&lt;=VLOOKUP(CA55,'Players Stats'!$C$88:$L$127,10),"YES","NO"))</f>
        <v>NO</v>
      </c>
      <c r="CO55" s="27" t="str">
        <f t="shared" ca="1" si="40"/>
        <v/>
      </c>
      <c r="CP55" s="44" t="str">
        <f ca="1">IF(CN55="YES",IF(CO55&lt;=VLOOKUP(CA55,'Players Stats'!$C$88:$H$127,6),1,0),"")</f>
        <v/>
      </c>
      <c r="CQ55" s="27" t="str">
        <f t="shared" ca="1" si="41"/>
        <v/>
      </c>
      <c r="CR55" s="44" t="str">
        <f ca="1">IF(AND(CN55="YES",CQ55&lt;&gt;""),IF(CQ55&lt;=VLOOKUP(CA55,'Players Stats'!$C$88:$H$127,6),1,0),"")</f>
        <v/>
      </c>
      <c r="CS55" s="27" t="str">
        <f t="shared" ca="1" si="42"/>
        <v/>
      </c>
      <c r="CT55" s="44" t="str">
        <f ca="1">IF(CS55="","",IF(CS55&lt;=Simulation!$K$7,"YES","NO"))</f>
        <v/>
      </c>
      <c r="CU55" s="27" t="str">
        <f t="shared" ca="1" si="43"/>
        <v/>
      </c>
      <c r="CV55" s="44" t="str">
        <f ca="1">IF(CT55="NO",IF(CU55&lt;=Simulation!$K$9,BX55,BY55),"")</f>
        <v/>
      </c>
      <c r="CX55" s="44">
        <f t="shared" ca="1" si="44"/>
        <v>17</v>
      </c>
      <c r="CY55" s="6" t="str">
        <f t="shared" ca="1" si="45"/>
        <v>-</v>
      </c>
      <c r="CZ55" s="44">
        <f t="shared" ca="1" si="46"/>
        <v>14</v>
      </c>
      <c r="DB55" s="44" t="str">
        <f t="shared" ca="1" si="3"/>
        <v/>
      </c>
      <c r="DC55" s="44" t="str">
        <f t="shared" ca="1" si="3"/>
        <v/>
      </c>
      <c r="DD55" s="44" t="str">
        <f t="shared" ca="1" si="3"/>
        <v/>
      </c>
      <c r="DE55" s="44"/>
      <c r="DF55" s="44">
        <f ca="1">IF(DF54&lt;&gt;"",IF(AND(DF54&lt;60*Simulation!$K$8, DF54+DG55&lt;60*Simulation!$K$8),DF54+DG55,""),"")</f>
        <v>625</v>
      </c>
      <c r="DG55" s="44">
        <f ca="1">IF(DF54&lt;&gt;"",IF(AND(EF54&lt;&gt;"", DH54=EF54),RANDBETWEEN(Simulation!$N$6,Simulation!$P$6),RANDBETWEEN(Simulation!$N$5,Simulation!$P$5)),"")</f>
        <v>11</v>
      </c>
      <c r="DH55" s="44">
        <f t="shared" ca="1" si="73"/>
        <v>3</v>
      </c>
      <c r="DI55" s="44">
        <f t="shared" ca="1" si="47"/>
        <v>1</v>
      </c>
      <c r="DJ55" s="27">
        <f t="shared" ca="1" si="48"/>
        <v>0.8410333467982023</v>
      </c>
      <c r="DK55" s="44">
        <f t="shared" ca="1" si="49"/>
        <v>15</v>
      </c>
      <c r="DL55" s="44" t="str">
        <f ca="1">IF(DF55&lt;&gt;"",VLOOKUP(DK55,'Players Stats'!$C$88:$D$127,2),"")</f>
        <v>Center</v>
      </c>
      <c r="DM55" s="44" t="str">
        <f ca="1">IF(DF55&lt;&gt;"",VLOOKUP(DK55,'Players Stats'!$C$88:$E$127,3),"")</f>
        <v>Roy Hibbert</v>
      </c>
      <c r="DN55" s="27">
        <f t="shared" ca="1" si="50"/>
        <v>0.62184533098649108</v>
      </c>
      <c r="DO55" s="44">
        <f ca="1">IF(DF55&lt;&gt;"",VLOOKUP('Semi 1'!DK55-5*('Semi 1'!DH55-1),'Players Stats'!$B$136:$J$140,1+DI55),"")</f>
        <v>0.11485000000000001</v>
      </c>
      <c r="DP55" s="44" t="str">
        <f t="shared" ca="1" si="74"/>
        <v>NO</v>
      </c>
      <c r="DQ55" s="27">
        <f t="shared" ca="1" si="51"/>
        <v>0.49023046029987227</v>
      </c>
      <c r="DR55" s="44">
        <f ca="1">IF(DF55&lt;&gt;"",IF(DP55="NO",VLOOKUP(DK55,'Players Stats'!$C$88:$I$127,7),""),"")</f>
        <v>9.0909090909090922E-3</v>
      </c>
      <c r="DS55" s="44">
        <f t="shared" ca="1" si="75"/>
        <v>2</v>
      </c>
      <c r="DT55" s="27">
        <f t="shared" ca="1" si="52"/>
        <v>0.58755961821030811</v>
      </c>
      <c r="DU55" s="44">
        <f ca="1">IF(DP55="NO",VLOOKUP(DK55,'Players Stats'!$C$88:$H$127,7-'Semi 1'!DS55),"")</f>
        <v>0.44800000000000001</v>
      </c>
      <c r="DV55" s="44">
        <f t="shared" ca="1" si="76"/>
        <v>0</v>
      </c>
      <c r="DW55" s="27">
        <f t="shared" ca="1" si="53"/>
        <v>0.78140232138012067</v>
      </c>
      <c r="DX55" s="44" t="str">
        <f ca="1">IF(DW55="","",IF(DW55&lt;=VLOOKUP(DK55,'Players Stats'!$C$88:$L$127,10),"YES","NO"))</f>
        <v>NO</v>
      </c>
      <c r="DY55" s="27" t="str">
        <f t="shared" ca="1" si="54"/>
        <v/>
      </c>
      <c r="DZ55" s="44" t="str">
        <f ca="1">IF(DX55="YES",IF(DY55&lt;=VLOOKUP(DK55,'Players Stats'!$C$88:$H$127,6),1,0),"")</f>
        <v/>
      </c>
      <c r="EA55" s="27" t="str">
        <f t="shared" ca="1" si="55"/>
        <v/>
      </c>
      <c r="EB55" s="44" t="str">
        <f ca="1">IF(AND(DX55="YES",EA55&lt;&gt;""),IF(EA55&lt;=VLOOKUP(DK55,'Players Stats'!$C$88:$H$127,6),1,0),"")</f>
        <v/>
      </c>
      <c r="EC55" s="27">
        <f t="shared" ca="1" si="56"/>
        <v>0.6714226764385991</v>
      </c>
      <c r="ED55" s="44" t="str">
        <f ca="1">IF(EC55="","",IF(EC55&lt;=Simulation!$K$7,"YES","NO"))</f>
        <v>NO</v>
      </c>
      <c r="EE55" s="27">
        <f t="shared" ca="1" si="57"/>
        <v>6.6027269792502064E-2</v>
      </c>
      <c r="EF55" s="44">
        <f ca="1">IF(ED55="NO",IF(EE55&lt;=Simulation!$K$9,DH55,DI55),"")</f>
        <v>3</v>
      </c>
      <c r="EH55" s="44">
        <f t="shared" ca="1" si="58"/>
        <v>18</v>
      </c>
      <c r="EI55" s="6" t="str">
        <f t="shared" ca="1" si="59"/>
        <v>-</v>
      </c>
      <c r="EJ55" s="44">
        <f t="shared" ca="1" si="60"/>
        <v>17</v>
      </c>
      <c r="EL55" s="44" t="str">
        <f t="shared" ca="1" si="4"/>
        <v/>
      </c>
      <c r="EM55" s="44" t="str">
        <f t="shared" ca="1" si="4"/>
        <v/>
      </c>
      <c r="EN55" s="44" t="str">
        <f t="shared" ca="1" si="4"/>
        <v/>
      </c>
    </row>
    <row r="56" spans="2:144">
      <c r="B56" s="44">
        <f ca="1">IF(B55&lt;&gt;"",IF(AND(B55&lt;60*Simulation!$K$8, B55+C56&lt;60*Simulation!$K$8),B55+C56,""),"")</f>
        <v>704</v>
      </c>
      <c r="C56" s="44">
        <f ca="1">IF(B55&lt;&gt;"",IF(AND(AB55&lt;&gt;"", D55=AB55),RANDBETWEEN(Simulation!$N$6,Simulation!$P$6),RANDBETWEEN(Simulation!$N$5,Simulation!$P$5)),"")</f>
        <v>24</v>
      </c>
      <c r="D56" s="44">
        <f t="shared" ca="1" si="61"/>
        <v>1</v>
      </c>
      <c r="E56" s="44">
        <f t="shared" ca="1" si="5"/>
        <v>3</v>
      </c>
      <c r="F56" s="27">
        <f t="shared" ca="1" si="6"/>
        <v>0.29954417387139787</v>
      </c>
      <c r="G56" s="44">
        <f t="shared" ca="1" si="7"/>
        <v>2</v>
      </c>
      <c r="H56" s="44" t="str">
        <f ca="1">IF(B56&lt;&gt;"",VLOOKUP(G56,'Players Stats'!$C$88:$D$127,2),"")</f>
        <v>Shooting Guard</v>
      </c>
      <c r="I56" s="44" t="str">
        <f ca="1">IF(B56&lt;&gt;"",VLOOKUP(G56,'Players Stats'!$C$88:$E$127,3),"")</f>
        <v>Ray Allen</v>
      </c>
      <c r="J56" s="27">
        <f t="shared" ca="1" si="8"/>
        <v>0.14172981143395313</v>
      </c>
      <c r="K56" s="44">
        <f ca="1">IF(B56&lt;&gt;"",VLOOKUP('Semi 1'!G56-5*('Semi 1'!D56-1),'Players Stats'!$B$136:$J$140,1+E56),"")</f>
        <v>6.9400000000000003E-2</v>
      </c>
      <c r="L56" s="44" t="str">
        <f t="shared" ca="1" si="62"/>
        <v>NO</v>
      </c>
      <c r="M56" s="27">
        <f t="shared" ca="1" si="9"/>
        <v>0.5936073974543753</v>
      </c>
      <c r="N56" s="44">
        <f ca="1">IF(B56&lt;&gt;"",IF(L56="NO",VLOOKUP(G56,'Players Stats'!$C$88:$I$127,7),""),"")</f>
        <v>0.33870967741935487</v>
      </c>
      <c r="O56" s="44">
        <f t="shared" ca="1" si="63"/>
        <v>2</v>
      </c>
      <c r="P56" s="27">
        <f t="shared" ca="1" si="10"/>
        <v>0.90879934150583719</v>
      </c>
      <c r="Q56" s="44">
        <f ca="1">IF(L56="NO",VLOOKUP(G56,'Players Stats'!$C$88:$H$127,7-'Semi 1'!O56),"")</f>
        <v>0.44900000000000001</v>
      </c>
      <c r="R56" s="44">
        <f t="shared" ca="1" si="64"/>
        <v>0</v>
      </c>
      <c r="S56" s="27">
        <f t="shared" ca="1" si="11"/>
        <v>0.40922383716102029</v>
      </c>
      <c r="T56" s="44" t="str">
        <f ca="1">IF(S56="","",IF(S56&lt;=VLOOKUP(G56,'Players Stats'!$C$88:$L$127,10),"YES","NO"))</f>
        <v>NO</v>
      </c>
      <c r="U56" s="27" t="str">
        <f t="shared" ca="1" si="12"/>
        <v/>
      </c>
      <c r="V56" s="44" t="str">
        <f ca="1">IF(T56="YES",IF(U56&lt;=VLOOKUP(G56,'Players Stats'!$C$88:$H$127,6),1,0),"")</f>
        <v/>
      </c>
      <c r="W56" s="27" t="str">
        <f t="shared" ca="1" si="13"/>
        <v/>
      </c>
      <c r="X56" s="44" t="str">
        <f ca="1">IF(AND(T56="YES",W56&lt;&gt;""),IF(W56&lt;=VLOOKUP(G56,'Players Stats'!$C$88:$H$127,6),1,0),"")</f>
        <v/>
      </c>
      <c r="Y56" s="27">
        <f t="shared" ca="1" si="14"/>
        <v>0.68844376997342316</v>
      </c>
      <c r="Z56" s="44" t="str">
        <f ca="1">IF(Y56="","",IF(Y56&lt;=Simulation!$K$7,"YES","NO"))</f>
        <v>NO</v>
      </c>
      <c r="AA56" s="27">
        <f t="shared" ca="1" si="15"/>
        <v>0.54690971595483262</v>
      </c>
      <c r="AB56" s="44">
        <f ca="1">IF(Z56="NO",IF(AA56&lt;=Simulation!$K$9,D56,E56),"")</f>
        <v>3</v>
      </c>
      <c r="AD56" s="44">
        <f t="shared" ca="1" si="16"/>
        <v>17</v>
      </c>
      <c r="AE56" s="6" t="str">
        <f t="shared" ca="1" si="17"/>
        <v>-</v>
      </c>
      <c r="AF56" s="44">
        <f t="shared" ca="1" si="18"/>
        <v>19</v>
      </c>
      <c r="AH56" s="44" t="str">
        <f t="shared" ca="1" si="77"/>
        <v/>
      </c>
      <c r="AI56" s="44" t="str">
        <f t="shared" ca="1" si="77"/>
        <v/>
      </c>
      <c r="AJ56" s="44" t="str">
        <f t="shared" ca="1" si="77"/>
        <v/>
      </c>
      <c r="AL56" s="44">
        <f ca="1">IF(AL55&lt;&gt;"",IF(AND(AL55&lt;60*Simulation!$K$8, AL55+AM56&lt;60*Simulation!$K$8),AL55+AM56,""),"")</f>
        <v>758</v>
      </c>
      <c r="AM56" s="44">
        <f ca="1">IF(AL55&lt;&gt;"",IF(AND(BL55&lt;&gt;"", AN55=BL55),RANDBETWEEN(Simulation!$N$6,Simulation!$P$6),RANDBETWEEN(Simulation!$N$5,Simulation!$P$5)),"")</f>
        <v>12</v>
      </c>
      <c r="AN56" s="44">
        <f t="shared" ca="1" si="65"/>
        <v>3</v>
      </c>
      <c r="AO56" s="44">
        <f t="shared" ca="1" si="19"/>
        <v>1</v>
      </c>
      <c r="AP56" s="27">
        <f t="shared" ca="1" si="20"/>
        <v>0.32451900846594728</v>
      </c>
      <c r="AQ56" s="44">
        <f t="shared" ca="1" si="21"/>
        <v>12</v>
      </c>
      <c r="AR56" s="44" t="str">
        <f ca="1">IF(AL56&lt;&gt;"",VLOOKUP(AQ56,'Players Stats'!$C$88:$D$127,2),"")</f>
        <v>Shooting Guard</v>
      </c>
      <c r="AS56" s="44" t="str">
        <f ca="1">IF(AL56&lt;&gt;"",VLOOKUP(AQ56,'Players Stats'!$C$88:$E$127,3),"")</f>
        <v>George Hill</v>
      </c>
      <c r="AT56" s="27">
        <f t="shared" ca="1" si="22"/>
        <v>0.90495758489966904</v>
      </c>
      <c r="AU56" s="44">
        <f ca="1">IF(AL56&lt;&gt;"",VLOOKUP('Semi 1'!AQ56-5*('Semi 1'!AN56-1),'Players Stats'!$B$136:$J$140,1+AO56),"")</f>
        <v>5.305E-2</v>
      </c>
      <c r="AV56" s="44" t="str">
        <f t="shared" ca="1" si="66"/>
        <v>NO</v>
      </c>
      <c r="AW56" s="27">
        <f t="shared" ca="1" si="23"/>
        <v>0.48076373051273935</v>
      </c>
      <c r="AX56" s="44">
        <f ca="1">IF(AL56&lt;&gt;"",IF(AV56="NO",VLOOKUP(AQ56,'Players Stats'!$C$88:$I$127,7),""),"")</f>
        <v>0.28571428571428564</v>
      </c>
      <c r="AY56" s="44">
        <f t="shared" ca="1" si="67"/>
        <v>2</v>
      </c>
      <c r="AZ56" s="27">
        <f t="shared" ca="1" si="24"/>
        <v>0.25180973537500417</v>
      </c>
      <c r="BA56" s="44">
        <f ca="1">IF(AV56="NO",VLOOKUP(AQ56,'Players Stats'!$C$88:$H$127,7-'Semi 1'!AY56),"")</f>
        <v>0.443</v>
      </c>
      <c r="BB56" s="44">
        <f t="shared" ca="1" si="68"/>
        <v>2</v>
      </c>
      <c r="BC56" s="27">
        <f t="shared" ca="1" si="25"/>
        <v>0.1671067564515103</v>
      </c>
      <c r="BD56" s="44" t="str">
        <f ca="1">IF(BC56="","",IF(BC56&lt;=VLOOKUP(AQ56,'Players Stats'!$C$88:$L$127,10),"YES","NO"))</f>
        <v>NO</v>
      </c>
      <c r="BE56" s="27" t="str">
        <f t="shared" ca="1" si="26"/>
        <v/>
      </c>
      <c r="BF56" s="44" t="str">
        <f ca="1">IF(BD56="YES",IF(BE56&lt;=VLOOKUP(AQ56,'Players Stats'!$C$88:$H$127,6),1,0),"")</f>
        <v/>
      </c>
      <c r="BG56" s="27" t="str">
        <f t="shared" ca="1" si="27"/>
        <v/>
      </c>
      <c r="BH56" s="44" t="str">
        <f ca="1">IF(AND(BD56="YES",BG56&lt;&gt;""),IF(BG56&lt;=VLOOKUP(AQ56,'Players Stats'!$C$88:$H$127,6),1,0),"")</f>
        <v/>
      </c>
      <c r="BI56" s="27" t="str">
        <f t="shared" ca="1" si="28"/>
        <v/>
      </c>
      <c r="BJ56" s="44" t="str">
        <f ca="1">IF(BI56="","",IF(BI56&lt;=Simulation!$K$7,"YES","NO"))</f>
        <v/>
      </c>
      <c r="BK56" s="27" t="str">
        <f t="shared" ca="1" si="29"/>
        <v/>
      </c>
      <c r="BL56" s="44" t="str">
        <f ca="1">IF(BJ56="NO",IF(BK56&lt;=Simulation!$K$9,AN56,AO56),"")</f>
        <v/>
      </c>
      <c r="BN56" s="44">
        <f t="shared" ca="1" si="30"/>
        <v>24</v>
      </c>
      <c r="BO56" s="6" t="str">
        <f t="shared" ca="1" si="31"/>
        <v>-</v>
      </c>
      <c r="BP56" s="44">
        <f t="shared" ca="1" si="32"/>
        <v>25</v>
      </c>
      <c r="BR56" s="44" t="str">
        <f t="shared" ca="1" si="2"/>
        <v/>
      </c>
      <c r="BS56" s="44" t="str">
        <f t="shared" ca="1" si="2"/>
        <v/>
      </c>
      <c r="BT56" s="44" t="str">
        <f t="shared" ca="1" si="2"/>
        <v/>
      </c>
      <c r="BU56" s="44"/>
      <c r="BV56" s="44">
        <f ca="1">IF(BV55&lt;&gt;"",IF(AND(BV55&lt;60*Simulation!$K$8, BV55+BW56&lt;60*Simulation!$K$8),BV55+BW56,""),"")</f>
        <v>670</v>
      </c>
      <c r="BW56" s="44">
        <f ca="1">IF(BV55&lt;&gt;"",IF(AND(CV55&lt;&gt;"", BX55=CV55),RANDBETWEEN(Simulation!$N$6,Simulation!$P$6),RANDBETWEEN(Simulation!$N$5,Simulation!$P$5)),"")</f>
        <v>17</v>
      </c>
      <c r="BX56" s="44">
        <f t="shared" ca="1" si="69"/>
        <v>1</v>
      </c>
      <c r="BY56" s="44">
        <f t="shared" ca="1" si="33"/>
        <v>3</v>
      </c>
      <c r="BZ56" s="27">
        <f t="shared" ca="1" si="34"/>
        <v>9.5873595939468093E-2</v>
      </c>
      <c r="CA56" s="44">
        <f t="shared" ca="1" si="35"/>
        <v>1</v>
      </c>
      <c r="CB56" s="44" t="str">
        <f ca="1">IF(BV56&lt;&gt;"",VLOOKUP(CA56,'Players Stats'!$C$88:$D$127,2),"")</f>
        <v>Point Guard</v>
      </c>
      <c r="CC56" s="44" t="str">
        <f ca="1">IF(BV56&lt;&gt;"",VLOOKUP(CA56,'Players Stats'!$C$88:$E$127,3),"")</f>
        <v>Dwyane Wade</v>
      </c>
      <c r="CD56" s="27">
        <f t="shared" ca="1" si="36"/>
        <v>0.82543142540201153</v>
      </c>
      <c r="CE56" s="44">
        <f ca="1">IF(BV56&lt;&gt;"",VLOOKUP('Semi 1'!CA56-5*('Semi 1'!BX56-1),'Players Stats'!$B$136:$J$140,1+BY56),"")</f>
        <v>6.9000000000000006E-2</v>
      </c>
      <c r="CF56" s="44" t="str">
        <f t="shared" ca="1" si="70"/>
        <v>NO</v>
      </c>
      <c r="CG56" s="27">
        <f t="shared" ca="1" si="37"/>
        <v>9.0986144459540563E-3</v>
      </c>
      <c r="CH56" s="44">
        <f ca="1">IF(BV56&lt;&gt;"",IF(CF56="NO",VLOOKUP(CA56,'Players Stats'!$C$88:$I$127,7),""),"")</f>
        <v>5.9523809523809521E-2</v>
      </c>
      <c r="CI56" s="44">
        <f t="shared" ca="1" si="71"/>
        <v>3</v>
      </c>
      <c r="CJ56" s="27">
        <f t="shared" ca="1" si="38"/>
        <v>0.82605635127248567</v>
      </c>
      <c r="CK56" s="44">
        <f ca="1">IF(CF56="NO",VLOOKUP(CA56,'Players Stats'!$C$88:$H$127,7-'Semi 1'!CI56),"")</f>
        <v>0.25800000000000001</v>
      </c>
      <c r="CL56" s="44">
        <f t="shared" ca="1" si="72"/>
        <v>0</v>
      </c>
      <c r="CM56" s="27" t="str">
        <f t="shared" ca="1" si="39"/>
        <v/>
      </c>
      <c r="CN56" s="44" t="str">
        <f ca="1">IF(CM56="","",IF(CM56&lt;=VLOOKUP(CA56,'Players Stats'!$C$88:$L$127,10),"YES","NO"))</f>
        <v/>
      </c>
      <c r="CO56" s="27" t="str">
        <f t="shared" ca="1" si="40"/>
        <v/>
      </c>
      <c r="CP56" s="44" t="str">
        <f ca="1">IF(CN56="YES",IF(CO56&lt;=VLOOKUP(CA56,'Players Stats'!$C$88:$H$127,6),1,0),"")</f>
        <v/>
      </c>
      <c r="CQ56" s="27" t="str">
        <f t="shared" ca="1" si="41"/>
        <v/>
      </c>
      <c r="CR56" s="44" t="str">
        <f ca="1">IF(AND(CN56="YES",CQ56&lt;&gt;""),IF(CQ56&lt;=VLOOKUP(CA56,'Players Stats'!$C$88:$H$127,6),1,0),"")</f>
        <v/>
      </c>
      <c r="CS56" s="27" t="str">
        <f t="shared" ca="1" si="42"/>
        <v/>
      </c>
      <c r="CT56" s="44" t="str">
        <f ca="1">IF(CS56="","",IF(CS56&lt;=Simulation!$K$7,"YES","NO"))</f>
        <v/>
      </c>
      <c r="CU56" s="27" t="str">
        <f t="shared" ca="1" si="43"/>
        <v/>
      </c>
      <c r="CV56" s="44" t="str">
        <f ca="1">IF(CT56="NO",IF(CU56&lt;=Simulation!$K$9,BX56,BY56),"")</f>
        <v/>
      </c>
      <c r="CX56" s="44">
        <f t="shared" ca="1" si="44"/>
        <v>17</v>
      </c>
      <c r="CY56" s="6" t="str">
        <f t="shared" ca="1" si="45"/>
        <v>-</v>
      </c>
      <c r="CZ56" s="44">
        <f t="shared" ca="1" si="46"/>
        <v>14</v>
      </c>
      <c r="DB56" s="44" t="str">
        <f t="shared" ca="1" si="3"/>
        <v/>
      </c>
      <c r="DC56" s="44" t="str">
        <f t="shared" ca="1" si="3"/>
        <v/>
      </c>
      <c r="DD56" s="44" t="str">
        <f t="shared" ca="1" si="3"/>
        <v/>
      </c>
      <c r="DE56" s="44"/>
      <c r="DF56" s="44">
        <f ca="1">IF(DF55&lt;&gt;"",IF(AND(DF55&lt;60*Simulation!$K$8, DF55+DG56&lt;60*Simulation!$K$8),DF55+DG56,""),"")</f>
        <v>633</v>
      </c>
      <c r="DG56" s="44">
        <f ca="1">IF(DF55&lt;&gt;"",IF(AND(EF55&lt;&gt;"", DH55=EF55),RANDBETWEEN(Simulation!$N$6,Simulation!$P$6),RANDBETWEEN(Simulation!$N$5,Simulation!$P$5)),"")</f>
        <v>8</v>
      </c>
      <c r="DH56" s="44">
        <f t="shared" ca="1" si="73"/>
        <v>3</v>
      </c>
      <c r="DI56" s="44">
        <f t="shared" ca="1" si="47"/>
        <v>1</v>
      </c>
      <c r="DJ56" s="27">
        <f t="shared" ca="1" si="48"/>
        <v>0.7614784194215044</v>
      </c>
      <c r="DK56" s="44">
        <f t="shared" ca="1" si="49"/>
        <v>14</v>
      </c>
      <c r="DL56" s="44" t="str">
        <f ca="1">IF(DF56&lt;&gt;"",VLOOKUP(DK56,'Players Stats'!$C$88:$D$127,2),"")</f>
        <v>Power Forward</v>
      </c>
      <c r="DM56" s="44" t="str">
        <f ca="1">IF(DF56&lt;&gt;"",VLOOKUP(DK56,'Players Stats'!$C$88:$E$127,3),"")</f>
        <v>Paul George</v>
      </c>
      <c r="DN56" s="27">
        <f t="shared" ca="1" si="50"/>
        <v>0.63253306383272656</v>
      </c>
      <c r="DO56" s="44">
        <f ca="1">IF(DF56&lt;&gt;"",VLOOKUP('Semi 1'!DK56-5*('Semi 1'!DH56-1),'Players Stats'!$B$136:$J$140,1+DI56),"")</f>
        <v>6.59E-2</v>
      </c>
      <c r="DP56" s="44" t="str">
        <f t="shared" ca="1" si="74"/>
        <v>NO</v>
      </c>
      <c r="DQ56" s="27">
        <f t="shared" ca="1" si="51"/>
        <v>0.89070766646744726</v>
      </c>
      <c r="DR56" s="44">
        <f ca="1">IF(DF56&lt;&gt;"",IF(DP56="NO",VLOOKUP(DK56,'Players Stats'!$C$88:$I$127,7),""),"")</f>
        <v>0.28365384615384615</v>
      </c>
      <c r="DS56" s="44">
        <f t="shared" ca="1" si="75"/>
        <v>2</v>
      </c>
      <c r="DT56" s="27">
        <f t="shared" ca="1" si="52"/>
        <v>0.53924692720293199</v>
      </c>
      <c r="DU56" s="44">
        <f ca="1">IF(DP56="NO",VLOOKUP(DK56,'Players Stats'!$C$88:$H$127,7-'Semi 1'!DS56),"")</f>
        <v>0.41899999999999998</v>
      </c>
      <c r="DV56" s="44">
        <f t="shared" ca="1" si="76"/>
        <v>0</v>
      </c>
      <c r="DW56" s="27">
        <f t="shared" ca="1" si="53"/>
        <v>4.253666935667122E-2</v>
      </c>
      <c r="DX56" s="44" t="str">
        <f ca="1">IF(DW56="","",IF(DW56&lt;=VLOOKUP(DK56,'Players Stats'!$C$88:$L$127,10),"YES","NO"))</f>
        <v>NO</v>
      </c>
      <c r="DY56" s="27" t="str">
        <f t="shared" ca="1" si="54"/>
        <v/>
      </c>
      <c r="DZ56" s="44" t="str">
        <f ca="1">IF(DX56="YES",IF(DY56&lt;=VLOOKUP(DK56,'Players Stats'!$C$88:$H$127,6),1,0),"")</f>
        <v/>
      </c>
      <c r="EA56" s="27" t="str">
        <f t="shared" ca="1" si="55"/>
        <v/>
      </c>
      <c r="EB56" s="44" t="str">
        <f ca="1">IF(AND(DX56="YES",EA56&lt;&gt;""),IF(EA56&lt;=VLOOKUP(DK56,'Players Stats'!$C$88:$H$127,6),1,0),"")</f>
        <v/>
      </c>
      <c r="EC56" s="27">
        <f t="shared" ca="1" si="56"/>
        <v>0.59284060050523879</v>
      </c>
      <c r="ED56" s="44" t="str">
        <f ca="1">IF(EC56="","",IF(EC56&lt;=Simulation!$K$7,"YES","NO"))</f>
        <v>NO</v>
      </c>
      <c r="EE56" s="27">
        <f t="shared" ca="1" si="57"/>
        <v>0.90266372630589098</v>
      </c>
      <c r="EF56" s="44">
        <f ca="1">IF(ED56="NO",IF(EE56&lt;=Simulation!$K$9,DH56,DI56),"")</f>
        <v>1</v>
      </c>
      <c r="EH56" s="44">
        <f t="shared" ca="1" si="58"/>
        <v>18</v>
      </c>
      <c r="EI56" s="6" t="str">
        <f t="shared" ca="1" si="59"/>
        <v>-</v>
      </c>
      <c r="EJ56" s="44">
        <f t="shared" ca="1" si="60"/>
        <v>17</v>
      </c>
      <c r="EL56" s="44" t="str">
        <f t="shared" ca="1" si="4"/>
        <v/>
      </c>
      <c r="EM56" s="44" t="str">
        <f t="shared" ca="1" si="4"/>
        <v/>
      </c>
      <c r="EN56" s="44" t="str">
        <f t="shared" ca="1" si="4"/>
        <v/>
      </c>
    </row>
    <row r="57" spans="2:144">
      <c r="B57" s="44">
        <f ca="1">IF(B56&lt;&gt;"",IF(AND(B56&lt;60*Simulation!$K$8, B56+C57&lt;60*Simulation!$K$8),B56+C57,""),"")</f>
        <v>713</v>
      </c>
      <c r="C57" s="44">
        <f ca="1">IF(B56&lt;&gt;"",IF(AND(AB56&lt;&gt;"", D56=AB56),RANDBETWEEN(Simulation!$N$6,Simulation!$P$6),RANDBETWEEN(Simulation!$N$5,Simulation!$P$5)),"")</f>
        <v>9</v>
      </c>
      <c r="D57" s="44">
        <f t="shared" ca="1" si="61"/>
        <v>3</v>
      </c>
      <c r="E57" s="44">
        <f t="shared" ca="1" si="5"/>
        <v>1</v>
      </c>
      <c r="F57" s="27">
        <f t="shared" ca="1" si="6"/>
        <v>0.60870920524429251</v>
      </c>
      <c r="G57" s="44">
        <f t="shared" ca="1" si="7"/>
        <v>14</v>
      </c>
      <c r="H57" s="44" t="str">
        <f ca="1">IF(B57&lt;&gt;"",VLOOKUP(G57,'Players Stats'!$C$88:$D$127,2),"")</f>
        <v>Power Forward</v>
      </c>
      <c r="I57" s="44" t="str">
        <f ca="1">IF(B57&lt;&gt;"",VLOOKUP(G57,'Players Stats'!$C$88:$E$127,3),"")</f>
        <v>Paul George</v>
      </c>
      <c r="J57" s="27">
        <f t="shared" ca="1" si="8"/>
        <v>0.73932309653226558</v>
      </c>
      <c r="K57" s="44">
        <f ca="1">IF(B57&lt;&gt;"",VLOOKUP('Semi 1'!G57-5*('Semi 1'!D57-1),'Players Stats'!$B$136:$J$140,1+E57),"")</f>
        <v>6.59E-2</v>
      </c>
      <c r="L57" s="44" t="str">
        <f t="shared" ca="1" si="62"/>
        <v>NO</v>
      </c>
      <c r="M57" s="27">
        <f t="shared" ca="1" si="9"/>
        <v>0.74695871054247709</v>
      </c>
      <c r="N57" s="44">
        <f ca="1">IF(B57&lt;&gt;"",IF(L57="NO",VLOOKUP(G57,'Players Stats'!$C$88:$I$127,7),""),"")</f>
        <v>0.28365384615384615</v>
      </c>
      <c r="O57" s="44">
        <f t="shared" ca="1" si="63"/>
        <v>2</v>
      </c>
      <c r="P57" s="27">
        <f t="shared" ca="1" si="10"/>
        <v>0.70072032076418433</v>
      </c>
      <c r="Q57" s="44">
        <f ca="1">IF(L57="NO",VLOOKUP(G57,'Players Stats'!$C$88:$H$127,7-'Semi 1'!O57),"")</f>
        <v>0.41899999999999998</v>
      </c>
      <c r="R57" s="44">
        <f t="shared" ca="1" si="64"/>
        <v>0</v>
      </c>
      <c r="S57" s="27">
        <f t="shared" ca="1" si="11"/>
        <v>0.6640181637661996</v>
      </c>
      <c r="T57" s="44" t="str">
        <f ca="1">IF(S57="","",IF(S57&lt;=VLOOKUP(G57,'Players Stats'!$C$88:$L$127,10),"YES","NO"))</f>
        <v>NO</v>
      </c>
      <c r="U57" s="27" t="str">
        <f t="shared" ca="1" si="12"/>
        <v/>
      </c>
      <c r="V57" s="44" t="str">
        <f ca="1">IF(T57="YES",IF(U57&lt;=VLOOKUP(G57,'Players Stats'!$C$88:$H$127,6),1,0),"")</f>
        <v/>
      </c>
      <c r="W57" s="27" t="str">
        <f t="shared" ca="1" si="13"/>
        <v/>
      </c>
      <c r="X57" s="44" t="str">
        <f ca="1">IF(AND(T57="YES",W57&lt;&gt;""),IF(W57&lt;=VLOOKUP(G57,'Players Stats'!$C$88:$H$127,6),1,0),"")</f>
        <v/>
      </c>
      <c r="Y57" s="27">
        <f t="shared" ca="1" si="14"/>
        <v>0.6675851029739629</v>
      </c>
      <c r="Z57" s="44" t="str">
        <f ca="1">IF(Y57="","",IF(Y57&lt;=Simulation!$K$7,"YES","NO"))</f>
        <v>NO</v>
      </c>
      <c r="AA57" s="27">
        <f t="shared" ca="1" si="15"/>
        <v>0.62827925218382252</v>
      </c>
      <c r="AB57" s="44">
        <f ca="1">IF(Z57="NO",IF(AA57&lt;=Simulation!$K$9,D57,E57),"")</f>
        <v>1</v>
      </c>
      <c r="AD57" s="44">
        <f t="shared" ca="1" si="16"/>
        <v>17</v>
      </c>
      <c r="AE57" s="6" t="str">
        <f t="shared" ca="1" si="17"/>
        <v>-</v>
      </c>
      <c r="AF57" s="44">
        <f t="shared" ca="1" si="18"/>
        <v>19</v>
      </c>
      <c r="AH57" s="44" t="str">
        <f t="shared" ca="1" si="77"/>
        <v/>
      </c>
      <c r="AI57" s="44" t="str">
        <f t="shared" ca="1" si="77"/>
        <v/>
      </c>
      <c r="AJ57" s="44" t="str">
        <f t="shared" ca="1" si="77"/>
        <v/>
      </c>
      <c r="AL57" s="44">
        <f ca="1">IF(AL56&lt;&gt;"",IF(AND(AL56&lt;60*Simulation!$K$8, AL56+AM57&lt;60*Simulation!$K$8),AL56+AM57,""),"")</f>
        <v>780</v>
      </c>
      <c r="AM57" s="44">
        <f ca="1">IF(AL56&lt;&gt;"",IF(AND(BL56&lt;&gt;"", AN56=BL56),RANDBETWEEN(Simulation!$N$6,Simulation!$P$6),RANDBETWEEN(Simulation!$N$5,Simulation!$P$5)),"")</f>
        <v>22</v>
      </c>
      <c r="AN57" s="44">
        <f t="shared" ca="1" si="65"/>
        <v>1</v>
      </c>
      <c r="AO57" s="44">
        <f t="shared" ca="1" si="19"/>
        <v>3</v>
      </c>
      <c r="AP57" s="27">
        <f t="shared" ca="1" si="20"/>
        <v>0.47580046716407842</v>
      </c>
      <c r="AQ57" s="44">
        <f t="shared" ca="1" si="21"/>
        <v>3</v>
      </c>
      <c r="AR57" s="44" t="str">
        <f ca="1">IF(AL57&lt;&gt;"",VLOOKUP(AQ57,'Players Stats'!$C$88:$D$127,2),"")</f>
        <v>Small Forward</v>
      </c>
      <c r="AS57" s="44" t="str">
        <f ca="1">IF(AL57&lt;&gt;"",VLOOKUP(AQ57,'Players Stats'!$C$88:$E$127,3),"")</f>
        <v>LeBron James</v>
      </c>
      <c r="AT57" s="27">
        <f t="shared" ca="1" si="22"/>
        <v>0.35057940857554315</v>
      </c>
      <c r="AU57" s="44">
        <f ca="1">IF(AL57&lt;&gt;"",VLOOKUP('Semi 1'!AQ57-5*('Semi 1'!AN57-1),'Players Stats'!$B$136:$J$140,1+AO57),"")</f>
        <v>0.10165000000000002</v>
      </c>
      <c r="AV57" s="44" t="str">
        <f t="shared" ca="1" si="66"/>
        <v>NO</v>
      </c>
      <c r="AW57" s="27">
        <f t="shared" ca="1" si="23"/>
        <v>0.90892796666087972</v>
      </c>
      <c r="AX57" s="44">
        <f ca="1">IF(AL57&lt;&gt;"",IF(AV57="NO",VLOOKUP(AQ57,'Players Stats'!$C$88:$I$127,7),""),"")</f>
        <v>0.15639810426540282</v>
      </c>
      <c r="AY57" s="44">
        <f t="shared" ca="1" si="67"/>
        <v>2</v>
      </c>
      <c r="AZ57" s="27">
        <f t="shared" ca="1" si="24"/>
        <v>0.3538276136452625</v>
      </c>
      <c r="BA57" s="44">
        <f ca="1">IF(AV57="NO",VLOOKUP(AQ57,'Players Stats'!$C$88:$H$127,7-'Semi 1'!AY57),"")</f>
        <v>0.56499999999999995</v>
      </c>
      <c r="BB57" s="44">
        <f t="shared" ca="1" si="68"/>
        <v>2</v>
      </c>
      <c r="BC57" s="27">
        <f t="shared" ca="1" si="25"/>
        <v>0.15427470617280759</v>
      </c>
      <c r="BD57" s="44" t="str">
        <f ca="1">IF(BC57="","",IF(BC57&lt;=VLOOKUP(AQ57,'Players Stats'!$C$88:$L$127,10),"YES","NO"))</f>
        <v>NO</v>
      </c>
      <c r="BE57" s="27" t="str">
        <f t="shared" ca="1" si="26"/>
        <v/>
      </c>
      <c r="BF57" s="44" t="str">
        <f ca="1">IF(BD57="YES",IF(BE57&lt;=VLOOKUP(AQ57,'Players Stats'!$C$88:$H$127,6),1,0),"")</f>
        <v/>
      </c>
      <c r="BG57" s="27" t="str">
        <f t="shared" ca="1" si="27"/>
        <v/>
      </c>
      <c r="BH57" s="44" t="str">
        <f ca="1">IF(AND(BD57="YES",BG57&lt;&gt;""),IF(BG57&lt;=VLOOKUP(AQ57,'Players Stats'!$C$88:$H$127,6),1,0),"")</f>
        <v/>
      </c>
      <c r="BI57" s="27" t="str">
        <f t="shared" ca="1" si="28"/>
        <v/>
      </c>
      <c r="BJ57" s="44" t="str">
        <f ca="1">IF(BI57="","",IF(BI57&lt;=Simulation!$K$7,"YES","NO"))</f>
        <v/>
      </c>
      <c r="BK57" s="27" t="str">
        <f t="shared" ca="1" si="29"/>
        <v/>
      </c>
      <c r="BL57" s="44" t="str">
        <f ca="1">IF(BJ57="NO",IF(BK57&lt;=Simulation!$K$9,AN57,AO57),"")</f>
        <v/>
      </c>
      <c r="BN57" s="44">
        <f t="shared" ca="1" si="30"/>
        <v>26</v>
      </c>
      <c r="BO57" s="6" t="str">
        <f t="shared" ca="1" si="31"/>
        <v>-</v>
      </c>
      <c r="BP57" s="44">
        <f t="shared" ca="1" si="32"/>
        <v>25</v>
      </c>
      <c r="BR57" s="44" t="str">
        <f t="shared" ca="1" si="2"/>
        <v/>
      </c>
      <c r="BS57" s="44" t="str">
        <f t="shared" ca="1" si="2"/>
        <v/>
      </c>
      <c r="BT57" s="44" t="str">
        <f t="shared" ca="1" si="2"/>
        <v/>
      </c>
      <c r="BU57" s="44"/>
      <c r="BV57" s="44">
        <f ca="1">IF(BV56&lt;&gt;"",IF(AND(BV56&lt;60*Simulation!$K$8, BV56+BW57&lt;60*Simulation!$K$8),BV56+BW57,""),"")</f>
        <v>687</v>
      </c>
      <c r="BW57" s="44">
        <f ca="1">IF(BV56&lt;&gt;"",IF(AND(CV56&lt;&gt;"", BX56=CV56),RANDBETWEEN(Simulation!$N$6,Simulation!$P$6),RANDBETWEEN(Simulation!$N$5,Simulation!$P$5)),"")</f>
        <v>17</v>
      </c>
      <c r="BX57" s="44">
        <f t="shared" ca="1" si="69"/>
        <v>3</v>
      </c>
      <c r="BY57" s="44">
        <f t="shared" ca="1" si="33"/>
        <v>1</v>
      </c>
      <c r="BZ57" s="27">
        <f t="shared" ca="1" si="34"/>
        <v>0.11948399900407303</v>
      </c>
      <c r="CA57" s="44">
        <f t="shared" ca="1" si="35"/>
        <v>11</v>
      </c>
      <c r="CB57" s="44" t="str">
        <f ca="1">IF(BV57&lt;&gt;"",VLOOKUP(CA57,'Players Stats'!$C$88:$D$127,2),"")</f>
        <v>Point Guard</v>
      </c>
      <c r="CC57" s="44" t="str">
        <f ca="1">IF(BV57&lt;&gt;"",VLOOKUP(CA57,'Players Stats'!$C$88:$E$127,3),"")</f>
        <v>Lance Stephenson</v>
      </c>
      <c r="CD57" s="27">
        <f t="shared" ca="1" si="36"/>
        <v>0.98248557139119153</v>
      </c>
      <c r="CE57" s="44">
        <f ca="1">IF(BV57&lt;&gt;"",VLOOKUP('Semi 1'!CA57-5*('Semi 1'!BX57-1),'Players Stats'!$B$136:$J$140,1+BY57),"")</f>
        <v>0.13875000000000001</v>
      </c>
      <c r="CF57" s="44" t="str">
        <f t="shared" ca="1" si="70"/>
        <v>NO</v>
      </c>
      <c r="CG57" s="27">
        <f t="shared" ca="1" si="37"/>
        <v>0.89494192749497559</v>
      </c>
      <c r="CH57" s="44">
        <f ca="1">IF(BV57&lt;&gt;"",IF(CF57="NO",VLOOKUP(CA57,'Players Stats'!$C$88:$I$127,7),""),"")</f>
        <v>0.23762376237623761</v>
      </c>
      <c r="CI57" s="44">
        <f t="shared" ca="1" si="71"/>
        <v>2</v>
      </c>
      <c r="CJ57" s="27">
        <f t="shared" ca="1" si="38"/>
        <v>0.69653454361833278</v>
      </c>
      <c r="CK57" s="44">
        <f ca="1">IF(CF57="NO",VLOOKUP(CA57,'Players Stats'!$C$88:$H$127,7-'Semi 1'!CI57),"")</f>
        <v>0.46</v>
      </c>
      <c r="CL57" s="44">
        <f t="shared" ca="1" si="72"/>
        <v>0</v>
      </c>
      <c r="CM57" s="27">
        <f t="shared" ca="1" si="39"/>
        <v>0.40644984531936912</v>
      </c>
      <c r="CN57" s="44" t="str">
        <f ca="1">IF(CM57="","",IF(CM57&lt;=VLOOKUP(CA57,'Players Stats'!$C$88:$L$127,10),"YES","NO"))</f>
        <v>NO</v>
      </c>
      <c r="CO57" s="27" t="str">
        <f t="shared" ca="1" si="40"/>
        <v/>
      </c>
      <c r="CP57" s="44" t="str">
        <f ca="1">IF(CN57="YES",IF(CO57&lt;=VLOOKUP(CA57,'Players Stats'!$C$88:$H$127,6),1,0),"")</f>
        <v/>
      </c>
      <c r="CQ57" s="27" t="str">
        <f t="shared" ca="1" si="41"/>
        <v/>
      </c>
      <c r="CR57" s="44" t="str">
        <f ca="1">IF(AND(CN57="YES",CQ57&lt;&gt;""),IF(CQ57&lt;=VLOOKUP(CA57,'Players Stats'!$C$88:$H$127,6),1,0),"")</f>
        <v/>
      </c>
      <c r="CS57" s="27">
        <f t="shared" ca="1" si="42"/>
        <v>0.38823771103538651</v>
      </c>
      <c r="CT57" s="44" t="str">
        <f ca="1">IF(CS57="","",IF(CS57&lt;=Simulation!$K$7,"YES","NO"))</f>
        <v>NO</v>
      </c>
      <c r="CU57" s="27">
        <f t="shared" ca="1" si="43"/>
        <v>0.60131783682523854</v>
      </c>
      <c r="CV57" s="44">
        <f ca="1">IF(CT57="NO",IF(CU57&lt;=Simulation!$K$9,BX57,BY57),"")</f>
        <v>1</v>
      </c>
      <c r="CX57" s="44">
        <f t="shared" ca="1" si="44"/>
        <v>17</v>
      </c>
      <c r="CY57" s="6" t="str">
        <f t="shared" ca="1" si="45"/>
        <v>-</v>
      </c>
      <c r="CZ57" s="44">
        <f t="shared" ca="1" si="46"/>
        <v>14</v>
      </c>
      <c r="DB57" s="44" t="str">
        <f t="shared" ca="1" si="3"/>
        <v/>
      </c>
      <c r="DC57" s="44" t="str">
        <f t="shared" ca="1" si="3"/>
        <v/>
      </c>
      <c r="DD57" s="44" t="str">
        <f t="shared" ca="1" si="3"/>
        <v/>
      </c>
      <c r="DE57" s="44"/>
      <c r="DF57" s="44">
        <f ca="1">IF(DF56&lt;&gt;"",IF(AND(DF56&lt;60*Simulation!$K$8, DF56+DG57&lt;60*Simulation!$K$8),DF56+DG57,""),"")</f>
        <v>657</v>
      </c>
      <c r="DG57" s="44">
        <f ca="1">IF(DF56&lt;&gt;"",IF(AND(EF56&lt;&gt;"", DH56=EF56),RANDBETWEEN(Simulation!$N$6,Simulation!$P$6),RANDBETWEEN(Simulation!$N$5,Simulation!$P$5)),"")</f>
        <v>24</v>
      </c>
      <c r="DH57" s="44">
        <f t="shared" ca="1" si="73"/>
        <v>1</v>
      </c>
      <c r="DI57" s="44">
        <f t="shared" ca="1" si="47"/>
        <v>3</v>
      </c>
      <c r="DJ57" s="27">
        <f t="shared" ca="1" si="48"/>
        <v>2.2469578975221838E-2</v>
      </c>
      <c r="DK57" s="44">
        <f t="shared" ca="1" si="49"/>
        <v>1</v>
      </c>
      <c r="DL57" s="44" t="str">
        <f ca="1">IF(DF57&lt;&gt;"",VLOOKUP(DK57,'Players Stats'!$C$88:$D$127,2),"")</f>
        <v>Point Guard</v>
      </c>
      <c r="DM57" s="44" t="str">
        <f ca="1">IF(DF57&lt;&gt;"",VLOOKUP(DK57,'Players Stats'!$C$88:$E$127,3),"")</f>
        <v>Dwyane Wade</v>
      </c>
      <c r="DN57" s="27">
        <f t="shared" ca="1" si="50"/>
        <v>0.68773507106622944</v>
      </c>
      <c r="DO57" s="44">
        <f ca="1">IF(DF57&lt;&gt;"",VLOOKUP('Semi 1'!DK57-5*('Semi 1'!DH57-1),'Players Stats'!$B$136:$J$140,1+DI57),"")</f>
        <v>6.9000000000000006E-2</v>
      </c>
      <c r="DP57" s="44" t="str">
        <f t="shared" ca="1" si="74"/>
        <v>NO</v>
      </c>
      <c r="DQ57" s="27">
        <f t="shared" ca="1" si="51"/>
        <v>0.73289242250450437</v>
      </c>
      <c r="DR57" s="44">
        <f ca="1">IF(DF57&lt;&gt;"",IF(DP57="NO",VLOOKUP(DK57,'Players Stats'!$C$88:$I$127,7),""),"")</f>
        <v>5.9523809523809521E-2</v>
      </c>
      <c r="DS57" s="44">
        <f t="shared" ca="1" si="75"/>
        <v>2</v>
      </c>
      <c r="DT57" s="27">
        <f t="shared" ca="1" si="52"/>
        <v>0.47221307185519534</v>
      </c>
      <c r="DU57" s="44">
        <f ca="1">IF(DP57="NO",VLOOKUP(DK57,'Players Stats'!$C$88:$H$127,7-'Semi 1'!DS57),"")</f>
        <v>0.52100000000000002</v>
      </c>
      <c r="DV57" s="44">
        <f t="shared" ca="1" si="76"/>
        <v>2</v>
      </c>
      <c r="DW57" s="27">
        <f t="shared" ca="1" si="53"/>
        <v>0.56729038240767027</v>
      </c>
      <c r="DX57" s="44" t="str">
        <f ca="1">IF(DW57="","",IF(DW57&lt;=VLOOKUP(DK57,'Players Stats'!$C$88:$L$127,10),"YES","NO"))</f>
        <v>NO</v>
      </c>
      <c r="DY57" s="27" t="str">
        <f t="shared" ca="1" si="54"/>
        <v/>
      </c>
      <c r="DZ57" s="44" t="str">
        <f ca="1">IF(DX57="YES",IF(DY57&lt;=VLOOKUP(DK57,'Players Stats'!$C$88:$H$127,6),1,0),"")</f>
        <v/>
      </c>
      <c r="EA57" s="27" t="str">
        <f t="shared" ca="1" si="55"/>
        <v/>
      </c>
      <c r="EB57" s="44" t="str">
        <f ca="1">IF(AND(DX57="YES",EA57&lt;&gt;""),IF(EA57&lt;=VLOOKUP(DK57,'Players Stats'!$C$88:$H$127,6),1,0),"")</f>
        <v/>
      </c>
      <c r="EC57" s="27" t="str">
        <f t="shared" ca="1" si="56"/>
        <v/>
      </c>
      <c r="ED57" s="44" t="str">
        <f ca="1">IF(EC57="","",IF(EC57&lt;=Simulation!$K$7,"YES","NO"))</f>
        <v/>
      </c>
      <c r="EE57" s="27" t="str">
        <f t="shared" ca="1" si="57"/>
        <v/>
      </c>
      <c r="EF57" s="44" t="str">
        <f ca="1">IF(ED57="NO",IF(EE57&lt;=Simulation!$K$9,DH57,DI57),"")</f>
        <v/>
      </c>
      <c r="EH57" s="44">
        <f t="shared" ca="1" si="58"/>
        <v>20</v>
      </c>
      <c r="EI57" s="6" t="str">
        <f t="shared" ca="1" si="59"/>
        <v>-</v>
      </c>
      <c r="EJ57" s="44">
        <f t="shared" ca="1" si="60"/>
        <v>17</v>
      </c>
      <c r="EL57" s="44" t="str">
        <f t="shared" ca="1" si="4"/>
        <v/>
      </c>
      <c r="EM57" s="44" t="str">
        <f t="shared" ca="1" si="4"/>
        <v/>
      </c>
      <c r="EN57" s="44" t="str">
        <f t="shared" ca="1" si="4"/>
        <v/>
      </c>
    </row>
    <row r="58" spans="2:144">
      <c r="B58" s="44">
        <f ca="1">IF(B57&lt;&gt;"",IF(AND(B57&lt;60*Simulation!$K$8, B57+C58&lt;60*Simulation!$K$8),B57+C58,""),"")</f>
        <v>735</v>
      </c>
      <c r="C58" s="44">
        <f ca="1">IF(B57&lt;&gt;"",IF(AND(AB57&lt;&gt;"", D57=AB57),RANDBETWEEN(Simulation!$N$6,Simulation!$P$6),RANDBETWEEN(Simulation!$N$5,Simulation!$P$5)),"")</f>
        <v>22</v>
      </c>
      <c r="D58" s="44">
        <f t="shared" ca="1" si="61"/>
        <v>1</v>
      </c>
      <c r="E58" s="44">
        <f t="shared" ca="1" si="5"/>
        <v>3</v>
      </c>
      <c r="F58" s="27">
        <f t="shared" ca="1" si="6"/>
        <v>0.99172138558450518</v>
      </c>
      <c r="G58" s="44">
        <f t="shared" ca="1" si="7"/>
        <v>5</v>
      </c>
      <c r="H58" s="44" t="str">
        <f ca="1">IF(B58&lt;&gt;"",VLOOKUP(G58,'Players Stats'!$C$88:$D$127,2),"")</f>
        <v>Center</v>
      </c>
      <c r="I58" s="44" t="str">
        <f ca="1">IF(B58&lt;&gt;"",VLOOKUP(G58,'Players Stats'!$C$88:$E$127,3),"")</f>
        <v>Chris Bosh</v>
      </c>
      <c r="J58" s="27">
        <f t="shared" ca="1" si="8"/>
        <v>0.46820146055593526</v>
      </c>
      <c r="K58" s="44">
        <f ca="1">IF(B58&lt;&gt;"",VLOOKUP('Semi 1'!G58-5*('Semi 1'!D58-1),'Players Stats'!$B$136:$J$140,1+E58),"")</f>
        <v>0.14460000000000001</v>
      </c>
      <c r="L58" s="44" t="str">
        <f t="shared" ca="1" si="62"/>
        <v>NO</v>
      </c>
      <c r="M58" s="27">
        <f t="shared" ca="1" si="9"/>
        <v>0.22776468883275092</v>
      </c>
      <c r="N58" s="44">
        <f ca="1">IF(B58&lt;&gt;"",IF(L58="NO",VLOOKUP(G58,'Players Stats'!$C$88:$I$127,7),""),"")</f>
        <v>7.5187969924812026E-2</v>
      </c>
      <c r="O58" s="44">
        <f t="shared" ca="1" si="63"/>
        <v>2</v>
      </c>
      <c r="P58" s="27">
        <f t="shared" ca="1" si="10"/>
        <v>0.96544376164651891</v>
      </c>
      <c r="Q58" s="44">
        <f ca="1">IF(L58="NO",VLOOKUP(G58,'Players Stats'!$C$88:$H$127,7-'Semi 1'!O58),"")</f>
        <v>0.53500000000000003</v>
      </c>
      <c r="R58" s="44">
        <f t="shared" ca="1" si="64"/>
        <v>0</v>
      </c>
      <c r="S58" s="27">
        <f t="shared" ca="1" si="11"/>
        <v>0.96219249704001375</v>
      </c>
      <c r="T58" s="44" t="str">
        <f ca="1">IF(S58="","",IF(S58&lt;=VLOOKUP(G58,'Players Stats'!$C$88:$L$127,10),"YES","NO"))</f>
        <v>NO</v>
      </c>
      <c r="U58" s="27" t="str">
        <f t="shared" ca="1" si="12"/>
        <v/>
      </c>
      <c r="V58" s="44" t="str">
        <f ca="1">IF(T58="YES",IF(U58&lt;=VLOOKUP(G58,'Players Stats'!$C$88:$H$127,6),1,0),"")</f>
        <v/>
      </c>
      <c r="W58" s="27" t="str">
        <f t="shared" ca="1" si="13"/>
        <v/>
      </c>
      <c r="X58" s="44" t="str">
        <f ca="1">IF(AND(T58="YES",W58&lt;&gt;""),IF(W58&lt;=VLOOKUP(G58,'Players Stats'!$C$88:$H$127,6),1,0),"")</f>
        <v/>
      </c>
      <c r="Y58" s="27">
        <f t="shared" ca="1" si="14"/>
        <v>0.87389407043720446</v>
      </c>
      <c r="Z58" s="44" t="str">
        <f ca="1">IF(Y58="","",IF(Y58&lt;=Simulation!$K$7,"YES","NO"))</f>
        <v>NO</v>
      </c>
      <c r="AA58" s="27">
        <f t="shared" ca="1" si="15"/>
        <v>0.10919321203870025</v>
      </c>
      <c r="AB58" s="44">
        <f ca="1">IF(Z58="NO",IF(AA58&lt;=Simulation!$K$9,D58,E58),"")</f>
        <v>1</v>
      </c>
      <c r="AD58" s="44">
        <f t="shared" ca="1" si="16"/>
        <v>17</v>
      </c>
      <c r="AE58" s="6" t="str">
        <f t="shared" ca="1" si="17"/>
        <v>-</v>
      </c>
      <c r="AF58" s="44">
        <f t="shared" ca="1" si="18"/>
        <v>19</v>
      </c>
      <c r="AH58" s="44" t="str">
        <f t="shared" ca="1" si="77"/>
        <v/>
      </c>
      <c r="AI58" s="44" t="str">
        <f t="shared" ca="1" si="77"/>
        <v/>
      </c>
      <c r="AJ58" s="44" t="str">
        <f t="shared" ca="1" si="77"/>
        <v/>
      </c>
      <c r="AL58" s="44">
        <f ca="1">IF(AL57&lt;&gt;"",IF(AND(AL57&lt;60*Simulation!$K$8, AL57+AM58&lt;60*Simulation!$K$8),AL57+AM58,""),"")</f>
        <v>804</v>
      </c>
      <c r="AM58" s="44">
        <f ca="1">IF(AL57&lt;&gt;"",IF(AND(BL57&lt;&gt;"", AN57=BL57),RANDBETWEEN(Simulation!$N$6,Simulation!$P$6),RANDBETWEEN(Simulation!$N$5,Simulation!$P$5)),"")</f>
        <v>24</v>
      </c>
      <c r="AN58" s="44">
        <f t="shared" ca="1" si="65"/>
        <v>3</v>
      </c>
      <c r="AO58" s="44">
        <f t="shared" ca="1" si="19"/>
        <v>1</v>
      </c>
      <c r="AP58" s="27">
        <f t="shared" ca="1" si="20"/>
        <v>5.0718414655386512E-2</v>
      </c>
      <c r="AQ58" s="44">
        <f t="shared" ca="1" si="21"/>
        <v>11</v>
      </c>
      <c r="AR58" s="44" t="str">
        <f ca="1">IF(AL58&lt;&gt;"",VLOOKUP(AQ58,'Players Stats'!$C$88:$D$127,2),"")</f>
        <v>Point Guard</v>
      </c>
      <c r="AS58" s="44" t="str">
        <f ca="1">IF(AL58&lt;&gt;"",VLOOKUP(AQ58,'Players Stats'!$C$88:$E$127,3),"")</f>
        <v>Lance Stephenson</v>
      </c>
      <c r="AT58" s="27">
        <f t="shared" ca="1" si="22"/>
        <v>0.20787511438648953</v>
      </c>
      <c r="AU58" s="44">
        <f ca="1">IF(AL58&lt;&gt;"",VLOOKUP('Semi 1'!AQ58-5*('Semi 1'!AN58-1),'Players Stats'!$B$136:$J$140,1+AO58),"")</f>
        <v>0.13875000000000001</v>
      </c>
      <c r="AV58" s="44" t="str">
        <f t="shared" ca="1" si="66"/>
        <v>NO</v>
      </c>
      <c r="AW58" s="27">
        <f t="shared" ca="1" si="23"/>
        <v>0.71823322299444692</v>
      </c>
      <c r="AX58" s="44">
        <f ca="1">IF(AL58&lt;&gt;"",IF(AV58="NO",VLOOKUP(AQ58,'Players Stats'!$C$88:$I$127,7),""),"")</f>
        <v>0.23762376237623761</v>
      </c>
      <c r="AY58" s="44">
        <f t="shared" ca="1" si="67"/>
        <v>2</v>
      </c>
      <c r="AZ58" s="27">
        <f t="shared" ca="1" si="24"/>
        <v>0.92465493098583551</v>
      </c>
      <c r="BA58" s="44">
        <f ca="1">IF(AV58="NO",VLOOKUP(AQ58,'Players Stats'!$C$88:$H$127,7-'Semi 1'!AY58),"")</f>
        <v>0.46</v>
      </c>
      <c r="BB58" s="44">
        <f t="shared" ca="1" si="68"/>
        <v>0</v>
      </c>
      <c r="BC58" s="27">
        <f t="shared" ca="1" si="25"/>
        <v>0.43922515314640842</v>
      </c>
      <c r="BD58" s="44" t="str">
        <f ca="1">IF(BC58="","",IF(BC58&lt;=VLOOKUP(AQ58,'Players Stats'!$C$88:$L$127,10),"YES","NO"))</f>
        <v>NO</v>
      </c>
      <c r="BE58" s="27" t="str">
        <f t="shared" ca="1" si="26"/>
        <v/>
      </c>
      <c r="BF58" s="44" t="str">
        <f ca="1">IF(BD58="YES",IF(BE58&lt;=VLOOKUP(AQ58,'Players Stats'!$C$88:$H$127,6),1,0),"")</f>
        <v/>
      </c>
      <c r="BG58" s="27" t="str">
        <f t="shared" ca="1" si="27"/>
        <v/>
      </c>
      <c r="BH58" s="44" t="str">
        <f ca="1">IF(AND(BD58="YES",BG58&lt;&gt;""),IF(BG58&lt;=VLOOKUP(AQ58,'Players Stats'!$C$88:$H$127,6),1,0),"")</f>
        <v/>
      </c>
      <c r="BI58" s="27">
        <f t="shared" ca="1" si="28"/>
        <v>0.48862039775212873</v>
      </c>
      <c r="BJ58" s="44" t="str">
        <f ca="1">IF(BI58="","",IF(BI58&lt;=Simulation!$K$7,"YES","NO"))</f>
        <v>NO</v>
      </c>
      <c r="BK58" s="27">
        <f t="shared" ca="1" si="29"/>
        <v>0.53433522544640655</v>
      </c>
      <c r="BL58" s="44">
        <f ca="1">IF(BJ58="NO",IF(BK58&lt;=Simulation!$K$9,AN58,AO58),"")</f>
        <v>1</v>
      </c>
      <c r="BN58" s="44">
        <f t="shared" ca="1" si="30"/>
        <v>26</v>
      </c>
      <c r="BO58" s="6" t="str">
        <f t="shared" ca="1" si="31"/>
        <v>-</v>
      </c>
      <c r="BP58" s="44">
        <f t="shared" ca="1" si="32"/>
        <v>25</v>
      </c>
      <c r="BR58" s="44" t="str">
        <f t="shared" ca="1" si="2"/>
        <v/>
      </c>
      <c r="BS58" s="44" t="str">
        <f t="shared" ca="1" si="2"/>
        <v/>
      </c>
      <c r="BT58" s="44" t="str">
        <f t="shared" ca="1" si="2"/>
        <v/>
      </c>
      <c r="BU58" s="44"/>
      <c r="BV58" s="44">
        <f ca="1">IF(BV57&lt;&gt;"",IF(AND(BV57&lt;60*Simulation!$K$8, BV57+BW58&lt;60*Simulation!$K$8),BV57+BW58,""),"")</f>
        <v>709</v>
      </c>
      <c r="BW58" s="44">
        <f ca="1">IF(BV57&lt;&gt;"",IF(AND(CV57&lt;&gt;"", BX57=CV57),RANDBETWEEN(Simulation!$N$6,Simulation!$P$6),RANDBETWEEN(Simulation!$N$5,Simulation!$P$5)),"")</f>
        <v>22</v>
      </c>
      <c r="BX58" s="44">
        <f t="shared" ca="1" si="69"/>
        <v>1</v>
      </c>
      <c r="BY58" s="44">
        <f t="shared" ca="1" si="33"/>
        <v>3</v>
      </c>
      <c r="BZ58" s="27">
        <f t="shared" ca="1" si="34"/>
        <v>0.74486592285087272</v>
      </c>
      <c r="CA58" s="44">
        <f t="shared" ca="1" si="35"/>
        <v>4</v>
      </c>
      <c r="CB58" s="44" t="str">
        <f ca="1">IF(BV58&lt;&gt;"",VLOOKUP(CA58,'Players Stats'!$C$88:$D$127,2),"")</f>
        <v>Power Forward</v>
      </c>
      <c r="CC58" s="44" t="str">
        <f ca="1">IF(BV58&lt;&gt;"",VLOOKUP(CA58,'Players Stats'!$C$88:$E$127,3),"")</f>
        <v>Shane Battier</v>
      </c>
      <c r="CD58" s="27">
        <f t="shared" ca="1" si="36"/>
        <v>0.19589208429595506</v>
      </c>
      <c r="CE58" s="44">
        <f ca="1">IF(BV58&lt;&gt;"",VLOOKUP('Semi 1'!CA58-5*('Semi 1'!BX58-1),'Players Stats'!$B$136:$J$140,1+BY58),"")</f>
        <v>0.11534999999999999</v>
      </c>
      <c r="CF58" s="44" t="str">
        <f t="shared" ca="1" si="70"/>
        <v>NO</v>
      </c>
      <c r="CG58" s="27">
        <f t="shared" ca="1" si="37"/>
        <v>0.28447421851644084</v>
      </c>
      <c r="CH58" s="44">
        <f ca="1">IF(BV58&lt;&gt;"",IF(CF58="NO",VLOOKUP(CA58,'Players Stats'!$C$88:$I$127,7),""),"")</f>
        <v>0.46808510638297873</v>
      </c>
      <c r="CI58" s="44">
        <f t="shared" ca="1" si="71"/>
        <v>3</v>
      </c>
      <c r="CJ58" s="27">
        <f t="shared" ca="1" si="38"/>
        <v>2.4826067467927704E-2</v>
      </c>
      <c r="CK58" s="44">
        <f ca="1">IF(CF58="NO",VLOOKUP(CA58,'Players Stats'!$C$88:$H$127,7-'Semi 1'!CI58),"")</f>
        <v>0.43</v>
      </c>
      <c r="CL58" s="44">
        <f t="shared" ca="1" si="72"/>
        <v>3</v>
      </c>
      <c r="CM58" s="27" t="str">
        <f t="shared" ca="1" si="39"/>
        <v/>
      </c>
      <c r="CN58" s="44" t="str">
        <f ca="1">IF(CM58="","",IF(CM58&lt;=VLOOKUP(CA58,'Players Stats'!$C$88:$L$127,10),"YES","NO"))</f>
        <v/>
      </c>
      <c r="CO58" s="27" t="str">
        <f t="shared" ca="1" si="40"/>
        <v/>
      </c>
      <c r="CP58" s="44" t="str">
        <f ca="1">IF(CN58="YES",IF(CO58&lt;=VLOOKUP(CA58,'Players Stats'!$C$88:$H$127,6),1,0),"")</f>
        <v/>
      </c>
      <c r="CQ58" s="27" t="str">
        <f t="shared" ca="1" si="41"/>
        <v/>
      </c>
      <c r="CR58" s="44" t="str">
        <f ca="1">IF(AND(CN58="YES",CQ58&lt;&gt;""),IF(CQ58&lt;=VLOOKUP(CA58,'Players Stats'!$C$88:$H$127,6),1,0),"")</f>
        <v/>
      </c>
      <c r="CS58" s="27" t="str">
        <f t="shared" ca="1" si="42"/>
        <v/>
      </c>
      <c r="CT58" s="44" t="str">
        <f ca="1">IF(CS58="","",IF(CS58&lt;=Simulation!$K$7,"YES","NO"))</f>
        <v/>
      </c>
      <c r="CU58" s="27" t="str">
        <f t="shared" ca="1" si="43"/>
        <v/>
      </c>
      <c r="CV58" s="44" t="str">
        <f ca="1">IF(CT58="NO",IF(CU58&lt;=Simulation!$K$9,BX58,BY58),"")</f>
        <v/>
      </c>
      <c r="CX58" s="44">
        <f t="shared" ca="1" si="44"/>
        <v>20</v>
      </c>
      <c r="CY58" s="6" t="str">
        <f t="shared" ca="1" si="45"/>
        <v>-</v>
      </c>
      <c r="CZ58" s="44">
        <f t="shared" ca="1" si="46"/>
        <v>14</v>
      </c>
      <c r="DB58" s="44" t="str">
        <f t="shared" ca="1" si="3"/>
        <v/>
      </c>
      <c r="DC58" s="44" t="str">
        <f t="shared" ca="1" si="3"/>
        <v/>
      </c>
      <c r="DD58" s="44" t="str">
        <f t="shared" ca="1" si="3"/>
        <v/>
      </c>
      <c r="DE58" s="44"/>
      <c r="DF58" s="44">
        <f ca="1">IF(DF57&lt;&gt;"",IF(AND(DF57&lt;60*Simulation!$K$8, DF57+DG58&lt;60*Simulation!$K$8),DF57+DG58,""),"")</f>
        <v>670</v>
      </c>
      <c r="DG58" s="44">
        <f ca="1">IF(DF57&lt;&gt;"",IF(AND(EF57&lt;&gt;"", DH57=EF57),RANDBETWEEN(Simulation!$N$6,Simulation!$P$6),RANDBETWEEN(Simulation!$N$5,Simulation!$P$5)),"")</f>
        <v>13</v>
      </c>
      <c r="DH58" s="44">
        <f t="shared" ca="1" si="73"/>
        <v>3</v>
      </c>
      <c r="DI58" s="44">
        <f t="shared" ca="1" si="47"/>
        <v>1</v>
      </c>
      <c r="DJ58" s="27">
        <f t="shared" ca="1" si="48"/>
        <v>0.79476667526717637</v>
      </c>
      <c r="DK58" s="44">
        <f t="shared" ca="1" si="49"/>
        <v>14</v>
      </c>
      <c r="DL58" s="44" t="str">
        <f ca="1">IF(DF58&lt;&gt;"",VLOOKUP(DK58,'Players Stats'!$C$88:$D$127,2),"")</f>
        <v>Power Forward</v>
      </c>
      <c r="DM58" s="44" t="str">
        <f ca="1">IF(DF58&lt;&gt;"",VLOOKUP(DK58,'Players Stats'!$C$88:$E$127,3),"")</f>
        <v>Paul George</v>
      </c>
      <c r="DN58" s="27">
        <f t="shared" ca="1" si="50"/>
        <v>0.83814653159613328</v>
      </c>
      <c r="DO58" s="44">
        <f ca="1">IF(DF58&lt;&gt;"",VLOOKUP('Semi 1'!DK58-5*('Semi 1'!DH58-1),'Players Stats'!$B$136:$J$140,1+DI58),"")</f>
        <v>6.59E-2</v>
      </c>
      <c r="DP58" s="44" t="str">
        <f t="shared" ca="1" si="74"/>
        <v>NO</v>
      </c>
      <c r="DQ58" s="27">
        <f t="shared" ca="1" si="51"/>
        <v>0.60710682256364534</v>
      </c>
      <c r="DR58" s="44">
        <f ca="1">IF(DF58&lt;&gt;"",IF(DP58="NO",VLOOKUP(DK58,'Players Stats'!$C$88:$I$127,7),""),"")</f>
        <v>0.28365384615384615</v>
      </c>
      <c r="DS58" s="44">
        <f t="shared" ca="1" si="75"/>
        <v>2</v>
      </c>
      <c r="DT58" s="27">
        <f t="shared" ca="1" si="52"/>
        <v>0.86192686360957049</v>
      </c>
      <c r="DU58" s="44">
        <f ca="1">IF(DP58="NO",VLOOKUP(DK58,'Players Stats'!$C$88:$H$127,7-'Semi 1'!DS58),"")</f>
        <v>0.41899999999999998</v>
      </c>
      <c r="DV58" s="44">
        <f t="shared" ca="1" si="76"/>
        <v>0</v>
      </c>
      <c r="DW58" s="27">
        <f t="shared" ca="1" si="53"/>
        <v>9.826420792231727E-3</v>
      </c>
      <c r="DX58" s="44" t="str">
        <f ca="1">IF(DW58="","",IF(DW58&lt;=VLOOKUP(DK58,'Players Stats'!$C$88:$L$127,10),"YES","NO"))</f>
        <v>YES</v>
      </c>
      <c r="DY58" s="27">
        <f t="shared" ca="1" si="54"/>
        <v>0.84149483056280594</v>
      </c>
      <c r="DZ58" s="44">
        <f ca="1">IF(DX58="YES",IF(DY58&lt;=VLOOKUP(DK58,'Players Stats'!$C$88:$H$127,6),1,0),"")</f>
        <v>0</v>
      </c>
      <c r="EA58" s="27">
        <f t="shared" ca="1" si="55"/>
        <v>0.80541415350031043</v>
      </c>
      <c r="EB58" s="44">
        <f ca="1">IF(AND(DX58="YES",EA58&lt;&gt;""),IF(EA58&lt;=VLOOKUP(DK58,'Players Stats'!$C$88:$H$127,6),1,0),"")</f>
        <v>1</v>
      </c>
      <c r="EC58" s="27" t="str">
        <f t="shared" ca="1" si="56"/>
        <v/>
      </c>
      <c r="ED58" s="44" t="str">
        <f ca="1">IF(EC58="","",IF(EC58&lt;=Simulation!$K$7,"YES","NO"))</f>
        <v/>
      </c>
      <c r="EE58" s="27" t="str">
        <f t="shared" ca="1" si="57"/>
        <v/>
      </c>
      <c r="EF58" s="44" t="str">
        <f ca="1">IF(ED58="NO",IF(EE58&lt;=Simulation!$K$9,DH58,DI58),"")</f>
        <v/>
      </c>
      <c r="EH58" s="44">
        <f t="shared" ca="1" si="58"/>
        <v>20</v>
      </c>
      <c r="EI58" s="6" t="str">
        <f t="shared" ca="1" si="59"/>
        <v>-</v>
      </c>
      <c r="EJ58" s="44">
        <f t="shared" ca="1" si="60"/>
        <v>18</v>
      </c>
      <c r="EL58" s="44" t="str">
        <f t="shared" ca="1" si="4"/>
        <v/>
      </c>
      <c r="EM58" s="44" t="str">
        <f t="shared" ca="1" si="4"/>
        <v/>
      </c>
      <c r="EN58" s="44" t="str">
        <f t="shared" ca="1" si="4"/>
        <v/>
      </c>
    </row>
    <row r="59" spans="2:144">
      <c r="B59" s="44">
        <f ca="1">IF(B58&lt;&gt;"",IF(AND(B58&lt;60*Simulation!$K$8, B58+C59&lt;60*Simulation!$K$8),B58+C59,""),"")</f>
        <v>748</v>
      </c>
      <c r="C59" s="44">
        <f ca="1">IF(B58&lt;&gt;"",IF(AND(AB58&lt;&gt;"", D58=AB58),RANDBETWEEN(Simulation!$N$6,Simulation!$P$6),RANDBETWEEN(Simulation!$N$5,Simulation!$P$5)),"")</f>
        <v>13</v>
      </c>
      <c r="D59" s="44">
        <f t="shared" ca="1" si="61"/>
        <v>1</v>
      </c>
      <c r="E59" s="44">
        <f t="shared" ca="1" si="5"/>
        <v>3</v>
      </c>
      <c r="F59" s="27">
        <f t="shared" ca="1" si="6"/>
        <v>0.33770419227849668</v>
      </c>
      <c r="G59" s="44">
        <f t="shared" ca="1" si="7"/>
        <v>2</v>
      </c>
      <c r="H59" s="44" t="str">
        <f ca="1">IF(B59&lt;&gt;"",VLOOKUP(G59,'Players Stats'!$C$88:$D$127,2),"")</f>
        <v>Shooting Guard</v>
      </c>
      <c r="I59" s="44" t="str">
        <f ca="1">IF(B59&lt;&gt;"",VLOOKUP(G59,'Players Stats'!$C$88:$E$127,3),"")</f>
        <v>Ray Allen</v>
      </c>
      <c r="J59" s="27">
        <f t="shared" ca="1" si="8"/>
        <v>0.11893097093054539</v>
      </c>
      <c r="K59" s="44">
        <f ca="1">IF(B59&lt;&gt;"",VLOOKUP('Semi 1'!G59-5*('Semi 1'!D59-1),'Players Stats'!$B$136:$J$140,1+E59),"")</f>
        <v>6.9400000000000003E-2</v>
      </c>
      <c r="L59" s="44" t="str">
        <f t="shared" ca="1" si="62"/>
        <v>NO</v>
      </c>
      <c r="M59" s="27">
        <f t="shared" ca="1" si="9"/>
        <v>0.16242359691716568</v>
      </c>
      <c r="N59" s="44">
        <f ca="1">IF(B59&lt;&gt;"",IF(L59="NO",VLOOKUP(G59,'Players Stats'!$C$88:$I$127,7),""),"")</f>
        <v>0.33870967741935487</v>
      </c>
      <c r="O59" s="44">
        <f t="shared" ca="1" si="63"/>
        <v>3</v>
      </c>
      <c r="P59" s="27">
        <f t="shared" ca="1" si="10"/>
        <v>0.35676560360753518</v>
      </c>
      <c r="Q59" s="44">
        <f ca="1">IF(L59="NO",VLOOKUP(G59,'Players Stats'!$C$88:$H$127,7-'Semi 1'!O59),"")</f>
        <v>0.41899999999999998</v>
      </c>
      <c r="R59" s="44">
        <f t="shared" ca="1" si="64"/>
        <v>3</v>
      </c>
      <c r="S59" s="27" t="str">
        <f t="shared" ca="1" si="11"/>
        <v/>
      </c>
      <c r="T59" s="44" t="str">
        <f ca="1">IF(S59="","",IF(S59&lt;=VLOOKUP(G59,'Players Stats'!$C$88:$L$127,10),"YES","NO"))</f>
        <v/>
      </c>
      <c r="U59" s="27" t="str">
        <f t="shared" ca="1" si="12"/>
        <v/>
      </c>
      <c r="V59" s="44" t="str">
        <f ca="1">IF(T59="YES",IF(U59&lt;=VLOOKUP(G59,'Players Stats'!$C$88:$H$127,6),1,0),"")</f>
        <v/>
      </c>
      <c r="W59" s="27" t="str">
        <f t="shared" ca="1" si="13"/>
        <v/>
      </c>
      <c r="X59" s="44" t="str">
        <f ca="1">IF(AND(T59="YES",W59&lt;&gt;""),IF(W59&lt;=VLOOKUP(G59,'Players Stats'!$C$88:$H$127,6),1,0),"")</f>
        <v/>
      </c>
      <c r="Y59" s="27" t="str">
        <f t="shared" ca="1" si="14"/>
        <v/>
      </c>
      <c r="Z59" s="44" t="str">
        <f ca="1">IF(Y59="","",IF(Y59&lt;=Simulation!$K$7,"YES","NO"))</f>
        <v/>
      </c>
      <c r="AA59" s="27" t="str">
        <f t="shared" ca="1" si="15"/>
        <v/>
      </c>
      <c r="AB59" s="44" t="str">
        <f ca="1">IF(Z59="NO",IF(AA59&lt;=Simulation!$K$9,D59,E59),"")</f>
        <v/>
      </c>
      <c r="AD59" s="44">
        <f t="shared" ca="1" si="16"/>
        <v>20</v>
      </c>
      <c r="AE59" s="6" t="str">
        <f t="shared" ca="1" si="17"/>
        <v>-</v>
      </c>
      <c r="AF59" s="44">
        <f t="shared" ca="1" si="18"/>
        <v>19</v>
      </c>
      <c r="AH59" s="44" t="str">
        <f t="shared" ca="1" si="77"/>
        <v/>
      </c>
      <c r="AI59" s="44" t="str">
        <f t="shared" ca="1" si="77"/>
        <v/>
      </c>
      <c r="AJ59" s="44" t="str">
        <f t="shared" ca="1" si="77"/>
        <v/>
      </c>
      <c r="AL59" s="44">
        <f ca="1">IF(AL58&lt;&gt;"",IF(AND(AL58&lt;60*Simulation!$K$8, AL58+AM59&lt;60*Simulation!$K$8),AL58+AM59,""),"")</f>
        <v>812</v>
      </c>
      <c r="AM59" s="44">
        <f ca="1">IF(AL58&lt;&gt;"",IF(AND(BL58&lt;&gt;"", AN58=BL58),RANDBETWEEN(Simulation!$N$6,Simulation!$P$6),RANDBETWEEN(Simulation!$N$5,Simulation!$P$5)),"")</f>
        <v>8</v>
      </c>
      <c r="AN59" s="44">
        <f t="shared" ca="1" si="65"/>
        <v>1</v>
      </c>
      <c r="AO59" s="44">
        <f t="shared" ca="1" si="19"/>
        <v>3</v>
      </c>
      <c r="AP59" s="27">
        <f t="shared" ca="1" si="20"/>
        <v>0.20741818433998305</v>
      </c>
      <c r="AQ59" s="44">
        <f t="shared" ca="1" si="21"/>
        <v>2</v>
      </c>
      <c r="AR59" s="44" t="str">
        <f ca="1">IF(AL59&lt;&gt;"",VLOOKUP(AQ59,'Players Stats'!$C$88:$D$127,2),"")</f>
        <v>Shooting Guard</v>
      </c>
      <c r="AS59" s="44" t="str">
        <f ca="1">IF(AL59&lt;&gt;"",VLOOKUP(AQ59,'Players Stats'!$C$88:$E$127,3),"")</f>
        <v>Ray Allen</v>
      </c>
      <c r="AT59" s="27">
        <f t="shared" ca="1" si="22"/>
        <v>0.82102819409634575</v>
      </c>
      <c r="AU59" s="44">
        <f ca="1">IF(AL59&lt;&gt;"",VLOOKUP('Semi 1'!AQ59-5*('Semi 1'!AN59-1),'Players Stats'!$B$136:$J$140,1+AO59),"")</f>
        <v>6.9400000000000003E-2</v>
      </c>
      <c r="AV59" s="44" t="str">
        <f t="shared" ca="1" si="66"/>
        <v>NO</v>
      </c>
      <c r="AW59" s="27">
        <f t="shared" ca="1" si="23"/>
        <v>0.39075280298664083</v>
      </c>
      <c r="AX59" s="44">
        <f ca="1">IF(AL59&lt;&gt;"",IF(AV59="NO",VLOOKUP(AQ59,'Players Stats'!$C$88:$I$127,7),""),"")</f>
        <v>0.33870967741935487</v>
      </c>
      <c r="AY59" s="44">
        <f t="shared" ca="1" si="67"/>
        <v>2</v>
      </c>
      <c r="AZ59" s="27">
        <f t="shared" ca="1" si="24"/>
        <v>0.96209883565803556</v>
      </c>
      <c r="BA59" s="44">
        <f ca="1">IF(AV59="NO",VLOOKUP(AQ59,'Players Stats'!$C$88:$H$127,7-'Semi 1'!AY59),"")</f>
        <v>0.44900000000000001</v>
      </c>
      <c r="BB59" s="44">
        <f t="shared" ca="1" si="68"/>
        <v>0</v>
      </c>
      <c r="BC59" s="27">
        <f t="shared" ca="1" si="25"/>
        <v>0.22610828514232417</v>
      </c>
      <c r="BD59" s="44" t="str">
        <f ca="1">IF(BC59="","",IF(BC59&lt;=VLOOKUP(AQ59,'Players Stats'!$C$88:$L$127,10),"YES","NO"))</f>
        <v>NO</v>
      </c>
      <c r="BE59" s="27" t="str">
        <f t="shared" ca="1" si="26"/>
        <v/>
      </c>
      <c r="BF59" s="44" t="str">
        <f ca="1">IF(BD59="YES",IF(BE59&lt;=VLOOKUP(AQ59,'Players Stats'!$C$88:$H$127,6),1,0),"")</f>
        <v/>
      </c>
      <c r="BG59" s="27" t="str">
        <f t="shared" ca="1" si="27"/>
        <v/>
      </c>
      <c r="BH59" s="44" t="str">
        <f ca="1">IF(AND(BD59="YES",BG59&lt;&gt;""),IF(BG59&lt;=VLOOKUP(AQ59,'Players Stats'!$C$88:$H$127,6),1,0),"")</f>
        <v/>
      </c>
      <c r="BI59" s="27">
        <f t="shared" ca="1" si="28"/>
        <v>0.7655314840972276</v>
      </c>
      <c r="BJ59" s="44" t="str">
        <f ca="1">IF(BI59="","",IF(BI59&lt;=Simulation!$K$7,"YES","NO"))</f>
        <v>NO</v>
      </c>
      <c r="BK59" s="27">
        <f t="shared" ca="1" si="29"/>
        <v>0.95070016777007804</v>
      </c>
      <c r="BL59" s="44">
        <f ca="1">IF(BJ59="NO",IF(BK59&lt;=Simulation!$K$9,AN59,AO59),"")</f>
        <v>3</v>
      </c>
      <c r="BN59" s="44">
        <f t="shared" ca="1" si="30"/>
        <v>26</v>
      </c>
      <c r="BO59" s="6" t="str">
        <f t="shared" ca="1" si="31"/>
        <v>-</v>
      </c>
      <c r="BP59" s="44">
        <f t="shared" ca="1" si="32"/>
        <v>25</v>
      </c>
      <c r="BR59" s="44" t="str">
        <f t="shared" ca="1" si="2"/>
        <v/>
      </c>
      <c r="BS59" s="44" t="str">
        <f t="shared" ca="1" si="2"/>
        <v/>
      </c>
      <c r="BT59" s="44" t="str">
        <f t="shared" ca="1" si="2"/>
        <v/>
      </c>
      <c r="BU59" s="44"/>
      <c r="BV59" s="44">
        <f ca="1">IF(BV58&lt;&gt;"",IF(AND(BV58&lt;60*Simulation!$K$8, BV58+BW59&lt;60*Simulation!$K$8),BV58+BW59,""),"")</f>
        <v>733</v>
      </c>
      <c r="BW59" s="44">
        <f ca="1">IF(BV58&lt;&gt;"",IF(AND(CV58&lt;&gt;"", BX58=CV58),RANDBETWEEN(Simulation!$N$6,Simulation!$P$6),RANDBETWEEN(Simulation!$N$5,Simulation!$P$5)),"")</f>
        <v>24</v>
      </c>
      <c r="BX59" s="44">
        <f t="shared" ca="1" si="69"/>
        <v>3</v>
      </c>
      <c r="BY59" s="44">
        <f t="shared" ca="1" si="33"/>
        <v>1</v>
      </c>
      <c r="BZ59" s="27">
        <f t="shared" ca="1" si="34"/>
        <v>0.21983167287340954</v>
      </c>
      <c r="CA59" s="44">
        <f t="shared" ca="1" si="35"/>
        <v>12</v>
      </c>
      <c r="CB59" s="44" t="str">
        <f ca="1">IF(BV59&lt;&gt;"",VLOOKUP(CA59,'Players Stats'!$C$88:$D$127,2),"")</f>
        <v>Shooting Guard</v>
      </c>
      <c r="CC59" s="44" t="str">
        <f ca="1">IF(BV59&lt;&gt;"",VLOOKUP(CA59,'Players Stats'!$C$88:$E$127,3),"")</f>
        <v>George Hill</v>
      </c>
      <c r="CD59" s="27">
        <f t="shared" ca="1" si="36"/>
        <v>0.78141812725325399</v>
      </c>
      <c r="CE59" s="44">
        <f ca="1">IF(BV59&lt;&gt;"",VLOOKUP('Semi 1'!CA59-5*('Semi 1'!BX59-1),'Players Stats'!$B$136:$J$140,1+BY59),"")</f>
        <v>5.305E-2</v>
      </c>
      <c r="CF59" s="44" t="str">
        <f t="shared" ca="1" si="70"/>
        <v>NO</v>
      </c>
      <c r="CG59" s="27">
        <f t="shared" ca="1" si="37"/>
        <v>0.16137099144501488</v>
      </c>
      <c r="CH59" s="44">
        <f ca="1">IF(BV59&lt;&gt;"",IF(CF59="NO",VLOOKUP(CA59,'Players Stats'!$C$88:$I$127,7),""),"")</f>
        <v>0.28571428571428564</v>
      </c>
      <c r="CI59" s="44">
        <f t="shared" ca="1" si="71"/>
        <v>3</v>
      </c>
      <c r="CJ59" s="27">
        <f t="shared" ca="1" si="38"/>
        <v>0.83029840849634251</v>
      </c>
      <c r="CK59" s="44">
        <f ca="1">IF(CF59="NO",VLOOKUP(CA59,'Players Stats'!$C$88:$H$127,7-'Semi 1'!CI59),"")</f>
        <v>0.36799999999999999</v>
      </c>
      <c r="CL59" s="44">
        <f t="shared" ca="1" si="72"/>
        <v>0</v>
      </c>
      <c r="CM59" s="27" t="str">
        <f t="shared" ca="1" si="39"/>
        <v/>
      </c>
      <c r="CN59" s="44" t="str">
        <f ca="1">IF(CM59="","",IF(CM59&lt;=VLOOKUP(CA59,'Players Stats'!$C$88:$L$127,10),"YES","NO"))</f>
        <v/>
      </c>
      <c r="CO59" s="27" t="str">
        <f t="shared" ca="1" si="40"/>
        <v/>
      </c>
      <c r="CP59" s="44" t="str">
        <f ca="1">IF(CN59="YES",IF(CO59&lt;=VLOOKUP(CA59,'Players Stats'!$C$88:$H$127,6),1,0),"")</f>
        <v/>
      </c>
      <c r="CQ59" s="27" t="str">
        <f t="shared" ca="1" si="41"/>
        <v/>
      </c>
      <c r="CR59" s="44" t="str">
        <f ca="1">IF(AND(CN59="YES",CQ59&lt;&gt;""),IF(CQ59&lt;=VLOOKUP(CA59,'Players Stats'!$C$88:$H$127,6),1,0),"")</f>
        <v/>
      </c>
      <c r="CS59" s="27" t="str">
        <f t="shared" ca="1" si="42"/>
        <v/>
      </c>
      <c r="CT59" s="44" t="str">
        <f ca="1">IF(CS59="","",IF(CS59&lt;=Simulation!$K$7,"YES","NO"))</f>
        <v/>
      </c>
      <c r="CU59" s="27" t="str">
        <f t="shared" ca="1" si="43"/>
        <v/>
      </c>
      <c r="CV59" s="44" t="str">
        <f ca="1">IF(CT59="NO",IF(CU59&lt;=Simulation!$K$9,BX59,BY59),"")</f>
        <v/>
      </c>
      <c r="CX59" s="44">
        <f t="shared" ca="1" si="44"/>
        <v>20</v>
      </c>
      <c r="CY59" s="6" t="str">
        <f t="shared" ca="1" si="45"/>
        <v>-</v>
      </c>
      <c r="CZ59" s="44">
        <f t="shared" ca="1" si="46"/>
        <v>14</v>
      </c>
      <c r="DB59" s="44" t="str">
        <f t="shared" ca="1" si="3"/>
        <v/>
      </c>
      <c r="DC59" s="44" t="str">
        <f t="shared" ca="1" si="3"/>
        <v/>
      </c>
      <c r="DD59" s="44" t="str">
        <f t="shared" ca="1" si="3"/>
        <v/>
      </c>
      <c r="DE59" s="44"/>
      <c r="DF59" s="44">
        <f ca="1">IF(DF58&lt;&gt;"",IF(AND(DF58&lt;60*Simulation!$K$8, DF58+DG59&lt;60*Simulation!$K$8),DF58+DG59,""),"")</f>
        <v>690</v>
      </c>
      <c r="DG59" s="44">
        <f ca="1">IF(DF58&lt;&gt;"",IF(AND(EF58&lt;&gt;"", DH58=EF58),RANDBETWEEN(Simulation!$N$6,Simulation!$P$6),RANDBETWEEN(Simulation!$N$5,Simulation!$P$5)),"")</f>
        <v>20</v>
      </c>
      <c r="DH59" s="44">
        <f t="shared" ca="1" si="73"/>
        <v>1</v>
      </c>
      <c r="DI59" s="44">
        <f t="shared" ca="1" si="47"/>
        <v>3</v>
      </c>
      <c r="DJ59" s="27">
        <f t="shared" ca="1" si="48"/>
        <v>0.7930454442691236</v>
      </c>
      <c r="DK59" s="44">
        <f t="shared" ca="1" si="49"/>
        <v>4</v>
      </c>
      <c r="DL59" s="44" t="str">
        <f ca="1">IF(DF59&lt;&gt;"",VLOOKUP(DK59,'Players Stats'!$C$88:$D$127,2),"")</f>
        <v>Power Forward</v>
      </c>
      <c r="DM59" s="44" t="str">
        <f ca="1">IF(DF59&lt;&gt;"",VLOOKUP(DK59,'Players Stats'!$C$88:$E$127,3),"")</f>
        <v>Shane Battier</v>
      </c>
      <c r="DN59" s="27">
        <f t="shared" ca="1" si="50"/>
        <v>0.96311956845004165</v>
      </c>
      <c r="DO59" s="44">
        <f ca="1">IF(DF59&lt;&gt;"",VLOOKUP('Semi 1'!DK59-5*('Semi 1'!DH59-1),'Players Stats'!$B$136:$J$140,1+DI59),"")</f>
        <v>0.11534999999999999</v>
      </c>
      <c r="DP59" s="44" t="str">
        <f t="shared" ca="1" si="74"/>
        <v>NO</v>
      </c>
      <c r="DQ59" s="27">
        <f t="shared" ca="1" si="51"/>
        <v>0.84143262461901558</v>
      </c>
      <c r="DR59" s="44">
        <f ca="1">IF(DF59&lt;&gt;"",IF(DP59="NO",VLOOKUP(DK59,'Players Stats'!$C$88:$I$127,7),""),"")</f>
        <v>0.46808510638297873</v>
      </c>
      <c r="DS59" s="44">
        <f t="shared" ca="1" si="75"/>
        <v>2</v>
      </c>
      <c r="DT59" s="27">
        <f t="shared" ca="1" si="52"/>
        <v>1.8282067077067921E-2</v>
      </c>
      <c r="DU59" s="44">
        <f ca="1">IF(DP59="NO",VLOOKUP(DK59,'Players Stats'!$C$88:$H$127,7-'Semi 1'!DS59),"")</f>
        <v>0.42</v>
      </c>
      <c r="DV59" s="44">
        <f t="shared" ca="1" si="76"/>
        <v>2</v>
      </c>
      <c r="DW59" s="27">
        <f t="shared" ca="1" si="53"/>
        <v>0.96870788688976206</v>
      </c>
      <c r="DX59" s="44" t="str">
        <f ca="1">IF(DW59="","",IF(DW59&lt;=VLOOKUP(DK59,'Players Stats'!$C$88:$L$127,10),"YES","NO"))</f>
        <v>NO</v>
      </c>
      <c r="DY59" s="27" t="str">
        <f t="shared" ca="1" si="54"/>
        <v/>
      </c>
      <c r="DZ59" s="44" t="str">
        <f ca="1">IF(DX59="YES",IF(DY59&lt;=VLOOKUP(DK59,'Players Stats'!$C$88:$H$127,6),1,0),"")</f>
        <v/>
      </c>
      <c r="EA59" s="27" t="str">
        <f t="shared" ca="1" si="55"/>
        <v/>
      </c>
      <c r="EB59" s="44" t="str">
        <f ca="1">IF(AND(DX59="YES",EA59&lt;&gt;""),IF(EA59&lt;=VLOOKUP(DK59,'Players Stats'!$C$88:$H$127,6),1,0),"")</f>
        <v/>
      </c>
      <c r="EC59" s="27" t="str">
        <f t="shared" ca="1" si="56"/>
        <v/>
      </c>
      <c r="ED59" s="44" t="str">
        <f ca="1">IF(EC59="","",IF(EC59&lt;=Simulation!$K$7,"YES","NO"))</f>
        <v/>
      </c>
      <c r="EE59" s="27" t="str">
        <f t="shared" ca="1" si="57"/>
        <v/>
      </c>
      <c r="EF59" s="44" t="str">
        <f ca="1">IF(ED59="NO",IF(EE59&lt;=Simulation!$K$9,DH59,DI59),"")</f>
        <v/>
      </c>
      <c r="EH59" s="44">
        <f t="shared" ca="1" si="58"/>
        <v>22</v>
      </c>
      <c r="EI59" s="6" t="str">
        <f t="shared" ca="1" si="59"/>
        <v>-</v>
      </c>
      <c r="EJ59" s="44">
        <f t="shared" ca="1" si="60"/>
        <v>18</v>
      </c>
      <c r="EL59" s="44" t="str">
        <f t="shared" ca="1" si="4"/>
        <v/>
      </c>
      <c r="EM59" s="44" t="str">
        <f t="shared" ca="1" si="4"/>
        <v/>
      </c>
      <c r="EN59" s="44" t="str">
        <f t="shared" ca="1" si="4"/>
        <v/>
      </c>
    </row>
    <row r="60" spans="2:144">
      <c r="B60" s="44">
        <f ca="1">IF(B59&lt;&gt;"",IF(AND(B59&lt;60*Simulation!$K$8, B59+C60&lt;60*Simulation!$K$8),B59+C60,""),"")</f>
        <v>765</v>
      </c>
      <c r="C60" s="44">
        <f ca="1">IF(B59&lt;&gt;"",IF(AND(AB59&lt;&gt;"", D59=AB59),RANDBETWEEN(Simulation!$N$6,Simulation!$P$6),RANDBETWEEN(Simulation!$N$5,Simulation!$P$5)),"")</f>
        <v>17</v>
      </c>
      <c r="D60" s="44">
        <f t="shared" ca="1" si="61"/>
        <v>3</v>
      </c>
      <c r="E60" s="44">
        <f t="shared" ca="1" si="5"/>
        <v>1</v>
      </c>
      <c r="F60" s="27">
        <f t="shared" ca="1" si="6"/>
        <v>6.3169693646135672E-2</v>
      </c>
      <c r="G60" s="44">
        <f t="shared" ca="1" si="7"/>
        <v>11</v>
      </c>
      <c r="H60" s="44" t="str">
        <f ca="1">IF(B60&lt;&gt;"",VLOOKUP(G60,'Players Stats'!$C$88:$D$127,2),"")</f>
        <v>Point Guard</v>
      </c>
      <c r="I60" s="44" t="str">
        <f ca="1">IF(B60&lt;&gt;"",VLOOKUP(G60,'Players Stats'!$C$88:$E$127,3),"")</f>
        <v>Lance Stephenson</v>
      </c>
      <c r="J60" s="27">
        <f t="shared" ca="1" si="8"/>
        <v>0.85048672404005554</v>
      </c>
      <c r="K60" s="44">
        <f ca="1">IF(B60&lt;&gt;"",VLOOKUP('Semi 1'!G60-5*('Semi 1'!D60-1),'Players Stats'!$B$136:$J$140,1+E60),"")</f>
        <v>0.13875000000000001</v>
      </c>
      <c r="L60" s="44" t="str">
        <f t="shared" ca="1" si="62"/>
        <v>NO</v>
      </c>
      <c r="M60" s="27">
        <f t="shared" ca="1" si="9"/>
        <v>0.6559532420452332</v>
      </c>
      <c r="N60" s="44">
        <f ca="1">IF(B60&lt;&gt;"",IF(L60="NO",VLOOKUP(G60,'Players Stats'!$C$88:$I$127,7),""),"")</f>
        <v>0.23762376237623761</v>
      </c>
      <c r="O60" s="44">
        <f t="shared" ca="1" si="63"/>
        <v>2</v>
      </c>
      <c r="P60" s="27">
        <f t="shared" ca="1" si="10"/>
        <v>0.34786073073445178</v>
      </c>
      <c r="Q60" s="44">
        <f ca="1">IF(L60="NO",VLOOKUP(G60,'Players Stats'!$C$88:$H$127,7-'Semi 1'!O60),"")</f>
        <v>0.46</v>
      </c>
      <c r="R60" s="44">
        <f t="shared" ca="1" si="64"/>
        <v>2</v>
      </c>
      <c r="S60" s="27">
        <f t="shared" ca="1" si="11"/>
        <v>0.64674092175344</v>
      </c>
      <c r="T60" s="44" t="str">
        <f ca="1">IF(S60="","",IF(S60&lt;=VLOOKUP(G60,'Players Stats'!$C$88:$L$127,10),"YES","NO"))</f>
        <v>NO</v>
      </c>
      <c r="U60" s="27" t="str">
        <f t="shared" ca="1" si="12"/>
        <v/>
      </c>
      <c r="V60" s="44" t="str">
        <f ca="1">IF(T60="YES",IF(U60&lt;=VLOOKUP(G60,'Players Stats'!$C$88:$H$127,6),1,0),"")</f>
        <v/>
      </c>
      <c r="W60" s="27" t="str">
        <f t="shared" ca="1" si="13"/>
        <v/>
      </c>
      <c r="X60" s="44" t="str">
        <f ca="1">IF(AND(T60="YES",W60&lt;&gt;""),IF(W60&lt;=VLOOKUP(G60,'Players Stats'!$C$88:$H$127,6),1,0),"")</f>
        <v/>
      </c>
      <c r="Y60" s="27" t="str">
        <f t="shared" ca="1" si="14"/>
        <v/>
      </c>
      <c r="Z60" s="44" t="str">
        <f ca="1">IF(Y60="","",IF(Y60&lt;=Simulation!$K$7,"YES","NO"))</f>
        <v/>
      </c>
      <c r="AA60" s="27" t="str">
        <f t="shared" ca="1" si="15"/>
        <v/>
      </c>
      <c r="AB60" s="44" t="str">
        <f ca="1">IF(Z60="NO",IF(AA60&lt;=Simulation!$K$9,D60,E60),"")</f>
        <v/>
      </c>
      <c r="AD60" s="44">
        <f t="shared" ca="1" si="16"/>
        <v>20</v>
      </c>
      <c r="AE60" s="6" t="str">
        <f t="shared" ca="1" si="17"/>
        <v>-</v>
      </c>
      <c r="AF60" s="44">
        <f t="shared" ca="1" si="18"/>
        <v>21</v>
      </c>
      <c r="AH60" s="44" t="str">
        <f t="shared" ca="1" si="77"/>
        <v/>
      </c>
      <c r="AI60" s="44" t="str">
        <f t="shared" ca="1" si="77"/>
        <v/>
      </c>
      <c r="AJ60" s="44" t="str">
        <f t="shared" ca="1" si="77"/>
        <v/>
      </c>
      <c r="AL60" s="44">
        <f ca="1">IF(AL59&lt;&gt;"",IF(AND(AL59&lt;60*Simulation!$K$8, AL59+AM60&lt;60*Simulation!$K$8),AL59+AM60,""),"")</f>
        <v>823</v>
      </c>
      <c r="AM60" s="44">
        <f ca="1">IF(AL59&lt;&gt;"",IF(AND(BL59&lt;&gt;"", AN59=BL59),RANDBETWEEN(Simulation!$N$6,Simulation!$P$6),RANDBETWEEN(Simulation!$N$5,Simulation!$P$5)),"")</f>
        <v>11</v>
      </c>
      <c r="AN60" s="44">
        <f t="shared" ca="1" si="65"/>
        <v>3</v>
      </c>
      <c r="AO60" s="44">
        <f t="shared" ca="1" si="19"/>
        <v>1</v>
      </c>
      <c r="AP60" s="27">
        <f t="shared" ca="1" si="20"/>
        <v>0.22862096746085836</v>
      </c>
      <c r="AQ60" s="44">
        <f t="shared" ca="1" si="21"/>
        <v>12</v>
      </c>
      <c r="AR60" s="44" t="str">
        <f ca="1">IF(AL60&lt;&gt;"",VLOOKUP(AQ60,'Players Stats'!$C$88:$D$127,2),"")</f>
        <v>Shooting Guard</v>
      </c>
      <c r="AS60" s="44" t="str">
        <f ca="1">IF(AL60&lt;&gt;"",VLOOKUP(AQ60,'Players Stats'!$C$88:$E$127,3),"")</f>
        <v>George Hill</v>
      </c>
      <c r="AT60" s="27">
        <f t="shared" ca="1" si="22"/>
        <v>0.85023154433218795</v>
      </c>
      <c r="AU60" s="44">
        <f ca="1">IF(AL60&lt;&gt;"",VLOOKUP('Semi 1'!AQ60-5*('Semi 1'!AN60-1),'Players Stats'!$B$136:$J$140,1+AO60),"")</f>
        <v>5.305E-2</v>
      </c>
      <c r="AV60" s="44" t="str">
        <f t="shared" ca="1" si="66"/>
        <v>NO</v>
      </c>
      <c r="AW60" s="27">
        <f t="shared" ca="1" si="23"/>
        <v>0.4068837788242341</v>
      </c>
      <c r="AX60" s="44">
        <f ca="1">IF(AL60&lt;&gt;"",IF(AV60="NO",VLOOKUP(AQ60,'Players Stats'!$C$88:$I$127,7),""),"")</f>
        <v>0.28571428571428564</v>
      </c>
      <c r="AY60" s="44">
        <f t="shared" ca="1" si="67"/>
        <v>2</v>
      </c>
      <c r="AZ60" s="27">
        <f t="shared" ca="1" si="24"/>
        <v>0.21176222194194783</v>
      </c>
      <c r="BA60" s="44">
        <f ca="1">IF(AV60="NO",VLOOKUP(AQ60,'Players Stats'!$C$88:$H$127,7-'Semi 1'!AY60),"")</f>
        <v>0.443</v>
      </c>
      <c r="BB60" s="44">
        <f t="shared" ca="1" si="68"/>
        <v>2</v>
      </c>
      <c r="BC60" s="27">
        <f t="shared" ca="1" si="25"/>
        <v>0.94217594565673601</v>
      </c>
      <c r="BD60" s="44" t="str">
        <f ca="1">IF(BC60="","",IF(BC60&lt;=VLOOKUP(AQ60,'Players Stats'!$C$88:$L$127,10),"YES","NO"))</f>
        <v>NO</v>
      </c>
      <c r="BE60" s="27" t="str">
        <f t="shared" ca="1" si="26"/>
        <v/>
      </c>
      <c r="BF60" s="44" t="str">
        <f ca="1">IF(BD60="YES",IF(BE60&lt;=VLOOKUP(AQ60,'Players Stats'!$C$88:$H$127,6),1,0),"")</f>
        <v/>
      </c>
      <c r="BG60" s="27" t="str">
        <f t="shared" ca="1" si="27"/>
        <v/>
      </c>
      <c r="BH60" s="44" t="str">
        <f ca="1">IF(AND(BD60="YES",BG60&lt;&gt;""),IF(BG60&lt;=VLOOKUP(AQ60,'Players Stats'!$C$88:$H$127,6),1,0),"")</f>
        <v/>
      </c>
      <c r="BI60" s="27" t="str">
        <f t="shared" ca="1" si="28"/>
        <v/>
      </c>
      <c r="BJ60" s="44" t="str">
        <f ca="1">IF(BI60="","",IF(BI60&lt;=Simulation!$K$7,"YES","NO"))</f>
        <v/>
      </c>
      <c r="BK60" s="27" t="str">
        <f t="shared" ca="1" si="29"/>
        <v/>
      </c>
      <c r="BL60" s="44" t="str">
        <f ca="1">IF(BJ60="NO",IF(BK60&lt;=Simulation!$K$9,AN60,AO60),"")</f>
        <v/>
      </c>
      <c r="BN60" s="44">
        <f t="shared" ca="1" si="30"/>
        <v>26</v>
      </c>
      <c r="BO60" s="6" t="str">
        <f t="shared" ca="1" si="31"/>
        <v>-</v>
      </c>
      <c r="BP60" s="44">
        <f t="shared" ca="1" si="32"/>
        <v>27</v>
      </c>
      <c r="BR60" s="44" t="str">
        <f t="shared" ca="1" si="2"/>
        <v/>
      </c>
      <c r="BS60" s="44" t="str">
        <f t="shared" ca="1" si="2"/>
        <v/>
      </c>
      <c r="BT60" s="44" t="str">
        <f t="shared" ca="1" si="2"/>
        <v/>
      </c>
      <c r="BU60" s="44"/>
      <c r="BV60" s="44">
        <f ca="1">IF(BV59&lt;&gt;"",IF(AND(BV59&lt;60*Simulation!$K$8, BV59+BW60&lt;60*Simulation!$K$8),BV59+BW60,""),"")</f>
        <v>751</v>
      </c>
      <c r="BW60" s="44">
        <f ca="1">IF(BV59&lt;&gt;"",IF(AND(CV59&lt;&gt;"", BX59=CV59),RANDBETWEEN(Simulation!$N$6,Simulation!$P$6),RANDBETWEEN(Simulation!$N$5,Simulation!$P$5)),"")</f>
        <v>18</v>
      </c>
      <c r="BX60" s="44">
        <f t="shared" ca="1" si="69"/>
        <v>1</v>
      </c>
      <c r="BY60" s="44">
        <f t="shared" ca="1" si="33"/>
        <v>3</v>
      </c>
      <c r="BZ60" s="27">
        <f t="shared" ca="1" si="34"/>
        <v>0.48409747228508515</v>
      </c>
      <c r="CA60" s="44">
        <f t="shared" ca="1" si="35"/>
        <v>3</v>
      </c>
      <c r="CB60" s="44" t="str">
        <f ca="1">IF(BV60&lt;&gt;"",VLOOKUP(CA60,'Players Stats'!$C$88:$D$127,2),"")</f>
        <v>Small Forward</v>
      </c>
      <c r="CC60" s="44" t="str">
        <f ca="1">IF(BV60&lt;&gt;"",VLOOKUP(CA60,'Players Stats'!$C$88:$E$127,3),"")</f>
        <v>LeBron James</v>
      </c>
      <c r="CD60" s="27">
        <f t="shared" ca="1" si="36"/>
        <v>0.89086448627359216</v>
      </c>
      <c r="CE60" s="44">
        <f ca="1">IF(BV60&lt;&gt;"",VLOOKUP('Semi 1'!CA60-5*('Semi 1'!BX60-1),'Players Stats'!$B$136:$J$140,1+BY60),"")</f>
        <v>0.10165000000000002</v>
      </c>
      <c r="CF60" s="44" t="str">
        <f t="shared" ca="1" si="70"/>
        <v>NO</v>
      </c>
      <c r="CG60" s="27">
        <f t="shared" ca="1" si="37"/>
        <v>0.42173488664924474</v>
      </c>
      <c r="CH60" s="44">
        <f ca="1">IF(BV60&lt;&gt;"",IF(CF60="NO",VLOOKUP(CA60,'Players Stats'!$C$88:$I$127,7),""),"")</f>
        <v>0.15639810426540282</v>
      </c>
      <c r="CI60" s="44">
        <f t="shared" ca="1" si="71"/>
        <v>2</v>
      </c>
      <c r="CJ60" s="27">
        <f t="shared" ca="1" si="38"/>
        <v>7.3661547576930331E-2</v>
      </c>
      <c r="CK60" s="44">
        <f ca="1">IF(CF60="NO",VLOOKUP(CA60,'Players Stats'!$C$88:$H$127,7-'Semi 1'!CI60),"")</f>
        <v>0.56499999999999995</v>
      </c>
      <c r="CL60" s="44">
        <f t="shared" ca="1" si="72"/>
        <v>2</v>
      </c>
      <c r="CM60" s="27">
        <f t="shared" ca="1" si="39"/>
        <v>0.29966303497332869</v>
      </c>
      <c r="CN60" s="44" t="str">
        <f ca="1">IF(CM60="","",IF(CM60&lt;=VLOOKUP(CA60,'Players Stats'!$C$88:$L$127,10),"YES","NO"))</f>
        <v>NO</v>
      </c>
      <c r="CO60" s="27" t="str">
        <f t="shared" ca="1" si="40"/>
        <v/>
      </c>
      <c r="CP60" s="44" t="str">
        <f ca="1">IF(CN60="YES",IF(CO60&lt;=VLOOKUP(CA60,'Players Stats'!$C$88:$H$127,6),1,0),"")</f>
        <v/>
      </c>
      <c r="CQ60" s="27" t="str">
        <f t="shared" ca="1" si="41"/>
        <v/>
      </c>
      <c r="CR60" s="44" t="str">
        <f ca="1">IF(AND(CN60="YES",CQ60&lt;&gt;""),IF(CQ60&lt;=VLOOKUP(CA60,'Players Stats'!$C$88:$H$127,6),1,0),"")</f>
        <v/>
      </c>
      <c r="CS60" s="27" t="str">
        <f t="shared" ca="1" si="42"/>
        <v/>
      </c>
      <c r="CT60" s="44" t="str">
        <f ca="1">IF(CS60="","",IF(CS60&lt;=Simulation!$K$7,"YES","NO"))</f>
        <v/>
      </c>
      <c r="CU60" s="27" t="str">
        <f t="shared" ca="1" si="43"/>
        <v/>
      </c>
      <c r="CV60" s="44" t="str">
        <f ca="1">IF(CT60="NO",IF(CU60&lt;=Simulation!$K$9,BX60,BY60),"")</f>
        <v/>
      </c>
      <c r="CX60" s="44">
        <f t="shared" ca="1" si="44"/>
        <v>22</v>
      </c>
      <c r="CY60" s="6" t="str">
        <f t="shared" ca="1" si="45"/>
        <v>-</v>
      </c>
      <c r="CZ60" s="44">
        <f t="shared" ca="1" si="46"/>
        <v>14</v>
      </c>
      <c r="DB60" s="44" t="str">
        <f t="shared" ca="1" si="3"/>
        <v/>
      </c>
      <c r="DC60" s="44" t="str">
        <f t="shared" ca="1" si="3"/>
        <v/>
      </c>
      <c r="DD60" s="44" t="str">
        <f t="shared" ca="1" si="3"/>
        <v/>
      </c>
      <c r="DE60" s="44"/>
      <c r="DF60" s="44">
        <f ca="1">IF(DF59&lt;&gt;"",IF(AND(DF59&lt;60*Simulation!$K$8, DF59+DG60&lt;60*Simulation!$K$8),DF59+DG60,""),"")</f>
        <v>706</v>
      </c>
      <c r="DG60" s="44">
        <f ca="1">IF(DF59&lt;&gt;"",IF(AND(EF59&lt;&gt;"", DH59=EF59),RANDBETWEEN(Simulation!$N$6,Simulation!$P$6),RANDBETWEEN(Simulation!$N$5,Simulation!$P$5)),"")</f>
        <v>16</v>
      </c>
      <c r="DH60" s="44">
        <f t="shared" ca="1" si="73"/>
        <v>3</v>
      </c>
      <c r="DI60" s="44">
        <f t="shared" ca="1" si="47"/>
        <v>1</v>
      </c>
      <c r="DJ60" s="27">
        <f t="shared" ca="1" si="48"/>
        <v>0.34394991859693191</v>
      </c>
      <c r="DK60" s="44">
        <f t="shared" ca="1" si="49"/>
        <v>12</v>
      </c>
      <c r="DL60" s="44" t="str">
        <f ca="1">IF(DF60&lt;&gt;"",VLOOKUP(DK60,'Players Stats'!$C$88:$D$127,2),"")</f>
        <v>Shooting Guard</v>
      </c>
      <c r="DM60" s="44" t="str">
        <f ca="1">IF(DF60&lt;&gt;"",VLOOKUP(DK60,'Players Stats'!$C$88:$E$127,3),"")</f>
        <v>George Hill</v>
      </c>
      <c r="DN60" s="27">
        <f t="shared" ca="1" si="50"/>
        <v>0.59664126042732313</v>
      </c>
      <c r="DO60" s="44">
        <f ca="1">IF(DF60&lt;&gt;"",VLOOKUP('Semi 1'!DK60-5*('Semi 1'!DH60-1),'Players Stats'!$B$136:$J$140,1+DI60),"")</f>
        <v>5.305E-2</v>
      </c>
      <c r="DP60" s="44" t="str">
        <f t="shared" ca="1" si="74"/>
        <v>NO</v>
      </c>
      <c r="DQ60" s="27">
        <f t="shared" ca="1" si="51"/>
        <v>0.99643822983208885</v>
      </c>
      <c r="DR60" s="44">
        <f ca="1">IF(DF60&lt;&gt;"",IF(DP60="NO",VLOOKUP(DK60,'Players Stats'!$C$88:$I$127,7),""),"")</f>
        <v>0.28571428571428564</v>
      </c>
      <c r="DS60" s="44">
        <f t="shared" ca="1" si="75"/>
        <v>2</v>
      </c>
      <c r="DT60" s="27">
        <f t="shared" ca="1" si="52"/>
        <v>0.69266554545253833</v>
      </c>
      <c r="DU60" s="44">
        <f ca="1">IF(DP60="NO",VLOOKUP(DK60,'Players Stats'!$C$88:$H$127,7-'Semi 1'!DS60),"")</f>
        <v>0.443</v>
      </c>
      <c r="DV60" s="44">
        <f t="shared" ca="1" si="76"/>
        <v>0</v>
      </c>
      <c r="DW60" s="27">
        <f t="shared" ca="1" si="53"/>
        <v>0.43447949974827971</v>
      </c>
      <c r="DX60" s="44" t="str">
        <f ca="1">IF(DW60="","",IF(DW60&lt;=VLOOKUP(DK60,'Players Stats'!$C$88:$L$127,10),"YES","NO"))</f>
        <v>NO</v>
      </c>
      <c r="DY60" s="27" t="str">
        <f t="shared" ca="1" si="54"/>
        <v/>
      </c>
      <c r="DZ60" s="44" t="str">
        <f ca="1">IF(DX60="YES",IF(DY60&lt;=VLOOKUP(DK60,'Players Stats'!$C$88:$H$127,6),1,0),"")</f>
        <v/>
      </c>
      <c r="EA60" s="27" t="str">
        <f t="shared" ca="1" si="55"/>
        <v/>
      </c>
      <c r="EB60" s="44" t="str">
        <f ca="1">IF(AND(DX60="YES",EA60&lt;&gt;""),IF(EA60&lt;=VLOOKUP(DK60,'Players Stats'!$C$88:$H$127,6),1,0),"")</f>
        <v/>
      </c>
      <c r="EC60" s="27">
        <f t="shared" ca="1" si="56"/>
        <v>0.53239451763891543</v>
      </c>
      <c r="ED60" s="44" t="str">
        <f ca="1">IF(EC60="","",IF(EC60&lt;=Simulation!$K$7,"YES","NO"))</f>
        <v>NO</v>
      </c>
      <c r="EE60" s="27">
        <f t="shared" ca="1" si="57"/>
        <v>0.30212530662536985</v>
      </c>
      <c r="EF60" s="44">
        <f ca="1">IF(ED60="NO",IF(EE60&lt;=Simulation!$K$9,DH60,DI60),"")</f>
        <v>1</v>
      </c>
      <c r="EH60" s="44">
        <f t="shared" ca="1" si="58"/>
        <v>22</v>
      </c>
      <c r="EI60" s="6" t="str">
        <f t="shared" ca="1" si="59"/>
        <v>-</v>
      </c>
      <c r="EJ60" s="44">
        <f t="shared" ca="1" si="60"/>
        <v>18</v>
      </c>
      <c r="EL60" s="44" t="str">
        <f t="shared" ca="1" si="4"/>
        <v/>
      </c>
      <c r="EM60" s="44" t="str">
        <f t="shared" ca="1" si="4"/>
        <v/>
      </c>
      <c r="EN60" s="44" t="str">
        <f t="shared" ca="1" si="4"/>
        <v/>
      </c>
    </row>
    <row r="61" spans="2:144">
      <c r="B61" s="44">
        <f ca="1">IF(B60&lt;&gt;"",IF(AND(B60&lt;60*Simulation!$K$8, B60+C61&lt;60*Simulation!$K$8),B60+C61,""),"")</f>
        <v>775</v>
      </c>
      <c r="C61" s="44">
        <f ca="1">IF(B60&lt;&gt;"",IF(AND(AB60&lt;&gt;"", D60=AB60),RANDBETWEEN(Simulation!$N$6,Simulation!$P$6),RANDBETWEEN(Simulation!$N$5,Simulation!$P$5)),"")</f>
        <v>10</v>
      </c>
      <c r="D61" s="44">
        <f t="shared" ca="1" si="61"/>
        <v>1</v>
      </c>
      <c r="E61" s="44">
        <f t="shared" ca="1" si="5"/>
        <v>3</v>
      </c>
      <c r="F61" s="27">
        <f t="shared" ca="1" si="6"/>
        <v>0.90184097320568235</v>
      </c>
      <c r="G61" s="44">
        <f t="shared" ca="1" si="7"/>
        <v>5</v>
      </c>
      <c r="H61" s="44" t="str">
        <f ca="1">IF(B61&lt;&gt;"",VLOOKUP(G61,'Players Stats'!$C$88:$D$127,2),"")</f>
        <v>Center</v>
      </c>
      <c r="I61" s="44" t="str">
        <f ca="1">IF(B61&lt;&gt;"",VLOOKUP(G61,'Players Stats'!$C$88:$E$127,3),"")</f>
        <v>Chris Bosh</v>
      </c>
      <c r="J61" s="27">
        <f t="shared" ca="1" si="8"/>
        <v>0.56639070459186247</v>
      </c>
      <c r="K61" s="44">
        <f ca="1">IF(B61&lt;&gt;"",VLOOKUP('Semi 1'!G61-5*('Semi 1'!D61-1),'Players Stats'!$B$136:$J$140,1+E61),"")</f>
        <v>0.14460000000000001</v>
      </c>
      <c r="L61" s="44" t="str">
        <f t="shared" ca="1" si="62"/>
        <v>NO</v>
      </c>
      <c r="M61" s="27">
        <f t="shared" ca="1" si="9"/>
        <v>0.94775557386956466</v>
      </c>
      <c r="N61" s="44">
        <f ca="1">IF(B61&lt;&gt;"",IF(L61="NO",VLOOKUP(G61,'Players Stats'!$C$88:$I$127,7),""),"")</f>
        <v>7.5187969924812026E-2</v>
      </c>
      <c r="O61" s="44">
        <f t="shared" ca="1" si="63"/>
        <v>2</v>
      </c>
      <c r="P61" s="27">
        <f t="shared" ca="1" si="10"/>
        <v>0.25657121398542992</v>
      </c>
      <c r="Q61" s="44">
        <f ca="1">IF(L61="NO",VLOOKUP(G61,'Players Stats'!$C$88:$H$127,7-'Semi 1'!O61),"")</f>
        <v>0.53500000000000003</v>
      </c>
      <c r="R61" s="44">
        <f t="shared" ca="1" si="64"/>
        <v>2</v>
      </c>
      <c r="S61" s="27">
        <f t="shared" ca="1" si="11"/>
        <v>0.25264544993737503</v>
      </c>
      <c r="T61" s="44" t="str">
        <f ca="1">IF(S61="","",IF(S61&lt;=VLOOKUP(G61,'Players Stats'!$C$88:$L$127,10),"YES","NO"))</f>
        <v>NO</v>
      </c>
      <c r="U61" s="27" t="str">
        <f t="shared" ca="1" si="12"/>
        <v/>
      </c>
      <c r="V61" s="44" t="str">
        <f ca="1">IF(T61="YES",IF(U61&lt;=VLOOKUP(G61,'Players Stats'!$C$88:$H$127,6),1,0),"")</f>
        <v/>
      </c>
      <c r="W61" s="27" t="str">
        <f t="shared" ca="1" si="13"/>
        <v/>
      </c>
      <c r="X61" s="44" t="str">
        <f ca="1">IF(AND(T61="YES",W61&lt;&gt;""),IF(W61&lt;=VLOOKUP(G61,'Players Stats'!$C$88:$H$127,6),1,0),"")</f>
        <v/>
      </c>
      <c r="Y61" s="27" t="str">
        <f t="shared" ca="1" si="14"/>
        <v/>
      </c>
      <c r="Z61" s="44" t="str">
        <f ca="1">IF(Y61="","",IF(Y61&lt;=Simulation!$K$7,"YES","NO"))</f>
        <v/>
      </c>
      <c r="AA61" s="27" t="str">
        <f t="shared" ca="1" si="15"/>
        <v/>
      </c>
      <c r="AB61" s="44" t="str">
        <f ca="1">IF(Z61="NO",IF(AA61&lt;=Simulation!$K$9,D61,E61),"")</f>
        <v/>
      </c>
      <c r="AD61" s="44">
        <f t="shared" ca="1" si="16"/>
        <v>22</v>
      </c>
      <c r="AE61" s="6" t="str">
        <f t="shared" ca="1" si="17"/>
        <v>-</v>
      </c>
      <c r="AF61" s="44">
        <f t="shared" ca="1" si="18"/>
        <v>21</v>
      </c>
      <c r="AH61" s="44" t="str">
        <f t="shared" ca="1" si="77"/>
        <v/>
      </c>
      <c r="AI61" s="44" t="str">
        <f t="shared" ca="1" si="77"/>
        <v/>
      </c>
      <c r="AJ61" s="44" t="str">
        <f t="shared" ca="1" si="77"/>
        <v/>
      </c>
      <c r="AL61" s="44">
        <f ca="1">IF(AL60&lt;&gt;"",IF(AND(AL60&lt;60*Simulation!$K$8, AL60+AM61&lt;60*Simulation!$K$8),AL60+AM61,""),"")</f>
        <v>834</v>
      </c>
      <c r="AM61" s="44">
        <f ca="1">IF(AL60&lt;&gt;"",IF(AND(BL60&lt;&gt;"", AN60=BL60),RANDBETWEEN(Simulation!$N$6,Simulation!$P$6),RANDBETWEEN(Simulation!$N$5,Simulation!$P$5)),"")</f>
        <v>11</v>
      </c>
      <c r="AN61" s="44">
        <f t="shared" ca="1" si="65"/>
        <v>1</v>
      </c>
      <c r="AO61" s="44">
        <f t="shared" ca="1" si="19"/>
        <v>3</v>
      </c>
      <c r="AP61" s="27">
        <f t="shared" ca="1" si="20"/>
        <v>7.7309891059885727E-2</v>
      </c>
      <c r="AQ61" s="44">
        <f t="shared" ca="1" si="21"/>
        <v>1</v>
      </c>
      <c r="AR61" s="44" t="str">
        <f ca="1">IF(AL61&lt;&gt;"",VLOOKUP(AQ61,'Players Stats'!$C$88:$D$127,2),"")</f>
        <v>Point Guard</v>
      </c>
      <c r="AS61" s="44" t="str">
        <f ca="1">IF(AL61&lt;&gt;"",VLOOKUP(AQ61,'Players Stats'!$C$88:$E$127,3),"")</f>
        <v>Dwyane Wade</v>
      </c>
      <c r="AT61" s="27">
        <f t="shared" ca="1" si="22"/>
        <v>0.8239955042563617</v>
      </c>
      <c r="AU61" s="44">
        <f ca="1">IF(AL61&lt;&gt;"",VLOOKUP('Semi 1'!AQ61-5*('Semi 1'!AN61-1),'Players Stats'!$B$136:$J$140,1+AO61),"")</f>
        <v>6.9000000000000006E-2</v>
      </c>
      <c r="AV61" s="44" t="str">
        <f t="shared" ca="1" si="66"/>
        <v>NO</v>
      </c>
      <c r="AW61" s="27">
        <f t="shared" ca="1" si="23"/>
        <v>0.5105669892286071</v>
      </c>
      <c r="AX61" s="44">
        <f ca="1">IF(AL61&lt;&gt;"",IF(AV61="NO",VLOOKUP(AQ61,'Players Stats'!$C$88:$I$127,7),""),"")</f>
        <v>5.9523809523809521E-2</v>
      </c>
      <c r="AY61" s="44">
        <f t="shared" ca="1" si="67"/>
        <v>2</v>
      </c>
      <c r="AZ61" s="27">
        <f t="shared" ca="1" si="24"/>
        <v>0.84996222707976388</v>
      </c>
      <c r="BA61" s="44">
        <f ca="1">IF(AV61="NO",VLOOKUP(AQ61,'Players Stats'!$C$88:$H$127,7-'Semi 1'!AY61),"")</f>
        <v>0.52100000000000002</v>
      </c>
      <c r="BB61" s="44">
        <f t="shared" ca="1" si="68"/>
        <v>0</v>
      </c>
      <c r="BC61" s="27">
        <f t="shared" ca="1" si="25"/>
        <v>0.86978441543110685</v>
      </c>
      <c r="BD61" s="44" t="str">
        <f ca="1">IF(BC61="","",IF(BC61&lt;=VLOOKUP(AQ61,'Players Stats'!$C$88:$L$127,10),"YES","NO"))</f>
        <v>NO</v>
      </c>
      <c r="BE61" s="27" t="str">
        <f t="shared" ca="1" si="26"/>
        <v/>
      </c>
      <c r="BF61" s="44" t="str">
        <f ca="1">IF(BD61="YES",IF(BE61&lt;=VLOOKUP(AQ61,'Players Stats'!$C$88:$H$127,6),1,0),"")</f>
        <v/>
      </c>
      <c r="BG61" s="27" t="str">
        <f t="shared" ca="1" si="27"/>
        <v/>
      </c>
      <c r="BH61" s="44" t="str">
        <f ca="1">IF(AND(BD61="YES",BG61&lt;&gt;""),IF(BG61&lt;=VLOOKUP(AQ61,'Players Stats'!$C$88:$H$127,6),1,0),"")</f>
        <v/>
      </c>
      <c r="BI61" s="27">
        <f t="shared" ca="1" si="28"/>
        <v>0.38967947002229109</v>
      </c>
      <c r="BJ61" s="44" t="str">
        <f ca="1">IF(BI61="","",IF(BI61&lt;=Simulation!$K$7,"YES","NO"))</f>
        <v>NO</v>
      </c>
      <c r="BK61" s="27">
        <f t="shared" ca="1" si="29"/>
        <v>0.69160693078775548</v>
      </c>
      <c r="BL61" s="44">
        <f ca="1">IF(BJ61="NO",IF(BK61&lt;=Simulation!$K$9,AN61,AO61),"")</f>
        <v>3</v>
      </c>
      <c r="BN61" s="44">
        <f t="shared" ca="1" si="30"/>
        <v>26</v>
      </c>
      <c r="BO61" s="6" t="str">
        <f t="shared" ca="1" si="31"/>
        <v>-</v>
      </c>
      <c r="BP61" s="44">
        <f t="shared" ca="1" si="32"/>
        <v>27</v>
      </c>
      <c r="BR61" s="44" t="str">
        <f t="shared" ca="1" si="2"/>
        <v/>
      </c>
      <c r="BS61" s="44" t="str">
        <f t="shared" ca="1" si="2"/>
        <v/>
      </c>
      <c r="BT61" s="44" t="str">
        <f t="shared" ca="1" si="2"/>
        <v/>
      </c>
      <c r="BU61" s="44"/>
      <c r="BV61" s="44">
        <f ca="1">IF(BV60&lt;&gt;"",IF(AND(BV60&lt;60*Simulation!$K$8, BV60+BW61&lt;60*Simulation!$K$8),BV60+BW61,""),"")</f>
        <v>769</v>
      </c>
      <c r="BW61" s="44">
        <f ca="1">IF(BV60&lt;&gt;"",IF(AND(CV60&lt;&gt;"", BX60=CV60),RANDBETWEEN(Simulation!$N$6,Simulation!$P$6),RANDBETWEEN(Simulation!$N$5,Simulation!$P$5)),"")</f>
        <v>18</v>
      </c>
      <c r="BX61" s="44">
        <f t="shared" ca="1" si="69"/>
        <v>3</v>
      </c>
      <c r="BY61" s="44">
        <f t="shared" ca="1" si="33"/>
        <v>1</v>
      </c>
      <c r="BZ61" s="27">
        <f t="shared" ca="1" si="34"/>
        <v>5.746964271117494E-2</v>
      </c>
      <c r="CA61" s="44">
        <f t="shared" ca="1" si="35"/>
        <v>11</v>
      </c>
      <c r="CB61" s="44" t="str">
        <f ca="1">IF(BV61&lt;&gt;"",VLOOKUP(CA61,'Players Stats'!$C$88:$D$127,2),"")</f>
        <v>Point Guard</v>
      </c>
      <c r="CC61" s="44" t="str">
        <f ca="1">IF(BV61&lt;&gt;"",VLOOKUP(CA61,'Players Stats'!$C$88:$E$127,3),"")</f>
        <v>Lance Stephenson</v>
      </c>
      <c r="CD61" s="27">
        <f t="shared" ca="1" si="36"/>
        <v>0.23772626408279418</v>
      </c>
      <c r="CE61" s="44">
        <f ca="1">IF(BV61&lt;&gt;"",VLOOKUP('Semi 1'!CA61-5*('Semi 1'!BX61-1),'Players Stats'!$B$136:$J$140,1+BY61),"")</f>
        <v>0.13875000000000001</v>
      </c>
      <c r="CF61" s="44" t="str">
        <f t="shared" ca="1" si="70"/>
        <v>NO</v>
      </c>
      <c r="CG61" s="27">
        <f t="shared" ca="1" si="37"/>
        <v>5.0891743046094562E-2</v>
      </c>
      <c r="CH61" s="44">
        <f ca="1">IF(BV61&lt;&gt;"",IF(CF61="NO",VLOOKUP(CA61,'Players Stats'!$C$88:$I$127,7),""),"")</f>
        <v>0.23762376237623761</v>
      </c>
      <c r="CI61" s="44">
        <f t="shared" ca="1" si="71"/>
        <v>3</v>
      </c>
      <c r="CJ61" s="27">
        <f t="shared" ca="1" si="38"/>
        <v>0.69220587132563038</v>
      </c>
      <c r="CK61" s="44">
        <f ca="1">IF(CF61="NO",VLOOKUP(CA61,'Players Stats'!$C$88:$H$127,7-'Semi 1'!CI61),"")</f>
        <v>0.33</v>
      </c>
      <c r="CL61" s="44">
        <f t="shared" ca="1" si="72"/>
        <v>0</v>
      </c>
      <c r="CM61" s="27" t="str">
        <f t="shared" ca="1" si="39"/>
        <v/>
      </c>
      <c r="CN61" s="44" t="str">
        <f ca="1">IF(CM61="","",IF(CM61&lt;=VLOOKUP(CA61,'Players Stats'!$C$88:$L$127,10),"YES","NO"))</f>
        <v/>
      </c>
      <c r="CO61" s="27" t="str">
        <f t="shared" ca="1" si="40"/>
        <v/>
      </c>
      <c r="CP61" s="44" t="str">
        <f ca="1">IF(CN61="YES",IF(CO61&lt;=VLOOKUP(CA61,'Players Stats'!$C$88:$H$127,6),1,0),"")</f>
        <v/>
      </c>
      <c r="CQ61" s="27" t="str">
        <f t="shared" ca="1" si="41"/>
        <v/>
      </c>
      <c r="CR61" s="44" t="str">
        <f ca="1">IF(AND(CN61="YES",CQ61&lt;&gt;""),IF(CQ61&lt;=VLOOKUP(CA61,'Players Stats'!$C$88:$H$127,6),1,0),"")</f>
        <v/>
      </c>
      <c r="CS61" s="27" t="str">
        <f t="shared" ca="1" si="42"/>
        <v/>
      </c>
      <c r="CT61" s="44" t="str">
        <f ca="1">IF(CS61="","",IF(CS61&lt;=Simulation!$K$7,"YES","NO"))</f>
        <v/>
      </c>
      <c r="CU61" s="27" t="str">
        <f t="shared" ca="1" si="43"/>
        <v/>
      </c>
      <c r="CV61" s="44" t="str">
        <f ca="1">IF(CT61="NO",IF(CU61&lt;=Simulation!$K$9,BX61,BY61),"")</f>
        <v/>
      </c>
      <c r="CX61" s="44">
        <f t="shared" ca="1" si="44"/>
        <v>22</v>
      </c>
      <c r="CY61" s="6" t="str">
        <f t="shared" ca="1" si="45"/>
        <v>-</v>
      </c>
      <c r="CZ61" s="44">
        <f t="shared" ca="1" si="46"/>
        <v>14</v>
      </c>
      <c r="DB61" s="44" t="str">
        <f t="shared" ca="1" si="3"/>
        <v/>
      </c>
      <c r="DC61" s="44" t="str">
        <f t="shared" ca="1" si="3"/>
        <v/>
      </c>
      <c r="DD61" s="44" t="str">
        <f t="shared" ca="1" si="3"/>
        <v/>
      </c>
      <c r="DE61" s="44"/>
      <c r="DF61" s="44">
        <f ca="1">IF(DF60&lt;&gt;"",IF(AND(DF60&lt;60*Simulation!$K$8, DF60+DG61&lt;60*Simulation!$K$8),DF60+DG61,""),"")</f>
        <v>728</v>
      </c>
      <c r="DG61" s="44">
        <f ca="1">IF(DF60&lt;&gt;"",IF(AND(EF60&lt;&gt;"", DH60=EF60),RANDBETWEEN(Simulation!$N$6,Simulation!$P$6),RANDBETWEEN(Simulation!$N$5,Simulation!$P$5)),"")</f>
        <v>22</v>
      </c>
      <c r="DH61" s="44">
        <f t="shared" ca="1" si="73"/>
        <v>1</v>
      </c>
      <c r="DI61" s="44">
        <f t="shared" ca="1" si="47"/>
        <v>3</v>
      </c>
      <c r="DJ61" s="27">
        <f t="shared" ca="1" si="48"/>
        <v>1.2021382863900532E-2</v>
      </c>
      <c r="DK61" s="44">
        <f t="shared" ca="1" si="49"/>
        <v>1</v>
      </c>
      <c r="DL61" s="44" t="str">
        <f ca="1">IF(DF61&lt;&gt;"",VLOOKUP(DK61,'Players Stats'!$C$88:$D$127,2),"")</f>
        <v>Point Guard</v>
      </c>
      <c r="DM61" s="44" t="str">
        <f ca="1">IF(DF61&lt;&gt;"",VLOOKUP(DK61,'Players Stats'!$C$88:$E$127,3),"")</f>
        <v>Dwyane Wade</v>
      </c>
      <c r="DN61" s="27">
        <f t="shared" ca="1" si="50"/>
        <v>0.67093633161046418</v>
      </c>
      <c r="DO61" s="44">
        <f ca="1">IF(DF61&lt;&gt;"",VLOOKUP('Semi 1'!DK61-5*('Semi 1'!DH61-1),'Players Stats'!$B$136:$J$140,1+DI61),"")</f>
        <v>6.9000000000000006E-2</v>
      </c>
      <c r="DP61" s="44" t="str">
        <f t="shared" ca="1" si="74"/>
        <v>NO</v>
      </c>
      <c r="DQ61" s="27">
        <f t="shared" ca="1" si="51"/>
        <v>0.69952714495207136</v>
      </c>
      <c r="DR61" s="44">
        <f ca="1">IF(DF61&lt;&gt;"",IF(DP61="NO",VLOOKUP(DK61,'Players Stats'!$C$88:$I$127,7),""),"")</f>
        <v>5.9523809523809521E-2</v>
      </c>
      <c r="DS61" s="44">
        <f t="shared" ca="1" si="75"/>
        <v>2</v>
      </c>
      <c r="DT61" s="27">
        <f t="shared" ca="1" si="52"/>
        <v>0.55971890610020136</v>
      </c>
      <c r="DU61" s="44">
        <f ca="1">IF(DP61="NO",VLOOKUP(DK61,'Players Stats'!$C$88:$H$127,7-'Semi 1'!DS61),"")</f>
        <v>0.52100000000000002</v>
      </c>
      <c r="DV61" s="44">
        <f t="shared" ca="1" si="76"/>
        <v>0</v>
      </c>
      <c r="DW61" s="27">
        <f t="shared" ca="1" si="53"/>
        <v>0.50800832282088104</v>
      </c>
      <c r="DX61" s="44" t="str">
        <f ca="1">IF(DW61="","",IF(DW61&lt;=VLOOKUP(DK61,'Players Stats'!$C$88:$L$127,10),"YES","NO"))</f>
        <v>NO</v>
      </c>
      <c r="DY61" s="27" t="str">
        <f t="shared" ca="1" si="54"/>
        <v/>
      </c>
      <c r="DZ61" s="44" t="str">
        <f ca="1">IF(DX61="YES",IF(DY61&lt;=VLOOKUP(DK61,'Players Stats'!$C$88:$H$127,6),1,0),"")</f>
        <v/>
      </c>
      <c r="EA61" s="27" t="str">
        <f t="shared" ca="1" si="55"/>
        <v/>
      </c>
      <c r="EB61" s="44" t="str">
        <f ca="1">IF(AND(DX61="YES",EA61&lt;&gt;""),IF(EA61&lt;=VLOOKUP(DK61,'Players Stats'!$C$88:$H$127,6),1,0),"")</f>
        <v/>
      </c>
      <c r="EC61" s="27">
        <f t="shared" ca="1" si="56"/>
        <v>9.7043211132831875E-2</v>
      </c>
      <c r="ED61" s="44" t="str">
        <f ca="1">IF(EC61="","",IF(EC61&lt;=Simulation!$K$7,"YES","NO"))</f>
        <v>NO</v>
      </c>
      <c r="EE61" s="27">
        <f t="shared" ca="1" si="57"/>
        <v>0.2448871095676749</v>
      </c>
      <c r="EF61" s="44">
        <f ca="1">IF(ED61="NO",IF(EE61&lt;=Simulation!$K$9,DH61,DI61),"")</f>
        <v>1</v>
      </c>
      <c r="EH61" s="44">
        <f t="shared" ca="1" si="58"/>
        <v>22</v>
      </c>
      <c r="EI61" s="6" t="str">
        <f t="shared" ca="1" si="59"/>
        <v>-</v>
      </c>
      <c r="EJ61" s="44">
        <f t="shared" ca="1" si="60"/>
        <v>18</v>
      </c>
      <c r="EL61" s="44" t="str">
        <f t="shared" ca="1" si="4"/>
        <v/>
      </c>
      <c r="EM61" s="44" t="str">
        <f t="shared" ca="1" si="4"/>
        <v/>
      </c>
      <c r="EN61" s="44" t="str">
        <f t="shared" ca="1" si="4"/>
        <v/>
      </c>
    </row>
    <row r="62" spans="2:144">
      <c r="B62" s="44">
        <f ca="1">IF(B61&lt;&gt;"",IF(AND(B61&lt;60*Simulation!$K$8, B61+C62&lt;60*Simulation!$K$8),B61+C62,""),"")</f>
        <v>792</v>
      </c>
      <c r="C62" s="44">
        <f ca="1">IF(B61&lt;&gt;"",IF(AND(AB61&lt;&gt;"", D61=AB61),RANDBETWEEN(Simulation!$N$6,Simulation!$P$6),RANDBETWEEN(Simulation!$N$5,Simulation!$P$5)),"")</f>
        <v>17</v>
      </c>
      <c r="D62" s="44">
        <f t="shared" ca="1" si="61"/>
        <v>3</v>
      </c>
      <c r="E62" s="44">
        <f t="shared" ca="1" si="5"/>
        <v>1</v>
      </c>
      <c r="F62" s="27">
        <f t="shared" ca="1" si="6"/>
        <v>0.50638347287699548</v>
      </c>
      <c r="G62" s="44">
        <f t="shared" ca="1" si="7"/>
        <v>13</v>
      </c>
      <c r="H62" s="44" t="str">
        <f ca="1">IF(B62&lt;&gt;"",VLOOKUP(G62,'Players Stats'!$C$88:$D$127,2),"")</f>
        <v>Small Forward</v>
      </c>
      <c r="I62" s="44" t="str">
        <f ca="1">IF(B62&lt;&gt;"",VLOOKUP(G62,'Players Stats'!$C$88:$E$127,3),"")</f>
        <v>David West</v>
      </c>
      <c r="J62" s="27">
        <f t="shared" ca="1" si="8"/>
        <v>0.49781773000814111</v>
      </c>
      <c r="K62" s="44">
        <f ca="1">IF(B62&lt;&gt;"",VLOOKUP('Semi 1'!G62-5*('Semi 1'!D62-1),'Players Stats'!$B$136:$J$140,1+E62),"")</f>
        <v>0.12745000000000001</v>
      </c>
      <c r="L62" s="44" t="str">
        <f t="shared" ca="1" si="62"/>
        <v>NO</v>
      </c>
      <c r="M62" s="27">
        <f t="shared" ca="1" si="9"/>
        <v>0.72303780774606152</v>
      </c>
      <c r="N62" s="44">
        <f ca="1">IF(B62&lt;&gt;"",IF(L62="NO",VLOOKUP(G62,'Players Stats'!$C$88:$I$127,7),""),"")</f>
        <v>2.1276595744680847E-2</v>
      </c>
      <c r="O62" s="44">
        <f t="shared" ca="1" si="63"/>
        <v>2</v>
      </c>
      <c r="P62" s="27">
        <f t="shared" ca="1" si="10"/>
        <v>0.20589449900318768</v>
      </c>
      <c r="Q62" s="44">
        <f ca="1">IF(L62="NO",VLOOKUP(G62,'Players Stats'!$C$88:$H$127,7-'Semi 1'!O62),"")</f>
        <v>0.498</v>
      </c>
      <c r="R62" s="44">
        <f t="shared" ca="1" si="64"/>
        <v>2</v>
      </c>
      <c r="S62" s="27">
        <f t="shared" ca="1" si="11"/>
        <v>0.15537496973805287</v>
      </c>
      <c r="T62" s="44" t="str">
        <f ca="1">IF(S62="","",IF(S62&lt;=VLOOKUP(G62,'Players Stats'!$C$88:$L$127,10),"YES","NO"))</f>
        <v>NO</v>
      </c>
      <c r="U62" s="27" t="str">
        <f t="shared" ca="1" si="12"/>
        <v/>
      </c>
      <c r="V62" s="44" t="str">
        <f ca="1">IF(T62="YES",IF(U62&lt;=VLOOKUP(G62,'Players Stats'!$C$88:$H$127,6),1,0),"")</f>
        <v/>
      </c>
      <c r="W62" s="27" t="str">
        <f t="shared" ca="1" si="13"/>
        <v/>
      </c>
      <c r="X62" s="44" t="str">
        <f ca="1">IF(AND(T62="YES",W62&lt;&gt;""),IF(W62&lt;=VLOOKUP(G62,'Players Stats'!$C$88:$H$127,6),1,0),"")</f>
        <v/>
      </c>
      <c r="Y62" s="27" t="str">
        <f t="shared" ca="1" si="14"/>
        <v/>
      </c>
      <c r="Z62" s="44" t="str">
        <f ca="1">IF(Y62="","",IF(Y62&lt;=Simulation!$K$7,"YES","NO"))</f>
        <v/>
      </c>
      <c r="AA62" s="27" t="str">
        <f t="shared" ca="1" si="15"/>
        <v/>
      </c>
      <c r="AB62" s="44" t="str">
        <f ca="1">IF(Z62="NO",IF(AA62&lt;=Simulation!$K$9,D62,E62),"")</f>
        <v/>
      </c>
      <c r="AD62" s="44">
        <f t="shared" ca="1" si="16"/>
        <v>22</v>
      </c>
      <c r="AE62" s="6" t="str">
        <f t="shared" ca="1" si="17"/>
        <v>-</v>
      </c>
      <c r="AF62" s="44">
        <f t="shared" ca="1" si="18"/>
        <v>23</v>
      </c>
      <c r="AH62" s="44" t="str">
        <f t="shared" ca="1" si="77"/>
        <v/>
      </c>
      <c r="AI62" s="44" t="str">
        <f t="shared" ca="1" si="77"/>
        <v/>
      </c>
      <c r="AJ62" s="44" t="str">
        <f t="shared" ca="1" si="77"/>
        <v/>
      </c>
      <c r="AL62" s="44">
        <f ca="1">IF(AL61&lt;&gt;"",IF(AND(AL61&lt;60*Simulation!$K$8, AL61+AM62&lt;60*Simulation!$K$8),AL61+AM62,""),"")</f>
        <v>850</v>
      </c>
      <c r="AM62" s="44">
        <f ca="1">IF(AL61&lt;&gt;"",IF(AND(BL61&lt;&gt;"", AN61=BL61),RANDBETWEEN(Simulation!$N$6,Simulation!$P$6),RANDBETWEEN(Simulation!$N$5,Simulation!$P$5)),"")</f>
        <v>16</v>
      </c>
      <c r="AN62" s="44">
        <f t="shared" ca="1" si="65"/>
        <v>3</v>
      </c>
      <c r="AO62" s="44">
        <f t="shared" ca="1" si="19"/>
        <v>1</v>
      </c>
      <c r="AP62" s="27">
        <f t="shared" ca="1" si="20"/>
        <v>0.17656810394737854</v>
      </c>
      <c r="AQ62" s="44">
        <f t="shared" ca="1" si="21"/>
        <v>11</v>
      </c>
      <c r="AR62" s="44" t="str">
        <f ca="1">IF(AL62&lt;&gt;"",VLOOKUP(AQ62,'Players Stats'!$C$88:$D$127,2),"")</f>
        <v>Point Guard</v>
      </c>
      <c r="AS62" s="44" t="str">
        <f ca="1">IF(AL62&lt;&gt;"",VLOOKUP(AQ62,'Players Stats'!$C$88:$E$127,3),"")</f>
        <v>Lance Stephenson</v>
      </c>
      <c r="AT62" s="27">
        <f t="shared" ca="1" si="22"/>
        <v>0.35103150594477295</v>
      </c>
      <c r="AU62" s="44">
        <f ca="1">IF(AL62&lt;&gt;"",VLOOKUP('Semi 1'!AQ62-5*('Semi 1'!AN62-1),'Players Stats'!$B$136:$J$140,1+AO62),"")</f>
        <v>0.13875000000000001</v>
      </c>
      <c r="AV62" s="44" t="str">
        <f t="shared" ca="1" si="66"/>
        <v>NO</v>
      </c>
      <c r="AW62" s="27">
        <f t="shared" ca="1" si="23"/>
        <v>0.29136668479699546</v>
      </c>
      <c r="AX62" s="44">
        <f ca="1">IF(AL62&lt;&gt;"",IF(AV62="NO",VLOOKUP(AQ62,'Players Stats'!$C$88:$I$127,7),""),"")</f>
        <v>0.23762376237623761</v>
      </c>
      <c r="AY62" s="44">
        <f t="shared" ca="1" si="67"/>
        <v>2</v>
      </c>
      <c r="AZ62" s="27">
        <f t="shared" ca="1" si="24"/>
        <v>0.91381064372318987</v>
      </c>
      <c r="BA62" s="44">
        <f ca="1">IF(AV62="NO",VLOOKUP(AQ62,'Players Stats'!$C$88:$H$127,7-'Semi 1'!AY62),"")</f>
        <v>0.46</v>
      </c>
      <c r="BB62" s="44">
        <f t="shared" ca="1" si="68"/>
        <v>0</v>
      </c>
      <c r="BC62" s="27">
        <f t="shared" ca="1" si="25"/>
        <v>0.31619198326414111</v>
      </c>
      <c r="BD62" s="44" t="str">
        <f ca="1">IF(BC62="","",IF(BC62&lt;=VLOOKUP(AQ62,'Players Stats'!$C$88:$L$127,10),"YES","NO"))</f>
        <v>NO</v>
      </c>
      <c r="BE62" s="27" t="str">
        <f t="shared" ca="1" si="26"/>
        <v/>
      </c>
      <c r="BF62" s="44" t="str">
        <f ca="1">IF(BD62="YES",IF(BE62&lt;=VLOOKUP(AQ62,'Players Stats'!$C$88:$H$127,6),1,0),"")</f>
        <v/>
      </c>
      <c r="BG62" s="27" t="str">
        <f t="shared" ca="1" si="27"/>
        <v/>
      </c>
      <c r="BH62" s="44" t="str">
        <f ca="1">IF(AND(BD62="YES",BG62&lt;&gt;""),IF(BG62&lt;=VLOOKUP(AQ62,'Players Stats'!$C$88:$H$127,6),1,0),"")</f>
        <v/>
      </c>
      <c r="BI62" s="27">
        <f t="shared" ca="1" si="28"/>
        <v>0.68269453964788618</v>
      </c>
      <c r="BJ62" s="44" t="str">
        <f ca="1">IF(BI62="","",IF(BI62&lt;=Simulation!$K$7,"YES","NO"))</f>
        <v>NO</v>
      </c>
      <c r="BK62" s="27">
        <f t="shared" ca="1" si="29"/>
        <v>0.34651839314240052</v>
      </c>
      <c r="BL62" s="44">
        <f ca="1">IF(BJ62="NO",IF(BK62&lt;=Simulation!$K$9,AN62,AO62),"")</f>
        <v>1</v>
      </c>
      <c r="BN62" s="44">
        <f t="shared" ca="1" si="30"/>
        <v>26</v>
      </c>
      <c r="BO62" s="6" t="str">
        <f t="shared" ca="1" si="31"/>
        <v>-</v>
      </c>
      <c r="BP62" s="44">
        <f t="shared" ca="1" si="32"/>
        <v>27</v>
      </c>
      <c r="BR62" s="44" t="str">
        <f t="shared" ca="1" si="2"/>
        <v/>
      </c>
      <c r="BS62" s="44" t="str">
        <f t="shared" ca="1" si="2"/>
        <v/>
      </c>
      <c r="BT62" s="44" t="str">
        <f t="shared" ca="1" si="2"/>
        <v/>
      </c>
      <c r="BU62" s="44"/>
      <c r="BV62" s="44">
        <f ca="1">IF(BV61&lt;&gt;"",IF(AND(BV61&lt;60*Simulation!$K$8, BV61+BW62&lt;60*Simulation!$K$8),BV61+BW62,""),"")</f>
        <v>786</v>
      </c>
      <c r="BW62" s="44">
        <f ca="1">IF(BV61&lt;&gt;"",IF(AND(CV61&lt;&gt;"", BX61=CV61),RANDBETWEEN(Simulation!$N$6,Simulation!$P$6),RANDBETWEEN(Simulation!$N$5,Simulation!$P$5)),"")</f>
        <v>17</v>
      </c>
      <c r="BX62" s="44">
        <f t="shared" ca="1" si="69"/>
        <v>1</v>
      </c>
      <c r="BY62" s="44">
        <f t="shared" ca="1" si="33"/>
        <v>3</v>
      </c>
      <c r="BZ62" s="27">
        <f t="shared" ca="1" si="34"/>
        <v>0.93960642495016744</v>
      </c>
      <c r="CA62" s="44">
        <f t="shared" ca="1" si="35"/>
        <v>5</v>
      </c>
      <c r="CB62" s="44" t="str">
        <f ca="1">IF(BV62&lt;&gt;"",VLOOKUP(CA62,'Players Stats'!$C$88:$D$127,2),"")</f>
        <v>Center</v>
      </c>
      <c r="CC62" s="44" t="str">
        <f ca="1">IF(BV62&lt;&gt;"",VLOOKUP(CA62,'Players Stats'!$C$88:$E$127,3),"")</f>
        <v>Chris Bosh</v>
      </c>
      <c r="CD62" s="27">
        <f t="shared" ca="1" si="36"/>
        <v>0.56499962820510385</v>
      </c>
      <c r="CE62" s="44">
        <f ca="1">IF(BV62&lt;&gt;"",VLOOKUP('Semi 1'!CA62-5*('Semi 1'!BX62-1),'Players Stats'!$B$136:$J$140,1+BY62),"")</f>
        <v>0.14460000000000001</v>
      </c>
      <c r="CF62" s="44" t="str">
        <f t="shared" ca="1" si="70"/>
        <v>NO</v>
      </c>
      <c r="CG62" s="27">
        <f t="shared" ca="1" si="37"/>
        <v>0.24796291881400323</v>
      </c>
      <c r="CH62" s="44">
        <f ca="1">IF(BV62&lt;&gt;"",IF(CF62="NO",VLOOKUP(CA62,'Players Stats'!$C$88:$I$127,7),""),"")</f>
        <v>7.5187969924812026E-2</v>
      </c>
      <c r="CI62" s="44">
        <f t="shared" ca="1" si="71"/>
        <v>2</v>
      </c>
      <c r="CJ62" s="27">
        <f t="shared" ca="1" si="38"/>
        <v>0.55875748907883316</v>
      </c>
      <c r="CK62" s="44">
        <f ca="1">IF(CF62="NO",VLOOKUP(CA62,'Players Stats'!$C$88:$H$127,7-'Semi 1'!CI62),"")</f>
        <v>0.53500000000000003</v>
      </c>
      <c r="CL62" s="44">
        <f t="shared" ca="1" si="72"/>
        <v>0</v>
      </c>
      <c r="CM62" s="27">
        <f t="shared" ca="1" si="39"/>
        <v>0.44534524441310175</v>
      </c>
      <c r="CN62" s="44" t="str">
        <f ca="1">IF(CM62="","",IF(CM62&lt;=VLOOKUP(CA62,'Players Stats'!$C$88:$L$127,10),"YES","NO"))</f>
        <v>NO</v>
      </c>
      <c r="CO62" s="27" t="str">
        <f t="shared" ca="1" si="40"/>
        <v/>
      </c>
      <c r="CP62" s="44" t="str">
        <f ca="1">IF(CN62="YES",IF(CO62&lt;=VLOOKUP(CA62,'Players Stats'!$C$88:$H$127,6),1,0),"")</f>
        <v/>
      </c>
      <c r="CQ62" s="27" t="str">
        <f t="shared" ca="1" si="41"/>
        <v/>
      </c>
      <c r="CR62" s="44" t="str">
        <f ca="1">IF(AND(CN62="YES",CQ62&lt;&gt;""),IF(CQ62&lt;=VLOOKUP(CA62,'Players Stats'!$C$88:$H$127,6),1,0),"")</f>
        <v/>
      </c>
      <c r="CS62" s="27">
        <f t="shared" ca="1" si="42"/>
        <v>0.53570704443908113</v>
      </c>
      <c r="CT62" s="44" t="str">
        <f ca="1">IF(CS62="","",IF(CS62&lt;=Simulation!$K$7,"YES","NO"))</f>
        <v>NO</v>
      </c>
      <c r="CU62" s="27">
        <f t="shared" ca="1" si="43"/>
        <v>0.4773247755429264</v>
      </c>
      <c r="CV62" s="44">
        <f ca="1">IF(CT62="NO",IF(CU62&lt;=Simulation!$K$9,BX62,BY62),"")</f>
        <v>3</v>
      </c>
      <c r="CX62" s="44">
        <f t="shared" ca="1" si="44"/>
        <v>22</v>
      </c>
      <c r="CY62" s="6" t="str">
        <f t="shared" ca="1" si="45"/>
        <v>-</v>
      </c>
      <c r="CZ62" s="44">
        <f t="shared" ca="1" si="46"/>
        <v>14</v>
      </c>
      <c r="DB62" s="44" t="str">
        <f t="shared" ca="1" si="3"/>
        <v/>
      </c>
      <c r="DC62" s="44" t="str">
        <f t="shared" ca="1" si="3"/>
        <v/>
      </c>
      <c r="DD62" s="44" t="str">
        <f t="shared" ca="1" si="3"/>
        <v/>
      </c>
      <c r="DE62" s="44"/>
      <c r="DF62" s="44">
        <f ca="1">IF(DF61&lt;&gt;"",IF(AND(DF61&lt;60*Simulation!$K$8, DF61+DG62&lt;60*Simulation!$K$8),DF61+DG62,""),"")</f>
        <v>736</v>
      </c>
      <c r="DG62" s="44">
        <f ca="1">IF(DF61&lt;&gt;"",IF(AND(EF61&lt;&gt;"", DH61=EF61),RANDBETWEEN(Simulation!$N$6,Simulation!$P$6),RANDBETWEEN(Simulation!$N$5,Simulation!$P$5)),"")</f>
        <v>8</v>
      </c>
      <c r="DH62" s="44">
        <f t="shared" ca="1" si="73"/>
        <v>1</v>
      </c>
      <c r="DI62" s="44">
        <f t="shared" ca="1" si="47"/>
        <v>3</v>
      </c>
      <c r="DJ62" s="27">
        <f t="shared" ca="1" si="48"/>
        <v>7.6250865989923033E-2</v>
      </c>
      <c r="DK62" s="44">
        <f t="shared" ca="1" si="49"/>
        <v>1</v>
      </c>
      <c r="DL62" s="44" t="str">
        <f ca="1">IF(DF62&lt;&gt;"",VLOOKUP(DK62,'Players Stats'!$C$88:$D$127,2),"")</f>
        <v>Point Guard</v>
      </c>
      <c r="DM62" s="44" t="str">
        <f ca="1">IF(DF62&lt;&gt;"",VLOOKUP(DK62,'Players Stats'!$C$88:$E$127,3),"")</f>
        <v>Dwyane Wade</v>
      </c>
      <c r="DN62" s="27">
        <f t="shared" ca="1" si="50"/>
        <v>0.70590063187822916</v>
      </c>
      <c r="DO62" s="44">
        <f ca="1">IF(DF62&lt;&gt;"",VLOOKUP('Semi 1'!DK62-5*('Semi 1'!DH62-1),'Players Stats'!$B$136:$J$140,1+DI62),"")</f>
        <v>6.9000000000000006E-2</v>
      </c>
      <c r="DP62" s="44" t="str">
        <f t="shared" ca="1" si="74"/>
        <v>NO</v>
      </c>
      <c r="DQ62" s="27">
        <f t="shared" ca="1" si="51"/>
        <v>0.65806000135450249</v>
      </c>
      <c r="DR62" s="44">
        <f ca="1">IF(DF62&lt;&gt;"",IF(DP62="NO",VLOOKUP(DK62,'Players Stats'!$C$88:$I$127,7),""),"")</f>
        <v>5.9523809523809521E-2</v>
      </c>
      <c r="DS62" s="44">
        <f t="shared" ca="1" si="75"/>
        <v>2</v>
      </c>
      <c r="DT62" s="27">
        <f t="shared" ca="1" si="52"/>
        <v>0.27074867661415336</v>
      </c>
      <c r="DU62" s="44">
        <f ca="1">IF(DP62="NO",VLOOKUP(DK62,'Players Stats'!$C$88:$H$127,7-'Semi 1'!DS62),"")</f>
        <v>0.52100000000000002</v>
      </c>
      <c r="DV62" s="44">
        <f t="shared" ca="1" si="76"/>
        <v>2</v>
      </c>
      <c r="DW62" s="27">
        <f t="shared" ca="1" si="53"/>
        <v>0.21808841888334662</v>
      </c>
      <c r="DX62" s="44" t="str">
        <f ca="1">IF(DW62="","",IF(DW62&lt;=VLOOKUP(DK62,'Players Stats'!$C$88:$L$127,10),"YES","NO"))</f>
        <v>NO</v>
      </c>
      <c r="DY62" s="27" t="str">
        <f t="shared" ca="1" si="54"/>
        <v/>
      </c>
      <c r="DZ62" s="44" t="str">
        <f ca="1">IF(DX62="YES",IF(DY62&lt;=VLOOKUP(DK62,'Players Stats'!$C$88:$H$127,6),1,0),"")</f>
        <v/>
      </c>
      <c r="EA62" s="27" t="str">
        <f t="shared" ca="1" si="55"/>
        <v/>
      </c>
      <c r="EB62" s="44" t="str">
        <f ca="1">IF(AND(DX62="YES",EA62&lt;&gt;""),IF(EA62&lt;=VLOOKUP(DK62,'Players Stats'!$C$88:$H$127,6),1,0),"")</f>
        <v/>
      </c>
      <c r="EC62" s="27" t="str">
        <f t="shared" ca="1" si="56"/>
        <v/>
      </c>
      <c r="ED62" s="44" t="str">
        <f ca="1">IF(EC62="","",IF(EC62&lt;=Simulation!$K$7,"YES","NO"))</f>
        <v/>
      </c>
      <c r="EE62" s="27" t="str">
        <f t="shared" ca="1" si="57"/>
        <v/>
      </c>
      <c r="EF62" s="44" t="str">
        <f ca="1">IF(ED62="NO",IF(EE62&lt;=Simulation!$K$9,DH62,DI62),"")</f>
        <v/>
      </c>
      <c r="EH62" s="44">
        <f t="shared" ca="1" si="58"/>
        <v>24</v>
      </c>
      <c r="EI62" s="6" t="str">
        <f t="shared" ca="1" si="59"/>
        <v>-</v>
      </c>
      <c r="EJ62" s="44">
        <f t="shared" ca="1" si="60"/>
        <v>18</v>
      </c>
      <c r="EL62" s="44" t="str">
        <f t="shared" ca="1" si="4"/>
        <v/>
      </c>
      <c r="EM62" s="44" t="str">
        <f t="shared" ca="1" si="4"/>
        <v/>
      </c>
      <c r="EN62" s="44" t="str">
        <f t="shared" ca="1" si="4"/>
        <v/>
      </c>
    </row>
    <row r="63" spans="2:144">
      <c r="B63" s="44">
        <f ca="1">IF(B62&lt;&gt;"",IF(AND(B62&lt;60*Simulation!$K$8, B62+C63&lt;60*Simulation!$K$8),B62+C63,""),"")</f>
        <v>804</v>
      </c>
      <c r="C63" s="44">
        <f ca="1">IF(B62&lt;&gt;"",IF(AND(AB62&lt;&gt;"", D62=AB62),RANDBETWEEN(Simulation!$N$6,Simulation!$P$6),RANDBETWEEN(Simulation!$N$5,Simulation!$P$5)),"")</f>
        <v>12</v>
      </c>
      <c r="D63" s="44">
        <f t="shared" ca="1" si="61"/>
        <v>1</v>
      </c>
      <c r="E63" s="44">
        <f t="shared" ca="1" si="5"/>
        <v>3</v>
      </c>
      <c r="F63" s="27">
        <f t="shared" ca="1" si="6"/>
        <v>0.17049491147221107</v>
      </c>
      <c r="G63" s="44">
        <f t="shared" ca="1" si="7"/>
        <v>1</v>
      </c>
      <c r="H63" s="44" t="str">
        <f ca="1">IF(B63&lt;&gt;"",VLOOKUP(G63,'Players Stats'!$C$88:$D$127,2),"")</f>
        <v>Point Guard</v>
      </c>
      <c r="I63" s="44" t="str">
        <f ca="1">IF(B63&lt;&gt;"",VLOOKUP(G63,'Players Stats'!$C$88:$E$127,3),"")</f>
        <v>Dwyane Wade</v>
      </c>
      <c r="J63" s="27">
        <f t="shared" ca="1" si="8"/>
        <v>0.70782789735570439</v>
      </c>
      <c r="K63" s="44">
        <f ca="1">IF(B63&lt;&gt;"",VLOOKUP('Semi 1'!G63-5*('Semi 1'!D63-1),'Players Stats'!$B$136:$J$140,1+E63),"")</f>
        <v>6.9000000000000006E-2</v>
      </c>
      <c r="L63" s="44" t="str">
        <f t="shared" ca="1" si="62"/>
        <v>NO</v>
      </c>
      <c r="M63" s="27">
        <f t="shared" ca="1" si="9"/>
        <v>0.49032917229658424</v>
      </c>
      <c r="N63" s="44">
        <f ca="1">IF(B63&lt;&gt;"",IF(L63="NO",VLOOKUP(G63,'Players Stats'!$C$88:$I$127,7),""),"")</f>
        <v>5.9523809523809521E-2</v>
      </c>
      <c r="O63" s="44">
        <f t="shared" ca="1" si="63"/>
        <v>2</v>
      </c>
      <c r="P63" s="27">
        <f t="shared" ca="1" si="10"/>
        <v>0.45306354513012337</v>
      </c>
      <c r="Q63" s="44">
        <f ca="1">IF(L63="NO",VLOOKUP(G63,'Players Stats'!$C$88:$H$127,7-'Semi 1'!O63),"")</f>
        <v>0.52100000000000002</v>
      </c>
      <c r="R63" s="44">
        <f t="shared" ca="1" si="64"/>
        <v>2</v>
      </c>
      <c r="S63" s="27">
        <f t="shared" ca="1" si="11"/>
        <v>0.53823020064715543</v>
      </c>
      <c r="T63" s="44" t="str">
        <f ca="1">IF(S63="","",IF(S63&lt;=VLOOKUP(G63,'Players Stats'!$C$88:$L$127,10),"YES","NO"))</f>
        <v>NO</v>
      </c>
      <c r="U63" s="27" t="str">
        <f t="shared" ca="1" si="12"/>
        <v/>
      </c>
      <c r="V63" s="44" t="str">
        <f ca="1">IF(T63="YES",IF(U63&lt;=VLOOKUP(G63,'Players Stats'!$C$88:$H$127,6),1,0),"")</f>
        <v/>
      </c>
      <c r="W63" s="27" t="str">
        <f t="shared" ca="1" si="13"/>
        <v/>
      </c>
      <c r="X63" s="44" t="str">
        <f ca="1">IF(AND(T63="YES",W63&lt;&gt;""),IF(W63&lt;=VLOOKUP(G63,'Players Stats'!$C$88:$H$127,6),1,0),"")</f>
        <v/>
      </c>
      <c r="Y63" s="27" t="str">
        <f t="shared" ca="1" si="14"/>
        <v/>
      </c>
      <c r="Z63" s="44" t="str">
        <f ca="1">IF(Y63="","",IF(Y63&lt;=Simulation!$K$7,"YES","NO"))</f>
        <v/>
      </c>
      <c r="AA63" s="27" t="str">
        <f t="shared" ca="1" si="15"/>
        <v/>
      </c>
      <c r="AB63" s="44" t="str">
        <f ca="1">IF(Z63="NO",IF(AA63&lt;=Simulation!$K$9,D63,E63),"")</f>
        <v/>
      </c>
      <c r="AD63" s="44">
        <f t="shared" ca="1" si="16"/>
        <v>24</v>
      </c>
      <c r="AE63" s="6" t="str">
        <f t="shared" ca="1" si="17"/>
        <v>-</v>
      </c>
      <c r="AF63" s="44">
        <f t="shared" ca="1" si="18"/>
        <v>23</v>
      </c>
      <c r="AH63" s="44" t="str">
        <f t="shared" ca="1" si="77"/>
        <v/>
      </c>
      <c r="AI63" s="44" t="str">
        <f t="shared" ca="1" si="77"/>
        <v/>
      </c>
      <c r="AJ63" s="44" t="str">
        <f t="shared" ca="1" si="77"/>
        <v/>
      </c>
      <c r="AL63" s="44">
        <f ca="1">IF(AL62&lt;&gt;"",IF(AND(AL62&lt;60*Simulation!$K$8, AL62+AM63&lt;60*Simulation!$K$8),AL62+AM63,""),"")</f>
        <v>860</v>
      </c>
      <c r="AM63" s="44">
        <f ca="1">IF(AL62&lt;&gt;"",IF(AND(BL62&lt;&gt;"", AN62=BL62),RANDBETWEEN(Simulation!$N$6,Simulation!$P$6),RANDBETWEEN(Simulation!$N$5,Simulation!$P$5)),"")</f>
        <v>10</v>
      </c>
      <c r="AN63" s="44">
        <f t="shared" ca="1" si="65"/>
        <v>1</v>
      </c>
      <c r="AO63" s="44">
        <f t="shared" ca="1" si="19"/>
        <v>3</v>
      </c>
      <c r="AP63" s="27">
        <f t="shared" ca="1" si="20"/>
        <v>0.89404278244090463</v>
      </c>
      <c r="AQ63" s="44">
        <f t="shared" ca="1" si="21"/>
        <v>5</v>
      </c>
      <c r="AR63" s="44" t="str">
        <f ca="1">IF(AL63&lt;&gt;"",VLOOKUP(AQ63,'Players Stats'!$C$88:$D$127,2),"")</f>
        <v>Center</v>
      </c>
      <c r="AS63" s="44" t="str">
        <f ca="1">IF(AL63&lt;&gt;"",VLOOKUP(AQ63,'Players Stats'!$C$88:$E$127,3),"")</f>
        <v>Chris Bosh</v>
      </c>
      <c r="AT63" s="27">
        <f t="shared" ca="1" si="22"/>
        <v>0.1949722755766895</v>
      </c>
      <c r="AU63" s="44">
        <f ca="1">IF(AL63&lt;&gt;"",VLOOKUP('Semi 1'!AQ63-5*('Semi 1'!AN63-1),'Players Stats'!$B$136:$J$140,1+AO63),"")</f>
        <v>0.14460000000000001</v>
      </c>
      <c r="AV63" s="44" t="str">
        <f t="shared" ca="1" si="66"/>
        <v>NO</v>
      </c>
      <c r="AW63" s="27">
        <f t="shared" ca="1" si="23"/>
        <v>0.29741457110629765</v>
      </c>
      <c r="AX63" s="44">
        <f ca="1">IF(AL63&lt;&gt;"",IF(AV63="NO",VLOOKUP(AQ63,'Players Stats'!$C$88:$I$127,7),""),"")</f>
        <v>7.5187969924812026E-2</v>
      </c>
      <c r="AY63" s="44">
        <f t="shared" ca="1" si="67"/>
        <v>2</v>
      </c>
      <c r="AZ63" s="27">
        <f t="shared" ca="1" si="24"/>
        <v>0.47130761234148999</v>
      </c>
      <c r="BA63" s="44">
        <f ca="1">IF(AV63="NO",VLOOKUP(AQ63,'Players Stats'!$C$88:$H$127,7-'Semi 1'!AY63),"")</f>
        <v>0.53500000000000003</v>
      </c>
      <c r="BB63" s="44">
        <f t="shared" ca="1" si="68"/>
        <v>2</v>
      </c>
      <c r="BC63" s="27">
        <f t="shared" ca="1" si="25"/>
        <v>0.18003447286936425</v>
      </c>
      <c r="BD63" s="44" t="str">
        <f ca="1">IF(BC63="","",IF(BC63&lt;=VLOOKUP(AQ63,'Players Stats'!$C$88:$L$127,10),"YES","NO"))</f>
        <v>NO</v>
      </c>
      <c r="BE63" s="27" t="str">
        <f t="shared" ca="1" si="26"/>
        <v/>
      </c>
      <c r="BF63" s="44" t="str">
        <f ca="1">IF(BD63="YES",IF(BE63&lt;=VLOOKUP(AQ63,'Players Stats'!$C$88:$H$127,6),1,0),"")</f>
        <v/>
      </c>
      <c r="BG63" s="27" t="str">
        <f t="shared" ca="1" si="27"/>
        <v/>
      </c>
      <c r="BH63" s="44" t="str">
        <f ca="1">IF(AND(BD63="YES",BG63&lt;&gt;""),IF(BG63&lt;=VLOOKUP(AQ63,'Players Stats'!$C$88:$H$127,6),1,0),"")</f>
        <v/>
      </c>
      <c r="BI63" s="27" t="str">
        <f t="shared" ca="1" si="28"/>
        <v/>
      </c>
      <c r="BJ63" s="44" t="str">
        <f ca="1">IF(BI63="","",IF(BI63&lt;=Simulation!$K$7,"YES","NO"))</f>
        <v/>
      </c>
      <c r="BK63" s="27" t="str">
        <f t="shared" ca="1" si="29"/>
        <v/>
      </c>
      <c r="BL63" s="44" t="str">
        <f ca="1">IF(BJ63="NO",IF(BK63&lt;=Simulation!$K$9,AN63,AO63),"")</f>
        <v/>
      </c>
      <c r="BN63" s="44">
        <f t="shared" ca="1" si="30"/>
        <v>28</v>
      </c>
      <c r="BO63" s="6" t="str">
        <f t="shared" ca="1" si="31"/>
        <v>-</v>
      </c>
      <c r="BP63" s="44">
        <f t="shared" ca="1" si="32"/>
        <v>27</v>
      </c>
      <c r="BR63" s="44" t="str">
        <f t="shared" ca="1" si="2"/>
        <v/>
      </c>
      <c r="BS63" s="44" t="str">
        <f t="shared" ca="1" si="2"/>
        <v/>
      </c>
      <c r="BT63" s="44" t="str">
        <f t="shared" ca="1" si="2"/>
        <v/>
      </c>
      <c r="BU63" s="44"/>
      <c r="BV63" s="44">
        <f ca="1">IF(BV62&lt;&gt;"",IF(AND(BV62&lt;60*Simulation!$K$8, BV62+BW63&lt;60*Simulation!$K$8),BV62+BW63,""),"")</f>
        <v>804</v>
      </c>
      <c r="BW63" s="44">
        <f ca="1">IF(BV62&lt;&gt;"",IF(AND(CV62&lt;&gt;"", BX62=CV62),RANDBETWEEN(Simulation!$N$6,Simulation!$P$6),RANDBETWEEN(Simulation!$N$5,Simulation!$P$5)),"")</f>
        <v>18</v>
      </c>
      <c r="BX63" s="44">
        <f t="shared" ca="1" si="69"/>
        <v>3</v>
      </c>
      <c r="BY63" s="44">
        <f t="shared" ca="1" si="33"/>
        <v>1</v>
      </c>
      <c r="BZ63" s="27">
        <f t="shared" ca="1" si="34"/>
        <v>0.15814777148573578</v>
      </c>
      <c r="CA63" s="44">
        <f t="shared" ca="1" si="35"/>
        <v>11</v>
      </c>
      <c r="CB63" s="44" t="str">
        <f ca="1">IF(BV63&lt;&gt;"",VLOOKUP(CA63,'Players Stats'!$C$88:$D$127,2),"")</f>
        <v>Point Guard</v>
      </c>
      <c r="CC63" s="44" t="str">
        <f ca="1">IF(BV63&lt;&gt;"",VLOOKUP(CA63,'Players Stats'!$C$88:$E$127,3),"")</f>
        <v>Lance Stephenson</v>
      </c>
      <c r="CD63" s="27">
        <f t="shared" ca="1" si="36"/>
        <v>0.49367300289883242</v>
      </c>
      <c r="CE63" s="44">
        <f ca="1">IF(BV63&lt;&gt;"",VLOOKUP('Semi 1'!CA63-5*('Semi 1'!BX63-1),'Players Stats'!$B$136:$J$140,1+BY63),"")</f>
        <v>0.13875000000000001</v>
      </c>
      <c r="CF63" s="44" t="str">
        <f t="shared" ca="1" si="70"/>
        <v>NO</v>
      </c>
      <c r="CG63" s="27">
        <f t="shared" ca="1" si="37"/>
        <v>0.26954139552090262</v>
      </c>
      <c r="CH63" s="44">
        <f ca="1">IF(BV63&lt;&gt;"",IF(CF63="NO",VLOOKUP(CA63,'Players Stats'!$C$88:$I$127,7),""),"")</f>
        <v>0.23762376237623761</v>
      </c>
      <c r="CI63" s="44">
        <f t="shared" ca="1" si="71"/>
        <v>2</v>
      </c>
      <c r="CJ63" s="27">
        <f t="shared" ca="1" si="38"/>
        <v>0.35925817869683685</v>
      </c>
      <c r="CK63" s="44">
        <f ca="1">IF(CF63="NO",VLOOKUP(CA63,'Players Stats'!$C$88:$H$127,7-'Semi 1'!CI63),"")</f>
        <v>0.46</v>
      </c>
      <c r="CL63" s="44">
        <f t="shared" ca="1" si="72"/>
        <v>2</v>
      </c>
      <c r="CM63" s="27">
        <f t="shared" ca="1" si="39"/>
        <v>2.4990511438709895E-2</v>
      </c>
      <c r="CN63" s="44" t="str">
        <f ca="1">IF(CM63="","",IF(CM63&lt;=VLOOKUP(CA63,'Players Stats'!$C$88:$L$127,10),"YES","NO"))</f>
        <v>NO</v>
      </c>
      <c r="CO63" s="27" t="str">
        <f t="shared" ca="1" si="40"/>
        <v/>
      </c>
      <c r="CP63" s="44" t="str">
        <f ca="1">IF(CN63="YES",IF(CO63&lt;=VLOOKUP(CA63,'Players Stats'!$C$88:$H$127,6),1,0),"")</f>
        <v/>
      </c>
      <c r="CQ63" s="27" t="str">
        <f t="shared" ca="1" si="41"/>
        <v/>
      </c>
      <c r="CR63" s="44" t="str">
        <f ca="1">IF(AND(CN63="YES",CQ63&lt;&gt;""),IF(CQ63&lt;=VLOOKUP(CA63,'Players Stats'!$C$88:$H$127,6),1,0),"")</f>
        <v/>
      </c>
      <c r="CS63" s="27" t="str">
        <f t="shared" ca="1" si="42"/>
        <v/>
      </c>
      <c r="CT63" s="44" t="str">
        <f ca="1">IF(CS63="","",IF(CS63&lt;=Simulation!$K$7,"YES","NO"))</f>
        <v/>
      </c>
      <c r="CU63" s="27" t="str">
        <f t="shared" ca="1" si="43"/>
        <v/>
      </c>
      <c r="CV63" s="44" t="str">
        <f ca="1">IF(CT63="NO",IF(CU63&lt;=Simulation!$K$9,BX63,BY63),"")</f>
        <v/>
      </c>
      <c r="CX63" s="44">
        <f t="shared" ca="1" si="44"/>
        <v>22</v>
      </c>
      <c r="CY63" s="6" t="str">
        <f t="shared" ca="1" si="45"/>
        <v>-</v>
      </c>
      <c r="CZ63" s="44">
        <f t="shared" ca="1" si="46"/>
        <v>16</v>
      </c>
      <c r="DB63" s="44" t="str">
        <f t="shared" ca="1" si="3"/>
        <v/>
      </c>
      <c r="DC63" s="44" t="str">
        <f t="shared" ca="1" si="3"/>
        <v/>
      </c>
      <c r="DD63" s="44" t="str">
        <f t="shared" ca="1" si="3"/>
        <v/>
      </c>
      <c r="DE63" s="44"/>
      <c r="DF63" s="44">
        <f ca="1">IF(DF62&lt;&gt;"",IF(AND(DF62&lt;60*Simulation!$K$8, DF62+DG63&lt;60*Simulation!$K$8),DF62+DG63,""),"")</f>
        <v>751</v>
      </c>
      <c r="DG63" s="44">
        <f ca="1">IF(DF62&lt;&gt;"",IF(AND(EF62&lt;&gt;"", DH62=EF62),RANDBETWEEN(Simulation!$N$6,Simulation!$P$6),RANDBETWEEN(Simulation!$N$5,Simulation!$P$5)),"")</f>
        <v>15</v>
      </c>
      <c r="DH63" s="44">
        <f t="shared" ca="1" si="73"/>
        <v>3</v>
      </c>
      <c r="DI63" s="44">
        <f t="shared" ca="1" si="47"/>
        <v>1</v>
      </c>
      <c r="DJ63" s="27">
        <f t="shared" ca="1" si="48"/>
        <v>0.6058340673753243</v>
      </c>
      <c r="DK63" s="44">
        <f t="shared" ca="1" si="49"/>
        <v>14</v>
      </c>
      <c r="DL63" s="44" t="str">
        <f ca="1">IF(DF63&lt;&gt;"",VLOOKUP(DK63,'Players Stats'!$C$88:$D$127,2),"")</f>
        <v>Power Forward</v>
      </c>
      <c r="DM63" s="44" t="str">
        <f ca="1">IF(DF63&lt;&gt;"",VLOOKUP(DK63,'Players Stats'!$C$88:$E$127,3),"")</f>
        <v>Paul George</v>
      </c>
      <c r="DN63" s="27">
        <f t="shared" ca="1" si="50"/>
        <v>0.82454386884460384</v>
      </c>
      <c r="DO63" s="44">
        <f ca="1">IF(DF63&lt;&gt;"",VLOOKUP('Semi 1'!DK63-5*('Semi 1'!DH63-1),'Players Stats'!$B$136:$J$140,1+DI63),"")</f>
        <v>6.59E-2</v>
      </c>
      <c r="DP63" s="44" t="str">
        <f t="shared" ca="1" si="74"/>
        <v>NO</v>
      </c>
      <c r="DQ63" s="27">
        <f t="shared" ca="1" si="51"/>
        <v>9.3065105976870122E-2</v>
      </c>
      <c r="DR63" s="44">
        <f ca="1">IF(DF63&lt;&gt;"",IF(DP63="NO",VLOOKUP(DK63,'Players Stats'!$C$88:$I$127,7),""),"")</f>
        <v>0.28365384615384615</v>
      </c>
      <c r="DS63" s="44">
        <f t="shared" ca="1" si="75"/>
        <v>3</v>
      </c>
      <c r="DT63" s="27">
        <f t="shared" ca="1" si="52"/>
        <v>0.16085716705007114</v>
      </c>
      <c r="DU63" s="44">
        <f ca="1">IF(DP63="NO",VLOOKUP(DK63,'Players Stats'!$C$88:$H$127,7-'Semi 1'!DS63),"")</f>
        <v>0.36199999999999999</v>
      </c>
      <c r="DV63" s="44">
        <f t="shared" ca="1" si="76"/>
        <v>3</v>
      </c>
      <c r="DW63" s="27" t="str">
        <f t="shared" ca="1" si="53"/>
        <v/>
      </c>
      <c r="DX63" s="44" t="str">
        <f ca="1">IF(DW63="","",IF(DW63&lt;=VLOOKUP(DK63,'Players Stats'!$C$88:$L$127,10),"YES","NO"))</f>
        <v/>
      </c>
      <c r="DY63" s="27" t="str">
        <f t="shared" ca="1" si="54"/>
        <v/>
      </c>
      <c r="DZ63" s="44" t="str">
        <f ca="1">IF(DX63="YES",IF(DY63&lt;=VLOOKUP(DK63,'Players Stats'!$C$88:$H$127,6),1,0),"")</f>
        <v/>
      </c>
      <c r="EA63" s="27" t="str">
        <f t="shared" ca="1" si="55"/>
        <v/>
      </c>
      <c r="EB63" s="44" t="str">
        <f ca="1">IF(AND(DX63="YES",EA63&lt;&gt;""),IF(EA63&lt;=VLOOKUP(DK63,'Players Stats'!$C$88:$H$127,6),1,0),"")</f>
        <v/>
      </c>
      <c r="EC63" s="27" t="str">
        <f t="shared" ca="1" si="56"/>
        <v/>
      </c>
      <c r="ED63" s="44" t="str">
        <f ca="1">IF(EC63="","",IF(EC63&lt;=Simulation!$K$7,"YES","NO"))</f>
        <v/>
      </c>
      <c r="EE63" s="27" t="str">
        <f t="shared" ca="1" si="57"/>
        <v/>
      </c>
      <c r="EF63" s="44" t="str">
        <f ca="1">IF(ED63="NO",IF(EE63&lt;=Simulation!$K$9,DH63,DI63),"")</f>
        <v/>
      </c>
      <c r="EH63" s="44">
        <f t="shared" ca="1" si="58"/>
        <v>24</v>
      </c>
      <c r="EI63" s="6" t="str">
        <f t="shared" ca="1" si="59"/>
        <v>-</v>
      </c>
      <c r="EJ63" s="44">
        <f t="shared" ca="1" si="60"/>
        <v>21</v>
      </c>
      <c r="EL63" s="44" t="str">
        <f t="shared" ca="1" si="4"/>
        <v/>
      </c>
      <c r="EM63" s="44" t="str">
        <f t="shared" ca="1" si="4"/>
        <v/>
      </c>
      <c r="EN63" s="44" t="str">
        <f t="shared" ca="1" si="4"/>
        <v/>
      </c>
    </row>
    <row r="64" spans="2:144">
      <c r="B64" s="44">
        <f ca="1">IF(B63&lt;&gt;"",IF(AND(B63&lt;60*Simulation!$K$8, B63+C64&lt;60*Simulation!$K$8),B63+C64,""),"")</f>
        <v>828</v>
      </c>
      <c r="C64" s="44">
        <f ca="1">IF(B63&lt;&gt;"",IF(AND(AB63&lt;&gt;"", D63=AB63),RANDBETWEEN(Simulation!$N$6,Simulation!$P$6),RANDBETWEEN(Simulation!$N$5,Simulation!$P$5)),"")</f>
        <v>24</v>
      </c>
      <c r="D64" s="44">
        <f t="shared" ca="1" si="61"/>
        <v>3</v>
      </c>
      <c r="E64" s="44">
        <f t="shared" ca="1" si="5"/>
        <v>1</v>
      </c>
      <c r="F64" s="27">
        <f t="shared" ca="1" si="6"/>
        <v>2.2216611139821096E-2</v>
      </c>
      <c r="G64" s="44">
        <f t="shared" ca="1" si="7"/>
        <v>11</v>
      </c>
      <c r="H64" s="44" t="str">
        <f ca="1">IF(B64&lt;&gt;"",VLOOKUP(G64,'Players Stats'!$C$88:$D$127,2),"")</f>
        <v>Point Guard</v>
      </c>
      <c r="I64" s="44" t="str">
        <f ca="1">IF(B64&lt;&gt;"",VLOOKUP(G64,'Players Stats'!$C$88:$E$127,3),"")</f>
        <v>Lance Stephenson</v>
      </c>
      <c r="J64" s="27">
        <f t="shared" ca="1" si="8"/>
        <v>0.54535964593426778</v>
      </c>
      <c r="K64" s="44">
        <f ca="1">IF(B64&lt;&gt;"",VLOOKUP('Semi 1'!G64-5*('Semi 1'!D64-1),'Players Stats'!$B$136:$J$140,1+E64),"")</f>
        <v>0.13875000000000001</v>
      </c>
      <c r="L64" s="44" t="str">
        <f t="shared" ca="1" si="62"/>
        <v>NO</v>
      </c>
      <c r="M64" s="27">
        <f t="shared" ca="1" si="9"/>
        <v>0.67077906624149475</v>
      </c>
      <c r="N64" s="44">
        <f ca="1">IF(B64&lt;&gt;"",IF(L64="NO",VLOOKUP(G64,'Players Stats'!$C$88:$I$127,7),""),"")</f>
        <v>0.23762376237623761</v>
      </c>
      <c r="O64" s="44">
        <f t="shared" ca="1" si="63"/>
        <v>2</v>
      </c>
      <c r="P64" s="27">
        <f t="shared" ca="1" si="10"/>
        <v>0.35704218212298777</v>
      </c>
      <c r="Q64" s="44">
        <f ca="1">IF(L64="NO",VLOOKUP(G64,'Players Stats'!$C$88:$H$127,7-'Semi 1'!O64),"")</f>
        <v>0.46</v>
      </c>
      <c r="R64" s="44">
        <f t="shared" ca="1" si="64"/>
        <v>2</v>
      </c>
      <c r="S64" s="27">
        <f t="shared" ca="1" si="11"/>
        <v>0.55423564419532567</v>
      </c>
      <c r="T64" s="44" t="str">
        <f ca="1">IF(S64="","",IF(S64&lt;=VLOOKUP(G64,'Players Stats'!$C$88:$L$127,10),"YES","NO"))</f>
        <v>NO</v>
      </c>
      <c r="U64" s="27" t="str">
        <f t="shared" ca="1" si="12"/>
        <v/>
      </c>
      <c r="V64" s="44" t="str">
        <f ca="1">IF(T64="YES",IF(U64&lt;=VLOOKUP(G64,'Players Stats'!$C$88:$H$127,6),1,0),"")</f>
        <v/>
      </c>
      <c r="W64" s="27" t="str">
        <f t="shared" ca="1" si="13"/>
        <v/>
      </c>
      <c r="X64" s="44" t="str">
        <f ca="1">IF(AND(T64="YES",W64&lt;&gt;""),IF(W64&lt;=VLOOKUP(G64,'Players Stats'!$C$88:$H$127,6),1,0),"")</f>
        <v/>
      </c>
      <c r="Y64" s="27" t="str">
        <f t="shared" ca="1" si="14"/>
        <v/>
      </c>
      <c r="Z64" s="44" t="str">
        <f ca="1">IF(Y64="","",IF(Y64&lt;=Simulation!$K$7,"YES","NO"))</f>
        <v/>
      </c>
      <c r="AA64" s="27" t="str">
        <f t="shared" ca="1" si="15"/>
        <v/>
      </c>
      <c r="AB64" s="44" t="str">
        <f ca="1">IF(Z64="NO",IF(AA64&lt;=Simulation!$K$9,D64,E64),"")</f>
        <v/>
      </c>
      <c r="AD64" s="44">
        <f t="shared" ca="1" si="16"/>
        <v>24</v>
      </c>
      <c r="AE64" s="6" t="str">
        <f t="shared" ca="1" si="17"/>
        <v>-</v>
      </c>
      <c r="AF64" s="44">
        <f t="shared" ca="1" si="18"/>
        <v>25</v>
      </c>
      <c r="AH64" s="44" t="str">
        <f t="shared" ca="1" si="77"/>
        <v/>
      </c>
      <c r="AI64" s="44" t="str">
        <f t="shared" ca="1" si="77"/>
        <v/>
      </c>
      <c r="AJ64" s="44" t="str">
        <f t="shared" ca="1" si="77"/>
        <v/>
      </c>
      <c r="AL64" s="44">
        <f ca="1">IF(AL63&lt;&gt;"",IF(AND(AL63&lt;60*Simulation!$K$8, AL63+AM64&lt;60*Simulation!$K$8),AL63+AM64,""),"")</f>
        <v>871</v>
      </c>
      <c r="AM64" s="44">
        <f ca="1">IF(AL63&lt;&gt;"",IF(AND(BL63&lt;&gt;"", AN63=BL63),RANDBETWEEN(Simulation!$N$6,Simulation!$P$6),RANDBETWEEN(Simulation!$N$5,Simulation!$P$5)),"")</f>
        <v>11</v>
      </c>
      <c r="AN64" s="44">
        <f t="shared" ca="1" si="65"/>
        <v>3</v>
      </c>
      <c r="AO64" s="44">
        <f t="shared" ca="1" si="19"/>
        <v>1</v>
      </c>
      <c r="AP64" s="27">
        <f t="shared" ca="1" si="20"/>
        <v>0.70616665807184431</v>
      </c>
      <c r="AQ64" s="44">
        <f t="shared" ca="1" si="21"/>
        <v>14</v>
      </c>
      <c r="AR64" s="44" t="str">
        <f ca="1">IF(AL64&lt;&gt;"",VLOOKUP(AQ64,'Players Stats'!$C$88:$D$127,2),"")</f>
        <v>Power Forward</v>
      </c>
      <c r="AS64" s="44" t="str">
        <f ca="1">IF(AL64&lt;&gt;"",VLOOKUP(AQ64,'Players Stats'!$C$88:$E$127,3),"")</f>
        <v>Paul George</v>
      </c>
      <c r="AT64" s="27">
        <f t="shared" ca="1" si="22"/>
        <v>0.14429687652356338</v>
      </c>
      <c r="AU64" s="44">
        <f ca="1">IF(AL64&lt;&gt;"",VLOOKUP('Semi 1'!AQ64-5*('Semi 1'!AN64-1),'Players Stats'!$B$136:$J$140,1+AO64),"")</f>
        <v>6.59E-2</v>
      </c>
      <c r="AV64" s="44" t="str">
        <f t="shared" ca="1" si="66"/>
        <v>NO</v>
      </c>
      <c r="AW64" s="27">
        <f t="shared" ca="1" si="23"/>
        <v>0.67307191761445462</v>
      </c>
      <c r="AX64" s="44">
        <f ca="1">IF(AL64&lt;&gt;"",IF(AV64="NO",VLOOKUP(AQ64,'Players Stats'!$C$88:$I$127,7),""),"")</f>
        <v>0.28365384615384615</v>
      </c>
      <c r="AY64" s="44">
        <f t="shared" ca="1" si="67"/>
        <v>2</v>
      </c>
      <c r="AZ64" s="27">
        <f t="shared" ca="1" si="24"/>
        <v>0.81938702472929137</v>
      </c>
      <c r="BA64" s="44">
        <f ca="1">IF(AV64="NO",VLOOKUP(AQ64,'Players Stats'!$C$88:$H$127,7-'Semi 1'!AY64),"")</f>
        <v>0.41899999999999998</v>
      </c>
      <c r="BB64" s="44">
        <f t="shared" ca="1" si="68"/>
        <v>0</v>
      </c>
      <c r="BC64" s="27">
        <f t="shared" ca="1" si="25"/>
        <v>2.2634197116109811E-2</v>
      </c>
      <c r="BD64" s="44" t="str">
        <f ca="1">IF(BC64="","",IF(BC64&lt;=VLOOKUP(AQ64,'Players Stats'!$C$88:$L$127,10),"YES","NO"))</f>
        <v>YES</v>
      </c>
      <c r="BE64" s="27">
        <f t="shared" ca="1" si="26"/>
        <v>0.23705406393999928</v>
      </c>
      <c r="BF64" s="44">
        <f ca="1">IF(BD64="YES",IF(BE64&lt;=VLOOKUP(AQ64,'Players Stats'!$C$88:$H$127,6),1,0),"")</f>
        <v>1</v>
      </c>
      <c r="BG64" s="27">
        <f t="shared" ca="1" si="27"/>
        <v>0.29690324007588265</v>
      </c>
      <c r="BH64" s="44">
        <f ca="1">IF(AND(BD64="YES",BG64&lt;&gt;""),IF(BG64&lt;=VLOOKUP(AQ64,'Players Stats'!$C$88:$H$127,6),1,0),"")</f>
        <v>1</v>
      </c>
      <c r="BI64" s="27" t="str">
        <f t="shared" ca="1" si="28"/>
        <v/>
      </c>
      <c r="BJ64" s="44" t="str">
        <f ca="1">IF(BI64="","",IF(BI64&lt;=Simulation!$K$7,"YES","NO"))</f>
        <v/>
      </c>
      <c r="BK64" s="27" t="str">
        <f t="shared" ca="1" si="29"/>
        <v/>
      </c>
      <c r="BL64" s="44" t="str">
        <f ca="1">IF(BJ64="NO",IF(BK64&lt;=Simulation!$K$9,AN64,AO64),"")</f>
        <v/>
      </c>
      <c r="BN64" s="44">
        <f t="shared" ca="1" si="30"/>
        <v>28</v>
      </c>
      <c r="BO64" s="6" t="str">
        <f t="shared" ca="1" si="31"/>
        <v>-</v>
      </c>
      <c r="BP64" s="44">
        <f t="shared" ca="1" si="32"/>
        <v>29</v>
      </c>
      <c r="BR64" s="44" t="str">
        <f t="shared" ca="1" si="2"/>
        <v/>
      </c>
      <c r="BS64" s="44" t="str">
        <f t="shared" ca="1" si="2"/>
        <v/>
      </c>
      <c r="BT64" s="44" t="str">
        <f t="shared" ca="1" si="2"/>
        <v/>
      </c>
      <c r="BU64" s="44"/>
      <c r="BV64" s="44">
        <f ca="1">IF(BV63&lt;&gt;"",IF(AND(BV63&lt;60*Simulation!$K$8, BV63+BW64&lt;60*Simulation!$K$8),BV63+BW64,""),"")</f>
        <v>824</v>
      </c>
      <c r="BW64" s="44">
        <f ca="1">IF(BV63&lt;&gt;"",IF(AND(CV63&lt;&gt;"", BX63=CV63),RANDBETWEEN(Simulation!$N$6,Simulation!$P$6),RANDBETWEEN(Simulation!$N$5,Simulation!$P$5)),"")</f>
        <v>20</v>
      </c>
      <c r="BX64" s="44">
        <f t="shared" ca="1" si="69"/>
        <v>1</v>
      </c>
      <c r="BY64" s="44">
        <f t="shared" ca="1" si="33"/>
        <v>3</v>
      </c>
      <c r="BZ64" s="27">
        <f t="shared" ca="1" si="34"/>
        <v>0.1739105023123334</v>
      </c>
      <c r="CA64" s="44">
        <f t="shared" ca="1" si="35"/>
        <v>1</v>
      </c>
      <c r="CB64" s="44" t="str">
        <f ca="1">IF(BV64&lt;&gt;"",VLOOKUP(CA64,'Players Stats'!$C$88:$D$127,2),"")</f>
        <v>Point Guard</v>
      </c>
      <c r="CC64" s="44" t="str">
        <f ca="1">IF(BV64&lt;&gt;"",VLOOKUP(CA64,'Players Stats'!$C$88:$E$127,3),"")</f>
        <v>Dwyane Wade</v>
      </c>
      <c r="CD64" s="27">
        <f t="shared" ca="1" si="36"/>
        <v>0.30695021613958162</v>
      </c>
      <c r="CE64" s="44">
        <f ca="1">IF(BV64&lt;&gt;"",VLOOKUP('Semi 1'!CA64-5*('Semi 1'!BX64-1),'Players Stats'!$B$136:$J$140,1+BY64),"")</f>
        <v>6.9000000000000006E-2</v>
      </c>
      <c r="CF64" s="44" t="str">
        <f t="shared" ca="1" si="70"/>
        <v>NO</v>
      </c>
      <c r="CG64" s="27">
        <f t="shared" ca="1" si="37"/>
        <v>4.9386555073372307E-2</v>
      </c>
      <c r="CH64" s="44">
        <f ca="1">IF(BV64&lt;&gt;"",IF(CF64="NO",VLOOKUP(CA64,'Players Stats'!$C$88:$I$127,7),""),"")</f>
        <v>5.9523809523809521E-2</v>
      </c>
      <c r="CI64" s="44">
        <f t="shared" ca="1" si="71"/>
        <v>3</v>
      </c>
      <c r="CJ64" s="27">
        <f t="shared" ca="1" si="38"/>
        <v>0.77692041036107262</v>
      </c>
      <c r="CK64" s="44">
        <f ca="1">IF(CF64="NO",VLOOKUP(CA64,'Players Stats'!$C$88:$H$127,7-'Semi 1'!CI64),"")</f>
        <v>0.25800000000000001</v>
      </c>
      <c r="CL64" s="44">
        <f t="shared" ca="1" si="72"/>
        <v>0</v>
      </c>
      <c r="CM64" s="27" t="str">
        <f t="shared" ca="1" si="39"/>
        <v/>
      </c>
      <c r="CN64" s="44" t="str">
        <f ca="1">IF(CM64="","",IF(CM64&lt;=VLOOKUP(CA64,'Players Stats'!$C$88:$L$127,10),"YES","NO"))</f>
        <v/>
      </c>
      <c r="CO64" s="27" t="str">
        <f t="shared" ca="1" si="40"/>
        <v/>
      </c>
      <c r="CP64" s="44" t="str">
        <f ca="1">IF(CN64="YES",IF(CO64&lt;=VLOOKUP(CA64,'Players Stats'!$C$88:$H$127,6),1,0),"")</f>
        <v/>
      </c>
      <c r="CQ64" s="27" t="str">
        <f t="shared" ca="1" si="41"/>
        <v/>
      </c>
      <c r="CR64" s="44" t="str">
        <f ca="1">IF(AND(CN64="YES",CQ64&lt;&gt;""),IF(CQ64&lt;=VLOOKUP(CA64,'Players Stats'!$C$88:$H$127,6),1,0),"")</f>
        <v/>
      </c>
      <c r="CS64" s="27" t="str">
        <f t="shared" ca="1" si="42"/>
        <v/>
      </c>
      <c r="CT64" s="44" t="str">
        <f ca="1">IF(CS64="","",IF(CS64&lt;=Simulation!$K$7,"YES","NO"))</f>
        <v/>
      </c>
      <c r="CU64" s="27" t="str">
        <f t="shared" ca="1" si="43"/>
        <v/>
      </c>
      <c r="CV64" s="44" t="str">
        <f ca="1">IF(CT64="NO",IF(CU64&lt;=Simulation!$K$9,BX64,BY64),"")</f>
        <v/>
      </c>
      <c r="CX64" s="44">
        <f t="shared" ca="1" si="44"/>
        <v>22</v>
      </c>
      <c r="CY64" s="6" t="str">
        <f t="shared" ca="1" si="45"/>
        <v>-</v>
      </c>
      <c r="CZ64" s="44">
        <f t="shared" ca="1" si="46"/>
        <v>16</v>
      </c>
      <c r="DB64" s="44" t="str">
        <f t="shared" ca="1" si="3"/>
        <v/>
      </c>
      <c r="DC64" s="44" t="str">
        <f t="shared" ca="1" si="3"/>
        <v/>
      </c>
      <c r="DD64" s="44" t="str">
        <f t="shared" ca="1" si="3"/>
        <v/>
      </c>
      <c r="DE64" s="44"/>
      <c r="DF64" s="44">
        <f ca="1">IF(DF63&lt;&gt;"",IF(AND(DF63&lt;60*Simulation!$K$8, DF63+DG64&lt;60*Simulation!$K$8),DF63+DG64,""),"")</f>
        <v>770</v>
      </c>
      <c r="DG64" s="44">
        <f ca="1">IF(DF63&lt;&gt;"",IF(AND(EF63&lt;&gt;"", DH63=EF63),RANDBETWEEN(Simulation!$N$6,Simulation!$P$6),RANDBETWEEN(Simulation!$N$5,Simulation!$P$5)),"")</f>
        <v>19</v>
      </c>
      <c r="DH64" s="44">
        <f t="shared" ca="1" si="73"/>
        <v>1</v>
      </c>
      <c r="DI64" s="44">
        <f t="shared" ca="1" si="47"/>
        <v>3</v>
      </c>
      <c r="DJ64" s="27">
        <f t="shared" ca="1" si="48"/>
        <v>0.82031599051320847</v>
      </c>
      <c r="DK64" s="44">
        <f t="shared" ca="1" si="49"/>
        <v>5</v>
      </c>
      <c r="DL64" s="44" t="str">
        <f ca="1">IF(DF64&lt;&gt;"",VLOOKUP(DK64,'Players Stats'!$C$88:$D$127,2),"")</f>
        <v>Center</v>
      </c>
      <c r="DM64" s="44" t="str">
        <f ca="1">IF(DF64&lt;&gt;"",VLOOKUP(DK64,'Players Stats'!$C$88:$E$127,3),"")</f>
        <v>Chris Bosh</v>
      </c>
      <c r="DN64" s="27">
        <f t="shared" ca="1" si="50"/>
        <v>0.76810555393801627</v>
      </c>
      <c r="DO64" s="44">
        <f ca="1">IF(DF64&lt;&gt;"",VLOOKUP('Semi 1'!DK64-5*('Semi 1'!DH64-1),'Players Stats'!$B$136:$J$140,1+DI64),"")</f>
        <v>0.14460000000000001</v>
      </c>
      <c r="DP64" s="44" t="str">
        <f t="shared" ca="1" si="74"/>
        <v>NO</v>
      </c>
      <c r="DQ64" s="27">
        <f t="shared" ca="1" si="51"/>
        <v>0.61756111350935394</v>
      </c>
      <c r="DR64" s="44">
        <f ca="1">IF(DF64&lt;&gt;"",IF(DP64="NO",VLOOKUP(DK64,'Players Stats'!$C$88:$I$127,7),""),"")</f>
        <v>7.5187969924812026E-2</v>
      </c>
      <c r="DS64" s="44">
        <f t="shared" ca="1" si="75"/>
        <v>2</v>
      </c>
      <c r="DT64" s="27">
        <f t="shared" ca="1" si="52"/>
        <v>0.26287729399033322</v>
      </c>
      <c r="DU64" s="44">
        <f ca="1">IF(DP64="NO",VLOOKUP(DK64,'Players Stats'!$C$88:$H$127,7-'Semi 1'!DS64),"")</f>
        <v>0.53500000000000003</v>
      </c>
      <c r="DV64" s="44">
        <f t="shared" ca="1" si="76"/>
        <v>2</v>
      </c>
      <c r="DW64" s="27">
        <f t="shared" ca="1" si="53"/>
        <v>0.98003888572620945</v>
      </c>
      <c r="DX64" s="44" t="str">
        <f ca="1">IF(DW64="","",IF(DW64&lt;=VLOOKUP(DK64,'Players Stats'!$C$88:$L$127,10),"YES","NO"))</f>
        <v>NO</v>
      </c>
      <c r="DY64" s="27" t="str">
        <f t="shared" ca="1" si="54"/>
        <v/>
      </c>
      <c r="DZ64" s="44" t="str">
        <f ca="1">IF(DX64="YES",IF(DY64&lt;=VLOOKUP(DK64,'Players Stats'!$C$88:$H$127,6),1,0),"")</f>
        <v/>
      </c>
      <c r="EA64" s="27" t="str">
        <f t="shared" ca="1" si="55"/>
        <v/>
      </c>
      <c r="EB64" s="44" t="str">
        <f ca="1">IF(AND(DX64="YES",EA64&lt;&gt;""),IF(EA64&lt;=VLOOKUP(DK64,'Players Stats'!$C$88:$H$127,6),1,0),"")</f>
        <v/>
      </c>
      <c r="EC64" s="27" t="str">
        <f t="shared" ca="1" si="56"/>
        <v/>
      </c>
      <c r="ED64" s="44" t="str">
        <f ca="1">IF(EC64="","",IF(EC64&lt;=Simulation!$K$7,"YES","NO"))</f>
        <v/>
      </c>
      <c r="EE64" s="27" t="str">
        <f t="shared" ca="1" si="57"/>
        <v/>
      </c>
      <c r="EF64" s="44" t="str">
        <f ca="1">IF(ED64="NO",IF(EE64&lt;=Simulation!$K$9,DH64,DI64),"")</f>
        <v/>
      </c>
      <c r="EH64" s="44">
        <f t="shared" ca="1" si="58"/>
        <v>26</v>
      </c>
      <c r="EI64" s="6" t="str">
        <f t="shared" ca="1" si="59"/>
        <v>-</v>
      </c>
      <c r="EJ64" s="44">
        <f t="shared" ca="1" si="60"/>
        <v>21</v>
      </c>
      <c r="EL64" s="44" t="str">
        <f t="shared" ca="1" si="4"/>
        <v/>
      </c>
      <c r="EM64" s="44" t="str">
        <f t="shared" ca="1" si="4"/>
        <v/>
      </c>
      <c r="EN64" s="44" t="str">
        <f t="shared" ca="1" si="4"/>
        <v/>
      </c>
    </row>
    <row r="65" spans="2:144">
      <c r="B65" s="44">
        <f ca="1">IF(B64&lt;&gt;"",IF(AND(B64&lt;60*Simulation!$K$8, B64+C65&lt;60*Simulation!$K$8),B64+C65,""),"")</f>
        <v>850</v>
      </c>
      <c r="C65" s="44">
        <f ca="1">IF(B64&lt;&gt;"",IF(AND(AB64&lt;&gt;"", D64=AB64),RANDBETWEEN(Simulation!$N$6,Simulation!$P$6),RANDBETWEEN(Simulation!$N$5,Simulation!$P$5)),"")</f>
        <v>22</v>
      </c>
      <c r="D65" s="44">
        <f t="shared" ca="1" si="61"/>
        <v>1</v>
      </c>
      <c r="E65" s="44">
        <f t="shared" ca="1" si="5"/>
        <v>3</v>
      </c>
      <c r="F65" s="27">
        <f t="shared" ca="1" si="6"/>
        <v>0.56803624823723153</v>
      </c>
      <c r="G65" s="44">
        <f t="shared" ca="1" si="7"/>
        <v>3</v>
      </c>
      <c r="H65" s="44" t="str">
        <f ca="1">IF(B65&lt;&gt;"",VLOOKUP(G65,'Players Stats'!$C$88:$D$127,2),"")</f>
        <v>Small Forward</v>
      </c>
      <c r="I65" s="44" t="str">
        <f ca="1">IF(B65&lt;&gt;"",VLOOKUP(G65,'Players Stats'!$C$88:$E$127,3),"")</f>
        <v>LeBron James</v>
      </c>
      <c r="J65" s="27">
        <f t="shared" ca="1" si="8"/>
        <v>0.25457807043395808</v>
      </c>
      <c r="K65" s="44">
        <f ca="1">IF(B65&lt;&gt;"",VLOOKUP('Semi 1'!G65-5*('Semi 1'!D65-1),'Players Stats'!$B$136:$J$140,1+E65),"")</f>
        <v>0.10165000000000002</v>
      </c>
      <c r="L65" s="44" t="str">
        <f t="shared" ca="1" si="62"/>
        <v>NO</v>
      </c>
      <c r="M65" s="27">
        <f t="shared" ca="1" si="9"/>
        <v>0.60497911352527822</v>
      </c>
      <c r="N65" s="44">
        <f ca="1">IF(B65&lt;&gt;"",IF(L65="NO",VLOOKUP(G65,'Players Stats'!$C$88:$I$127,7),""),"")</f>
        <v>0.15639810426540282</v>
      </c>
      <c r="O65" s="44">
        <f t="shared" ca="1" si="63"/>
        <v>2</v>
      </c>
      <c r="P65" s="27">
        <f t="shared" ca="1" si="10"/>
        <v>0.94831199431175484</v>
      </c>
      <c r="Q65" s="44">
        <f ca="1">IF(L65="NO",VLOOKUP(G65,'Players Stats'!$C$88:$H$127,7-'Semi 1'!O65),"")</f>
        <v>0.56499999999999995</v>
      </c>
      <c r="R65" s="44">
        <f t="shared" ca="1" si="64"/>
        <v>0</v>
      </c>
      <c r="S65" s="27">
        <f t="shared" ca="1" si="11"/>
        <v>0.87991638747757372</v>
      </c>
      <c r="T65" s="44" t="str">
        <f ca="1">IF(S65="","",IF(S65&lt;=VLOOKUP(G65,'Players Stats'!$C$88:$L$127,10),"YES","NO"))</f>
        <v>NO</v>
      </c>
      <c r="U65" s="27" t="str">
        <f t="shared" ca="1" si="12"/>
        <v/>
      </c>
      <c r="V65" s="44" t="str">
        <f ca="1">IF(T65="YES",IF(U65&lt;=VLOOKUP(G65,'Players Stats'!$C$88:$H$127,6),1,0),"")</f>
        <v/>
      </c>
      <c r="W65" s="27" t="str">
        <f t="shared" ca="1" si="13"/>
        <v/>
      </c>
      <c r="X65" s="44" t="str">
        <f ca="1">IF(AND(T65="YES",W65&lt;&gt;""),IF(W65&lt;=VLOOKUP(G65,'Players Stats'!$C$88:$H$127,6),1,0),"")</f>
        <v/>
      </c>
      <c r="Y65" s="27">
        <f t="shared" ca="1" si="14"/>
        <v>0.42053076099324838</v>
      </c>
      <c r="Z65" s="44" t="str">
        <f ca="1">IF(Y65="","",IF(Y65&lt;=Simulation!$K$7,"YES","NO"))</f>
        <v>NO</v>
      </c>
      <c r="AA65" s="27">
        <f t="shared" ca="1" si="15"/>
        <v>0.41648653911624567</v>
      </c>
      <c r="AB65" s="44">
        <f ca="1">IF(Z65="NO",IF(AA65&lt;=Simulation!$K$9,D65,E65),"")</f>
        <v>3</v>
      </c>
      <c r="AD65" s="44">
        <f t="shared" ca="1" si="16"/>
        <v>24</v>
      </c>
      <c r="AE65" s="6" t="str">
        <f t="shared" ca="1" si="17"/>
        <v>-</v>
      </c>
      <c r="AF65" s="44">
        <f t="shared" ca="1" si="18"/>
        <v>25</v>
      </c>
      <c r="AH65" s="44" t="str">
        <f t="shared" ca="1" si="77"/>
        <v/>
      </c>
      <c r="AI65" s="44" t="str">
        <f t="shared" ca="1" si="77"/>
        <v/>
      </c>
      <c r="AJ65" s="44" t="str">
        <f t="shared" ca="1" si="77"/>
        <v/>
      </c>
      <c r="AL65" s="44">
        <f ca="1">IF(AL64&lt;&gt;"",IF(AND(AL64&lt;60*Simulation!$K$8, AL64+AM65&lt;60*Simulation!$K$8),AL64+AM65,""),"")</f>
        <v>883</v>
      </c>
      <c r="AM65" s="44">
        <f ca="1">IF(AL64&lt;&gt;"",IF(AND(BL64&lt;&gt;"", AN64=BL64),RANDBETWEEN(Simulation!$N$6,Simulation!$P$6),RANDBETWEEN(Simulation!$N$5,Simulation!$P$5)),"")</f>
        <v>12</v>
      </c>
      <c r="AN65" s="44">
        <f t="shared" ca="1" si="65"/>
        <v>1</v>
      </c>
      <c r="AO65" s="44">
        <f t="shared" ca="1" si="19"/>
        <v>3</v>
      </c>
      <c r="AP65" s="27">
        <f t="shared" ca="1" si="20"/>
        <v>0.31923490929407905</v>
      </c>
      <c r="AQ65" s="44">
        <f t="shared" ca="1" si="21"/>
        <v>2</v>
      </c>
      <c r="AR65" s="44" t="str">
        <f ca="1">IF(AL65&lt;&gt;"",VLOOKUP(AQ65,'Players Stats'!$C$88:$D$127,2),"")</f>
        <v>Shooting Guard</v>
      </c>
      <c r="AS65" s="44" t="str">
        <f ca="1">IF(AL65&lt;&gt;"",VLOOKUP(AQ65,'Players Stats'!$C$88:$E$127,3),"")</f>
        <v>Ray Allen</v>
      </c>
      <c r="AT65" s="27">
        <f t="shared" ca="1" si="22"/>
        <v>0.96452988988332355</v>
      </c>
      <c r="AU65" s="44">
        <f ca="1">IF(AL65&lt;&gt;"",VLOOKUP('Semi 1'!AQ65-5*('Semi 1'!AN65-1),'Players Stats'!$B$136:$J$140,1+AO65),"")</f>
        <v>6.9400000000000003E-2</v>
      </c>
      <c r="AV65" s="44" t="str">
        <f t="shared" ca="1" si="66"/>
        <v>NO</v>
      </c>
      <c r="AW65" s="27">
        <f t="shared" ca="1" si="23"/>
        <v>0.71126377325798262</v>
      </c>
      <c r="AX65" s="44">
        <f ca="1">IF(AL65&lt;&gt;"",IF(AV65="NO",VLOOKUP(AQ65,'Players Stats'!$C$88:$I$127,7),""),"")</f>
        <v>0.33870967741935487</v>
      </c>
      <c r="AY65" s="44">
        <f t="shared" ca="1" si="67"/>
        <v>2</v>
      </c>
      <c r="AZ65" s="27">
        <f t="shared" ca="1" si="24"/>
        <v>0.75136677439153265</v>
      </c>
      <c r="BA65" s="44">
        <f ca="1">IF(AV65="NO",VLOOKUP(AQ65,'Players Stats'!$C$88:$H$127,7-'Semi 1'!AY65),"")</f>
        <v>0.44900000000000001</v>
      </c>
      <c r="BB65" s="44">
        <f t="shared" ca="1" si="68"/>
        <v>0</v>
      </c>
      <c r="BC65" s="27">
        <f t="shared" ca="1" si="25"/>
        <v>0.37901436040101188</v>
      </c>
      <c r="BD65" s="44" t="str">
        <f ca="1">IF(BC65="","",IF(BC65&lt;=VLOOKUP(AQ65,'Players Stats'!$C$88:$L$127,10),"YES","NO"))</f>
        <v>NO</v>
      </c>
      <c r="BE65" s="27" t="str">
        <f t="shared" ca="1" si="26"/>
        <v/>
      </c>
      <c r="BF65" s="44" t="str">
        <f ca="1">IF(BD65="YES",IF(BE65&lt;=VLOOKUP(AQ65,'Players Stats'!$C$88:$H$127,6),1,0),"")</f>
        <v/>
      </c>
      <c r="BG65" s="27" t="str">
        <f t="shared" ca="1" si="27"/>
        <v/>
      </c>
      <c r="BH65" s="44" t="str">
        <f ca="1">IF(AND(BD65="YES",BG65&lt;&gt;""),IF(BG65&lt;=VLOOKUP(AQ65,'Players Stats'!$C$88:$H$127,6),1,0),"")</f>
        <v/>
      </c>
      <c r="BI65" s="27">
        <f t="shared" ca="1" si="28"/>
        <v>0.77508251300524578</v>
      </c>
      <c r="BJ65" s="44" t="str">
        <f ca="1">IF(BI65="","",IF(BI65&lt;=Simulation!$K$7,"YES","NO"))</f>
        <v>NO</v>
      </c>
      <c r="BK65" s="27">
        <f t="shared" ca="1" si="29"/>
        <v>0.19909199211135953</v>
      </c>
      <c r="BL65" s="44">
        <f ca="1">IF(BJ65="NO",IF(BK65&lt;=Simulation!$K$9,AN65,AO65),"")</f>
        <v>1</v>
      </c>
      <c r="BN65" s="44">
        <f t="shared" ca="1" si="30"/>
        <v>28</v>
      </c>
      <c r="BO65" s="6" t="str">
        <f t="shared" ca="1" si="31"/>
        <v>-</v>
      </c>
      <c r="BP65" s="44">
        <f t="shared" ca="1" si="32"/>
        <v>29</v>
      </c>
      <c r="BR65" s="44" t="str">
        <f t="shared" ca="1" si="2"/>
        <v/>
      </c>
      <c r="BS65" s="44" t="str">
        <f t="shared" ca="1" si="2"/>
        <v/>
      </c>
      <c r="BT65" s="44" t="str">
        <f t="shared" ca="1" si="2"/>
        <v/>
      </c>
      <c r="BU65" s="44"/>
      <c r="BV65" s="44">
        <f ca="1">IF(BV64&lt;&gt;"",IF(AND(BV64&lt;60*Simulation!$K$8, BV64+BW65&lt;60*Simulation!$K$8),BV64+BW65,""),"")</f>
        <v>840</v>
      </c>
      <c r="BW65" s="44">
        <f ca="1">IF(BV64&lt;&gt;"",IF(AND(CV64&lt;&gt;"", BX64=CV64),RANDBETWEEN(Simulation!$N$6,Simulation!$P$6),RANDBETWEEN(Simulation!$N$5,Simulation!$P$5)),"")</f>
        <v>16</v>
      </c>
      <c r="BX65" s="44">
        <f t="shared" ca="1" si="69"/>
        <v>3</v>
      </c>
      <c r="BY65" s="44">
        <f t="shared" ca="1" si="33"/>
        <v>1</v>
      </c>
      <c r="BZ65" s="27">
        <f t="shared" ca="1" si="34"/>
        <v>0.20788408469249475</v>
      </c>
      <c r="CA65" s="44">
        <f t="shared" ca="1" si="35"/>
        <v>12</v>
      </c>
      <c r="CB65" s="44" t="str">
        <f ca="1">IF(BV65&lt;&gt;"",VLOOKUP(CA65,'Players Stats'!$C$88:$D$127,2),"")</f>
        <v>Shooting Guard</v>
      </c>
      <c r="CC65" s="44" t="str">
        <f ca="1">IF(BV65&lt;&gt;"",VLOOKUP(CA65,'Players Stats'!$C$88:$E$127,3),"")</f>
        <v>George Hill</v>
      </c>
      <c r="CD65" s="27">
        <f t="shared" ca="1" si="36"/>
        <v>0.17251868422831362</v>
      </c>
      <c r="CE65" s="44">
        <f ca="1">IF(BV65&lt;&gt;"",VLOOKUP('Semi 1'!CA65-5*('Semi 1'!BX65-1),'Players Stats'!$B$136:$J$140,1+BY65),"")</f>
        <v>5.305E-2</v>
      </c>
      <c r="CF65" s="44" t="str">
        <f t="shared" ca="1" si="70"/>
        <v>NO</v>
      </c>
      <c r="CG65" s="27">
        <f t="shared" ca="1" si="37"/>
        <v>0.55242413239734733</v>
      </c>
      <c r="CH65" s="44">
        <f ca="1">IF(BV65&lt;&gt;"",IF(CF65="NO",VLOOKUP(CA65,'Players Stats'!$C$88:$I$127,7),""),"")</f>
        <v>0.28571428571428564</v>
      </c>
      <c r="CI65" s="44">
        <f t="shared" ca="1" si="71"/>
        <v>2</v>
      </c>
      <c r="CJ65" s="27">
        <f t="shared" ca="1" si="38"/>
        <v>0.78657112513439342</v>
      </c>
      <c r="CK65" s="44">
        <f ca="1">IF(CF65="NO",VLOOKUP(CA65,'Players Stats'!$C$88:$H$127,7-'Semi 1'!CI65),"")</f>
        <v>0.443</v>
      </c>
      <c r="CL65" s="44">
        <f t="shared" ca="1" si="72"/>
        <v>0</v>
      </c>
      <c r="CM65" s="27">
        <f t="shared" ca="1" si="39"/>
        <v>0.38066647561912448</v>
      </c>
      <c r="CN65" s="44" t="str">
        <f ca="1">IF(CM65="","",IF(CM65&lt;=VLOOKUP(CA65,'Players Stats'!$C$88:$L$127,10),"YES","NO"))</f>
        <v>NO</v>
      </c>
      <c r="CO65" s="27" t="str">
        <f t="shared" ca="1" si="40"/>
        <v/>
      </c>
      <c r="CP65" s="44" t="str">
        <f ca="1">IF(CN65="YES",IF(CO65&lt;=VLOOKUP(CA65,'Players Stats'!$C$88:$H$127,6),1,0),"")</f>
        <v/>
      </c>
      <c r="CQ65" s="27" t="str">
        <f t="shared" ca="1" si="41"/>
        <v/>
      </c>
      <c r="CR65" s="44" t="str">
        <f ca="1">IF(AND(CN65="YES",CQ65&lt;&gt;""),IF(CQ65&lt;=VLOOKUP(CA65,'Players Stats'!$C$88:$H$127,6),1,0),"")</f>
        <v/>
      </c>
      <c r="CS65" s="27">
        <f t="shared" ca="1" si="42"/>
        <v>0.7720945393869505</v>
      </c>
      <c r="CT65" s="44" t="str">
        <f ca="1">IF(CS65="","",IF(CS65&lt;=Simulation!$K$7,"YES","NO"))</f>
        <v>NO</v>
      </c>
      <c r="CU65" s="27">
        <f t="shared" ca="1" si="43"/>
        <v>0.77171052127033912</v>
      </c>
      <c r="CV65" s="44">
        <f ca="1">IF(CT65="NO",IF(CU65&lt;=Simulation!$K$9,BX65,BY65),"")</f>
        <v>1</v>
      </c>
      <c r="CX65" s="44">
        <f t="shared" ca="1" si="44"/>
        <v>22</v>
      </c>
      <c r="CY65" s="6" t="str">
        <f t="shared" ca="1" si="45"/>
        <v>-</v>
      </c>
      <c r="CZ65" s="44">
        <f t="shared" ca="1" si="46"/>
        <v>16</v>
      </c>
      <c r="DB65" s="44" t="str">
        <f t="shared" ca="1" si="3"/>
        <v/>
      </c>
      <c r="DC65" s="44" t="str">
        <f t="shared" ca="1" si="3"/>
        <v/>
      </c>
      <c r="DD65" s="44" t="str">
        <f t="shared" ca="1" si="3"/>
        <v/>
      </c>
      <c r="DE65" s="44"/>
      <c r="DF65" s="44">
        <f ca="1">IF(DF64&lt;&gt;"",IF(AND(DF64&lt;60*Simulation!$K$8, DF64+DG65&lt;60*Simulation!$K$8),DF64+DG65,""),"")</f>
        <v>788</v>
      </c>
      <c r="DG65" s="44">
        <f ca="1">IF(DF64&lt;&gt;"",IF(AND(EF64&lt;&gt;"", DH64=EF64),RANDBETWEEN(Simulation!$N$6,Simulation!$P$6),RANDBETWEEN(Simulation!$N$5,Simulation!$P$5)),"")</f>
        <v>18</v>
      </c>
      <c r="DH65" s="44">
        <f t="shared" ca="1" si="73"/>
        <v>3</v>
      </c>
      <c r="DI65" s="44">
        <f t="shared" ca="1" si="47"/>
        <v>1</v>
      </c>
      <c r="DJ65" s="27">
        <f t="shared" ca="1" si="48"/>
        <v>0.2811899870410749</v>
      </c>
      <c r="DK65" s="44">
        <f t="shared" ca="1" si="49"/>
        <v>12</v>
      </c>
      <c r="DL65" s="44" t="str">
        <f ca="1">IF(DF65&lt;&gt;"",VLOOKUP(DK65,'Players Stats'!$C$88:$D$127,2),"")</f>
        <v>Shooting Guard</v>
      </c>
      <c r="DM65" s="44" t="str">
        <f ca="1">IF(DF65&lt;&gt;"",VLOOKUP(DK65,'Players Stats'!$C$88:$E$127,3),"")</f>
        <v>George Hill</v>
      </c>
      <c r="DN65" s="27">
        <f t="shared" ca="1" si="50"/>
        <v>0.57536533325163919</v>
      </c>
      <c r="DO65" s="44">
        <f ca="1">IF(DF65&lt;&gt;"",VLOOKUP('Semi 1'!DK65-5*('Semi 1'!DH65-1),'Players Stats'!$B$136:$J$140,1+DI65),"")</f>
        <v>5.305E-2</v>
      </c>
      <c r="DP65" s="44" t="str">
        <f t="shared" ca="1" si="74"/>
        <v>NO</v>
      </c>
      <c r="DQ65" s="27">
        <f t="shared" ca="1" si="51"/>
        <v>0.396947989871129</v>
      </c>
      <c r="DR65" s="44">
        <f ca="1">IF(DF65&lt;&gt;"",IF(DP65="NO",VLOOKUP(DK65,'Players Stats'!$C$88:$I$127,7),""),"")</f>
        <v>0.28571428571428564</v>
      </c>
      <c r="DS65" s="44">
        <f t="shared" ca="1" si="75"/>
        <v>2</v>
      </c>
      <c r="DT65" s="27">
        <f t="shared" ca="1" si="52"/>
        <v>0.6081397321812495</v>
      </c>
      <c r="DU65" s="44">
        <f ca="1">IF(DP65="NO",VLOOKUP(DK65,'Players Stats'!$C$88:$H$127,7-'Semi 1'!DS65),"")</f>
        <v>0.443</v>
      </c>
      <c r="DV65" s="44">
        <f t="shared" ca="1" si="76"/>
        <v>0</v>
      </c>
      <c r="DW65" s="27">
        <f t="shared" ca="1" si="53"/>
        <v>0.75594125833660797</v>
      </c>
      <c r="DX65" s="44" t="str">
        <f ca="1">IF(DW65="","",IF(DW65&lt;=VLOOKUP(DK65,'Players Stats'!$C$88:$L$127,10),"YES","NO"))</f>
        <v>NO</v>
      </c>
      <c r="DY65" s="27" t="str">
        <f t="shared" ca="1" si="54"/>
        <v/>
      </c>
      <c r="DZ65" s="44" t="str">
        <f ca="1">IF(DX65="YES",IF(DY65&lt;=VLOOKUP(DK65,'Players Stats'!$C$88:$H$127,6),1,0),"")</f>
        <v/>
      </c>
      <c r="EA65" s="27" t="str">
        <f t="shared" ca="1" si="55"/>
        <v/>
      </c>
      <c r="EB65" s="44" t="str">
        <f ca="1">IF(AND(DX65="YES",EA65&lt;&gt;""),IF(EA65&lt;=VLOOKUP(DK65,'Players Stats'!$C$88:$H$127,6),1,0),"")</f>
        <v/>
      </c>
      <c r="EC65" s="27">
        <f t="shared" ca="1" si="56"/>
        <v>0.12888773745213311</v>
      </c>
      <c r="ED65" s="44" t="str">
        <f ca="1">IF(EC65="","",IF(EC65&lt;=Simulation!$K$7,"YES","NO"))</f>
        <v>NO</v>
      </c>
      <c r="EE65" s="27">
        <f t="shared" ca="1" si="57"/>
        <v>0.27127667652113474</v>
      </c>
      <c r="EF65" s="44">
        <f ca="1">IF(ED65="NO",IF(EE65&lt;=Simulation!$K$9,DH65,DI65),"")</f>
        <v>3</v>
      </c>
      <c r="EH65" s="44">
        <f t="shared" ca="1" si="58"/>
        <v>26</v>
      </c>
      <c r="EI65" s="6" t="str">
        <f t="shared" ca="1" si="59"/>
        <v>-</v>
      </c>
      <c r="EJ65" s="44">
        <f t="shared" ca="1" si="60"/>
        <v>21</v>
      </c>
      <c r="EL65" s="44" t="str">
        <f t="shared" ca="1" si="4"/>
        <v/>
      </c>
      <c r="EM65" s="44" t="str">
        <f t="shared" ca="1" si="4"/>
        <v/>
      </c>
      <c r="EN65" s="44" t="str">
        <f t="shared" ca="1" si="4"/>
        <v/>
      </c>
    </row>
    <row r="66" spans="2:144">
      <c r="B66" s="44">
        <f ca="1">IF(B65&lt;&gt;"",IF(AND(B65&lt;60*Simulation!$K$8, B65+C66&lt;60*Simulation!$K$8),B65+C66,""),"")</f>
        <v>869</v>
      </c>
      <c r="C66" s="44">
        <f ca="1">IF(B65&lt;&gt;"",IF(AND(AB65&lt;&gt;"", D65=AB65),RANDBETWEEN(Simulation!$N$6,Simulation!$P$6),RANDBETWEEN(Simulation!$N$5,Simulation!$P$5)),"")</f>
        <v>19</v>
      </c>
      <c r="D66" s="44">
        <f t="shared" ca="1" si="61"/>
        <v>3</v>
      </c>
      <c r="E66" s="44">
        <f t="shared" ca="1" si="5"/>
        <v>1</v>
      </c>
      <c r="F66" s="27">
        <f t="shared" ca="1" si="6"/>
        <v>0.24195978250920236</v>
      </c>
      <c r="G66" s="44">
        <f t="shared" ca="1" si="7"/>
        <v>12</v>
      </c>
      <c r="H66" s="44" t="str">
        <f ca="1">IF(B66&lt;&gt;"",VLOOKUP(G66,'Players Stats'!$C$88:$D$127,2),"")</f>
        <v>Shooting Guard</v>
      </c>
      <c r="I66" s="44" t="str">
        <f ca="1">IF(B66&lt;&gt;"",VLOOKUP(G66,'Players Stats'!$C$88:$E$127,3),"")</f>
        <v>George Hill</v>
      </c>
      <c r="J66" s="27">
        <f t="shared" ca="1" si="8"/>
        <v>0.47500373318232647</v>
      </c>
      <c r="K66" s="44">
        <f ca="1">IF(B66&lt;&gt;"",VLOOKUP('Semi 1'!G66-5*('Semi 1'!D66-1),'Players Stats'!$B$136:$J$140,1+E66),"")</f>
        <v>5.305E-2</v>
      </c>
      <c r="L66" s="44" t="str">
        <f t="shared" ca="1" si="62"/>
        <v>NO</v>
      </c>
      <c r="M66" s="27">
        <f t="shared" ca="1" si="9"/>
        <v>0.87337046205382762</v>
      </c>
      <c r="N66" s="44">
        <f ca="1">IF(B66&lt;&gt;"",IF(L66="NO",VLOOKUP(G66,'Players Stats'!$C$88:$I$127,7),""),"")</f>
        <v>0.28571428571428564</v>
      </c>
      <c r="O66" s="44">
        <f t="shared" ca="1" si="63"/>
        <v>2</v>
      </c>
      <c r="P66" s="27">
        <f t="shared" ca="1" si="10"/>
        <v>0.23227818145316248</v>
      </c>
      <c r="Q66" s="44">
        <f ca="1">IF(L66="NO",VLOOKUP(G66,'Players Stats'!$C$88:$H$127,7-'Semi 1'!O66),"")</f>
        <v>0.443</v>
      </c>
      <c r="R66" s="44">
        <f t="shared" ca="1" si="64"/>
        <v>2</v>
      </c>
      <c r="S66" s="27">
        <f t="shared" ca="1" si="11"/>
        <v>0.35901337190998761</v>
      </c>
      <c r="T66" s="44" t="str">
        <f ca="1">IF(S66="","",IF(S66&lt;=VLOOKUP(G66,'Players Stats'!$C$88:$L$127,10),"YES","NO"))</f>
        <v>NO</v>
      </c>
      <c r="U66" s="27" t="str">
        <f t="shared" ca="1" si="12"/>
        <v/>
      </c>
      <c r="V66" s="44" t="str">
        <f ca="1">IF(T66="YES",IF(U66&lt;=VLOOKUP(G66,'Players Stats'!$C$88:$H$127,6),1,0),"")</f>
        <v/>
      </c>
      <c r="W66" s="27" t="str">
        <f t="shared" ca="1" si="13"/>
        <v/>
      </c>
      <c r="X66" s="44" t="str">
        <f ca="1">IF(AND(T66="YES",W66&lt;&gt;""),IF(W66&lt;=VLOOKUP(G66,'Players Stats'!$C$88:$H$127,6),1,0),"")</f>
        <v/>
      </c>
      <c r="Y66" s="27" t="str">
        <f t="shared" ca="1" si="14"/>
        <v/>
      </c>
      <c r="Z66" s="44" t="str">
        <f ca="1">IF(Y66="","",IF(Y66&lt;=Simulation!$K$7,"YES","NO"))</f>
        <v/>
      </c>
      <c r="AA66" s="27" t="str">
        <f t="shared" ca="1" si="15"/>
        <v/>
      </c>
      <c r="AB66" s="44" t="str">
        <f ca="1">IF(Z66="NO",IF(AA66&lt;=Simulation!$K$9,D66,E66),"")</f>
        <v/>
      </c>
      <c r="AD66" s="44">
        <f t="shared" ca="1" si="16"/>
        <v>24</v>
      </c>
      <c r="AE66" s="6" t="str">
        <f t="shared" ca="1" si="17"/>
        <v>-</v>
      </c>
      <c r="AF66" s="44">
        <f t="shared" ca="1" si="18"/>
        <v>27</v>
      </c>
      <c r="AH66" s="44" t="str">
        <f t="shared" ca="1" si="77"/>
        <v/>
      </c>
      <c r="AI66" s="44" t="str">
        <f t="shared" ca="1" si="77"/>
        <v/>
      </c>
      <c r="AJ66" s="44" t="str">
        <f t="shared" ca="1" si="77"/>
        <v/>
      </c>
      <c r="AL66" s="44">
        <f ca="1">IF(AL65&lt;&gt;"",IF(AND(AL65&lt;60*Simulation!$K$8, AL65+AM66&lt;60*Simulation!$K$8),AL65+AM66,""),"")</f>
        <v>887</v>
      </c>
      <c r="AM66" s="44">
        <f ca="1">IF(AL65&lt;&gt;"",IF(AND(BL65&lt;&gt;"", AN65=BL65),RANDBETWEEN(Simulation!$N$6,Simulation!$P$6),RANDBETWEEN(Simulation!$N$5,Simulation!$P$5)),"")</f>
        <v>4</v>
      </c>
      <c r="AN66" s="44">
        <f t="shared" ca="1" si="65"/>
        <v>1</v>
      </c>
      <c r="AO66" s="44">
        <f t="shared" ca="1" si="19"/>
        <v>3</v>
      </c>
      <c r="AP66" s="27">
        <f t="shared" ca="1" si="20"/>
        <v>0.48559522981075032</v>
      </c>
      <c r="AQ66" s="44">
        <f t="shared" ca="1" si="21"/>
        <v>3</v>
      </c>
      <c r="AR66" s="44" t="str">
        <f ca="1">IF(AL66&lt;&gt;"",VLOOKUP(AQ66,'Players Stats'!$C$88:$D$127,2),"")</f>
        <v>Small Forward</v>
      </c>
      <c r="AS66" s="44" t="str">
        <f ca="1">IF(AL66&lt;&gt;"",VLOOKUP(AQ66,'Players Stats'!$C$88:$E$127,3),"")</f>
        <v>LeBron James</v>
      </c>
      <c r="AT66" s="27">
        <f t="shared" ca="1" si="22"/>
        <v>0.82928099395789934</v>
      </c>
      <c r="AU66" s="44">
        <f ca="1">IF(AL66&lt;&gt;"",VLOOKUP('Semi 1'!AQ66-5*('Semi 1'!AN66-1),'Players Stats'!$B$136:$J$140,1+AO66),"")</f>
        <v>0.10165000000000002</v>
      </c>
      <c r="AV66" s="44" t="str">
        <f t="shared" ca="1" si="66"/>
        <v>NO</v>
      </c>
      <c r="AW66" s="27">
        <f t="shared" ca="1" si="23"/>
        <v>0.19412745855152069</v>
      </c>
      <c r="AX66" s="44">
        <f ca="1">IF(AL66&lt;&gt;"",IF(AV66="NO",VLOOKUP(AQ66,'Players Stats'!$C$88:$I$127,7),""),"")</f>
        <v>0.15639810426540282</v>
      </c>
      <c r="AY66" s="44">
        <f t="shared" ca="1" si="67"/>
        <v>2</v>
      </c>
      <c r="AZ66" s="27">
        <f t="shared" ca="1" si="24"/>
        <v>0.4103575380748965</v>
      </c>
      <c r="BA66" s="44">
        <f ca="1">IF(AV66="NO",VLOOKUP(AQ66,'Players Stats'!$C$88:$H$127,7-'Semi 1'!AY66),"")</f>
        <v>0.56499999999999995</v>
      </c>
      <c r="BB66" s="44">
        <f t="shared" ca="1" si="68"/>
        <v>2</v>
      </c>
      <c r="BC66" s="27">
        <f t="shared" ca="1" si="25"/>
        <v>6.6118479563193056E-3</v>
      </c>
      <c r="BD66" s="44" t="str">
        <f ca="1">IF(BC66="","",IF(BC66&lt;=VLOOKUP(AQ66,'Players Stats'!$C$88:$L$127,10),"YES","NO"))</f>
        <v>YES</v>
      </c>
      <c r="BE66" s="27">
        <f t="shared" ca="1" si="26"/>
        <v>0.45505690749686734</v>
      </c>
      <c r="BF66" s="44">
        <f ca="1">IF(BD66="YES",IF(BE66&lt;=VLOOKUP(AQ66,'Players Stats'!$C$88:$H$127,6),1,0),"")</f>
        <v>1</v>
      </c>
      <c r="BG66" s="27" t="str">
        <f t="shared" ca="1" si="27"/>
        <v/>
      </c>
      <c r="BH66" s="44" t="str">
        <f ca="1">IF(AND(BD66="YES",BG66&lt;&gt;""),IF(BG66&lt;=VLOOKUP(AQ66,'Players Stats'!$C$88:$H$127,6),1,0),"")</f>
        <v/>
      </c>
      <c r="BI66" s="27" t="str">
        <f t="shared" ca="1" si="28"/>
        <v/>
      </c>
      <c r="BJ66" s="44" t="str">
        <f ca="1">IF(BI66="","",IF(BI66&lt;=Simulation!$K$7,"YES","NO"))</f>
        <v/>
      </c>
      <c r="BK66" s="27" t="str">
        <f t="shared" ca="1" si="29"/>
        <v/>
      </c>
      <c r="BL66" s="44" t="str">
        <f ca="1">IF(BJ66="NO",IF(BK66&lt;=Simulation!$K$9,AN66,AO66),"")</f>
        <v/>
      </c>
      <c r="BN66" s="44">
        <f t="shared" ca="1" si="30"/>
        <v>31</v>
      </c>
      <c r="BO66" s="6" t="str">
        <f t="shared" ca="1" si="31"/>
        <v>-</v>
      </c>
      <c r="BP66" s="44">
        <f t="shared" ca="1" si="32"/>
        <v>29</v>
      </c>
      <c r="BR66" s="44">
        <f t="shared" ca="1" si="2"/>
        <v>31</v>
      </c>
      <c r="BS66" s="44" t="str">
        <f t="shared" ca="1" si="2"/>
        <v>-</v>
      </c>
      <c r="BT66" s="44">
        <f t="shared" ca="1" si="2"/>
        <v>29</v>
      </c>
      <c r="BU66" s="44"/>
      <c r="BV66" s="44">
        <f ca="1">IF(BV65&lt;&gt;"",IF(AND(BV65&lt;60*Simulation!$K$8, BV65+BW66&lt;60*Simulation!$K$8),BV65+BW66,""),"")</f>
        <v>853</v>
      </c>
      <c r="BW66" s="44">
        <f ca="1">IF(BV65&lt;&gt;"",IF(AND(CV65&lt;&gt;"", BX65=CV65),RANDBETWEEN(Simulation!$N$6,Simulation!$P$6),RANDBETWEEN(Simulation!$N$5,Simulation!$P$5)),"")</f>
        <v>13</v>
      </c>
      <c r="BX66" s="44">
        <f t="shared" ca="1" si="69"/>
        <v>1</v>
      </c>
      <c r="BY66" s="44">
        <f t="shared" ca="1" si="33"/>
        <v>3</v>
      </c>
      <c r="BZ66" s="27">
        <f t="shared" ca="1" si="34"/>
        <v>0.14583223248295896</v>
      </c>
      <c r="CA66" s="44">
        <f t="shared" ca="1" si="35"/>
        <v>1</v>
      </c>
      <c r="CB66" s="44" t="str">
        <f ca="1">IF(BV66&lt;&gt;"",VLOOKUP(CA66,'Players Stats'!$C$88:$D$127,2),"")</f>
        <v>Point Guard</v>
      </c>
      <c r="CC66" s="44" t="str">
        <f ca="1">IF(BV66&lt;&gt;"",VLOOKUP(CA66,'Players Stats'!$C$88:$E$127,3),"")</f>
        <v>Dwyane Wade</v>
      </c>
      <c r="CD66" s="27">
        <f t="shared" ca="1" si="36"/>
        <v>0.67264783112898108</v>
      </c>
      <c r="CE66" s="44">
        <f ca="1">IF(BV66&lt;&gt;"",VLOOKUP('Semi 1'!CA66-5*('Semi 1'!BX66-1),'Players Stats'!$B$136:$J$140,1+BY66),"")</f>
        <v>6.9000000000000006E-2</v>
      </c>
      <c r="CF66" s="44" t="str">
        <f t="shared" ca="1" si="70"/>
        <v>NO</v>
      </c>
      <c r="CG66" s="27">
        <f t="shared" ca="1" si="37"/>
        <v>0.39930132754384062</v>
      </c>
      <c r="CH66" s="44">
        <f ca="1">IF(BV66&lt;&gt;"",IF(CF66="NO",VLOOKUP(CA66,'Players Stats'!$C$88:$I$127,7),""),"")</f>
        <v>5.9523809523809521E-2</v>
      </c>
      <c r="CI66" s="44">
        <f t="shared" ca="1" si="71"/>
        <v>2</v>
      </c>
      <c r="CJ66" s="27">
        <f t="shared" ca="1" si="38"/>
        <v>0.83988498137483136</v>
      </c>
      <c r="CK66" s="44">
        <f ca="1">IF(CF66="NO",VLOOKUP(CA66,'Players Stats'!$C$88:$H$127,7-'Semi 1'!CI66),"")</f>
        <v>0.52100000000000002</v>
      </c>
      <c r="CL66" s="44">
        <f t="shared" ca="1" si="72"/>
        <v>0</v>
      </c>
      <c r="CM66" s="27">
        <f t="shared" ca="1" si="39"/>
        <v>0.49157819517040935</v>
      </c>
      <c r="CN66" s="44" t="str">
        <f ca="1">IF(CM66="","",IF(CM66&lt;=VLOOKUP(CA66,'Players Stats'!$C$88:$L$127,10),"YES","NO"))</f>
        <v>NO</v>
      </c>
      <c r="CO66" s="27" t="str">
        <f t="shared" ca="1" si="40"/>
        <v/>
      </c>
      <c r="CP66" s="44" t="str">
        <f ca="1">IF(CN66="YES",IF(CO66&lt;=VLOOKUP(CA66,'Players Stats'!$C$88:$H$127,6),1,0),"")</f>
        <v/>
      </c>
      <c r="CQ66" s="27" t="str">
        <f t="shared" ca="1" si="41"/>
        <v/>
      </c>
      <c r="CR66" s="44" t="str">
        <f ca="1">IF(AND(CN66="YES",CQ66&lt;&gt;""),IF(CQ66&lt;=VLOOKUP(CA66,'Players Stats'!$C$88:$H$127,6),1,0),"")</f>
        <v/>
      </c>
      <c r="CS66" s="27">
        <f t="shared" ca="1" si="42"/>
        <v>0.4331713976741961</v>
      </c>
      <c r="CT66" s="44" t="str">
        <f ca="1">IF(CS66="","",IF(CS66&lt;=Simulation!$K$7,"YES","NO"))</f>
        <v>NO</v>
      </c>
      <c r="CU66" s="27">
        <f t="shared" ca="1" si="43"/>
        <v>0.99845563021597017</v>
      </c>
      <c r="CV66" s="44">
        <f ca="1">IF(CT66="NO",IF(CU66&lt;=Simulation!$K$9,BX66,BY66),"")</f>
        <v>3</v>
      </c>
      <c r="CX66" s="44">
        <f t="shared" ca="1" si="44"/>
        <v>22</v>
      </c>
      <c r="CY66" s="6" t="str">
        <f t="shared" ca="1" si="45"/>
        <v>-</v>
      </c>
      <c r="CZ66" s="44">
        <f t="shared" ca="1" si="46"/>
        <v>16</v>
      </c>
      <c r="DB66" s="44" t="str">
        <f t="shared" ca="1" si="3"/>
        <v/>
      </c>
      <c r="DC66" s="44" t="str">
        <f t="shared" ca="1" si="3"/>
        <v/>
      </c>
      <c r="DD66" s="44" t="str">
        <f t="shared" ca="1" si="3"/>
        <v/>
      </c>
      <c r="DE66" s="44"/>
      <c r="DF66" s="44">
        <f ca="1">IF(DF65&lt;&gt;"",IF(AND(DF65&lt;60*Simulation!$K$8, DF65+DG66&lt;60*Simulation!$K$8),DF65+DG66,""),"")</f>
        <v>790</v>
      </c>
      <c r="DG66" s="44">
        <f ca="1">IF(DF65&lt;&gt;"",IF(AND(EF65&lt;&gt;"", DH65=EF65),RANDBETWEEN(Simulation!$N$6,Simulation!$P$6),RANDBETWEEN(Simulation!$N$5,Simulation!$P$5)),"")</f>
        <v>2</v>
      </c>
      <c r="DH66" s="44">
        <f t="shared" ca="1" si="73"/>
        <v>3</v>
      </c>
      <c r="DI66" s="44">
        <f t="shared" ca="1" si="47"/>
        <v>1</v>
      </c>
      <c r="DJ66" s="27">
        <f t="shared" ca="1" si="48"/>
        <v>0.34291818573526578</v>
      </c>
      <c r="DK66" s="44">
        <f t="shared" ca="1" si="49"/>
        <v>12</v>
      </c>
      <c r="DL66" s="44" t="str">
        <f ca="1">IF(DF66&lt;&gt;"",VLOOKUP(DK66,'Players Stats'!$C$88:$D$127,2),"")</f>
        <v>Shooting Guard</v>
      </c>
      <c r="DM66" s="44" t="str">
        <f ca="1">IF(DF66&lt;&gt;"",VLOOKUP(DK66,'Players Stats'!$C$88:$E$127,3),"")</f>
        <v>George Hill</v>
      </c>
      <c r="DN66" s="27">
        <f t="shared" ca="1" si="50"/>
        <v>0.83152148604101794</v>
      </c>
      <c r="DO66" s="44">
        <f ca="1">IF(DF66&lt;&gt;"",VLOOKUP('Semi 1'!DK66-5*('Semi 1'!DH66-1),'Players Stats'!$B$136:$J$140,1+DI66),"")</f>
        <v>5.305E-2</v>
      </c>
      <c r="DP66" s="44" t="str">
        <f t="shared" ca="1" si="74"/>
        <v>NO</v>
      </c>
      <c r="DQ66" s="27">
        <f t="shared" ca="1" si="51"/>
        <v>0.50105970409964595</v>
      </c>
      <c r="DR66" s="44">
        <f ca="1">IF(DF66&lt;&gt;"",IF(DP66="NO",VLOOKUP(DK66,'Players Stats'!$C$88:$I$127,7),""),"")</f>
        <v>0.28571428571428564</v>
      </c>
      <c r="DS66" s="44">
        <f t="shared" ca="1" si="75"/>
        <v>2</v>
      </c>
      <c r="DT66" s="27">
        <f t="shared" ca="1" si="52"/>
        <v>0.66746559077968182</v>
      </c>
      <c r="DU66" s="44">
        <f ca="1">IF(DP66="NO",VLOOKUP(DK66,'Players Stats'!$C$88:$H$127,7-'Semi 1'!DS66),"")</f>
        <v>0.443</v>
      </c>
      <c r="DV66" s="44">
        <f t="shared" ca="1" si="76"/>
        <v>0</v>
      </c>
      <c r="DW66" s="27">
        <f t="shared" ca="1" si="53"/>
        <v>0.87953180483710947</v>
      </c>
      <c r="DX66" s="44" t="str">
        <f ca="1">IF(DW66="","",IF(DW66&lt;=VLOOKUP(DK66,'Players Stats'!$C$88:$L$127,10),"YES","NO"))</f>
        <v>NO</v>
      </c>
      <c r="DY66" s="27" t="str">
        <f t="shared" ca="1" si="54"/>
        <v/>
      </c>
      <c r="DZ66" s="44" t="str">
        <f ca="1">IF(DX66="YES",IF(DY66&lt;=VLOOKUP(DK66,'Players Stats'!$C$88:$H$127,6),1,0),"")</f>
        <v/>
      </c>
      <c r="EA66" s="27" t="str">
        <f t="shared" ca="1" si="55"/>
        <v/>
      </c>
      <c r="EB66" s="44" t="str">
        <f ca="1">IF(AND(DX66="YES",EA66&lt;&gt;""),IF(EA66&lt;=VLOOKUP(DK66,'Players Stats'!$C$88:$H$127,6),1,0),"")</f>
        <v/>
      </c>
      <c r="EC66" s="27">
        <f t="shared" ca="1" si="56"/>
        <v>0.49773952387075648</v>
      </c>
      <c r="ED66" s="44" t="str">
        <f ca="1">IF(EC66="","",IF(EC66&lt;=Simulation!$K$7,"YES","NO"))</f>
        <v>NO</v>
      </c>
      <c r="EE66" s="27">
        <f t="shared" ca="1" si="57"/>
        <v>0.60364605702492025</v>
      </c>
      <c r="EF66" s="44">
        <f ca="1">IF(ED66="NO",IF(EE66&lt;=Simulation!$K$9,DH66,DI66),"")</f>
        <v>1</v>
      </c>
      <c r="EH66" s="44">
        <f t="shared" ca="1" si="58"/>
        <v>26</v>
      </c>
      <c r="EI66" s="6" t="str">
        <f t="shared" ca="1" si="59"/>
        <v>-</v>
      </c>
      <c r="EJ66" s="44">
        <f t="shared" ca="1" si="60"/>
        <v>21</v>
      </c>
      <c r="EL66" s="44" t="str">
        <f t="shared" ca="1" si="4"/>
        <v/>
      </c>
      <c r="EM66" s="44" t="str">
        <f t="shared" ca="1" si="4"/>
        <v/>
      </c>
      <c r="EN66" s="44" t="str">
        <f t="shared" ca="1" si="4"/>
        <v/>
      </c>
    </row>
    <row r="67" spans="2:144">
      <c r="B67" s="44">
        <f ca="1">IF(B66&lt;&gt;"",IF(AND(B66&lt;60*Simulation!$K$8, B66+C67&lt;60*Simulation!$K$8),B66+C67,""),"")</f>
        <v>890</v>
      </c>
      <c r="C67" s="44">
        <f ca="1">IF(B66&lt;&gt;"",IF(AND(AB66&lt;&gt;"", D66=AB66),RANDBETWEEN(Simulation!$N$6,Simulation!$P$6),RANDBETWEEN(Simulation!$N$5,Simulation!$P$5)),"")</f>
        <v>21</v>
      </c>
      <c r="D67" s="44">
        <f t="shared" ca="1" si="61"/>
        <v>1</v>
      </c>
      <c r="E67" s="44">
        <f t="shared" ca="1" si="5"/>
        <v>3</v>
      </c>
      <c r="F67" s="27">
        <f t="shared" ca="1" si="6"/>
        <v>0.98239257073341979</v>
      </c>
      <c r="G67" s="44">
        <f t="shared" ca="1" si="7"/>
        <v>5</v>
      </c>
      <c r="H67" s="44" t="str">
        <f ca="1">IF(B67&lt;&gt;"",VLOOKUP(G67,'Players Stats'!$C$88:$D$127,2),"")</f>
        <v>Center</v>
      </c>
      <c r="I67" s="44" t="str">
        <f ca="1">IF(B67&lt;&gt;"",VLOOKUP(G67,'Players Stats'!$C$88:$E$127,3),"")</f>
        <v>Chris Bosh</v>
      </c>
      <c r="J67" s="27">
        <f t="shared" ca="1" si="8"/>
        <v>0.9185524193509611</v>
      </c>
      <c r="K67" s="44">
        <f ca="1">IF(B67&lt;&gt;"",VLOOKUP('Semi 1'!G67-5*('Semi 1'!D67-1),'Players Stats'!$B$136:$J$140,1+E67),"")</f>
        <v>0.14460000000000001</v>
      </c>
      <c r="L67" s="44" t="str">
        <f t="shared" ca="1" si="62"/>
        <v>NO</v>
      </c>
      <c r="M67" s="27">
        <f t="shared" ca="1" si="9"/>
        <v>0.85444891538001533</v>
      </c>
      <c r="N67" s="44">
        <f ca="1">IF(B67&lt;&gt;"",IF(L67="NO",VLOOKUP(G67,'Players Stats'!$C$88:$I$127,7),""),"")</f>
        <v>7.5187969924812026E-2</v>
      </c>
      <c r="O67" s="44">
        <f t="shared" ca="1" si="63"/>
        <v>2</v>
      </c>
      <c r="P67" s="27">
        <f t="shared" ca="1" si="10"/>
        <v>0.36617456488463873</v>
      </c>
      <c r="Q67" s="44">
        <f ca="1">IF(L67="NO",VLOOKUP(G67,'Players Stats'!$C$88:$H$127,7-'Semi 1'!O67),"")</f>
        <v>0.53500000000000003</v>
      </c>
      <c r="R67" s="44">
        <f t="shared" ca="1" si="64"/>
        <v>2</v>
      </c>
      <c r="S67" s="27">
        <f t="shared" ca="1" si="11"/>
        <v>0.66010199853325746</v>
      </c>
      <c r="T67" s="44" t="str">
        <f ca="1">IF(S67="","",IF(S67&lt;=VLOOKUP(G67,'Players Stats'!$C$88:$L$127,10),"YES","NO"))</f>
        <v>NO</v>
      </c>
      <c r="U67" s="27" t="str">
        <f t="shared" ca="1" si="12"/>
        <v/>
      </c>
      <c r="V67" s="44" t="str">
        <f ca="1">IF(T67="YES",IF(U67&lt;=VLOOKUP(G67,'Players Stats'!$C$88:$H$127,6),1,0),"")</f>
        <v/>
      </c>
      <c r="W67" s="27" t="str">
        <f t="shared" ca="1" si="13"/>
        <v/>
      </c>
      <c r="X67" s="44" t="str">
        <f ca="1">IF(AND(T67="YES",W67&lt;&gt;""),IF(W67&lt;=VLOOKUP(G67,'Players Stats'!$C$88:$H$127,6),1,0),"")</f>
        <v/>
      </c>
      <c r="Y67" s="27" t="str">
        <f t="shared" ca="1" si="14"/>
        <v/>
      </c>
      <c r="Z67" s="44" t="str">
        <f ca="1">IF(Y67="","",IF(Y67&lt;=Simulation!$K$7,"YES","NO"))</f>
        <v/>
      </c>
      <c r="AA67" s="27" t="str">
        <f t="shared" ca="1" si="15"/>
        <v/>
      </c>
      <c r="AB67" s="44" t="str">
        <f ca="1">IF(Z67="NO",IF(AA67&lt;=Simulation!$K$9,D67,E67),"")</f>
        <v/>
      </c>
      <c r="AD67" s="44">
        <f t="shared" ca="1" si="16"/>
        <v>26</v>
      </c>
      <c r="AE67" s="6" t="str">
        <f t="shared" ca="1" si="17"/>
        <v>-</v>
      </c>
      <c r="AF67" s="44">
        <f t="shared" ca="1" si="18"/>
        <v>27</v>
      </c>
      <c r="AH67" s="44">
        <f t="shared" ca="1" si="77"/>
        <v>26</v>
      </c>
      <c r="AI67" s="44" t="str">
        <f t="shared" ca="1" si="77"/>
        <v>-</v>
      </c>
      <c r="AJ67" s="44">
        <f t="shared" ca="1" si="77"/>
        <v>27</v>
      </c>
      <c r="AL67" s="44" t="str">
        <f ca="1">IF(AL66&lt;&gt;"",IF(AND(AL66&lt;60*Simulation!$K$8, AL66+AM67&lt;60*Simulation!$K$8),AL66+AM67,""),"")</f>
        <v/>
      </c>
      <c r="AM67" s="44">
        <f ca="1">IF(AL66&lt;&gt;"",IF(AND(BL66&lt;&gt;"", AN66=BL66),RANDBETWEEN(Simulation!$N$6,Simulation!$P$6),RANDBETWEEN(Simulation!$N$5,Simulation!$P$5)),"")</f>
        <v>17</v>
      </c>
      <c r="AN67" s="44" t="str">
        <f t="shared" ca="1" si="65"/>
        <v/>
      </c>
      <c r="AO67" s="44" t="str">
        <f t="shared" ca="1" si="19"/>
        <v/>
      </c>
      <c r="AP67" s="27" t="str">
        <f t="shared" ca="1" si="20"/>
        <v/>
      </c>
      <c r="AQ67" s="44" t="str">
        <f t="shared" ca="1" si="21"/>
        <v/>
      </c>
      <c r="AR67" s="44" t="str">
        <f ca="1">IF(AL67&lt;&gt;"",VLOOKUP(AQ67,'Players Stats'!$C$88:$D$127,2),"")</f>
        <v/>
      </c>
      <c r="AS67" s="44" t="str">
        <f ca="1">IF(AL67&lt;&gt;"",VLOOKUP(AQ67,'Players Stats'!$C$88:$E$127,3),"")</f>
        <v/>
      </c>
      <c r="AT67" s="27" t="str">
        <f t="shared" ca="1" si="22"/>
        <v/>
      </c>
      <c r="AU67" s="44" t="str">
        <f ca="1">IF(AL67&lt;&gt;"",VLOOKUP('Semi 1'!AQ67-5*('Semi 1'!AN67-1),'Players Stats'!$B$136:$J$140,1+AO67),"")</f>
        <v/>
      </c>
      <c r="AV67" s="44" t="str">
        <f t="shared" ca="1" si="66"/>
        <v/>
      </c>
      <c r="AW67" s="27" t="str">
        <f t="shared" ca="1" si="23"/>
        <v/>
      </c>
      <c r="AX67" s="44" t="str">
        <f ca="1">IF(AL67&lt;&gt;"",IF(AV67="NO",VLOOKUP(AQ67,'Players Stats'!$C$88:$I$127,7),""),"")</f>
        <v/>
      </c>
      <c r="AY67" s="44" t="str">
        <f t="shared" ca="1" si="67"/>
        <v/>
      </c>
      <c r="AZ67" s="27" t="str">
        <f t="shared" ca="1" si="24"/>
        <v/>
      </c>
      <c r="BA67" s="44" t="str">
        <f ca="1">IF(AV67="NO",VLOOKUP(AQ67,'Players Stats'!$C$88:$H$127,7-'Semi 1'!AY67),"")</f>
        <v/>
      </c>
      <c r="BB67" s="44" t="str">
        <f t="shared" ca="1" si="68"/>
        <v/>
      </c>
      <c r="BC67" s="27" t="str">
        <f t="shared" ca="1" si="25"/>
        <v/>
      </c>
      <c r="BD67" s="44" t="str">
        <f ca="1">IF(BC67="","",IF(BC67&lt;=VLOOKUP(AQ67,'Players Stats'!$C$88:$L$127,10),"YES","NO"))</f>
        <v/>
      </c>
      <c r="BE67" s="27" t="str">
        <f t="shared" ca="1" si="26"/>
        <v/>
      </c>
      <c r="BF67" s="44" t="str">
        <f ca="1">IF(BD67="YES",IF(BE67&lt;=VLOOKUP(AQ67,'Players Stats'!$C$88:$H$127,6),1,0),"")</f>
        <v/>
      </c>
      <c r="BG67" s="27" t="str">
        <f t="shared" ca="1" si="27"/>
        <v/>
      </c>
      <c r="BH67" s="44" t="str">
        <f ca="1">IF(AND(BD67="YES",BG67&lt;&gt;""),IF(BG67&lt;=VLOOKUP(AQ67,'Players Stats'!$C$88:$H$127,6),1,0),"")</f>
        <v/>
      </c>
      <c r="BI67" s="27" t="str">
        <f t="shared" ca="1" si="28"/>
        <v/>
      </c>
      <c r="BJ67" s="44" t="str">
        <f ca="1">IF(BI67="","",IF(BI67&lt;=Simulation!$K$7,"YES","NO"))</f>
        <v/>
      </c>
      <c r="BK67" s="27" t="str">
        <f t="shared" ca="1" si="29"/>
        <v/>
      </c>
      <c r="BL67" s="44" t="str">
        <f ca="1">IF(BJ67="NO",IF(BK67&lt;=Simulation!$K$9,AN67,AO67),"")</f>
        <v/>
      </c>
      <c r="BN67" s="44" t="str">
        <f t="shared" ca="1" si="30"/>
        <v/>
      </c>
      <c r="BO67" s="6" t="str">
        <f t="shared" ca="1" si="31"/>
        <v/>
      </c>
      <c r="BP67" s="44" t="str">
        <f t="shared" ca="1" si="32"/>
        <v/>
      </c>
      <c r="BR67" s="44" t="str">
        <f t="shared" ca="1" si="2"/>
        <v/>
      </c>
      <c r="BS67" s="44" t="str">
        <f t="shared" ca="1" si="2"/>
        <v/>
      </c>
      <c r="BT67" s="44" t="str">
        <f t="shared" ca="1" si="2"/>
        <v/>
      </c>
      <c r="BU67" s="44"/>
      <c r="BV67" s="44">
        <f ca="1">IF(BV66&lt;&gt;"",IF(AND(BV66&lt;60*Simulation!$K$8, BV66+BW67&lt;60*Simulation!$K$8),BV66+BW67,""),"")</f>
        <v>867</v>
      </c>
      <c r="BW67" s="44">
        <f ca="1">IF(BV66&lt;&gt;"",IF(AND(CV66&lt;&gt;"", BX66=CV66),RANDBETWEEN(Simulation!$N$6,Simulation!$P$6),RANDBETWEEN(Simulation!$N$5,Simulation!$P$5)),"")</f>
        <v>14</v>
      </c>
      <c r="BX67" s="44">
        <f t="shared" ca="1" si="69"/>
        <v>3</v>
      </c>
      <c r="BY67" s="44">
        <f t="shared" ca="1" si="33"/>
        <v>1</v>
      </c>
      <c r="BZ67" s="27">
        <f t="shared" ca="1" si="34"/>
        <v>0.38925790051230702</v>
      </c>
      <c r="CA67" s="44">
        <f t="shared" ca="1" si="35"/>
        <v>12</v>
      </c>
      <c r="CB67" s="44" t="str">
        <f ca="1">IF(BV67&lt;&gt;"",VLOOKUP(CA67,'Players Stats'!$C$88:$D$127,2),"")</f>
        <v>Shooting Guard</v>
      </c>
      <c r="CC67" s="44" t="str">
        <f ca="1">IF(BV67&lt;&gt;"",VLOOKUP(CA67,'Players Stats'!$C$88:$E$127,3),"")</f>
        <v>George Hill</v>
      </c>
      <c r="CD67" s="27">
        <f t="shared" ca="1" si="36"/>
        <v>0.27933446132730377</v>
      </c>
      <c r="CE67" s="44">
        <f ca="1">IF(BV67&lt;&gt;"",VLOOKUP('Semi 1'!CA67-5*('Semi 1'!BX67-1),'Players Stats'!$B$136:$J$140,1+BY67),"")</f>
        <v>5.305E-2</v>
      </c>
      <c r="CF67" s="44" t="str">
        <f t="shared" ca="1" si="70"/>
        <v>NO</v>
      </c>
      <c r="CG67" s="27">
        <f t="shared" ca="1" si="37"/>
        <v>0.84370999090167953</v>
      </c>
      <c r="CH67" s="44">
        <f ca="1">IF(BV67&lt;&gt;"",IF(CF67="NO",VLOOKUP(CA67,'Players Stats'!$C$88:$I$127,7),""),"")</f>
        <v>0.28571428571428564</v>
      </c>
      <c r="CI67" s="44">
        <f t="shared" ca="1" si="71"/>
        <v>2</v>
      </c>
      <c r="CJ67" s="27">
        <f t="shared" ca="1" si="38"/>
        <v>0.89915991705724929</v>
      </c>
      <c r="CK67" s="44">
        <f ca="1">IF(CF67="NO",VLOOKUP(CA67,'Players Stats'!$C$88:$H$127,7-'Semi 1'!CI67),"")</f>
        <v>0.443</v>
      </c>
      <c r="CL67" s="44">
        <f t="shared" ca="1" si="72"/>
        <v>0</v>
      </c>
      <c r="CM67" s="27">
        <f t="shared" ca="1" si="39"/>
        <v>0.35570583018551694</v>
      </c>
      <c r="CN67" s="44" t="str">
        <f ca="1">IF(CM67="","",IF(CM67&lt;=VLOOKUP(CA67,'Players Stats'!$C$88:$L$127,10),"YES","NO"))</f>
        <v>NO</v>
      </c>
      <c r="CO67" s="27" t="str">
        <f t="shared" ca="1" si="40"/>
        <v/>
      </c>
      <c r="CP67" s="44" t="str">
        <f ca="1">IF(CN67="YES",IF(CO67&lt;=VLOOKUP(CA67,'Players Stats'!$C$88:$H$127,6),1,0),"")</f>
        <v/>
      </c>
      <c r="CQ67" s="27" t="str">
        <f t="shared" ca="1" si="41"/>
        <v/>
      </c>
      <c r="CR67" s="44" t="str">
        <f ca="1">IF(AND(CN67="YES",CQ67&lt;&gt;""),IF(CQ67&lt;=VLOOKUP(CA67,'Players Stats'!$C$88:$H$127,6),1,0),"")</f>
        <v/>
      </c>
      <c r="CS67" s="27">
        <f t="shared" ca="1" si="42"/>
        <v>0.84249520480953888</v>
      </c>
      <c r="CT67" s="44" t="str">
        <f ca="1">IF(CS67="","",IF(CS67&lt;=Simulation!$K$7,"YES","NO"))</f>
        <v>NO</v>
      </c>
      <c r="CU67" s="27">
        <f t="shared" ca="1" si="43"/>
        <v>0.71634302533367245</v>
      </c>
      <c r="CV67" s="44">
        <f ca="1">IF(CT67="NO",IF(CU67&lt;=Simulation!$K$9,BX67,BY67),"")</f>
        <v>1</v>
      </c>
      <c r="CX67" s="44">
        <f t="shared" ca="1" si="44"/>
        <v>22</v>
      </c>
      <c r="CY67" s="6" t="str">
        <f t="shared" ca="1" si="45"/>
        <v>-</v>
      </c>
      <c r="CZ67" s="44">
        <f t="shared" ca="1" si="46"/>
        <v>16</v>
      </c>
      <c r="DB67" s="44" t="str">
        <f t="shared" ca="1" si="3"/>
        <v/>
      </c>
      <c r="DC67" s="44" t="str">
        <f t="shared" ca="1" si="3"/>
        <v/>
      </c>
      <c r="DD67" s="44" t="str">
        <f t="shared" ca="1" si="3"/>
        <v/>
      </c>
      <c r="DE67" s="44"/>
      <c r="DF67" s="44">
        <f ca="1">IF(DF66&lt;&gt;"",IF(AND(DF66&lt;60*Simulation!$K$8, DF66+DG67&lt;60*Simulation!$K$8),DF66+DG67,""),"")</f>
        <v>812</v>
      </c>
      <c r="DG67" s="44">
        <f ca="1">IF(DF66&lt;&gt;"",IF(AND(EF66&lt;&gt;"", DH66=EF66),RANDBETWEEN(Simulation!$N$6,Simulation!$P$6),RANDBETWEEN(Simulation!$N$5,Simulation!$P$5)),"")</f>
        <v>22</v>
      </c>
      <c r="DH67" s="44">
        <f t="shared" ca="1" si="73"/>
        <v>1</v>
      </c>
      <c r="DI67" s="44">
        <f t="shared" ca="1" si="47"/>
        <v>3</v>
      </c>
      <c r="DJ67" s="27">
        <f t="shared" ca="1" si="48"/>
        <v>0.90149971660744199</v>
      </c>
      <c r="DK67" s="44">
        <f t="shared" ca="1" si="49"/>
        <v>5</v>
      </c>
      <c r="DL67" s="44" t="str">
        <f ca="1">IF(DF67&lt;&gt;"",VLOOKUP(DK67,'Players Stats'!$C$88:$D$127,2),"")</f>
        <v>Center</v>
      </c>
      <c r="DM67" s="44" t="str">
        <f ca="1">IF(DF67&lt;&gt;"",VLOOKUP(DK67,'Players Stats'!$C$88:$E$127,3),"")</f>
        <v>Chris Bosh</v>
      </c>
      <c r="DN67" s="27">
        <f t="shared" ca="1" si="50"/>
        <v>0.14482075084630741</v>
      </c>
      <c r="DO67" s="44">
        <f ca="1">IF(DF67&lt;&gt;"",VLOOKUP('Semi 1'!DK67-5*('Semi 1'!DH67-1),'Players Stats'!$B$136:$J$140,1+DI67),"")</f>
        <v>0.14460000000000001</v>
      </c>
      <c r="DP67" s="44" t="str">
        <f t="shared" ca="1" si="74"/>
        <v>NO</v>
      </c>
      <c r="DQ67" s="27">
        <f t="shared" ca="1" si="51"/>
        <v>0.81919306558567162</v>
      </c>
      <c r="DR67" s="44">
        <f ca="1">IF(DF67&lt;&gt;"",IF(DP67="NO",VLOOKUP(DK67,'Players Stats'!$C$88:$I$127,7),""),"")</f>
        <v>7.5187969924812026E-2</v>
      </c>
      <c r="DS67" s="44">
        <f t="shared" ca="1" si="75"/>
        <v>2</v>
      </c>
      <c r="DT67" s="27">
        <f t="shared" ca="1" si="52"/>
        <v>0.55330641893906285</v>
      </c>
      <c r="DU67" s="44">
        <f ca="1">IF(DP67="NO",VLOOKUP(DK67,'Players Stats'!$C$88:$H$127,7-'Semi 1'!DS67),"")</f>
        <v>0.53500000000000003</v>
      </c>
      <c r="DV67" s="44">
        <f t="shared" ca="1" si="76"/>
        <v>0</v>
      </c>
      <c r="DW67" s="27">
        <f t="shared" ca="1" si="53"/>
        <v>0.33862784494009679</v>
      </c>
      <c r="DX67" s="44" t="str">
        <f ca="1">IF(DW67="","",IF(DW67&lt;=VLOOKUP(DK67,'Players Stats'!$C$88:$L$127,10),"YES","NO"))</f>
        <v>NO</v>
      </c>
      <c r="DY67" s="27" t="str">
        <f t="shared" ca="1" si="54"/>
        <v/>
      </c>
      <c r="DZ67" s="44" t="str">
        <f ca="1">IF(DX67="YES",IF(DY67&lt;=VLOOKUP(DK67,'Players Stats'!$C$88:$H$127,6),1,0),"")</f>
        <v/>
      </c>
      <c r="EA67" s="27" t="str">
        <f t="shared" ca="1" si="55"/>
        <v/>
      </c>
      <c r="EB67" s="44" t="str">
        <f ca="1">IF(AND(DX67="YES",EA67&lt;&gt;""),IF(EA67&lt;=VLOOKUP(DK67,'Players Stats'!$C$88:$H$127,6),1,0),"")</f>
        <v/>
      </c>
      <c r="EC67" s="27">
        <f t="shared" ca="1" si="56"/>
        <v>2.6966710992705534E-2</v>
      </c>
      <c r="ED67" s="44" t="str">
        <f ca="1">IF(EC67="","",IF(EC67&lt;=Simulation!$K$7,"YES","NO"))</f>
        <v>YES</v>
      </c>
      <c r="EE67" s="27" t="str">
        <f t="shared" ca="1" si="57"/>
        <v/>
      </c>
      <c r="EF67" s="44" t="str">
        <f ca="1">IF(ED67="NO",IF(EE67&lt;=Simulation!$K$9,DH67,DI67),"")</f>
        <v/>
      </c>
      <c r="EH67" s="44">
        <f t="shared" ca="1" si="58"/>
        <v>26</v>
      </c>
      <c r="EI67" s="6" t="str">
        <f t="shared" ca="1" si="59"/>
        <v>-</v>
      </c>
      <c r="EJ67" s="44">
        <f t="shared" ca="1" si="60"/>
        <v>21</v>
      </c>
      <c r="EL67" s="44" t="str">
        <f t="shared" ca="1" si="4"/>
        <v/>
      </c>
      <c r="EM67" s="44" t="str">
        <f t="shared" ca="1" si="4"/>
        <v/>
      </c>
      <c r="EN67" s="44" t="str">
        <f t="shared" ca="1" si="4"/>
        <v/>
      </c>
    </row>
    <row r="68" spans="2:144">
      <c r="B68" s="44" t="str">
        <f ca="1">IF(B67&lt;&gt;"",IF(AND(B67&lt;60*Simulation!$K$8, B67+C68&lt;60*Simulation!$K$8),B67+C68,""),"")</f>
        <v/>
      </c>
      <c r="C68" s="44">
        <f ca="1">IF(B67&lt;&gt;"",IF(AND(AB67&lt;&gt;"", D67=AB67),RANDBETWEEN(Simulation!$N$6,Simulation!$P$6),RANDBETWEEN(Simulation!$N$5,Simulation!$P$5)),"")</f>
        <v>11</v>
      </c>
      <c r="D68" s="44" t="str">
        <f t="shared" ca="1" si="61"/>
        <v/>
      </c>
      <c r="E68" s="44" t="str">
        <f t="shared" ca="1" si="5"/>
        <v/>
      </c>
      <c r="F68" s="27" t="str">
        <f t="shared" ca="1" si="6"/>
        <v/>
      </c>
      <c r="G68" s="44" t="str">
        <f t="shared" ca="1" si="7"/>
        <v/>
      </c>
      <c r="H68" s="44" t="str">
        <f ca="1">IF(B68&lt;&gt;"",VLOOKUP(G68,'Players Stats'!$C$88:$D$127,2),"")</f>
        <v/>
      </c>
      <c r="I68" s="44" t="str">
        <f ca="1">IF(B68&lt;&gt;"",VLOOKUP(G68,'Players Stats'!$C$88:$E$127,3),"")</f>
        <v/>
      </c>
      <c r="J68" s="27" t="str">
        <f t="shared" ca="1" si="8"/>
        <v/>
      </c>
      <c r="K68" s="44" t="str">
        <f ca="1">IF(B68&lt;&gt;"",VLOOKUP('Semi 1'!G68-5*('Semi 1'!D68-1),'Players Stats'!$B$136:$J$140,1+E68),"")</f>
        <v/>
      </c>
      <c r="L68" s="44" t="str">
        <f t="shared" ca="1" si="62"/>
        <v/>
      </c>
      <c r="M68" s="27" t="str">
        <f t="shared" ca="1" si="9"/>
        <v/>
      </c>
      <c r="N68" s="44" t="str">
        <f ca="1">IF(B68&lt;&gt;"",IF(L68="NO",VLOOKUP(G68,'Players Stats'!$C$88:$I$127,7),""),"")</f>
        <v/>
      </c>
      <c r="O68" s="44" t="str">
        <f t="shared" ca="1" si="63"/>
        <v/>
      </c>
      <c r="P68" s="27" t="str">
        <f t="shared" ca="1" si="10"/>
        <v/>
      </c>
      <c r="Q68" s="44" t="str">
        <f ca="1">IF(L68="NO",VLOOKUP(G68,'Players Stats'!$C$88:$H$127,7-'Semi 1'!O68),"")</f>
        <v/>
      </c>
      <c r="R68" s="44" t="str">
        <f t="shared" ca="1" si="64"/>
        <v/>
      </c>
      <c r="S68" s="27" t="str">
        <f t="shared" ca="1" si="11"/>
        <v/>
      </c>
      <c r="T68" s="44" t="str">
        <f ca="1">IF(S68="","",IF(S68&lt;=VLOOKUP(G68,'Players Stats'!$C$88:$L$127,10),"YES","NO"))</f>
        <v/>
      </c>
      <c r="U68" s="27" t="str">
        <f t="shared" ca="1" si="12"/>
        <v/>
      </c>
      <c r="V68" s="44" t="str">
        <f ca="1">IF(T68="YES",IF(U68&lt;=VLOOKUP(G68,'Players Stats'!$C$88:$H$127,6),1,0),"")</f>
        <v/>
      </c>
      <c r="W68" s="27" t="str">
        <f t="shared" ca="1" si="13"/>
        <v/>
      </c>
      <c r="X68" s="44" t="str">
        <f ca="1">IF(AND(T68="YES",W68&lt;&gt;""),IF(W68&lt;=VLOOKUP(G68,'Players Stats'!$C$88:$H$127,6),1,0),"")</f>
        <v/>
      </c>
      <c r="Y68" s="27" t="str">
        <f t="shared" ca="1" si="14"/>
        <v/>
      </c>
      <c r="Z68" s="44" t="str">
        <f ca="1">IF(Y68="","",IF(Y68&lt;=Simulation!$K$7,"YES","NO"))</f>
        <v/>
      </c>
      <c r="AA68" s="27" t="str">
        <f t="shared" ca="1" si="15"/>
        <v/>
      </c>
      <c r="AB68" s="44" t="str">
        <f ca="1">IF(Z68="NO",IF(AA68&lt;=Simulation!$K$9,D68,E68),"")</f>
        <v/>
      </c>
      <c r="AD68" s="44" t="str">
        <f t="shared" ca="1" si="16"/>
        <v/>
      </c>
      <c r="AE68" s="6" t="str">
        <f t="shared" ca="1" si="17"/>
        <v/>
      </c>
      <c r="AF68" s="44" t="str">
        <f t="shared" ca="1" si="18"/>
        <v/>
      </c>
      <c r="AH68" s="44" t="str">
        <f t="shared" ca="1" si="77"/>
        <v/>
      </c>
      <c r="AI68" s="44" t="str">
        <f t="shared" ca="1" si="77"/>
        <v/>
      </c>
      <c r="AJ68" s="44" t="str">
        <f t="shared" ca="1" si="77"/>
        <v/>
      </c>
      <c r="AL68" s="44" t="str">
        <f ca="1">IF(AL67&lt;&gt;"",IF(AND(AL67&lt;60*Simulation!$K$8, AL67+AM68&lt;60*Simulation!$K$8),AL67+AM68,""),"")</f>
        <v/>
      </c>
      <c r="AM68" s="44" t="str">
        <f ca="1">IF(AL67&lt;&gt;"",IF(AND(BL67&lt;&gt;"", AN67=BL67),RANDBETWEEN(Simulation!$N$6,Simulation!$P$6),RANDBETWEEN(Simulation!$N$5,Simulation!$P$5)),"")</f>
        <v/>
      </c>
      <c r="AN68" s="44" t="str">
        <f t="shared" ca="1" si="65"/>
        <v/>
      </c>
      <c r="AO68" s="44" t="str">
        <f t="shared" ca="1" si="19"/>
        <v/>
      </c>
      <c r="AP68" s="27" t="str">
        <f t="shared" ca="1" si="20"/>
        <v/>
      </c>
      <c r="AQ68" s="44" t="str">
        <f t="shared" ca="1" si="21"/>
        <v/>
      </c>
      <c r="AR68" s="44" t="str">
        <f ca="1">IF(AL68&lt;&gt;"",VLOOKUP(AQ68,'Players Stats'!$C$88:$D$127,2),"")</f>
        <v/>
      </c>
      <c r="AS68" s="44" t="str">
        <f ca="1">IF(AL68&lt;&gt;"",VLOOKUP(AQ68,'Players Stats'!$C$88:$E$127,3),"")</f>
        <v/>
      </c>
      <c r="AT68" s="27" t="str">
        <f t="shared" ca="1" si="22"/>
        <v/>
      </c>
      <c r="AU68" s="44" t="str">
        <f ca="1">IF(AL68&lt;&gt;"",VLOOKUP('Semi 1'!AQ68-5*('Semi 1'!AN68-1),'Players Stats'!$B$136:$J$140,1+AO68),"")</f>
        <v/>
      </c>
      <c r="AV68" s="44" t="str">
        <f t="shared" ca="1" si="66"/>
        <v/>
      </c>
      <c r="AW68" s="27" t="str">
        <f t="shared" ca="1" si="23"/>
        <v/>
      </c>
      <c r="AX68" s="44" t="str">
        <f ca="1">IF(AL68&lt;&gt;"",IF(AV68="NO",VLOOKUP(AQ68,'Players Stats'!$C$88:$I$127,7),""),"")</f>
        <v/>
      </c>
      <c r="AY68" s="44" t="str">
        <f t="shared" ca="1" si="67"/>
        <v/>
      </c>
      <c r="AZ68" s="27" t="str">
        <f t="shared" ca="1" si="24"/>
        <v/>
      </c>
      <c r="BA68" s="44" t="str">
        <f ca="1">IF(AV68="NO",VLOOKUP(AQ68,'Players Stats'!$C$88:$H$127,7-'Semi 1'!AY68),"")</f>
        <v/>
      </c>
      <c r="BB68" s="44" t="str">
        <f t="shared" ca="1" si="68"/>
        <v/>
      </c>
      <c r="BC68" s="27" t="str">
        <f t="shared" ca="1" si="25"/>
        <v/>
      </c>
      <c r="BD68" s="44" t="str">
        <f ca="1">IF(BC68="","",IF(BC68&lt;=VLOOKUP(AQ68,'Players Stats'!$C$88:$L$127,10),"YES","NO"))</f>
        <v/>
      </c>
      <c r="BE68" s="27" t="str">
        <f t="shared" ca="1" si="26"/>
        <v/>
      </c>
      <c r="BF68" s="44" t="str">
        <f ca="1">IF(BD68="YES",IF(BE68&lt;=VLOOKUP(AQ68,'Players Stats'!$C$88:$H$127,6),1,0),"")</f>
        <v/>
      </c>
      <c r="BG68" s="27" t="str">
        <f t="shared" ca="1" si="27"/>
        <v/>
      </c>
      <c r="BH68" s="44" t="str">
        <f ca="1">IF(AND(BD68="YES",BG68&lt;&gt;""),IF(BG68&lt;=VLOOKUP(AQ68,'Players Stats'!$C$88:$H$127,6),1,0),"")</f>
        <v/>
      </c>
      <c r="BI68" s="27" t="str">
        <f t="shared" ca="1" si="28"/>
        <v/>
      </c>
      <c r="BJ68" s="44" t="str">
        <f ca="1">IF(BI68="","",IF(BI68&lt;=Simulation!$K$7,"YES","NO"))</f>
        <v/>
      </c>
      <c r="BK68" s="27" t="str">
        <f t="shared" ca="1" si="29"/>
        <v/>
      </c>
      <c r="BL68" s="44" t="str">
        <f ca="1">IF(BJ68="NO",IF(BK68&lt;=Simulation!$K$9,AN68,AO68),"")</f>
        <v/>
      </c>
      <c r="BN68" s="44" t="str">
        <f t="shared" ca="1" si="30"/>
        <v/>
      </c>
      <c r="BO68" s="6" t="str">
        <f t="shared" ca="1" si="31"/>
        <v/>
      </c>
      <c r="BP68" s="44" t="str">
        <f t="shared" ca="1" si="32"/>
        <v/>
      </c>
      <c r="BR68" s="44" t="str">
        <f t="shared" ca="1" si="2"/>
        <v/>
      </c>
      <c r="BS68" s="44" t="str">
        <f t="shared" ca="1" si="2"/>
        <v/>
      </c>
      <c r="BT68" s="44" t="str">
        <f t="shared" ca="1" si="2"/>
        <v/>
      </c>
      <c r="BU68" s="44"/>
      <c r="BV68" s="44">
        <f ca="1">IF(BV67&lt;&gt;"",IF(AND(BV67&lt;60*Simulation!$K$8, BV67+BW68&lt;60*Simulation!$K$8),BV67+BW68,""),"")</f>
        <v>876</v>
      </c>
      <c r="BW68" s="44">
        <f ca="1">IF(BV67&lt;&gt;"",IF(AND(CV67&lt;&gt;"", BX67=CV67),RANDBETWEEN(Simulation!$N$6,Simulation!$P$6),RANDBETWEEN(Simulation!$N$5,Simulation!$P$5)),"")</f>
        <v>9</v>
      </c>
      <c r="BX68" s="44">
        <f t="shared" ca="1" si="69"/>
        <v>1</v>
      </c>
      <c r="BY68" s="44">
        <f t="shared" ca="1" si="33"/>
        <v>3</v>
      </c>
      <c r="BZ68" s="27">
        <f t="shared" ca="1" si="34"/>
        <v>0.21829204838574434</v>
      </c>
      <c r="CA68" s="44">
        <f t="shared" ca="1" si="35"/>
        <v>2</v>
      </c>
      <c r="CB68" s="44" t="str">
        <f ca="1">IF(BV68&lt;&gt;"",VLOOKUP(CA68,'Players Stats'!$C$88:$D$127,2),"")</f>
        <v>Shooting Guard</v>
      </c>
      <c r="CC68" s="44" t="str">
        <f ca="1">IF(BV68&lt;&gt;"",VLOOKUP(CA68,'Players Stats'!$C$88:$E$127,3),"")</f>
        <v>Ray Allen</v>
      </c>
      <c r="CD68" s="27">
        <f t="shared" ca="1" si="36"/>
        <v>0.7006319172267621</v>
      </c>
      <c r="CE68" s="44">
        <f ca="1">IF(BV68&lt;&gt;"",VLOOKUP('Semi 1'!CA68-5*('Semi 1'!BX68-1),'Players Stats'!$B$136:$J$140,1+BY68),"")</f>
        <v>6.9400000000000003E-2</v>
      </c>
      <c r="CF68" s="44" t="str">
        <f t="shared" ca="1" si="70"/>
        <v>NO</v>
      </c>
      <c r="CG68" s="27">
        <f t="shared" ca="1" si="37"/>
        <v>0.98093935665075749</v>
      </c>
      <c r="CH68" s="44">
        <f ca="1">IF(BV68&lt;&gt;"",IF(CF68="NO",VLOOKUP(CA68,'Players Stats'!$C$88:$I$127,7),""),"")</f>
        <v>0.33870967741935487</v>
      </c>
      <c r="CI68" s="44">
        <f t="shared" ca="1" si="71"/>
        <v>2</v>
      </c>
      <c r="CJ68" s="27">
        <f t="shared" ca="1" si="38"/>
        <v>0.13382892538018842</v>
      </c>
      <c r="CK68" s="44">
        <f ca="1">IF(CF68="NO",VLOOKUP(CA68,'Players Stats'!$C$88:$H$127,7-'Semi 1'!CI68),"")</f>
        <v>0.44900000000000001</v>
      </c>
      <c r="CL68" s="44">
        <f t="shared" ca="1" si="72"/>
        <v>2</v>
      </c>
      <c r="CM68" s="27">
        <f t="shared" ca="1" si="39"/>
        <v>0.33618799175754155</v>
      </c>
      <c r="CN68" s="44" t="str">
        <f ca="1">IF(CM68="","",IF(CM68&lt;=VLOOKUP(CA68,'Players Stats'!$C$88:$L$127,10),"YES","NO"))</f>
        <v>NO</v>
      </c>
      <c r="CO68" s="27" t="str">
        <f t="shared" ca="1" si="40"/>
        <v/>
      </c>
      <c r="CP68" s="44" t="str">
        <f ca="1">IF(CN68="YES",IF(CO68&lt;=VLOOKUP(CA68,'Players Stats'!$C$88:$H$127,6),1,0),"")</f>
        <v/>
      </c>
      <c r="CQ68" s="27" t="str">
        <f t="shared" ca="1" si="41"/>
        <v/>
      </c>
      <c r="CR68" s="44" t="str">
        <f ca="1">IF(AND(CN68="YES",CQ68&lt;&gt;""),IF(CQ68&lt;=VLOOKUP(CA68,'Players Stats'!$C$88:$H$127,6),1,0),"")</f>
        <v/>
      </c>
      <c r="CS68" s="27" t="str">
        <f t="shared" ca="1" si="42"/>
        <v/>
      </c>
      <c r="CT68" s="44" t="str">
        <f ca="1">IF(CS68="","",IF(CS68&lt;=Simulation!$K$7,"YES","NO"))</f>
        <v/>
      </c>
      <c r="CU68" s="27" t="str">
        <f t="shared" ca="1" si="43"/>
        <v/>
      </c>
      <c r="CV68" s="44" t="str">
        <f ca="1">IF(CT68="NO",IF(CU68&lt;=Simulation!$K$9,BX68,BY68),"")</f>
        <v/>
      </c>
      <c r="CX68" s="44">
        <f t="shared" ca="1" si="44"/>
        <v>24</v>
      </c>
      <c r="CY68" s="6" t="str">
        <f t="shared" ca="1" si="45"/>
        <v>-</v>
      </c>
      <c r="CZ68" s="44">
        <f t="shared" ca="1" si="46"/>
        <v>16</v>
      </c>
      <c r="DB68" s="44" t="str">
        <f t="shared" ca="1" si="3"/>
        <v/>
      </c>
      <c r="DC68" s="44" t="str">
        <f t="shared" ca="1" si="3"/>
        <v/>
      </c>
      <c r="DD68" s="44" t="str">
        <f t="shared" ca="1" si="3"/>
        <v/>
      </c>
      <c r="DE68" s="44"/>
      <c r="DF68" s="44">
        <f ca="1">IF(DF67&lt;&gt;"",IF(AND(DF67&lt;60*Simulation!$K$8, DF67+DG68&lt;60*Simulation!$K$8),DF67+DG68,""),"")</f>
        <v>836</v>
      </c>
      <c r="DG68" s="44">
        <f ca="1">IF(DF67&lt;&gt;"",IF(AND(EF67&lt;&gt;"", DH67=EF67),RANDBETWEEN(Simulation!$N$6,Simulation!$P$6),RANDBETWEEN(Simulation!$N$5,Simulation!$P$5)),"")</f>
        <v>24</v>
      </c>
      <c r="DH68" s="44">
        <f t="shared" ca="1" si="73"/>
        <v>3</v>
      </c>
      <c r="DI68" s="44">
        <f t="shared" ca="1" si="47"/>
        <v>1</v>
      </c>
      <c r="DJ68" s="27">
        <f t="shared" ca="1" si="48"/>
        <v>5.3106245550559206E-2</v>
      </c>
      <c r="DK68" s="44">
        <f t="shared" ca="1" si="49"/>
        <v>11</v>
      </c>
      <c r="DL68" s="44" t="str">
        <f ca="1">IF(DF68&lt;&gt;"",VLOOKUP(DK68,'Players Stats'!$C$88:$D$127,2),"")</f>
        <v>Point Guard</v>
      </c>
      <c r="DM68" s="44" t="str">
        <f ca="1">IF(DF68&lt;&gt;"",VLOOKUP(DK68,'Players Stats'!$C$88:$E$127,3),"")</f>
        <v>Lance Stephenson</v>
      </c>
      <c r="DN68" s="27">
        <f t="shared" ca="1" si="50"/>
        <v>0.94538379561627151</v>
      </c>
      <c r="DO68" s="44">
        <f ca="1">IF(DF68&lt;&gt;"",VLOOKUP('Semi 1'!DK68-5*('Semi 1'!DH68-1),'Players Stats'!$B$136:$J$140,1+DI68),"")</f>
        <v>0.13875000000000001</v>
      </c>
      <c r="DP68" s="44" t="str">
        <f t="shared" ca="1" si="74"/>
        <v>NO</v>
      </c>
      <c r="DQ68" s="27">
        <f t="shared" ca="1" si="51"/>
        <v>0.85494273129782128</v>
      </c>
      <c r="DR68" s="44">
        <f ca="1">IF(DF68&lt;&gt;"",IF(DP68="NO",VLOOKUP(DK68,'Players Stats'!$C$88:$I$127,7),""),"")</f>
        <v>0.23762376237623761</v>
      </c>
      <c r="DS68" s="44">
        <f t="shared" ca="1" si="75"/>
        <v>2</v>
      </c>
      <c r="DT68" s="27">
        <f t="shared" ca="1" si="52"/>
        <v>0.45533589990213175</v>
      </c>
      <c r="DU68" s="44">
        <f ca="1">IF(DP68="NO",VLOOKUP(DK68,'Players Stats'!$C$88:$H$127,7-'Semi 1'!DS68),"")</f>
        <v>0.46</v>
      </c>
      <c r="DV68" s="44">
        <f t="shared" ca="1" si="76"/>
        <v>2</v>
      </c>
      <c r="DW68" s="27">
        <f t="shared" ca="1" si="53"/>
        <v>0.72569496485402574</v>
      </c>
      <c r="DX68" s="44" t="str">
        <f ca="1">IF(DW68="","",IF(DW68&lt;=VLOOKUP(DK68,'Players Stats'!$C$88:$L$127,10),"YES","NO"))</f>
        <v>NO</v>
      </c>
      <c r="DY68" s="27" t="str">
        <f t="shared" ca="1" si="54"/>
        <v/>
      </c>
      <c r="DZ68" s="44" t="str">
        <f ca="1">IF(DX68="YES",IF(DY68&lt;=VLOOKUP(DK68,'Players Stats'!$C$88:$H$127,6),1,0),"")</f>
        <v/>
      </c>
      <c r="EA68" s="27" t="str">
        <f t="shared" ca="1" si="55"/>
        <v/>
      </c>
      <c r="EB68" s="44" t="str">
        <f ca="1">IF(AND(DX68="YES",EA68&lt;&gt;""),IF(EA68&lt;=VLOOKUP(DK68,'Players Stats'!$C$88:$H$127,6),1,0),"")</f>
        <v/>
      </c>
      <c r="EC68" s="27" t="str">
        <f t="shared" ca="1" si="56"/>
        <v/>
      </c>
      <c r="ED68" s="44" t="str">
        <f ca="1">IF(EC68="","",IF(EC68&lt;=Simulation!$K$7,"YES","NO"))</f>
        <v/>
      </c>
      <c r="EE68" s="27" t="str">
        <f t="shared" ca="1" si="57"/>
        <v/>
      </c>
      <c r="EF68" s="44" t="str">
        <f ca="1">IF(ED68="NO",IF(EE68&lt;=Simulation!$K$9,DH68,DI68),"")</f>
        <v/>
      </c>
      <c r="EH68" s="44">
        <f t="shared" ca="1" si="58"/>
        <v>26</v>
      </c>
      <c r="EI68" s="6" t="str">
        <f t="shared" ca="1" si="59"/>
        <v>-</v>
      </c>
      <c r="EJ68" s="44">
        <f t="shared" ca="1" si="60"/>
        <v>23</v>
      </c>
      <c r="EL68" s="44" t="str">
        <f t="shared" ca="1" si="4"/>
        <v/>
      </c>
      <c r="EM68" s="44" t="str">
        <f t="shared" ca="1" si="4"/>
        <v/>
      </c>
      <c r="EN68" s="44" t="str">
        <f t="shared" ca="1" si="4"/>
        <v/>
      </c>
    </row>
    <row r="69" spans="2:144">
      <c r="B69" s="44" t="str">
        <f ca="1">IF(B68&lt;&gt;"",IF(AND(B68&lt;60*Simulation!$K$8, B68+C69&lt;60*Simulation!$K$8),B68+C69,""),"")</f>
        <v/>
      </c>
      <c r="C69" s="44" t="str">
        <f ca="1">IF(B68&lt;&gt;"",IF(AND(AB68&lt;&gt;"", D68=AB68),RANDBETWEEN(Simulation!$N$6,Simulation!$P$6),RANDBETWEEN(Simulation!$N$5,Simulation!$P$5)),"")</f>
        <v/>
      </c>
      <c r="D69" s="44" t="str">
        <f t="shared" ca="1" si="61"/>
        <v/>
      </c>
      <c r="E69" s="44" t="str">
        <f t="shared" ca="1" si="5"/>
        <v/>
      </c>
      <c r="F69" s="27"/>
      <c r="G69" s="44" t="str">
        <f t="shared" ca="1" si="7"/>
        <v/>
      </c>
      <c r="H69" s="44" t="str">
        <f ca="1">IF(B69&lt;&gt;"",VLOOKUP(G69,'Players Stats'!$C$88:$D$127,2),"")</f>
        <v/>
      </c>
      <c r="I69" s="44" t="str">
        <f ca="1">IF(B69&lt;&gt;"",VLOOKUP(G69,'Players Stats'!$C$88:$E$127,3),"")</f>
        <v/>
      </c>
      <c r="J69" s="27" t="str">
        <f t="shared" ca="1" si="8"/>
        <v/>
      </c>
      <c r="K69" s="44" t="str">
        <f ca="1">IF(B69&lt;&gt;"",VLOOKUP('Semi 1'!G69-5*('Semi 1'!D69-1),'Players Stats'!$B$136:$J$140,1+E69),"")</f>
        <v/>
      </c>
      <c r="L69" s="44" t="str">
        <f t="shared" ca="1" si="62"/>
        <v/>
      </c>
      <c r="M69" s="27" t="str">
        <f t="shared" ca="1" si="9"/>
        <v/>
      </c>
      <c r="N69" s="44" t="str">
        <f ca="1">IF(B69&lt;&gt;"",IF(L69="NO",VLOOKUP(G69,'Players Stats'!$C$88:$I$127,7),""),"")</f>
        <v/>
      </c>
      <c r="O69" s="44" t="str">
        <f t="shared" ca="1" si="63"/>
        <v/>
      </c>
      <c r="P69" s="27" t="str">
        <f t="shared" ca="1" si="10"/>
        <v/>
      </c>
      <c r="Q69" s="44" t="str">
        <f ca="1">IF(L69="NO",VLOOKUP(G69,'Players Stats'!$C$88:$H$127,7-'Semi 1'!O69),"")</f>
        <v/>
      </c>
      <c r="R69" s="44" t="str">
        <f t="shared" ca="1" si="64"/>
        <v/>
      </c>
      <c r="S69" s="27" t="str">
        <f t="shared" ca="1" si="11"/>
        <v/>
      </c>
      <c r="T69" s="44" t="str">
        <f ca="1">IF(S69="","",IF(S69&lt;=VLOOKUP(G69,'Players Stats'!$C$88:$L$127,10),"YES","NO"))</f>
        <v/>
      </c>
      <c r="U69" s="27" t="str">
        <f t="shared" ca="1" si="12"/>
        <v/>
      </c>
      <c r="V69" s="44" t="str">
        <f ca="1">IF(T69="YES",IF(U69&lt;=VLOOKUP(G69,'Players Stats'!$C$88:$H$127,6),1,0),"")</f>
        <v/>
      </c>
      <c r="W69" s="27" t="str">
        <f t="shared" ca="1" si="13"/>
        <v/>
      </c>
      <c r="X69" s="44" t="str">
        <f ca="1">IF(AND(T69="YES",W69&lt;&gt;""),IF(W69&lt;=VLOOKUP(G69,'Players Stats'!$C$88:$H$127,6),1,0),"")</f>
        <v/>
      </c>
      <c r="Y69" s="27" t="str">
        <f t="shared" ca="1" si="14"/>
        <v/>
      </c>
      <c r="Z69" s="44" t="str">
        <f ca="1">IF(Y69="","",IF(Y69&lt;=Simulation!$K$7,"YES","NO"))</f>
        <v/>
      </c>
      <c r="AA69" s="27" t="str">
        <f t="shared" ca="1" si="15"/>
        <v/>
      </c>
      <c r="AB69" s="44" t="str">
        <f ca="1">IF(Z69="NO",IF(AA69&lt;=Simulation!$K$9,D69,E69),"")</f>
        <v/>
      </c>
      <c r="AD69" s="44" t="str">
        <f t="shared" ca="1" si="16"/>
        <v/>
      </c>
      <c r="AE69" s="6" t="str">
        <f t="shared" ca="1" si="17"/>
        <v/>
      </c>
      <c r="AF69" s="44" t="str">
        <f t="shared" ca="1" si="18"/>
        <v/>
      </c>
      <c r="AH69" s="44" t="str">
        <f t="shared" ca="1" si="77"/>
        <v/>
      </c>
      <c r="AI69" s="44" t="str">
        <f t="shared" ca="1" si="77"/>
        <v/>
      </c>
      <c r="AJ69" s="44" t="str">
        <f t="shared" ca="1" si="77"/>
        <v/>
      </c>
      <c r="AL69" s="44" t="str">
        <f ca="1">IF(AL68&lt;&gt;"",IF(AND(AL68&lt;60*Simulation!$K$8, AL68+AM69&lt;60*Simulation!$K$8),AL68+AM69,""),"")</f>
        <v/>
      </c>
      <c r="AM69" s="44" t="str">
        <f ca="1">IF(AL68&lt;&gt;"",IF(AND(BL68&lt;&gt;"", AN68=BL68),RANDBETWEEN(Simulation!$N$6,Simulation!$P$6),RANDBETWEEN(Simulation!$N$5,Simulation!$P$5)),"")</f>
        <v/>
      </c>
      <c r="AN69" s="44" t="str">
        <f t="shared" ca="1" si="65"/>
        <v/>
      </c>
      <c r="AO69" s="44" t="str">
        <f t="shared" ca="1" si="19"/>
        <v/>
      </c>
      <c r="AP69" s="27"/>
      <c r="AQ69" s="44" t="str">
        <f t="shared" ca="1" si="21"/>
        <v/>
      </c>
      <c r="AR69" s="44" t="str">
        <f ca="1">IF(AL69&lt;&gt;"",VLOOKUP(AQ69,'Players Stats'!$C$88:$D$127,2),"")</f>
        <v/>
      </c>
      <c r="AS69" s="44" t="str">
        <f ca="1">IF(AL69&lt;&gt;"",VLOOKUP(AQ69,'Players Stats'!$C$88:$E$127,3),"")</f>
        <v/>
      </c>
      <c r="AT69" s="27" t="str">
        <f t="shared" ca="1" si="22"/>
        <v/>
      </c>
      <c r="AU69" s="44" t="str">
        <f ca="1">IF(AL69&lt;&gt;"",VLOOKUP('Semi 1'!AQ69-5*('Semi 1'!AN69-1),'Players Stats'!$B$136:$J$140,1+AO69),"")</f>
        <v/>
      </c>
      <c r="AV69" s="44" t="str">
        <f t="shared" ca="1" si="66"/>
        <v/>
      </c>
      <c r="AW69" s="27" t="str">
        <f t="shared" ca="1" si="23"/>
        <v/>
      </c>
      <c r="AX69" s="44" t="str">
        <f ca="1">IF(AL69&lt;&gt;"",IF(AV69="NO",VLOOKUP(AQ69,'Players Stats'!$C$88:$I$127,7),""),"")</f>
        <v/>
      </c>
      <c r="AY69" s="44" t="str">
        <f t="shared" ca="1" si="67"/>
        <v/>
      </c>
      <c r="AZ69" s="27" t="str">
        <f t="shared" ca="1" si="24"/>
        <v/>
      </c>
      <c r="BA69" s="44" t="str">
        <f ca="1">IF(AV69="NO",VLOOKUP(AQ69,'Players Stats'!$C$88:$H$127,7-'Semi 1'!AY69),"")</f>
        <v/>
      </c>
      <c r="BB69" s="44" t="str">
        <f t="shared" ca="1" si="68"/>
        <v/>
      </c>
      <c r="BC69" s="27" t="str">
        <f t="shared" ca="1" si="25"/>
        <v/>
      </c>
      <c r="BD69" s="44" t="str">
        <f ca="1">IF(BC69="","",IF(BC69&lt;=VLOOKUP(AQ69,'Players Stats'!$C$88:$L$127,10),"YES","NO"))</f>
        <v/>
      </c>
      <c r="BE69" s="27" t="str">
        <f t="shared" ca="1" si="26"/>
        <v/>
      </c>
      <c r="BF69" s="44" t="str">
        <f ca="1">IF(BD69="YES",IF(BE69&lt;=VLOOKUP(AQ69,'Players Stats'!$C$88:$H$127,6),1,0),"")</f>
        <v/>
      </c>
      <c r="BG69" s="27" t="str">
        <f t="shared" ca="1" si="27"/>
        <v/>
      </c>
      <c r="BH69" s="44" t="str">
        <f ca="1">IF(AND(BD69="YES",BG69&lt;&gt;""),IF(BG69&lt;=VLOOKUP(AQ69,'Players Stats'!$C$88:$H$127,6),1,0),"")</f>
        <v/>
      </c>
      <c r="BI69" s="27" t="str">
        <f t="shared" ca="1" si="28"/>
        <v/>
      </c>
      <c r="BJ69" s="44" t="str">
        <f ca="1">IF(BI69="","",IF(BI69&lt;=Simulation!$K$7,"YES","NO"))</f>
        <v/>
      </c>
      <c r="BK69" s="27" t="str">
        <f t="shared" ca="1" si="29"/>
        <v/>
      </c>
      <c r="BL69" s="44" t="str">
        <f ca="1">IF(BJ69="NO",IF(BK69&lt;=Simulation!$K$9,AN69,AO69),"")</f>
        <v/>
      </c>
      <c r="BN69" s="44" t="str">
        <f t="shared" ca="1" si="30"/>
        <v/>
      </c>
      <c r="BO69" s="6" t="str">
        <f t="shared" ca="1" si="31"/>
        <v/>
      </c>
      <c r="BP69" s="44" t="str">
        <f t="shared" ca="1" si="32"/>
        <v/>
      </c>
      <c r="BR69" s="44" t="str">
        <f t="shared" ca="1" si="2"/>
        <v/>
      </c>
      <c r="BS69" s="44" t="str">
        <f t="shared" ca="1" si="2"/>
        <v/>
      </c>
      <c r="BT69" s="44" t="str">
        <f t="shared" ca="1" si="2"/>
        <v/>
      </c>
      <c r="BU69" s="44"/>
      <c r="BV69" s="44">
        <f ca="1">IF(BV68&lt;&gt;"",IF(AND(BV68&lt;60*Simulation!$K$8, BV68+BW69&lt;60*Simulation!$K$8),BV68+BW69,""),"")</f>
        <v>884</v>
      </c>
      <c r="BW69" s="44">
        <f ca="1">IF(BV68&lt;&gt;"",IF(AND(CV68&lt;&gt;"", BX68=CV68),RANDBETWEEN(Simulation!$N$6,Simulation!$P$6),RANDBETWEEN(Simulation!$N$5,Simulation!$P$5)),"")</f>
        <v>8</v>
      </c>
      <c r="BX69" s="44">
        <f t="shared" ca="1" si="69"/>
        <v>3</v>
      </c>
      <c r="BY69" s="44">
        <f t="shared" ca="1" si="33"/>
        <v>1</v>
      </c>
      <c r="BZ69" s="27"/>
      <c r="CA69" s="44">
        <f t="shared" ca="1" si="35"/>
        <v>11</v>
      </c>
      <c r="CB69" s="44" t="str">
        <f ca="1">IF(BV69&lt;&gt;"",VLOOKUP(CA69,'Players Stats'!$C$88:$D$127,2),"")</f>
        <v>Point Guard</v>
      </c>
      <c r="CC69" s="44" t="str">
        <f ca="1">IF(BV69&lt;&gt;"",VLOOKUP(CA69,'Players Stats'!$C$88:$E$127,3),"")</f>
        <v>Lance Stephenson</v>
      </c>
      <c r="CD69" s="27">
        <f t="shared" ca="1" si="36"/>
        <v>0.16579694512304632</v>
      </c>
      <c r="CE69" s="44">
        <f ca="1">IF(BV69&lt;&gt;"",VLOOKUP('Semi 1'!CA69-5*('Semi 1'!BX69-1),'Players Stats'!$B$136:$J$140,1+BY69),"")</f>
        <v>0.13875000000000001</v>
      </c>
      <c r="CF69" s="44" t="str">
        <f t="shared" ca="1" si="70"/>
        <v>NO</v>
      </c>
      <c r="CG69" s="27">
        <f t="shared" ca="1" si="37"/>
        <v>0.14498357102213755</v>
      </c>
      <c r="CH69" s="44">
        <f ca="1">IF(BV69&lt;&gt;"",IF(CF69="NO",VLOOKUP(CA69,'Players Stats'!$C$88:$I$127,7),""),"")</f>
        <v>0.23762376237623761</v>
      </c>
      <c r="CI69" s="44">
        <f t="shared" ca="1" si="71"/>
        <v>3</v>
      </c>
      <c r="CJ69" s="27">
        <f t="shared" ca="1" si="38"/>
        <v>0.54603833178535222</v>
      </c>
      <c r="CK69" s="44">
        <f ca="1">IF(CF69="NO",VLOOKUP(CA69,'Players Stats'!$C$88:$H$127,7-'Semi 1'!CI69),"")</f>
        <v>0.33</v>
      </c>
      <c r="CL69" s="44">
        <f t="shared" ca="1" si="72"/>
        <v>0</v>
      </c>
      <c r="CM69" s="27" t="str">
        <f t="shared" ca="1" si="39"/>
        <v/>
      </c>
      <c r="CN69" s="44" t="str">
        <f ca="1">IF(CM69="","",IF(CM69&lt;=VLOOKUP(CA69,'Players Stats'!$C$88:$L$127,10),"YES","NO"))</f>
        <v/>
      </c>
      <c r="CO69" s="27" t="str">
        <f t="shared" ca="1" si="40"/>
        <v/>
      </c>
      <c r="CP69" s="44" t="str">
        <f ca="1">IF(CN69="YES",IF(CO69&lt;=VLOOKUP(CA69,'Players Stats'!$C$88:$H$127,6),1,0),"")</f>
        <v/>
      </c>
      <c r="CQ69" s="27" t="str">
        <f t="shared" ca="1" si="41"/>
        <v/>
      </c>
      <c r="CR69" s="44" t="str">
        <f ca="1">IF(AND(CN69="YES",CQ69&lt;&gt;""),IF(CQ69&lt;=VLOOKUP(CA69,'Players Stats'!$C$88:$H$127,6),1,0),"")</f>
        <v/>
      </c>
      <c r="CS69" s="27" t="str">
        <f t="shared" ca="1" si="42"/>
        <v/>
      </c>
      <c r="CT69" s="44" t="str">
        <f ca="1">IF(CS69="","",IF(CS69&lt;=Simulation!$K$7,"YES","NO"))</f>
        <v/>
      </c>
      <c r="CU69" s="27" t="str">
        <f t="shared" ca="1" si="43"/>
        <v/>
      </c>
      <c r="CV69" s="44" t="str">
        <f ca="1">IF(CT69="NO",IF(CU69&lt;=Simulation!$K$9,BX69,BY69),"")</f>
        <v/>
      </c>
      <c r="CX69" s="44">
        <f t="shared" ca="1" si="44"/>
        <v>24</v>
      </c>
      <c r="CY69" s="6" t="str">
        <f t="shared" ca="1" si="45"/>
        <v>-</v>
      </c>
      <c r="CZ69" s="44">
        <f t="shared" ca="1" si="46"/>
        <v>16</v>
      </c>
      <c r="DB69" s="44">
        <f t="shared" ca="1" si="3"/>
        <v>24</v>
      </c>
      <c r="DC69" s="44" t="str">
        <f t="shared" ca="1" si="3"/>
        <v>-</v>
      </c>
      <c r="DD69" s="44">
        <f t="shared" ca="1" si="3"/>
        <v>16</v>
      </c>
      <c r="DE69" s="44"/>
      <c r="DF69" s="44">
        <f ca="1">IF(DF68&lt;&gt;"",IF(AND(DF68&lt;60*Simulation!$K$8, DF68+DG69&lt;60*Simulation!$K$8),DF68+DG69,""),"")</f>
        <v>854</v>
      </c>
      <c r="DG69" s="44">
        <f ca="1">IF(DF68&lt;&gt;"",IF(AND(EF68&lt;&gt;"", DH68=EF68),RANDBETWEEN(Simulation!$N$6,Simulation!$P$6),RANDBETWEEN(Simulation!$N$5,Simulation!$P$5)),"")</f>
        <v>18</v>
      </c>
      <c r="DH69" s="44">
        <f t="shared" ca="1" si="73"/>
        <v>1</v>
      </c>
      <c r="DI69" s="44">
        <f t="shared" ca="1" si="47"/>
        <v>3</v>
      </c>
      <c r="DJ69" s="27"/>
      <c r="DK69" s="44">
        <f t="shared" ca="1" si="49"/>
        <v>1</v>
      </c>
      <c r="DL69" s="44" t="str">
        <f ca="1">IF(DF69&lt;&gt;"",VLOOKUP(DK69,'Players Stats'!$C$88:$D$127,2),"")</f>
        <v>Point Guard</v>
      </c>
      <c r="DM69" s="44" t="str">
        <f ca="1">IF(DF69&lt;&gt;"",VLOOKUP(DK69,'Players Stats'!$C$88:$E$127,3),"")</f>
        <v>Dwyane Wade</v>
      </c>
      <c r="DN69" s="27">
        <f t="shared" ca="1" si="50"/>
        <v>5.6668518664049428E-2</v>
      </c>
      <c r="DO69" s="44">
        <f ca="1">IF(DF69&lt;&gt;"",VLOOKUP('Semi 1'!DK69-5*('Semi 1'!DH69-1),'Players Stats'!$B$136:$J$140,1+DI69),"")</f>
        <v>6.9000000000000006E-2</v>
      </c>
      <c r="DP69" s="44" t="str">
        <f t="shared" ca="1" si="74"/>
        <v>YES</v>
      </c>
      <c r="DQ69" s="27" t="str">
        <f t="shared" ca="1" si="51"/>
        <v/>
      </c>
      <c r="DR69" s="44" t="str">
        <f ca="1">IF(DF69&lt;&gt;"",IF(DP69="NO",VLOOKUP(DK69,'Players Stats'!$C$88:$I$127,7),""),"")</f>
        <v/>
      </c>
      <c r="DS69" s="44" t="str">
        <f t="shared" ca="1" si="75"/>
        <v/>
      </c>
      <c r="DT69" s="27" t="str">
        <f t="shared" ca="1" si="52"/>
        <v/>
      </c>
      <c r="DU69" s="44" t="str">
        <f ca="1">IF(DP69="NO",VLOOKUP(DK69,'Players Stats'!$C$88:$H$127,7-'Semi 1'!DS69),"")</f>
        <v/>
      </c>
      <c r="DV69" s="44" t="str">
        <f t="shared" ca="1" si="76"/>
        <v/>
      </c>
      <c r="DW69" s="27" t="str">
        <f t="shared" ca="1" si="53"/>
        <v/>
      </c>
      <c r="DX69" s="44" t="str">
        <f ca="1">IF(DW69="","",IF(DW69&lt;=VLOOKUP(DK69,'Players Stats'!$C$88:$L$127,10),"YES","NO"))</f>
        <v/>
      </c>
      <c r="DY69" s="27" t="str">
        <f t="shared" ca="1" si="54"/>
        <v/>
      </c>
      <c r="DZ69" s="44" t="str">
        <f ca="1">IF(DX69="YES",IF(DY69&lt;=VLOOKUP(DK69,'Players Stats'!$C$88:$H$127,6),1,0),"")</f>
        <v/>
      </c>
      <c r="EA69" s="27" t="str">
        <f t="shared" ca="1" si="55"/>
        <v/>
      </c>
      <c r="EB69" s="44" t="str">
        <f ca="1">IF(AND(DX69="YES",EA69&lt;&gt;""),IF(EA69&lt;=VLOOKUP(DK69,'Players Stats'!$C$88:$H$127,6),1,0),"")</f>
        <v/>
      </c>
      <c r="EC69" s="27" t="str">
        <f t="shared" ca="1" si="56"/>
        <v/>
      </c>
      <c r="ED69" s="44" t="str">
        <f ca="1">IF(EC69="","",IF(EC69&lt;=Simulation!$K$7,"YES","NO"))</f>
        <v/>
      </c>
      <c r="EE69" s="27" t="str">
        <f t="shared" ca="1" si="57"/>
        <v/>
      </c>
      <c r="EF69" s="44" t="str">
        <f ca="1">IF(ED69="NO",IF(EE69&lt;=Simulation!$K$9,DH69,DI69),"")</f>
        <v/>
      </c>
      <c r="EH69" s="44">
        <f t="shared" ca="1" si="58"/>
        <v>26</v>
      </c>
      <c r="EI69" s="6" t="str">
        <f t="shared" ca="1" si="59"/>
        <v>-</v>
      </c>
      <c r="EJ69" s="44">
        <f t="shared" ca="1" si="60"/>
        <v>23</v>
      </c>
      <c r="EL69" s="44" t="str">
        <f t="shared" ca="1" si="4"/>
        <v/>
      </c>
      <c r="EM69" s="44" t="str">
        <f t="shared" ca="1" si="4"/>
        <v/>
      </c>
      <c r="EN69" s="44" t="str">
        <f t="shared" ca="1" si="4"/>
        <v/>
      </c>
    </row>
    <row r="70" spans="2:144">
      <c r="B70" s="44" t="str">
        <f ca="1">IF(B69&lt;&gt;"",IF(AND(B69&lt;60*Simulation!$K$8, B69+C70&lt;60*Simulation!$K$8),B69+C70,""),"")</f>
        <v/>
      </c>
      <c r="C70" s="44" t="str">
        <f ca="1">IF(B69&lt;&gt;"",IF(AND(AB69&lt;&gt;"", D69=AB69),RANDBETWEEN(Simulation!$N$6,Simulation!$P$6),RANDBETWEEN(Simulation!$N$5,Simulation!$P$5)),"")</f>
        <v/>
      </c>
      <c r="D70" s="44" t="str">
        <f t="shared" ca="1" si="61"/>
        <v/>
      </c>
      <c r="E70" s="44" t="str">
        <f t="shared" ca="1" si="5"/>
        <v/>
      </c>
      <c r="F70" s="27" t="str">
        <f t="shared" ca="1" si="6"/>
        <v/>
      </c>
      <c r="G70" s="44" t="str">
        <f t="shared" ca="1" si="7"/>
        <v/>
      </c>
      <c r="H70" s="44" t="str">
        <f ca="1">IF(B70&lt;&gt;"",VLOOKUP(G70,'Players Stats'!$C$88:$D$127,2),"")</f>
        <v/>
      </c>
      <c r="I70" s="44" t="str">
        <f ca="1">IF(B70&lt;&gt;"",VLOOKUP(G70,'Players Stats'!$C$88:$E$127,3),"")</f>
        <v/>
      </c>
      <c r="J70" s="27" t="str">
        <f t="shared" ca="1" si="8"/>
        <v/>
      </c>
      <c r="K70" s="44" t="str">
        <f ca="1">IF(B70&lt;&gt;"",VLOOKUP('Semi 1'!G70-5*('Semi 1'!D70-1),'Players Stats'!$B$136:$J$140,1+E70),"")</f>
        <v/>
      </c>
      <c r="L70" s="44" t="str">
        <f t="shared" ca="1" si="62"/>
        <v/>
      </c>
      <c r="M70" s="27" t="str">
        <f t="shared" ca="1" si="9"/>
        <v/>
      </c>
      <c r="N70" s="44" t="str">
        <f ca="1">IF(B70&lt;&gt;"",IF(L70="NO",VLOOKUP(G70,'Players Stats'!$C$88:$I$127,7),""),"")</f>
        <v/>
      </c>
      <c r="O70" s="44" t="str">
        <f t="shared" ca="1" si="63"/>
        <v/>
      </c>
      <c r="P70" s="27" t="str">
        <f t="shared" ca="1" si="10"/>
        <v/>
      </c>
      <c r="Q70" s="44" t="str">
        <f ca="1">IF(L70="NO",VLOOKUP(G70,'Players Stats'!$C$88:$H$127,7-'Semi 1'!O70),"")</f>
        <v/>
      </c>
      <c r="R70" s="44" t="str">
        <f t="shared" ca="1" si="64"/>
        <v/>
      </c>
      <c r="S70" s="27" t="str">
        <f t="shared" ca="1" si="11"/>
        <v/>
      </c>
      <c r="T70" s="44" t="str">
        <f ca="1">IF(S70="","",IF(S70&lt;=VLOOKUP(G70,'Players Stats'!$C$88:$L$127,10),"YES","NO"))</f>
        <v/>
      </c>
      <c r="U70" s="27" t="str">
        <f t="shared" ca="1" si="12"/>
        <v/>
      </c>
      <c r="V70" s="44" t="str">
        <f ca="1">IF(T70="YES",IF(U70&lt;=VLOOKUP(G70,'Players Stats'!$C$88:$H$127,6),1,0),"")</f>
        <v/>
      </c>
      <c r="W70" s="27" t="str">
        <f t="shared" ca="1" si="13"/>
        <v/>
      </c>
      <c r="X70" s="44" t="str">
        <f ca="1">IF(AND(T70="YES",W70&lt;&gt;""),IF(W70&lt;=VLOOKUP(G70,'Players Stats'!$C$88:$H$127,6),1,0),"")</f>
        <v/>
      </c>
      <c r="Y70" s="27" t="str">
        <f t="shared" ca="1" si="14"/>
        <v/>
      </c>
      <c r="Z70" s="44" t="str">
        <f ca="1">IF(Y70="","",IF(Y70&lt;=Simulation!$K$7,"YES","NO"))</f>
        <v/>
      </c>
      <c r="AA70" s="27" t="str">
        <f t="shared" ca="1" si="15"/>
        <v/>
      </c>
      <c r="AB70" s="44" t="str">
        <f ca="1">IF(Z70="NO",IF(AA70&lt;=Simulation!$K$9,D70,E70),"")</f>
        <v/>
      </c>
      <c r="AD70" s="44" t="str">
        <f t="shared" ca="1" si="16"/>
        <v/>
      </c>
      <c r="AE70" s="6" t="str">
        <f t="shared" ca="1" si="17"/>
        <v/>
      </c>
      <c r="AF70" s="44" t="str">
        <f t="shared" ca="1" si="18"/>
        <v/>
      </c>
      <c r="AH70" s="44" t="str">
        <f t="shared" ca="1" si="77"/>
        <v/>
      </c>
      <c r="AI70" s="44" t="str">
        <f t="shared" ca="1" si="77"/>
        <v/>
      </c>
      <c r="AJ70" s="44" t="str">
        <f t="shared" ca="1" si="77"/>
        <v/>
      </c>
      <c r="AL70" s="44" t="str">
        <f ca="1">IF(AL69&lt;&gt;"",IF(AND(AL69&lt;60*Simulation!$K$8, AL69+AM70&lt;60*Simulation!$K$8),AL69+AM70,""),"")</f>
        <v/>
      </c>
      <c r="AM70" s="44" t="str">
        <f ca="1">IF(AL69&lt;&gt;"",IF(AND(BL69&lt;&gt;"", AN69=BL69),RANDBETWEEN(Simulation!$N$6,Simulation!$P$6),RANDBETWEEN(Simulation!$N$5,Simulation!$P$5)),"")</f>
        <v/>
      </c>
      <c r="AN70" s="44" t="str">
        <f t="shared" ca="1" si="65"/>
        <v/>
      </c>
      <c r="AO70" s="44" t="str">
        <f t="shared" ca="1" si="19"/>
        <v/>
      </c>
      <c r="AP70" s="27" t="str">
        <f t="shared" ref="AP70:AP90" ca="1" si="78">IF(AL70&lt;&gt;"",RAND(),"")</f>
        <v/>
      </c>
      <c r="AQ70" s="44" t="str">
        <f t="shared" ca="1" si="21"/>
        <v/>
      </c>
      <c r="AR70" s="44" t="str">
        <f ca="1">IF(AL70&lt;&gt;"",VLOOKUP(AQ70,'Players Stats'!$C$88:$D$127,2),"")</f>
        <v/>
      </c>
      <c r="AS70" s="44" t="str">
        <f ca="1">IF(AL70&lt;&gt;"",VLOOKUP(AQ70,'Players Stats'!$C$88:$E$127,3),"")</f>
        <v/>
      </c>
      <c r="AT70" s="27" t="str">
        <f t="shared" ca="1" si="22"/>
        <v/>
      </c>
      <c r="AU70" s="44" t="str">
        <f ca="1">IF(AL70&lt;&gt;"",VLOOKUP('Semi 1'!AQ70-5*('Semi 1'!AN70-1),'Players Stats'!$B$136:$J$140,1+AO70),"")</f>
        <v/>
      </c>
      <c r="AV70" s="44" t="str">
        <f t="shared" ca="1" si="66"/>
        <v/>
      </c>
      <c r="AW70" s="27" t="str">
        <f t="shared" ca="1" si="23"/>
        <v/>
      </c>
      <c r="AX70" s="44" t="str">
        <f ca="1">IF(AL70&lt;&gt;"",IF(AV70="NO",VLOOKUP(AQ70,'Players Stats'!$C$88:$I$127,7),""),"")</f>
        <v/>
      </c>
      <c r="AY70" s="44" t="str">
        <f t="shared" ca="1" si="67"/>
        <v/>
      </c>
      <c r="AZ70" s="27" t="str">
        <f t="shared" ca="1" si="24"/>
        <v/>
      </c>
      <c r="BA70" s="44" t="str">
        <f ca="1">IF(AV70="NO",VLOOKUP(AQ70,'Players Stats'!$C$88:$H$127,7-'Semi 1'!AY70),"")</f>
        <v/>
      </c>
      <c r="BB70" s="44" t="str">
        <f t="shared" ca="1" si="68"/>
        <v/>
      </c>
      <c r="BC70" s="27" t="str">
        <f t="shared" ca="1" si="25"/>
        <v/>
      </c>
      <c r="BD70" s="44" t="str">
        <f ca="1">IF(BC70="","",IF(BC70&lt;=VLOOKUP(AQ70,'Players Stats'!$C$88:$L$127,10),"YES","NO"))</f>
        <v/>
      </c>
      <c r="BE70" s="27" t="str">
        <f t="shared" ca="1" si="26"/>
        <v/>
      </c>
      <c r="BF70" s="44" t="str">
        <f ca="1">IF(BD70="YES",IF(BE70&lt;=VLOOKUP(AQ70,'Players Stats'!$C$88:$H$127,6),1,0),"")</f>
        <v/>
      </c>
      <c r="BG70" s="27" t="str">
        <f t="shared" ca="1" si="27"/>
        <v/>
      </c>
      <c r="BH70" s="44" t="str">
        <f ca="1">IF(AND(BD70="YES",BG70&lt;&gt;""),IF(BG70&lt;=VLOOKUP(AQ70,'Players Stats'!$C$88:$H$127,6),1,0),"")</f>
        <v/>
      </c>
      <c r="BI70" s="27" t="str">
        <f t="shared" ca="1" si="28"/>
        <v/>
      </c>
      <c r="BJ70" s="44" t="str">
        <f ca="1">IF(BI70="","",IF(BI70&lt;=Simulation!$K$7,"YES","NO"))</f>
        <v/>
      </c>
      <c r="BK70" s="27" t="str">
        <f t="shared" ca="1" si="29"/>
        <v/>
      </c>
      <c r="BL70" s="44" t="str">
        <f ca="1">IF(BJ70="NO",IF(BK70&lt;=Simulation!$K$9,AN70,AO70),"")</f>
        <v/>
      </c>
      <c r="BN70" s="44" t="str">
        <f t="shared" ca="1" si="30"/>
        <v/>
      </c>
      <c r="BO70" s="6" t="str">
        <f t="shared" ca="1" si="31"/>
        <v/>
      </c>
      <c r="BP70" s="44" t="str">
        <f t="shared" ca="1" si="32"/>
        <v/>
      </c>
      <c r="BR70" s="44" t="str">
        <f t="shared" ca="1" si="2"/>
        <v/>
      </c>
      <c r="BS70" s="44" t="str">
        <f t="shared" ca="1" si="2"/>
        <v/>
      </c>
      <c r="BT70" s="44" t="str">
        <f t="shared" ca="1" si="2"/>
        <v/>
      </c>
      <c r="BU70" s="44"/>
      <c r="BV70" s="44" t="str">
        <f ca="1">IF(BV69&lt;&gt;"",IF(AND(BV69&lt;60*Simulation!$K$8, BV69+BW70&lt;60*Simulation!$K$8),BV69+BW70,""),"")</f>
        <v/>
      </c>
      <c r="BW70" s="44">
        <f ca="1">IF(BV69&lt;&gt;"",IF(AND(CV69&lt;&gt;"", BX69=CV69),RANDBETWEEN(Simulation!$N$6,Simulation!$P$6),RANDBETWEEN(Simulation!$N$5,Simulation!$P$5)),"")</f>
        <v>24</v>
      </c>
      <c r="BX70" s="44" t="str">
        <f t="shared" ca="1" si="69"/>
        <v/>
      </c>
      <c r="BY70" s="44" t="str">
        <f t="shared" ca="1" si="33"/>
        <v/>
      </c>
      <c r="BZ70" s="27" t="str">
        <f t="shared" ref="BZ70:BZ90" ca="1" si="79">IF(BV70&lt;&gt;"",RAND(),"")</f>
        <v/>
      </c>
      <c r="CA70" s="44" t="str">
        <f t="shared" ca="1" si="35"/>
        <v/>
      </c>
      <c r="CB70" s="44" t="str">
        <f ca="1">IF(BV70&lt;&gt;"",VLOOKUP(CA70,'Players Stats'!$C$88:$D$127,2),"")</f>
        <v/>
      </c>
      <c r="CC70" s="44" t="str">
        <f ca="1">IF(BV70&lt;&gt;"",VLOOKUP(CA70,'Players Stats'!$C$88:$E$127,3),"")</f>
        <v/>
      </c>
      <c r="CD70" s="27" t="str">
        <f t="shared" ca="1" si="36"/>
        <v/>
      </c>
      <c r="CE70" s="44" t="str">
        <f ca="1">IF(BV70&lt;&gt;"",VLOOKUP('Semi 1'!CA70-5*('Semi 1'!BX70-1),'Players Stats'!$B$136:$J$140,1+BY70),"")</f>
        <v/>
      </c>
      <c r="CF70" s="44" t="str">
        <f t="shared" ca="1" si="70"/>
        <v/>
      </c>
      <c r="CG70" s="27" t="str">
        <f t="shared" ca="1" si="37"/>
        <v/>
      </c>
      <c r="CH70" s="44" t="str">
        <f ca="1">IF(BV70&lt;&gt;"",IF(CF70="NO",VLOOKUP(CA70,'Players Stats'!$C$88:$I$127,7),""),"")</f>
        <v/>
      </c>
      <c r="CI70" s="44" t="str">
        <f t="shared" ca="1" si="71"/>
        <v/>
      </c>
      <c r="CJ70" s="27" t="str">
        <f t="shared" ca="1" si="38"/>
        <v/>
      </c>
      <c r="CK70" s="44" t="str">
        <f ca="1">IF(CF70="NO",VLOOKUP(CA70,'Players Stats'!$C$88:$H$127,7-'Semi 1'!CI70),"")</f>
        <v/>
      </c>
      <c r="CL70" s="44" t="str">
        <f t="shared" ca="1" si="72"/>
        <v/>
      </c>
      <c r="CM70" s="27" t="str">
        <f t="shared" ca="1" si="39"/>
        <v/>
      </c>
      <c r="CN70" s="44" t="str">
        <f ca="1">IF(CM70="","",IF(CM70&lt;=VLOOKUP(CA70,'Players Stats'!$C$88:$L$127,10),"YES","NO"))</f>
        <v/>
      </c>
      <c r="CO70" s="27" t="str">
        <f t="shared" ca="1" si="40"/>
        <v/>
      </c>
      <c r="CP70" s="44" t="str">
        <f ca="1">IF(CN70="YES",IF(CO70&lt;=VLOOKUP(CA70,'Players Stats'!$C$88:$H$127,6),1,0),"")</f>
        <v/>
      </c>
      <c r="CQ70" s="27" t="str">
        <f t="shared" ca="1" si="41"/>
        <v/>
      </c>
      <c r="CR70" s="44" t="str">
        <f ca="1">IF(AND(CN70="YES",CQ70&lt;&gt;""),IF(CQ70&lt;=VLOOKUP(CA70,'Players Stats'!$C$88:$H$127,6),1,0),"")</f>
        <v/>
      </c>
      <c r="CS70" s="27" t="str">
        <f t="shared" ca="1" si="42"/>
        <v/>
      </c>
      <c r="CT70" s="44" t="str">
        <f ca="1">IF(CS70="","",IF(CS70&lt;=Simulation!$K$7,"YES","NO"))</f>
        <v/>
      </c>
      <c r="CU70" s="27" t="str">
        <f t="shared" ca="1" si="43"/>
        <v/>
      </c>
      <c r="CV70" s="44" t="str">
        <f ca="1">IF(CT70="NO",IF(CU70&lt;=Simulation!$K$9,BX70,BY70),"")</f>
        <v/>
      </c>
      <c r="CX70" s="44" t="str">
        <f t="shared" ca="1" si="44"/>
        <v/>
      </c>
      <c r="CY70" s="6" t="str">
        <f t="shared" ca="1" si="45"/>
        <v/>
      </c>
      <c r="CZ70" s="44" t="str">
        <f t="shared" ca="1" si="46"/>
        <v/>
      </c>
      <c r="DB70" s="44" t="str">
        <f t="shared" ca="1" si="3"/>
        <v/>
      </c>
      <c r="DC70" s="44" t="str">
        <f t="shared" ca="1" si="3"/>
        <v/>
      </c>
      <c r="DD70" s="44" t="str">
        <f t="shared" ca="1" si="3"/>
        <v/>
      </c>
      <c r="DE70" s="44"/>
      <c r="DF70" s="44">
        <f ca="1">IF(DF69&lt;&gt;"",IF(AND(DF69&lt;60*Simulation!$K$8, DF69+DG70&lt;60*Simulation!$K$8),DF69+DG70,""),"")</f>
        <v>877</v>
      </c>
      <c r="DG70" s="44">
        <f ca="1">IF(DF69&lt;&gt;"",IF(AND(EF69&lt;&gt;"", DH69=EF69),RANDBETWEEN(Simulation!$N$6,Simulation!$P$6),RANDBETWEEN(Simulation!$N$5,Simulation!$P$5)),"")</f>
        <v>23</v>
      </c>
      <c r="DH70" s="44">
        <f t="shared" ca="1" si="73"/>
        <v>3</v>
      </c>
      <c r="DI70" s="44">
        <f t="shared" ca="1" si="47"/>
        <v>1</v>
      </c>
      <c r="DJ70" s="27">
        <f t="shared" ref="DJ70:DJ90" ca="1" si="80">IF(DF70&lt;&gt;"",RAND(),"")</f>
        <v>0.67400363192652191</v>
      </c>
      <c r="DK70" s="44">
        <f t="shared" ca="1" si="49"/>
        <v>14</v>
      </c>
      <c r="DL70" s="44" t="str">
        <f ca="1">IF(DF70&lt;&gt;"",VLOOKUP(DK70,'Players Stats'!$C$88:$D$127,2),"")</f>
        <v>Power Forward</v>
      </c>
      <c r="DM70" s="44" t="str">
        <f ca="1">IF(DF70&lt;&gt;"",VLOOKUP(DK70,'Players Stats'!$C$88:$E$127,3),"")</f>
        <v>Paul George</v>
      </c>
      <c r="DN70" s="27">
        <f t="shared" ca="1" si="50"/>
        <v>8.4090932517461581E-2</v>
      </c>
      <c r="DO70" s="44">
        <f ca="1">IF(DF70&lt;&gt;"",VLOOKUP('Semi 1'!DK70-5*('Semi 1'!DH70-1),'Players Stats'!$B$136:$J$140,1+DI70),"")</f>
        <v>6.59E-2</v>
      </c>
      <c r="DP70" s="44" t="str">
        <f t="shared" ca="1" si="74"/>
        <v>NO</v>
      </c>
      <c r="DQ70" s="27">
        <f t="shared" ca="1" si="51"/>
        <v>0.54901512887110171</v>
      </c>
      <c r="DR70" s="44">
        <f ca="1">IF(DF70&lt;&gt;"",IF(DP70="NO",VLOOKUP(DK70,'Players Stats'!$C$88:$I$127,7),""),"")</f>
        <v>0.28365384615384615</v>
      </c>
      <c r="DS70" s="44">
        <f t="shared" ca="1" si="75"/>
        <v>2</v>
      </c>
      <c r="DT70" s="27">
        <f t="shared" ca="1" si="52"/>
        <v>0.80396628958365879</v>
      </c>
      <c r="DU70" s="44">
        <f ca="1">IF(DP70="NO",VLOOKUP(DK70,'Players Stats'!$C$88:$H$127,7-'Semi 1'!DS70),"")</f>
        <v>0.41899999999999998</v>
      </c>
      <c r="DV70" s="44">
        <f t="shared" ca="1" si="76"/>
        <v>0</v>
      </c>
      <c r="DW70" s="27">
        <f t="shared" ca="1" si="53"/>
        <v>0.38688830802943686</v>
      </c>
      <c r="DX70" s="44" t="str">
        <f ca="1">IF(DW70="","",IF(DW70&lt;=VLOOKUP(DK70,'Players Stats'!$C$88:$L$127,10),"YES","NO"))</f>
        <v>NO</v>
      </c>
      <c r="DY70" s="27" t="str">
        <f t="shared" ca="1" si="54"/>
        <v/>
      </c>
      <c r="DZ70" s="44" t="str">
        <f ca="1">IF(DX70="YES",IF(DY70&lt;=VLOOKUP(DK70,'Players Stats'!$C$88:$H$127,6),1,0),"")</f>
        <v/>
      </c>
      <c r="EA70" s="27" t="str">
        <f t="shared" ca="1" si="55"/>
        <v/>
      </c>
      <c r="EB70" s="44" t="str">
        <f ca="1">IF(AND(DX70="YES",EA70&lt;&gt;""),IF(EA70&lt;=VLOOKUP(DK70,'Players Stats'!$C$88:$H$127,6),1,0),"")</f>
        <v/>
      </c>
      <c r="EC70" s="27">
        <f t="shared" ca="1" si="56"/>
        <v>0.13426301061223078</v>
      </c>
      <c r="ED70" s="44" t="str">
        <f ca="1">IF(EC70="","",IF(EC70&lt;=Simulation!$K$7,"YES","NO"))</f>
        <v>NO</v>
      </c>
      <c r="EE70" s="27">
        <f t="shared" ca="1" si="57"/>
        <v>0.94576374715179712</v>
      </c>
      <c r="EF70" s="44">
        <f ca="1">IF(ED70="NO",IF(EE70&lt;=Simulation!$K$9,DH70,DI70),"")</f>
        <v>1</v>
      </c>
      <c r="EH70" s="44">
        <f t="shared" ca="1" si="58"/>
        <v>26</v>
      </c>
      <c r="EI70" s="6" t="str">
        <f t="shared" ca="1" si="59"/>
        <v>-</v>
      </c>
      <c r="EJ70" s="44">
        <f t="shared" ca="1" si="60"/>
        <v>23</v>
      </c>
      <c r="EL70" s="44" t="str">
        <f t="shared" ca="1" si="4"/>
        <v/>
      </c>
      <c r="EM70" s="44" t="str">
        <f t="shared" ca="1" si="4"/>
        <v/>
      </c>
      <c r="EN70" s="44" t="str">
        <f t="shared" ca="1" si="4"/>
        <v/>
      </c>
    </row>
    <row r="71" spans="2:144">
      <c r="B71" s="44" t="str">
        <f ca="1">IF(B70&lt;&gt;"",IF(AND(B70&lt;60*Simulation!$K$8, B70+C71&lt;60*Simulation!$K$8),B70+C71,""),"")</f>
        <v/>
      </c>
      <c r="C71" s="44" t="str">
        <f ca="1">IF(B70&lt;&gt;"",IF(AND(AB70&lt;&gt;"", D70=AB70),RANDBETWEEN(Simulation!$N$6,Simulation!$P$6),RANDBETWEEN(Simulation!$N$5,Simulation!$P$5)),"")</f>
        <v/>
      </c>
      <c r="D71" s="44" t="str">
        <f t="shared" ca="1" si="61"/>
        <v/>
      </c>
      <c r="E71" s="44" t="str">
        <f t="shared" ca="1" si="5"/>
        <v/>
      </c>
      <c r="F71" s="27" t="str">
        <f t="shared" ca="1" si="6"/>
        <v/>
      </c>
      <c r="G71" s="44" t="str">
        <f t="shared" ca="1" si="7"/>
        <v/>
      </c>
      <c r="H71" s="44" t="str">
        <f ca="1">IF(B71&lt;&gt;"",VLOOKUP(G71,'Players Stats'!$C$88:$D$127,2),"")</f>
        <v/>
      </c>
      <c r="I71" s="44" t="str">
        <f ca="1">IF(B71&lt;&gt;"",VLOOKUP(G71,'Players Stats'!$C$88:$E$127,3),"")</f>
        <v/>
      </c>
      <c r="J71" s="27" t="str">
        <f t="shared" ca="1" si="8"/>
        <v/>
      </c>
      <c r="K71" s="44" t="str">
        <f ca="1">IF(B71&lt;&gt;"",VLOOKUP('Semi 1'!G71-5*('Semi 1'!D71-1),'Players Stats'!$B$136:$J$140,1+E71),"")</f>
        <v/>
      </c>
      <c r="L71" s="44" t="str">
        <f t="shared" ca="1" si="62"/>
        <v/>
      </c>
      <c r="M71" s="27" t="str">
        <f t="shared" ca="1" si="9"/>
        <v/>
      </c>
      <c r="N71" s="44" t="str">
        <f ca="1">IF(B71&lt;&gt;"",IF(L71="NO",VLOOKUP(G71,'Players Stats'!$C$88:$I$127,7),""),"")</f>
        <v/>
      </c>
      <c r="O71" s="44" t="str">
        <f t="shared" ca="1" si="63"/>
        <v/>
      </c>
      <c r="P71" s="27" t="str">
        <f t="shared" ca="1" si="10"/>
        <v/>
      </c>
      <c r="Q71" s="44" t="str">
        <f ca="1">IF(L71="NO",VLOOKUP(G71,'Players Stats'!$C$88:$H$127,7-'Semi 1'!O71),"")</f>
        <v/>
      </c>
      <c r="R71" s="44" t="str">
        <f t="shared" ca="1" si="64"/>
        <v/>
      </c>
      <c r="S71" s="27" t="str">
        <f t="shared" ca="1" si="11"/>
        <v/>
      </c>
      <c r="T71" s="44" t="str">
        <f ca="1">IF(S71="","",IF(S71&lt;=VLOOKUP(G71,'Players Stats'!$C$88:$L$127,10),"YES","NO"))</f>
        <v/>
      </c>
      <c r="U71" s="27" t="str">
        <f t="shared" ca="1" si="12"/>
        <v/>
      </c>
      <c r="V71" s="44" t="str">
        <f ca="1">IF(T71="YES",IF(U71&lt;=VLOOKUP(G71,'Players Stats'!$C$88:$H$127,6),1,0),"")</f>
        <v/>
      </c>
      <c r="W71" s="27" t="str">
        <f t="shared" ca="1" si="13"/>
        <v/>
      </c>
      <c r="X71" s="44" t="str">
        <f ca="1">IF(AND(T71="YES",W71&lt;&gt;""),IF(W71&lt;=VLOOKUP(G71,'Players Stats'!$C$88:$H$127,6),1,0),"")</f>
        <v/>
      </c>
      <c r="Y71" s="27" t="str">
        <f t="shared" ca="1" si="14"/>
        <v/>
      </c>
      <c r="Z71" s="44" t="str">
        <f ca="1">IF(Y71="","",IF(Y71&lt;=Simulation!$K$7,"YES","NO"))</f>
        <v/>
      </c>
      <c r="AA71" s="27" t="str">
        <f t="shared" ca="1" si="15"/>
        <v/>
      </c>
      <c r="AB71" s="44" t="str">
        <f ca="1">IF(Z71="NO",IF(AA71&lt;=Simulation!$K$9,D71,E71),"")</f>
        <v/>
      </c>
      <c r="AD71" s="44" t="str">
        <f t="shared" ca="1" si="16"/>
        <v/>
      </c>
      <c r="AE71" s="6" t="str">
        <f t="shared" ca="1" si="17"/>
        <v/>
      </c>
      <c r="AF71" s="44" t="str">
        <f t="shared" ca="1" si="18"/>
        <v/>
      </c>
      <c r="AH71" s="44" t="str">
        <f t="shared" ca="1" si="77"/>
        <v/>
      </c>
      <c r="AI71" s="44" t="str">
        <f t="shared" ca="1" si="77"/>
        <v/>
      </c>
      <c r="AJ71" s="44" t="str">
        <f t="shared" ca="1" si="77"/>
        <v/>
      </c>
      <c r="AL71" s="44" t="str">
        <f ca="1">IF(AL70&lt;&gt;"",IF(AND(AL70&lt;60*Simulation!$K$8, AL70+AM71&lt;60*Simulation!$K$8),AL70+AM71,""),"")</f>
        <v/>
      </c>
      <c r="AM71" s="44" t="str">
        <f ca="1">IF(AL70&lt;&gt;"",IF(AND(BL70&lt;&gt;"", AN70=BL70),RANDBETWEEN(Simulation!$N$6,Simulation!$P$6),RANDBETWEEN(Simulation!$N$5,Simulation!$P$5)),"")</f>
        <v/>
      </c>
      <c r="AN71" s="44" t="str">
        <f t="shared" ca="1" si="65"/>
        <v/>
      </c>
      <c r="AO71" s="44" t="str">
        <f t="shared" ca="1" si="19"/>
        <v/>
      </c>
      <c r="AP71" s="27" t="str">
        <f t="shared" ca="1" si="78"/>
        <v/>
      </c>
      <c r="AQ71" s="44" t="str">
        <f t="shared" ca="1" si="21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22"/>
        <v/>
      </c>
      <c r="AU71" s="44" t="str">
        <f ca="1">IF(AL71&lt;&gt;"",VLOOKUP('Semi 1'!AQ71-5*('Semi 1'!AN71-1),'Players Stats'!$B$136:$J$140,1+AO71),"")</f>
        <v/>
      </c>
      <c r="AV71" s="44" t="str">
        <f t="shared" ca="1" si="66"/>
        <v/>
      </c>
      <c r="AW71" s="27" t="str">
        <f t="shared" ca="1" si="23"/>
        <v/>
      </c>
      <c r="AX71" s="44" t="str">
        <f ca="1">IF(AL71&lt;&gt;"",IF(AV71="NO",VLOOKUP(AQ71,'Players Stats'!$C$88:$I$127,7),""),"")</f>
        <v/>
      </c>
      <c r="AY71" s="44" t="str">
        <f t="shared" ca="1" si="67"/>
        <v/>
      </c>
      <c r="AZ71" s="27" t="str">
        <f t="shared" ca="1" si="24"/>
        <v/>
      </c>
      <c r="BA71" s="44" t="str">
        <f ca="1">IF(AV71="NO",VLOOKUP(AQ71,'Players Stats'!$C$88:$H$127,7-'Semi 1'!AY71),"")</f>
        <v/>
      </c>
      <c r="BB71" s="44" t="str">
        <f t="shared" ca="1" si="68"/>
        <v/>
      </c>
      <c r="BC71" s="27" t="str">
        <f t="shared" ca="1" si="25"/>
        <v/>
      </c>
      <c r="BD71" s="44" t="str">
        <f ca="1">IF(BC71="","",IF(BC71&lt;=VLOOKUP(AQ71,'Players Stats'!$C$88:$L$127,10),"YES","NO"))</f>
        <v/>
      </c>
      <c r="BE71" s="27" t="str">
        <f t="shared" ca="1" si="26"/>
        <v/>
      </c>
      <c r="BF71" s="44" t="str">
        <f ca="1">IF(BD71="YES",IF(BE71&lt;=VLOOKUP(AQ71,'Players Stats'!$C$88:$H$127,6),1,0),"")</f>
        <v/>
      </c>
      <c r="BG71" s="27" t="str">
        <f t="shared" ca="1" si="27"/>
        <v/>
      </c>
      <c r="BH71" s="44" t="str">
        <f ca="1">IF(AND(BD71="YES",BG71&lt;&gt;""),IF(BG71&lt;=VLOOKUP(AQ71,'Players Stats'!$C$88:$H$127,6),1,0),"")</f>
        <v/>
      </c>
      <c r="BI71" s="27" t="str">
        <f t="shared" ca="1" si="28"/>
        <v/>
      </c>
      <c r="BJ71" s="44" t="str">
        <f ca="1">IF(BI71="","",IF(BI71&lt;=Simulation!$K$7,"YES","NO"))</f>
        <v/>
      </c>
      <c r="BK71" s="27" t="str">
        <f t="shared" ca="1" si="29"/>
        <v/>
      </c>
      <c r="BL71" s="44" t="str">
        <f ca="1">IF(BJ71="NO",IF(BK71&lt;=Simulation!$K$9,AN71,AO71),"")</f>
        <v/>
      </c>
      <c r="BN71" s="44" t="str">
        <f t="shared" ca="1" si="30"/>
        <v/>
      </c>
      <c r="BO71" s="6" t="str">
        <f t="shared" ca="1" si="31"/>
        <v/>
      </c>
      <c r="BP71" s="44" t="str">
        <f t="shared" ca="1" si="32"/>
        <v/>
      </c>
      <c r="BR71" s="44" t="str">
        <f t="shared" ca="1" si="2"/>
        <v/>
      </c>
      <c r="BS71" s="44" t="str">
        <f t="shared" ca="1" si="2"/>
        <v/>
      </c>
      <c r="BT71" s="44" t="str">
        <f t="shared" ca="1" si="2"/>
        <v/>
      </c>
      <c r="BU71" s="44"/>
      <c r="BV71" s="44" t="str">
        <f ca="1">IF(BV70&lt;&gt;"",IF(AND(BV70&lt;60*Simulation!$K$8, BV70+BW71&lt;60*Simulation!$K$8),BV70+BW71,""),"")</f>
        <v/>
      </c>
      <c r="BW71" s="44" t="str">
        <f ca="1">IF(BV70&lt;&gt;"",IF(AND(CV70&lt;&gt;"", BX70=CV70),RANDBETWEEN(Simulation!$N$6,Simulation!$P$6),RANDBETWEEN(Simulation!$N$5,Simulation!$P$5)),"")</f>
        <v/>
      </c>
      <c r="BX71" s="44" t="str">
        <f t="shared" ca="1" si="69"/>
        <v/>
      </c>
      <c r="BY71" s="44" t="str">
        <f t="shared" ca="1" si="33"/>
        <v/>
      </c>
      <c r="BZ71" s="27" t="str">
        <f t="shared" ca="1" si="79"/>
        <v/>
      </c>
      <c r="CA71" s="44" t="str">
        <f t="shared" ca="1" si="35"/>
        <v/>
      </c>
      <c r="CB71" s="44" t="str">
        <f ca="1">IF(BV71&lt;&gt;"",VLOOKUP(CA71,'Players Stats'!$C$88:$D$127,2),"")</f>
        <v/>
      </c>
      <c r="CC71" s="44" t="str">
        <f ca="1">IF(BV71&lt;&gt;"",VLOOKUP(CA71,'Players Stats'!$C$88:$E$127,3),"")</f>
        <v/>
      </c>
      <c r="CD71" s="27" t="str">
        <f t="shared" ca="1" si="36"/>
        <v/>
      </c>
      <c r="CE71" s="44" t="str">
        <f ca="1">IF(BV71&lt;&gt;"",VLOOKUP('Semi 1'!CA71-5*('Semi 1'!BX71-1),'Players Stats'!$B$136:$J$140,1+BY71),"")</f>
        <v/>
      </c>
      <c r="CF71" s="44" t="str">
        <f t="shared" ca="1" si="70"/>
        <v/>
      </c>
      <c r="CG71" s="27" t="str">
        <f t="shared" ca="1" si="37"/>
        <v/>
      </c>
      <c r="CH71" s="44" t="str">
        <f ca="1">IF(BV71&lt;&gt;"",IF(CF71="NO",VLOOKUP(CA71,'Players Stats'!$C$88:$I$127,7),""),"")</f>
        <v/>
      </c>
      <c r="CI71" s="44" t="str">
        <f t="shared" ca="1" si="71"/>
        <v/>
      </c>
      <c r="CJ71" s="27" t="str">
        <f t="shared" ca="1" si="38"/>
        <v/>
      </c>
      <c r="CK71" s="44" t="str">
        <f ca="1">IF(CF71="NO",VLOOKUP(CA71,'Players Stats'!$C$88:$H$127,7-'Semi 1'!CI71),"")</f>
        <v/>
      </c>
      <c r="CL71" s="44" t="str">
        <f t="shared" ca="1" si="72"/>
        <v/>
      </c>
      <c r="CM71" s="27" t="str">
        <f t="shared" ca="1" si="39"/>
        <v/>
      </c>
      <c r="CN71" s="44" t="str">
        <f ca="1">IF(CM71="","",IF(CM71&lt;=VLOOKUP(CA71,'Players Stats'!$C$88:$L$127,10),"YES","NO"))</f>
        <v/>
      </c>
      <c r="CO71" s="27" t="str">
        <f t="shared" ca="1" si="40"/>
        <v/>
      </c>
      <c r="CP71" s="44" t="str">
        <f ca="1">IF(CN71="YES",IF(CO71&lt;=VLOOKUP(CA71,'Players Stats'!$C$88:$H$127,6),1,0),"")</f>
        <v/>
      </c>
      <c r="CQ71" s="27" t="str">
        <f t="shared" ca="1" si="41"/>
        <v/>
      </c>
      <c r="CR71" s="44" t="str">
        <f ca="1">IF(AND(CN71="YES",CQ71&lt;&gt;""),IF(CQ71&lt;=VLOOKUP(CA71,'Players Stats'!$C$88:$H$127,6),1,0),"")</f>
        <v/>
      </c>
      <c r="CS71" s="27" t="str">
        <f t="shared" ca="1" si="42"/>
        <v/>
      </c>
      <c r="CT71" s="44" t="str">
        <f ca="1">IF(CS71="","",IF(CS71&lt;=Simulation!$K$7,"YES","NO"))</f>
        <v/>
      </c>
      <c r="CU71" s="27" t="str">
        <f t="shared" ca="1" si="43"/>
        <v/>
      </c>
      <c r="CV71" s="44" t="str">
        <f ca="1">IF(CT71="NO",IF(CU71&lt;=Simulation!$K$9,BX71,BY71),"")</f>
        <v/>
      </c>
      <c r="CX71" s="44" t="str">
        <f t="shared" ca="1" si="44"/>
        <v/>
      </c>
      <c r="CY71" s="6" t="str">
        <f t="shared" ca="1" si="45"/>
        <v/>
      </c>
      <c r="CZ71" s="44" t="str">
        <f t="shared" ca="1" si="46"/>
        <v/>
      </c>
      <c r="DB71" s="44" t="str">
        <f t="shared" ca="1" si="3"/>
        <v/>
      </c>
      <c r="DC71" s="44" t="str">
        <f t="shared" ca="1" si="3"/>
        <v/>
      </c>
      <c r="DD71" s="44" t="str">
        <f t="shared" ca="1" si="3"/>
        <v/>
      </c>
      <c r="DE71" s="44"/>
      <c r="DF71" s="44">
        <f ca="1">IF(DF70&lt;&gt;"",IF(AND(DF70&lt;60*Simulation!$K$8, DF70+DG71&lt;60*Simulation!$K$8),DF70+DG71,""),"")</f>
        <v>896</v>
      </c>
      <c r="DG71" s="44">
        <f ca="1">IF(DF70&lt;&gt;"",IF(AND(EF70&lt;&gt;"", DH70=EF70),RANDBETWEEN(Simulation!$N$6,Simulation!$P$6),RANDBETWEEN(Simulation!$N$5,Simulation!$P$5)),"")</f>
        <v>19</v>
      </c>
      <c r="DH71" s="44">
        <f t="shared" ca="1" si="73"/>
        <v>1</v>
      </c>
      <c r="DI71" s="44">
        <f t="shared" ca="1" si="47"/>
        <v>3</v>
      </c>
      <c r="DJ71" s="27">
        <f t="shared" ca="1" si="80"/>
        <v>0.85061980359409461</v>
      </c>
      <c r="DK71" s="44">
        <f t="shared" ca="1" si="49"/>
        <v>5</v>
      </c>
      <c r="DL71" s="44" t="str">
        <f ca="1">IF(DF71&lt;&gt;"",VLOOKUP(DK71,'Players Stats'!$C$88:$D$127,2),"")</f>
        <v>Center</v>
      </c>
      <c r="DM71" s="44" t="str">
        <f ca="1">IF(DF71&lt;&gt;"",VLOOKUP(DK71,'Players Stats'!$C$88:$E$127,3),"")</f>
        <v>Chris Bosh</v>
      </c>
      <c r="DN71" s="27">
        <f t="shared" ca="1" si="50"/>
        <v>0.92716193000940383</v>
      </c>
      <c r="DO71" s="44">
        <f ca="1">IF(DF71&lt;&gt;"",VLOOKUP('Semi 1'!DK71-5*('Semi 1'!DH71-1),'Players Stats'!$B$136:$J$140,1+DI71),"")</f>
        <v>0.14460000000000001</v>
      </c>
      <c r="DP71" s="44" t="str">
        <f t="shared" ca="1" si="74"/>
        <v>NO</v>
      </c>
      <c r="DQ71" s="27">
        <f t="shared" ca="1" si="51"/>
        <v>3.6376477077274871E-2</v>
      </c>
      <c r="DR71" s="44">
        <f ca="1">IF(DF71&lt;&gt;"",IF(DP71="NO",VLOOKUP(DK71,'Players Stats'!$C$88:$I$127,7),""),"")</f>
        <v>7.5187969924812026E-2</v>
      </c>
      <c r="DS71" s="44">
        <f t="shared" ca="1" si="75"/>
        <v>3</v>
      </c>
      <c r="DT71" s="27">
        <f t="shared" ca="1" si="52"/>
        <v>0.83168057404065154</v>
      </c>
      <c r="DU71" s="44">
        <f ca="1">IF(DP71="NO",VLOOKUP(DK71,'Players Stats'!$C$88:$H$127,7-'Semi 1'!DS71),"")</f>
        <v>0.28399999999999997</v>
      </c>
      <c r="DV71" s="44">
        <f t="shared" ca="1" si="76"/>
        <v>0</v>
      </c>
      <c r="DW71" s="27" t="str">
        <f t="shared" ca="1" si="53"/>
        <v/>
      </c>
      <c r="DX71" s="44" t="str">
        <f ca="1">IF(DW71="","",IF(DW71&lt;=VLOOKUP(DK71,'Players Stats'!$C$88:$L$127,10),"YES","NO"))</f>
        <v/>
      </c>
      <c r="DY71" s="27" t="str">
        <f t="shared" ca="1" si="54"/>
        <v/>
      </c>
      <c r="DZ71" s="44" t="str">
        <f ca="1">IF(DX71="YES",IF(DY71&lt;=VLOOKUP(DK71,'Players Stats'!$C$88:$H$127,6),1,0),"")</f>
        <v/>
      </c>
      <c r="EA71" s="27" t="str">
        <f t="shared" ca="1" si="55"/>
        <v/>
      </c>
      <c r="EB71" s="44" t="str">
        <f ca="1">IF(AND(DX71="YES",EA71&lt;&gt;""),IF(EA71&lt;=VLOOKUP(DK71,'Players Stats'!$C$88:$H$127,6),1,0),"")</f>
        <v/>
      </c>
      <c r="EC71" s="27" t="str">
        <f t="shared" ca="1" si="56"/>
        <v/>
      </c>
      <c r="ED71" s="44" t="str">
        <f ca="1">IF(EC71="","",IF(EC71&lt;=Simulation!$K$7,"YES","NO"))</f>
        <v/>
      </c>
      <c r="EE71" s="27" t="str">
        <f t="shared" ca="1" si="57"/>
        <v/>
      </c>
      <c r="EF71" s="44" t="str">
        <f ca="1">IF(ED71="NO",IF(EE71&lt;=Simulation!$K$9,DH71,DI71),"")</f>
        <v/>
      </c>
      <c r="EH71" s="44">
        <f t="shared" ca="1" si="58"/>
        <v>26</v>
      </c>
      <c r="EI71" s="6" t="str">
        <f t="shared" ca="1" si="59"/>
        <v>-</v>
      </c>
      <c r="EJ71" s="44">
        <f t="shared" ca="1" si="60"/>
        <v>23</v>
      </c>
      <c r="EL71" s="44">
        <f t="shared" ca="1" si="4"/>
        <v>26</v>
      </c>
      <c r="EM71" s="44" t="str">
        <f t="shared" ca="1" si="4"/>
        <v>-</v>
      </c>
      <c r="EN71" s="44">
        <f t="shared" ca="1" si="4"/>
        <v>23</v>
      </c>
    </row>
    <row r="72" spans="2:144">
      <c r="B72" s="44" t="str">
        <f ca="1">IF(B71&lt;&gt;"",IF(AND(B71&lt;60*Simulation!$K$8, B71+C72&lt;60*Simulation!$K$8),B71+C72,""),"")</f>
        <v/>
      </c>
      <c r="C72" s="44" t="str">
        <f ca="1">IF(B71&lt;&gt;"",IF(AND(AB71&lt;&gt;"", D71=AB71),RANDBETWEEN(Simulation!$N$6,Simulation!$P$6),RANDBETWEEN(Simulation!$N$5,Simulation!$P$5)),"")</f>
        <v/>
      </c>
      <c r="D72" s="44" t="str">
        <f t="shared" ca="1" si="61"/>
        <v/>
      </c>
      <c r="E72" s="44" t="str">
        <f t="shared" ca="1" si="5"/>
        <v/>
      </c>
      <c r="F72" s="27" t="str">
        <f t="shared" ca="1" si="6"/>
        <v/>
      </c>
      <c r="G72" s="44" t="str">
        <f t="shared" ca="1" si="7"/>
        <v/>
      </c>
      <c r="H72" s="44" t="str">
        <f ca="1">IF(B72&lt;&gt;"",VLOOKUP(G72,'Players Stats'!$C$88:$D$127,2),"")</f>
        <v/>
      </c>
      <c r="I72" s="44" t="str">
        <f ca="1">IF(B72&lt;&gt;"",VLOOKUP(G72,'Players Stats'!$C$88:$E$127,3),"")</f>
        <v/>
      </c>
      <c r="J72" s="27" t="str">
        <f t="shared" ca="1" si="8"/>
        <v/>
      </c>
      <c r="K72" s="44" t="str">
        <f ca="1">IF(B72&lt;&gt;"",VLOOKUP('Semi 1'!G72-5*('Semi 1'!D72-1),'Players Stats'!$B$136:$J$140,1+E72),"")</f>
        <v/>
      </c>
      <c r="L72" s="44" t="str">
        <f t="shared" ca="1" si="62"/>
        <v/>
      </c>
      <c r="M72" s="27" t="str">
        <f t="shared" ca="1" si="9"/>
        <v/>
      </c>
      <c r="N72" s="44" t="str">
        <f ca="1">IF(B72&lt;&gt;"",IF(L72="NO",VLOOKUP(G72,'Players Stats'!$C$88:$I$127,7),""),"")</f>
        <v/>
      </c>
      <c r="O72" s="44" t="str">
        <f t="shared" ca="1" si="63"/>
        <v/>
      </c>
      <c r="P72" s="27" t="str">
        <f t="shared" ca="1" si="10"/>
        <v/>
      </c>
      <c r="Q72" s="44" t="str">
        <f ca="1">IF(L72="NO",VLOOKUP(G72,'Players Stats'!$C$88:$H$127,7-'Semi 1'!O72),"")</f>
        <v/>
      </c>
      <c r="R72" s="44" t="str">
        <f t="shared" ca="1" si="64"/>
        <v/>
      </c>
      <c r="S72" s="27" t="str">
        <f t="shared" ca="1" si="11"/>
        <v/>
      </c>
      <c r="T72" s="44" t="str">
        <f ca="1">IF(S72="","",IF(S72&lt;=VLOOKUP(G72,'Players Stats'!$C$88:$L$127,10),"YES","NO"))</f>
        <v/>
      </c>
      <c r="U72" s="27" t="str">
        <f t="shared" ca="1" si="12"/>
        <v/>
      </c>
      <c r="V72" s="44" t="str">
        <f ca="1">IF(T72="YES",IF(U72&lt;=VLOOKUP(G72,'Players Stats'!$C$88:$H$127,6),1,0),"")</f>
        <v/>
      </c>
      <c r="W72" s="27" t="str">
        <f t="shared" ca="1" si="13"/>
        <v/>
      </c>
      <c r="X72" s="44" t="str">
        <f ca="1">IF(AND(T72="YES",W72&lt;&gt;""),IF(W72&lt;=VLOOKUP(G72,'Players Stats'!$C$88:$H$127,6),1,0),"")</f>
        <v/>
      </c>
      <c r="Y72" s="27" t="str">
        <f t="shared" ca="1" si="14"/>
        <v/>
      </c>
      <c r="Z72" s="44" t="str">
        <f ca="1">IF(Y72="","",IF(Y72&lt;=Simulation!$K$7,"YES","NO"))</f>
        <v/>
      </c>
      <c r="AA72" s="27" t="str">
        <f t="shared" ca="1" si="15"/>
        <v/>
      </c>
      <c r="AB72" s="44" t="str">
        <f ca="1">IF(Z72="NO",IF(AA72&lt;=Simulation!$K$9,D72,E72),"")</f>
        <v/>
      </c>
      <c r="AD72" s="44" t="str">
        <f t="shared" ca="1" si="16"/>
        <v/>
      </c>
      <c r="AE72" s="6" t="str">
        <f t="shared" ca="1" si="17"/>
        <v/>
      </c>
      <c r="AF72" s="44" t="str">
        <f t="shared" ca="1" si="18"/>
        <v/>
      </c>
      <c r="AH72" s="44" t="str">
        <f t="shared" ca="1" si="77"/>
        <v/>
      </c>
      <c r="AI72" s="44" t="str">
        <f t="shared" ca="1" si="77"/>
        <v/>
      </c>
      <c r="AJ72" s="44" t="str">
        <f t="shared" ca="1" si="77"/>
        <v/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65"/>
        <v/>
      </c>
      <c r="AO72" s="44" t="str">
        <f t="shared" ca="1" si="19"/>
        <v/>
      </c>
      <c r="AP72" s="27" t="str">
        <f t="shared" ca="1" si="78"/>
        <v/>
      </c>
      <c r="AQ72" s="44" t="str">
        <f t="shared" ca="1" si="21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22"/>
        <v/>
      </c>
      <c r="AU72" s="44" t="str">
        <f ca="1">IF(AL72&lt;&gt;"",VLOOKUP('Semi 1'!AQ72-5*('Semi 1'!AN72-1),'Players Stats'!$B$136:$J$140,1+AO72),"")</f>
        <v/>
      </c>
      <c r="AV72" s="44" t="str">
        <f t="shared" ca="1" si="66"/>
        <v/>
      </c>
      <c r="AW72" s="27" t="str">
        <f t="shared" ca="1" si="23"/>
        <v/>
      </c>
      <c r="AX72" s="44" t="str">
        <f ca="1">IF(AL72&lt;&gt;"",IF(AV72="NO",VLOOKUP(AQ72,'Players Stats'!$C$88:$I$127,7),""),"")</f>
        <v/>
      </c>
      <c r="AY72" s="44" t="str">
        <f t="shared" ca="1" si="67"/>
        <v/>
      </c>
      <c r="AZ72" s="27" t="str">
        <f t="shared" ca="1" si="24"/>
        <v/>
      </c>
      <c r="BA72" s="44" t="str">
        <f ca="1">IF(AV72="NO",VLOOKUP(AQ72,'Players Stats'!$C$88:$H$127,7-'Semi 1'!AY72),"")</f>
        <v/>
      </c>
      <c r="BB72" s="44" t="str">
        <f t="shared" ca="1" si="68"/>
        <v/>
      </c>
      <c r="BC72" s="27" t="str">
        <f t="shared" ca="1" si="25"/>
        <v/>
      </c>
      <c r="BD72" s="44" t="str">
        <f ca="1">IF(BC72="","",IF(BC72&lt;=VLOOKUP(AQ72,'Players Stats'!$C$88:$L$127,10),"YES","NO"))</f>
        <v/>
      </c>
      <c r="BE72" s="27" t="str">
        <f t="shared" ca="1" si="26"/>
        <v/>
      </c>
      <c r="BF72" s="44" t="str">
        <f ca="1">IF(BD72="YES",IF(BE72&lt;=VLOOKUP(AQ72,'Players Stats'!$C$88:$H$127,6),1,0),"")</f>
        <v/>
      </c>
      <c r="BG72" s="27" t="str">
        <f t="shared" ca="1" si="27"/>
        <v/>
      </c>
      <c r="BH72" s="44" t="str">
        <f ca="1">IF(AND(BD72="YES",BG72&lt;&gt;""),IF(BG72&lt;=VLOOKUP(AQ72,'Players Stats'!$C$88:$H$127,6),1,0),"")</f>
        <v/>
      </c>
      <c r="BI72" s="27" t="str">
        <f t="shared" ca="1" si="28"/>
        <v/>
      </c>
      <c r="BJ72" s="44" t="str">
        <f ca="1">IF(BI72="","",IF(BI72&lt;=Simulation!$K$7,"YES","NO"))</f>
        <v/>
      </c>
      <c r="BK72" s="27" t="str">
        <f t="shared" ca="1" si="29"/>
        <v/>
      </c>
      <c r="BL72" s="44" t="str">
        <f ca="1">IF(BJ72="NO",IF(BK72&lt;=Simulation!$K$9,AN72,AO72),"")</f>
        <v/>
      </c>
      <c r="BN72" s="44" t="str">
        <f t="shared" ca="1" si="30"/>
        <v/>
      </c>
      <c r="BO72" s="6" t="str">
        <f t="shared" ca="1" si="31"/>
        <v/>
      </c>
      <c r="BP72" s="44" t="str">
        <f t="shared" ca="1" si="32"/>
        <v/>
      </c>
      <c r="BR72" s="44" t="str">
        <f t="shared" ca="1" si="2"/>
        <v/>
      </c>
      <c r="BS72" s="44" t="str">
        <f t="shared" ca="1" si="2"/>
        <v/>
      </c>
      <c r="BT72" s="44" t="str">
        <f t="shared" ca="1" si="2"/>
        <v/>
      </c>
      <c r="BU72" s="44"/>
      <c r="BV72" s="44" t="str">
        <f ca="1">IF(BV71&lt;&gt;"",IF(AND(BV71&lt;60*Simulation!$K$8, BV71+BW72&lt;60*Simulation!$K$8),BV71+BW72,""),"")</f>
        <v/>
      </c>
      <c r="BW72" s="44" t="str">
        <f ca="1">IF(BV71&lt;&gt;"",IF(AND(CV71&lt;&gt;"", BX71=CV71),RANDBETWEEN(Simulation!$N$6,Simulation!$P$6),RANDBETWEEN(Simulation!$N$5,Simulation!$P$5)),"")</f>
        <v/>
      </c>
      <c r="BX72" s="44" t="str">
        <f t="shared" ca="1" si="69"/>
        <v/>
      </c>
      <c r="BY72" s="44" t="str">
        <f t="shared" ca="1" si="33"/>
        <v/>
      </c>
      <c r="BZ72" s="27" t="str">
        <f t="shared" ca="1" si="79"/>
        <v/>
      </c>
      <c r="CA72" s="44" t="str">
        <f t="shared" ca="1" si="35"/>
        <v/>
      </c>
      <c r="CB72" s="44" t="str">
        <f ca="1">IF(BV72&lt;&gt;"",VLOOKUP(CA72,'Players Stats'!$C$88:$D$127,2),"")</f>
        <v/>
      </c>
      <c r="CC72" s="44" t="str">
        <f ca="1">IF(BV72&lt;&gt;"",VLOOKUP(CA72,'Players Stats'!$C$88:$E$127,3),"")</f>
        <v/>
      </c>
      <c r="CD72" s="27" t="str">
        <f t="shared" ca="1" si="36"/>
        <v/>
      </c>
      <c r="CE72" s="44" t="str">
        <f ca="1">IF(BV72&lt;&gt;"",VLOOKUP('Semi 1'!CA72-5*('Semi 1'!BX72-1),'Players Stats'!$B$136:$J$140,1+BY72),"")</f>
        <v/>
      </c>
      <c r="CF72" s="44" t="str">
        <f t="shared" ca="1" si="70"/>
        <v/>
      </c>
      <c r="CG72" s="27" t="str">
        <f t="shared" ca="1" si="37"/>
        <v/>
      </c>
      <c r="CH72" s="44" t="str">
        <f ca="1">IF(BV72&lt;&gt;"",IF(CF72="NO",VLOOKUP(CA72,'Players Stats'!$C$88:$I$127,7),""),"")</f>
        <v/>
      </c>
      <c r="CI72" s="44" t="str">
        <f t="shared" ca="1" si="71"/>
        <v/>
      </c>
      <c r="CJ72" s="27" t="str">
        <f t="shared" ca="1" si="38"/>
        <v/>
      </c>
      <c r="CK72" s="44" t="str">
        <f ca="1">IF(CF72="NO",VLOOKUP(CA72,'Players Stats'!$C$88:$H$127,7-'Semi 1'!CI72),"")</f>
        <v/>
      </c>
      <c r="CL72" s="44" t="str">
        <f t="shared" ca="1" si="72"/>
        <v/>
      </c>
      <c r="CM72" s="27" t="str">
        <f t="shared" ca="1" si="39"/>
        <v/>
      </c>
      <c r="CN72" s="44" t="str">
        <f ca="1">IF(CM72="","",IF(CM72&lt;=VLOOKUP(CA72,'Players Stats'!$C$88:$L$127,10),"YES","NO"))</f>
        <v/>
      </c>
      <c r="CO72" s="27" t="str">
        <f t="shared" ca="1" si="40"/>
        <v/>
      </c>
      <c r="CP72" s="44" t="str">
        <f ca="1">IF(CN72="YES",IF(CO72&lt;=VLOOKUP(CA72,'Players Stats'!$C$88:$H$127,6),1,0),"")</f>
        <v/>
      </c>
      <c r="CQ72" s="27" t="str">
        <f t="shared" ca="1" si="41"/>
        <v/>
      </c>
      <c r="CR72" s="44" t="str">
        <f ca="1">IF(AND(CN72="YES",CQ72&lt;&gt;""),IF(CQ72&lt;=VLOOKUP(CA72,'Players Stats'!$C$88:$H$127,6),1,0),"")</f>
        <v/>
      </c>
      <c r="CS72" s="27" t="str">
        <f t="shared" ca="1" si="42"/>
        <v/>
      </c>
      <c r="CT72" s="44" t="str">
        <f ca="1">IF(CS72="","",IF(CS72&lt;=Simulation!$K$7,"YES","NO"))</f>
        <v/>
      </c>
      <c r="CU72" s="27" t="str">
        <f t="shared" ca="1" si="43"/>
        <v/>
      </c>
      <c r="CV72" s="44" t="str">
        <f ca="1">IF(CT72="NO",IF(CU72&lt;=Simulation!$K$9,BX72,BY72),"")</f>
        <v/>
      </c>
      <c r="CX72" s="44" t="str">
        <f t="shared" ca="1" si="44"/>
        <v/>
      </c>
      <c r="CY72" s="6" t="str">
        <f t="shared" ca="1" si="45"/>
        <v/>
      </c>
      <c r="CZ72" s="44" t="str">
        <f t="shared" ca="1" si="46"/>
        <v/>
      </c>
      <c r="DB72" s="44" t="str">
        <f t="shared" ca="1" si="3"/>
        <v/>
      </c>
      <c r="DC72" s="44" t="str">
        <f t="shared" ca="1" si="3"/>
        <v/>
      </c>
      <c r="DD72" s="44" t="str">
        <f t="shared" ca="1" si="3"/>
        <v/>
      </c>
      <c r="DE72" s="44"/>
      <c r="DF72" s="44" t="str">
        <f ca="1">IF(DF71&lt;&gt;"",IF(AND(DF71&lt;60*Simulation!$K$8, DF71+DG72&lt;60*Simulation!$K$8),DF71+DG72,""),"")</f>
        <v/>
      </c>
      <c r="DG72" s="44">
        <f ca="1">IF(DF71&lt;&gt;"",IF(AND(EF71&lt;&gt;"", DH71=EF71),RANDBETWEEN(Simulation!$N$6,Simulation!$P$6),RANDBETWEEN(Simulation!$N$5,Simulation!$P$5)),"")</f>
        <v>22</v>
      </c>
      <c r="DH72" s="44" t="str">
        <f t="shared" ca="1" si="73"/>
        <v/>
      </c>
      <c r="DI72" s="44" t="str">
        <f t="shared" ca="1" si="47"/>
        <v/>
      </c>
      <c r="DJ72" s="27" t="str">
        <f t="shared" ca="1" si="80"/>
        <v/>
      </c>
      <c r="DK72" s="44" t="str">
        <f t="shared" ca="1" si="49"/>
        <v/>
      </c>
      <c r="DL72" s="44" t="str">
        <f ca="1">IF(DF72&lt;&gt;"",VLOOKUP(DK72,'Players Stats'!$C$88:$D$127,2),"")</f>
        <v/>
      </c>
      <c r="DM72" s="44" t="str">
        <f ca="1">IF(DF72&lt;&gt;"",VLOOKUP(DK72,'Players Stats'!$C$88:$E$127,3),"")</f>
        <v/>
      </c>
      <c r="DN72" s="27" t="str">
        <f t="shared" ca="1" si="50"/>
        <v/>
      </c>
      <c r="DO72" s="44" t="str">
        <f ca="1">IF(DF72&lt;&gt;"",VLOOKUP('Semi 1'!DK72-5*('Semi 1'!DH72-1),'Players Stats'!$B$136:$J$140,1+DI72),"")</f>
        <v/>
      </c>
      <c r="DP72" s="44" t="str">
        <f t="shared" ca="1" si="74"/>
        <v/>
      </c>
      <c r="DQ72" s="27" t="str">
        <f t="shared" ca="1" si="51"/>
        <v/>
      </c>
      <c r="DR72" s="44" t="str">
        <f ca="1">IF(DF72&lt;&gt;"",IF(DP72="NO",VLOOKUP(DK72,'Players Stats'!$C$88:$I$127,7),""),"")</f>
        <v/>
      </c>
      <c r="DS72" s="44" t="str">
        <f t="shared" ca="1" si="75"/>
        <v/>
      </c>
      <c r="DT72" s="27" t="str">
        <f t="shared" ca="1" si="52"/>
        <v/>
      </c>
      <c r="DU72" s="44" t="str">
        <f ca="1">IF(DP72="NO",VLOOKUP(DK72,'Players Stats'!$C$88:$H$127,7-'Semi 1'!DS72),"")</f>
        <v/>
      </c>
      <c r="DV72" s="44" t="str">
        <f t="shared" ca="1" si="76"/>
        <v/>
      </c>
      <c r="DW72" s="27" t="str">
        <f t="shared" ca="1" si="53"/>
        <v/>
      </c>
      <c r="DX72" s="44" t="str">
        <f ca="1">IF(DW72="","",IF(DW72&lt;=VLOOKUP(DK72,'Players Stats'!$C$88:$L$127,10),"YES","NO"))</f>
        <v/>
      </c>
      <c r="DY72" s="27" t="str">
        <f t="shared" ca="1" si="54"/>
        <v/>
      </c>
      <c r="DZ72" s="44" t="str">
        <f ca="1">IF(DX72="YES",IF(DY72&lt;=VLOOKUP(DK72,'Players Stats'!$C$88:$H$127,6),1,0),"")</f>
        <v/>
      </c>
      <c r="EA72" s="27" t="str">
        <f t="shared" ca="1" si="55"/>
        <v/>
      </c>
      <c r="EB72" s="44" t="str">
        <f ca="1">IF(AND(DX72="YES",EA72&lt;&gt;""),IF(EA72&lt;=VLOOKUP(DK72,'Players Stats'!$C$88:$H$127,6),1,0),"")</f>
        <v/>
      </c>
      <c r="EC72" s="27" t="str">
        <f t="shared" ca="1" si="56"/>
        <v/>
      </c>
      <c r="ED72" s="44" t="str">
        <f ca="1">IF(EC72="","",IF(EC72&lt;=Simulation!$K$7,"YES","NO"))</f>
        <v/>
      </c>
      <c r="EE72" s="27" t="str">
        <f t="shared" ca="1" si="57"/>
        <v/>
      </c>
      <c r="EF72" s="44" t="str">
        <f ca="1">IF(ED72="NO",IF(EE72&lt;=Simulation!$K$9,DH72,DI72),"")</f>
        <v/>
      </c>
      <c r="EH72" s="44" t="str">
        <f t="shared" ca="1" si="58"/>
        <v/>
      </c>
      <c r="EI72" s="6" t="str">
        <f t="shared" ca="1" si="59"/>
        <v/>
      </c>
      <c r="EJ72" s="44" t="str">
        <f t="shared" ca="1" si="60"/>
        <v/>
      </c>
      <c r="EL72" s="44" t="str">
        <f t="shared" ca="1" si="4"/>
        <v/>
      </c>
      <c r="EM72" s="44" t="str">
        <f t="shared" ca="1" si="4"/>
        <v/>
      </c>
      <c r="EN72" s="44" t="str">
        <f t="shared" ca="1" si="4"/>
        <v/>
      </c>
    </row>
    <row r="73" spans="2:144">
      <c r="B73" s="44" t="str">
        <f ca="1">IF(B72&lt;&gt;"",IF(AND(B72&lt;60*Simulation!$K$8, B72+C73&lt;60*Simulation!$K$8),B72+C73,""),"")</f>
        <v/>
      </c>
      <c r="C73" s="44" t="str">
        <f ca="1">IF(B72&lt;&gt;"",IF(AND(AB72&lt;&gt;"", D72=AB72),RANDBETWEEN(Simulation!$N$6,Simulation!$P$6),RANDBETWEEN(Simulation!$N$5,Simulation!$P$5)),"")</f>
        <v/>
      </c>
      <c r="D73" s="44" t="str">
        <f t="shared" ca="1" si="61"/>
        <v/>
      </c>
      <c r="E73" s="44" t="str">
        <f t="shared" ca="1" si="5"/>
        <v/>
      </c>
      <c r="F73" s="27" t="str">
        <f t="shared" ca="1" si="6"/>
        <v/>
      </c>
      <c r="G73" s="44" t="str">
        <f t="shared" ca="1" si="7"/>
        <v/>
      </c>
      <c r="H73" s="44" t="str">
        <f ca="1">IF(B73&lt;&gt;"",VLOOKUP(G73,'Players Stats'!$C$88:$D$127,2),"")</f>
        <v/>
      </c>
      <c r="I73" s="44" t="str">
        <f ca="1">IF(B73&lt;&gt;"",VLOOKUP(G73,'Players Stats'!$C$88:$E$127,3),"")</f>
        <v/>
      </c>
      <c r="J73" s="27" t="str">
        <f t="shared" ca="1" si="8"/>
        <v/>
      </c>
      <c r="K73" s="44" t="str">
        <f ca="1">IF(B73&lt;&gt;"",VLOOKUP('Semi 1'!G73-5*('Semi 1'!D73-1),'Players Stats'!$B$136:$J$140,1+E73),"")</f>
        <v/>
      </c>
      <c r="L73" s="44" t="str">
        <f t="shared" ca="1" si="62"/>
        <v/>
      </c>
      <c r="M73" s="27" t="str">
        <f t="shared" ca="1" si="9"/>
        <v/>
      </c>
      <c r="N73" s="44" t="str">
        <f ca="1">IF(B73&lt;&gt;"",IF(L73="NO",VLOOKUP(G73,'Players Stats'!$C$88:$I$127,7),""),"")</f>
        <v/>
      </c>
      <c r="O73" s="44" t="str">
        <f t="shared" ca="1" si="63"/>
        <v/>
      </c>
      <c r="P73" s="27" t="str">
        <f t="shared" ca="1" si="10"/>
        <v/>
      </c>
      <c r="Q73" s="44" t="str">
        <f ca="1">IF(L73="NO",VLOOKUP(G73,'Players Stats'!$C$88:$H$127,7-'Semi 1'!O73),"")</f>
        <v/>
      </c>
      <c r="R73" s="44" t="str">
        <f t="shared" ca="1" si="64"/>
        <v/>
      </c>
      <c r="S73" s="27" t="str">
        <f t="shared" ca="1" si="11"/>
        <v/>
      </c>
      <c r="T73" s="44" t="str">
        <f ca="1">IF(S73="","",IF(S73&lt;=VLOOKUP(G73,'Players Stats'!$C$88:$L$127,10),"YES","NO"))</f>
        <v/>
      </c>
      <c r="U73" s="27" t="str">
        <f t="shared" ca="1" si="12"/>
        <v/>
      </c>
      <c r="V73" s="44" t="str">
        <f ca="1">IF(T73="YES",IF(U73&lt;=VLOOKUP(G73,'Players Stats'!$C$88:$H$127,6),1,0),"")</f>
        <v/>
      </c>
      <c r="W73" s="27" t="str">
        <f t="shared" ca="1" si="13"/>
        <v/>
      </c>
      <c r="X73" s="44" t="str">
        <f ca="1">IF(AND(T73="YES",W73&lt;&gt;""),IF(W73&lt;=VLOOKUP(G73,'Players Stats'!$C$88:$H$127,6),1,0),"")</f>
        <v/>
      </c>
      <c r="Y73" s="27" t="str">
        <f t="shared" ca="1" si="14"/>
        <v/>
      </c>
      <c r="Z73" s="44" t="str">
        <f ca="1">IF(Y73="","",IF(Y73&lt;=Simulation!$K$7,"YES","NO"))</f>
        <v/>
      </c>
      <c r="AA73" s="27" t="str">
        <f t="shared" ca="1" si="15"/>
        <v/>
      </c>
      <c r="AB73" s="44" t="str">
        <f ca="1">IF(Z73="NO",IF(AA73&lt;=Simulation!$K$9,D73,E73),"")</f>
        <v/>
      </c>
      <c r="AD73" s="44" t="str">
        <f t="shared" ca="1" si="16"/>
        <v/>
      </c>
      <c r="AE73" s="6" t="str">
        <f t="shared" ca="1" si="17"/>
        <v/>
      </c>
      <c r="AF73" s="44" t="str">
        <f t="shared" ca="1" si="18"/>
        <v/>
      </c>
      <c r="AH73" s="44" t="str">
        <f t="shared" ca="1" si="77"/>
        <v/>
      </c>
      <c r="AI73" s="44" t="str">
        <f t="shared" ca="1" si="77"/>
        <v/>
      </c>
      <c r="AJ73" s="44" t="str">
        <f t="shared" ca="1" si="77"/>
        <v/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65"/>
        <v/>
      </c>
      <c r="AO73" s="44" t="str">
        <f t="shared" ca="1" si="19"/>
        <v/>
      </c>
      <c r="AP73" s="27" t="str">
        <f t="shared" ca="1" si="78"/>
        <v/>
      </c>
      <c r="AQ73" s="44" t="str">
        <f t="shared" ca="1" si="21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22"/>
        <v/>
      </c>
      <c r="AU73" s="44" t="str">
        <f ca="1">IF(AL73&lt;&gt;"",VLOOKUP('Semi 1'!AQ73-5*('Semi 1'!AN73-1),'Players Stats'!$B$136:$J$140,1+AO73),"")</f>
        <v/>
      </c>
      <c r="AV73" s="44" t="str">
        <f t="shared" ca="1" si="66"/>
        <v/>
      </c>
      <c r="AW73" s="27" t="str">
        <f t="shared" ca="1" si="23"/>
        <v/>
      </c>
      <c r="AX73" s="44" t="str">
        <f ca="1">IF(AL73&lt;&gt;"",IF(AV73="NO",VLOOKUP(AQ73,'Players Stats'!$C$88:$I$127,7),""),"")</f>
        <v/>
      </c>
      <c r="AY73" s="44" t="str">
        <f t="shared" ca="1" si="67"/>
        <v/>
      </c>
      <c r="AZ73" s="27" t="str">
        <f t="shared" ca="1" si="24"/>
        <v/>
      </c>
      <c r="BA73" s="44" t="str">
        <f ca="1">IF(AV73="NO",VLOOKUP(AQ73,'Players Stats'!$C$88:$H$127,7-'Semi 1'!AY73),"")</f>
        <v/>
      </c>
      <c r="BB73" s="44" t="str">
        <f t="shared" ca="1" si="68"/>
        <v/>
      </c>
      <c r="BC73" s="27" t="str">
        <f t="shared" ca="1" si="25"/>
        <v/>
      </c>
      <c r="BD73" s="44" t="str">
        <f ca="1">IF(BC73="","",IF(BC73&lt;=VLOOKUP(AQ73,'Players Stats'!$C$88:$L$127,10),"YES","NO"))</f>
        <v/>
      </c>
      <c r="BE73" s="27" t="str">
        <f t="shared" ca="1" si="26"/>
        <v/>
      </c>
      <c r="BF73" s="44" t="str">
        <f ca="1">IF(BD73="YES",IF(BE73&lt;=VLOOKUP(AQ73,'Players Stats'!$C$88:$H$127,6),1,0),"")</f>
        <v/>
      </c>
      <c r="BG73" s="27" t="str">
        <f t="shared" ca="1" si="27"/>
        <v/>
      </c>
      <c r="BH73" s="44" t="str">
        <f ca="1">IF(AND(BD73="YES",BG73&lt;&gt;""),IF(BG73&lt;=VLOOKUP(AQ73,'Players Stats'!$C$88:$H$127,6),1,0),"")</f>
        <v/>
      </c>
      <c r="BI73" s="27" t="str">
        <f t="shared" ca="1" si="28"/>
        <v/>
      </c>
      <c r="BJ73" s="44" t="str">
        <f ca="1">IF(BI73="","",IF(BI73&lt;=Simulation!$K$7,"YES","NO"))</f>
        <v/>
      </c>
      <c r="BK73" s="27" t="str">
        <f t="shared" ca="1" si="29"/>
        <v/>
      </c>
      <c r="BL73" s="44" t="str">
        <f ca="1">IF(BJ73="NO",IF(BK73&lt;=Simulation!$K$9,AN73,AO73),"")</f>
        <v/>
      </c>
      <c r="BN73" s="44" t="str">
        <f t="shared" ca="1" si="30"/>
        <v/>
      </c>
      <c r="BO73" s="6" t="str">
        <f t="shared" ca="1" si="31"/>
        <v/>
      </c>
      <c r="BP73" s="44" t="str">
        <f t="shared" ca="1" si="32"/>
        <v/>
      </c>
      <c r="BR73" s="44" t="str">
        <f t="shared" ca="1" si="2"/>
        <v/>
      </c>
      <c r="BS73" s="44" t="str">
        <f t="shared" ca="1" si="2"/>
        <v/>
      </c>
      <c r="BT73" s="44" t="str">
        <f t="shared" ca="1" si="2"/>
        <v/>
      </c>
      <c r="BU73" s="44"/>
      <c r="BV73" s="44" t="str">
        <f ca="1">IF(BV72&lt;&gt;"",IF(AND(BV72&lt;60*Simulation!$K$8, BV72+BW73&lt;60*Simulation!$K$8),BV72+BW73,""),"")</f>
        <v/>
      </c>
      <c r="BW73" s="44" t="str">
        <f ca="1">IF(BV72&lt;&gt;"",IF(AND(CV72&lt;&gt;"", BX72=CV72),RANDBETWEEN(Simulation!$N$6,Simulation!$P$6),RANDBETWEEN(Simulation!$N$5,Simulation!$P$5)),"")</f>
        <v/>
      </c>
      <c r="BX73" s="44" t="str">
        <f t="shared" ca="1" si="69"/>
        <v/>
      </c>
      <c r="BY73" s="44" t="str">
        <f t="shared" ca="1" si="33"/>
        <v/>
      </c>
      <c r="BZ73" s="27" t="str">
        <f t="shared" ca="1" si="79"/>
        <v/>
      </c>
      <c r="CA73" s="44" t="str">
        <f t="shared" ca="1" si="35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36"/>
        <v/>
      </c>
      <c r="CE73" s="44" t="str">
        <f ca="1">IF(BV73&lt;&gt;"",VLOOKUP('Semi 1'!CA73-5*('Semi 1'!BX73-1),'Players Stats'!$B$136:$J$140,1+BY73),"")</f>
        <v/>
      </c>
      <c r="CF73" s="44" t="str">
        <f t="shared" ca="1" si="70"/>
        <v/>
      </c>
      <c r="CG73" s="27" t="str">
        <f t="shared" ca="1" si="37"/>
        <v/>
      </c>
      <c r="CH73" s="44" t="str">
        <f ca="1">IF(BV73&lt;&gt;"",IF(CF73="NO",VLOOKUP(CA73,'Players Stats'!$C$88:$I$127,7),""),"")</f>
        <v/>
      </c>
      <c r="CI73" s="44" t="str">
        <f t="shared" ca="1" si="71"/>
        <v/>
      </c>
      <c r="CJ73" s="27" t="str">
        <f t="shared" ca="1" si="38"/>
        <v/>
      </c>
      <c r="CK73" s="44" t="str">
        <f ca="1">IF(CF73="NO",VLOOKUP(CA73,'Players Stats'!$C$88:$H$127,7-'Semi 1'!CI73),"")</f>
        <v/>
      </c>
      <c r="CL73" s="44" t="str">
        <f t="shared" ca="1" si="72"/>
        <v/>
      </c>
      <c r="CM73" s="27" t="str">
        <f t="shared" ca="1" si="39"/>
        <v/>
      </c>
      <c r="CN73" s="44" t="str">
        <f ca="1">IF(CM73="","",IF(CM73&lt;=VLOOKUP(CA73,'Players Stats'!$C$88:$L$127,10),"YES","NO"))</f>
        <v/>
      </c>
      <c r="CO73" s="27" t="str">
        <f t="shared" ca="1" si="40"/>
        <v/>
      </c>
      <c r="CP73" s="44" t="str">
        <f ca="1">IF(CN73="YES",IF(CO73&lt;=VLOOKUP(CA73,'Players Stats'!$C$88:$H$127,6),1,0),"")</f>
        <v/>
      </c>
      <c r="CQ73" s="27" t="str">
        <f t="shared" ca="1" si="41"/>
        <v/>
      </c>
      <c r="CR73" s="44" t="str">
        <f ca="1">IF(AND(CN73="YES",CQ73&lt;&gt;""),IF(CQ73&lt;=VLOOKUP(CA73,'Players Stats'!$C$88:$H$127,6),1,0),"")</f>
        <v/>
      </c>
      <c r="CS73" s="27" t="str">
        <f t="shared" ca="1" si="42"/>
        <v/>
      </c>
      <c r="CT73" s="44" t="str">
        <f ca="1">IF(CS73="","",IF(CS73&lt;=Simulation!$K$7,"YES","NO"))</f>
        <v/>
      </c>
      <c r="CU73" s="27" t="str">
        <f t="shared" ca="1" si="43"/>
        <v/>
      </c>
      <c r="CV73" s="44" t="str">
        <f ca="1">IF(CT73="NO",IF(CU73&lt;=Simulation!$K$9,BX73,BY73),"")</f>
        <v/>
      </c>
      <c r="CX73" s="44" t="str">
        <f t="shared" ca="1" si="44"/>
        <v/>
      </c>
      <c r="CY73" s="6" t="str">
        <f t="shared" ca="1" si="45"/>
        <v/>
      </c>
      <c r="CZ73" s="44" t="str">
        <f t="shared" ca="1" si="46"/>
        <v/>
      </c>
      <c r="DB73" s="44" t="str">
        <f t="shared" ca="1" si="3"/>
        <v/>
      </c>
      <c r="DC73" s="44" t="str">
        <f t="shared" ca="1" si="3"/>
        <v/>
      </c>
      <c r="DD73" s="44" t="str">
        <f t="shared" ca="1" si="3"/>
        <v/>
      </c>
      <c r="DE73" s="44"/>
      <c r="DF73" s="44" t="str">
        <f ca="1">IF(DF72&lt;&gt;"",IF(AND(DF72&lt;60*Simulation!$K$8, DF72+DG73&lt;60*Simulation!$K$8),DF72+DG73,""),"")</f>
        <v/>
      </c>
      <c r="DG73" s="44" t="str">
        <f ca="1">IF(DF72&lt;&gt;"",IF(AND(EF72&lt;&gt;"", DH72=EF72),RANDBETWEEN(Simulation!$N$6,Simulation!$P$6),RANDBETWEEN(Simulation!$N$5,Simulation!$P$5)),"")</f>
        <v/>
      </c>
      <c r="DH73" s="44" t="str">
        <f t="shared" ca="1" si="73"/>
        <v/>
      </c>
      <c r="DI73" s="44" t="str">
        <f t="shared" ca="1" si="47"/>
        <v/>
      </c>
      <c r="DJ73" s="27" t="str">
        <f t="shared" ca="1" si="80"/>
        <v/>
      </c>
      <c r="DK73" s="44" t="str">
        <f t="shared" ca="1" si="49"/>
        <v/>
      </c>
      <c r="DL73" s="44" t="str">
        <f ca="1">IF(DF73&lt;&gt;"",VLOOKUP(DK73,'Players Stats'!$C$88:$D$127,2),"")</f>
        <v/>
      </c>
      <c r="DM73" s="44" t="str">
        <f ca="1">IF(DF73&lt;&gt;"",VLOOKUP(DK73,'Players Stats'!$C$88:$E$127,3),"")</f>
        <v/>
      </c>
      <c r="DN73" s="27" t="str">
        <f t="shared" ca="1" si="50"/>
        <v/>
      </c>
      <c r="DO73" s="44" t="str">
        <f ca="1">IF(DF73&lt;&gt;"",VLOOKUP('Semi 1'!DK73-5*('Semi 1'!DH73-1),'Players Stats'!$B$136:$J$140,1+DI73),"")</f>
        <v/>
      </c>
      <c r="DP73" s="44" t="str">
        <f t="shared" ca="1" si="74"/>
        <v/>
      </c>
      <c r="DQ73" s="27" t="str">
        <f t="shared" ca="1" si="51"/>
        <v/>
      </c>
      <c r="DR73" s="44" t="str">
        <f ca="1">IF(DF73&lt;&gt;"",IF(DP73="NO",VLOOKUP(DK73,'Players Stats'!$C$88:$I$127,7),""),"")</f>
        <v/>
      </c>
      <c r="DS73" s="44" t="str">
        <f t="shared" ca="1" si="75"/>
        <v/>
      </c>
      <c r="DT73" s="27" t="str">
        <f t="shared" ca="1" si="52"/>
        <v/>
      </c>
      <c r="DU73" s="44" t="str">
        <f ca="1">IF(DP73="NO",VLOOKUP(DK73,'Players Stats'!$C$88:$H$127,7-'Semi 1'!DS73),"")</f>
        <v/>
      </c>
      <c r="DV73" s="44" t="str">
        <f t="shared" ca="1" si="76"/>
        <v/>
      </c>
      <c r="DW73" s="27" t="str">
        <f t="shared" ca="1" si="53"/>
        <v/>
      </c>
      <c r="DX73" s="44" t="str">
        <f ca="1">IF(DW73="","",IF(DW73&lt;=VLOOKUP(DK73,'Players Stats'!$C$88:$L$127,10),"YES","NO"))</f>
        <v/>
      </c>
      <c r="DY73" s="27" t="str">
        <f t="shared" ca="1" si="54"/>
        <v/>
      </c>
      <c r="DZ73" s="44" t="str">
        <f ca="1">IF(DX73="YES",IF(DY73&lt;=VLOOKUP(DK73,'Players Stats'!$C$88:$H$127,6),1,0),"")</f>
        <v/>
      </c>
      <c r="EA73" s="27" t="str">
        <f t="shared" ca="1" si="55"/>
        <v/>
      </c>
      <c r="EB73" s="44" t="str">
        <f ca="1">IF(AND(DX73="YES",EA73&lt;&gt;""),IF(EA73&lt;=VLOOKUP(DK73,'Players Stats'!$C$88:$H$127,6),1,0),"")</f>
        <v/>
      </c>
      <c r="EC73" s="27" t="str">
        <f t="shared" ca="1" si="56"/>
        <v/>
      </c>
      <c r="ED73" s="44" t="str">
        <f ca="1">IF(EC73="","",IF(EC73&lt;=Simulation!$K$7,"YES","NO"))</f>
        <v/>
      </c>
      <c r="EE73" s="27" t="str">
        <f t="shared" ca="1" si="57"/>
        <v/>
      </c>
      <c r="EF73" s="44" t="str">
        <f ca="1">IF(ED73="NO",IF(EE73&lt;=Simulation!$K$9,DH73,DI73),"")</f>
        <v/>
      </c>
      <c r="EH73" s="44" t="str">
        <f t="shared" ca="1" si="58"/>
        <v/>
      </c>
      <c r="EI73" s="6" t="str">
        <f t="shared" ca="1" si="59"/>
        <v/>
      </c>
      <c r="EJ73" s="44" t="str">
        <f t="shared" ca="1" si="60"/>
        <v/>
      </c>
      <c r="EL73" s="44" t="str">
        <f t="shared" ca="1" si="4"/>
        <v/>
      </c>
      <c r="EM73" s="44" t="str">
        <f t="shared" ca="1" si="4"/>
        <v/>
      </c>
      <c r="EN73" s="44" t="str">
        <f t="shared" ca="1" si="4"/>
        <v/>
      </c>
    </row>
    <row r="74" spans="2:144">
      <c r="B74" s="44" t="str">
        <f ca="1">IF(B73&lt;&gt;"",IF(AND(B73&lt;60*Simulation!$K$8, B73+C74&lt;60*Simulation!$K$8),B73+C74,""),"")</f>
        <v/>
      </c>
      <c r="C74" s="44" t="str">
        <f ca="1">IF(B73&lt;&gt;"",IF(AND(AB73&lt;&gt;"", D73=AB73),RANDBETWEEN(Simulation!$N$6,Simulation!$P$6),RANDBETWEEN(Simulation!$N$5,Simulation!$P$5)),"")</f>
        <v/>
      </c>
      <c r="D74" s="44" t="str">
        <f t="shared" ca="1" si="61"/>
        <v/>
      </c>
      <c r="E74" s="44" t="str">
        <f t="shared" ca="1" si="5"/>
        <v/>
      </c>
      <c r="F74" s="27" t="str">
        <f t="shared" ca="1" si="6"/>
        <v/>
      </c>
      <c r="G74" s="44" t="str">
        <f t="shared" ca="1" si="7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27" t="str">
        <f t="shared" ca="1" si="8"/>
        <v/>
      </c>
      <c r="K74" s="44" t="str">
        <f ca="1">IF(B74&lt;&gt;"",VLOOKUP('Semi 1'!G74-5*('Semi 1'!D74-1),'Players Stats'!$B$136:$J$140,1+E74),"")</f>
        <v/>
      </c>
      <c r="L74" s="44" t="str">
        <f t="shared" ca="1" si="62"/>
        <v/>
      </c>
      <c r="M74" s="27" t="str">
        <f t="shared" ca="1" si="9"/>
        <v/>
      </c>
      <c r="N74" s="44" t="str">
        <f ca="1">IF(B74&lt;&gt;"",IF(L74="NO",VLOOKUP(G74,'Players Stats'!$C$88:$I$127,7),""),"")</f>
        <v/>
      </c>
      <c r="O74" s="44" t="str">
        <f t="shared" ca="1" si="63"/>
        <v/>
      </c>
      <c r="P74" s="27" t="str">
        <f t="shared" ca="1" si="10"/>
        <v/>
      </c>
      <c r="Q74" s="44" t="str">
        <f ca="1">IF(L74="NO",VLOOKUP(G74,'Players Stats'!$C$88:$H$127,7-'Semi 1'!O74),"")</f>
        <v/>
      </c>
      <c r="R74" s="44" t="str">
        <f t="shared" ca="1" si="64"/>
        <v/>
      </c>
      <c r="S74" s="27" t="str">
        <f t="shared" ca="1" si="11"/>
        <v/>
      </c>
      <c r="T74" s="44" t="str">
        <f ca="1">IF(S74="","",IF(S74&lt;=VLOOKUP(G74,'Players Stats'!$C$88:$L$127,10),"YES","NO"))</f>
        <v/>
      </c>
      <c r="U74" s="27" t="str">
        <f t="shared" ca="1" si="12"/>
        <v/>
      </c>
      <c r="V74" s="44" t="str">
        <f ca="1">IF(T74="YES",IF(U74&lt;=VLOOKUP(G74,'Players Stats'!$C$88:$H$127,6),1,0),"")</f>
        <v/>
      </c>
      <c r="W74" s="27" t="str">
        <f t="shared" ca="1" si="13"/>
        <v/>
      </c>
      <c r="X74" s="44" t="str">
        <f ca="1">IF(AND(T74="YES",W74&lt;&gt;""),IF(W74&lt;=VLOOKUP(G74,'Players Stats'!$C$88:$H$127,6),1,0),"")</f>
        <v/>
      </c>
      <c r="Y74" s="27" t="str">
        <f t="shared" ca="1" si="14"/>
        <v/>
      </c>
      <c r="Z74" s="44" t="str">
        <f ca="1">IF(Y74="","",IF(Y74&lt;=Simulation!$K$7,"YES","NO"))</f>
        <v/>
      </c>
      <c r="AA74" s="27" t="str">
        <f t="shared" ca="1" si="15"/>
        <v/>
      </c>
      <c r="AB74" s="44" t="str">
        <f ca="1">IF(Z74="NO",IF(AA74&lt;=Simulation!$K$9,D74,E74),"")</f>
        <v/>
      </c>
      <c r="AD74" s="44" t="str">
        <f t="shared" ca="1" si="16"/>
        <v/>
      </c>
      <c r="AE74" s="6" t="str">
        <f t="shared" ca="1" si="17"/>
        <v/>
      </c>
      <c r="AF74" s="44" t="str">
        <f t="shared" ca="1" si="18"/>
        <v/>
      </c>
      <c r="AH74" s="44" t="str">
        <f t="shared" ca="1" si="77"/>
        <v/>
      </c>
      <c r="AI74" s="44" t="str">
        <f t="shared" ca="1" si="77"/>
        <v/>
      </c>
      <c r="AJ74" s="44" t="str">
        <f t="shared" ca="1" si="77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65"/>
        <v/>
      </c>
      <c r="AO74" s="44" t="str">
        <f t="shared" ca="1" si="19"/>
        <v/>
      </c>
      <c r="AP74" s="27" t="str">
        <f t="shared" ca="1" si="78"/>
        <v/>
      </c>
      <c r="AQ74" s="44" t="str">
        <f t="shared" ca="1" si="21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22"/>
        <v/>
      </c>
      <c r="AU74" s="44" t="str">
        <f ca="1">IF(AL74&lt;&gt;"",VLOOKUP('Semi 1'!AQ74-5*('Semi 1'!AN74-1),'Players Stats'!$B$136:$J$140,1+AO74),"")</f>
        <v/>
      </c>
      <c r="AV74" s="44" t="str">
        <f t="shared" ca="1" si="66"/>
        <v/>
      </c>
      <c r="AW74" s="27" t="str">
        <f t="shared" ca="1" si="23"/>
        <v/>
      </c>
      <c r="AX74" s="44" t="str">
        <f ca="1">IF(AL74&lt;&gt;"",IF(AV74="NO",VLOOKUP(AQ74,'Players Stats'!$C$88:$I$127,7),""),"")</f>
        <v/>
      </c>
      <c r="AY74" s="44" t="str">
        <f t="shared" ca="1" si="67"/>
        <v/>
      </c>
      <c r="AZ74" s="27" t="str">
        <f t="shared" ca="1" si="24"/>
        <v/>
      </c>
      <c r="BA74" s="44" t="str">
        <f ca="1">IF(AV74="NO",VLOOKUP(AQ74,'Players Stats'!$C$88:$H$127,7-'Semi 1'!AY74),"")</f>
        <v/>
      </c>
      <c r="BB74" s="44" t="str">
        <f t="shared" ca="1" si="68"/>
        <v/>
      </c>
      <c r="BC74" s="27" t="str">
        <f t="shared" ca="1" si="25"/>
        <v/>
      </c>
      <c r="BD74" s="44" t="str">
        <f ca="1">IF(BC74="","",IF(BC74&lt;=VLOOKUP(AQ74,'Players Stats'!$C$88:$L$127,10),"YES","NO"))</f>
        <v/>
      </c>
      <c r="BE74" s="27" t="str">
        <f t="shared" ca="1" si="26"/>
        <v/>
      </c>
      <c r="BF74" s="44" t="str">
        <f ca="1">IF(BD74="YES",IF(BE74&lt;=VLOOKUP(AQ74,'Players Stats'!$C$88:$H$127,6),1,0),"")</f>
        <v/>
      </c>
      <c r="BG74" s="27" t="str">
        <f t="shared" ca="1" si="27"/>
        <v/>
      </c>
      <c r="BH74" s="44" t="str">
        <f ca="1">IF(AND(BD74="YES",BG74&lt;&gt;""),IF(BG74&lt;=VLOOKUP(AQ74,'Players Stats'!$C$88:$H$127,6),1,0),"")</f>
        <v/>
      </c>
      <c r="BI74" s="27" t="str">
        <f t="shared" ca="1" si="28"/>
        <v/>
      </c>
      <c r="BJ74" s="44" t="str">
        <f ca="1">IF(BI74="","",IF(BI74&lt;=Simulation!$K$7,"YES","NO"))</f>
        <v/>
      </c>
      <c r="BK74" s="27" t="str">
        <f t="shared" ca="1" si="29"/>
        <v/>
      </c>
      <c r="BL74" s="44" t="str">
        <f ca="1">IF(BJ74="NO",IF(BK74&lt;=Simulation!$K$9,AN74,AO74),"")</f>
        <v/>
      </c>
      <c r="BN74" s="44" t="str">
        <f t="shared" ca="1" si="30"/>
        <v/>
      </c>
      <c r="BO74" s="6" t="str">
        <f t="shared" ca="1" si="31"/>
        <v/>
      </c>
      <c r="BP74" s="44" t="str">
        <f t="shared" ca="1" si="32"/>
        <v/>
      </c>
      <c r="BR74" s="44" t="str">
        <f t="shared" ca="1" si="2"/>
        <v/>
      </c>
      <c r="BS74" s="44" t="str">
        <f t="shared" ca="1" si="2"/>
        <v/>
      </c>
      <c r="BT74" s="44" t="str">
        <f t="shared" ca="1" si="2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69"/>
        <v/>
      </c>
      <c r="BY74" s="44" t="str">
        <f t="shared" ca="1" si="33"/>
        <v/>
      </c>
      <c r="BZ74" s="27" t="str">
        <f t="shared" ca="1" si="79"/>
        <v/>
      </c>
      <c r="CA74" s="44" t="str">
        <f t="shared" ca="1" si="35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36"/>
        <v/>
      </c>
      <c r="CE74" s="44" t="str">
        <f ca="1">IF(BV74&lt;&gt;"",VLOOKUP('Semi 1'!CA74-5*('Semi 1'!BX74-1),'Players Stats'!$B$136:$J$140,1+BY74),"")</f>
        <v/>
      </c>
      <c r="CF74" s="44" t="str">
        <f t="shared" ca="1" si="70"/>
        <v/>
      </c>
      <c r="CG74" s="27" t="str">
        <f t="shared" ca="1" si="37"/>
        <v/>
      </c>
      <c r="CH74" s="44" t="str">
        <f ca="1">IF(BV74&lt;&gt;"",IF(CF74="NO",VLOOKUP(CA74,'Players Stats'!$C$88:$I$127,7),""),"")</f>
        <v/>
      </c>
      <c r="CI74" s="44" t="str">
        <f t="shared" ca="1" si="71"/>
        <v/>
      </c>
      <c r="CJ74" s="27" t="str">
        <f t="shared" ca="1" si="38"/>
        <v/>
      </c>
      <c r="CK74" s="44" t="str">
        <f ca="1">IF(CF74="NO",VLOOKUP(CA74,'Players Stats'!$C$88:$H$127,7-'Semi 1'!CI74),"")</f>
        <v/>
      </c>
      <c r="CL74" s="44" t="str">
        <f t="shared" ca="1" si="72"/>
        <v/>
      </c>
      <c r="CM74" s="27" t="str">
        <f t="shared" ca="1" si="39"/>
        <v/>
      </c>
      <c r="CN74" s="44" t="str">
        <f ca="1">IF(CM74="","",IF(CM74&lt;=VLOOKUP(CA74,'Players Stats'!$C$88:$L$127,10),"YES","NO"))</f>
        <v/>
      </c>
      <c r="CO74" s="27" t="str">
        <f t="shared" ca="1" si="40"/>
        <v/>
      </c>
      <c r="CP74" s="44" t="str">
        <f ca="1">IF(CN74="YES",IF(CO74&lt;=VLOOKUP(CA74,'Players Stats'!$C$88:$H$127,6),1,0),"")</f>
        <v/>
      </c>
      <c r="CQ74" s="27" t="str">
        <f t="shared" ca="1" si="41"/>
        <v/>
      </c>
      <c r="CR74" s="44" t="str">
        <f ca="1">IF(AND(CN74="YES",CQ74&lt;&gt;""),IF(CQ74&lt;=VLOOKUP(CA74,'Players Stats'!$C$88:$H$127,6),1,0),"")</f>
        <v/>
      </c>
      <c r="CS74" s="27" t="str">
        <f t="shared" ca="1" si="42"/>
        <v/>
      </c>
      <c r="CT74" s="44" t="str">
        <f ca="1">IF(CS74="","",IF(CS74&lt;=Simulation!$K$7,"YES","NO"))</f>
        <v/>
      </c>
      <c r="CU74" s="27" t="str">
        <f t="shared" ca="1" si="43"/>
        <v/>
      </c>
      <c r="CV74" s="44" t="str">
        <f ca="1">IF(CT74="NO",IF(CU74&lt;=Simulation!$K$9,BX74,BY74),"")</f>
        <v/>
      </c>
      <c r="CX74" s="44" t="str">
        <f t="shared" ca="1" si="44"/>
        <v/>
      </c>
      <c r="CY74" s="6" t="str">
        <f t="shared" ca="1" si="45"/>
        <v/>
      </c>
      <c r="CZ74" s="44" t="str">
        <f t="shared" ca="1" si="46"/>
        <v/>
      </c>
      <c r="DB74" s="44" t="str">
        <f t="shared" ca="1" si="3"/>
        <v/>
      </c>
      <c r="DC74" s="44" t="str">
        <f t="shared" ca="1" si="3"/>
        <v/>
      </c>
      <c r="DD74" s="44" t="str">
        <f t="shared" ca="1" si="3"/>
        <v/>
      </c>
      <c r="DE74" s="44"/>
      <c r="DF74" s="44" t="str">
        <f ca="1">IF(DF73&lt;&gt;"",IF(AND(DF73&lt;60*Simulation!$K$8, DF73+DG74&lt;60*Simulation!$K$8),DF73+DG74,""),"")</f>
        <v/>
      </c>
      <c r="DG74" s="44" t="str">
        <f ca="1">IF(DF73&lt;&gt;"",IF(AND(EF73&lt;&gt;"", DH73=EF73),RANDBETWEEN(Simulation!$N$6,Simulation!$P$6),RANDBETWEEN(Simulation!$N$5,Simulation!$P$5)),"")</f>
        <v/>
      </c>
      <c r="DH74" s="44" t="str">
        <f t="shared" ca="1" si="73"/>
        <v/>
      </c>
      <c r="DI74" s="44" t="str">
        <f t="shared" ca="1" si="47"/>
        <v/>
      </c>
      <c r="DJ74" s="27" t="str">
        <f t="shared" ca="1" si="80"/>
        <v/>
      </c>
      <c r="DK74" s="44" t="str">
        <f t="shared" ca="1" si="49"/>
        <v/>
      </c>
      <c r="DL74" s="44" t="str">
        <f ca="1">IF(DF74&lt;&gt;"",VLOOKUP(DK74,'Players Stats'!$C$88:$D$127,2),"")</f>
        <v/>
      </c>
      <c r="DM74" s="44" t="str">
        <f ca="1">IF(DF74&lt;&gt;"",VLOOKUP(DK74,'Players Stats'!$C$88:$E$127,3),"")</f>
        <v/>
      </c>
      <c r="DN74" s="27" t="str">
        <f t="shared" ca="1" si="50"/>
        <v/>
      </c>
      <c r="DO74" s="44" t="str">
        <f ca="1">IF(DF74&lt;&gt;"",VLOOKUP('Semi 1'!DK74-5*('Semi 1'!DH74-1),'Players Stats'!$B$136:$J$140,1+DI74),"")</f>
        <v/>
      </c>
      <c r="DP74" s="44" t="str">
        <f t="shared" ca="1" si="74"/>
        <v/>
      </c>
      <c r="DQ74" s="27" t="str">
        <f t="shared" ca="1" si="51"/>
        <v/>
      </c>
      <c r="DR74" s="44" t="str">
        <f ca="1">IF(DF74&lt;&gt;"",IF(DP74="NO",VLOOKUP(DK74,'Players Stats'!$C$88:$I$127,7),""),"")</f>
        <v/>
      </c>
      <c r="DS74" s="44" t="str">
        <f t="shared" ca="1" si="75"/>
        <v/>
      </c>
      <c r="DT74" s="27" t="str">
        <f t="shared" ca="1" si="52"/>
        <v/>
      </c>
      <c r="DU74" s="44" t="str">
        <f ca="1">IF(DP74="NO",VLOOKUP(DK74,'Players Stats'!$C$88:$H$127,7-'Semi 1'!DS74),"")</f>
        <v/>
      </c>
      <c r="DV74" s="44" t="str">
        <f t="shared" ca="1" si="76"/>
        <v/>
      </c>
      <c r="DW74" s="27" t="str">
        <f t="shared" ca="1" si="53"/>
        <v/>
      </c>
      <c r="DX74" s="44" t="str">
        <f ca="1">IF(DW74="","",IF(DW74&lt;=VLOOKUP(DK74,'Players Stats'!$C$88:$L$127,10),"YES","NO"))</f>
        <v/>
      </c>
      <c r="DY74" s="27" t="str">
        <f t="shared" ca="1" si="54"/>
        <v/>
      </c>
      <c r="DZ74" s="44" t="str">
        <f ca="1">IF(DX74="YES",IF(DY74&lt;=VLOOKUP(DK74,'Players Stats'!$C$88:$H$127,6),1,0),"")</f>
        <v/>
      </c>
      <c r="EA74" s="27" t="str">
        <f t="shared" ca="1" si="55"/>
        <v/>
      </c>
      <c r="EB74" s="44" t="str">
        <f ca="1">IF(AND(DX74="YES",EA74&lt;&gt;""),IF(EA74&lt;=VLOOKUP(DK74,'Players Stats'!$C$88:$H$127,6),1,0),"")</f>
        <v/>
      </c>
      <c r="EC74" s="27" t="str">
        <f t="shared" ca="1" si="56"/>
        <v/>
      </c>
      <c r="ED74" s="44" t="str">
        <f ca="1">IF(EC74="","",IF(EC74&lt;=Simulation!$K$7,"YES","NO"))</f>
        <v/>
      </c>
      <c r="EE74" s="27" t="str">
        <f t="shared" ca="1" si="57"/>
        <v/>
      </c>
      <c r="EF74" s="44" t="str">
        <f ca="1">IF(ED74="NO",IF(EE74&lt;=Simulation!$K$9,DH74,DI74),"")</f>
        <v/>
      </c>
      <c r="EH74" s="44" t="str">
        <f t="shared" ca="1" si="58"/>
        <v/>
      </c>
      <c r="EI74" s="6" t="str">
        <f t="shared" ca="1" si="59"/>
        <v/>
      </c>
      <c r="EJ74" s="44" t="str">
        <f t="shared" ca="1" si="60"/>
        <v/>
      </c>
      <c r="EL74" s="44" t="str">
        <f t="shared" ca="1" si="4"/>
        <v/>
      </c>
      <c r="EM74" s="44" t="str">
        <f t="shared" ca="1" si="4"/>
        <v/>
      </c>
      <c r="EN74" s="44" t="str">
        <f t="shared" ca="1" si="4"/>
        <v/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1"/>
        <v/>
      </c>
      <c r="E75" s="44" t="str">
        <f t="shared" ca="1" si="5"/>
        <v/>
      </c>
      <c r="F75" s="27" t="str">
        <f t="shared" ca="1" si="6"/>
        <v/>
      </c>
      <c r="G75" s="44" t="str">
        <f t="shared" ca="1" si="7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27" t="str">
        <f t="shared" ca="1" si="8"/>
        <v/>
      </c>
      <c r="K75" s="44" t="str">
        <f ca="1">IF(B75&lt;&gt;"",VLOOKUP('Semi 1'!G75-5*('Semi 1'!D75-1),'Players Stats'!$B$136:$J$140,1+E75),"")</f>
        <v/>
      </c>
      <c r="L75" s="44" t="str">
        <f t="shared" ca="1" si="62"/>
        <v/>
      </c>
      <c r="M75" s="27" t="str">
        <f t="shared" ca="1" si="9"/>
        <v/>
      </c>
      <c r="N75" s="44" t="str">
        <f ca="1">IF(B75&lt;&gt;"",IF(L75="NO",VLOOKUP(G75,'Players Stats'!$C$88:$I$127,7),""),"")</f>
        <v/>
      </c>
      <c r="O75" s="44" t="str">
        <f t="shared" ca="1" si="63"/>
        <v/>
      </c>
      <c r="P75" s="27" t="str">
        <f t="shared" ca="1" si="10"/>
        <v/>
      </c>
      <c r="Q75" s="44" t="str">
        <f ca="1">IF(L75="NO",VLOOKUP(G75,'Players Stats'!$C$88:$H$127,7-'Semi 1'!O75),"")</f>
        <v/>
      </c>
      <c r="R75" s="44" t="str">
        <f t="shared" ca="1" si="64"/>
        <v/>
      </c>
      <c r="S75" s="27" t="str">
        <f t="shared" ca="1" si="11"/>
        <v/>
      </c>
      <c r="T75" s="44" t="str">
        <f ca="1">IF(S75="","",IF(S75&lt;=VLOOKUP(G75,'Players Stats'!$C$88:$L$127,10),"YES","NO"))</f>
        <v/>
      </c>
      <c r="U75" s="27" t="str">
        <f t="shared" ca="1" si="12"/>
        <v/>
      </c>
      <c r="V75" s="44" t="str">
        <f ca="1">IF(T75="YES",IF(U75&lt;=VLOOKUP(G75,'Players Stats'!$C$88:$H$127,6),1,0),"")</f>
        <v/>
      </c>
      <c r="W75" s="27" t="str">
        <f t="shared" ca="1" si="13"/>
        <v/>
      </c>
      <c r="X75" s="44" t="str">
        <f ca="1">IF(AND(T75="YES",W75&lt;&gt;""),IF(W75&lt;=VLOOKUP(G75,'Players Stats'!$C$88:$H$127,6),1,0),"")</f>
        <v/>
      </c>
      <c r="Y75" s="27" t="str">
        <f t="shared" ca="1" si="14"/>
        <v/>
      </c>
      <c r="Z75" s="44" t="str">
        <f ca="1">IF(Y75="","",IF(Y75&lt;=Simulation!$K$7,"YES","NO"))</f>
        <v/>
      </c>
      <c r="AA75" s="27" t="str">
        <f t="shared" ca="1" si="15"/>
        <v/>
      </c>
      <c r="AB75" s="44" t="str">
        <f ca="1">IF(Z75="NO",IF(AA75&lt;=Simulation!$K$9,D75,E75),"")</f>
        <v/>
      </c>
      <c r="AD75" s="44" t="str">
        <f t="shared" ca="1" si="16"/>
        <v/>
      </c>
      <c r="AE75" s="6" t="str">
        <f t="shared" ca="1" si="17"/>
        <v/>
      </c>
      <c r="AF75" s="44" t="str">
        <f t="shared" ca="1" si="18"/>
        <v/>
      </c>
      <c r="AH75" s="44" t="str">
        <f t="shared" ca="1" si="77"/>
        <v/>
      </c>
      <c r="AI75" s="44" t="str">
        <f t="shared" ca="1" si="77"/>
        <v/>
      </c>
      <c r="AJ75" s="44" t="str">
        <f t="shared" ca="1" si="77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65"/>
        <v/>
      </c>
      <c r="AO75" s="44" t="str">
        <f t="shared" ca="1" si="19"/>
        <v/>
      </c>
      <c r="AP75" s="27" t="str">
        <f t="shared" ca="1" si="78"/>
        <v/>
      </c>
      <c r="AQ75" s="44" t="str">
        <f t="shared" ca="1" si="21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22"/>
        <v/>
      </c>
      <c r="AU75" s="44" t="str">
        <f ca="1">IF(AL75&lt;&gt;"",VLOOKUP('Semi 1'!AQ75-5*('Semi 1'!AN75-1),'Players Stats'!$B$136:$J$140,1+AO75),"")</f>
        <v/>
      </c>
      <c r="AV75" s="44" t="str">
        <f t="shared" ca="1" si="66"/>
        <v/>
      </c>
      <c r="AW75" s="27" t="str">
        <f t="shared" ca="1" si="23"/>
        <v/>
      </c>
      <c r="AX75" s="44" t="str">
        <f ca="1">IF(AL75&lt;&gt;"",IF(AV75="NO",VLOOKUP(AQ75,'Players Stats'!$C$88:$I$127,7),""),"")</f>
        <v/>
      </c>
      <c r="AY75" s="44" t="str">
        <f t="shared" ca="1" si="67"/>
        <v/>
      </c>
      <c r="AZ75" s="27" t="str">
        <f t="shared" ca="1" si="24"/>
        <v/>
      </c>
      <c r="BA75" s="44" t="str">
        <f ca="1">IF(AV75="NO",VLOOKUP(AQ75,'Players Stats'!$C$88:$H$127,7-'Semi 1'!AY75),"")</f>
        <v/>
      </c>
      <c r="BB75" s="44" t="str">
        <f t="shared" ca="1" si="68"/>
        <v/>
      </c>
      <c r="BC75" s="27" t="str">
        <f t="shared" ca="1" si="25"/>
        <v/>
      </c>
      <c r="BD75" s="44" t="str">
        <f ca="1">IF(BC75="","",IF(BC75&lt;=VLOOKUP(AQ75,'Players Stats'!$C$88:$L$127,10),"YES","NO"))</f>
        <v/>
      </c>
      <c r="BE75" s="27" t="str">
        <f t="shared" ca="1" si="26"/>
        <v/>
      </c>
      <c r="BF75" s="44" t="str">
        <f ca="1">IF(BD75="YES",IF(BE75&lt;=VLOOKUP(AQ75,'Players Stats'!$C$88:$H$127,6),1,0),"")</f>
        <v/>
      </c>
      <c r="BG75" s="27" t="str">
        <f t="shared" ca="1" si="27"/>
        <v/>
      </c>
      <c r="BH75" s="44" t="str">
        <f ca="1">IF(AND(BD75="YES",BG75&lt;&gt;""),IF(BG75&lt;=VLOOKUP(AQ75,'Players Stats'!$C$88:$H$127,6),1,0),"")</f>
        <v/>
      </c>
      <c r="BI75" s="27" t="str">
        <f t="shared" ca="1" si="28"/>
        <v/>
      </c>
      <c r="BJ75" s="44" t="str">
        <f ca="1">IF(BI75="","",IF(BI75&lt;=Simulation!$K$7,"YES","NO"))</f>
        <v/>
      </c>
      <c r="BK75" s="27" t="str">
        <f t="shared" ca="1" si="29"/>
        <v/>
      </c>
      <c r="BL75" s="44" t="str">
        <f ca="1">IF(BJ75="NO",IF(BK75&lt;=Simulation!$K$9,AN75,AO75),"")</f>
        <v/>
      </c>
      <c r="BN75" s="44" t="str">
        <f t="shared" ca="1" si="30"/>
        <v/>
      </c>
      <c r="BO75" s="6" t="str">
        <f t="shared" ca="1" si="31"/>
        <v/>
      </c>
      <c r="BP75" s="44" t="str">
        <f t="shared" ca="1" si="32"/>
        <v/>
      </c>
      <c r="BR75" s="44" t="str">
        <f t="shared" ref="BR75:BT90" ca="1" si="81">IF(AND(BN75&lt;&gt;"",BN76=""),BN75,"")</f>
        <v/>
      </c>
      <c r="BS75" s="44" t="str">
        <f t="shared" ca="1" si="81"/>
        <v/>
      </c>
      <c r="BT75" s="44" t="str">
        <f t="shared" ca="1" si="81"/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69"/>
        <v/>
      </c>
      <c r="BY75" s="44" t="str">
        <f t="shared" ca="1" si="33"/>
        <v/>
      </c>
      <c r="BZ75" s="27" t="str">
        <f t="shared" ca="1" si="79"/>
        <v/>
      </c>
      <c r="CA75" s="44" t="str">
        <f t="shared" ca="1" si="35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36"/>
        <v/>
      </c>
      <c r="CE75" s="44" t="str">
        <f ca="1">IF(BV75&lt;&gt;"",VLOOKUP('Semi 1'!CA75-5*('Semi 1'!BX75-1),'Players Stats'!$B$136:$J$140,1+BY75),"")</f>
        <v/>
      </c>
      <c r="CF75" s="44" t="str">
        <f t="shared" ca="1" si="70"/>
        <v/>
      </c>
      <c r="CG75" s="27" t="str">
        <f t="shared" ca="1" si="37"/>
        <v/>
      </c>
      <c r="CH75" s="44" t="str">
        <f ca="1">IF(BV75&lt;&gt;"",IF(CF75="NO",VLOOKUP(CA75,'Players Stats'!$C$88:$I$127,7),""),"")</f>
        <v/>
      </c>
      <c r="CI75" s="44" t="str">
        <f t="shared" ca="1" si="71"/>
        <v/>
      </c>
      <c r="CJ75" s="27" t="str">
        <f t="shared" ca="1" si="38"/>
        <v/>
      </c>
      <c r="CK75" s="44" t="str">
        <f ca="1">IF(CF75="NO",VLOOKUP(CA75,'Players Stats'!$C$88:$H$127,7-'Semi 1'!CI75),"")</f>
        <v/>
      </c>
      <c r="CL75" s="44" t="str">
        <f t="shared" ca="1" si="72"/>
        <v/>
      </c>
      <c r="CM75" s="27" t="str">
        <f t="shared" ca="1" si="39"/>
        <v/>
      </c>
      <c r="CN75" s="44" t="str">
        <f ca="1">IF(CM75="","",IF(CM75&lt;=VLOOKUP(CA75,'Players Stats'!$C$88:$L$127,10),"YES","NO"))</f>
        <v/>
      </c>
      <c r="CO75" s="27" t="str">
        <f t="shared" ca="1" si="40"/>
        <v/>
      </c>
      <c r="CP75" s="44" t="str">
        <f ca="1">IF(CN75="YES",IF(CO75&lt;=VLOOKUP(CA75,'Players Stats'!$C$88:$H$127,6),1,0),"")</f>
        <v/>
      </c>
      <c r="CQ75" s="27" t="str">
        <f t="shared" ca="1" si="41"/>
        <v/>
      </c>
      <c r="CR75" s="44" t="str">
        <f ca="1">IF(AND(CN75="YES",CQ75&lt;&gt;""),IF(CQ75&lt;=VLOOKUP(CA75,'Players Stats'!$C$88:$H$127,6),1,0),"")</f>
        <v/>
      </c>
      <c r="CS75" s="27" t="str">
        <f t="shared" ca="1" si="42"/>
        <v/>
      </c>
      <c r="CT75" s="44" t="str">
        <f ca="1">IF(CS75="","",IF(CS75&lt;=Simulation!$K$7,"YES","NO"))</f>
        <v/>
      </c>
      <c r="CU75" s="27" t="str">
        <f t="shared" ca="1" si="43"/>
        <v/>
      </c>
      <c r="CV75" s="44" t="str">
        <f ca="1">IF(CT75="NO",IF(CU75&lt;=Simulation!$K$9,BX75,BY75),"")</f>
        <v/>
      </c>
      <c r="CX75" s="44" t="str">
        <f t="shared" ca="1" si="44"/>
        <v/>
      </c>
      <c r="CY75" s="6" t="str">
        <f t="shared" ca="1" si="45"/>
        <v/>
      </c>
      <c r="CZ75" s="44" t="str">
        <f t="shared" ca="1" si="46"/>
        <v/>
      </c>
      <c r="DB75" s="44" t="str">
        <f t="shared" ref="DB75:DD90" ca="1" si="82">IF(AND(CX75&lt;&gt;"",CX76=""),CX75,"")</f>
        <v/>
      </c>
      <c r="DC75" s="44" t="str">
        <f t="shared" ca="1" si="82"/>
        <v/>
      </c>
      <c r="DD75" s="44" t="str">
        <f t="shared" ca="1" si="82"/>
        <v/>
      </c>
      <c r="DE75" s="44"/>
      <c r="DF75" s="44" t="str">
        <f ca="1">IF(DF74&lt;&gt;"",IF(AND(DF74&lt;60*Simulation!$K$8, DF74+DG75&lt;60*Simulation!$K$8),DF74+DG75,""),"")</f>
        <v/>
      </c>
      <c r="DG75" s="44" t="str">
        <f ca="1">IF(DF74&lt;&gt;"",IF(AND(EF74&lt;&gt;"", DH74=EF74),RANDBETWEEN(Simulation!$N$6,Simulation!$P$6),RANDBETWEEN(Simulation!$N$5,Simulation!$P$5)),"")</f>
        <v/>
      </c>
      <c r="DH75" s="44" t="str">
        <f t="shared" ca="1" si="73"/>
        <v/>
      </c>
      <c r="DI75" s="44" t="str">
        <f t="shared" ca="1" si="47"/>
        <v/>
      </c>
      <c r="DJ75" s="27" t="str">
        <f t="shared" ca="1" si="80"/>
        <v/>
      </c>
      <c r="DK75" s="44" t="str">
        <f t="shared" ca="1" si="49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0"/>
        <v/>
      </c>
      <c r="DO75" s="44" t="str">
        <f ca="1">IF(DF75&lt;&gt;"",VLOOKUP('Semi 1'!DK75-5*('Semi 1'!DH75-1),'Players Stats'!$B$136:$J$140,1+DI75),"")</f>
        <v/>
      </c>
      <c r="DP75" s="44" t="str">
        <f t="shared" ca="1" si="74"/>
        <v/>
      </c>
      <c r="DQ75" s="27" t="str">
        <f t="shared" ca="1" si="51"/>
        <v/>
      </c>
      <c r="DR75" s="44" t="str">
        <f ca="1">IF(DF75&lt;&gt;"",IF(DP75="NO",VLOOKUP(DK75,'Players Stats'!$C$88:$I$127,7),""),"")</f>
        <v/>
      </c>
      <c r="DS75" s="44" t="str">
        <f t="shared" ca="1" si="75"/>
        <v/>
      </c>
      <c r="DT75" s="27" t="str">
        <f t="shared" ca="1" si="52"/>
        <v/>
      </c>
      <c r="DU75" s="44" t="str">
        <f ca="1">IF(DP75="NO",VLOOKUP(DK75,'Players Stats'!$C$88:$H$127,7-'Semi 1'!DS75),"")</f>
        <v/>
      </c>
      <c r="DV75" s="44" t="str">
        <f t="shared" ca="1" si="76"/>
        <v/>
      </c>
      <c r="DW75" s="27" t="str">
        <f t="shared" ca="1" si="53"/>
        <v/>
      </c>
      <c r="DX75" s="44" t="str">
        <f ca="1">IF(DW75="","",IF(DW75&lt;=VLOOKUP(DK75,'Players Stats'!$C$88:$L$127,10),"YES","NO"))</f>
        <v/>
      </c>
      <c r="DY75" s="27" t="str">
        <f t="shared" ca="1" si="54"/>
        <v/>
      </c>
      <c r="DZ75" s="44" t="str">
        <f ca="1">IF(DX75="YES",IF(DY75&lt;=VLOOKUP(DK75,'Players Stats'!$C$88:$H$127,6),1,0),"")</f>
        <v/>
      </c>
      <c r="EA75" s="27" t="str">
        <f t="shared" ca="1" si="55"/>
        <v/>
      </c>
      <c r="EB75" s="44" t="str">
        <f ca="1">IF(AND(DX75="YES",EA75&lt;&gt;""),IF(EA75&lt;=VLOOKUP(DK75,'Players Stats'!$C$88:$H$127,6),1,0),"")</f>
        <v/>
      </c>
      <c r="EC75" s="27" t="str">
        <f t="shared" ca="1" si="56"/>
        <v/>
      </c>
      <c r="ED75" s="44" t="str">
        <f ca="1">IF(EC75="","",IF(EC75&lt;=Simulation!$K$7,"YES","NO"))</f>
        <v/>
      </c>
      <c r="EE75" s="27" t="str">
        <f t="shared" ca="1" si="57"/>
        <v/>
      </c>
      <c r="EF75" s="44" t="str">
        <f ca="1">IF(ED75="NO",IF(EE75&lt;=Simulation!$K$9,DH75,DI75),"")</f>
        <v/>
      </c>
      <c r="EH75" s="44" t="str">
        <f t="shared" ca="1" si="58"/>
        <v/>
      </c>
      <c r="EI75" s="6" t="str">
        <f t="shared" ca="1" si="59"/>
        <v/>
      </c>
      <c r="EJ75" s="44" t="str">
        <f t="shared" ca="1" si="60"/>
        <v/>
      </c>
      <c r="EL75" s="44" t="str">
        <f t="shared" ref="EL75:EN90" ca="1" si="83">IF(AND(EH75&lt;&gt;"",EH76=""),EH75,"")</f>
        <v/>
      </c>
      <c r="EM75" s="44" t="str">
        <f t="shared" ca="1" si="83"/>
        <v/>
      </c>
      <c r="EN75" s="44" t="str">
        <f t="shared" ca="1" si="83"/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1"/>
        <v/>
      </c>
      <c r="E76" s="44" t="str">
        <f t="shared" ca="1" si="5"/>
        <v/>
      </c>
      <c r="F76" s="27" t="str">
        <f t="shared" ca="1" si="6"/>
        <v/>
      </c>
      <c r="G76" s="44" t="str">
        <f t="shared" ca="1" si="7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27" t="str">
        <f t="shared" ca="1" si="8"/>
        <v/>
      </c>
      <c r="K76" s="44" t="str">
        <f ca="1">IF(B76&lt;&gt;"",VLOOKUP('Semi 1'!G76-5*('Semi 1'!D76-1),'Players Stats'!$B$136:$J$140,1+E76),"")</f>
        <v/>
      </c>
      <c r="L76" s="44" t="str">
        <f t="shared" ca="1" si="62"/>
        <v/>
      </c>
      <c r="M76" s="27" t="str">
        <f t="shared" ca="1" si="9"/>
        <v/>
      </c>
      <c r="N76" s="44" t="str">
        <f ca="1">IF(B76&lt;&gt;"",IF(L76="NO",VLOOKUP(G76,'Players Stats'!$C$88:$I$127,7),""),"")</f>
        <v/>
      </c>
      <c r="O76" s="44" t="str">
        <f t="shared" ca="1" si="63"/>
        <v/>
      </c>
      <c r="P76" s="27" t="str">
        <f t="shared" ca="1" si="10"/>
        <v/>
      </c>
      <c r="Q76" s="44" t="str">
        <f ca="1">IF(L76="NO",VLOOKUP(G76,'Players Stats'!$C$88:$H$127,7-'Semi 1'!O76),"")</f>
        <v/>
      </c>
      <c r="R76" s="44" t="str">
        <f t="shared" ca="1" si="64"/>
        <v/>
      </c>
      <c r="S76" s="27" t="str">
        <f t="shared" ca="1" si="11"/>
        <v/>
      </c>
      <c r="T76" s="44" t="str">
        <f ca="1">IF(S76="","",IF(S76&lt;=VLOOKUP(G76,'Players Stats'!$C$88:$L$127,10),"YES","NO"))</f>
        <v/>
      </c>
      <c r="U76" s="27" t="str">
        <f t="shared" ca="1" si="12"/>
        <v/>
      </c>
      <c r="V76" s="44" t="str">
        <f ca="1">IF(T76="YES",IF(U76&lt;=VLOOKUP(G76,'Players Stats'!$C$88:$H$127,6),1,0),"")</f>
        <v/>
      </c>
      <c r="W76" s="27" t="str">
        <f t="shared" ca="1" si="13"/>
        <v/>
      </c>
      <c r="X76" s="44" t="str">
        <f ca="1">IF(AND(T76="YES",W76&lt;&gt;""),IF(W76&lt;=VLOOKUP(G76,'Players Stats'!$C$88:$H$127,6),1,0),"")</f>
        <v/>
      </c>
      <c r="Y76" s="27" t="str">
        <f t="shared" ca="1" si="14"/>
        <v/>
      </c>
      <c r="Z76" s="44" t="str">
        <f ca="1">IF(Y76="","",IF(Y76&lt;=Simulation!$K$7,"YES","NO"))</f>
        <v/>
      </c>
      <c r="AA76" s="27" t="str">
        <f t="shared" ca="1" si="15"/>
        <v/>
      </c>
      <c r="AB76" s="44" t="str">
        <f ca="1">IF(Z76="NO",IF(AA76&lt;=Simulation!$K$9,D76,E76),"")</f>
        <v/>
      </c>
      <c r="AD76" s="44" t="str">
        <f t="shared" ca="1" si="16"/>
        <v/>
      </c>
      <c r="AE76" s="6" t="str">
        <f t="shared" ca="1" si="17"/>
        <v/>
      </c>
      <c r="AF76" s="44" t="str">
        <f t="shared" ca="1" si="18"/>
        <v/>
      </c>
      <c r="AH76" s="44" t="str">
        <f t="shared" ca="1" si="77"/>
        <v/>
      </c>
      <c r="AI76" s="44" t="str">
        <f t="shared" ca="1" si="77"/>
        <v/>
      </c>
      <c r="AJ76" s="44" t="str">
        <f t="shared" ca="1" si="77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65"/>
        <v/>
      </c>
      <c r="AO76" s="44" t="str">
        <f t="shared" ca="1" si="19"/>
        <v/>
      </c>
      <c r="AP76" s="27" t="str">
        <f t="shared" ca="1" si="78"/>
        <v/>
      </c>
      <c r="AQ76" s="44" t="str">
        <f t="shared" ca="1" si="21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22"/>
        <v/>
      </c>
      <c r="AU76" s="44" t="str">
        <f ca="1">IF(AL76&lt;&gt;"",VLOOKUP('Semi 1'!AQ76-5*('Semi 1'!AN76-1),'Players Stats'!$B$136:$J$140,1+AO76),"")</f>
        <v/>
      </c>
      <c r="AV76" s="44" t="str">
        <f t="shared" ca="1" si="66"/>
        <v/>
      </c>
      <c r="AW76" s="27" t="str">
        <f t="shared" ca="1" si="23"/>
        <v/>
      </c>
      <c r="AX76" s="44" t="str">
        <f ca="1">IF(AL76&lt;&gt;"",IF(AV76="NO",VLOOKUP(AQ76,'Players Stats'!$C$88:$I$127,7),""),"")</f>
        <v/>
      </c>
      <c r="AY76" s="44" t="str">
        <f t="shared" ca="1" si="67"/>
        <v/>
      </c>
      <c r="AZ76" s="27" t="str">
        <f t="shared" ca="1" si="24"/>
        <v/>
      </c>
      <c r="BA76" s="44" t="str">
        <f ca="1">IF(AV76="NO",VLOOKUP(AQ76,'Players Stats'!$C$88:$H$127,7-'Semi 1'!AY76),"")</f>
        <v/>
      </c>
      <c r="BB76" s="44" t="str">
        <f t="shared" ca="1" si="68"/>
        <v/>
      </c>
      <c r="BC76" s="27" t="str">
        <f t="shared" ca="1" si="25"/>
        <v/>
      </c>
      <c r="BD76" s="44" t="str">
        <f ca="1">IF(BC76="","",IF(BC76&lt;=VLOOKUP(AQ76,'Players Stats'!$C$88:$L$127,10),"YES","NO"))</f>
        <v/>
      </c>
      <c r="BE76" s="27" t="str">
        <f t="shared" ca="1" si="26"/>
        <v/>
      </c>
      <c r="BF76" s="44" t="str">
        <f ca="1">IF(BD76="YES",IF(BE76&lt;=VLOOKUP(AQ76,'Players Stats'!$C$88:$H$127,6),1,0),"")</f>
        <v/>
      </c>
      <c r="BG76" s="27" t="str">
        <f t="shared" ca="1" si="27"/>
        <v/>
      </c>
      <c r="BH76" s="44" t="str">
        <f ca="1">IF(AND(BD76="YES",BG76&lt;&gt;""),IF(BG76&lt;=VLOOKUP(AQ76,'Players Stats'!$C$88:$H$127,6),1,0),"")</f>
        <v/>
      </c>
      <c r="BI76" s="27" t="str">
        <f t="shared" ca="1" si="28"/>
        <v/>
      </c>
      <c r="BJ76" s="44" t="str">
        <f ca="1">IF(BI76="","",IF(BI76&lt;=Simulation!$K$7,"YES","NO"))</f>
        <v/>
      </c>
      <c r="BK76" s="27" t="str">
        <f t="shared" ca="1" si="29"/>
        <v/>
      </c>
      <c r="BL76" s="44" t="str">
        <f ca="1">IF(BJ76="NO",IF(BK76&lt;=Simulation!$K$9,AN76,AO76),"")</f>
        <v/>
      </c>
      <c r="BN76" s="44" t="str">
        <f t="shared" ca="1" si="30"/>
        <v/>
      </c>
      <c r="BO76" s="6" t="str">
        <f t="shared" ca="1" si="31"/>
        <v/>
      </c>
      <c r="BP76" s="44" t="str">
        <f t="shared" ca="1" si="32"/>
        <v/>
      </c>
      <c r="BR76" s="44" t="str">
        <f t="shared" ca="1" si="81"/>
        <v/>
      </c>
      <c r="BS76" s="44" t="str">
        <f t="shared" ca="1" si="81"/>
        <v/>
      </c>
      <c r="BT76" s="44" t="str">
        <f t="shared" ca="1" si="81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69"/>
        <v/>
      </c>
      <c r="BY76" s="44" t="str">
        <f t="shared" ca="1" si="33"/>
        <v/>
      </c>
      <c r="BZ76" s="27" t="str">
        <f t="shared" ca="1" si="79"/>
        <v/>
      </c>
      <c r="CA76" s="44" t="str">
        <f t="shared" ca="1" si="35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36"/>
        <v/>
      </c>
      <c r="CE76" s="44" t="str">
        <f ca="1">IF(BV76&lt;&gt;"",VLOOKUP('Semi 1'!CA76-5*('Semi 1'!BX76-1),'Players Stats'!$B$136:$J$140,1+BY76),"")</f>
        <v/>
      </c>
      <c r="CF76" s="44" t="str">
        <f t="shared" ca="1" si="70"/>
        <v/>
      </c>
      <c r="CG76" s="27" t="str">
        <f t="shared" ca="1" si="37"/>
        <v/>
      </c>
      <c r="CH76" s="44" t="str">
        <f ca="1">IF(BV76&lt;&gt;"",IF(CF76="NO",VLOOKUP(CA76,'Players Stats'!$C$88:$I$127,7),""),"")</f>
        <v/>
      </c>
      <c r="CI76" s="44" t="str">
        <f t="shared" ca="1" si="71"/>
        <v/>
      </c>
      <c r="CJ76" s="27" t="str">
        <f t="shared" ca="1" si="38"/>
        <v/>
      </c>
      <c r="CK76" s="44" t="str">
        <f ca="1">IF(CF76="NO",VLOOKUP(CA76,'Players Stats'!$C$88:$H$127,7-'Semi 1'!CI76),"")</f>
        <v/>
      </c>
      <c r="CL76" s="44" t="str">
        <f t="shared" ca="1" si="72"/>
        <v/>
      </c>
      <c r="CM76" s="27" t="str">
        <f t="shared" ca="1" si="39"/>
        <v/>
      </c>
      <c r="CN76" s="44" t="str">
        <f ca="1">IF(CM76="","",IF(CM76&lt;=VLOOKUP(CA76,'Players Stats'!$C$88:$L$127,10),"YES","NO"))</f>
        <v/>
      </c>
      <c r="CO76" s="27" t="str">
        <f t="shared" ca="1" si="40"/>
        <v/>
      </c>
      <c r="CP76" s="44" t="str">
        <f ca="1">IF(CN76="YES",IF(CO76&lt;=VLOOKUP(CA76,'Players Stats'!$C$88:$H$127,6),1,0),"")</f>
        <v/>
      </c>
      <c r="CQ76" s="27" t="str">
        <f t="shared" ca="1" si="41"/>
        <v/>
      </c>
      <c r="CR76" s="44" t="str">
        <f ca="1">IF(AND(CN76="YES",CQ76&lt;&gt;""),IF(CQ76&lt;=VLOOKUP(CA76,'Players Stats'!$C$88:$H$127,6),1,0),"")</f>
        <v/>
      </c>
      <c r="CS76" s="27" t="str">
        <f t="shared" ca="1" si="42"/>
        <v/>
      </c>
      <c r="CT76" s="44" t="str">
        <f ca="1">IF(CS76="","",IF(CS76&lt;=Simulation!$K$7,"YES","NO"))</f>
        <v/>
      </c>
      <c r="CU76" s="27" t="str">
        <f t="shared" ca="1" si="43"/>
        <v/>
      </c>
      <c r="CV76" s="44" t="str">
        <f ca="1">IF(CT76="NO",IF(CU76&lt;=Simulation!$K$9,BX76,BY76),"")</f>
        <v/>
      </c>
      <c r="CX76" s="44" t="str">
        <f t="shared" ca="1" si="44"/>
        <v/>
      </c>
      <c r="CY76" s="6" t="str">
        <f t="shared" ca="1" si="45"/>
        <v/>
      </c>
      <c r="CZ76" s="44" t="str">
        <f t="shared" ca="1" si="46"/>
        <v/>
      </c>
      <c r="DB76" s="44" t="str">
        <f t="shared" ca="1" si="82"/>
        <v/>
      </c>
      <c r="DC76" s="44" t="str">
        <f t="shared" ca="1" si="82"/>
        <v/>
      </c>
      <c r="DD76" s="44" t="str">
        <f t="shared" ca="1" si="82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3"/>
        <v/>
      </c>
      <c r="DI76" s="44" t="str">
        <f t="shared" ca="1" si="47"/>
        <v/>
      </c>
      <c r="DJ76" s="27" t="str">
        <f t="shared" ca="1" si="80"/>
        <v/>
      </c>
      <c r="DK76" s="44" t="str">
        <f t="shared" ca="1" si="49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0"/>
        <v/>
      </c>
      <c r="DO76" s="44" t="str">
        <f ca="1">IF(DF76&lt;&gt;"",VLOOKUP('Semi 1'!DK76-5*('Semi 1'!DH76-1),'Players Stats'!$B$136:$J$140,1+DI76),"")</f>
        <v/>
      </c>
      <c r="DP76" s="44" t="str">
        <f t="shared" ca="1" si="74"/>
        <v/>
      </c>
      <c r="DQ76" s="27" t="str">
        <f t="shared" ca="1" si="51"/>
        <v/>
      </c>
      <c r="DR76" s="44" t="str">
        <f ca="1">IF(DF76&lt;&gt;"",IF(DP76="NO",VLOOKUP(DK76,'Players Stats'!$C$88:$I$127,7),""),"")</f>
        <v/>
      </c>
      <c r="DS76" s="44" t="str">
        <f t="shared" ca="1" si="75"/>
        <v/>
      </c>
      <c r="DT76" s="27" t="str">
        <f t="shared" ca="1" si="52"/>
        <v/>
      </c>
      <c r="DU76" s="44" t="str">
        <f ca="1">IF(DP76="NO",VLOOKUP(DK76,'Players Stats'!$C$88:$H$127,7-'Semi 1'!DS76),"")</f>
        <v/>
      </c>
      <c r="DV76" s="44" t="str">
        <f t="shared" ca="1" si="76"/>
        <v/>
      </c>
      <c r="DW76" s="27" t="str">
        <f t="shared" ca="1" si="53"/>
        <v/>
      </c>
      <c r="DX76" s="44" t="str">
        <f ca="1">IF(DW76="","",IF(DW76&lt;=VLOOKUP(DK76,'Players Stats'!$C$88:$L$127,10),"YES","NO"))</f>
        <v/>
      </c>
      <c r="DY76" s="27" t="str">
        <f t="shared" ca="1" si="54"/>
        <v/>
      </c>
      <c r="DZ76" s="44" t="str">
        <f ca="1">IF(DX76="YES",IF(DY76&lt;=VLOOKUP(DK76,'Players Stats'!$C$88:$H$127,6),1,0),"")</f>
        <v/>
      </c>
      <c r="EA76" s="27" t="str">
        <f t="shared" ca="1" si="55"/>
        <v/>
      </c>
      <c r="EB76" s="44" t="str">
        <f ca="1">IF(AND(DX76="YES",EA76&lt;&gt;""),IF(EA76&lt;=VLOOKUP(DK76,'Players Stats'!$C$88:$H$127,6),1,0),"")</f>
        <v/>
      </c>
      <c r="EC76" s="27" t="str">
        <f t="shared" ca="1" si="56"/>
        <v/>
      </c>
      <c r="ED76" s="44" t="str">
        <f ca="1">IF(EC76="","",IF(EC76&lt;=Simulation!$K$7,"YES","NO"))</f>
        <v/>
      </c>
      <c r="EE76" s="27" t="str">
        <f t="shared" ca="1" si="57"/>
        <v/>
      </c>
      <c r="EF76" s="44" t="str">
        <f ca="1">IF(ED76="NO",IF(EE76&lt;=Simulation!$K$9,DH76,DI76),"")</f>
        <v/>
      </c>
      <c r="EH76" s="44" t="str">
        <f t="shared" ca="1" si="58"/>
        <v/>
      </c>
      <c r="EI76" s="6" t="str">
        <f t="shared" ca="1" si="59"/>
        <v/>
      </c>
      <c r="EJ76" s="44" t="str">
        <f t="shared" ca="1" si="60"/>
        <v/>
      </c>
      <c r="EL76" s="44" t="str">
        <f t="shared" ca="1" si="83"/>
        <v/>
      </c>
      <c r="EM76" s="44" t="str">
        <f t="shared" ca="1" si="83"/>
        <v/>
      </c>
      <c r="EN76" s="44" t="str">
        <f t="shared" ca="1" si="83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1"/>
        <v/>
      </c>
      <c r="E77" s="44" t="str">
        <f t="shared" ref="E77:E90" ca="1" si="84">IF(B77&lt;&gt;"",IF(D77=C$4,C$5,C$4),"")</f>
        <v/>
      </c>
      <c r="F77" s="27" t="str">
        <f t="shared" ref="F77:F90" ca="1" si="85">IF(B77&lt;&gt;"",RAND(),"")</f>
        <v/>
      </c>
      <c r="G77" s="44" t="str">
        <f t="shared" ref="G77:G90" ca="1" si="86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27" t="str">
        <f t="shared" ref="J77:J90" ca="1" si="87">IF(B77&lt;&gt;"",RAND(),"")</f>
        <v/>
      </c>
      <c r="K77" s="44" t="str">
        <f ca="1">IF(B77&lt;&gt;"",VLOOKUP('Semi 1'!G77-5*('Semi 1'!D77-1),'Players Stats'!$B$136:$J$140,1+E77),"")</f>
        <v/>
      </c>
      <c r="L77" s="44" t="str">
        <f t="shared" ca="1" si="62"/>
        <v/>
      </c>
      <c r="M77" s="27" t="str">
        <f t="shared" ref="M77:M90" ca="1" si="88">IF(B77&lt;&gt;"",IF(L77="NO",RAND(),""),"")</f>
        <v/>
      </c>
      <c r="N77" s="44" t="str">
        <f ca="1">IF(B77&lt;&gt;"",IF(L77="NO",VLOOKUP(G77,'Players Stats'!$C$88:$I$127,7),""),"")</f>
        <v/>
      </c>
      <c r="O77" s="44" t="str">
        <f t="shared" ca="1" si="63"/>
        <v/>
      </c>
      <c r="P77" s="27" t="str">
        <f t="shared" ref="P77:P90" ca="1" si="89">IF(B77&lt;&gt;"",IF(L77="NO",RAND(),""),"")</f>
        <v/>
      </c>
      <c r="Q77" s="44" t="str">
        <f ca="1">IF(L77="NO",VLOOKUP(G77,'Players Stats'!$C$88:$H$127,7-'Semi 1'!O77),"")</f>
        <v/>
      </c>
      <c r="R77" s="44" t="str">
        <f t="shared" ca="1" si="64"/>
        <v/>
      </c>
      <c r="S77" s="27" t="str">
        <f t="shared" ref="S77:S90" ca="1" si="90">IF(R77="","",IF(O77=3,"",RAND()))</f>
        <v/>
      </c>
      <c r="T77" s="44" t="str">
        <f ca="1">IF(S77="","",IF(S77&lt;=VLOOKUP(G77,'Players Stats'!$C$88:$L$127,10),"YES","NO"))</f>
        <v/>
      </c>
      <c r="U77" s="27" t="str">
        <f t="shared" ref="U77:U90" ca="1" si="91">IF(T77="YES",RAND(),"")</f>
        <v/>
      </c>
      <c r="V77" s="44" t="str">
        <f ca="1">IF(T77="YES",IF(U77&lt;=VLOOKUP(G77,'Players Stats'!$C$88:$H$127,6),1,0),"")</f>
        <v/>
      </c>
      <c r="W77" s="27" t="str">
        <f t="shared" ref="W77:W90" ca="1" si="92">IF(AND(T77="YES",R77=0),RAND(),"")</f>
        <v/>
      </c>
      <c r="X77" s="44" t="str">
        <f ca="1">IF(AND(T77="YES",W77&lt;&gt;""),IF(W77&lt;=VLOOKUP(G77,'Players Stats'!$C$88:$H$127,6),1,0),"")</f>
        <v/>
      </c>
      <c r="Y77" s="27" t="str">
        <f t="shared" ref="Y77:Y90" ca="1" si="93">IF(AND(R77=0,T77="NO"),RAND(),"")</f>
        <v/>
      </c>
      <c r="Z77" s="44" t="str">
        <f ca="1">IF(Y77="","",IF(Y77&lt;=Simulation!$K$7,"YES","NO"))</f>
        <v/>
      </c>
      <c r="AA77" s="27" t="str">
        <f t="shared" ref="AA77:AA90" ca="1" si="94">IF(Z77="NO",RAND(),"")</f>
        <v/>
      </c>
      <c r="AB77" s="44" t="str">
        <f ca="1">IF(Z77="NO",IF(AA77&lt;=Simulation!$K$9,D77,E77),"")</f>
        <v/>
      </c>
      <c r="AD77" s="44" t="str">
        <f t="shared" ref="AD77:AD90" ca="1" si="95">IF(B77&lt;&gt;"",IF(D77=$C$4,IF(L77="YES",AD76,IF(T77="YES",IF(R77=0,AD76+R77+V77+X77,AD76+R77+V77),AD76+R77)),AD76),"")</f>
        <v/>
      </c>
      <c r="AE77" s="6" t="str">
        <f t="shared" ref="AE77:AE90" ca="1" si="96">IF(B77&lt;&gt;"","-","")</f>
        <v/>
      </c>
      <c r="AF77" s="44" t="str">
        <f t="shared" ref="AF77:AF90" ca="1" si="97">IF(B77&lt;&gt;"",IF(D77=$C$5,IF(L77="YES",AF76,IF(T77="YES",IF(R77=0,AF76+R77+V77+X77,AF76+R77+V77),AF76+R77)),AF76),"")</f>
        <v/>
      </c>
      <c r="AH77" s="44" t="str">
        <f t="shared" ca="1" si="77"/>
        <v/>
      </c>
      <c r="AI77" s="44" t="str">
        <f t="shared" ca="1" si="77"/>
        <v/>
      </c>
      <c r="AJ77" s="44" t="str">
        <f t="shared" ca="1" si="77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65"/>
        <v/>
      </c>
      <c r="AO77" s="44" t="str">
        <f t="shared" ref="AO77:AO90" ca="1" si="98">IF(AL77&lt;&gt;"",IF(AN77=C$4,C$5,C$4),"")</f>
        <v/>
      </c>
      <c r="AP77" s="27" t="str">
        <f t="shared" ca="1" si="78"/>
        <v/>
      </c>
      <c r="AQ77" s="44" t="str">
        <f t="shared" ref="AQ77:AQ90" ca="1" si="99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ref="AT77:AT90" ca="1" si="100">IF(AL77&lt;&gt;"",RAND(),"")</f>
        <v/>
      </c>
      <c r="AU77" s="44" t="str">
        <f ca="1">IF(AL77&lt;&gt;"",VLOOKUP('Semi 1'!AQ77-5*('Semi 1'!AN77-1),'Players Stats'!$B$136:$J$140,1+AO77),"")</f>
        <v/>
      </c>
      <c r="AV77" s="44" t="str">
        <f t="shared" ca="1" si="66"/>
        <v/>
      </c>
      <c r="AW77" s="27" t="str">
        <f t="shared" ref="AW77:AW90" ca="1" si="101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67"/>
        <v/>
      </c>
      <c r="AZ77" s="27" t="str">
        <f t="shared" ref="AZ77:AZ90" ca="1" si="102">IF(AL77&lt;&gt;"",IF(AV77="NO",RAND(),""),"")</f>
        <v/>
      </c>
      <c r="BA77" s="44" t="str">
        <f ca="1">IF(AV77="NO",VLOOKUP(AQ77,'Players Stats'!$C$88:$H$127,7-'Semi 1'!AY77),"")</f>
        <v/>
      </c>
      <c r="BB77" s="44" t="str">
        <f t="shared" ca="1" si="68"/>
        <v/>
      </c>
      <c r="BC77" s="27" t="str">
        <f t="shared" ref="BC77:BC90" ca="1" si="103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04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05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06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07">IF(BJ77="NO",RAND(),"")</f>
        <v/>
      </c>
      <c r="BL77" s="44" t="str">
        <f ca="1">IF(BJ77="NO",IF(BK77&lt;=Simulation!$K$9,AN77,AO77),"")</f>
        <v/>
      </c>
      <c r="BN77" s="44" t="str">
        <f t="shared" ref="BN77:BN90" ca="1" si="108">IF(AL77&lt;&gt;"",IF(AN77=$C$4,IF(AV77="YES",BN76,IF(BD77="YES",IF(BB77=0,BN76+BB77+BF77+BH77,BN76+BB77+BF77),BN76+BB77)),BN76),"")</f>
        <v/>
      </c>
      <c r="BO77" s="6" t="str">
        <f t="shared" ref="BO77:BO90" ca="1" si="109">IF(AL77&lt;&gt;"","-","")</f>
        <v/>
      </c>
      <c r="BP77" s="44" t="str">
        <f t="shared" ref="BP77:BP90" ca="1" si="110">IF(AL77&lt;&gt;"",IF(AN77=$C$5,IF(AV77="YES",BP76,IF(BD77="YES",IF(BB77=0,BP76+BB77+BF77+BH77,BP76+BB77+BF77),BP76+BB77)),BP76),"")</f>
        <v/>
      </c>
      <c r="BR77" s="44" t="str">
        <f t="shared" ca="1" si="81"/>
        <v/>
      </c>
      <c r="BS77" s="44" t="str">
        <f t="shared" ca="1" si="81"/>
        <v/>
      </c>
      <c r="BT77" s="44" t="str">
        <f t="shared" ca="1" si="81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69"/>
        <v/>
      </c>
      <c r="BY77" s="44" t="str">
        <f t="shared" ref="BY77:BY90" ca="1" si="111">IF(BV77&lt;&gt;"",IF(BX77=C$4,C$5,C$4),"")</f>
        <v/>
      </c>
      <c r="BZ77" s="27" t="str">
        <f t="shared" ca="1" si="79"/>
        <v/>
      </c>
      <c r="CA77" s="44" t="str">
        <f t="shared" ref="CA77:CA90" ca="1" si="112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13">IF(BV77&lt;&gt;"",RAND(),"")</f>
        <v/>
      </c>
      <c r="CE77" s="44" t="str">
        <f ca="1">IF(BV77&lt;&gt;"",VLOOKUP('Semi 1'!CA77-5*('Semi 1'!BX77-1),'Players Stats'!$B$136:$J$140,1+BY77),"")</f>
        <v/>
      </c>
      <c r="CF77" s="44" t="str">
        <f t="shared" ca="1" si="70"/>
        <v/>
      </c>
      <c r="CG77" s="27" t="str">
        <f t="shared" ref="CG77:CG90" ca="1" si="114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1"/>
        <v/>
      </c>
      <c r="CJ77" s="27" t="str">
        <f t="shared" ref="CJ77:CJ90" ca="1" si="115">IF(BV77&lt;&gt;"",IF(CF77="NO",RAND(),""),"")</f>
        <v/>
      </c>
      <c r="CK77" s="44" t="str">
        <f ca="1">IF(CF77="NO",VLOOKUP(CA77,'Players Stats'!$C$88:$H$127,7-'Semi 1'!CI77),"")</f>
        <v/>
      </c>
      <c r="CL77" s="44" t="str">
        <f t="shared" ca="1" si="72"/>
        <v/>
      </c>
      <c r="CM77" s="27" t="str">
        <f t="shared" ref="CM77:CM90" ca="1" si="116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17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18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19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20">IF(CT77="NO",RAND(),"")</f>
        <v/>
      </c>
      <c r="CV77" s="44" t="str">
        <f ca="1">IF(CT77="NO",IF(CU77&lt;=Simulation!$K$9,BX77,BY77),"")</f>
        <v/>
      </c>
      <c r="CX77" s="44" t="str">
        <f t="shared" ref="CX77:CX90" ca="1" si="121">IF(BV77&lt;&gt;"",IF(BX77=$C$4,IF(CF77="YES",CX76,IF(CN77="YES",IF(CL77=0,CX76+CL77+CP77+CR77,CX76+CL77+CP77),CX76+CL77)),CX76),"")</f>
        <v/>
      </c>
      <c r="CY77" s="6" t="str">
        <f t="shared" ref="CY77:CY90" ca="1" si="122">IF(BV77&lt;&gt;"","-","")</f>
        <v/>
      </c>
      <c r="CZ77" s="44" t="str">
        <f t="shared" ref="CZ77:CZ90" ca="1" si="123">IF(BV77&lt;&gt;"",IF(BX77=$C$5,IF(CF77="YES",CZ76,IF(CN77="YES",IF(CL77=0,CZ76+CL77+CP77+CR77,CZ76+CL77+CP77),CZ76+CL77)),CZ76),"")</f>
        <v/>
      </c>
      <c r="DB77" s="44" t="str">
        <f t="shared" ca="1" si="82"/>
        <v/>
      </c>
      <c r="DC77" s="44" t="str">
        <f t="shared" ca="1" si="82"/>
        <v/>
      </c>
      <c r="DD77" s="44" t="str">
        <f t="shared" ca="1" si="82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3"/>
        <v/>
      </c>
      <c r="DI77" s="44" t="str">
        <f t="shared" ref="DI77:DI90" ca="1" si="124">IF(DF77&lt;&gt;"",IF(DH77=C$4,C$5,C$4),"")</f>
        <v/>
      </c>
      <c r="DJ77" s="27" t="str">
        <f t="shared" ca="1" si="80"/>
        <v/>
      </c>
      <c r="DK77" s="44" t="str">
        <f t="shared" ref="DK77:DK90" ca="1" si="125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26">IF(DF77&lt;&gt;"",RAND(),"")</f>
        <v/>
      </c>
      <c r="DO77" s="44" t="str">
        <f ca="1">IF(DF77&lt;&gt;"",VLOOKUP('Semi 1'!DK77-5*('Semi 1'!DH77-1),'Players Stats'!$B$136:$J$140,1+DI77),"")</f>
        <v/>
      </c>
      <c r="DP77" s="44" t="str">
        <f t="shared" ca="1" si="74"/>
        <v/>
      </c>
      <c r="DQ77" s="27" t="str">
        <f t="shared" ref="DQ77:DQ90" ca="1" si="127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75"/>
        <v/>
      </c>
      <c r="DT77" s="27" t="str">
        <f t="shared" ref="DT77:DT90" ca="1" si="128">IF(DF77&lt;&gt;"",IF(DP77="NO",RAND(),""),"")</f>
        <v/>
      </c>
      <c r="DU77" s="44" t="str">
        <f ca="1">IF(DP77="NO",VLOOKUP(DK77,'Players Stats'!$C$88:$H$127,7-'Semi 1'!DS77),"")</f>
        <v/>
      </c>
      <c r="DV77" s="44" t="str">
        <f t="shared" ca="1" si="76"/>
        <v/>
      </c>
      <c r="DW77" s="27" t="str">
        <f t="shared" ref="DW77:DW90" ca="1" si="129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30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31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32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33">IF(ED77="NO",RAND(),"")</f>
        <v/>
      </c>
      <c r="EF77" s="44" t="str">
        <f ca="1">IF(ED77="NO",IF(EE77&lt;=Simulation!$K$9,DH77,DI77),"")</f>
        <v/>
      </c>
      <c r="EH77" s="44" t="str">
        <f t="shared" ref="EH77:EH90" ca="1" si="134">IF(DF77&lt;&gt;"",IF(DH77=$C$4,IF(DP77="YES",EH76,IF(DX77="YES",IF(DV77=0,EH76+DV77+DZ77+EB77,EH76+DV77+DZ77),EH76+DV77)),EH76),"")</f>
        <v/>
      </c>
      <c r="EI77" s="6" t="str">
        <f t="shared" ref="EI77:EI90" ca="1" si="135">IF(DF77&lt;&gt;"","-","")</f>
        <v/>
      </c>
      <c r="EJ77" s="44" t="str">
        <f t="shared" ref="EJ77:EJ90" ca="1" si="136">IF(DF77&lt;&gt;"",IF(DH77=$C$5,IF(DP77="YES",EJ76,IF(DX77="YES",IF(DV77=0,EJ76+DV77+DZ77+EB77,EJ76+DV77+DZ77),EJ76+DV77)),EJ76),"")</f>
        <v/>
      </c>
      <c r="EL77" s="44" t="str">
        <f t="shared" ca="1" si="83"/>
        <v/>
      </c>
      <c r="EM77" s="44" t="str">
        <f t="shared" ca="1" si="83"/>
        <v/>
      </c>
      <c r="EN77" s="44" t="str">
        <f t="shared" ca="1" si="83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37">IF(B78&lt;&gt;"",IF(AB77="",E77,AB77),"")</f>
        <v/>
      </c>
      <c r="E78" s="44" t="str">
        <f t="shared" ca="1" si="84"/>
        <v/>
      </c>
      <c r="F78" s="27" t="str">
        <f t="shared" ca="1" si="85"/>
        <v/>
      </c>
      <c r="G78" s="44" t="str">
        <f t="shared" ca="1" si="86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27" t="str">
        <f t="shared" ca="1" si="87"/>
        <v/>
      </c>
      <c r="K78" s="44" t="str">
        <f ca="1">IF(B78&lt;&gt;"",VLOOKUP('Semi 1'!G78-5*('Semi 1'!D78-1),'Players Stats'!$B$136:$J$140,1+E78),"")</f>
        <v/>
      </c>
      <c r="L78" s="44" t="str">
        <f t="shared" ref="L78:L90" ca="1" si="138">IF(B78&lt;&gt;"",IF(J78&lt;=K78, "YES", "NO"),"")</f>
        <v/>
      </c>
      <c r="M78" s="27" t="str">
        <f t="shared" ca="1" si="88"/>
        <v/>
      </c>
      <c r="N78" s="44" t="str">
        <f ca="1">IF(B78&lt;&gt;"",IF(L78="NO",VLOOKUP(G78,'Players Stats'!$C$88:$I$127,7),""),"")</f>
        <v/>
      </c>
      <c r="O78" s="44" t="str">
        <f t="shared" ref="O78:O90" ca="1" si="139">IF(B78&lt;&gt;"",IF(L78="NO",IF(M78&lt;=N78,3,2),""),"")</f>
        <v/>
      </c>
      <c r="P78" s="27" t="str">
        <f t="shared" ca="1" si="89"/>
        <v/>
      </c>
      <c r="Q78" s="44" t="str">
        <f ca="1">IF(L78="NO",VLOOKUP(G78,'Players Stats'!$C$88:$H$127,7-'Semi 1'!O78),"")</f>
        <v/>
      </c>
      <c r="R78" s="44" t="str">
        <f t="shared" ref="R78:R90" ca="1" si="140">IF(B78&lt;&gt;"",IF(L78="NO",IF(P78&lt;=Q78,O78,0),""),"")</f>
        <v/>
      </c>
      <c r="S78" s="27" t="str">
        <f t="shared" ca="1" si="90"/>
        <v/>
      </c>
      <c r="T78" s="44" t="str">
        <f ca="1">IF(S78="","",IF(S78&lt;=VLOOKUP(G78,'Players Stats'!$C$88:$L$127,10),"YES","NO"))</f>
        <v/>
      </c>
      <c r="U78" s="27" t="str">
        <f t="shared" ca="1" si="91"/>
        <v/>
      </c>
      <c r="V78" s="44" t="str">
        <f ca="1">IF(T78="YES",IF(U78&lt;=VLOOKUP(G78,'Players Stats'!$C$88:$H$127,6),1,0),"")</f>
        <v/>
      </c>
      <c r="W78" s="27" t="str">
        <f t="shared" ca="1" si="92"/>
        <v/>
      </c>
      <c r="X78" s="44" t="str">
        <f ca="1">IF(AND(T78="YES",W78&lt;&gt;""),IF(W78&lt;=VLOOKUP(G78,'Players Stats'!$C$88:$H$127,6),1,0),"")</f>
        <v/>
      </c>
      <c r="Y78" s="27" t="str">
        <f t="shared" ca="1" si="93"/>
        <v/>
      </c>
      <c r="Z78" s="44" t="str">
        <f ca="1">IF(Y78="","",IF(Y78&lt;=Simulation!$K$7,"YES","NO"))</f>
        <v/>
      </c>
      <c r="AA78" s="27" t="str">
        <f t="shared" ca="1" si="94"/>
        <v/>
      </c>
      <c r="AB78" s="44" t="str">
        <f ca="1">IF(Z78="NO",IF(AA78&lt;=Simulation!$K$9,D78,E78),"")</f>
        <v/>
      </c>
      <c r="AD78" s="44" t="str">
        <f t="shared" ca="1" si="95"/>
        <v/>
      </c>
      <c r="AE78" s="6" t="str">
        <f t="shared" ca="1" si="96"/>
        <v/>
      </c>
      <c r="AF78" s="44" t="str">
        <f t="shared" ca="1" si="97"/>
        <v/>
      </c>
      <c r="AH78" s="44" t="str">
        <f t="shared" ca="1" si="77"/>
        <v/>
      </c>
      <c r="AI78" s="44" t="str">
        <f t="shared" ca="1" si="77"/>
        <v/>
      </c>
      <c r="AJ78" s="44" t="str">
        <f t="shared" ca="1" si="77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41">IF(AL78&lt;&gt;"",IF(BL77="",AO77,BL77),"")</f>
        <v/>
      </c>
      <c r="AO78" s="44" t="str">
        <f t="shared" ca="1" si="98"/>
        <v/>
      </c>
      <c r="AP78" s="27" t="str">
        <f t="shared" ca="1" si="78"/>
        <v/>
      </c>
      <c r="AQ78" s="44" t="str">
        <f t="shared" ca="1" si="99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100"/>
        <v/>
      </c>
      <c r="AU78" s="44" t="str">
        <f ca="1">IF(AL78&lt;&gt;"",VLOOKUP('Semi 1'!AQ78-5*('Semi 1'!AN78-1),'Players Stats'!$B$136:$J$140,1+AO78),"")</f>
        <v/>
      </c>
      <c r="AV78" s="44" t="str">
        <f t="shared" ref="AV78:AV90" ca="1" si="142">IF(AL78&lt;&gt;"",IF(AT78&lt;=AU78, "YES", "NO"),"")</f>
        <v/>
      </c>
      <c r="AW78" s="27" t="str">
        <f t="shared" ca="1" si="101"/>
        <v/>
      </c>
      <c r="AX78" s="44" t="str">
        <f ca="1">IF(AL78&lt;&gt;"",IF(AV78="NO",VLOOKUP(AQ78,'Players Stats'!$C$88:$I$127,7),""),"")</f>
        <v/>
      </c>
      <c r="AY78" s="44" t="str">
        <f t="shared" ref="AY78:AY90" ca="1" si="143">IF(AL78&lt;&gt;"",IF(AV78="NO",IF(AW78&lt;=AX78,3,2),""),"")</f>
        <v/>
      </c>
      <c r="AZ78" s="27" t="str">
        <f t="shared" ca="1" si="102"/>
        <v/>
      </c>
      <c r="BA78" s="44" t="str">
        <f ca="1">IF(AV78="NO",VLOOKUP(AQ78,'Players Stats'!$C$88:$H$127,7-'Semi 1'!AY78),"")</f>
        <v/>
      </c>
      <c r="BB78" s="44" t="str">
        <f t="shared" ref="BB78:BB90" ca="1" si="144">IF(AL78&lt;&gt;"",IF(AV78="NO",IF(AZ78&lt;=BA78,AY78,0),""),"")</f>
        <v/>
      </c>
      <c r="BC78" s="27" t="str">
        <f t="shared" ca="1" si="103"/>
        <v/>
      </c>
      <c r="BD78" s="44" t="str">
        <f ca="1">IF(BC78="","",IF(BC78&lt;=VLOOKUP(AQ78,'Players Stats'!$C$88:$L$127,10),"YES","NO"))</f>
        <v/>
      </c>
      <c r="BE78" s="27" t="str">
        <f t="shared" ca="1" si="104"/>
        <v/>
      </c>
      <c r="BF78" s="44" t="str">
        <f ca="1">IF(BD78="YES",IF(BE78&lt;=VLOOKUP(AQ78,'Players Stats'!$C$88:$H$127,6),1,0),"")</f>
        <v/>
      </c>
      <c r="BG78" s="27" t="str">
        <f t="shared" ca="1" si="105"/>
        <v/>
      </c>
      <c r="BH78" s="44" t="str">
        <f ca="1">IF(AND(BD78="YES",BG78&lt;&gt;""),IF(BG78&lt;=VLOOKUP(AQ78,'Players Stats'!$C$88:$H$127,6),1,0),"")</f>
        <v/>
      </c>
      <c r="BI78" s="27" t="str">
        <f t="shared" ca="1" si="106"/>
        <v/>
      </c>
      <c r="BJ78" s="44" t="str">
        <f ca="1">IF(BI78="","",IF(BI78&lt;=Simulation!$K$7,"YES","NO"))</f>
        <v/>
      </c>
      <c r="BK78" s="27" t="str">
        <f t="shared" ca="1" si="107"/>
        <v/>
      </c>
      <c r="BL78" s="44" t="str">
        <f ca="1">IF(BJ78="NO",IF(BK78&lt;=Simulation!$K$9,AN78,AO78),"")</f>
        <v/>
      </c>
      <c r="BN78" s="44" t="str">
        <f t="shared" ca="1" si="108"/>
        <v/>
      </c>
      <c r="BO78" s="6" t="str">
        <f t="shared" ca="1" si="109"/>
        <v/>
      </c>
      <c r="BP78" s="44" t="str">
        <f t="shared" ca="1" si="110"/>
        <v/>
      </c>
      <c r="BR78" s="44" t="str">
        <f t="shared" ca="1" si="81"/>
        <v/>
      </c>
      <c r="BS78" s="44" t="str">
        <f t="shared" ca="1" si="81"/>
        <v/>
      </c>
      <c r="BT78" s="44" t="str">
        <f t="shared" ca="1" si="81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45">IF(BV78&lt;&gt;"",IF(CV77="",BY77,CV77),"")</f>
        <v/>
      </c>
      <c r="BY78" s="44" t="str">
        <f t="shared" ca="1" si="111"/>
        <v/>
      </c>
      <c r="BZ78" s="27" t="str">
        <f t="shared" ca="1" si="79"/>
        <v/>
      </c>
      <c r="CA78" s="44" t="str">
        <f t="shared" ca="1" si="112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13"/>
        <v/>
      </c>
      <c r="CE78" s="44" t="str">
        <f ca="1">IF(BV78&lt;&gt;"",VLOOKUP('Semi 1'!CA78-5*('Semi 1'!BX78-1),'Players Stats'!$B$136:$J$140,1+BY78),"")</f>
        <v/>
      </c>
      <c r="CF78" s="44" t="str">
        <f t="shared" ref="CF78:CF90" ca="1" si="146">IF(BV78&lt;&gt;"",IF(CD78&lt;=CE78, "YES", "NO"),"")</f>
        <v/>
      </c>
      <c r="CG78" s="27" t="str">
        <f t="shared" ca="1" si="114"/>
        <v/>
      </c>
      <c r="CH78" s="44" t="str">
        <f ca="1">IF(BV78&lt;&gt;"",IF(CF78="NO",VLOOKUP(CA78,'Players Stats'!$C$88:$I$127,7),""),"")</f>
        <v/>
      </c>
      <c r="CI78" s="44" t="str">
        <f t="shared" ref="CI78:CI90" ca="1" si="147">IF(BV78&lt;&gt;"",IF(CF78="NO",IF(CG78&lt;=CH78,3,2),""),"")</f>
        <v/>
      </c>
      <c r="CJ78" s="27" t="str">
        <f t="shared" ca="1" si="115"/>
        <v/>
      </c>
      <c r="CK78" s="44" t="str">
        <f ca="1">IF(CF78="NO",VLOOKUP(CA78,'Players Stats'!$C$88:$H$127,7-'Semi 1'!CI78),"")</f>
        <v/>
      </c>
      <c r="CL78" s="44" t="str">
        <f t="shared" ref="CL78:CL90" ca="1" si="148">IF(BV78&lt;&gt;"",IF(CF78="NO",IF(CJ78&lt;=CK78,CI78,0),""),"")</f>
        <v/>
      </c>
      <c r="CM78" s="27" t="str">
        <f t="shared" ca="1" si="116"/>
        <v/>
      </c>
      <c r="CN78" s="44" t="str">
        <f ca="1">IF(CM78="","",IF(CM78&lt;=VLOOKUP(CA78,'Players Stats'!$C$88:$L$127,10),"YES","NO"))</f>
        <v/>
      </c>
      <c r="CO78" s="27" t="str">
        <f t="shared" ca="1" si="117"/>
        <v/>
      </c>
      <c r="CP78" s="44" t="str">
        <f ca="1">IF(CN78="YES",IF(CO78&lt;=VLOOKUP(CA78,'Players Stats'!$C$88:$H$127,6),1,0),"")</f>
        <v/>
      </c>
      <c r="CQ78" s="27" t="str">
        <f t="shared" ca="1" si="118"/>
        <v/>
      </c>
      <c r="CR78" s="44" t="str">
        <f ca="1">IF(AND(CN78="YES",CQ78&lt;&gt;""),IF(CQ78&lt;=VLOOKUP(CA78,'Players Stats'!$C$88:$H$127,6),1,0),"")</f>
        <v/>
      </c>
      <c r="CS78" s="27" t="str">
        <f t="shared" ca="1" si="119"/>
        <v/>
      </c>
      <c r="CT78" s="44" t="str">
        <f ca="1">IF(CS78="","",IF(CS78&lt;=Simulation!$K$7,"YES","NO"))</f>
        <v/>
      </c>
      <c r="CU78" s="27" t="str">
        <f t="shared" ca="1" si="120"/>
        <v/>
      </c>
      <c r="CV78" s="44" t="str">
        <f ca="1">IF(CT78="NO",IF(CU78&lt;=Simulation!$K$9,BX78,BY78),"")</f>
        <v/>
      </c>
      <c r="CX78" s="44" t="str">
        <f t="shared" ca="1" si="121"/>
        <v/>
      </c>
      <c r="CY78" s="6" t="str">
        <f t="shared" ca="1" si="122"/>
        <v/>
      </c>
      <c r="CZ78" s="44" t="str">
        <f t="shared" ca="1" si="123"/>
        <v/>
      </c>
      <c r="DB78" s="44" t="str">
        <f t="shared" ca="1" si="82"/>
        <v/>
      </c>
      <c r="DC78" s="44" t="str">
        <f t="shared" ca="1" si="82"/>
        <v/>
      </c>
      <c r="DD78" s="44" t="str">
        <f t="shared" ca="1" si="82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49">IF(DF78&lt;&gt;"",IF(EF77="",DI77,EF77),"")</f>
        <v/>
      </c>
      <c r="DI78" s="44" t="str">
        <f t="shared" ca="1" si="124"/>
        <v/>
      </c>
      <c r="DJ78" s="27" t="str">
        <f t="shared" ca="1" si="80"/>
        <v/>
      </c>
      <c r="DK78" s="44" t="str">
        <f t="shared" ca="1" si="125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26"/>
        <v/>
      </c>
      <c r="DO78" s="44" t="str">
        <f ca="1">IF(DF78&lt;&gt;"",VLOOKUP('Semi 1'!DK78-5*('Semi 1'!DH78-1),'Players Stats'!$B$136:$J$140,1+DI78),"")</f>
        <v/>
      </c>
      <c r="DP78" s="44" t="str">
        <f t="shared" ref="DP78:DP90" ca="1" si="150">IF(DF78&lt;&gt;"",IF(DN78&lt;=DO78, "YES", "NO"),"")</f>
        <v/>
      </c>
      <c r="DQ78" s="27" t="str">
        <f t="shared" ca="1" si="127"/>
        <v/>
      </c>
      <c r="DR78" s="44" t="str">
        <f ca="1">IF(DF78&lt;&gt;"",IF(DP78="NO",VLOOKUP(DK78,'Players Stats'!$C$88:$I$127,7),""),"")</f>
        <v/>
      </c>
      <c r="DS78" s="44" t="str">
        <f t="shared" ref="DS78:DS90" ca="1" si="151">IF(DF78&lt;&gt;"",IF(DP78="NO",IF(DQ78&lt;=DR78,3,2),""),"")</f>
        <v/>
      </c>
      <c r="DT78" s="27" t="str">
        <f t="shared" ca="1" si="128"/>
        <v/>
      </c>
      <c r="DU78" s="44" t="str">
        <f ca="1">IF(DP78="NO",VLOOKUP(DK78,'Players Stats'!$C$88:$H$127,7-'Semi 1'!DS78),"")</f>
        <v/>
      </c>
      <c r="DV78" s="44" t="str">
        <f t="shared" ref="DV78:DV90" ca="1" si="152">IF(DF78&lt;&gt;"",IF(DP78="NO",IF(DT78&lt;=DU78,DS78,0),""),"")</f>
        <v/>
      </c>
      <c r="DW78" s="27" t="str">
        <f t="shared" ca="1" si="129"/>
        <v/>
      </c>
      <c r="DX78" s="44" t="str">
        <f ca="1">IF(DW78="","",IF(DW78&lt;=VLOOKUP(DK78,'Players Stats'!$C$88:$L$127,10),"YES","NO"))</f>
        <v/>
      </c>
      <c r="DY78" s="27" t="str">
        <f t="shared" ca="1" si="130"/>
        <v/>
      </c>
      <c r="DZ78" s="44" t="str">
        <f ca="1">IF(DX78="YES",IF(DY78&lt;=VLOOKUP(DK78,'Players Stats'!$C$88:$H$127,6),1,0),"")</f>
        <v/>
      </c>
      <c r="EA78" s="27" t="str">
        <f t="shared" ca="1" si="131"/>
        <v/>
      </c>
      <c r="EB78" s="44" t="str">
        <f ca="1">IF(AND(DX78="YES",EA78&lt;&gt;""),IF(EA78&lt;=VLOOKUP(DK78,'Players Stats'!$C$88:$H$127,6),1,0),"")</f>
        <v/>
      </c>
      <c r="EC78" s="27" t="str">
        <f t="shared" ca="1" si="132"/>
        <v/>
      </c>
      <c r="ED78" s="44" t="str">
        <f ca="1">IF(EC78="","",IF(EC78&lt;=Simulation!$K$7,"YES","NO"))</f>
        <v/>
      </c>
      <c r="EE78" s="27" t="str">
        <f t="shared" ca="1" si="133"/>
        <v/>
      </c>
      <c r="EF78" s="44" t="str">
        <f ca="1">IF(ED78="NO",IF(EE78&lt;=Simulation!$K$9,DH78,DI78),"")</f>
        <v/>
      </c>
      <c r="EH78" s="44" t="str">
        <f t="shared" ca="1" si="134"/>
        <v/>
      </c>
      <c r="EI78" s="6" t="str">
        <f t="shared" ca="1" si="135"/>
        <v/>
      </c>
      <c r="EJ78" s="44" t="str">
        <f t="shared" ca="1" si="136"/>
        <v/>
      </c>
      <c r="EL78" s="44" t="str">
        <f t="shared" ca="1" si="83"/>
        <v/>
      </c>
      <c r="EM78" s="44" t="str">
        <f t="shared" ca="1" si="83"/>
        <v/>
      </c>
      <c r="EN78" s="44" t="str">
        <f t="shared" ca="1" si="83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37"/>
        <v/>
      </c>
      <c r="E79" s="44" t="str">
        <f t="shared" ca="1" si="84"/>
        <v/>
      </c>
      <c r="F79" s="27" t="str">
        <f t="shared" ca="1" si="85"/>
        <v/>
      </c>
      <c r="G79" s="44" t="str">
        <f t="shared" ca="1" si="86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27" t="str">
        <f t="shared" ca="1" si="87"/>
        <v/>
      </c>
      <c r="K79" s="44" t="str">
        <f ca="1">IF(B79&lt;&gt;"",VLOOKUP('Semi 1'!G79-5*('Semi 1'!D79-1),'Players Stats'!$B$136:$J$140,1+E79),"")</f>
        <v/>
      </c>
      <c r="L79" s="44" t="str">
        <f t="shared" ca="1" si="138"/>
        <v/>
      </c>
      <c r="M79" s="27" t="str">
        <f t="shared" ca="1" si="88"/>
        <v/>
      </c>
      <c r="N79" s="44" t="str">
        <f ca="1">IF(B79&lt;&gt;"",IF(L79="NO",VLOOKUP(G79,'Players Stats'!$C$88:$I$127,7),""),"")</f>
        <v/>
      </c>
      <c r="O79" s="44" t="str">
        <f t="shared" ca="1" si="139"/>
        <v/>
      </c>
      <c r="P79" s="27" t="str">
        <f t="shared" ca="1" si="89"/>
        <v/>
      </c>
      <c r="Q79" s="44" t="str">
        <f ca="1">IF(L79="NO",VLOOKUP(G79,'Players Stats'!$C$88:$H$127,7-'Semi 1'!O79),"")</f>
        <v/>
      </c>
      <c r="R79" s="44" t="str">
        <f t="shared" ca="1" si="140"/>
        <v/>
      </c>
      <c r="S79" s="27" t="str">
        <f t="shared" ca="1" si="90"/>
        <v/>
      </c>
      <c r="T79" s="44" t="str">
        <f ca="1">IF(S79="","",IF(S79&lt;=VLOOKUP(G79,'Players Stats'!$C$88:$L$127,10),"YES","NO"))</f>
        <v/>
      </c>
      <c r="U79" s="27" t="str">
        <f t="shared" ca="1" si="91"/>
        <v/>
      </c>
      <c r="V79" s="44" t="str">
        <f ca="1">IF(T79="YES",IF(U79&lt;=VLOOKUP(G79,'Players Stats'!$C$88:$H$127,6),1,0),"")</f>
        <v/>
      </c>
      <c r="W79" s="27" t="str">
        <f t="shared" ca="1" si="92"/>
        <v/>
      </c>
      <c r="X79" s="44" t="str">
        <f ca="1">IF(AND(T79="YES",W79&lt;&gt;""),IF(W79&lt;=VLOOKUP(G79,'Players Stats'!$C$88:$H$127,6),1,0),"")</f>
        <v/>
      </c>
      <c r="Y79" s="27" t="str">
        <f t="shared" ca="1" si="93"/>
        <v/>
      </c>
      <c r="Z79" s="44" t="str">
        <f ca="1">IF(Y79="","",IF(Y79&lt;=Simulation!$K$7,"YES","NO"))</f>
        <v/>
      </c>
      <c r="AA79" s="27" t="str">
        <f t="shared" ca="1" si="94"/>
        <v/>
      </c>
      <c r="AB79" s="44" t="str">
        <f ca="1">IF(Z79="NO",IF(AA79&lt;=Simulation!$K$9,D79,E79),"")</f>
        <v/>
      </c>
      <c r="AD79" s="44" t="str">
        <f t="shared" ca="1" si="95"/>
        <v/>
      </c>
      <c r="AE79" s="6" t="str">
        <f t="shared" ca="1" si="96"/>
        <v/>
      </c>
      <c r="AF79" s="44" t="str">
        <f t="shared" ca="1" si="97"/>
        <v/>
      </c>
      <c r="AH79" s="44" t="str">
        <f t="shared" ca="1" si="77"/>
        <v/>
      </c>
      <c r="AI79" s="44" t="str">
        <f t="shared" ca="1" si="77"/>
        <v/>
      </c>
      <c r="AJ79" s="44" t="str">
        <f t="shared" ca="1" si="77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41"/>
        <v/>
      </c>
      <c r="AO79" s="44" t="str">
        <f t="shared" ca="1" si="98"/>
        <v/>
      </c>
      <c r="AP79" s="27" t="str">
        <f t="shared" ca="1" si="78"/>
        <v/>
      </c>
      <c r="AQ79" s="44" t="str">
        <f t="shared" ca="1" si="99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ca="1" si="100"/>
        <v/>
      </c>
      <c r="AU79" s="44" t="str">
        <f ca="1">IF(AL79&lt;&gt;"",VLOOKUP('Semi 1'!AQ79-5*('Semi 1'!AN79-1),'Players Stats'!$B$136:$J$140,1+AO79),"")</f>
        <v/>
      </c>
      <c r="AV79" s="44" t="str">
        <f t="shared" ca="1" si="142"/>
        <v/>
      </c>
      <c r="AW79" s="27" t="str">
        <f t="shared" ca="1" si="101"/>
        <v/>
      </c>
      <c r="AX79" s="44" t="str">
        <f ca="1">IF(AL79&lt;&gt;"",IF(AV79="NO",VLOOKUP(AQ79,'Players Stats'!$C$88:$I$127,7),""),"")</f>
        <v/>
      </c>
      <c r="AY79" s="44" t="str">
        <f t="shared" ca="1" si="143"/>
        <v/>
      </c>
      <c r="AZ79" s="27" t="str">
        <f t="shared" ca="1" si="102"/>
        <v/>
      </c>
      <c r="BA79" s="44" t="str">
        <f ca="1">IF(AV79="NO",VLOOKUP(AQ79,'Players Stats'!$C$88:$H$127,7-'Semi 1'!AY79),"")</f>
        <v/>
      </c>
      <c r="BB79" s="44" t="str">
        <f t="shared" ca="1" si="144"/>
        <v/>
      </c>
      <c r="BC79" s="27" t="str">
        <f t="shared" ca="1" si="103"/>
        <v/>
      </c>
      <c r="BD79" s="44" t="str">
        <f ca="1">IF(BC79="","",IF(BC79&lt;=VLOOKUP(AQ79,'Players Stats'!$C$88:$L$127,10),"YES","NO"))</f>
        <v/>
      </c>
      <c r="BE79" s="27" t="str">
        <f t="shared" ca="1" si="104"/>
        <v/>
      </c>
      <c r="BF79" s="44" t="str">
        <f ca="1">IF(BD79="YES",IF(BE79&lt;=VLOOKUP(AQ79,'Players Stats'!$C$88:$H$127,6),1,0),"")</f>
        <v/>
      </c>
      <c r="BG79" s="27" t="str">
        <f t="shared" ca="1" si="105"/>
        <v/>
      </c>
      <c r="BH79" s="44" t="str">
        <f ca="1">IF(AND(BD79="YES",BG79&lt;&gt;""),IF(BG79&lt;=VLOOKUP(AQ79,'Players Stats'!$C$88:$H$127,6),1,0),"")</f>
        <v/>
      </c>
      <c r="BI79" s="27" t="str">
        <f t="shared" ca="1" si="106"/>
        <v/>
      </c>
      <c r="BJ79" s="44" t="str">
        <f ca="1">IF(BI79="","",IF(BI79&lt;=Simulation!$K$7,"YES","NO"))</f>
        <v/>
      </c>
      <c r="BK79" s="27" t="str">
        <f t="shared" ca="1" si="107"/>
        <v/>
      </c>
      <c r="BL79" s="44" t="str">
        <f ca="1">IF(BJ79="NO",IF(BK79&lt;=Simulation!$K$9,AN79,AO79),"")</f>
        <v/>
      </c>
      <c r="BN79" s="44" t="str">
        <f t="shared" ca="1" si="108"/>
        <v/>
      </c>
      <c r="BO79" s="6" t="str">
        <f t="shared" ca="1" si="109"/>
        <v/>
      </c>
      <c r="BP79" s="44" t="str">
        <f t="shared" ca="1" si="110"/>
        <v/>
      </c>
      <c r="BR79" s="44" t="str">
        <f t="shared" ca="1" si="81"/>
        <v/>
      </c>
      <c r="BS79" s="44" t="str">
        <f t="shared" ca="1" si="81"/>
        <v/>
      </c>
      <c r="BT79" s="44" t="str">
        <f t="shared" ca="1" si="81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45"/>
        <v/>
      </c>
      <c r="BY79" s="44" t="str">
        <f t="shared" ca="1" si="111"/>
        <v/>
      </c>
      <c r="BZ79" s="27" t="str">
        <f t="shared" ca="1" si="79"/>
        <v/>
      </c>
      <c r="CA79" s="44" t="str">
        <f t="shared" ca="1" si="112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13"/>
        <v/>
      </c>
      <c r="CE79" s="44" t="str">
        <f ca="1">IF(BV79&lt;&gt;"",VLOOKUP('Semi 1'!CA79-5*('Semi 1'!BX79-1),'Players Stats'!$B$136:$J$140,1+BY79),"")</f>
        <v/>
      </c>
      <c r="CF79" s="44" t="str">
        <f t="shared" ca="1" si="146"/>
        <v/>
      </c>
      <c r="CG79" s="27" t="str">
        <f t="shared" ca="1" si="114"/>
        <v/>
      </c>
      <c r="CH79" s="44" t="str">
        <f ca="1">IF(BV79&lt;&gt;"",IF(CF79="NO",VLOOKUP(CA79,'Players Stats'!$C$88:$I$127,7),""),"")</f>
        <v/>
      </c>
      <c r="CI79" s="44" t="str">
        <f t="shared" ca="1" si="147"/>
        <v/>
      </c>
      <c r="CJ79" s="27" t="str">
        <f t="shared" ca="1" si="115"/>
        <v/>
      </c>
      <c r="CK79" s="44" t="str">
        <f ca="1">IF(CF79="NO",VLOOKUP(CA79,'Players Stats'!$C$88:$H$127,7-'Semi 1'!CI79),"")</f>
        <v/>
      </c>
      <c r="CL79" s="44" t="str">
        <f t="shared" ca="1" si="148"/>
        <v/>
      </c>
      <c r="CM79" s="27" t="str">
        <f t="shared" ca="1" si="116"/>
        <v/>
      </c>
      <c r="CN79" s="44" t="str">
        <f ca="1">IF(CM79="","",IF(CM79&lt;=VLOOKUP(CA79,'Players Stats'!$C$88:$L$127,10),"YES","NO"))</f>
        <v/>
      </c>
      <c r="CO79" s="27" t="str">
        <f t="shared" ca="1" si="117"/>
        <v/>
      </c>
      <c r="CP79" s="44" t="str">
        <f ca="1">IF(CN79="YES",IF(CO79&lt;=VLOOKUP(CA79,'Players Stats'!$C$88:$H$127,6),1,0),"")</f>
        <v/>
      </c>
      <c r="CQ79" s="27" t="str">
        <f t="shared" ca="1" si="118"/>
        <v/>
      </c>
      <c r="CR79" s="44" t="str">
        <f ca="1">IF(AND(CN79="YES",CQ79&lt;&gt;""),IF(CQ79&lt;=VLOOKUP(CA79,'Players Stats'!$C$88:$H$127,6),1,0),"")</f>
        <v/>
      </c>
      <c r="CS79" s="27" t="str">
        <f t="shared" ca="1" si="119"/>
        <v/>
      </c>
      <c r="CT79" s="44" t="str">
        <f ca="1">IF(CS79="","",IF(CS79&lt;=Simulation!$K$7,"YES","NO"))</f>
        <v/>
      </c>
      <c r="CU79" s="27" t="str">
        <f t="shared" ca="1" si="120"/>
        <v/>
      </c>
      <c r="CV79" s="44" t="str">
        <f ca="1">IF(CT79="NO",IF(CU79&lt;=Simulation!$K$9,BX79,BY79),"")</f>
        <v/>
      </c>
      <c r="CX79" s="44" t="str">
        <f t="shared" ca="1" si="121"/>
        <v/>
      </c>
      <c r="CY79" s="6" t="str">
        <f t="shared" ca="1" si="122"/>
        <v/>
      </c>
      <c r="CZ79" s="44" t="str">
        <f t="shared" ca="1" si="123"/>
        <v/>
      </c>
      <c r="DB79" s="44" t="str">
        <f t="shared" ca="1" si="82"/>
        <v/>
      </c>
      <c r="DC79" s="44" t="str">
        <f t="shared" ca="1" si="82"/>
        <v/>
      </c>
      <c r="DD79" s="44" t="str">
        <f t="shared" ca="1" si="82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49"/>
        <v/>
      </c>
      <c r="DI79" s="44" t="str">
        <f t="shared" ca="1" si="124"/>
        <v/>
      </c>
      <c r="DJ79" s="27" t="str">
        <f t="shared" ca="1" si="80"/>
        <v/>
      </c>
      <c r="DK79" s="44" t="str">
        <f t="shared" ca="1" si="125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26"/>
        <v/>
      </c>
      <c r="DO79" s="44" t="str">
        <f ca="1">IF(DF79&lt;&gt;"",VLOOKUP('Semi 1'!DK79-5*('Semi 1'!DH79-1),'Players Stats'!$B$136:$J$140,1+DI79),"")</f>
        <v/>
      </c>
      <c r="DP79" s="44" t="str">
        <f t="shared" ca="1" si="150"/>
        <v/>
      </c>
      <c r="DQ79" s="27" t="str">
        <f t="shared" ca="1" si="127"/>
        <v/>
      </c>
      <c r="DR79" s="44" t="str">
        <f ca="1">IF(DF79&lt;&gt;"",IF(DP79="NO",VLOOKUP(DK79,'Players Stats'!$C$88:$I$127,7),""),"")</f>
        <v/>
      </c>
      <c r="DS79" s="44" t="str">
        <f t="shared" ca="1" si="151"/>
        <v/>
      </c>
      <c r="DT79" s="27" t="str">
        <f t="shared" ca="1" si="128"/>
        <v/>
      </c>
      <c r="DU79" s="44" t="str">
        <f ca="1">IF(DP79="NO",VLOOKUP(DK79,'Players Stats'!$C$88:$H$127,7-'Semi 1'!DS79),"")</f>
        <v/>
      </c>
      <c r="DV79" s="44" t="str">
        <f t="shared" ca="1" si="152"/>
        <v/>
      </c>
      <c r="DW79" s="27" t="str">
        <f t="shared" ca="1" si="129"/>
        <v/>
      </c>
      <c r="DX79" s="44" t="str">
        <f ca="1">IF(DW79="","",IF(DW79&lt;=VLOOKUP(DK79,'Players Stats'!$C$88:$L$127,10),"YES","NO"))</f>
        <v/>
      </c>
      <c r="DY79" s="27" t="str">
        <f t="shared" ca="1" si="130"/>
        <v/>
      </c>
      <c r="DZ79" s="44" t="str">
        <f ca="1">IF(DX79="YES",IF(DY79&lt;=VLOOKUP(DK79,'Players Stats'!$C$88:$H$127,6),1,0),"")</f>
        <v/>
      </c>
      <c r="EA79" s="27" t="str">
        <f t="shared" ca="1" si="131"/>
        <v/>
      </c>
      <c r="EB79" s="44" t="str">
        <f ca="1">IF(AND(DX79="YES",EA79&lt;&gt;""),IF(EA79&lt;=VLOOKUP(DK79,'Players Stats'!$C$88:$H$127,6),1,0),"")</f>
        <v/>
      </c>
      <c r="EC79" s="27" t="str">
        <f t="shared" ca="1" si="132"/>
        <v/>
      </c>
      <c r="ED79" s="44" t="str">
        <f ca="1">IF(EC79="","",IF(EC79&lt;=Simulation!$K$7,"YES","NO"))</f>
        <v/>
      </c>
      <c r="EE79" s="27" t="str">
        <f t="shared" ca="1" si="133"/>
        <v/>
      </c>
      <c r="EF79" s="44" t="str">
        <f ca="1">IF(ED79="NO",IF(EE79&lt;=Simulation!$K$9,DH79,DI79),"")</f>
        <v/>
      </c>
      <c r="EH79" s="44" t="str">
        <f t="shared" ca="1" si="134"/>
        <v/>
      </c>
      <c r="EI79" s="6" t="str">
        <f t="shared" ca="1" si="135"/>
        <v/>
      </c>
      <c r="EJ79" s="44" t="str">
        <f t="shared" ca="1" si="136"/>
        <v/>
      </c>
      <c r="EL79" s="44" t="str">
        <f t="shared" ca="1" si="83"/>
        <v/>
      </c>
      <c r="EM79" s="44" t="str">
        <f t="shared" ca="1" si="83"/>
        <v/>
      </c>
      <c r="EN79" s="44" t="str">
        <f t="shared" ca="1" si="83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37"/>
        <v/>
      </c>
      <c r="E80" s="44" t="str">
        <f t="shared" ca="1" si="84"/>
        <v/>
      </c>
      <c r="F80" s="27" t="str">
        <f t="shared" ca="1" si="85"/>
        <v/>
      </c>
      <c r="G80" s="44" t="str">
        <f t="shared" ca="1" si="86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27" t="str">
        <f t="shared" ca="1" si="87"/>
        <v/>
      </c>
      <c r="K80" s="44" t="str">
        <f ca="1">IF(B80&lt;&gt;"",VLOOKUP('Semi 1'!G80-5*('Semi 1'!D80-1),'Players Stats'!$B$136:$J$140,1+E80),"")</f>
        <v/>
      </c>
      <c r="L80" s="44" t="str">
        <f t="shared" ca="1" si="138"/>
        <v/>
      </c>
      <c r="M80" s="27" t="str">
        <f t="shared" ca="1" si="88"/>
        <v/>
      </c>
      <c r="N80" s="44" t="str">
        <f ca="1">IF(B80&lt;&gt;"",IF(L80="NO",VLOOKUP(G80,'Players Stats'!$C$88:$I$127,7),""),"")</f>
        <v/>
      </c>
      <c r="O80" s="44" t="str">
        <f t="shared" ca="1" si="139"/>
        <v/>
      </c>
      <c r="P80" s="27" t="str">
        <f t="shared" ca="1" si="89"/>
        <v/>
      </c>
      <c r="Q80" s="44" t="str">
        <f ca="1">IF(L80="NO",VLOOKUP(G80,'Players Stats'!$C$88:$H$127,7-'Semi 1'!O80),"")</f>
        <v/>
      </c>
      <c r="R80" s="44" t="str">
        <f t="shared" ca="1" si="140"/>
        <v/>
      </c>
      <c r="S80" s="27" t="str">
        <f t="shared" ca="1" si="90"/>
        <v/>
      </c>
      <c r="T80" s="44" t="str">
        <f ca="1">IF(S80="","",IF(S80&lt;=VLOOKUP(G80,'Players Stats'!$C$88:$L$127,10),"YES","NO"))</f>
        <v/>
      </c>
      <c r="U80" s="27" t="str">
        <f t="shared" ca="1" si="91"/>
        <v/>
      </c>
      <c r="V80" s="44" t="str">
        <f ca="1">IF(T80="YES",IF(U80&lt;=VLOOKUP(G80,'Players Stats'!$C$88:$H$127,6),1,0),"")</f>
        <v/>
      </c>
      <c r="W80" s="27" t="str">
        <f t="shared" ca="1" si="92"/>
        <v/>
      </c>
      <c r="X80" s="44" t="str">
        <f ca="1">IF(AND(T80="YES",W80&lt;&gt;""),IF(W80&lt;=VLOOKUP(G80,'Players Stats'!$C$88:$H$127,6),1,0),"")</f>
        <v/>
      </c>
      <c r="Y80" s="27" t="str">
        <f t="shared" ca="1" si="93"/>
        <v/>
      </c>
      <c r="Z80" s="44" t="str">
        <f ca="1">IF(Y80="","",IF(Y80&lt;=Simulation!$K$7,"YES","NO"))</f>
        <v/>
      </c>
      <c r="AA80" s="27" t="str">
        <f t="shared" ca="1" si="94"/>
        <v/>
      </c>
      <c r="AB80" s="44" t="str">
        <f ca="1">IF(Z80="NO",IF(AA80&lt;=Simulation!$K$9,D80,E80),"")</f>
        <v/>
      </c>
      <c r="AD80" s="44" t="str">
        <f t="shared" ca="1" si="95"/>
        <v/>
      </c>
      <c r="AE80" s="6" t="str">
        <f t="shared" ca="1" si="96"/>
        <v/>
      </c>
      <c r="AF80" s="44" t="str">
        <f t="shared" ca="1" si="97"/>
        <v/>
      </c>
      <c r="AH80" s="44" t="str">
        <f t="shared" ca="1" si="77"/>
        <v/>
      </c>
      <c r="AI80" s="44" t="str">
        <f t="shared" ca="1" si="77"/>
        <v/>
      </c>
      <c r="AJ80" s="44" t="str">
        <f t="shared" ca="1" si="77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41"/>
        <v/>
      </c>
      <c r="AO80" s="44" t="str">
        <f t="shared" ca="1" si="98"/>
        <v/>
      </c>
      <c r="AP80" s="27" t="str">
        <f t="shared" ca="1" si="78"/>
        <v/>
      </c>
      <c r="AQ80" s="44" t="str">
        <f t="shared" ca="1" si="99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00"/>
        <v/>
      </c>
      <c r="AU80" s="44" t="str">
        <f ca="1">IF(AL80&lt;&gt;"",VLOOKUP('Semi 1'!AQ80-5*('Semi 1'!AN80-1),'Players Stats'!$B$136:$J$140,1+AO80),"")</f>
        <v/>
      </c>
      <c r="AV80" s="44" t="str">
        <f t="shared" ca="1" si="142"/>
        <v/>
      </c>
      <c r="AW80" s="27" t="str">
        <f t="shared" ca="1" si="101"/>
        <v/>
      </c>
      <c r="AX80" s="44" t="str">
        <f ca="1">IF(AL80&lt;&gt;"",IF(AV80="NO",VLOOKUP(AQ80,'Players Stats'!$C$88:$I$127,7),""),"")</f>
        <v/>
      </c>
      <c r="AY80" s="44" t="str">
        <f t="shared" ca="1" si="143"/>
        <v/>
      </c>
      <c r="AZ80" s="27" t="str">
        <f t="shared" ca="1" si="102"/>
        <v/>
      </c>
      <c r="BA80" s="44" t="str">
        <f ca="1">IF(AV80="NO",VLOOKUP(AQ80,'Players Stats'!$C$88:$H$127,7-'Semi 1'!AY80),"")</f>
        <v/>
      </c>
      <c r="BB80" s="44" t="str">
        <f t="shared" ca="1" si="144"/>
        <v/>
      </c>
      <c r="BC80" s="27" t="str">
        <f t="shared" ca="1" si="103"/>
        <v/>
      </c>
      <c r="BD80" s="44" t="str">
        <f ca="1">IF(BC80="","",IF(BC80&lt;=VLOOKUP(AQ80,'Players Stats'!$C$88:$L$127,10),"YES","NO"))</f>
        <v/>
      </c>
      <c r="BE80" s="27" t="str">
        <f t="shared" ca="1" si="104"/>
        <v/>
      </c>
      <c r="BF80" s="44" t="str">
        <f ca="1">IF(BD80="YES",IF(BE80&lt;=VLOOKUP(AQ80,'Players Stats'!$C$88:$H$127,6),1,0),"")</f>
        <v/>
      </c>
      <c r="BG80" s="27" t="str">
        <f t="shared" ca="1" si="105"/>
        <v/>
      </c>
      <c r="BH80" s="44" t="str">
        <f ca="1">IF(AND(BD80="YES",BG80&lt;&gt;""),IF(BG80&lt;=VLOOKUP(AQ80,'Players Stats'!$C$88:$H$127,6),1,0),"")</f>
        <v/>
      </c>
      <c r="BI80" s="27" t="str">
        <f t="shared" ca="1" si="106"/>
        <v/>
      </c>
      <c r="BJ80" s="44" t="str">
        <f ca="1">IF(BI80="","",IF(BI80&lt;=Simulation!$K$7,"YES","NO"))</f>
        <v/>
      </c>
      <c r="BK80" s="27" t="str">
        <f t="shared" ca="1" si="107"/>
        <v/>
      </c>
      <c r="BL80" s="44" t="str">
        <f ca="1">IF(BJ80="NO",IF(BK80&lt;=Simulation!$K$9,AN80,AO80),"")</f>
        <v/>
      </c>
      <c r="BN80" s="44" t="str">
        <f t="shared" ca="1" si="108"/>
        <v/>
      </c>
      <c r="BO80" s="6" t="str">
        <f t="shared" ca="1" si="109"/>
        <v/>
      </c>
      <c r="BP80" s="44" t="str">
        <f t="shared" ca="1" si="110"/>
        <v/>
      </c>
      <c r="BR80" s="44" t="str">
        <f t="shared" ca="1" si="81"/>
        <v/>
      </c>
      <c r="BS80" s="44" t="str">
        <f t="shared" ca="1" si="81"/>
        <v/>
      </c>
      <c r="BT80" s="44" t="str">
        <f t="shared" ca="1" si="81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45"/>
        <v/>
      </c>
      <c r="BY80" s="44" t="str">
        <f t="shared" ca="1" si="111"/>
        <v/>
      </c>
      <c r="BZ80" s="27" t="str">
        <f t="shared" ca="1" si="79"/>
        <v/>
      </c>
      <c r="CA80" s="44" t="str">
        <f t="shared" ca="1" si="112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13"/>
        <v/>
      </c>
      <c r="CE80" s="44" t="str">
        <f ca="1">IF(BV80&lt;&gt;"",VLOOKUP('Semi 1'!CA80-5*('Semi 1'!BX80-1),'Players Stats'!$B$136:$J$140,1+BY80),"")</f>
        <v/>
      </c>
      <c r="CF80" s="44" t="str">
        <f t="shared" ca="1" si="146"/>
        <v/>
      </c>
      <c r="CG80" s="27" t="str">
        <f t="shared" ca="1" si="114"/>
        <v/>
      </c>
      <c r="CH80" s="44" t="str">
        <f ca="1">IF(BV80&lt;&gt;"",IF(CF80="NO",VLOOKUP(CA80,'Players Stats'!$C$88:$I$127,7),""),"")</f>
        <v/>
      </c>
      <c r="CI80" s="44" t="str">
        <f t="shared" ca="1" si="147"/>
        <v/>
      </c>
      <c r="CJ80" s="27" t="str">
        <f t="shared" ca="1" si="115"/>
        <v/>
      </c>
      <c r="CK80" s="44" t="str">
        <f ca="1">IF(CF80="NO",VLOOKUP(CA80,'Players Stats'!$C$88:$H$127,7-'Semi 1'!CI80),"")</f>
        <v/>
      </c>
      <c r="CL80" s="44" t="str">
        <f t="shared" ca="1" si="148"/>
        <v/>
      </c>
      <c r="CM80" s="27" t="str">
        <f t="shared" ca="1" si="116"/>
        <v/>
      </c>
      <c r="CN80" s="44" t="str">
        <f ca="1">IF(CM80="","",IF(CM80&lt;=VLOOKUP(CA80,'Players Stats'!$C$88:$L$127,10),"YES","NO"))</f>
        <v/>
      </c>
      <c r="CO80" s="27" t="str">
        <f t="shared" ca="1" si="117"/>
        <v/>
      </c>
      <c r="CP80" s="44" t="str">
        <f ca="1">IF(CN80="YES",IF(CO80&lt;=VLOOKUP(CA80,'Players Stats'!$C$88:$H$127,6),1,0),"")</f>
        <v/>
      </c>
      <c r="CQ80" s="27" t="str">
        <f t="shared" ca="1" si="118"/>
        <v/>
      </c>
      <c r="CR80" s="44" t="str">
        <f ca="1">IF(AND(CN80="YES",CQ80&lt;&gt;""),IF(CQ80&lt;=VLOOKUP(CA80,'Players Stats'!$C$88:$H$127,6),1,0),"")</f>
        <v/>
      </c>
      <c r="CS80" s="27" t="str">
        <f t="shared" ca="1" si="119"/>
        <v/>
      </c>
      <c r="CT80" s="44" t="str">
        <f ca="1">IF(CS80="","",IF(CS80&lt;=Simulation!$K$7,"YES","NO"))</f>
        <v/>
      </c>
      <c r="CU80" s="27" t="str">
        <f t="shared" ca="1" si="120"/>
        <v/>
      </c>
      <c r="CV80" s="44" t="str">
        <f ca="1">IF(CT80="NO",IF(CU80&lt;=Simulation!$K$9,BX80,BY80),"")</f>
        <v/>
      </c>
      <c r="CX80" s="44" t="str">
        <f t="shared" ca="1" si="121"/>
        <v/>
      </c>
      <c r="CY80" s="6" t="str">
        <f t="shared" ca="1" si="122"/>
        <v/>
      </c>
      <c r="CZ80" s="44" t="str">
        <f t="shared" ca="1" si="123"/>
        <v/>
      </c>
      <c r="DB80" s="44" t="str">
        <f t="shared" ca="1" si="82"/>
        <v/>
      </c>
      <c r="DC80" s="44" t="str">
        <f t="shared" ca="1" si="82"/>
        <v/>
      </c>
      <c r="DD80" s="44" t="str">
        <f t="shared" ca="1" si="82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49"/>
        <v/>
      </c>
      <c r="DI80" s="44" t="str">
        <f t="shared" ca="1" si="124"/>
        <v/>
      </c>
      <c r="DJ80" s="27" t="str">
        <f t="shared" ca="1" si="80"/>
        <v/>
      </c>
      <c r="DK80" s="44" t="str">
        <f t="shared" ca="1" si="125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26"/>
        <v/>
      </c>
      <c r="DO80" s="44" t="str">
        <f ca="1">IF(DF80&lt;&gt;"",VLOOKUP('Semi 1'!DK80-5*('Semi 1'!DH80-1),'Players Stats'!$B$136:$J$140,1+DI80),"")</f>
        <v/>
      </c>
      <c r="DP80" s="44" t="str">
        <f t="shared" ca="1" si="150"/>
        <v/>
      </c>
      <c r="DQ80" s="27" t="str">
        <f t="shared" ca="1" si="127"/>
        <v/>
      </c>
      <c r="DR80" s="44" t="str">
        <f ca="1">IF(DF80&lt;&gt;"",IF(DP80="NO",VLOOKUP(DK80,'Players Stats'!$C$88:$I$127,7),""),"")</f>
        <v/>
      </c>
      <c r="DS80" s="44" t="str">
        <f t="shared" ca="1" si="151"/>
        <v/>
      </c>
      <c r="DT80" s="27" t="str">
        <f t="shared" ca="1" si="128"/>
        <v/>
      </c>
      <c r="DU80" s="44" t="str">
        <f ca="1">IF(DP80="NO",VLOOKUP(DK80,'Players Stats'!$C$88:$H$127,7-'Semi 1'!DS80),"")</f>
        <v/>
      </c>
      <c r="DV80" s="44" t="str">
        <f t="shared" ca="1" si="152"/>
        <v/>
      </c>
      <c r="DW80" s="27" t="str">
        <f t="shared" ca="1" si="129"/>
        <v/>
      </c>
      <c r="DX80" s="44" t="str">
        <f ca="1">IF(DW80="","",IF(DW80&lt;=VLOOKUP(DK80,'Players Stats'!$C$88:$L$127,10),"YES","NO"))</f>
        <v/>
      </c>
      <c r="DY80" s="27" t="str">
        <f t="shared" ca="1" si="130"/>
        <v/>
      </c>
      <c r="DZ80" s="44" t="str">
        <f ca="1">IF(DX80="YES",IF(DY80&lt;=VLOOKUP(DK80,'Players Stats'!$C$88:$H$127,6),1,0),"")</f>
        <v/>
      </c>
      <c r="EA80" s="27" t="str">
        <f t="shared" ca="1" si="131"/>
        <v/>
      </c>
      <c r="EB80" s="44" t="str">
        <f ca="1">IF(AND(DX80="YES",EA80&lt;&gt;""),IF(EA80&lt;=VLOOKUP(DK80,'Players Stats'!$C$88:$H$127,6),1,0),"")</f>
        <v/>
      </c>
      <c r="EC80" s="27" t="str">
        <f t="shared" ca="1" si="132"/>
        <v/>
      </c>
      <c r="ED80" s="44" t="str">
        <f ca="1">IF(EC80="","",IF(EC80&lt;=Simulation!$K$7,"YES","NO"))</f>
        <v/>
      </c>
      <c r="EE80" s="27" t="str">
        <f t="shared" ca="1" si="133"/>
        <v/>
      </c>
      <c r="EF80" s="44" t="str">
        <f ca="1">IF(ED80="NO",IF(EE80&lt;=Simulation!$K$9,DH80,DI80),"")</f>
        <v/>
      </c>
      <c r="EH80" s="44" t="str">
        <f t="shared" ca="1" si="134"/>
        <v/>
      </c>
      <c r="EI80" s="6" t="str">
        <f t="shared" ca="1" si="135"/>
        <v/>
      </c>
      <c r="EJ80" s="44" t="str">
        <f t="shared" ca="1" si="136"/>
        <v/>
      </c>
      <c r="EL80" s="44" t="str">
        <f t="shared" ca="1" si="83"/>
        <v/>
      </c>
      <c r="EM80" s="44" t="str">
        <f t="shared" ca="1" si="83"/>
        <v/>
      </c>
      <c r="EN80" s="44" t="str">
        <f t="shared" ca="1" si="83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37"/>
        <v/>
      </c>
      <c r="E81" s="44" t="str">
        <f t="shared" ca="1" si="84"/>
        <v/>
      </c>
      <c r="F81" s="27" t="str">
        <f t="shared" ca="1" si="85"/>
        <v/>
      </c>
      <c r="G81" s="44" t="str">
        <f t="shared" ca="1" si="86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27" t="str">
        <f t="shared" ca="1" si="87"/>
        <v/>
      </c>
      <c r="K81" s="44" t="str">
        <f ca="1">IF(B81&lt;&gt;"",VLOOKUP('Semi 1'!G81-5*('Semi 1'!D81-1),'Players Stats'!$B$136:$J$140,1+E81),"")</f>
        <v/>
      </c>
      <c r="L81" s="44" t="str">
        <f t="shared" ca="1" si="138"/>
        <v/>
      </c>
      <c r="M81" s="27" t="str">
        <f t="shared" ca="1" si="88"/>
        <v/>
      </c>
      <c r="N81" s="44" t="str">
        <f ca="1">IF(B81&lt;&gt;"",IF(L81="NO",VLOOKUP(G81,'Players Stats'!$C$88:$I$127,7),""),"")</f>
        <v/>
      </c>
      <c r="O81" s="44" t="str">
        <f t="shared" ca="1" si="139"/>
        <v/>
      </c>
      <c r="P81" s="27" t="str">
        <f t="shared" ca="1" si="89"/>
        <v/>
      </c>
      <c r="Q81" s="44" t="str">
        <f ca="1">IF(L81="NO",VLOOKUP(G81,'Players Stats'!$C$88:$H$127,7-'Semi 1'!O81),"")</f>
        <v/>
      </c>
      <c r="R81" s="44" t="str">
        <f t="shared" ca="1" si="140"/>
        <v/>
      </c>
      <c r="S81" s="27" t="str">
        <f t="shared" ca="1" si="90"/>
        <v/>
      </c>
      <c r="T81" s="44" t="str">
        <f ca="1">IF(S81="","",IF(S81&lt;=VLOOKUP(G81,'Players Stats'!$C$88:$L$127,10),"YES","NO"))</f>
        <v/>
      </c>
      <c r="U81" s="27" t="str">
        <f t="shared" ca="1" si="91"/>
        <v/>
      </c>
      <c r="V81" s="44" t="str">
        <f ca="1">IF(T81="YES",IF(U81&lt;=VLOOKUP(G81,'Players Stats'!$C$88:$H$127,6),1,0),"")</f>
        <v/>
      </c>
      <c r="W81" s="27" t="str">
        <f t="shared" ca="1" si="92"/>
        <v/>
      </c>
      <c r="X81" s="44" t="str">
        <f ca="1">IF(AND(T81="YES",W81&lt;&gt;""),IF(W81&lt;=VLOOKUP(G81,'Players Stats'!$C$88:$H$127,6),1,0),"")</f>
        <v/>
      </c>
      <c r="Y81" s="27" t="str">
        <f t="shared" ca="1" si="93"/>
        <v/>
      </c>
      <c r="Z81" s="44" t="str">
        <f ca="1">IF(Y81="","",IF(Y81&lt;=Simulation!$K$7,"YES","NO"))</f>
        <v/>
      </c>
      <c r="AA81" s="27" t="str">
        <f t="shared" ca="1" si="94"/>
        <v/>
      </c>
      <c r="AB81" s="44" t="str">
        <f ca="1">IF(Z81="NO",IF(AA81&lt;=Simulation!$K$9,D81,E81),"")</f>
        <v/>
      </c>
      <c r="AD81" s="44" t="str">
        <f t="shared" ca="1" si="95"/>
        <v/>
      </c>
      <c r="AE81" s="6" t="str">
        <f t="shared" ca="1" si="96"/>
        <v/>
      </c>
      <c r="AF81" s="44" t="str">
        <f t="shared" ca="1" si="97"/>
        <v/>
      </c>
      <c r="AH81" s="44" t="str">
        <f t="shared" ca="1" si="77"/>
        <v/>
      </c>
      <c r="AI81" s="44" t="str">
        <f t="shared" ca="1" si="77"/>
        <v/>
      </c>
      <c r="AJ81" s="44" t="str">
        <f t="shared" ca="1" si="77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41"/>
        <v/>
      </c>
      <c r="AO81" s="44" t="str">
        <f t="shared" ca="1" si="98"/>
        <v/>
      </c>
      <c r="AP81" s="27" t="str">
        <f t="shared" ca="1" si="78"/>
        <v/>
      </c>
      <c r="AQ81" s="44" t="str">
        <f t="shared" ca="1" si="99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00"/>
        <v/>
      </c>
      <c r="AU81" s="44" t="str">
        <f ca="1">IF(AL81&lt;&gt;"",VLOOKUP('Semi 1'!AQ81-5*('Semi 1'!AN81-1),'Players Stats'!$B$136:$J$140,1+AO81),"")</f>
        <v/>
      </c>
      <c r="AV81" s="44" t="str">
        <f t="shared" ca="1" si="142"/>
        <v/>
      </c>
      <c r="AW81" s="27" t="str">
        <f t="shared" ca="1" si="101"/>
        <v/>
      </c>
      <c r="AX81" s="44" t="str">
        <f ca="1">IF(AL81&lt;&gt;"",IF(AV81="NO",VLOOKUP(AQ81,'Players Stats'!$C$88:$I$127,7),""),"")</f>
        <v/>
      </c>
      <c r="AY81" s="44" t="str">
        <f t="shared" ca="1" si="143"/>
        <v/>
      </c>
      <c r="AZ81" s="27" t="str">
        <f t="shared" ca="1" si="102"/>
        <v/>
      </c>
      <c r="BA81" s="44" t="str">
        <f ca="1">IF(AV81="NO",VLOOKUP(AQ81,'Players Stats'!$C$88:$H$127,7-'Semi 1'!AY81),"")</f>
        <v/>
      </c>
      <c r="BB81" s="44" t="str">
        <f t="shared" ca="1" si="144"/>
        <v/>
      </c>
      <c r="BC81" s="27" t="str">
        <f t="shared" ca="1" si="103"/>
        <v/>
      </c>
      <c r="BD81" s="44" t="str">
        <f ca="1">IF(BC81="","",IF(BC81&lt;=VLOOKUP(AQ81,'Players Stats'!$C$88:$L$127,10),"YES","NO"))</f>
        <v/>
      </c>
      <c r="BE81" s="27" t="str">
        <f t="shared" ca="1" si="104"/>
        <v/>
      </c>
      <c r="BF81" s="44" t="str">
        <f ca="1">IF(BD81="YES",IF(BE81&lt;=VLOOKUP(AQ81,'Players Stats'!$C$88:$H$127,6),1,0),"")</f>
        <v/>
      </c>
      <c r="BG81" s="27" t="str">
        <f t="shared" ca="1" si="105"/>
        <v/>
      </c>
      <c r="BH81" s="44" t="str">
        <f ca="1">IF(AND(BD81="YES",BG81&lt;&gt;""),IF(BG81&lt;=VLOOKUP(AQ81,'Players Stats'!$C$88:$H$127,6),1,0),"")</f>
        <v/>
      </c>
      <c r="BI81" s="27" t="str">
        <f t="shared" ca="1" si="106"/>
        <v/>
      </c>
      <c r="BJ81" s="44" t="str">
        <f ca="1">IF(BI81="","",IF(BI81&lt;=Simulation!$K$7,"YES","NO"))</f>
        <v/>
      </c>
      <c r="BK81" s="27" t="str">
        <f t="shared" ca="1" si="107"/>
        <v/>
      </c>
      <c r="BL81" s="44" t="str">
        <f ca="1">IF(BJ81="NO",IF(BK81&lt;=Simulation!$K$9,AN81,AO81),"")</f>
        <v/>
      </c>
      <c r="BN81" s="44" t="str">
        <f t="shared" ca="1" si="108"/>
        <v/>
      </c>
      <c r="BO81" s="6" t="str">
        <f t="shared" ca="1" si="109"/>
        <v/>
      </c>
      <c r="BP81" s="44" t="str">
        <f t="shared" ca="1" si="110"/>
        <v/>
      </c>
      <c r="BR81" s="44" t="str">
        <f t="shared" ca="1" si="81"/>
        <v/>
      </c>
      <c r="BS81" s="44" t="str">
        <f t="shared" ca="1" si="81"/>
        <v/>
      </c>
      <c r="BT81" s="44" t="str">
        <f t="shared" ca="1" si="81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45"/>
        <v/>
      </c>
      <c r="BY81" s="44" t="str">
        <f t="shared" ca="1" si="111"/>
        <v/>
      </c>
      <c r="BZ81" s="27" t="str">
        <f t="shared" ca="1" si="79"/>
        <v/>
      </c>
      <c r="CA81" s="44" t="str">
        <f t="shared" ca="1" si="112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13"/>
        <v/>
      </c>
      <c r="CE81" s="44" t="str">
        <f ca="1">IF(BV81&lt;&gt;"",VLOOKUP('Semi 1'!CA81-5*('Semi 1'!BX81-1),'Players Stats'!$B$136:$J$140,1+BY81),"")</f>
        <v/>
      </c>
      <c r="CF81" s="44" t="str">
        <f t="shared" ca="1" si="146"/>
        <v/>
      </c>
      <c r="CG81" s="27" t="str">
        <f t="shared" ca="1" si="114"/>
        <v/>
      </c>
      <c r="CH81" s="44" t="str">
        <f ca="1">IF(BV81&lt;&gt;"",IF(CF81="NO",VLOOKUP(CA81,'Players Stats'!$C$88:$I$127,7),""),"")</f>
        <v/>
      </c>
      <c r="CI81" s="44" t="str">
        <f t="shared" ca="1" si="147"/>
        <v/>
      </c>
      <c r="CJ81" s="27" t="str">
        <f t="shared" ca="1" si="115"/>
        <v/>
      </c>
      <c r="CK81" s="44" t="str">
        <f ca="1">IF(CF81="NO",VLOOKUP(CA81,'Players Stats'!$C$88:$H$127,7-'Semi 1'!CI81),"")</f>
        <v/>
      </c>
      <c r="CL81" s="44" t="str">
        <f t="shared" ca="1" si="148"/>
        <v/>
      </c>
      <c r="CM81" s="27" t="str">
        <f t="shared" ca="1" si="116"/>
        <v/>
      </c>
      <c r="CN81" s="44" t="str">
        <f ca="1">IF(CM81="","",IF(CM81&lt;=VLOOKUP(CA81,'Players Stats'!$C$88:$L$127,10),"YES","NO"))</f>
        <v/>
      </c>
      <c r="CO81" s="27" t="str">
        <f t="shared" ca="1" si="117"/>
        <v/>
      </c>
      <c r="CP81" s="44" t="str">
        <f ca="1">IF(CN81="YES",IF(CO81&lt;=VLOOKUP(CA81,'Players Stats'!$C$88:$H$127,6),1,0),"")</f>
        <v/>
      </c>
      <c r="CQ81" s="27" t="str">
        <f t="shared" ca="1" si="118"/>
        <v/>
      </c>
      <c r="CR81" s="44" t="str">
        <f ca="1">IF(AND(CN81="YES",CQ81&lt;&gt;""),IF(CQ81&lt;=VLOOKUP(CA81,'Players Stats'!$C$88:$H$127,6),1,0),"")</f>
        <v/>
      </c>
      <c r="CS81" s="27" t="str">
        <f t="shared" ca="1" si="119"/>
        <v/>
      </c>
      <c r="CT81" s="44" t="str">
        <f ca="1">IF(CS81="","",IF(CS81&lt;=Simulation!$K$7,"YES","NO"))</f>
        <v/>
      </c>
      <c r="CU81" s="27" t="str">
        <f t="shared" ca="1" si="120"/>
        <v/>
      </c>
      <c r="CV81" s="44" t="str">
        <f ca="1">IF(CT81="NO",IF(CU81&lt;=Simulation!$K$9,BX81,BY81),"")</f>
        <v/>
      </c>
      <c r="CX81" s="44" t="str">
        <f t="shared" ca="1" si="121"/>
        <v/>
      </c>
      <c r="CY81" s="6" t="str">
        <f t="shared" ca="1" si="122"/>
        <v/>
      </c>
      <c r="CZ81" s="44" t="str">
        <f t="shared" ca="1" si="123"/>
        <v/>
      </c>
      <c r="DB81" s="44" t="str">
        <f t="shared" ca="1" si="82"/>
        <v/>
      </c>
      <c r="DC81" s="44" t="str">
        <f t="shared" ca="1" si="82"/>
        <v/>
      </c>
      <c r="DD81" s="44" t="str">
        <f t="shared" ca="1" si="82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49"/>
        <v/>
      </c>
      <c r="DI81" s="44" t="str">
        <f t="shared" ca="1" si="124"/>
        <v/>
      </c>
      <c r="DJ81" s="27" t="str">
        <f t="shared" ca="1" si="80"/>
        <v/>
      </c>
      <c r="DK81" s="44" t="str">
        <f t="shared" ca="1" si="125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26"/>
        <v/>
      </c>
      <c r="DO81" s="44" t="str">
        <f ca="1">IF(DF81&lt;&gt;"",VLOOKUP('Semi 1'!DK81-5*('Semi 1'!DH81-1),'Players Stats'!$B$136:$J$140,1+DI81),"")</f>
        <v/>
      </c>
      <c r="DP81" s="44" t="str">
        <f t="shared" ca="1" si="150"/>
        <v/>
      </c>
      <c r="DQ81" s="27" t="str">
        <f t="shared" ca="1" si="127"/>
        <v/>
      </c>
      <c r="DR81" s="44" t="str">
        <f ca="1">IF(DF81&lt;&gt;"",IF(DP81="NO",VLOOKUP(DK81,'Players Stats'!$C$88:$I$127,7),""),"")</f>
        <v/>
      </c>
      <c r="DS81" s="44" t="str">
        <f t="shared" ca="1" si="151"/>
        <v/>
      </c>
      <c r="DT81" s="27" t="str">
        <f t="shared" ca="1" si="128"/>
        <v/>
      </c>
      <c r="DU81" s="44" t="str">
        <f ca="1">IF(DP81="NO",VLOOKUP(DK81,'Players Stats'!$C$88:$H$127,7-'Semi 1'!DS81),"")</f>
        <v/>
      </c>
      <c r="DV81" s="44" t="str">
        <f t="shared" ca="1" si="152"/>
        <v/>
      </c>
      <c r="DW81" s="27" t="str">
        <f t="shared" ca="1" si="129"/>
        <v/>
      </c>
      <c r="DX81" s="44" t="str">
        <f ca="1">IF(DW81="","",IF(DW81&lt;=VLOOKUP(DK81,'Players Stats'!$C$88:$L$127,10),"YES","NO"))</f>
        <v/>
      </c>
      <c r="DY81" s="27" t="str">
        <f t="shared" ca="1" si="130"/>
        <v/>
      </c>
      <c r="DZ81" s="44" t="str">
        <f ca="1">IF(DX81="YES",IF(DY81&lt;=VLOOKUP(DK81,'Players Stats'!$C$88:$H$127,6),1,0),"")</f>
        <v/>
      </c>
      <c r="EA81" s="27" t="str">
        <f t="shared" ca="1" si="131"/>
        <v/>
      </c>
      <c r="EB81" s="44" t="str">
        <f ca="1">IF(AND(DX81="YES",EA81&lt;&gt;""),IF(EA81&lt;=VLOOKUP(DK81,'Players Stats'!$C$88:$H$127,6),1,0),"")</f>
        <v/>
      </c>
      <c r="EC81" s="27" t="str">
        <f t="shared" ca="1" si="132"/>
        <v/>
      </c>
      <c r="ED81" s="44" t="str">
        <f ca="1">IF(EC81="","",IF(EC81&lt;=Simulation!$K$7,"YES","NO"))</f>
        <v/>
      </c>
      <c r="EE81" s="27" t="str">
        <f t="shared" ca="1" si="133"/>
        <v/>
      </c>
      <c r="EF81" s="44" t="str">
        <f ca="1">IF(ED81="NO",IF(EE81&lt;=Simulation!$K$9,DH81,DI81),"")</f>
        <v/>
      </c>
      <c r="EH81" s="44" t="str">
        <f t="shared" ca="1" si="134"/>
        <v/>
      </c>
      <c r="EI81" s="6" t="str">
        <f t="shared" ca="1" si="135"/>
        <v/>
      </c>
      <c r="EJ81" s="44" t="str">
        <f t="shared" ca="1" si="136"/>
        <v/>
      </c>
      <c r="EL81" s="44" t="str">
        <f t="shared" ca="1" si="83"/>
        <v/>
      </c>
      <c r="EM81" s="44" t="str">
        <f t="shared" ca="1" si="83"/>
        <v/>
      </c>
      <c r="EN81" s="44" t="str">
        <f t="shared" ca="1" si="83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37"/>
        <v/>
      </c>
      <c r="E82" s="44" t="str">
        <f t="shared" ca="1" si="84"/>
        <v/>
      </c>
      <c r="F82" s="27" t="str">
        <f t="shared" ca="1" si="85"/>
        <v/>
      </c>
      <c r="G82" s="44" t="str">
        <f t="shared" ca="1" si="86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27" t="str">
        <f t="shared" ca="1" si="87"/>
        <v/>
      </c>
      <c r="K82" s="44" t="str">
        <f ca="1">IF(B82&lt;&gt;"",VLOOKUP('Semi 1'!G82-5*('Semi 1'!D82-1),'Players Stats'!$B$136:$J$140,1+E82),"")</f>
        <v/>
      </c>
      <c r="L82" s="44" t="str">
        <f t="shared" ca="1" si="138"/>
        <v/>
      </c>
      <c r="M82" s="27" t="str">
        <f t="shared" ca="1" si="88"/>
        <v/>
      </c>
      <c r="N82" s="44" t="str">
        <f ca="1">IF(B82&lt;&gt;"",IF(L82="NO",VLOOKUP(G82,'Players Stats'!$C$88:$I$127,7),""),"")</f>
        <v/>
      </c>
      <c r="O82" s="44" t="str">
        <f t="shared" ca="1" si="139"/>
        <v/>
      </c>
      <c r="P82" s="27" t="str">
        <f t="shared" ca="1" si="89"/>
        <v/>
      </c>
      <c r="Q82" s="44" t="str">
        <f ca="1">IF(L82="NO",VLOOKUP(G82,'Players Stats'!$C$88:$H$127,7-'Semi 1'!O82),"")</f>
        <v/>
      </c>
      <c r="R82" s="44" t="str">
        <f t="shared" ca="1" si="140"/>
        <v/>
      </c>
      <c r="S82" s="27" t="str">
        <f t="shared" ca="1" si="90"/>
        <v/>
      </c>
      <c r="T82" s="44" t="str">
        <f ca="1">IF(S82="","",IF(S82&lt;=VLOOKUP(G82,'Players Stats'!$C$88:$L$127,10),"YES","NO"))</f>
        <v/>
      </c>
      <c r="U82" s="27" t="str">
        <f t="shared" ca="1" si="91"/>
        <v/>
      </c>
      <c r="V82" s="44" t="str">
        <f ca="1">IF(T82="YES",IF(U82&lt;=VLOOKUP(G82,'Players Stats'!$C$88:$H$127,6),1,0),"")</f>
        <v/>
      </c>
      <c r="W82" s="27" t="str">
        <f t="shared" ca="1" si="92"/>
        <v/>
      </c>
      <c r="X82" s="44" t="str">
        <f ca="1">IF(AND(T82="YES",W82&lt;&gt;""),IF(W82&lt;=VLOOKUP(G82,'Players Stats'!$C$88:$H$127,6),1,0),"")</f>
        <v/>
      </c>
      <c r="Y82" s="27" t="str">
        <f t="shared" ca="1" si="93"/>
        <v/>
      </c>
      <c r="Z82" s="44" t="str">
        <f ca="1">IF(Y82="","",IF(Y82&lt;=Simulation!$K$7,"YES","NO"))</f>
        <v/>
      </c>
      <c r="AA82" s="27" t="str">
        <f t="shared" ca="1" si="94"/>
        <v/>
      </c>
      <c r="AB82" s="44" t="str">
        <f ca="1">IF(Z82="NO",IF(AA82&lt;=Simulation!$K$9,D82,E82),"")</f>
        <v/>
      </c>
      <c r="AD82" s="44" t="str">
        <f t="shared" ca="1" si="95"/>
        <v/>
      </c>
      <c r="AE82" s="6" t="str">
        <f t="shared" ca="1" si="96"/>
        <v/>
      </c>
      <c r="AF82" s="44" t="str">
        <f t="shared" ca="1" si="97"/>
        <v/>
      </c>
      <c r="AH82" s="44" t="str">
        <f t="shared" ca="1" si="77"/>
        <v/>
      </c>
      <c r="AI82" s="44" t="str">
        <f t="shared" ca="1" si="77"/>
        <v/>
      </c>
      <c r="AJ82" s="44" t="str">
        <f t="shared" ca="1" si="77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41"/>
        <v/>
      </c>
      <c r="AO82" s="44" t="str">
        <f t="shared" ca="1" si="98"/>
        <v/>
      </c>
      <c r="AP82" s="27" t="str">
        <f t="shared" ca="1" si="78"/>
        <v/>
      </c>
      <c r="AQ82" s="44" t="str">
        <f t="shared" ca="1" si="99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00"/>
        <v/>
      </c>
      <c r="AU82" s="44" t="str">
        <f ca="1">IF(AL82&lt;&gt;"",VLOOKUP('Semi 1'!AQ82-5*('Semi 1'!AN82-1),'Players Stats'!$B$136:$J$140,1+AO82),"")</f>
        <v/>
      </c>
      <c r="AV82" s="44" t="str">
        <f t="shared" ca="1" si="142"/>
        <v/>
      </c>
      <c r="AW82" s="27" t="str">
        <f t="shared" ca="1" si="101"/>
        <v/>
      </c>
      <c r="AX82" s="44" t="str">
        <f ca="1">IF(AL82&lt;&gt;"",IF(AV82="NO",VLOOKUP(AQ82,'Players Stats'!$C$88:$I$127,7),""),"")</f>
        <v/>
      </c>
      <c r="AY82" s="44" t="str">
        <f t="shared" ca="1" si="143"/>
        <v/>
      </c>
      <c r="AZ82" s="27" t="str">
        <f t="shared" ca="1" si="102"/>
        <v/>
      </c>
      <c r="BA82" s="44" t="str">
        <f ca="1">IF(AV82="NO",VLOOKUP(AQ82,'Players Stats'!$C$88:$H$127,7-'Semi 1'!AY82),"")</f>
        <v/>
      </c>
      <c r="BB82" s="44" t="str">
        <f t="shared" ca="1" si="144"/>
        <v/>
      </c>
      <c r="BC82" s="27" t="str">
        <f t="shared" ca="1" si="103"/>
        <v/>
      </c>
      <c r="BD82" s="44" t="str">
        <f ca="1">IF(BC82="","",IF(BC82&lt;=VLOOKUP(AQ82,'Players Stats'!$C$88:$L$127,10),"YES","NO"))</f>
        <v/>
      </c>
      <c r="BE82" s="27" t="str">
        <f t="shared" ca="1" si="104"/>
        <v/>
      </c>
      <c r="BF82" s="44" t="str">
        <f ca="1">IF(BD82="YES",IF(BE82&lt;=VLOOKUP(AQ82,'Players Stats'!$C$88:$H$127,6),1,0),"")</f>
        <v/>
      </c>
      <c r="BG82" s="27" t="str">
        <f t="shared" ca="1" si="105"/>
        <v/>
      </c>
      <c r="BH82" s="44" t="str">
        <f ca="1">IF(AND(BD82="YES",BG82&lt;&gt;""),IF(BG82&lt;=VLOOKUP(AQ82,'Players Stats'!$C$88:$H$127,6),1,0),"")</f>
        <v/>
      </c>
      <c r="BI82" s="27" t="str">
        <f t="shared" ca="1" si="106"/>
        <v/>
      </c>
      <c r="BJ82" s="44" t="str">
        <f ca="1">IF(BI82="","",IF(BI82&lt;=Simulation!$K$7,"YES","NO"))</f>
        <v/>
      </c>
      <c r="BK82" s="27" t="str">
        <f t="shared" ca="1" si="107"/>
        <v/>
      </c>
      <c r="BL82" s="44" t="str">
        <f ca="1">IF(BJ82="NO",IF(BK82&lt;=Simulation!$K$9,AN82,AO82),"")</f>
        <v/>
      </c>
      <c r="BN82" s="44" t="str">
        <f t="shared" ca="1" si="108"/>
        <v/>
      </c>
      <c r="BO82" s="6" t="str">
        <f t="shared" ca="1" si="109"/>
        <v/>
      </c>
      <c r="BP82" s="44" t="str">
        <f t="shared" ca="1" si="110"/>
        <v/>
      </c>
      <c r="BR82" s="44" t="str">
        <f t="shared" ca="1" si="81"/>
        <v/>
      </c>
      <c r="BS82" s="44" t="str">
        <f t="shared" ca="1" si="81"/>
        <v/>
      </c>
      <c r="BT82" s="44" t="str">
        <f t="shared" ca="1" si="81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45"/>
        <v/>
      </c>
      <c r="BY82" s="44" t="str">
        <f t="shared" ca="1" si="111"/>
        <v/>
      </c>
      <c r="BZ82" s="27" t="str">
        <f t="shared" ca="1" si="79"/>
        <v/>
      </c>
      <c r="CA82" s="44" t="str">
        <f t="shared" ca="1" si="112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13"/>
        <v/>
      </c>
      <c r="CE82" s="44" t="str">
        <f ca="1">IF(BV82&lt;&gt;"",VLOOKUP('Semi 1'!CA82-5*('Semi 1'!BX82-1),'Players Stats'!$B$136:$J$140,1+BY82),"")</f>
        <v/>
      </c>
      <c r="CF82" s="44" t="str">
        <f t="shared" ca="1" si="146"/>
        <v/>
      </c>
      <c r="CG82" s="27" t="str">
        <f t="shared" ca="1" si="114"/>
        <v/>
      </c>
      <c r="CH82" s="44" t="str">
        <f ca="1">IF(BV82&lt;&gt;"",IF(CF82="NO",VLOOKUP(CA82,'Players Stats'!$C$88:$I$127,7),""),"")</f>
        <v/>
      </c>
      <c r="CI82" s="44" t="str">
        <f t="shared" ca="1" si="147"/>
        <v/>
      </c>
      <c r="CJ82" s="27" t="str">
        <f t="shared" ca="1" si="115"/>
        <v/>
      </c>
      <c r="CK82" s="44" t="str">
        <f ca="1">IF(CF82="NO",VLOOKUP(CA82,'Players Stats'!$C$88:$H$127,7-'Semi 1'!CI82),"")</f>
        <v/>
      </c>
      <c r="CL82" s="44" t="str">
        <f t="shared" ca="1" si="148"/>
        <v/>
      </c>
      <c r="CM82" s="27" t="str">
        <f t="shared" ca="1" si="116"/>
        <v/>
      </c>
      <c r="CN82" s="44" t="str">
        <f ca="1">IF(CM82="","",IF(CM82&lt;=VLOOKUP(CA82,'Players Stats'!$C$88:$L$127,10),"YES","NO"))</f>
        <v/>
      </c>
      <c r="CO82" s="27" t="str">
        <f t="shared" ca="1" si="117"/>
        <v/>
      </c>
      <c r="CP82" s="44" t="str">
        <f ca="1">IF(CN82="YES",IF(CO82&lt;=VLOOKUP(CA82,'Players Stats'!$C$88:$H$127,6),1,0),"")</f>
        <v/>
      </c>
      <c r="CQ82" s="27" t="str">
        <f t="shared" ca="1" si="118"/>
        <v/>
      </c>
      <c r="CR82" s="44" t="str">
        <f ca="1">IF(AND(CN82="YES",CQ82&lt;&gt;""),IF(CQ82&lt;=VLOOKUP(CA82,'Players Stats'!$C$88:$H$127,6),1,0),"")</f>
        <v/>
      </c>
      <c r="CS82" s="27" t="str">
        <f t="shared" ca="1" si="119"/>
        <v/>
      </c>
      <c r="CT82" s="44" t="str">
        <f ca="1">IF(CS82="","",IF(CS82&lt;=Simulation!$K$7,"YES","NO"))</f>
        <v/>
      </c>
      <c r="CU82" s="27" t="str">
        <f t="shared" ca="1" si="120"/>
        <v/>
      </c>
      <c r="CV82" s="44" t="str">
        <f ca="1">IF(CT82="NO",IF(CU82&lt;=Simulation!$K$9,BX82,BY82),"")</f>
        <v/>
      </c>
      <c r="CX82" s="44" t="str">
        <f t="shared" ca="1" si="121"/>
        <v/>
      </c>
      <c r="CY82" s="6" t="str">
        <f t="shared" ca="1" si="122"/>
        <v/>
      </c>
      <c r="CZ82" s="44" t="str">
        <f t="shared" ca="1" si="123"/>
        <v/>
      </c>
      <c r="DB82" s="44" t="str">
        <f t="shared" ca="1" si="82"/>
        <v/>
      </c>
      <c r="DC82" s="44" t="str">
        <f t="shared" ca="1" si="82"/>
        <v/>
      </c>
      <c r="DD82" s="44" t="str">
        <f t="shared" ca="1" si="82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49"/>
        <v/>
      </c>
      <c r="DI82" s="44" t="str">
        <f t="shared" ca="1" si="124"/>
        <v/>
      </c>
      <c r="DJ82" s="27" t="str">
        <f t="shared" ca="1" si="80"/>
        <v/>
      </c>
      <c r="DK82" s="44" t="str">
        <f t="shared" ca="1" si="125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26"/>
        <v/>
      </c>
      <c r="DO82" s="44" t="str">
        <f ca="1">IF(DF82&lt;&gt;"",VLOOKUP('Semi 1'!DK82-5*('Semi 1'!DH82-1),'Players Stats'!$B$136:$J$140,1+DI82),"")</f>
        <v/>
      </c>
      <c r="DP82" s="44" t="str">
        <f t="shared" ca="1" si="150"/>
        <v/>
      </c>
      <c r="DQ82" s="27" t="str">
        <f t="shared" ca="1" si="127"/>
        <v/>
      </c>
      <c r="DR82" s="44" t="str">
        <f ca="1">IF(DF82&lt;&gt;"",IF(DP82="NO",VLOOKUP(DK82,'Players Stats'!$C$88:$I$127,7),""),"")</f>
        <v/>
      </c>
      <c r="DS82" s="44" t="str">
        <f t="shared" ca="1" si="151"/>
        <v/>
      </c>
      <c r="DT82" s="27" t="str">
        <f t="shared" ca="1" si="128"/>
        <v/>
      </c>
      <c r="DU82" s="44" t="str">
        <f ca="1">IF(DP82="NO",VLOOKUP(DK82,'Players Stats'!$C$88:$H$127,7-'Semi 1'!DS82),"")</f>
        <v/>
      </c>
      <c r="DV82" s="44" t="str">
        <f t="shared" ca="1" si="152"/>
        <v/>
      </c>
      <c r="DW82" s="27" t="str">
        <f t="shared" ca="1" si="129"/>
        <v/>
      </c>
      <c r="DX82" s="44" t="str">
        <f ca="1">IF(DW82="","",IF(DW82&lt;=VLOOKUP(DK82,'Players Stats'!$C$88:$L$127,10),"YES","NO"))</f>
        <v/>
      </c>
      <c r="DY82" s="27" t="str">
        <f t="shared" ca="1" si="130"/>
        <v/>
      </c>
      <c r="DZ82" s="44" t="str">
        <f ca="1">IF(DX82="YES",IF(DY82&lt;=VLOOKUP(DK82,'Players Stats'!$C$88:$H$127,6),1,0),"")</f>
        <v/>
      </c>
      <c r="EA82" s="27" t="str">
        <f t="shared" ca="1" si="131"/>
        <v/>
      </c>
      <c r="EB82" s="44" t="str">
        <f ca="1">IF(AND(DX82="YES",EA82&lt;&gt;""),IF(EA82&lt;=VLOOKUP(DK82,'Players Stats'!$C$88:$H$127,6),1,0),"")</f>
        <v/>
      </c>
      <c r="EC82" s="27" t="str">
        <f t="shared" ca="1" si="132"/>
        <v/>
      </c>
      <c r="ED82" s="44" t="str">
        <f ca="1">IF(EC82="","",IF(EC82&lt;=Simulation!$K$7,"YES","NO"))</f>
        <v/>
      </c>
      <c r="EE82" s="27" t="str">
        <f t="shared" ca="1" si="133"/>
        <v/>
      </c>
      <c r="EF82" s="44" t="str">
        <f ca="1">IF(ED82="NO",IF(EE82&lt;=Simulation!$K$9,DH82,DI82),"")</f>
        <v/>
      </c>
      <c r="EH82" s="44" t="str">
        <f t="shared" ca="1" si="134"/>
        <v/>
      </c>
      <c r="EI82" s="6" t="str">
        <f t="shared" ca="1" si="135"/>
        <v/>
      </c>
      <c r="EJ82" s="44" t="str">
        <f t="shared" ca="1" si="136"/>
        <v/>
      </c>
      <c r="EL82" s="44" t="str">
        <f t="shared" ca="1" si="83"/>
        <v/>
      </c>
      <c r="EM82" s="44" t="str">
        <f t="shared" ca="1" si="83"/>
        <v/>
      </c>
      <c r="EN82" s="44" t="str">
        <f t="shared" ca="1" si="83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37"/>
        <v/>
      </c>
      <c r="E83" s="44" t="str">
        <f t="shared" ca="1" si="84"/>
        <v/>
      </c>
      <c r="F83" s="27" t="str">
        <f t="shared" ca="1" si="85"/>
        <v/>
      </c>
      <c r="G83" s="44" t="str">
        <f t="shared" ca="1" si="86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27" t="str">
        <f t="shared" ca="1" si="87"/>
        <v/>
      </c>
      <c r="K83" s="44" t="str">
        <f ca="1">IF(B83&lt;&gt;"",VLOOKUP('Semi 1'!G83-5*('Semi 1'!D83-1),'Players Stats'!$B$136:$J$140,1+E83),"")</f>
        <v/>
      </c>
      <c r="L83" s="44" t="str">
        <f t="shared" ca="1" si="138"/>
        <v/>
      </c>
      <c r="M83" s="27" t="str">
        <f t="shared" ca="1" si="88"/>
        <v/>
      </c>
      <c r="N83" s="44" t="str">
        <f ca="1">IF(B83&lt;&gt;"",IF(L83="NO",VLOOKUP(G83,'Players Stats'!$C$88:$I$127,7),""),"")</f>
        <v/>
      </c>
      <c r="O83" s="44" t="str">
        <f t="shared" ca="1" si="139"/>
        <v/>
      </c>
      <c r="P83" s="27" t="str">
        <f t="shared" ca="1" si="89"/>
        <v/>
      </c>
      <c r="Q83" s="44" t="str">
        <f ca="1">IF(L83="NO",VLOOKUP(G83,'Players Stats'!$C$88:$H$127,7-'Semi 1'!O83),"")</f>
        <v/>
      </c>
      <c r="R83" s="44" t="str">
        <f t="shared" ca="1" si="140"/>
        <v/>
      </c>
      <c r="S83" s="27" t="str">
        <f t="shared" ca="1" si="90"/>
        <v/>
      </c>
      <c r="T83" s="44" t="str">
        <f ca="1">IF(S83="","",IF(S83&lt;=VLOOKUP(G83,'Players Stats'!$C$88:$L$127,10),"YES","NO"))</f>
        <v/>
      </c>
      <c r="U83" s="27" t="str">
        <f t="shared" ca="1" si="91"/>
        <v/>
      </c>
      <c r="V83" s="44" t="str">
        <f ca="1">IF(T83="YES",IF(U83&lt;=VLOOKUP(G83,'Players Stats'!$C$88:$H$127,6),1,0),"")</f>
        <v/>
      </c>
      <c r="W83" s="27" t="str">
        <f t="shared" ca="1" si="92"/>
        <v/>
      </c>
      <c r="X83" s="44" t="str">
        <f ca="1">IF(AND(T83="YES",W83&lt;&gt;""),IF(W83&lt;=VLOOKUP(G83,'Players Stats'!$C$88:$H$127,6),1,0),"")</f>
        <v/>
      </c>
      <c r="Y83" s="27" t="str">
        <f t="shared" ca="1" si="93"/>
        <v/>
      </c>
      <c r="Z83" s="44" t="str">
        <f ca="1">IF(Y83="","",IF(Y83&lt;=Simulation!$K$7,"YES","NO"))</f>
        <v/>
      </c>
      <c r="AA83" s="27" t="str">
        <f t="shared" ca="1" si="94"/>
        <v/>
      </c>
      <c r="AB83" s="44" t="str">
        <f ca="1">IF(Z83="NO",IF(AA83&lt;=Simulation!$K$9,D83,E83),"")</f>
        <v/>
      </c>
      <c r="AD83" s="44" t="str">
        <f t="shared" ca="1" si="95"/>
        <v/>
      </c>
      <c r="AE83" s="6" t="str">
        <f t="shared" ca="1" si="96"/>
        <v/>
      </c>
      <c r="AF83" s="44" t="str">
        <f t="shared" ca="1" si="97"/>
        <v/>
      </c>
      <c r="AH83" s="44" t="str">
        <f t="shared" ca="1" si="77"/>
        <v/>
      </c>
      <c r="AI83" s="44" t="str">
        <f t="shared" ca="1" si="77"/>
        <v/>
      </c>
      <c r="AJ83" s="44" t="str">
        <f t="shared" ca="1" si="77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41"/>
        <v/>
      </c>
      <c r="AO83" s="44" t="str">
        <f t="shared" ca="1" si="98"/>
        <v/>
      </c>
      <c r="AP83" s="27" t="str">
        <f t="shared" ca="1" si="78"/>
        <v/>
      </c>
      <c r="AQ83" s="44" t="str">
        <f t="shared" ca="1" si="99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00"/>
        <v/>
      </c>
      <c r="AU83" s="44" t="str">
        <f ca="1">IF(AL83&lt;&gt;"",VLOOKUP('Semi 1'!AQ83-5*('Semi 1'!AN83-1),'Players Stats'!$B$136:$J$140,1+AO83),"")</f>
        <v/>
      </c>
      <c r="AV83" s="44" t="str">
        <f t="shared" ca="1" si="142"/>
        <v/>
      </c>
      <c r="AW83" s="27" t="str">
        <f t="shared" ca="1" si="101"/>
        <v/>
      </c>
      <c r="AX83" s="44" t="str">
        <f ca="1">IF(AL83&lt;&gt;"",IF(AV83="NO",VLOOKUP(AQ83,'Players Stats'!$C$88:$I$127,7),""),"")</f>
        <v/>
      </c>
      <c r="AY83" s="44" t="str">
        <f t="shared" ca="1" si="143"/>
        <v/>
      </c>
      <c r="AZ83" s="27" t="str">
        <f t="shared" ca="1" si="102"/>
        <v/>
      </c>
      <c r="BA83" s="44" t="str">
        <f ca="1">IF(AV83="NO",VLOOKUP(AQ83,'Players Stats'!$C$88:$H$127,7-'Semi 1'!AY83),"")</f>
        <v/>
      </c>
      <c r="BB83" s="44" t="str">
        <f t="shared" ca="1" si="144"/>
        <v/>
      </c>
      <c r="BC83" s="27" t="str">
        <f t="shared" ca="1" si="103"/>
        <v/>
      </c>
      <c r="BD83" s="44" t="str">
        <f ca="1">IF(BC83="","",IF(BC83&lt;=VLOOKUP(AQ83,'Players Stats'!$C$88:$L$127,10),"YES","NO"))</f>
        <v/>
      </c>
      <c r="BE83" s="27" t="str">
        <f t="shared" ca="1" si="104"/>
        <v/>
      </c>
      <c r="BF83" s="44" t="str">
        <f ca="1">IF(BD83="YES",IF(BE83&lt;=VLOOKUP(AQ83,'Players Stats'!$C$88:$H$127,6),1,0),"")</f>
        <v/>
      </c>
      <c r="BG83" s="27" t="str">
        <f t="shared" ca="1" si="105"/>
        <v/>
      </c>
      <c r="BH83" s="44" t="str">
        <f ca="1">IF(AND(BD83="YES",BG83&lt;&gt;""),IF(BG83&lt;=VLOOKUP(AQ83,'Players Stats'!$C$88:$H$127,6),1,0),"")</f>
        <v/>
      </c>
      <c r="BI83" s="27" t="str">
        <f t="shared" ca="1" si="106"/>
        <v/>
      </c>
      <c r="BJ83" s="44" t="str">
        <f ca="1">IF(BI83="","",IF(BI83&lt;=Simulation!$K$7,"YES","NO"))</f>
        <v/>
      </c>
      <c r="BK83" s="27" t="str">
        <f t="shared" ca="1" si="107"/>
        <v/>
      </c>
      <c r="BL83" s="44" t="str">
        <f ca="1">IF(BJ83="NO",IF(BK83&lt;=Simulation!$K$9,AN83,AO83),"")</f>
        <v/>
      </c>
      <c r="BN83" s="44" t="str">
        <f t="shared" ca="1" si="108"/>
        <v/>
      </c>
      <c r="BO83" s="6" t="str">
        <f t="shared" ca="1" si="109"/>
        <v/>
      </c>
      <c r="BP83" s="44" t="str">
        <f t="shared" ca="1" si="110"/>
        <v/>
      </c>
      <c r="BR83" s="44" t="str">
        <f t="shared" ca="1" si="81"/>
        <v/>
      </c>
      <c r="BS83" s="44" t="str">
        <f t="shared" ca="1" si="81"/>
        <v/>
      </c>
      <c r="BT83" s="44" t="str">
        <f t="shared" ca="1" si="81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45"/>
        <v/>
      </c>
      <c r="BY83" s="44" t="str">
        <f t="shared" ca="1" si="111"/>
        <v/>
      </c>
      <c r="BZ83" s="27" t="str">
        <f t="shared" ca="1" si="79"/>
        <v/>
      </c>
      <c r="CA83" s="44" t="str">
        <f t="shared" ca="1" si="112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13"/>
        <v/>
      </c>
      <c r="CE83" s="44" t="str">
        <f ca="1">IF(BV83&lt;&gt;"",VLOOKUP('Semi 1'!CA83-5*('Semi 1'!BX83-1),'Players Stats'!$B$136:$J$140,1+BY83),"")</f>
        <v/>
      </c>
      <c r="CF83" s="44" t="str">
        <f t="shared" ca="1" si="146"/>
        <v/>
      </c>
      <c r="CG83" s="27" t="str">
        <f t="shared" ca="1" si="114"/>
        <v/>
      </c>
      <c r="CH83" s="44" t="str">
        <f ca="1">IF(BV83&lt;&gt;"",IF(CF83="NO",VLOOKUP(CA83,'Players Stats'!$C$88:$I$127,7),""),"")</f>
        <v/>
      </c>
      <c r="CI83" s="44" t="str">
        <f t="shared" ca="1" si="147"/>
        <v/>
      </c>
      <c r="CJ83" s="27" t="str">
        <f t="shared" ca="1" si="115"/>
        <v/>
      </c>
      <c r="CK83" s="44" t="str">
        <f ca="1">IF(CF83="NO",VLOOKUP(CA83,'Players Stats'!$C$88:$H$127,7-'Semi 1'!CI83),"")</f>
        <v/>
      </c>
      <c r="CL83" s="44" t="str">
        <f t="shared" ca="1" si="148"/>
        <v/>
      </c>
      <c r="CM83" s="27" t="str">
        <f t="shared" ca="1" si="116"/>
        <v/>
      </c>
      <c r="CN83" s="44" t="str">
        <f ca="1">IF(CM83="","",IF(CM83&lt;=VLOOKUP(CA83,'Players Stats'!$C$88:$L$127,10),"YES","NO"))</f>
        <v/>
      </c>
      <c r="CO83" s="27" t="str">
        <f t="shared" ca="1" si="117"/>
        <v/>
      </c>
      <c r="CP83" s="44" t="str">
        <f ca="1">IF(CN83="YES",IF(CO83&lt;=VLOOKUP(CA83,'Players Stats'!$C$88:$H$127,6),1,0),"")</f>
        <v/>
      </c>
      <c r="CQ83" s="27" t="str">
        <f t="shared" ca="1" si="118"/>
        <v/>
      </c>
      <c r="CR83" s="44" t="str">
        <f ca="1">IF(AND(CN83="YES",CQ83&lt;&gt;""),IF(CQ83&lt;=VLOOKUP(CA83,'Players Stats'!$C$88:$H$127,6),1,0),"")</f>
        <v/>
      </c>
      <c r="CS83" s="27" t="str">
        <f t="shared" ca="1" si="119"/>
        <v/>
      </c>
      <c r="CT83" s="44" t="str">
        <f ca="1">IF(CS83="","",IF(CS83&lt;=Simulation!$K$7,"YES","NO"))</f>
        <v/>
      </c>
      <c r="CU83" s="27" t="str">
        <f t="shared" ca="1" si="120"/>
        <v/>
      </c>
      <c r="CV83" s="44" t="str">
        <f ca="1">IF(CT83="NO",IF(CU83&lt;=Simulation!$K$9,BX83,BY83),"")</f>
        <v/>
      </c>
      <c r="CX83" s="44" t="str">
        <f t="shared" ca="1" si="121"/>
        <v/>
      </c>
      <c r="CY83" s="6" t="str">
        <f t="shared" ca="1" si="122"/>
        <v/>
      </c>
      <c r="CZ83" s="44" t="str">
        <f t="shared" ca="1" si="123"/>
        <v/>
      </c>
      <c r="DB83" s="44" t="str">
        <f t="shared" ca="1" si="82"/>
        <v/>
      </c>
      <c r="DC83" s="44" t="str">
        <f t="shared" ca="1" si="82"/>
        <v/>
      </c>
      <c r="DD83" s="44" t="str">
        <f t="shared" ca="1" si="82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49"/>
        <v/>
      </c>
      <c r="DI83" s="44" t="str">
        <f t="shared" ca="1" si="124"/>
        <v/>
      </c>
      <c r="DJ83" s="27" t="str">
        <f t="shared" ca="1" si="80"/>
        <v/>
      </c>
      <c r="DK83" s="44" t="str">
        <f t="shared" ca="1" si="125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26"/>
        <v/>
      </c>
      <c r="DO83" s="44" t="str">
        <f ca="1">IF(DF83&lt;&gt;"",VLOOKUP('Semi 1'!DK83-5*('Semi 1'!DH83-1),'Players Stats'!$B$136:$J$140,1+DI83),"")</f>
        <v/>
      </c>
      <c r="DP83" s="44" t="str">
        <f t="shared" ca="1" si="150"/>
        <v/>
      </c>
      <c r="DQ83" s="27" t="str">
        <f t="shared" ca="1" si="127"/>
        <v/>
      </c>
      <c r="DR83" s="44" t="str">
        <f ca="1">IF(DF83&lt;&gt;"",IF(DP83="NO",VLOOKUP(DK83,'Players Stats'!$C$88:$I$127,7),""),"")</f>
        <v/>
      </c>
      <c r="DS83" s="44" t="str">
        <f t="shared" ca="1" si="151"/>
        <v/>
      </c>
      <c r="DT83" s="27" t="str">
        <f t="shared" ca="1" si="128"/>
        <v/>
      </c>
      <c r="DU83" s="44" t="str">
        <f ca="1">IF(DP83="NO",VLOOKUP(DK83,'Players Stats'!$C$88:$H$127,7-'Semi 1'!DS83),"")</f>
        <v/>
      </c>
      <c r="DV83" s="44" t="str">
        <f t="shared" ca="1" si="152"/>
        <v/>
      </c>
      <c r="DW83" s="27" t="str">
        <f t="shared" ca="1" si="129"/>
        <v/>
      </c>
      <c r="DX83" s="44" t="str">
        <f ca="1">IF(DW83="","",IF(DW83&lt;=VLOOKUP(DK83,'Players Stats'!$C$88:$L$127,10),"YES","NO"))</f>
        <v/>
      </c>
      <c r="DY83" s="27" t="str">
        <f t="shared" ca="1" si="130"/>
        <v/>
      </c>
      <c r="DZ83" s="44" t="str">
        <f ca="1">IF(DX83="YES",IF(DY83&lt;=VLOOKUP(DK83,'Players Stats'!$C$88:$H$127,6),1,0),"")</f>
        <v/>
      </c>
      <c r="EA83" s="27" t="str">
        <f t="shared" ca="1" si="131"/>
        <v/>
      </c>
      <c r="EB83" s="44" t="str">
        <f ca="1">IF(AND(DX83="YES",EA83&lt;&gt;""),IF(EA83&lt;=VLOOKUP(DK83,'Players Stats'!$C$88:$H$127,6),1,0),"")</f>
        <v/>
      </c>
      <c r="EC83" s="27" t="str">
        <f t="shared" ca="1" si="132"/>
        <v/>
      </c>
      <c r="ED83" s="44" t="str">
        <f ca="1">IF(EC83="","",IF(EC83&lt;=Simulation!$K$7,"YES","NO"))</f>
        <v/>
      </c>
      <c r="EE83" s="27" t="str">
        <f t="shared" ca="1" si="133"/>
        <v/>
      </c>
      <c r="EF83" s="44" t="str">
        <f ca="1">IF(ED83="NO",IF(EE83&lt;=Simulation!$K$9,DH83,DI83),"")</f>
        <v/>
      </c>
      <c r="EH83" s="44" t="str">
        <f t="shared" ca="1" si="134"/>
        <v/>
      </c>
      <c r="EI83" s="6" t="str">
        <f t="shared" ca="1" si="135"/>
        <v/>
      </c>
      <c r="EJ83" s="44" t="str">
        <f t="shared" ca="1" si="136"/>
        <v/>
      </c>
      <c r="EL83" s="44" t="str">
        <f t="shared" ca="1" si="83"/>
        <v/>
      </c>
      <c r="EM83" s="44" t="str">
        <f t="shared" ca="1" si="83"/>
        <v/>
      </c>
      <c r="EN83" s="44" t="str">
        <f t="shared" ca="1" si="83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37"/>
        <v/>
      </c>
      <c r="E84" s="44" t="str">
        <f t="shared" ca="1" si="84"/>
        <v/>
      </c>
      <c r="F84" s="27" t="str">
        <f t="shared" ca="1" si="85"/>
        <v/>
      </c>
      <c r="G84" s="44" t="str">
        <f t="shared" ca="1" si="86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27" t="str">
        <f t="shared" ca="1" si="87"/>
        <v/>
      </c>
      <c r="K84" s="44" t="str">
        <f ca="1">IF(B84&lt;&gt;"",VLOOKUP('Semi 1'!G84-5*('Semi 1'!D84-1),'Players Stats'!$B$136:$J$140,1+E84),"")</f>
        <v/>
      </c>
      <c r="L84" s="44" t="str">
        <f t="shared" ca="1" si="138"/>
        <v/>
      </c>
      <c r="M84" s="27" t="str">
        <f t="shared" ca="1" si="88"/>
        <v/>
      </c>
      <c r="N84" s="44" t="str">
        <f ca="1">IF(B84&lt;&gt;"",IF(L84="NO",VLOOKUP(G84,'Players Stats'!$C$88:$I$127,7),""),"")</f>
        <v/>
      </c>
      <c r="O84" s="44" t="str">
        <f t="shared" ca="1" si="139"/>
        <v/>
      </c>
      <c r="P84" s="27" t="str">
        <f t="shared" ca="1" si="89"/>
        <v/>
      </c>
      <c r="Q84" s="44" t="str">
        <f ca="1">IF(L84="NO",VLOOKUP(G84,'Players Stats'!$C$88:$H$127,7-'Semi 1'!O84),"")</f>
        <v/>
      </c>
      <c r="R84" s="44" t="str">
        <f t="shared" ca="1" si="140"/>
        <v/>
      </c>
      <c r="S84" s="27" t="str">
        <f t="shared" ca="1" si="90"/>
        <v/>
      </c>
      <c r="T84" s="44" t="str">
        <f ca="1">IF(S84="","",IF(S84&lt;=VLOOKUP(G84,'Players Stats'!$C$88:$L$127,10),"YES","NO"))</f>
        <v/>
      </c>
      <c r="U84" s="27" t="str">
        <f t="shared" ca="1" si="91"/>
        <v/>
      </c>
      <c r="V84" s="44" t="str">
        <f ca="1">IF(T84="YES",IF(U84&lt;=VLOOKUP(G84,'Players Stats'!$C$88:$H$127,6),1,0),"")</f>
        <v/>
      </c>
      <c r="W84" s="27" t="str">
        <f t="shared" ca="1" si="92"/>
        <v/>
      </c>
      <c r="X84" s="44" t="str">
        <f ca="1">IF(AND(T84="YES",W84&lt;&gt;""),IF(W84&lt;=VLOOKUP(G84,'Players Stats'!$C$88:$H$127,6),1,0),"")</f>
        <v/>
      </c>
      <c r="Y84" s="27" t="str">
        <f t="shared" ca="1" si="93"/>
        <v/>
      </c>
      <c r="Z84" s="44" t="str">
        <f ca="1">IF(Y84="","",IF(Y84&lt;=Simulation!$K$7,"YES","NO"))</f>
        <v/>
      </c>
      <c r="AA84" s="27" t="str">
        <f t="shared" ca="1" si="94"/>
        <v/>
      </c>
      <c r="AB84" s="44" t="str">
        <f ca="1">IF(Z84="NO",IF(AA84&lt;=Simulation!$K$9,D84,E84),"")</f>
        <v/>
      </c>
      <c r="AD84" s="44" t="str">
        <f t="shared" ca="1" si="95"/>
        <v/>
      </c>
      <c r="AE84" s="6" t="str">
        <f t="shared" ca="1" si="96"/>
        <v/>
      </c>
      <c r="AF84" s="44" t="str">
        <f t="shared" ca="1" si="97"/>
        <v/>
      </c>
      <c r="AH84" s="44" t="str">
        <f t="shared" ca="1" si="77"/>
        <v/>
      </c>
      <c r="AI84" s="44" t="str">
        <f t="shared" ca="1" si="77"/>
        <v/>
      </c>
      <c r="AJ84" s="44" t="str">
        <f t="shared" ca="1" si="77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41"/>
        <v/>
      </c>
      <c r="AO84" s="44" t="str">
        <f t="shared" ca="1" si="98"/>
        <v/>
      </c>
      <c r="AP84" s="27" t="str">
        <f t="shared" ca="1" si="78"/>
        <v/>
      </c>
      <c r="AQ84" s="44" t="str">
        <f t="shared" ca="1" si="99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00"/>
        <v/>
      </c>
      <c r="AU84" s="44" t="str">
        <f ca="1">IF(AL84&lt;&gt;"",VLOOKUP('Semi 1'!AQ84-5*('Semi 1'!AN84-1),'Players Stats'!$B$136:$J$140,1+AO84),"")</f>
        <v/>
      </c>
      <c r="AV84" s="44" t="str">
        <f t="shared" ca="1" si="142"/>
        <v/>
      </c>
      <c r="AW84" s="27" t="str">
        <f t="shared" ca="1" si="101"/>
        <v/>
      </c>
      <c r="AX84" s="44" t="str">
        <f ca="1">IF(AL84&lt;&gt;"",IF(AV84="NO",VLOOKUP(AQ84,'Players Stats'!$C$88:$I$127,7),""),"")</f>
        <v/>
      </c>
      <c r="AY84" s="44" t="str">
        <f t="shared" ca="1" si="143"/>
        <v/>
      </c>
      <c r="AZ84" s="27" t="str">
        <f t="shared" ca="1" si="102"/>
        <v/>
      </c>
      <c r="BA84" s="44" t="str">
        <f ca="1">IF(AV84="NO",VLOOKUP(AQ84,'Players Stats'!$C$88:$H$127,7-'Semi 1'!AY84),"")</f>
        <v/>
      </c>
      <c r="BB84" s="44" t="str">
        <f t="shared" ca="1" si="144"/>
        <v/>
      </c>
      <c r="BC84" s="27" t="str">
        <f t="shared" ca="1" si="103"/>
        <v/>
      </c>
      <c r="BD84" s="44" t="str">
        <f ca="1">IF(BC84="","",IF(BC84&lt;=VLOOKUP(AQ84,'Players Stats'!$C$88:$L$127,10),"YES","NO"))</f>
        <v/>
      </c>
      <c r="BE84" s="27" t="str">
        <f t="shared" ca="1" si="104"/>
        <v/>
      </c>
      <c r="BF84" s="44" t="str">
        <f ca="1">IF(BD84="YES",IF(BE84&lt;=VLOOKUP(AQ84,'Players Stats'!$C$88:$H$127,6),1,0),"")</f>
        <v/>
      </c>
      <c r="BG84" s="27" t="str">
        <f t="shared" ca="1" si="105"/>
        <v/>
      </c>
      <c r="BH84" s="44" t="str">
        <f ca="1">IF(AND(BD84="YES",BG84&lt;&gt;""),IF(BG84&lt;=VLOOKUP(AQ84,'Players Stats'!$C$88:$H$127,6),1,0),"")</f>
        <v/>
      </c>
      <c r="BI84" s="27" t="str">
        <f t="shared" ca="1" si="106"/>
        <v/>
      </c>
      <c r="BJ84" s="44" t="str">
        <f ca="1">IF(BI84="","",IF(BI84&lt;=Simulation!$K$7,"YES","NO"))</f>
        <v/>
      </c>
      <c r="BK84" s="27" t="str">
        <f t="shared" ca="1" si="107"/>
        <v/>
      </c>
      <c r="BL84" s="44" t="str">
        <f ca="1">IF(BJ84="NO",IF(BK84&lt;=Simulation!$K$9,AN84,AO84),"")</f>
        <v/>
      </c>
      <c r="BN84" s="44" t="str">
        <f t="shared" ca="1" si="108"/>
        <v/>
      </c>
      <c r="BO84" s="6" t="str">
        <f t="shared" ca="1" si="109"/>
        <v/>
      </c>
      <c r="BP84" s="44" t="str">
        <f t="shared" ca="1" si="110"/>
        <v/>
      </c>
      <c r="BR84" s="44" t="str">
        <f t="shared" ca="1" si="81"/>
        <v/>
      </c>
      <c r="BS84" s="44" t="str">
        <f t="shared" ca="1" si="81"/>
        <v/>
      </c>
      <c r="BT84" s="44" t="str">
        <f t="shared" ca="1" si="81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45"/>
        <v/>
      </c>
      <c r="BY84" s="44" t="str">
        <f t="shared" ca="1" si="111"/>
        <v/>
      </c>
      <c r="BZ84" s="27" t="str">
        <f t="shared" ca="1" si="79"/>
        <v/>
      </c>
      <c r="CA84" s="44" t="str">
        <f t="shared" ca="1" si="112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13"/>
        <v/>
      </c>
      <c r="CE84" s="44" t="str">
        <f ca="1">IF(BV84&lt;&gt;"",VLOOKUP('Semi 1'!CA84-5*('Semi 1'!BX84-1),'Players Stats'!$B$136:$J$140,1+BY84),"")</f>
        <v/>
      </c>
      <c r="CF84" s="44" t="str">
        <f t="shared" ca="1" si="146"/>
        <v/>
      </c>
      <c r="CG84" s="27" t="str">
        <f t="shared" ca="1" si="114"/>
        <v/>
      </c>
      <c r="CH84" s="44" t="str">
        <f ca="1">IF(BV84&lt;&gt;"",IF(CF84="NO",VLOOKUP(CA84,'Players Stats'!$C$88:$I$127,7),""),"")</f>
        <v/>
      </c>
      <c r="CI84" s="44" t="str">
        <f t="shared" ca="1" si="147"/>
        <v/>
      </c>
      <c r="CJ84" s="27" t="str">
        <f t="shared" ca="1" si="115"/>
        <v/>
      </c>
      <c r="CK84" s="44" t="str">
        <f ca="1">IF(CF84="NO",VLOOKUP(CA84,'Players Stats'!$C$88:$H$127,7-'Semi 1'!CI84),"")</f>
        <v/>
      </c>
      <c r="CL84" s="44" t="str">
        <f t="shared" ca="1" si="148"/>
        <v/>
      </c>
      <c r="CM84" s="27" t="str">
        <f t="shared" ca="1" si="116"/>
        <v/>
      </c>
      <c r="CN84" s="44" t="str">
        <f ca="1">IF(CM84="","",IF(CM84&lt;=VLOOKUP(CA84,'Players Stats'!$C$88:$L$127,10),"YES","NO"))</f>
        <v/>
      </c>
      <c r="CO84" s="27" t="str">
        <f t="shared" ca="1" si="117"/>
        <v/>
      </c>
      <c r="CP84" s="44" t="str">
        <f ca="1">IF(CN84="YES",IF(CO84&lt;=VLOOKUP(CA84,'Players Stats'!$C$88:$H$127,6),1,0),"")</f>
        <v/>
      </c>
      <c r="CQ84" s="27" t="str">
        <f t="shared" ca="1" si="118"/>
        <v/>
      </c>
      <c r="CR84" s="44" t="str">
        <f ca="1">IF(AND(CN84="YES",CQ84&lt;&gt;""),IF(CQ84&lt;=VLOOKUP(CA84,'Players Stats'!$C$88:$H$127,6),1,0),"")</f>
        <v/>
      </c>
      <c r="CS84" s="27" t="str">
        <f t="shared" ca="1" si="119"/>
        <v/>
      </c>
      <c r="CT84" s="44" t="str">
        <f ca="1">IF(CS84="","",IF(CS84&lt;=Simulation!$K$7,"YES","NO"))</f>
        <v/>
      </c>
      <c r="CU84" s="27" t="str">
        <f t="shared" ca="1" si="120"/>
        <v/>
      </c>
      <c r="CV84" s="44" t="str">
        <f ca="1">IF(CT84="NO",IF(CU84&lt;=Simulation!$K$9,BX84,BY84),"")</f>
        <v/>
      </c>
      <c r="CX84" s="44" t="str">
        <f t="shared" ca="1" si="121"/>
        <v/>
      </c>
      <c r="CY84" s="6" t="str">
        <f t="shared" ca="1" si="122"/>
        <v/>
      </c>
      <c r="CZ84" s="44" t="str">
        <f t="shared" ca="1" si="123"/>
        <v/>
      </c>
      <c r="DB84" s="44" t="str">
        <f t="shared" ca="1" si="82"/>
        <v/>
      </c>
      <c r="DC84" s="44" t="str">
        <f t="shared" ca="1" si="82"/>
        <v/>
      </c>
      <c r="DD84" s="44" t="str">
        <f t="shared" ca="1" si="82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49"/>
        <v/>
      </c>
      <c r="DI84" s="44" t="str">
        <f t="shared" ca="1" si="124"/>
        <v/>
      </c>
      <c r="DJ84" s="27" t="str">
        <f t="shared" ca="1" si="80"/>
        <v/>
      </c>
      <c r="DK84" s="44" t="str">
        <f t="shared" ca="1" si="125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26"/>
        <v/>
      </c>
      <c r="DO84" s="44" t="str">
        <f ca="1">IF(DF84&lt;&gt;"",VLOOKUP('Semi 1'!DK84-5*('Semi 1'!DH84-1),'Players Stats'!$B$136:$J$140,1+DI84),"")</f>
        <v/>
      </c>
      <c r="DP84" s="44" t="str">
        <f t="shared" ca="1" si="150"/>
        <v/>
      </c>
      <c r="DQ84" s="27" t="str">
        <f t="shared" ca="1" si="127"/>
        <v/>
      </c>
      <c r="DR84" s="44" t="str">
        <f ca="1">IF(DF84&lt;&gt;"",IF(DP84="NO",VLOOKUP(DK84,'Players Stats'!$C$88:$I$127,7),""),"")</f>
        <v/>
      </c>
      <c r="DS84" s="44" t="str">
        <f t="shared" ca="1" si="151"/>
        <v/>
      </c>
      <c r="DT84" s="27" t="str">
        <f t="shared" ca="1" si="128"/>
        <v/>
      </c>
      <c r="DU84" s="44" t="str">
        <f ca="1">IF(DP84="NO",VLOOKUP(DK84,'Players Stats'!$C$88:$H$127,7-'Semi 1'!DS84),"")</f>
        <v/>
      </c>
      <c r="DV84" s="44" t="str">
        <f t="shared" ca="1" si="152"/>
        <v/>
      </c>
      <c r="DW84" s="27" t="str">
        <f t="shared" ca="1" si="129"/>
        <v/>
      </c>
      <c r="DX84" s="44" t="str">
        <f ca="1">IF(DW84="","",IF(DW84&lt;=VLOOKUP(DK84,'Players Stats'!$C$88:$L$127,10),"YES","NO"))</f>
        <v/>
      </c>
      <c r="DY84" s="27" t="str">
        <f t="shared" ca="1" si="130"/>
        <v/>
      </c>
      <c r="DZ84" s="44" t="str">
        <f ca="1">IF(DX84="YES",IF(DY84&lt;=VLOOKUP(DK84,'Players Stats'!$C$88:$H$127,6),1,0),"")</f>
        <v/>
      </c>
      <c r="EA84" s="27" t="str">
        <f t="shared" ca="1" si="131"/>
        <v/>
      </c>
      <c r="EB84" s="44" t="str">
        <f ca="1">IF(AND(DX84="YES",EA84&lt;&gt;""),IF(EA84&lt;=VLOOKUP(DK84,'Players Stats'!$C$88:$H$127,6),1,0),"")</f>
        <v/>
      </c>
      <c r="EC84" s="27" t="str">
        <f t="shared" ca="1" si="132"/>
        <v/>
      </c>
      <c r="ED84" s="44" t="str">
        <f ca="1">IF(EC84="","",IF(EC84&lt;=Simulation!$K$7,"YES","NO"))</f>
        <v/>
      </c>
      <c r="EE84" s="27" t="str">
        <f t="shared" ca="1" si="133"/>
        <v/>
      </c>
      <c r="EF84" s="44" t="str">
        <f ca="1">IF(ED84="NO",IF(EE84&lt;=Simulation!$K$9,DH84,DI84),"")</f>
        <v/>
      </c>
      <c r="EH84" s="44" t="str">
        <f t="shared" ca="1" si="134"/>
        <v/>
      </c>
      <c r="EI84" s="6" t="str">
        <f t="shared" ca="1" si="135"/>
        <v/>
      </c>
      <c r="EJ84" s="44" t="str">
        <f t="shared" ca="1" si="136"/>
        <v/>
      </c>
      <c r="EL84" s="44" t="str">
        <f t="shared" ca="1" si="83"/>
        <v/>
      </c>
      <c r="EM84" s="44" t="str">
        <f t="shared" ca="1" si="83"/>
        <v/>
      </c>
      <c r="EN84" s="44" t="str">
        <f t="shared" ca="1" si="83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37"/>
        <v/>
      </c>
      <c r="E85" s="44" t="str">
        <f t="shared" ca="1" si="84"/>
        <v/>
      </c>
      <c r="F85" s="27" t="str">
        <f t="shared" ca="1" si="85"/>
        <v/>
      </c>
      <c r="G85" s="44" t="str">
        <f t="shared" ca="1" si="86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27" t="str">
        <f t="shared" ca="1" si="87"/>
        <v/>
      </c>
      <c r="K85" s="44" t="str">
        <f ca="1">IF(B85&lt;&gt;"",VLOOKUP('Semi 1'!G85-5*('Semi 1'!D85-1),'Players Stats'!$B$136:$J$140,1+E85),"")</f>
        <v/>
      </c>
      <c r="L85" s="44" t="str">
        <f t="shared" ca="1" si="138"/>
        <v/>
      </c>
      <c r="M85" s="27" t="str">
        <f t="shared" ca="1" si="88"/>
        <v/>
      </c>
      <c r="N85" s="44" t="str">
        <f ca="1">IF(B85&lt;&gt;"",IF(L85="NO",VLOOKUP(G85,'Players Stats'!$C$88:$I$127,7),""),"")</f>
        <v/>
      </c>
      <c r="O85" s="44" t="str">
        <f t="shared" ca="1" si="139"/>
        <v/>
      </c>
      <c r="P85" s="27" t="str">
        <f t="shared" ca="1" si="89"/>
        <v/>
      </c>
      <c r="Q85" s="44" t="str">
        <f ca="1">IF(L85="NO",VLOOKUP(G85,'Players Stats'!$C$88:$H$127,7-'Semi 1'!O85),"")</f>
        <v/>
      </c>
      <c r="R85" s="44" t="str">
        <f t="shared" ca="1" si="140"/>
        <v/>
      </c>
      <c r="S85" s="27" t="str">
        <f t="shared" ca="1" si="90"/>
        <v/>
      </c>
      <c r="T85" s="44" t="str">
        <f ca="1">IF(S85="","",IF(S85&lt;=VLOOKUP(G85,'Players Stats'!$C$88:$L$127,10),"YES","NO"))</f>
        <v/>
      </c>
      <c r="U85" s="27" t="str">
        <f t="shared" ca="1" si="91"/>
        <v/>
      </c>
      <c r="V85" s="44" t="str">
        <f ca="1">IF(T85="YES",IF(U85&lt;=VLOOKUP(G85,'Players Stats'!$C$88:$H$127,6),1,0),"")</f>
        <v/>
      </c>
      <c r="W85" s="27" t="str">
        <f t="shared" ca="1" si="92"/>
        <v/>
      </c>
      <c r="X85" s="44" t="str">
        <f ca="1">IF(AND(T85="YES",W85&lt;&gt;""),IF(W85&lt;=VLOOKUP(G85,'Players Stats'!$C$88:$H$127,6),1,0),"")</f>
        <v/>
      </c>
      <c r="Y85" s="27" t="str">
        <f t="shared" ca="1" si="93"/>
        <v/>
      </c>
      <c r="Z85" s="44" t="str">
        <f ca="1">IF(Y85="","",IF(Y85&lt;=Simulation!$K$7,"YES","NO"))</f>
        <v/>
      </c>
      <c r="AA85" s="27" t="str">
        <f t="shared" ca="1" si="94"/>
        <v/>
      </c>
      <c r="AB85" s="44" t="str">
        <f ca="1">IF(Z85="NO",IF(AA85&lt;=Simulation!$K$9,D85,E85),"")</f>
        <v/>
      </c>
      <c r="AD85" s="44" t="str">
        <f t="shared" ca="1" si="95"/>
        <v/>
      </c>
      <c r="AE85" s="6" t="str">
        <f t="shared" ca="1" si="96"/>
        <v/>
      </c>
      <c r="AF85" s="44" t="str">
        <f t="shared" ca="1" si="97"/>
        <v/>
      </c>
      <c r="AH85" s="44" t="str">
        <f t="shared" ca="1" si="77"/>
        <v/>
      </c>
      <c r="AI85" s="44" t="str">
        <f t="shared" ca="1" si="77"/>
        <v/>
      </c>
      <c r="AJ85" s="44" t="str">
        <f t="shared" ca="1" si="77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41"/>
        <v/>
      </c>
      <c r="AO85" s="44" t="str">
        <f t="shared" ca="1" si="98"/>
        <v/>
      </c>
      <c r="AP85" s="27" t="str">
        <f t="shared" ca="1" si="78"/>
        <v/>
      </c>
      <c r="AQ85" s="44" t="str">
        <f t="shared" ca="1" si="99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00"/>
        <v/>
      </c>
      <c r="AU85" s="44" t="str">
        <f ca="1">IF(AL85&lt;&gt;"",VLOOKUP('Semi 1'!AQ85-5*('Semi 1'!AN85-1),'Players Stats'!$B$136:$J$140,1+AO85),"")</f>
        <v/>
      </c>
      <c r="AV85" s="44" t="str">
        <f t="shared" ca="1" si="142"/>
        <v/>
      </c>
      <c r="AW85" s="27" t="str">
        <f t="shared" ca="1" si="101"/>
        <v/>
      </c>
      <c r="AX85" s="44" t="str">
        <f ca="1">IF(AL85&lt;&gt;"",IF(AV85="NO",VLOOKUP(AQ85,'Players Stats'!$C$88:$I$127,7),""),"")</f>
        <v/>
      </c>
      <c r="AY85" s="44" t="str">
        <f t="shared" ca="1" si="143"/>
        <v/>
      </c>
      <c r="AZ85" s="27" t="str">
        <f t="shared" ca="1" si="102"/>
        <v/>
      </c>
      <c r="BA85" s="44" t="str">
        <f ca="1">IF(AV85="NO",VLOOKUP(AQ85,'Players Stats'!$C$88:$H$127,7-'Semi 1'!AY85),"")</f>
        <v/>
      </c>
      <c r="BB85" s="44" t="str">
        <f t="shared" ca="1" si="144"/>
        <v/>
      </c>
      <c r="BC85" s="27" t="str">
        <f t="shared" ca="1" si="103"/>
        <v/>
      </c>
      <c r="BD85" s="44" t="str">
        <f ca="1">IF(BC85="","",IF(BC85&lt;=VLOOKUP(AQ85,'Players Stats'!$C$88:$L$127,10),"YES","NO"))</f>
        <v/>
      </c>
      <c r="BE85" s="27" t="str">
        <f t="shared" ca="1" si="104"/>
        <v/>
      </c>
      <c r="BF85" s="44" t="str">
        <f ca="1">IF(BD85="YES",IF(BE85&lt;=VLOOKUP(AQ85,'Players Stats'!$C$88:$H$127,6),1,0),"")</f>
        <v/>
      </c>
      <c r="BG85" s="27" t="str">
        <f t="shared" ca="1" si="105"/>
        <v/>
      </c>
      <c r="BH85" s="44" t="str">
        <f ca="1">IF(AND(BD85="YES",BG85&lt;&gt;""),IF(BG85&lt;=VLOOKUP(AQ85,'Players Stats'!$C$88:$H$127,6),1,0),"")</f>
        <v/>
      </c>
      <c r="BI85" s="27" t="str">
        <f t="shared" ca="1" si="106"/>
        <v/>
      </c>
      <c r="BJ85" s="44" t="str">
        <f ca="1">IF(BI85="","",IF(BI85&lt;=Simulation!$K$7,"YES","NO"))</f>
        <v/>
      </c>
      <c r="BK85" s="27" t="str">
        <f t="shared" ca="1" si="107"/>
        <v/>
      </c>
      <c r="BL85" s="44" t="str">
        <f ca="1">IF(BJ85="NO",IF(BK85&lt;=Simulation!$K$9,AN85,AO85),"")</f>
        <v/>
      </c>
      <c r="BN85" s="44" t="str">
        <f t="shared" ca="1" si="108"/>
        <v/>
      </c>
      <c r="BO85" s="6" t="str">
        <f t="shared" ca="1" si="109"/>
        <v/>
      </c>
      <c r="BP85" s="44" t="str">
        <f t="shared" ca="1" si="110"/>
        <v/>
      </c>
      <c r="BR85" s="44" t="str">
        <f t="shared" ca="1" si="81"/>
        <v/>
      </c>
      <c r="BS85" s="44" t="str">
        <f t="shared" ca="1" si="81"/>
        <v/>
      </c>
      <c r="BT85" s="44" t="str">
        <f t="shared" ca="1" si="81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45"/>
        <v/>
      </c>
      <c r="BY85" s="44" t="str">
        <f t="shared" ca="1" si="111"/>
        <v/>
      </c>
      <c r="BZ85" s="27" t="str">
        <f t="shared" ca="1" si="79"/>
        <v/>
      </c>
      <c r="CA85" s="44" t="str">
        <f t="shared" ca="1" si="112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13"/>
        <v/>
      </c>
      <c r="CE85" s="44" t="str">
        <f ca="1">IF(BV85&lt;&gt;"",VLOOKUP('Semi 1'!CA85-5*('Semi 1'!BX85-1),'Players Stats'!$B$136:$J$140,1+BY85),"")</f>
        <v/>
      </c>
      <c r="CF85" s="44" t="str">
        <f t="shared" ca="1" si="146"/>
        <v/>
      </c>
      <c r="CG85" s="27" t="str">
        <f t="shared" ca="1" si="114"/>
        <v/>
      </c>
      <c r="CH85" s="44" t="str">
        <f ca="1">IF(BV85&lt;&gt;"",IF(CF85="NO",VLOOKUP(CA85,'Players Stats'!$C$88:$I$127,7),""),"")</f>
        <v/>
      </c>
      <c r="CI85" s="44" t="str">
        <f t="shared" ca="1" si="147"/>
        <v/>
      </c>
      <c r="CJ85" s="27" t="str">
        <f t="shared" ca="1" si="115"/>
        <v/>
      </c>
      <c r="CK85" s="44" t="str">
        <f ca="1">IF(CF85="NO",VLOOKUP(CA85,'Players Stats'!$C$88:$H$127,7-'Semi 1'!CI85),"")</f>
        <v/>
      </c>
      <c r="CL85" s="44" t="str">
        <f t="shared" ca="1" si="148"/>
        <v/>
      </c>
      <c r="CM85" s="27" t="str">
        <f t="shared" ca="1" si="116"/>
        <v/>
      </c>
      <c r="CN85" s="44" t="str">
        <f ca="1">IF(CM85="","",IF(CM85&lt;=VLOOKUP(CA85,'Players Stats'!$C$88:$L$127,10),"YES","NO"))</f>
        <v/>
      </c>
      <c r="CO85" s="27" t="str">
        <f t="shared" ca="1" si="117"/>
        <v/>
      </c>
      <c r="CP85" s="44" t="str">
        <f ca="1">IF(CN85="YES",IF(CO85&lt;=VLOOKUP(CA85,'Players Stats'!$C$88:$H$127,6),1,0),"")</f>
        <v/>
      </c>
      <c r="CQ85" s="27" t="str">
        <f t="shared" ca="1" si="118"/>
        <v/>
      </c>
      <c r="CR85" s="44" t="str">
        <f ca="1">IF(AND(CN85="YES",CQ85&lt;&gt;""),IF(CQ85&lt;=VLOOKUP(CA85,'Players Stats'!$C$88:$H$127,6),1,0),"")</f>
        <v/>
      </c>
      <c r="CS85" s="27" t="str">
        <f t="shared" ca="1" si="119"/>
        <v/>
      </c>
      <c r="CT85" s="44" t="str">
        <f ca="1">IF(CS85="","",IF(CS85&lt;=Simulation!$K$7,"YES","NO"))</f>
        <v/>
      </c>
      <c r="CU85" s="27" t="str">
        <f t="shared" ca="1" si="120"/>
        <v/>
      </c>
      <c r="CV85" s="44" t="str">
        <f ca="1">IF(CT85="NO",IF(CU85&lt;=Simulation!$K$9,BX85,BY85),"")</f>
        <v/>
      </c>
      <c r="CX85" s="44" t="str">
        <f t="shared" ca="1" si="121"/>
        <v/>
      </c>
      <c r="CY85" s="6" t="str">
        <f t="shared" ca="1" si="122"/>
        <v/>
      </c>
      <c r="CZ85" s="44" t="str">
        <f t="shared" ca="1" si="123"/>
        <v/>
      </c>
      <c r="DB85" s="44" t="str">
        <f t="shared" ca="1" si="82"/>
        <v/>
      </c>
      <c r="DC85" s="44" t="str">
        <f t="shared" ca="1" si="82"/>
        <v/>
      </c>
      <c r="DD85" s="44" t="str">
        <f t="shared" ca="1" si="82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49"/>
        <v/>
      </c>
      <c r="DI85" s="44" t="str">
        <f t="shared" ca="1" si="124"/>
        <v/>
      </c>
      <c r="DJ85" s="27" t="str">
        <f t="shared" ca="1" si="80"/>
        <v/>
      </c>
      <c r="DK85" s="44" t="str">
        <f t="shared" ca="1" si="125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26"/>
        <v/>
      </c>
      <c r="DO85" s="44" t="str">
        <f ca="1">IF(DF85&lt;&gt;"",VLOOKUP('Semi 1'!DK85-5*('Semi 1'!DH85-1),'Players Stats'!$B$136:$J$140,1+DI85),"")</f>
        <v/>
      </c>
      <c r="DP85" s="44" t="str">
        <f t="shared" ca="1" si="150"/>
        <v/>
      </c>
      <c r="DQ85" s="27" t="str">
        <f t="shared" ca="1" si="127"/>
        <v/>
      </c>
      <c r="DR85" s="44" t="str">
        <f ca="1">IF(DF85&lt;&gt;"",IF(DP85="NO",VLOOKUP(DK85,'Players Stats'!$C$88:$I$127,7),""),"")</f>
        <v/>
      </c>
      <c r="DS85" s="44" t="str">
        <f t="shared" ca="1" si="151"/>
        <v/>
      </c>
      <c r="DT85" s="27" t="str">
        <f t="shared" ca="1" si="128"/>
        <v/>
      </c>
      <c r="DU85" s="44" t="str">
        <f ca="1">IF(DP85="NO",VLOOKUP(DK85,'Players Stats'!$C$88:$H$127,7-'Semi 1'!DS85),"")</f>
        <v/>
      </c>
      <c r="DV85" s="44" t="str">
        <f t="shared" ca="1" si="152"/>
        <v/>
      </c>
      <c r="DW85" s="27" t="str">
        <f t="shared" ca="1" si="129"/>
        <v/>
      </c>
      <c r="DX85" s="44" t="str">
        <f ca="1">IF(DW85="","",IF(DW85&lt;=VLOOKUP(DK85,'Players Stats'!$C$88:$L$127,10),"YES","NO"))</f>
        <v/>
      </c>
      <c r="DY85" s="27" t="str">
        <f t="shared" ca="1" si="130"/>
        <v/>
      </c>
      <c r="DZ85" s="44" t="str">
        <f ca="1">IF(DX85="YES",IF(DY85&lt;=VLOOKUP(DK85,'Players Stats'!$C$88:$H$127,6),1,0),"")</f>
        <v/>
      </c>
      <c r="EA85" s="27" t="str">
        <f t="shared" ca="1" si="131"/>
        <v/>
      </c>
      <c r="EB85" s="44" t="str">
        <f ca="1">IF(AND(DX85="YES",EA85&lt;&gt;""),IF(EA85&lt;=VLOOKUP(DK85,'Players Stats'!$C$88:$H$127,6),1,0),"")</f>
        <v/>
      </c>
      <c r="EC85" s="27" t="str">
        <f t="shared" ca="1" si="132"/>
        <v/>
      </c>
      <c r="ED85" s="44" t="str">
        <f ca="1">IF(EC85="","",IF(EC85&lt;=Simulation!$K$7,"YES","NO"))</f>
        <v/>
      </c>
      <c r="EE85" s="27" t="str">
        <f t="shared" ca="1" si="133"/>
        <v/>
      </c>
      <c r="EF85" s="44" t="str">
        <f ca="1">IF(ED85="NO",IF(EE85&lt;=Simulation!$K$9,DH85,DI85),"")</f>
        <v/>
      </c>
      <c r="EH85" s="44" t="str">
        <f t="shared" ca="1" si="134"/>
        <v/>
      </c>
      <c r="EI85" s="6" t="str">
        <f t="shared" ca="1" si="135"/>
        <v/>
      </c>
      <c r="EJ85" s="44" t="str">
        <f t="shared" ca="1" si="136"/>
        <v/>
      </c>
      <c r="EL85" s="44" t="str">
        <f t="shared" ca="1" si="83"/>
        <v/>
      </c>
      <c r="EM85" s="44" t="str">
        <f t="shared" ca="1" si="83"/>
        <v/>
      </c>
      <c r="EN85" s="44" t="str">
        <f t="shared" ca="1" si="83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37"/>
        <v/>
      </c>
      <c r="E86" s="44" t="str">
        <f t="shared" ca="1" si="84"/>
        <v/>
      </c>
      <c r="F86" s="27" t="str">
        <f t="shared" ca="1" si="85"/>
        <v/>
      </c>
      <c r="G86" s="44" t="str">
        <f t="shared" ca="1" si="86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27" t="str">
        <f t="shared" ca="1" si="87"/>
        <v/>
      </c>
      <c r="K86" s="44" t="str">
        <f ca="1">IF(B86&lt;&gt;"",VLOOKUP('Semi 1'!G86-5*('Semi 1'!D86-1),'Players Stats'!$B$136:$J$140,1+E86),"")</f>
        <v/>
      </c>
      <c r="L86" s="44" t="str">
        <f t="shared" ca="1" si="138"/>
        <v/>
      </c>
      <c r="M86" s="27" t="str">
        <f t="shared" ca="1" si="88"/>
        <v/>
      </c>
      <c r="N86" s="44" t="str">
        <f ca="1">IF(B86&lt;&gt;"",IF(L86="NO",VLOOKUP(G86,'Players Stats'!$C$88:$I$127,7),""),"")</f>
        <v/>
      </c>
      <c r="O86" s="44" t="str">
        <f t="shared" ca="1" si="139"/>
        <v/>
      </c>
      <c r="P86" s="27" t="str">
        <f t="shared" ca="1" si="89"/>
        <v/>
      </c>
      <c r="Q86" s="44" t="str">
        <f ca="1">IF(L86="NO",VLOOKUP(G86,'Players Stats'!$C$88:$H$127,7-'Semi 1'!O86),"")</f>
        <v/>
      </c>
      <c r="R86" s="44" t="str">
        <f t="shared" ca="1" si="140"/>
        <v/>
      </c>
      <c r="S86" s="27" t="str">
        <f t="shared" ca="1" si="90"/>
        <v/>
      </c>
      <c r="T86" s="44" t="str">
        <f ca="1">IF(S86="","",IF(S86&lt;=VLOOKUP(G86,'Players Stats'!$C$88:$L$127,10),"YES","NO"))</f>
        <v/>
      </c>
      <c r="U86" s="27" t="str">
        <f t="shared" ca="1" si="91"/>
        <v/>
      </c>
      <c r="V86" s="44" t="str">
        <f ca="1">IF(T86="YES",IF(U86&lt;=VLOOKUP(G86,'Players Stats'!$C$88:$H$127,6),1,0),"")</f>
        <v/>
      </c>
      <c r="W86" s="27" t="str">
        <f t="shared" ca="1" si="92"/>
        <v/>
      </c>
      <c r="X86" s="44" t="str">
        <f ca="1">IF(AND(T86="YES",W86&lt;&gt;""),IF(W86&lt;=VLOOKUP(G86,'Players Stats'!$C$88:$H$127,6),1,0),"")</f>
        <v/>
      </c>
      <c r="Y86" s="27" t="str">
        <f t="shared" ca="1" si="93"/>
        <v/>
      </c>
      <c r="Z86" s="44" t="str">
        <f ca="1">IF(Y86="","",IF(Y86&lt;=Simulation!$K$7,"YES","NO"))</f>
        <v/>
      </c>
      <c r="AA86" s="27" t="str">
        <f t="shared" ca="1" si="94"/>
        <v/>
      </c>
      <c r="AB86" s="44" t="str">
        <f ca="1">IF(Z86="NO",IF(AA86&lt;=Simulation!$K$9,D86,E86),"")</f>
        <v/>
      </c>
      <c r="AD86" s="44" t="str">
        <f t="shared" ca="1" si="95"/>
        <v/>
      </c>
      <c r="AE86" s="6" t="str">
        <f t="shared" ca="1" si="96"/>
        <v/>
      </c>
      <c r="AF86" s="44" t="str">
        <f t="shared" ca="1" si="97"/>
        <v/>
      </c>
      <c r="AH86" s="44" t="str">
        <f t="shared" ca="1" si="77"/>
        <v/>
      </c>
      <c r="AI86" s="44" t="str">
        <f t="shared" ca="1" si="77"/>
        <v/>
      </c>
      <c r="AJ86" s="44" t="str">
        <f t="shared" ca="1" si="77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41"/>
        <v/>
      </c>
      <c r="AO86" s="44" t="str">
        <f t="shared" ca="1" si="98"/>
        <v/>
      </c>
      <c r="AP86" s="27" t="str">
        <f t="shared" ca="1" si="78"/>
        <v/>
      </c>
      <c r="AQ86" s="44" t="str">
        <f t="shared" ca="1" si="99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00"/>
        <v/>
      </c>
      <c r="AU86" s="44" t="str">
        <f ca="1">IF(AL86&lt;&gt;"",VLOOKUP('Semi 1'!AQ86-5*('Semi 1'!AN86-1),'Players Stats'!$B$136:$J$140,1+AO86),"")</f>
        <v/>
      </c>
      <c r="AV86" s="44" t="str">
        <f t="shared" ca="1" si="142"/>
        <v/>
      </c>
      <c r="AW86" s="27" t="str">
        <f t="shared" ca="1" si="101"/>
        <v/>
      </c>
      <c r="AX86" s="44" t="str">
        <f ca="1">IF(AL86&lt;&gt;"",IF(AV86="NO",VLOOKUP(AQ86,'Players Stats'!$C$88:$I$127,7),""),"")</f>
        <v/>
      </c>
      <c r="AY86" s="44" t="str">
        <f t="shared" ca="1" si="143"/>
        <v/>
      </c>
      <c r="AZ86" s="27" t="str">
        <f t="shared" ca="1" si="102"/>
        <v/>
      </c>
      <c r="BA86" s="44" t="str">
        <f ca="1">IF(AV86="NO",VLOOKUP(AQ86,'Players Stats'!$C$88:$H$127,7-'Semi 1'!AY86),"")</f>
        <v/>
      </c>
      <c r="BB86" s="44" t="str">
        <f t="shared" ca="1" si="144"/>
        <v/>
      </c>
      <c r="BC86" s="27" t="str">
        <f t="shared" ca="1" si="103"/>
        <v/>
      </c>
      <c r="BD86" s="44" t="str">
        <f ca="1">IF(BC86="","",IF(BC86&lt;=VLOOKUP(AQ86,'Players Stats'!$C$88:$L$127,10),"YES","NO"))</f>
        <v/>
      </c>
      <c r="BE86" s="27" t="str">
        <f t="shared" ca="1" si="104"/>
        <v/>
      </c>
      <c r="BF86" s="44" t="str">
        <f ca="1">IF(BD86="YES",IF(BE86&lt;=VLOOKUP(AQ86,'Players Stats'!$C$88:$H$127,6),1,0),"")</f>
        <v/>
      </c>
      <c r="BG86" s="27" t="str">
        <f t="shared" ca="1" si="105"/>
        <v/>
      </c>
      <c r="BH86" s="44" t="str">
        <f ca="1">IF(AND(BD86="YES",BG86&lt;&gt;""),IF(BG86&lt;=VLOOKUP(AQ86,'Players Stats'!$C$88:$H$127,6),1,0),"")</f>
        <v/>
      </c>
      <c r="BI86" s="27" t="str">
        <f t="shared" ca="1" si="106"/>
        <v/>
      </c>
      <c r="BJ86" s="44" t="str">
        <f ca="1">IF(BI86="","",IF(BI86&lt;=Simulation!$K$7,"YES","NO"))</f>
        <v/>
      </c>
      <c r="BK86" s="27" t="str">
        <f t="shared" ca="1" si="107"/>
        <v/>
      </c>
      <c r="BL86" s="44" t="str">
        <f ca="1">IF(BJ86="NO",IF(BK86&lt;=Simulation!$K$9,AN86,AO86),"")</f>
        <v/>
      </c>
      <c r="BN86" s="44" t="str">
        <f t="shared" ca="1" si="108"/>
        <v/>
      </c>
      <c r="BO86" s="6" t="str">
        <f t="shared" ca="1" si="109"/>
        <v/>
      </c>
      <c r="BP86" s="44" t="str">
        <f t="shared" ca="1" si="110"/>
        <v/>
      </c>
      <c r="BR86" s="44" t="str">
        <f t="shared" ca="1" si="81"/>
        <v/>
      </c>
      <c r="BS86" s="44" t="str">
        <f t="shared" ca="1" si="81"/>
        <v/>
      </c>
      <c r="BT86" s="44" t="str">
        <f t="shared" ca="1" si="81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45"/>
        <v/>
      </c>
      <c r="BY86" s="44" t="str">
        <f t="shared" ca="1" si="111"/>
        <v/>
      </c>
      <c r="BZ86" s="27" t="str">
        <f t="shared" ca="1" si="79"/>
        <v/>
      </c>
      <c r="CA86" s="44" t="str">
        <f t="shared" ca="1" si="112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13"/>
        <v/>
      </c>
      <c r="CE86" s="44" t="str">
        <f ca="1">IF(BV86&lt;&gt;"",VLOOKUP('Semi 1'!CA86-5*('Semi 1'!BX86-1),'Players Stats'!$B$136:$J$140,1+BY86),"")</f>
        <v/>
      </c>
      <c r="CF86" s="44" t="str">
        <f t="shared" ca="1" si="146"/>
        <v/>
      </c>
      <c r="CG86" s="27" t="str">
        <f t="shared" ca="1" si="114"/>
        <v/>
      </c>
      <c r="CH86" s="44" t="str">
        <f ca="1">IF(BV86&lt;&gt;"",IF(CF86="NO",VLOOKUP(CA86,'Players Stats'!$C$88:$I$127,7),""),"")</f>
        <v/>
      </c>
      <c r="CI86" s="44" t="str">
        <f t="shared" ca="1" si="147"/>
        <v/>
      </c>
      <c r="CJ86" s="27" t="str">
        <f t="shared" ca="1" si="115"/>
        <v/>
      </c>
      <c r="CK86" s="44" t="str">
        <f ca="1">IF(CF86="NO",VLOOKUP(CA86,'Players Stats'!$C$88:$H$127,7-'Semi 1'!CI86),"")</f>
        <v/>
      </c>
      <c r="CL86" s="44" t="str">
        <f t="shared" ca="1" si="148"/>
        <v/>
      </c>
      <c r="CM86" s="27" t="str">
        <f t="shared" ca="1" si="116"/>
        <v/>
      </c>
      <c r="CN86" s="44" t="str">
        <f ca="1">IF(CM86="","",IF(CM86&lt;=VLOOKUP(CA86,'Players Stats'!$C$88:$L$127,10),"YES","NO"))</f>
        <v/>
      </c>
      <c r="CO86" s="27" t="str">
        <f t="shared" ca="1" si="117"/>
        <v/>
      </c>
      <c r="CP86" s="44" t="str">
        <f ca="1">IF(CN86="YES",IF(CO86&lt;=VLOOKUP(CA86,'Players Stats'!$C$88:$H$127,6),1,0),"")</f>
        <v/>
      </c>
      <c r="CQ86" s="27" t="str">
        <f t="shared" ca="1" si="118"/>
        <v/>
      </c>
      <c r="CR86" s="44" t="str">
        <f ca="1">IF(AND(CN86="YES",CQ86&lt;&gt;""),IF(CQ86&lt;=VLOOKUP(CA86,'Players Stats'!$C$88:$H$127,6),1,0),"")</f>
        <v/>
      </c>
      <c r="CS86" s="27" t="str">
        <f t="shared" ca="1" si="119"/>
        <v/>
      </c>
      <c r="CT86" s="44" t="str">
        <f ca="1">IF(CS86="","",IF(CS86&lt;=Simulation!$K$7,"YES","NO"))</f>
        <v/>
      </c>
      <c r="CU86" s="27" t="str">
        <f t="shared" ca="1" si="120"/>
        <v/>
      </c>
      <c r="CV86" s="44" t="str">
        <f ca="1">IF(CT86="NO",IF(CU86&lt;=Simulation!$K$9,BX86,BY86),"")</f>
        <v/>
      </c>
      <c r="CX86" s="44" t="str">
        <f t="shared" ca="1" si="121"/>
        <v/>
      </c>
      <c r="CY86" s="6" t="str">
        <f t="shared" ca="1" si="122"/>
        <v/>
      </c>
      <c r="CZ86" s="44" t="str">
        <f t="shared" ca="1" si="123"/>
        <v/>
      </c>
      <c r="DB86" s="44" t="str">
        <f t="shared" ca="1" si="82"/>
        <v/>
      </c>
      <c r="DC86" s="44" t="str">
        <f t="shared" ca="1" si="82"/>
        <v/>
      </c>
      <c r="DD86" s="44" t="str">
        <f t="shared" ca="1" si="82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49"/>
        <v/>
      </c>
      <c r="DI86" s="44" t="str">
        <f t="shared" ca="1" si="124"/>
        <v/>
      </c>
      <c r="DJ86" s="27" t="str">
        <f t="shared" ca="1" si="80"/>
        <v/>
      </c>
      <c r="DK86" s="44" t="str">
        <f t="shared" ca="1" si="125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26"/>
        <v/>
      </c>
      <c r="DO86" s="44" t="str">
        <f ca="1">IF(DF86&lt;&gt;"",VLOOKUP('Semi 1'!DK86-5*('Semi 1'!DH86-1),'Players Stats'!$B$136:$J$140,1+DI86),"")</f>
        <v/>
      </c>
      <c r="DP86" s="44" t="str">
        <f t="shared" ca="1" si="150"/>
        <v/>
      </c>
      <c r="DQ86" s="27" t="str">
        <f t="shared" ca="1" si="127"/>
        <v/>
      </c>
      <c r="DR86" s="44" t="str">
        <f ca="1">IF(DF86&lt;&gt;"",IF(DP86="NO",VLOOKUP(DK86,'Players Stats'!$C$88:$I$127,7),""),"")</f>
        <v/>
      </c>
      <c r="DS86" s="44" t="str">
        <f t="shared" ca="1" si="151"/>
        <v/>
      </c>
      <c r="DT86" s="27" t="str">
        <f t="shared" ca="1" si="128"/>
        <v/>
      </c>
      <c r="DU86" s="44" t="str">
        <f ca="1">IF(DP86="NO",VLOOKUP(DK86,'Players Stats'!$C$88:$H$127,7-'Semi 1'!DS86),"")</f>
        <v/>
      </c>
      <c r="DV86" s="44" t="str">
        <f t="shared" ca="1" si="152"/>
        <v/>
      </c>
      <c r="DW86" s="27" t="str">
        <f t="shared" ca="1" si="129"/>
        <v/>
      </c>
      <c r="DX86" s="44" t="str">
        <f ca="1">IF(DW86="","",IF(DW86&lt;=VLOOKUP(DK86,'Players Stats'!$C$88:$L$127,10),"YES","NO"))</f>
        <v/>
      </c>
      <c r="DY86" s="27" t="str">
        <f t="shared" ca="1" si="130"/>
        <v/>
      </c>
      <c r="DZ86" s="44" t="str">
        <f ca="1">IF(DX86="YES",IF(DY86&lt;=VLOOKUP(DK86,'Players Stats'!$C$88:$H$127,6),1,0),"")</f>
        <v/>
      </c>
      <c r="EA86" s="27" t="str">
        <f t="shared" ca="1" si="131"/>
        <v/>
      </c>
      <c r="EB86" s="44" t="str">
        <f ca="1">IF(AND(DX86="YES",EA86&lt;&gt;""),IF(EA86&lt;=VLOOKUP(DK86,'Players Stats'!$C$88:$H$127,6),1,0),"")</f>
        <v/>
      </c>
      <c r="EC86" s="27" t="str">
        <f t="shared" ca="1" si="132"/>
        <v/>
      </c>
      <c r="ED86" s="44" t="str">
        <f ca="1">IF(EC86="","",IF(EC86&lt;=Simulation!$K$7,"YES","NO"))</f>
        <v/>
      </c>
      <c r="EE86" s="27" t="str">
        <f t="shared" ca="1" si="133"/>
        <v/>
      </c>
      <c r="EF86" s="44" t="str">
        <f ca="1">IF(ED86="NO",IF(EE86&lt;=Simulation!$K$9,DH86,DI86),"")</f>
        <v/>
      </c>
      <c r="EH86" s="44" t="str">
        <f t="shared" ca="1" si="134"/>
        <v/>
      </c>
      <c r="EI86" s="6" t="str">
        <f t="shared" ca="1" si="135"/>
        <v/>
      </c>
      <c r="EJ86" s="44" t="str">
        <f t="shared" ca="1" si="136"/>
        <v/>
      </c>
      <c r="EL86" s="44" t="str">
        <f t="shared" ca="1" si="83"/>
        <v/>
      </c>
      <c r="EM86" s="44" t="str">
        <f t="shared" ca="1" si="83"/>
        <v/>
      </c>
      <c r="EN86" s="44" t="str">
        <f t="shared" ca="1" si="83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37"/>
        <v/>
      </c>
      <c r="E87" s="44" t="str">
        <f t="shared" ca="1" si="84"/>
        <v/>
      </c>
      <c r="F87" s="27" t="str">
        <f t="shared" ca="1" si="85"/>
        <v/>
      </c>
      <c r="G87" s="44" t="str">
        <f t="shared" ca="1" si="86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27" t="str">
        <f t="shared" ca="1" si="87"/>
        <v/>
      </c>
      <c r="K87" s="44" t="str">
        <f ca="1">IF(B87&lt;&gt;"",VLOOKUP('Semi 1'!G87-5*('Semi 1'!D87-1),'Players Stats'!$B$136:$J$140,1+E87),"")</f>
        <v/>
      </c>
      <c r="L87" s="44" t="str">
        <f t="shared" ca="1" si="138"/>
        <v/>
      </c>
      <c r="M87" s="27" t="str">
        <f t="shared" ca="1" si="88"/>
        <v/>
      </c>
      <c r="N87" s="44" t="str">
        <f ca="1">IF(B87&lt;&gt;"",IF(L87="NO",VLOOKUP(G87,'Players Stats'!$C$88:$I$127,7),""),"")</f>
        <v/>
      </c>
      <c r="O87" s="44" t="str">
        <f t="shared" ca="1" si="139"/>
        <v/>
      </c>
      <c r="P87" s="27" t="str">
        <f t="shared" ca="1" si="89"/>
        <v/>
      </c>
      <c r="Q87" s="44" t="str">
        <f ca="1">IF(L87="NO",VLOOKUP(G87,'Players Stats'!$C$88:$H$127,7-'Semi 1'!O87),"")</f>
        <v/>
      </c>
      <c r="R87" s="44" t="str">
        <f t="shared" ca="1" si="140"/>
        <v/>
      </c>
      <c r="S87" s="27" t="str">
        <f t="shared" ca="1" si="90"/>
        <v/>
      </c>
      <c r="T87" s="44" t="str">
        <f ca="1">IF(S87="","",IF(S87&lt;=VLOOKUP(G87,'Players Stats'!$C$88:$L$127,10),"YES","NO"))</f>
        <v/>
      </c>
      <c r="U87" s="27" t="str">
        <f t="shared" ca="1" si="91"/>
        <v/>
      </c>
      <c r="V87" s="44" t="str">
        <f ca="1">IF(T87="YES",IF(U87&lt;=VLOOKUP(G87,'Players Stats'!$C$88:$H$127,6),1,0),"")</f>
        <v/>
      </c>
      <c r="W87" s="27" t="str">
        <f t="shared" ca="1" si="92"/>
        <v/>
      </c>
      <c r="X87" s="44" t="str">
        <f ca="1">IF(AND(T87="YES",W87&lt;&gt;""),IF(W87&lt;=VLOOKUP(G87,'Players Stats'!$C$88:$H$127,6),1,0),"")</f>
        <v/>
      </c>
      <c r="Y87" s="27" t="str">
        <f t="shared" ca="1" si="93"/>
        <v/>
      </c>
      <c r="Z87" s="44" t="str">
        <f ca="1">IF(Y87="","",IF(Y87&lt;=Simulation!$K$7,"YES","NO"))</f>
        <v/>
      </c>
      <c r="AA87" s="27" t="str">
        <f t="shared" ca="1" si="94"/>
        <v/>
      </c>
      <c r="AB87" s="44" t="str">
        <f ca="1">IF(Z87="NO",IF(AA87&lt;=Simulation!$K$9,D87,E87),"")</f>
        <v/>
      </c>
      <c r="AD87" s="44" t="str">
        <f t="shared" ca="1" si="95"/>
        <v/>
      </c>
      <c r="AE87" s="6" t="str">
        <f t="shared" ca="1" si="96"/>
        <v/>
      </c>
      <c r="AF87" s="44" t="str">
        <f t="shared" ca="1" si="97"/>
        <v/>
      </c>
      <c r="AH87" s="44" t="str">
        <f t="shared" ca="1" si="77"/>
        <v/>
      </c>
      <c r="AI87" s="44" t="str">
        <f t="shared" ca="1" si="77"/>
        <v/>
      </c>
      <c r="AJ87" s="44" t="str">
        <f t="shared" ca="1" si="77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41"/>
        <v/>
      </c>
      <c r="AO87" s="44" t="str">
        <f t="shared" ca="1" si="98"/>
        <v/>
      </c>
      <c r="AP87" s="27" t="str">
        <f t="shared" ca="1" si="78"/>
        <v/>
      </c>
      <c r="AQ87" s="44" t="str">
        <f t="shared" ca="1" si="99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00"/>
        <v/>
      </c>
      <c r="AU87" s="44" t="str">
        <f ca="1">IF(AL87&lt;&gt;"",VLOOKUP('Semi 1'!AQ87-5*('Semi 1'!AN87-1),'Players Stats'!$B$136:$J$140,1+AO87),"")</f>
        <v/>
      </c>
      <c r="AV87" s="44" t="str">
        <f t="shared" ca="1" si="142"/>
        <v/>
      </c>
      <c r="AW87" s="27" t="str">
        <f t="shared" ca="1" si="101"/>
        <v/>
      </c>
      <c r="AX87" s="44" t="str">
        <f ca="1">IF(AL87&lt;&gt;"",IF(AV87="NO",VLOOKUP(AQ87,'Players Stats'!$C$88:$I$127,7),""),"")</f>
        <v/>
      </c>
      <c r="AY87" s="44" t="str">
        <f t="shared" ca="1" si="143"/>
        <v/>
      </c>
      <c r="AZ87" s="27" t="str">
        <f t="shared" ca="1" si="102"/>
        <v/>
      </c>
      <c r="BA87" s="44" t="str">
        <f ca="1">IF(AV87="NO",VLOOKUP(AQ87,'Players Stats'!$C$88:$H$127,7-'Semi 1'!AY87),"")</f>
        <v/>
      </c>
      <c r="BB87" s="44" t="str">
        <f t="shared" ca="1" si="144"/>
        <v/>
      </c>
      <c r="BC87" s="27" t="str">
        <f t="shared" ca="1" si="103"/>
        <v/>
      </c>
      <c r="BD87" s="44" t="str">
        <f ca="1">IF(BC87="","",IF(BC87&lt;=VLOOKUP(AQ87,'Players Stats'!$C$88:$L$127,10),"YES","NO"))</f>
        <v/>
      </c>
      <c r="BE87" s="27" t="str">
        <f t="shared" ca="1" si="104"/>
        <v/>
      </c>
      <c r="BF87" s="44" t="str">
        <f ca="1">IF(BD87="YES",IF(BE87&lt;=VLOOKUP(AQ87,'Players Stats'!$C$88:$H$127,6),1,0),"")</f>
        <v/>
      </c>
      <c r="BG87" s="27" t="str">
        <f t="shared" ca="1" si="105"/>
        <v/>
      </c>
      <c r="BH87" s="44" t="str">
        <f ca="1">IF(AND(BD87="YES",BG87&lt;&gt;""),IF(BG87&lt;=VLOOKUP(AQ87,'Players Stats'!$C$88:$H$127,6),1,0),"")</f>
        <v/>
      </c>
      <c r="BI87" s="27" t="str">
        <f t="shared" ca="1" si="106"/>
        <v/>
      </c>
      <c r="BJ87" s="44" t="str">
        <f ca="1">IF(BI87="","",IF(BI87&lt;=Simulation!$K$7,"YES","NO"))</f>
        <v/>
      </c>
      <c r="BK87" s="27" t="str">
        <f t="shared" ca="1" si="107"/>
        <v/>
      </c>
      <c r="BL87" s="44" t="str">
        <f ca="1">IF(BJ87="NO",IF(BK87&lt;=Simulation!$K$9,AN87,AO87),"")</f>
        <v/>
      </c>
      <c r="BN87" s="44" t="str">
        <f t="shared" ca="1" si="108"/>
        <v/>
      </c>
      <c r="BO87" s="6" t="str">
        <f t="shared" ca="1" si="109"/>
        <v/>
      </c>
      <c r="BP87" s="44" t="str">
        <f t="shared" ca="1" si="110"/>
        <v/>
      </c>
      <c r="BR87" s="44" t="str">
        <f t="shared" ca="1" si="81"/>
        <v/>
      </c>
      <c r="BS87" s="44" t="str">
        <f t="shared" ca="1" si="81"/>
        <v/>
      </c>
      <c r="BT87" s="44" t="str">
        <f t="shared" ca="1" si="81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45"/>
        <v/>
      </c>
      <c r="BY87" s="44" t="str">
        <f t="shared" ca="1" si="111"/>
        <v/>
      </c>
      <c r="BZ87" s="27" t="str">
        <f t="shared" ca="1" si="79"/>
        <v/>
      </c>
      <c r="CA87" s="44" t="str">
        <f t="shared" ca="1" si="112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13"/>
        <v/>
      </c>
      <c r="CE87" s="44" t="str">
        <f ca="1">IF(BV87&lt;&gt;"",VLOOKUP('Semi 1'!CA87-5*('Semi 1'!BX87-1),'Players Stats'!$B$136:$J$140,1+BY87),"")</f>
        <v/>
      </c>
      <c r="CF87" s="44" t="str">
        <f t="shared" ca="1" si="146"/>
        <v/>
      </c>
      <c r="CG87" s="27" t="str">
        <f t="shared" ca="1" si="114"/>
        <v/>
      </c>
      <c r="CH87" s="44" t="str">
        <f ca="1">IF(BV87&lt;&gt;"",IF(CF87="NO",VLOOKUP(CA87,'Players Stats'!$C$88:$I$127,7),""),"")</f>
        <v/>
      </c>
      <c r="CI87" s="44" t="str">
        <f t="shared" ca="1" si="147"/>
        <v/>
      </c>
      <c r="CJ87" s="27" t="str">
        <f t="shared" ca="1" si="115"/>
        <v/>
      </c>
      <c r="CK87" s="44" t="str">
        <f ca="1">IF(CF87="NO",VLOOKUP(CA87,'Players Stats'!$C$88:$H$127,7-'Semi 1'!CI87),"")</f>
        <v/>
      </c>
      <c r="CL87" s="44" t="str">
        <f t="shared" ca="1" si="148"/>
        <v/>
      </c>
      <c r="CM87" s="27" t="str">
        <f t="shared" ca="1" si="116"/>
        <v/>
      </c>
      <c r="CN87" s="44" t="str">
        <f ca="1">IF(CM87="","",IF(CM87&lt;=VLOOKUP(CA87,'Players Stats'!$C$88:$L$127,10),"YES","NO"))</f>
        <v/>
      </c>
      <c r="CO87" s="27" t="str">
        <f t="shared" ca="1" si="117"/>
        <v/>
      </c>
      <c r="CP87" s="44" t="str">
        <f ca="1">IF(CN87="YES",IF(CO87&lt;=VLOOKUP(CA87,'Players Stats'!$C$88:$H$127,6),1,0),"")</f>
        <v/>
      </c>
      <c r="CQ87" s="27" t="str">
        <f t="shared" ca="1" si="118"/>
        <v/>
      </c>
      <c r="CR87" s="44" t="str">
        <f ca="1">IF(AND(CN87="YES",CQ87&lt;&gt;""),IF(CQ87&lt;=VLOOKUP(CA87,'Players Stats'!$C$88:$H$127,6),1,0),"")</f>
        <v/>
      </c>
      <c r="CS87" s="27" t="str">
        <f t="shared" ca="1" si="119"/>
        <v/>
      </c>
      <c r="CT87" s="44" t="str">
        <f ca="1">IF(CS87="","",IF(CS87&lt;=Simulation!$K$7,"YES","NO"))</f>
        <v/>
      </c>
      <c r="CU87" s="27" t="str">
        <f t="shared" ca="1" si="120"/>
        <v/>
      </c>
      <c r="CV87" s="44" t="str">
        <f ca="1">IF(CT87="NO",IF(CU87&lt;=Simulation!$K$9,BX87,BY87),"")</f>
        <v/>
      </c>
      <c r="CX87" s="44" t="str">
        <f t="shared" ca="1" si="121"/>
        <v/>
      </c>
      <c r="CY87" s="6" t="str">
        <f t="shared" ca="1" si="122"/>
        <v/>
      </c>
      <c r="CZ87" s="44" t="str">
        <f t="shared" ca="1" si="123"/>
        <v/>
      </c>
      <c r="DB87" s="44" t="str">
        <f t="shared" ca="1" si="82"/>
        <v/>
      </c>
      <c r="DC87" s="44" t="str">
        <f t="shared" ca="1" si="82"/>
        <v/>
      </c>
      <c r="DD87" s="44" t="str">
        <f t="shared" ca="1" si="82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49"/>
        <v/>
      </c>
      <c r="DI87" s="44" t="str">
        <f t="shared" ca="1" si="124"/>
        <v/>
      </c>
      <c r="DJ87" s="27" t="str">
        <f t="shared" ca="1" si="80"/>
        <v/>
      </c>
      <c r="DK87" s="44" t="str">
        <f t="shared" ca="1" si="125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26"/>
        <v/>
      </c>
      <c r="DO87" s="44" t="str">
        <f ca="1">IF(DF87&lt;&gt;"",VLOOKUP('Semi 1'!DK87-5*('Semi 1'!DH87-1),'Players Stats'!$B$136:$J$140,1+DI87),"")</f>
        <v/>
      </c>
      <c r="DP87" s="44" t="str">
        <f t="shared" ca="1" si="150"/>
        <v/>
      </c>
      <c r="DQ87" s="27" t="str">
        <f t="shared" ca="1" si="127"/>
        <v/>
      </c>
      <c r="DR87" s="44" t="str">
        <f ca="1">IF(DF87&lt;&gt;"",IF(DP87="NO",VLOOKUP(DK87,'Players Stats'!$C$88:$I$127,7),""),"")</f>
        <v/>
      </c>
      <c r="DS87" s="44" t="str">
        <f t="shared" ca="1" si="151"/>
        <v/>
      </c>
      <c r="DT87" s="27" t="str">
        <f t="shared" ca="1" si="128"/>
        <v/>
      </c>
      <c r="DU87" s="44" t="str">
        <f ca="1">IF(DP87="NO",VLOOKUP(DK87,'Players Stats'!$C$88:$H$127,7-'Semi 1'!DS87),"")</f>
        <v/>
      </c>
      <c r="DV87" s="44" t="str">
        <f t="shared" ca="1" si="152"/>
        <v/>
      </c>
      <c r="DW87" s="27" t="str">
        <f t="shared" ca="1" si="129"/>
        <v/>
      </c>
      <c r="DX87" s="44" t="str">
        <f ca="1">IF(DW87="","",IF(DW87&lt;=VLOOKUP(DK87,'Players Stats'!$C$88:$L$127,10),"YES","NO"))</f>
        <v/>
      </c>
      <c r="DY87" s="27" t="str">
        <f t="shared" ca="1" si="130"/>
        <v/>
      </c>
      <c r="DZ87" s="44" t="str">
        <f ca="1">IF(DX87="YES",IF(DY87&lt;=VLOOKUP(DK87,'Players Stats'!$C$88:$H$127,6),1,0),"")</f>
        <v/>
      </c>
      <c r="EA87" s="27" t="str">
        <f t="shared" ca="1" si="131"/>
        <v/>
      </c>
      <c r="EB87" s="44" t="str">
        <f ca="1">IF(AND(DX87="YES",EA87&lt;&gt;""),IF(EA87&lt;=VLOOKUP(DK87,'Players Stats'!$C$88:$H$127,6),1,0),"")</f>
        <v/>
      </c>
      <c r="EC87" s="27" t="str">
        <f t="shared" ca="1" si="132"/>
        <v/>
      </c>
      <c r="ED87" s="44" t="str">
        <f ca="1">IF(EC87="","",IF(EC87&lt;=Simulation!$K$7,"YES","NO"))</f>
        <v/>
      </c>
      <c r="EE87" s="27" t="str">
        <f t="shared" ca="1" si="133"/>
        <v/>
      </c>
      <c r="EF87" s="44" t="str">
        <f ca="1">IF(ED87="NO",IF(EE87&lt;=Simulation!$K$9,DH87,DI87),"")</f>
        <v/>
      </c>
      <c r="EH87" s="44" t="str">
        <f t="shared" ca="1" si="134"/>
        <v/>
      </c>
      <c r="EI87" s="6" t="str">
        <f t="shared" ca="1" si="135"/>
        <v/>
      </c>
      <c r="EJ87" s="44" t="str">
        <f t="shared" ca="1" si="136"/>
        <v/>
      </c>
      <c r="EL87" s="44" t="str">
        <f t="shared" ca="1" si="83"/>
        <v/>
      </c>
      <c r="EM87" s="44" t="str">
        <f t="shared" ca="1" si="83"/>
        <v/>
      </c>
      <c r="EN87" s="44" t="str">
        <f t="shared" ca="1" si="83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37"/>
        <v/>
      </c>
      <c r="E88" s="44" t="str">
        <f t="shared" ca="1" si="84"/>
        <v/>
      </c>
      <c r="F88" s="27" t="str">
        <f t="shared" ca="1" si="85"/>
        <v/>
      </c>
      <c r="G88" s="44" t="str">
        <f t="shared" ca="1" si="86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27" t="str">
        <f t="shared" ca="1" si="87"/>
        <v/>
      </c>
      <c r="K88" s="44" t="str">
        <f ca="1">IF(B88&lt;&gt;"",VLOOKUP('Semi 1'!G88-5*('Semi 1'!D88-1),'Players Stats'!$B$136:$J$140,1+E88),"")</f>
        <v/>
      </c>
      <c r="L88" s="44" t="str">
        <f t="shared" ca="1" si="138"/>
        <v/>
      </c>
      <c r="M88" s="27" t="str">
        <f t="shared" ca="1" si="88"/>
        <v/>
      </c>
      <c r="N88" s="44" t="str">
        <f ca="1">IF(B88&lt;&gt;"",IF(L88="NO",VLOOKUP(G88,'Players Stats'!$C$88:$I$127,7),""),"")</f>
        <v/>
      </c>
      <c r="O88" s="44" t="str">
        <f t="shared" ca="1" si="139"/>
        <v/>
      </c>
      <c r="P88" s="27" t="str">
        <f t="shared" ca="1" si="89"/>
        <v/>
      </c>
      <c r="Q88" s="44" t="str">
        <f ca="1">IF(L88="NO",VLOOKUP(G88,'Players Stats'!$C$88:$H$127,7-'Semi 1'!O88),"")</f>
        <v/>
      </c>
      <c r="R88" s="44" t="str">
        <f t="shared" ca="1" si="140"/>
        <v/>
      </c>
      <c r="S88" s="27" t="str">
        <f t="shared" ca="1" si="90"/>
        <v/>
      </c>
      <c r="T88" s="44" t="str">
        <f ca="1">IF(S88="","",IF(S88&lt;=VLOOKUP(G88,'Players Stats'!$C$88:$L$127,10),"YES","NO"))</f>
        <v/>
      </c>
      <c r="U88" s="27" t="str">
        <f t="shared" ca="1" si="91"/>
        <v/>
      </c>
      <c r="V88" s="44" t="str">
        <f ca="1">IF(T88="YES",IF(U88&lt;=VLOOKUP(G88,'Players Stats'!$C$88:$H$127,6),1,0),"")</f>
        <v/>
      </c>
      <c r="W88" s="27" t="str">
        <f t="shared" ca="1" si="92"/>
        <v/>
      </c>
      <c r="X88" s="44" t="str">
        <f ca="1">IF(AND(T88="YES",W88&lt;&gt;""),IF(W88&lt;=VLOOKUP(G88,'Players Stats'!$C$88:$H$127,6),1,0),"")</f>
        <v/>
      </c>
      <c r="Y88" s="27" t="str">
        <f t="shared" ca="1" si="93"/>
        <v/>
      </c>
      <c r="Z88" s="44" t="str">
        <f ca="1">IF(Y88="","",IF(Y88&lt;=Simulation!$K$7,"YES","NO"))</f>
        <v/>
      </c>
      <c r="AA88" s="27" t="str">
        <f t="shared" ca="1" si="94"/>
        <v/>
      </c>
      <c r="AB88" s="44" t="str">
        <f ca="1">IF(Z88="NO",IF(AA88&lt;=Simulation!$K$9,D88,E88),"")</f>
        <v/>
      </c>
      <c r="AD88" s="44" t="str">
        <f t="shared" ca="1" si="95"/>
        <v/>
      </c>
      <c r="AE88" s="6" t="str">
        <f t="shared" ca="1" si="96"/>
        <v/>
      </c>
      <c r="AF88" s="44" t="str">
        <f t="shared" ca="1" si="97"/>
        <v/>
      </c>
      <c r="AH88" s="44" t="str">
        <f t="shared" ca="1" si="77"/>
        <v/>
      </c>
      <c r="AI88" s="44" t="str">
        <f t="shared" ca="1" si="77"/>
        <v/>
      </c>
      <c r="AJ88" s="44" t="str">
        <f t="shared" ca="1" si="77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41"/>
        <v/>
      </c>
      <c r="AO88" s="44" t="str">
        <f t="shared" ca="1" si="98"/>
        <v/>
      </c>
      <c r="AP88" s="27" t="str">
        <f t="shared" ca="1" si="78"/>
        <v/>
      </c>
      <c r="AQ88" s="44" t="str">
        <f t="shared" ca="1" si="99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00"/>
        <v/>
      </c>
      <c r="AU88" s="44" t="str">
        <f ca="1">IF(AL88&lt;&gt;"",VLOOKUP('Semi 1'!AQ88-5*('Semi 1'!AN88-1),'Players Stats'!$B$136:$J$140,1+AO88),"")</f>
        <v/>
      </c>
      <c r="AV88" s="44" t="str">
        <f t="shared" ca="1" si="142"/>
        <v/>
      </c>
      <c r="AW88" s="27" t="str">
        <f t="shared" ca="1" si="101"/>
        <v/>
      </c>
      <c r="AX88" s="44" t="str">
        <f ca="1">IF(AL88&lt;&gt;"",IF(AV88="NO",VLOOKUP(AQ88,'Players Stats'!$C$88:$I$127,7),""),"")</f>
        <v/>
      </c>
      <c r="AY88" s="44" t="str">
        <f t="shared" ca="1" si="143"/>
        <v/>
      </c>
      <c r="AZ88" s="27" t="str">
        <f t="shared" ca="1" si="102"/>
        <v/>
      </c>
      <c r="BA88" s="44" t="str">
        <f ca="1">IF(AV88="NO",VLOOKUP(AQ88,'Players Stats'!$C$88:$H$127,7-'Semi 1'!AY88),"")</f>
        <v/>
      </c>
      <c r="BB88" s="44" t="str">
        <f t="shared" ca="1" si="144"/>
        <v/>
      </c>
      <c r="BC88" s="27" t="str">
        <f t="shared" ca="1" si="103"/>
        <v/>
      </c>
      <c r="BD88" s="44" t="str">
        <f ca="1">IF(BC88="","",IF(BC88&lt;=VLOOKUP(AQ88,'Players Stats'!$C$88:$L$127,10),"YES","NO"))</f>
        <v/>
      </c>
      <c r="BE88" s="27" t="str">
        <f t="shared" ca="1" si="104"/>
        <v/>
      </c>
      <c r="BF88" s="44" t="str">
        <f ca="1">IF(BD88="YES",IF(BE88&lt;=VLOOKUP(AQ88,'Players Stats'!$C$88:$H$127,6),1,0),"")</f>
        <v/>
      </c>
      <c r="BG88" s="27" t="str">
        <f t="shared" ca="1" si="105"/>
        <v/>
      </c>
      <c r="BH88" s="44" t="str">
        <f ca="1">IF(AND(BD88="YES",BG88&lt;&gt;""),IF(BG88&lt;=VLOOKUP(AQ88,'Players Stats'!$C$88:$H$127,6),1,0),"")</f>
        <v/>
      </c>
      <c r="BI88" s="27" t="str">
        <f t="shared" ca="1" si="106"/>
        <v/>
      </c>
      <c r="BJ88" s="44" t="str">
        <f ca="1">IF(BI88="","",IF(BI88&lt;=Simulation!$K$7,"YES","NO"))</f>
        <v/>
      </c>
      <c r="BK88" s="27" t="str">
        <f t="shared" ca="1" si="107"/>
        <v/>
      </c>
      <c r="BL88" s="44" t="str">
        <f ca="1">IF(BJ88="NO",IF(BK88&lt;=Simulation!$K$9,AN88,AO88),"")</f>
        <v/>
      </c>
      <c r="BN88" s="44" t="str">
        <f t="shared" ca="1" si="108"/>
        <v/>
      </c>
      <c r="BO88" s="6" t="str">
        <f t="shared" ca="1" si="109"/>
        <v/>
      </c>
      <c r="BP88" s="44" t="str">
        <f t="shared" ca="1" si="110"/>
        <v/>
      </c>
      <c r="BR88" s="44" t="str">
        <f t="shared" ca="1" si="81"/>
        <v/>
      </c>
      <c r="BS88" s="44" t="str">
        <f t="shared" ca="1" si="81"/>
        <v/>
      </c>
      <c r="BT88" s="44" t="str">
        <f t="shared" ca="1" si="81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45"/>
        <v/>
      </c>
      <c r="BY88" s="44" t="str">
        <f t="shared" ca="1" si="111"/>
        <v/>
      </c>
      <c r="BZ88" s="27" t="str">
        <f t="shared" ca="1" si="79"/>
        <v/>
      </c>
      <c r="CA88" s="44" t="str">
        <f t="shared" ca="1" si="112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13"/>
        <v/>
      </c>
      <c r="CE88" s="44" t="str">
        <f ca="1">IF(BV88&lt;&gt;"",VLOOKUP('Semi 1'!CA88-5*('Semi 1'!BX88-1),'Players Stats'!$B$136:$J$140,1+BY88),"")</f>
        <v/>
      </c>
      <c r="CF88" s="44" t="str">
        <f t="shared" ca="1" si="146"/>
        <v/>
      </c>
      <c r="CG88" s="27" t="str">
        <f t="shared" ca="1" si="114"/>
        <v/>
      </c>
      <c r="CH88" s="44" t="str">
        <f ca="1">IF(BV88&lt;&gt;"",IF(CF88="NO",VLOOKUP(CA88,'Players Stats'!$C$88:$I$127,7),""),"")</f>
        <v/>
      </c>
      <c r="CI88" s="44" t="str">
        <f t="shared" ca="1" si="147"/>
        <v/>
      </c>
      <c r="CJ88" s="27" t="str">
        <f t="shared" ca="1" si="115"/>
        <v/>
      </c>
      <c r="CK88" s="44" t="str">
        <f ca="1">IF(CF88="NO",VLOOKUP(CA88,'Players Stats'!$C$88:$H$127,7-'Semi 1'!CI88),"")</f>
        <v/>
      </c>
      <c r="CL88" s="44" t="str">
        <f t="shared" ca="1" si="148"/>
        <v/>
      </c>
      <c r="CM88" s="27" t="str">
        <f t="shared" ca="1" si="116"/>
        <v/>
      </c>
      <c r="CN88" s="44" t="str">
        <f ca="1">IF(CM88="","",IF(CM88&lt;=VLOOKUP(CA88,'Players Stats'!$C$88:$L$127,10),"YES","NO"))</f>
        <v/>
      </c>
      <c r="CO88" s="27" t="str">
        <f t="shared" ca="1" si="117"/>
        <v/>
      </c>
      <c r="CP88" s="44" t="str">
        <f ca="1">IF(CN88="YES",IF(CO88&lt;=VLOOKUP(CA88,'Players Stats'!$C$88:$H$127,6),1,0),"")</f>
        <v/>
      </c>
      <c r="CQ88" s="27" t="str">
        <f t="shared" ca="1" si="118"/>
        <v/>
      </c>
      <c r="CR88" s="44" t="str">
        <f ca="1">IF(AND(CN88="YES",CQ88&lt;&gt;""),IF(CQ88&lt;=VLOOKUP(CA88,'Players Stats'!$C$88:$H$127,6),1,0),"")</f>
        <v/>
      </c>
      <c r="CS88" s="27" t="str">
        <f t="shared" ca="1" si="119"/>
        <v/>
      </c>
      <c r="CT88" s="44" t="str">
        <f ca="1">IF(CS88="","",IF(CS88&lt;=Simulation!$K$7,"YES","NO"))</f>
        <v/>
      </c>
      <c r="CU88" s="27" t="str">
        <f t="shared" ca="1" si="120"/>
        <v/>
      </c>
      <c r="CV88" s="44" t="str">
        <f ca="1">IF(CT88="NO",IF(CU88&lt;=Simulation!$K$9,BX88,BY88),"")</f>
        <v/>
      </c>
      <c r="CX88" s="44" t="str">
        <f t="shared" ca="1" si="121"/>
        <v/>
      </c>
      <c r="CY88" s="6" t="str">
        <f t="shared" ca="1" si="122"/>
        <v/>
      </c>
      <c r="CZ88" s="44" t="str">
        <f t="shared" ca="1" si="123"/>
        <v/>
      </c>
      <c r="DB88" s="44" t="str">
        <f t="shared" ca="1" si="82"/>
        <v/>
      </c>
      <c r="DC88" s="44" t="str">
        <f t="shared" ca="1" si="82"/>
        <v/>
      </c>
      <c r="DD88" s="44" t="str">
        <f t="shared" ca="1" si="82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49"/>
        <v/>
      </c>
      <c r="DI88" s="44" t="str">
        <f t="shared" ca="1" si="124"/>
        <v/>
      </c>
      <c r="DJ88" s="27" t="str">
        <f t="shared" ca="1" si="80"/>
        <v/>
      </c>
      <c r="DK88" s="44" t="str">
        <f t="shared" ca="1" si="125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26"/>
        <v/>
      </c>
      <c r="DO88" s="44" t="str">
        <f ca="1">IF(DF88&lt;&gt;"",VLOOKUP('Semi 1'!DK88-5*('Semi 1'!DH88-1),'Players Stats'!$B$136:$J$140,1+DI88),"")</f>
        <v/>
      </c>
      <c r="DP88" s="44" t="str">
        <f t="shared" ca="1" si="150"/>
        <v/>
      </c>
      <c r="DQ88" s="27" t="str">
        <f t="shared" ca="1" si="127"/>
        <v/>
      </c>
      <c r="DR88" s="44" t="str">
        <f ca="1">IF(DF88&lt;&gt;"",IF(DP88="NO",VLOOKUP(DK88,'Players Stats'!$C$88:$I$127,7),""),"")</f>
        <v/>
      </c>
      <c r="DS88" s="44" t="str">
        <f t="shared" ca="1" si="151"/>
        <v/>
      </c>
      <c r="DT88" s="27" t="str">
        <f t="shared" ca="1" si="128"/>
        <v/>
      </c>
      <c r="DU88" s="44" t="str">
        <f ca="1">IF(DP88="NO",VLOOKUP(DK88,'Players Stats'!$C$88:$H$127,7-'Semi 1'!DS88),"")</f>
        <v/>
      </c>
      <c r="DV88" s="44" t="str">
        <f t="shared" ca="1" si="152"/>
        <v/>
      </c>
      <c r="DW88" s="27" t="str">
        <f t="shared" ca="1" si="129"/>
        <v/>
      </c>
      <c r="DX88" s="44" t="str">
        <f ca="1">IF(DW88="","",IF(DW88&lt;=VLOOKUP(DK88,'Players Stats'!$C$88:$L$127,10),"YES","NO"))</f>
        <v/>
      </c>
      <c r="DY88" s="27" t="str">
        <f t="shared" ca="1" si="130"/>
        <v/>
      </c>
      <c r="DZ88" s="44" t="str">
        <f ca="1">IF(DX88="YES",IF(DY88&lt;=VLOOKUP(DK88,'Players Stats'!$C$88:$H$127,6),1,0),"")</f>
        <v/>
      </c>
      <c r="EA88" s="27" t="str">
        <f t="shared" ca="1" si="131"/>
        <v/>
      </c>
      <c r="EB88" s="44" t="str">
        <f ca="1">IF(AND(DX88="YES",EA88&lt;&gt;""),IF(EA88&lt;=VLOOKUP(DK88,'Players Stats'!$C$88:$H$127,6),1,0),"")</f>
        <v/>
      </c>
      <c r="EC88" s="27" t="str">
        <f t="shared" ca="1" si="132"/>
        <v/>
      </c>
      <c r="ED88" s="44" t="str">
        <f ca="1">IF(EC88="","",IF(EC88&lt;=Simulation!$K$7,"YES","NO"))</f>
        <v/>
      </c>
      <c r="EE88" s="27" t="str">
        <f t="shared" ca="1" si="133"/>
        <v/>
      </c>
      <c r="EF88" s="44" t="str">
        <f ca="1">IF(ED88="NO",IF(EE88&lt;=Simulation!$K$9,DH88,DI88),"")</f>
        <v/>
      </c>
      <c r="EH88" s="44" t="str">
        <f t="shared" ca="1" si="134"/>
        <v/>
      </c>
      <c r="EI88" s="6" t="str">
        <f t="shared" ca="1" si="135"/>
        <v/>
      </c>
      <c r="EJ88" s="44" t="str">
        <f t="shared" ca="1" si="136"/>
        <v/>
      </c>
      <c r="EL88" s="44" t="str">
        <f t="shared" ca="1" si="83"/>
        <v/>
      </c>
      <c r="EM88" s="44" t="str">
        <f t="shared" ca="1" si="83"/>
        <v/>
      </c>
      <c r="EN88" s="44" t="str">
        <f t="shared" ca="1" si="83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37"/>
        <v/>
      </c>
      <c r="E89" s="44" t="str">
        <f t="shared" ca="1" si="84"/>
        <v/>
      </c>
      <c r="F89" s="27" t="str">
        <f t="shared" ca="1" si="85"/>
        <v/>
      </c>
      <c r="G89" s="44" t="str">
        <f t="shared" ca="1" si="86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27" t="str">
        <f t="shared" ca="1" si="87"/>
        <v/>
      </c>
      <c r="K89" s="44" t="str">
        <f ca="1">IF(B89&lt;&gt;"",VLOOKUP('Semi 1'!G89-5*('Semi 1'!D89-1),'Players Stats'!$B$136:$J$140,1+E89),"")</f>
        <v/>
      </c>
      <c r="L89" s="44" t="str">
        <f t="shared" ca="1" si="138"/>
        <v/>
      </c>
      <c r="M89" s="27" t="str">
        <f t="shared" ca="1" si="88"/>
        <v/>
      </c>
      <c r="N89" s="44" t="str">
        <f ca="1">IF(B89&lt;&gt;"",IF(L89="NO",VLOOKUP(G89,'Players Stats'!$C$88:$I$127,7),""),"")</f>
        <v/>
      </c>
      <c r="O89" s="44" t="str">
        <f t="shared" ca="1" si="139"/>
        <v/>
      </c>
      <c r="P89" s="27" t="str">
        <f t="shared" ca="1" si="89"/>
        <v/>
      </c>
      <c r="Q89" s="44" t="str">
        <f ca="1">IF(L89="NO",VLOOKUP(G89,'Players Stats'!$C$88:$H$127,7-'Semi 1'!O89),"")</f>
        <v/>
      </c>
      <c r="R89" s="44" t="str">
        <f t="shared" ca="1" si="140"/>
        <v/>
      </c>
      <c r="S89" s="27" t="str">
        <f t="shared" ca="1" si="90"/>
        <v/>
      </c>
      <c r="T89" s="44" t="str">
        <f ca="1">IF(S89="","",IF(S89&lt;=VLOOKUP(G89,'Players Stats'!$C$88:$L$127,10),"YES","NO"))</f>
        <v/>
      </c>
      <c r="U89" s="27" t="str">
        <f t="shared" ca="1" si="91"/>
        <v/>
      </c>
      <c r="V89" s="44" t="str">
        <f ca="1">IF(T89="YES",IF(U89&lt;=VLOOKUP(G89,'Players Stats'!$C$88:$H$127,6),1,0),"")</f>
        <v/>
      </c>
      <c r="W89" s="27" t="str">
        <f t="shared" ca="1" si="92"/>
        <v/>
      </c>
      <c r="X89" s="44" t="str">
        <f ca="1">IF(AND(T89="YES",W89&lt;&gt;""),IF(W89&lt;=VLOOKUP(G89,'Players Stats'!$C$88:$H$127,6),1,0),"")</f>
        <v/>
      </c>
      <c r="Y89" s="27" t="str">
        <f t="shared" ca="1" si="93"/>
        <v/>
      </c>
      <c r="Z89" s="44" t="str">
        <f ca="1">IF(Y89="","",IF(Y89&lt;=Simulation!$K$7,"YES","NO"))</f>
        <v/>
      </c>
      <c r="AA89" s="27" t="str">
        <f t="shared" ca="1" si="94"/>
        <v/>
      </c>
      <c r="AB89" s="44" t="str">
        <f ca="1">IF(Z89="NO",IF(AA89&lt;=Simulation!$K$9,D89,E89),"")</f>
        <v/>
      </c>
      <c r="AD89" s="44" t="str">
        <f t="shared" ca="1" si="95"/>
        <v/>
      </c>
      <c r="AE89" s="6" t="str">
        <f t="shared" ca="1" si="96"/>
        <v/>
      </c>
      <c r="AF89" s="44" t="str">
        <f t="shared" ca="1" si="97"/>
        <v/>
      </c>
      <c r="AH89" s="44" t="str">
        <f t="shared" ca="1" si="77"/>
        <v/>
      </c>
      <c r="AI89" s="44" t="str">
        <f t="shared" ca="1" si="77"/>
        <v/>
      </c>
      <c r="AJ89" s="44" t="str">
        <f t="shared" ca="1" si="77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41"/>
        <v/>
      </c>
      <c r="AO89" s="44" t="str">
        <f t="shared" ca="1" si="98"/>
        <v/>
      </c>
      <c r="AP89" s="27" t="str">
        <f t="shared" ca="1" si="78"/>
        <v/>
      </c>
      <c r="AQ89" s="44" t="str">
        <f t="shared" ca="1" si="99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00"/>
        <v/>
      </c>
      <c r="AU89" s="44" t="str">
        <f ca="1">IF(AL89&lt;&gt;"",VLOOKUP('Semi 1'!AQ89-5*('Semi 1'!AN89-1),'Players Stats'!$B$136:$J$140,1+AO89),"")</f>
        <v/>
      </c>
      <c r="AV89" s="44" t="str">
        <f t="shared" ca="1" si="142"/>
        <v/>
      </c>
      <c r="AW89" s="27" t="str">
        <f t="shared" ca="1" si="101"/>
        <v/>
      </c>
      <c r="AX89" s="44" t="str">
        <f ca="1">IF(AL89&lt;&gt;"",IF(AV89="NO",VLOOKUP(AQ89,'Players Stats'!$C$88:$I$127,7),""),"")</f>
        <v/>
      </c>
      <c r="AY89" s="44" t="str">
        <f t="shared" ca="1" si="143"/>
        <v/>
      </c>
      <c r="AZ89" s="27" t="str">
        <f t="shared" ca="1" si="102"/>
        <v/>
      </c>
      <c r="BA89" s="44" t="str">
        <f ca="1">IF(AV89="NO",VLOOKUP(AQ89,'Players Stats'!$C$88:$H$127,7-'Semi 1'!AY89),"")</f>
        <v/>
      </c>
      <c r="BB89" s="44" t="str">
        <f t="shared" ca="1" si="144"/>
        <v/>
      </c>
      <c r="BC89" s="27" t="str">
        <f t="shared" ca="1" si="103"/>
        <v/>
      </c>
      <c r="BD89" s="44" t="str">
        <f ca="1">IF(BC89="","",IF(BC89&lt;=VLOOKUP(AQ89,'Players Stats'!$C$88:$L$127,10),"YES","NO"))</f>
        <v/>
      </c>
      <c r="BE89" s="27" t="str">
        <f t="shared" ca="1" si="104"/>
        <v/>
      </c>
      <c r="BF89" s="44" t="str">
        <f ca="1">IF(BD89="YES",IF(BE89&lt;=VLOOKUP(AQ89,'Players Stats'!$C$88:$H$127,6),1,0),"")</f>
        <v/>
      </c>
      <c r="BG89" s="27" t="str">
        <f t="shared" ca="1" si="105"/>
        <v/>
      </c>
      <c r="BH89" s="44" t="str">
        <f ca="1">IF(AND(BD89="YES",BG89&lt;&gt;""),IF(BG89&lt;=VLOOKUP(AQ89,'Players Stats'!$C$88:$H$127,6),1,0),"")</f>
        <v/>
      </c>
      <c r="BI89" s="27" t="str">
        <f t="shared" ca="1" si="106"/>
        <v/>
      </c>
      <c r="BJ89" s="44" t="str">
        <f ca="1">IF(BI89="","",IF(BI89&lt;=Simulation!$K$7,"YES","NO"))</f>
        <v/>
      </c>
      <c r="BK89" s="27" t="str">
        <f t="shared" ca="1" si="107"/>
        <v/>
      </c>
      <c r="BL89" s="44" t="str">
        <f ca="1">IF(BJ89="NO",IF(BK89&lt;=Simulation!$K$9,AN89,AO89),"")</f>
        <v/>
      </c>
      <c r="BN89" s="44" t="str">
        <f t="shared" ca="1" si="108"/>
        <v/>
      </c>
      <c r="BO89" s="6" t="str">
        <f t="shared" ca="1" si="109"/>
        <v/>
      </c>
      <c r="BP89" s="44" t="str">
        <f t="shared" ca="1" si="110"/>
        <v/>
      </c>
      <c r="BR89" s="44" t="str">
        <f t="shared" ca="1" si="81"/>
        <v/>
      </c>
      <c r="BS89" s="44" t="str">
        <f t="shared" ca="1" si="81"/>
        <v/>
      </c>
      <c r="BT89" s="44" t="str">
        <f t="shared" ca="1" si="81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45"/>
        <v/>
      </c>
      <c r="BY89" s="44" t="str">
        <f t="shared" ca="1" si="111"/>
        <v/>
      </c>
      <c r="BZ89" s="27" t="str">
        <f t="shared" ca="1" si="79"/>
        <v/>
      </c>
      <c r="CA89" s="44" t="str">
        <f t="shared" ca="1" si="112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13"/>
        <v/>
      </c>
      <c r="CE89" s="44" t="str">
        <f ca="1">IF(BV89&lt;&gt;"",VLOOKUP('Semi 1'!CA89-5*('Semi 1'!BX89-1),'Players Stats'!$B$136:$J$140,1+BY89),"")</f>
        <v/>
      </c>
      <c r="CF89" s="44" t="str">
        <f t="shared" ca="1" si="146"/>
        <v/>
      </c>
      <c r="CG89" s="27" t="str">
        <f t="shared" ca="1" si="114"/>
        <v/>
      </c>
      <c r="CH89" s="44" t="str">
        <f ca="1">IF(BV89&lt;&gt;"",IF(CF89="NO",VLOOKUP(CA89,'Players Stats'!$C$88:$I$127,7),""),"")</f>
        <v/>
      </c>
      <c r="CI89" s="44" t="str">
        <f t="shared" ca="1" si="147"/>
        <v/>
      </c>
      <c r="CJ89" s="27" t="str">
        <f t="shared" ca="1" si="115"/>
        <v/>
      </c>
      <c r="CK89" s="44" t="str">
        <f ca="1">IF(CF89="NO",VLOOKUP(CA89,'Players Stats'!$C$88:$H$127,7-'Semi 1'!CI89),"")</f>
        <v/>
      </c>
      <c r="CL89" s="44" t="str">
        <f t="shared" ca="1" si="148"/>
        <v/>
      </c>
      <c r="CM89" s="27" t="str">
        <f t="shared" ca="1" si="116"/>
        <v/>
      </c>
      <c r="CN89" s="44" t="str">
        <f ca="1">IF(CM89="","",IF(CM89&lt;=VLOOKUP(CA89,'Players Stats'!$C$88:$L$127,10),"YES","NO"))</f>
        <v/>
      </c>
      <c r="CO89" s="27" t="str">
        <f t="shared" ca="1" si="117"/>
        <v/>
      </c>
      <c r="CP89" s="44" t="str">
        <f ca="1">IF(CN89="YES",IF(CO89&lt;=VLOOKUP(CA89,'Players Stats'!$C$88:$H$127,6),1,0),"")</f>
        <v/>
      </c>
      <c r="CQ89" s="27" t="str">
        <f t="shared" ca="1" si="118"/>
        <v/>
      </c>
      <c r="CR89" s="44" t="str">
        <f ca="1">IF(AND(CN89="YES",CQ89&lt;&gt;""),IF(CQ89&lt;=VLOOKUP(CA89,'Players Stats'!$C$88:$H$127,6),1,0),"")</f>
        <v/>
      </c>
      <c r="CS89" s="27" t="str">
        <f t="shared" ca="1" si="119"/>
        <v/>
      </c>
      <c r="CT89" s="44" t="str">
        <f ca="1">IF(CS89="","",IF(CS89&lt;=Simulation!$K$7,"YES","NO"))</f>
        <v/>
      </c>
      <c r="CU89" s="27" t="str">
        <f t="shared" ca="1" si="120"/>
        <v/>
      </c>
      <c r="CV89" s="44" t="str">
        <f ca="1">IF(CT89="NO",IF(CU89&lt;=Simulation!$K$9,BX89,BY89),"")</f>
        <v/>
      </c>
      <c r="CX89" s="44" t="str">
        <f t="shared" ca="1" si="121"/>
        <v/>
      </c>
      <c r="CY89" s="6" t="str">
        <f t="shared" ca="1" si="122"/>
        <v/>
      </c>
      <c r="CZ89" s="44" t="str">
        <f t="shared" ca="1" si="123"/>
        <v/>
      </c>
      <c r="DB89" s="44" t="str">
        <f t="shared" ca="1" si="82"/>
        <v/>
      </c>
      <c r="DC89" s="44" t="str">
        <f t="shared" ca="1" si="82"/>
        <v/>
      </c>
      <c r="DD89" s="44" t="str">
        <f t="shared" ca="1" si="82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49"/>
        <v/>
      </c>
      <c r="DI89" s="44" t="str">
        <f t="shared" ca="1" si="124"/>
        <v/>
      </c>
      <c r="DJ89" s="27" t="str">
        <f t="shared" ca="1" si="80"/>
        <v/>
      </c>
      <c r="DK89" s="44" t="str">
        <f t="shared" ca="1" si="125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26"/>
        <v/>
      </c>
      <c r="DO89" s="44" t="str">
        <f ca="1">IF(DF89&lt;&gt;"",VLOOKUP('Semi 1'!DK89-5*('Semi 1'!DH89-1),'Players Stats'!$B$136:$J$140,1+DI89),"")</f>
        <v/>
      </c>
      <c r="DP89" s="44" t="str">
        <f t="shared" ca="1" si="150"/>
        <v/>
      </c>
      <c r="DQ89" s="27" t="str">
        <f t="shared" ca="1" si="127"/>
        <v/>
      </c>
      <c r="DR89" s="44" t="str">
        <f ca="1">IF(DF89&lt;&gt;"",IF(DP89="NO",VLOOKUP(DK89,'Players Stats'!$C$88:$I$127,7),""),"")</f>
        <v/>
      </c>
      <c r="DS89" s="44" t="str">
        <f t="shared" ca="1" si="151"/>
        <v/>
      </c>
      <c r="DT89" s="27" t="str">
        <f t="shared" ca="1" si="128"/>
        <v/>
      </c>
      <c r="DU89" s="44" t="str">
        <f ca="1">IF(DP89="NO",VLOOKUP(DK89,'Players Stats'!$C$88:$H$127,7-'Semi 1'!DS89),"")</f>
        <v/>
      </c>
      <c r="DV89" s="44" t="str">
        <f t="shared" ca="1" si="152"/>
        <v/>
      </c>
      <c r="DW89" s="27" t="str">
        <f t="shared" ca="1" si="129"/>
        <v/>
      </c>
      <c r="DX89" s="44" t="str">
        <f ca="1">IF(DW89="","",IF(DW89&lt;=VLOOKUP(DK89,'Players Stats'!$C$88:$L$127,10),"YES","NO"))</f>
        <v/>
      </c>
      <c r="DY89" s="27" t="str">
        <f t="shared" ca="1" si="130"/>
        <v/>
      </c>
      <c r="DZ89" s="44" t="str">
        <f ca="1">IF(DX89="YES",IF(DY89&lt;=VLOOKUP(DK89,'Players Stats'!$C$88:$H$127,6),1,0),"")</f>
        <v/>
      </c>
      <c r="EA89" s="27" t="str">
        <f t="shared" ca="1" si="131"/>
        <v/>
      </c>
      <c r="EB89" s="44" t="str">
        <f ca="1">IF(AND(DX89="YES",EA89&lt;&gt;""),IF(EA89&lt;=VLOOKUP(DK89,'Players Stats'!$C$88:$H$127,6),1,0),"")</f>
        <v/>
      </c>
      <c r="EC89" s="27" t="str">
        <f t="shared" ca="1" si="132"/>
        <v/>
      </c>
      <c r="ED89" s="44" t="str">
        <f ca="1">IF(EC89="","",IF(EC89&lt;=Simulation!$K$7,"YES","NO"))</f>
        <v/>
      </c>
      <c r="EE89" s="27" t="str">
        <f t="shared" ca="1" si="133"/>
        <v/>
      </c>
      <c r="EF89" s="44" t="str">
        <f ca="1">IF(ED89="NO",IF(EE89&lt;=Simulation!$K$9,DH89,DI89),"")</f>
        <v/>
      </c>
      <c r="EH89" s="44" t="str">
        <f t="shared" ca="1" si="134"/>
        <v/>
      </c>
      <c r="EI89" s="6" t="str">
        <f t="shared" ca="1" si="135"/>
        <v/>
      </c>
      <c r="EJ89" s="44" t="str">
        <f t="shared" ca="1" si="136"/>
        <v/>
      </c>
      <c r="EL89" s="44" t="str">
        <f t="shared" ca="1" si="83"/>
        <v/>
      </c>
      <c r="EM89" s="44" t="str">
        <f t="shared" ca="1" si="83"/>
        <v/>
      </c>
      <c r="EN89" s="44" t="str">
        <f t="shared" ca="1" si="83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37"/>
        <v/>
      </c>
      <c r="E90" s="44" t="str">
        <f t="shared" ca="1" si="84"/>
        <v/>
      </c>
      <c r="F90" s="27" t="str">
        <f t="shared" ca="1" si="85"/>
        <v/>
      </c>
      <c r="G90" s="44" t="str">
        <f t="shared" ca="1" si="86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27" t="str">
        <f t="shared" ca="1" si="87"/>
        <v/>
      </c>
      <c r="K90" s="44" t="str">
        <f ca="1">IF(B90&lt;&gt;"",VLOOKUP('Semi 1'!G90-5*('Semi 1'!D90-1),'Players Stats'!$B$136:$J$140,1+E90),"")</f>
        <v/>
      </c>
      <c r="L90" s="44" t="str">
        <f t="shared" ca="1" si="138"/>
        <v/>
      </c>
      <c r="M90" s="27" t="str">
        <f t="shared" ca="1" si="88"/>
        <v/>
      </c>
      <c r="N90" s="44" t="str">
        <f ca="1">IF(B90&lt;&gt;"",IF(L90="NO",VLOOKUP(G90,'Players Stats'!$C$88:$I$127,7),""),"")</f>
        <v/>
      </c>
      <c r="O90" s="44" t="str">
        <f t="shared" ca="1" si="139"/>
        <v/>
      </c>
      <c r="P90" s="27" t="str">
        <f t="shared" ca="1" si="89"/>
        <v/>
      </c>
      <c r="Q90" s="44" t="str">
        <f ca="1">IF(L90="NO",VLOOKUP(G90,'Players Stats'!$C$88:$H$127,7-'Semi 1'!O90),"")</f>
        <v/>
      </c>
      <c r="R90" s="44" t="str">
        <f t="shared" ca="1" si="140"/>
        <v/>
      </c>
      <c r="S90" s="27" t="str">
        <f t="shared" ca="1" si="90"/>
        <v/>
      </c>
      <c r="T90" s="44" t="str">
        <f ca="1">IF(S90="","",IF(S90&lt;=VLOOKUP(G90,'Players Stats'!$C$88:$L$127,10),"YES","NO"))</f>
        <v/>
      </c>
      <c r="U90" s="27" t="str">
        <f t="shared" ca="1" si="91"/>
        <v/>
      </c>
      <c r="V90" s="44" t="str">
        <f ca="1">IF(T90="YES",IF(U90&lt;=VLOOKUP(G90,'Players Stats'!$C$88:$H$127,6),1,0),"")</f>
        <v/>
      </c>
      <c r="W90" s="27" t="str">
        <f t="shared" ca="1" si="92"/>
        <v/>
      </c>
      <c r="X90" s="44" t="str">
        <f ca="1">IF(AND(T90="YES",W90&lt;&gt;""),IF(W90&lt;=VLOOKUP(G90,'Players Stats'!$C$88:$H$127,6),1,0),"")</f>
        <v/>
      </c>
      <c r="Y90" s="27" t="str">
        <f t="shared" ca="1" si="93"/>
        <v/>
      </c>
      <c r="Z90" s="44" t="str">
        <f ca="1">IF(Y90="","",IF(Y90&lt;=Simulation!$K$7,"YES","NO"))</f>
        <v/>
      </c>
      <c r="AA90" s="27" t="str">
        <f t="shared" ca="1" si="94"/>
        <v/>
      </c>
      <c r="AB90" s="44" t="str">
        <f ca="1">IF(Z90="NO",IF(AA90&lt;=Simulation!$K$9,D90,E90),"")</f>
        <v/>
      </c>
      <c r="AD90" s="44" t="str">
        <f t="shared" ca="1" si="95"/>
        <v/>
      </c>
      <c r="AE90" s="6" t="str">
        <f t="shared" ca="1" si="96"/>
        <v/>
      </c>
      <c r="AF90" s="44" t="str">
        <f t="shared" ca="1" si="97"/>
        <v/>
      </c>
      <c r="AH90" s="44" t="str">
        <f t="shared" ca="1" si="77"/>
        <v/>
      </c>
      <c r="AI90" s="44" t="str">
        <f t="shared" ca="1" si="77"/>
        <v/>
      </c>
      <c r="AJ90" s="44" t="str">
        <f t="shared" ca="1" si="77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41"/>
        <v/>
      </c>
      <c r="AO90" s="44" t="str">
        <f t="shared" ca="1" si="98"/>
        <v/>
      </c>
      <c r="AP90" s="27" t="str">
        <f t="shared" ca="1" si="78"/>
        <v/>
      </c>
      <c r="AQ90" s="44" t="str">
        <f t="shared" ca="1" si="99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00"/>
        <v/>
      </c>
      <c r="AU90" s="44" t="str">
        <f ca="1">IF(AL90&lt;&gt;"",VLOOKUP('Semi 1'!AQ90-5*('Semi 1'!AN90-1),'Players Stats'!$B$136:$J$140,1+AO90),"")</f>
        <v/>
      </c>
      <c r="AV90" s="44" t="str">
        <f t="shared" ca="1" si="142"/>
        <v/>
      </c>
      <c r="AW90" s="27" t="str">
        <f t="shared" ca="1" si="101"/>
        <v/>
      </c>
      <c r="AX90" s="44" t="str">
        <f ca="1">IF(AL90&lt;&gt;"",IF(AV90="NO",VLOOKUP(AQ90,'Players Stats'!$C$88:$I$127,7),""),"")</f>
        <v/>
      </c>
      <c r="AY90" s="44" t="str">
        <f t="shared" ca="1" si="143"/>
        <v/>
      </c>
      <c r="AZ90" s="27" t="str">
        <f t="shared" ca="1" si="102"/>
        <v/>
      </c>
      <c r="BA90" s="44" t="str">
        <f ca="1">IF(AV90="NO",VLOOKUP(AQ90,'Players Stats'!$C$88:$H$127,7-'Semi 1'!AY90),"")</f>
        <v/>
      </c>
      <c r="BB90" s="44" t="str">
        <f t="shared" ca="1" si="144"/>
        <v/>
      </c>
      <c r="BC90" s="27" t="str">
        <f t="shared" ca="1" si="103"/>
        <v/>
      </c>
      <c r="BD90" s="44" t="str">
        <f ca="1">IF(BC90="","",IF(BC90&lt;=VLOOKUP(AQ90,'Players Stats'!$C$88:$L$127,10),"YES","NO"))</f>
        <v/>
      </c>
      <c r="BE90" s="27" t="str">
        <f t="shared" ca="1" si="104"/>
        <v/>
      </c>
      <c r="BF90" s="44" t="str">
        <f ca="1">IF(BD90="YES",IF(BE90&lt;=VLOOKUP(AQ90,'Players Stats'!$C$88:$H$127,6),1,0),"")</f>
        <v/>
      </c>
      <c r="BG90" s="27" t="str">
        <f t="shared" ca="1" si="105"/>
        <v/>
      </c>
      <c r="BH90" s="44" t="str">
        <f ca="1">IF(AND(BD90="YES",BG90&lt;&gt;""),IF(BG90&lt;=VLOOKUP(AQ90,'Players Stats'!$C$88:$H$127,6),1,0),"")</f>
        <v/>
      </c>
      <c r="BI90" s="27" t="str">
        <f t="shared" ca="1" si="106"/>
        <v/>
      </c>
      <c r="BJ90" s="44" t="str">
        <f ca="1">IF(BI90="","",IF(BI90&lt;=Simulation!$K$7,"YES","NO"))</f>
        <v/>
      </c>
      <c r="BK90" s="27" t="str">
        <f t="shared" ca="1" si="107"/>
        <v/>
      </c>
      <c r="BL90" s="44" t="str">
        <f ca="1">IF(BJ90="NO",IF(BK90&lt;=Simulation!$K$9,AN90,AO90),"")</f>
        <v/>
      </c>
      <c r="BN90" s="44" t="str">
        <f t="shared" ca="1" si="108"/>
        <v/>
      </c>
      <c r="BO90" s="6" t="str">
        <f t="shared" ca="1" si="109"/>
        <v/>
      </c>
      <c r="BP90" s="44" t="str">
        <f t="shared" ca="1" si="110"/>
        <v/>
      </c>
      <c r="BR90" s="44" t="str">
        <f t="shared" ca="1" si="81"/>
        <v/>
      </c>
      <c r="BS90" s="44" t="str">
        <f t="shared" ca="1" si="81"/>
        <v/>
      </c>
      <c r="BT90" s="44" t="str">
        <f t="shared" ca="1" si="81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45"/>
        <v/>
      </c>
      <c r="BY90" s="44" t="str">
        <f t="shared" ca="1" si="111"/>
        <v/>
      </c>
      <c r="BZ90" s="27" t="str">
        <f t="shared" ca="1" si="79"/>
        <v/>
      </c>
      <c r="CA90" s="44" t="str">
        <f t="shared" ca="1" si="112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13"/>
        <v/>
      </c>
      <c r="CE90" s="44" t="str">
        <f ca="1">IF(BV90&lt;&gt;"",VLOOKUP('Semi 1'!CA90-5*('Semi 1'!BX90-1),'Players Stats'!$B$136:$J$140,1+BY90),"")</f>
        <v/>
      </c>
      <c r="CF90" s="44" t="str">
        <f t="shared" ca="1" si="146"/>
        <v/>
      </c>
      <c r="CG90" s="27" t="str">
        <f t="shared" ca="1" si="114"/>
        <v/>
      </c>
      <c r="CH90" s="44" t="str">
        <f ca="1">IF(BV90&lt;&gt;"",IF(CF90="NO",VLOOKUP(CA90,'Players Stats'!$C$88:$I$127,7),""),"")</f>
        <v/>
      </c>
      <c r="CI90" s="44" t="str">
        <f t="shared" ca="1" si="147"/>
        <v/>
      </c>
      <c r="CJ90" s="27" t="str">
        <f t="shared" ca="1" si="115"/>
        <v/>
      </c>
      <c r="CK90" s="44" t="str">
        <f ca="1">IF(CF90="NO",VLOOKUP(CA90,'Players Stats'!$C$88:$H$127,7-'Semi 1'!CI90),"")</f>
        <v/>
      </c>
      <c r="CL90" s="44" t="str">
        <f t="shared" ca="1" si="148"/>
        <v/>
      </c>
      <c r="CM90" s="27" t="str">
        <f t="shared" ca="1" si="116"/>
        <v/>
      </c>
      <c r="CN90" s="44" t="str">
        <f ca="1">IF(CM90="","",IF(CM90&lt;=VLOOKUP(CA90,'Players Stats'!$C$88:$L$127,10),"YES","NO"))</f>
        <v/>
      </c>
      <c r="CO90" s="27" t="str">
        <f t="shared" ca="1" si="117"/>
        <v/>
      </c>
      <c r="CP90" s="44" t="str">
        <f ca="1">IF(CN90="YES",IF(CO90&lt;=VLOOKUP(CA90,'Players Stats'!$C$88:$H$127,6),1,0),"")</f>
        <v/>
      </c>
      <c r="CQ90" s="27" t="str">
        <f t="shared" ca="1" si="118"/>
        <v/>
      </c>
      <c r="CR90" s="44" t="str">
        <f ca="1">IF(AND(CN90="YES",CQ90&lt;&gt;""),IF(CQ90&lt;=VLOOKUP(CA90,'Players Stats'!$C$88:$H$127,6),1,0),"")</f>
        <v/>
      </c>
      <c r="CS90" s="27" t="str">
        <f t="shared" ca="1" si="119"/>
        <v/>
      </c>
      <c r="CT90" s="44" t="str">
        <f ca="1">IF(CS90="","",IF(CS90&lt;=Simulation!$K$7,"YES","NO"))</f>
        <v/>
      </c>
      <c r="CU90" s="27" t="str">
        <f t="shared" ca="1" si="120"/>
        <v/>
      </c>
      <c r="CV90" s="44" t="str">
        <f ca="1">IF(CT90="NO",IF(CU90&lt;=Simulation!$K$9,BX90,BY90),"")</f>
        <v/>
      </c>
      <c r="CX90" s="44" t="str">
        <f t="shared" ca="1" si="121"/>
        <v/>
      </c>
      <c r="CY90" s="6" t="str">
        <f t="shared" ca="1" si="122"/>
        <v/>
      </c>
      <c r="CZ90" s="44" t="str">
        <f t="shared" ca="1" si="123"/>
        <v/>
      </c>
      <c r="DB90" s="44" t="str">
        <f t="shared" ca="1" si="82"/>
        <v/>
      </c>
      <c r="DC90" s="44" t="str">
        <f t="shared" ca="1" si="82"/>
        <v/>
      </c>
      <c r="DD90" s="44" t="str">
        <f t="shared" ca="1" si="82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49"/>
        <v/>
      </c>
      <c r="DI90" s="44" t="str">
        <f t="shared" ca="1" si="124"/>
        <v/>
      </c>
      <c r="DJ90" s="27" t="str">
        <f t="shared" ca="1" si="80"/>
        <v/>
      </c>
      <c r="DK90" s="44" t="str">
        <f t="shared" ca="1" si="125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26"/>
        <v/>
      </c>
      <c r="DO90" s="44" t="str">
        <f ca="1">IF(DF90&lt;&gt;"",VLOOKUP('Semi 1'!DK90-5*('Semi 1'!DH90-1),'Players Stats'!$B$136:$J$140,1+DI90),"")</f>
        <v/>
      </c>
      <c r="DP90" s="44" t="str">
        <f t="shared" ca="1" si="150"/>
        <v/>
      </c>
      <c r="DQ90" s="27" t="str">
        <f t="shared" ca="1" si="127"/>
        <v/>
      </c>
      <c r="DR90" s="44" t="str">
        <f ca="1">IF(DF90&lt;&gt;"",IF(DP90="NO",VLOOKUP(DK90,'Players Stats'!$C$88:$I$127,7),""),"")</f>
        <v/>
      </c>
      <c r="DS90" s="44" t="str">
        <f t="shared" ca="1" si="151"/>
        <v/>
      </c>
      <c r="DT90" s="27" t="str">
        <f t="shared" ca="1" si="128"/>
        <v/>
      </c>
      <c r="DU90" s="44" t="str">
        <f ca="1">IF(DP90="NO",VLOOKUP(DK90,'Players Stats'!$C$88:$H$127,7-'Semi 1'!DS90),"")</f>
        <v/>
      </c>
      <c r="DV90" s="44" t="str">
        <f t="shared" ca="1" si="152"/>
        <v/>
      </c>
      <c r="DW90" s="27" t="str">
        <f t="shared" ca="1" si="129"/>
        <v/>
      </c>
      <c r="DX90" s="44" t="str">
        <f ca="1">IF(DW90="","",IF(DW90&lt;=VLOOKUP(DK90,'Players Stats'!$C$88:$L$127,10),"YES","NO"))</f>
        <v/>
      </c>
      <c r="DY90" s="27" t="str">
        <f t="shared" ca="1" si="130"/>
        <v/>
      </c>
      <c r="DZ90" s="44" t="str">
        <f ca="1">IF(DX90="YES",IF(DY90&lt;=VLOOKUP(DK90,'Players Stats'!$C$88:$H$127,6),1,0),"")</f>
        <v/>
      </c>
      <c r="EA90" s="27" t="str">
        <f t="shared" ca="1" si="131"/>
        <v/>
      </c>
      <c r="EB90" s="44" t="str">
        <f ca="1">IF(AND(DX90="YES",EA90&lt;&gt;""),IF(EA90&lt;=VLOOKUP(DK90,'Players Stats'!$C$88:$H$127,6),1,0),"")</f>
        <v/>
      </c>
      <c r="EC90" s="27" t="str">
        <f t="shared" ca="1" si="132"/>
        <v/>
      </c>
      <c r="ED90" s="44" t="str">
        <f ca="1">IF(EC90="","",IF(EC90&lt;=Simulation!$K$7,"YES","NO"))</f>
        <v/>
      </c>
      <c r="EE90" s="27" t="str">
        <f t="shared" ca="1" si="133"/>
        <v/>
      </c>
      <c r="EF90" s="44" t="str">
        <f ca="1">IF(ED90="NO",IF(EE90&lt;=Simulation!$K$9,DH90,DI90),"")</f>
        <v/>
      </c>
      <c r="EH90" s="44" t="str">
        <f t="shared" ca="1" si="134"/>
        <v/>
      </c>
      <c r="EI90" s="6" t="str">
        <f t="shared" ca="1" si="135"/>
        <v/>
      </c>
      <c r="EJ90" s="44" t="str">
        <f t="shared" ca="1" si="136"/>
        <v/>
      </c>
      <c r="EL90" s="44" t="str">
        <f t="shared" ca="1" si="83"/>
        <v/>
      </c>
      <c r="EM90" s="44" t="str">
        <f t="shared" ca="1" si="83"/>
        <v/>
      </c>
      <c r="EN90" s="44" t="str">
        <f t="shared" ca="1" si="83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53">IF(B91&lt;&gt;"",IF(AB90="",E90,AB90),"")</f>
        <v/>
      </c>
      <c r="E91" s="44" t="str">
        <f t="shared" ref="E91:E100" ca="1" si="154">IF(B91&lt;&gt;"",IF(D91=C$4,C$5,C$4),"")</f>
        <v/>
      </c>
      <c r="F91" s="27" t="str">
        <f t="shared" ref="F91:F100" ca="1" si="155">IF(B91&lt;&gt;"",RAND(),"")</f>
        <v/>
      </c>
      <c r="G91" s="44" t="str">
        <f t="shared" ref="G91:G100" ca="1" si="156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27" t="str">
        <f t="shared" ref="J91:J100" ca="1" si="157">IF(B91&lt;&gt;"",RAND(),"")</f>
        <v/>
      </c>
      <c r="K91" s="44" t="str">
        <f ca="1">IF(B91&lt;&gt;"",VLOOKUP('Semi 1'!G91-5*('Semi 1'!D91-1),'Players Stats'!$B$136:$J$140,1+E91),"")</f>
        <v/>
      </c>
      <c r="L91" s="44" t="str">
        <f t="shared" ref="L91:L100" ca="1" si="158">IF(B91&lt;&gt;"",IF(J91&lt;=K91, "YES", "NO"),"")</f>
        <v/>
      </c>
      <c r="M91" s="27" t="str">
        <f t="shared" ref="M91:M100" ca="1" si="159">IF(B91&lt;&gt;"",IF(L91="NO",RAND(),""),"")</f>
        <v/>
      </c>
      <c r="N91" s="44" t="str">
        <f ca="1">IF(B91&lt;&gt;"",IF(L91="NO",VLOOKUP(G91,'Players Stats'!$C$88:$I$127,7),""),"")</f>
        <v/>
      </c>
      <c r="O91" s="44" t="str">
        <f t="shared" ref="O91:O100" ca="1" si="160">IF(B91&lt;&gt;"",IF(L91="NO",IF(M91&lt;=N91,3,2),""),"")</f>
        <v/>
      </c>
      <c r="P91" s="27" t="str">
        <f t="shared" ref="P91:P100" ca="1" si="161">IF(B91&lt;&gt;"",IF(L91="NO",RAND(),""),"")</f>
        <v/>
      </c>
      <c r="Q91" s="44" t="str">
        <f ca="1">IF(L91="NO",VLOOKUP(G91,'Players Stats'!$C$88:$H$127,7-'Semi 1'!O91),"")</f>
        <v/>
      </c>
      <c r="R91" s="44" t="str">
        <f t="shared" ref="R91:R100" ca="1" si="162">IF(B91&lt;&gt;"",IF(L91="NO",IF(P91&lt;=Q91,O91,0),""),"")</f>
        <v/>
      </c>
      <c r="S91" s="27" t="str">
        <f t="shared" ref="S91:S100" ca="1" si="163">IF(R91="","",IF(O91=3,"",RAND()))</f>
        <v/>
      </c>
      <c r="T91" s="44" t="str">
        <f ca="1">IF(S91="","",IF(S91&lt;=VLOOKUP(G91,'Players Stats'!$C$88:$L$127,10),"YES","NO"))</f>
        <v/>
      </c>
      <c r="U91" s="27" t="str">
        <f t="shared" ref="U91:U100" ca="1" si="164">IF(T91="YES",RAND(),"")</f>
        <v/>
      </c>
      <c r="V91" s="44" t="str">
        <f ca="1">IF(T91="YES",IF(U91&lt;=VLOOKUP(G91,'Players Stats'!$C$88:$H$127,6),1,0),"")</f>
        <v/>
      </c>
      <c r="W91" s="27" t="str">
        <f t="shared" ref="W91:W100" ca="1" si="165">IF(AND(T91="YES",R91=0),RAND(),"")</f>
        <v/>
      </c>
      <c r="X91" s="44" t="str">
        <f ca="1">IF(AND(T91="YES",W91&lt;&gt;""),IF(W91&lt;=VLOOKUP(G91,'Players Stats'!$C$88:$H$127,6),1,0),"")</f>
        <v/>
      </c>
      <c r="Y91" s="27" t="str">
        <f t="shared" ref="Y91:Y100" ca="1" si="166">IF(AND(R91=0,T91="NO"),RAND(),"")</f>
        <v/>
      </c>
      <c r="Z91" s="44" t="str">
        <f ca="1">IF(Y91="","",IF(Y91&lt;=Simulation!$K$7,"YES","NO"))</f>
        <v/>
      </c>
      <c r="AA91" s="27" t="str">
        <f t="shared" ref="AA91:AA100" ca="1" si="167">IF(Z91="NO",RAND(),"")</f>
        <v/>
      </c>
      <c r="AB91" s="44" t="str">
        <f ca="1">IF(Z91="NO",IF(AA91&lt;=Simulation!$K$9,D91,E91),"")</f>
        <v/>
      </c>
      <c r="AD91" s="44" t="str">
        <f t="shared" ref="AD91:AD100" ca="1" si="168">IF(B91&lt;&gt;"",IF(D91=$C$4,IF(L91="YES",AD90,IF(T91="YES",IF(R91=0,AD90+R91+V91+X91,AD90+R91+V91),AD90+R91)),AD90),"")</f>
        <v/>
      </c>
      <c r="AE91" s="6" t="str">
        <f t="shared" ref="AE91:AE100" ca="1" si="169">IF(B91&lt;&gt;"","-","")</f>
        <v/>
      </c>
      <c r="AF91" s="44" t="str">
        <f t="shared" ref="AF91:AF100" ca="1" si="170">IF(B91&lt;&gt;"",IF(D91=$C$5,IF(L91="YES",AF90,IF(T91="YES",IF(R91=0,AF90+R91+V91+X91,AF90+R91+V91),AF90+R91)),AF90),"")</f>
        <v/>
      </c>
      <c r="AH91" s="44" t="str">
        <f t="shared" ref="AH91:AH100" ca="1" si="171">IF(AND(AD91&lt;&gt;"",AD92=""),AD91,"")</f>
        <v/>
      </c>
      <c r="AI91" s="44" t="str">
        <f t="shared" ref="AI91:AI100" ca="1" si="172">IF(AND(AE91&lt;&gt;"",AE92=""),AE91,"")</f>
        <v/>
      </c>
      <c r="AJ91" s="44" t="str">
        <f t="shared" ref="AJ91:AJ100" ca="1" si="173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74">IF(AL91&lt;&gt;"",IF(BL90="",AO90,BL90),"")</f>
        <v/>
      </c>
      <c r="AO91" s="44" t="str">
        <f t="shared" ref="AO91:AO100" ca="1" si="175">IF(AL91&lt;&gt;"",IF(AN91=C$4,C$5,C$4),"")</f>
        <v/>
      </c>
      <c r="AP91" s="27" t="str">
        <f t="shared" ref="AP91:AP100" ca="1" si="176">IF(AL91&lt;&gt;"",RAND(),"")</f>
        <v/>
      </c>
      <c r="AQ91" s="44" t="str">
        <f t="shared" ref="AQ91:AQ100" ca="1" si="177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ref="AT91:AT100" ca="1" si="178">IF(AL91&lt;&gt;"",RAND(),"")</f>
        <v/>
      </c>
      <c r="AU91" s="44" t="str">
        <f ca="1">IF(AL91&lt;&gt;"",VLOOKUP('Semi 1'!AQ91-5*('Semi 1'!AN91-1),'Players Stats'!$B$136:$J$140,1+AO91),"")</f>
        <v/>
      </c>
      <c r="AV91" s="44" t="str">
        <f t="shared" ref="AV91:AV100" ca="1" si="179">IF(AL91&lt;&gt;"",IF(AT91&lt;=AU91, "YES", "NO"),"")</f>
        <v/>
      </c>
      <c r="AW91" s="27" t="str">
        <f t="shared" ref="AW91:AW100" ca="1" si="180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81">IF(AL91&lt;&gt;"",IF(AV91="NO",IF(AW91&lt;=AX91,3,2),""),"")</f>
        <v/>
      </c>
      <c r="AZ91" s="27" t="str">
        <f t="shared" ref="AZ91:AZ100" ca="1" si="182">IF(AL91&lt;&gt;"",IF(AV91="NO",RAND(),""),"")</f>
        <v/>
      </c>
      <c r="BA91" s="44" t="str">
        <f ca="1">IF(AV91="NO",VLOOKUP(AQ91,'Players Stats'!$C$88:$H$127,7-'Semi 1'!AY91),"")</f>
        <v/>
      </c>
      <c r="BB91" s="44" t="str">
        <f t="shared" ref="BB91:BB100" ca="1" si="183">IF(AL91&lt;&gt;"",IF(AV91="NO",IF(AZ91&lt;=BA91,AY91,0),""),"")</f>
        <v/>
      </c>
      <c r="BC91" s="27" t="str">
        <f t="shared" ref="BC91:BC100" ca="1" si="184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85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86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87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188">IF(BJ91="NO",RAND(),"")</f>
        <v/>
      </c>
      <c r="BL91" s="44" t="str">
        <f ca="1">IF(BJ91="NO",IF(BK91&lt;=Simulation!$K$9,AN91,AO91),"")</f>
        <v/>
      </c>
      <c r="BN91" s="44" t="str">
        <f t="shared" ref="BN91:BN100" ca="1" si="189">IF(AL91&lt;&gt;"",IF(AN91=$C$4,IF(AV91="YES",BN90,IF(BD91="YES",IF(BB91=0,BN90+BB91+BF91+BH91,BN90+BB91+BF91),BN90+BB91)),BN90),"")</f>
        <v/>
      </c>
      <c r="BO91" s="6" t="str">
        <f t="shared" ref="BO91:BO100" ca="1" si="190">IF(AL91&lt;&gt;"","-","")</f>
        <v/>
      </c>
      <c r="BP91" s="44" t="str">
        <f t="shared" ref="BP91:BP100" ca="1" si="191">IF(AL91&lt;&gt;"",IF(AN91=$C$5,IF(AV91="YES",BP90,IF(BD91="YES",IF(BB91=0,BP90+BB91+BF91+BH91,BP90+BB91+BF91),BP90+BB91)),BP90),"")</f>
        <v/>
      </c>
      <c r="BR91" s="44" t="str">
        <f t="shared" ref="BR91:BR100" ca="1" si="192">IF(AND(BN91&lt;&gt;"",BN92=""),BN91,"")</f>
        <v/>
      </c>
      <c r="BS91" s="44" t="str">
        <f t="shared" ref="BS91:BS100" ca="1" si="193">IF(AND(BO91&lt;&gt;"",BO92=""),BO91,"")</f>
        <v/>
      </c>
      <c r="BT91" s="44" t="str">
        <f t="shared" ref="BT91:BT100" ca="1" si="194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195">IF(BV91&lt;&gt;"",IF(CV90="",BY90,CV90),"")</f>
        <v/>
      </c>
      <c r="BY91" s="44" t="str">
        <f t="shared" ref="BY91:BY100" ca="1" si="196">IF(BV91&lt;&gt;"",IF(BX91=C$4,C$5,C$4),"")</f>
        <v/>
      </c>
      <c r="BZ91" s="27" t="str">
        <f t="shared" ref="BZ91:BZ100" ca="1" si="197">IF(BV91&lt;&gt;"",RAND(),"")</f>
        <v/>
      </c>
      <c r="CA91" s="44" t="str">
        <f t="shared" ref="CA91:CA100" ca="1" si="198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199">IF(BV91&lt;&gt;"",RAND(),"")</f>
        <v/>
      </c>
      <c r="CE91" s="44" t="str">
        <f ca="1">IF(BV91&lt;&gt;"",VLOOKUP('Semi 1'!CA91-5*('Semi 1'!BX91-1),'Players Stats'!$B$136:$J$140,1+BY91),"")</f>
        <v/>
      </c>
      <c r="CF91" s="44" t="str">
        <f t="shared" ref="CF91:CF100" ca="1" si="200">IF(BV91&lt;&gt;"",IF(CD91&lt;=CE91, "YES", "NO"),"")</f>
        <v/>
      </c>
      <c r="CG91" s="27" t="str">
        <f t="shared" ref="CG91:CG100" ca="1" si="201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02">IF(BV91&lt;&gt;"",IF(CF91="NO",IF(CG91&lt;=CH91,3,2),""),"")</f>
        <v/>
      </c>
      <c r="CJ91" s="27" t="str">
        <f t="shared" ref="CJ91:CJ100" ca="1" si="203">IF(BV91&lt;&gt;"",IF(CF91="NO",RAND(),""),"")</f>
        <v/>
      </c>
      <c r="CK91" s="44" t="str">
        <f ca="1">IF(CF91="NO",VLOOKUP(CA91,'Players Stats'!$C$88:$H$127,7-'Semi 1'!CI91),"")</f>
        <v/>
      </c>
      <c r="CL91" s="44" t="str">
        <f t="shared" ref="CL91:CL100" ca="1" si="204">IF(BV91&lt;&gt;"",IF(CF91="NO",IF(CJ91&lt;=CK91,CI91,0),""),"")</f>
        <v/>
      </c>
      <c r="CM91" s="27" t="str">
        <f t="shared" ref="CM91:CM100" ca="1" si="205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06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07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08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09">IF(CT91="NO",RAND(),"")</f>
        <v/>
      </c>
      <c r="CV91" s="44" t="str">
        <f ca="1">IF(CT91="NO",IF(CU91&lt;=Simulation!$K$9,BX91,BY91),"")</f>
        <v/>
      </c>
      <c r="CX91" s="44" t="str">
        <f t="shared" ref="CX91:CX100" ca="1" si="210">IF(BV91&lt;&gt;"",IF(BX91=$C$4,IF(CF91="YES",CX90,IF(CN91="YES",IF(CL91=0,CX90+CL91+CP91+CR91,CX90+CL91+CP91),CX90+CL91)),CX90),"")</f>
        <v/>
      </c>
      <c r="CY91" s="6" t="str">
        <f t="shared" ref="CY91:CY100" ca="1" si="211">IF(BV91&lt;&gt;"","-","")</f>
        <v/>
      </c>
      <c r="CZ91" s="44" t="str">
        <f t="shared" ref="CZ91:CZ100" ca="1" si="212">IF(BV91&lt;&gt;"",IF(BX91=$C$5,IF(CF91="YES",CZ90,IF(CN91="YES",IF(CL91=0,CZ90+CL91+CP91+CR91,CZ90+CL91+CP91),CZ90+CL91)),CZ90),"")</f>
        <v/>
      </c>
      <c r="DB91" s="44" t="str">
        <f t="shared" ref="DB91:DB100" ca="1" si="213">IF(AND(CX91&lt;&gt;"",CX92=""),CX91,"")</f>
        <v/>
      </c>
      <c r="DC91" s="44" t="str">
        <f t="shared" ref="DC91:DC100" ca="1" si="214">IF(AND(CY91&lt;&gt;"",CY92=""),CY91,"")</f>
        <v/>
      </c>
      <c r="DD91" s="44" t="str">
        <f t="shared" ref="DD91:DD100" ca="1" si="215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16">IF(DF91&lt;&gt;"",IF(EF90="",DI90,EF90),"")</f>
        <v/>
      </c>
      <c r="DI91" s="44" t="str">
        <f t="shared" ref="DI91:DI100" ca="1" si="217">IF(DF91&lt;&gt;"",IF(DH91=C$4,C$5,C$4),"")</f>
        <v/>
      </c>
      <c r="DJ91" s="27" t="str">
        <f t="shared" ref="DJ91:DJ100" ca="1" si="218">IF(DF91&lt;&gt;"",RAND(),"")</f>
        <v/>
      </c>
      <c r="DK91" s="44" t="str">
        <f t="shared" ref="DK91:DK100" ca="1" si="219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20">IF(DF91&lt;&gt;"",RAND(),"")</f>
        <v/>
      </c>
      <c r="DO91" s="44" t="str">
        <f ca="1">IF(DF91&lt;&gt;"",VLOOKUP('Semi 1'!DK91-5*('Semi 1'!DH91-1),'Players Stats'!$B$136:$J$140,1+DI91),"")</f>
        <v/>
      </c>
      <c r="DP91" s="44" t="str">
        <f t="shared" ref="DP91:DP100" ca="1" si="221">IF(DF91&lt;&gt;"",IF(DN91&lt;=DO91, "YES", "NO"),"")</f>
        <v/>
      </c>
      <c r="DQ91" s="27" t="str">
        <f t="shared" ref="DQ91:DQ100" ca="1" si="222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23">IF(DF91&lt;&gt;"",IF(DP91="NO",IF(DQ91&lt;=DR91,3,2),""),"")</f>
        <v/>
      </c>
      <c r="DT91" s="27" t="str">
        <f t="shared" ref="DT91:DT100" ca="1" si="224">IF(DF91&lt;&gt;"",IF(DP91="NO",RAND(),""),"")</f>
        <v/>
      </c>
      <c r="DU91" s="44" t="str">
        <f ca="1">IF(DP91="NO",VLOOKUP(DK91,'Players Stats'!$C$88:$H$127,7-'Semi 1'!DS91),"")</f>
        <v/>
      </c>
      <c r="DV91" s="44" t="str">
        <f t="shared" ref="DV91:DV100" ca="1" si="225">IF(DF91&lt;&gt;"",IF(DP91="NO",IF(DT91&lt;=DU91,DS91,0),""),"")</f>
        <v/>
      </c>
      <c r="DW91" s="27" t="str">
        <f t="shared" ref="DW91:DW100" ca="1" si="226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27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28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29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30">IF(ED91="NO",RAND(),"")</f>
        <v/>
      </c>
      <c r="EF91" s="44" t="str">
        <f ca="1">IF(ED91="NO",IF(EE91&lt;=Simulation!$K$9,DH91,DI91),"")</f>
        <v/>
      </c>
      <c r="EH91" s="44" t="str">
        <f t="shared" ref="EH91:EH100" ca="1" si="231">IF(DF91&lt;&gt;"",IF(DH91=$C$4,IF(DP91="YES",EH90,IF(DX91="YES",IF(DV91=0,EH90+DV91+DZ91+EB91,EH90+DV91+DZ91),EH90+DV91)),EH90),"")</f>
        <v/>
      </c>
      <c r="EI91" s="6" t="str">
        <f t="shared" ref="EI91:EI100" ca="1" si="232">IF(DF91&lt;&gt;"","-","")</f>
        <v/>
      </c>
      <c r="EJ91" s="44" t="str">
        <f t="shared" ref="EJ91:EJ100" ca="1" si="233">IF(DF91&lt;&gt;"",IF(DH91=$C$5,IF(DP91="YES",EJ90,IF(DX91="YES",IF(DV91=0,EJ90+DV91+DZ91+EB91,EJ90+DV91+DZ91),EJ90+DV91)),EJ90),"")</f>
        <v/>
      </c>
      <c r="EL91" s="44" t="str">
        <f t="shared" ref="EL91:EL100" ca="1" si="234">IF(AND(EH91&lt;&gt;"",EH92=""),EH91,"")</f>
        <v/>
      </c>
      <c r="EM91" s="44" t="str">
        <f t="shared" ref="EM91:EM100" ca="1" si="235">IF(AND(EI91&lt;&gt;"",EI92=""),EI91,"")</f>
        <v/>
      </c>
      <c r="EN91" s="44" t="str">
        <f t="shared" ref="EN91:EN100" ca="1" si="236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53"/>
        <v/>
      </c>
      <c r="E92" s="44" t="str">
        <f t="shared" ca="1" si="154"/>
        <v/>
      </c>
      <c r="F92" s="27" t="str">
        <f t="shared" ca="1" si="155"/>
        <v/>
      </c>
      <c r="G92" s="44" t="str">
        <f t="shared" ca="1" si="156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27" t="str">
        <f t="shared" ca="1" si="157"/>
        <v/>
      </c>
      <c r="K92" s="44" t="str">
        <f ca="1">IF(B92&lt;&gt;"",VLOOKUP('Semi 1'!G92-5*('Semi 1'!D92-1),'Players Stats'!$B$136:$J$140,1+E92),"")</f>
        <v/>
      </c>
      <c r="L92" s="44" t="str">
        <f t="shared" ca="1" si="158"/>
        <v/>
      </c>
      <c r="M92" s="27" t="str">
        <f t="shared" ca="1" si="159"/>
        <v/>
      </c>
      <c r="N92" s="44" t="str">
        <f ca="1">IF(B92&lt;&gt;"",IF(L92="NO",VLOOKUP(G92,'Players Stats'!$C$88:$I$127,7),""),"")</f>
        <v/>
      </c>
      <c r="O92" s="44" t="str">
        <f t="shared" ca="1" si="160"/>
        <v/>
      </c>
      <c r="P92" s="27" t="str">
        <f t="shared" ca="1" si="161"/>
        <v/>
      </c>
      <c r="Q92" s="44" t="str">
        <f ca="1">IF(L92="NO",VLOOKUP(G92,'Players Stats'!$C$88:$H$127,7-'Semi 1'!O92),"")</f>
        <v/>
      </c>
      <c r="R92" s="44" t="str">
        <f t="shared" ca="1" si="162"/>
        <v/>
      </c>
      <c r="S92" s="27" t="str">
        <f t="shared" ca="1" si="163"/>
        <v/>
      </c>
      <c r="T92" s="44" t="str">
        <f ca="1">IF(S92="","",IF(S92&lt;=VLOOKUP(G92,'Players Stats'!$C$88:$L$127,10),"YES","NO"))</f>
        <v/>
      </c>
      <c r="U92" s="27" t="str">
        <f t="shared" ca="1" si="164"/>
        <v/>
      </c>
      <c r="V92" s="44" t="str">
        <f ca="1">IF(T92="YES",IF(U92&lt;=VLOOKUP(G92,'Players Stats'!$C$88:$H$127,6),1,0),"")</f>
        <v/>
      </c>
      <c r="W92" s="27" t="str">
        <f t="shared" ca="1" si="165"/>
        <v/>
      </c>
      <c r="X92" s="44" t="str">
        <f ca="1">IF(AND(T92="YES",W92&lt;&gt;""),IF(W92&lt;=VLOOKUP(G92,'Players Stats'!$C$88:$H$127,6),1,0),"")</f>
        <v/>
      </c>
      <c r="Y92" s="27" t="str">
        <f t="shared" ca="1" si="166"/>
        <v/>
      </c>
      <c r="Z92" s="44" t="str">
        <f ca="1">IF(Y92="","",IF(Y92&lt;=Simulation!$K$7,"YES","NO"))</f>
        <v/>
      </c>
      <c r="AA92" s="27" t="str">
        <f t="shared" ca="1" si="167"/>
        <v/>
      </c>
      <c r="AB92" s="44" t="str">
        <f ca="1">IF(Z92="NO",IF(AA92&lt;=Simulation!$K$9,D92,E92),"")</f>
        <v/>
      </c>
      <c r="AD92" s="44" t="str">
        <f t="shared" ca="1" si="168"/>
        <v/>
      </c>
      <c r="AE92" s="6" t="str">
        <f t="shared" ca="1" si="169"/>
        <v/>
      </c>
      <c r="AF92" s="44" t="str">
        <f t="shared" ca="1" si="170"/>
        <v/>
      </c>
      <c r="AH92" s="44" t="str">
        <f t="shared" ca="1" si="171"/>
        <v/>
      </c>
      <c r="AI92" s="44" t="str">
        <f t="shared" ca="1" si="172"/>
        <v/>
      </c>
      <c r="AJ92" s="44" t="str">
        <f t="shared" ca="1" si="173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74"/>
        <v/>
      </c>
      <c r="AO92" s="44" t="str">
        <f t="shared" ca="1" si="175"/>
        <v/>
      </c>
      <c r="AP92" s="27" t="str">
        <f t="shared" ca="1" si="176"/>
        <v/>
      </c>
      <c r="AQ92" s="44" t="str">
        <f t="shared" ca="1" si="177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78"/>
        <v/>
      </c>
      <c r="AU92" s="44" t="str">
        <f ca="1">IF(AL92&lt;&gt;"",VLOOKUP('Semi 1'!AQ92-5*('Semi 1'!AN92-1),'Players Stats'!$B$136:$J$140,1+AO92),"")</f>
        <v/>
      </c>
      <c r="AV92" s="44" t="str">
        <f t="shared" ca="1" si="179"/>
        <v/>
      </c>
      <c r="AW92" s="27" t="str">
        <f t="shared" ca="1" si="180"/>
        <v/>
      </c>
      <c r="AX92" s="44" t="str">
        <f ca="1">IF(AL92&lt;&gt;"",IF(AV92="NO",VLOOKUP(AQ92,'Players Stats'!$C$88:$I$127,7),""),"")</f>
        <v/>
      </c>
      <c r="AY92" s="44" t="str">
        <f t="shared" ca="1" si="181"/>
        <v/>
      </c>
      <c r="AZ92" s="27" t="str">
        <f t="shared" ca="1" si="182"/>
        <v/>
      </c>
      <c r="BA92" s="44" t="str">
        <f ca="1">IF(AV92="NO",VLOOKUP(AQ92,'Players Stats'!$C$88:$H$127,7-'Semi 1'!AY92),"")</f>
        <v/>
      </c>
      <c r="BB92" s="44" t="str">
        <f t="shared" ca="1" si="183"/>
        <v/>
      </c>
      <c r="BC92" s="27" t="str">
        <f t="shared" ca="1" si="184"/>
        <v/>
      </c>
      <c r="BD92" s="44" t="str">
        <f ca="1">IF(BC92="","",IF(BC92&lt;=VLOOKUP(AQ92,'Players Stats'!$C$88:$L$127,10),"YES","NO"))</f>
        <v/>
      </c>
      <c r="BE92" s="27" t="str">
        <f t="shared" ca="1" si="185"/>
        <v/>
      </c>
      <c r="BF92" s="44" t="str">
        <f ca="1">IF(BD92="YES",IF(BE92&lt;=VLOOKUP(AQ92,'Players Stats'!$C$88:$H$127,6),1,0),"")</f>
        <v/>
      </c>
      <c r="BG92" s="27" t="str">
        <f t="shared" ca="1" si="186"/>
        <v/>
      </c>
      <c r="BH92" s="44" t="str">
        <f ca="1">IF(AND(BD92="YES",BG92&lt;&gt;""),IF(BG92&lt;=VLOOKUP(AQ92,'Players Stats'!$C$88:$H$127,6),1,0),"")</f>
        <v/>
      </c>
      <c r="BI92" s="27" t="str">
        <f t="shared" ca="1" si="187"/>
        <v/>
      </c>
      <c r="BJ92" s="44" t="str">
        <f ca="1">IF(BI92="","",IF(BI92&lt;=Simulation!$K$7,"YES","NO"))</f>
        <v/>
      </c>
      <c r="BK92" s="27" t="str">
        <f t="shared" ca="1" si="188"/>
        <v/>
      </c>
      <c r="BL92" s="44" t="str">
        <f ca="1">IF(BJ92="NO",IF(BK92&lt;=Simulation!$K$9,AN92,AO92),"")</f>
        <v/>
      </c>
      <c r="BN92" s="44" t="str">
        <f t="shared" ca="1" si="189"/>
        <v/>
      </c>
      <c r="BO92" s="6" t="str">
        <f t="shared" ca="1" si="190"/>
        <v/>
      </c>
      <c r="BP92" s="44" t="str">
        <f t="shared" ca="1" si="191"/>
        <v/>
      </c>
      <c r="BR92" s="44" t="str">
        <f t="shared" ca="1" si="192"/>
        <v/>
      </c>
      <c r="BS92" s="44" t="str">
        <f t="shared" ca="1" si="193"/>
        <v/>
      </c>
      <c r="BT92" s="44" t="str">
        <f t="shared" ca="1" si="194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195"/>
        <v/>
      </c>
      <c r="BY92" s="44" t="str">
        <f t="shared" ca="1" si="196"/>
        <v/>
      </c>
      <c r="BZ92" s="27" t="str">
        <f t="shared" ca="1" si="197"/>
        <v/>
      </c>
      <c r="CA92" s="44" t="str">
        <f t="shared" ca="1" si="198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199"/>
        <v/>
      </c>
      <c r="CE92" s="44" t="str">
        <f ca="1">IF(BV92&lt;&gt;"",VLOOKUP('Semi 1'!CA92-5*('Semi 1'!BX92-1),'Players Stats'!$B$136:$J$140,1+BY92),"")</f>
        <v/>
      </c>
      <c r="CF92" s="44" t="str">
        <f t="shared" ca="1" si="200"/>
        <v/>
      </c>
      <c r="CG92" s="27" t="str">
        <f t="shared" ca="1" si="201"/>
        <v/>
      </c>
      <c r="CH92" s="44" t="str">
        <f ca="1">IF(BV92&lt;&gt;"",IF(CF92="NO",VLOOKUP(CA92,'Players Stats'!$C$88:$I$127,7),""),"")</f>
        <v/>
      </c>
      <c r="CI92" s="44" t="str">
        <f t="shared" ca="1" si="202"/>
        <v/>
      </c>
      <c r="CJ92" s="27" t="str">
        <f t="shared" ca="1" si="203"/>
        <v/>
      </c>
      <c r="CK92" s="44" t="str">
        <f ca="1">IF(CF92="NO",VLOOKUP(CA92,'Players Stats'!$C$88:$H$127,7-'Semi 1'!CI92),"")</f>
        <v/>
      </c>
      <c r="CL92" s="44" t="str">
        <f t="shared" ca="1" si="204"/>
        <v/>
      </c>
      <c r="CM92" s="27" t="str">
        <f t="shared" ca="1" si="205"/>
        <v/>
      </c>
      <c r="CN92" s="44" t="str">
        <f ca="1">IF(CM92="","",IF(CM92&lt;=VLOOKUP(CA92,'Players Stats'!$C$88:$L$127,10),"YES","NO"))</f>
        <v/>
      </c>
      <c r="CO92" s="27" t="str">
        <f t="shared" ca="1" si="206"/>
        <v/>
      </c>
      <c r="CP92" s="44" t="str">
        <f ca="1">IF(CN92="YES",IF(CO92&lt;=VLOOKUP(CA92,'Players Stats'!$C$88:$H$127,6),1,0),"")</f>
        <v/>
      </c>
      <c r="CQ92" s="27" t="str">
        <f t="shared" ca="1" si="207"/>
        <v/>
      </c>
      <c r="CR92" s="44" t="str">
        <f ca="1">IF(AND(CN92="YES",CQ92&lt;&gt;""),IF(CQ92&lt;=VLOOKUP(CA92,'Players Stats'!$C$88:$H$127,6),1,0),"")</f>
        <v/>
      </c>
      <c r="CS92" s="27" t="str">
        <f t="shared" ca="1" si="208"/>
        <v/>
      </c>
      <c r="CT92" s="44" t="str">
        <f ca="1">IF(CS92="","",IF(CS92&lt;=Simulation!$K$7,"YES","NO"))</f>
        <v/>
      </c>
      <c r="CU92" s="27" t="str">
        <f t="shared" ca="1" si="209"/>
        <v/>
      </c>
      <c r="CV92" s="44" t="str">
        <f ca="1">IF(CT92="NO",IF(CU92&lt;=Simulation!$K$9,BX92,BY92),"")</f>
        <v/>
      </c>
      <c r="CX92" s="44" t="str">
        <f t="shared" ca="1" si="210"/>
        <v/>
      </c>
      <c r="CY92" s="6" t="str">
        <f t="shared" ca="1" si="211"/>
        <v/>
      </c>
      <c r="CZ92" s="44" t="str">
        <f t="shared" ca="1" si="212"/>
        <v/>
      </c>
      <c r="DB92" s="44" t="str">
        <f t="shared" ca="1" si="213"/>
        <v/>
      </c>
      <c r="DC92" s="44" t="str">
        <f t="shared" ca="1" si="214"/>
        <v/>
      </c>
      <c r="DD92" s="44" t="str">
        <f t="shared" ca="1" si="215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16"/>
        <v/>
      </c>
      <c r="DI92" s="44" t="str">
        <f t="shared" ca="1" si="217"/>
        <v/>
      </c>
      <c r="DJ92" s="27" t="str">
        <f t="shared" ca="1" si="218"/>
        <v/>
      </c>
      <c r="DK92" s="44" t="str">
        <f t="shared" ca="1" si="219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20"/>
        <v/>
      </c>
      <c r="DO92" s="44" t="str">
        <f ca="1">IF(DF92&lt;&gt;"",VLOOKUP('Semi 1'!DK92-5*('Semi 1'!DH92-1),'Players Stats'!$B$136:$J$140,1+DI92),"")</f>
        <v/>
      </c>
      <c r="DP92" s="44" t="str">
        <f t="shared" ca="1" si="221"/>
        <v/>
      </c>
      <c r="DQ92" s="27" t="str">
        <f t="shared" ca="1" si="222"/>
        <v/>
      </c>
      <c r="DR92" s="44" t="str">
        <f ca="1">IF(DF92&lt;&gt;"",IF(DP92="NO",VLOOKUP(DK92,'Players Stats'!$C$88:$I$127,7),""),"")</f>
        <v/>
      </c>
      <c r="DS92" s="44" t="str">
        <f t="shared" ca="1" si="223"/>
        <v/>
      </c>
      <c r="DT92" s="27" t="str">
        <f t="shared" ca="1" si="224"/>
        <v/>
      </c>
      <c r="DU92" s="44" t="str">
        <f ca="1">IF(DP92="NO",VLOOKUP(DK92,'Players Stats'!$C$88:$H$127,7-'Semi 1'!DS92),"")</f>
        <v/>
      </c>
      <c r="DV92" s="44" t="str">
        <f t="shared" ca="1" si="225"/>
        <v/>
      </c>
      <c r="DW92" s="27" t="str">
        <f t="shared" ca="1" si="226"/>
        <v/>
      </c>
      <c r="DX92" s="44" t="str">
        <f ca="1">IF(DW92="","",IF(DW92&lt;=VLOOKUP(DK92,'Players Stats'!$C$88:$L$127,10),"YES","NO"))</f>
        <v/>
      </c>
      <c r="DY92" s="27" t="str">
        <f t="shared" ca="1" si="227"/>
        <v/>
      </c>
      <c r="DZ92" s="44" t="str">
        <f ca="1">IF(DX92="YES",IF(DY92&lt;=VLOOKUP(DK92,'Players Stats'!$C$88:$H$127,6),1,0),"")</f>
        <v/>
      </c>
      <c r="EA92" s="27" t="str">
        <f t="shared" ca="1" si="228"/>
        <v/>
      </c>
      <c r="EB92" s="44" t="str">
        <f ca="1">IF(AND(DX92="YES",EA92&lt;&gt;""),IF(EA92&lt;=VLOOKUP(DK92,'Players Stats'!$C$88:$H$127,6),1,0),"")</f>
        <v/>
      </c>
      <c r="EC92" s="27" t="str">
        <f t="shared" ca="1" si="229"/>
        <v/>
      </c>
      <c r="ED92" s="44" t="str">
        <f ca="1">IF(EC92="","",IF(EC92&lt;=Simulation!$K$7,"YES","NO"))</f>
        <v/>
      </c>
      <c r="EE92" s="27" t="str">
        <f t="shared" ca="1" si="230"/>
        <v/>
      </c>
      <c r="EF92" s="44" t="str">
        <f ca="1">IF(ED92="NO",IF(EE92&lt;=Simulation!$K$9,DH92,DI92),"")</f>
        <v/>
      </c>
      <c r="EH92" s="44" t="str">
        <f t="shared" ca="1" si="231"/>
        <v/>
      </c>
      <c r="EI92" s="6" t="str">
        <f t="shared" ca="1" si="232"/>
        <v/>
      </c>
      <c r="EJ92" s="44" t="str">
        <f t="shared" ca="1" si="233"/>
        <v/>
      </c>
      <c r="EL92" s="44" t="str">
        <f t="shared" ca="1" si="234"/>
        <v/>
      </c>
      <c r="EM92" s="44" t="str">
        <f t="shared" ca="1" si="235"/>
        <v/>
      </c>
      <c r="EN92" s="44" t="str">
        <f t="shared" ca="1" si="236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53"/>
        <v/>
      </c>
      <c r="E93" s="44" t="str">
        <f t="shared" ca="1" si="154"/>
        <v/>
      </c>
      <c r="F93" s="27" t="str">
        <f t="shared" ca="1" si="155"/>
        <v/>
      </c>
      <c r="G93" s="44" t="str">
        <f t="shared" ca="1" si="156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27" t="str">
        <f t="shared" ca="1" si="157"/>
        <v/>
      </c>
      <c r="K93" s="44" t="str">
        <f ca="1">IF(B93&lt;&gt;"",VLOOKUP('Semi 1'!G93-5*('Semi 1'!D93-1),'Players Stats'!$B$136:$J$140,1+E93),"")</f>
        <v/>
      </c>
      <c r="L93" s="44" t="str">
        <f t="shared" ca="1" si="158"/>
        <v/>
      </c>
      <c r="M93" s="27" t="str">
        <f t="shared" ca="1" si="159"/>
        <v/>
      </c>
      <c r="N93" s="44" t="str">
        <f ca="1">IF(B93&lt;&gt;"",IF(L93="NO",VLOOKUP(G93,'Players Stats'!$C$88:$I$127,7),""),"")</f>
        <v/>
      </c>
      <c r="O93" s="44" t="str">
        <f t="shared" ca="1" si="160"/>
        <v/>
      </c>
      <c r="P93" s="27" t="str">
        <f t="shared" ca="1" si="161"/>
        <v/>
      </c>
      <c r="Q93" s="44" t="str">
        <f ca="1">IF(L93="NO",VLOOKUP(G93,'Players Stats'!$C$88:$H$127,7-'Semi 1'!O93),"")</f>
        <v/>
      </c>
      <c r="R93" s="44" t="str">
        <f t="shared" ca="1" si="162"/>
        <v/>
      </c>
      <c r="S93" s="27" t="str">
        <f t="shared" ca="1" si="163"/>
        <v/>
      </c>
      <c r="T93" s="44" t="str">
        <f ca="1">IF(S93="","",IF(S93&lt;=VLOOKUP(G93,'Players Stats'!$C$88:$L$127,10),"YES","NO"))</f>
        <v/>
      </c>
      <c r="U93" s="27" t="str">
        <f t="shared" ca="1" si="164"/>
        <v/>
      </c>
      <c r="V93" s="44" t="str">
        <f ca="1">IF(T93="YES",IF(U93&lt;=VLOOKUP(G93,'Players Stats'!$C$88:$H$127,6),1,0),"")</f>
        <v/>
      </c>
      <c r="W93" s="27" t="str">
        <f t="shared" ca="1" si="165"/>
        <v/>
      </c>
      <c r="X93" s="44" t="str">
        <f ca="1">IF(AND(T93="YES",W93&lt;&gt;""),IF(W93&lt;=VLOOKUP(G93,'Players Stats'!$C$88:$H$127,6),1,0),"")</f>
        <v/>
      </c>
      <c r="Y93" s="27" t="str">
        <f t="shared" ca="1" si="166"/>
        <v/>
      </c>
      <c r="Z93" s="44" t="str">
        <f ca="1">IF(Y93="","",IF(Y93&lt;=Simulation!$K$7,"YES","NO"))</f>
        <v/>
      </c>
      <c r="AA93" s="27" t="str">
        <f t="shared" ca="1" si="167"/>
        <v/>
      </c>
      <c r="AB93" s="44" t="str">
        <f ca="1">IF(Z93="NO",IF(AA93&lt;=Simulation!$K$9,D93,E93),"")</f>
        <v/>
      </c>
      <c r="AD93" s="44" t="str">
        <f t="shared" ca="1" si="168"/>
        <v/>
      </c>
      <c r="AE93" s="6" t="str">
        <f t="shared" ca="1" si="169"/>
        <v/>
      </c>
      <c r="AF93" s="44" t="str">
        <f t="shared" ca="1" si="170"/>
        <v/>
      </c>
      <c r="AH93" s="44" t="str">
        <f t="shared" ca="1" si="171"/>
        <v/>
      </c>
      <c r="AI93" s="44" t="str">
        <f t="shared" ca="1" si="172"/>
        <v/>
      </c>
      <c r="AJ93" s="44" t="str">
        <f t="shared" ca="1" si="173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74"/>
        <v/>
      </c>
      <c r="AO93" s="44" t="str">
        <f t="shared" ca="1" si="175"/>
        <v/>
      </c>
      <c r="AP93" s="27" t="str">
        <f t="shared" ca="1" si="176"/>
        <v/>
      </c>
      <c r="AQ93" s="44" t="str">
        <f t="shared" ca="1" si="177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78"/>
        <v/>
      </c>
      <c r="AU93" s="44" t="str">
        <f ca="1">IF(AL93&lt;&gt;"",VLOOKUP('Semi 1'!AQ93-5*('Semi 1'!AN93-1),'Players Stats'!$B$136:$J$140,1+AO93),"")</f>
        <v/>
      </c>
      <c r="AV93" s="44" t="str">
        <f t="shared" ca="1" si="179"/>
        <v/>
      </c>
      <c r="AW93" s="27" t="str">
        <f t="shared" ca="1" si="180"/>
        <v/>
      </c>
      <c r="AX93" s="44" t="str">
        <f ca="1">IF(AL93&lt;&gt;"",IF(AV93="NO",VLOOKUP(AQ93,'Players Stats'!$C$88:$I$127,7),""),"")</f>
        <v/>
      </c>
      <c r="AY93" s="44" t="str">
        <f t="shared" ca="1" si="181"/>
        <v/>
      </c>
      <c r="AZ93" s="27" t="str">
        <f t="shared" ca="1" si="182"/>
        <v/>
      </c>
      <c r="BA93" s="44" t="str">
        <f ca="1">IF(AV93="NO",VLOOKUP(AQ93,'Players Stats'!$C$88:$H$127,7-'Semi 1'!AY93),"")</f>
        <v/>
      </c>
      <c r="BB93" s="44" t="str">
        <f t="shared" ca="1" si="183"/>
        <v/>
      </c>
      <c r="BC93" s="27" t="str">
        <f t="shared" ca="1" si="184"/>
        <v/>
      </c>
      <c r="BD93" s="44" t="str">
        <f ca="1">IF(BC93="","",IF(BC93&lt;=VLOOKUP(AQ93,'Players Stats'!$C$88:$L$127,10),"YES","NO"))</f>
        <v/>
      </c>
      <c r="BE93" s="27" t="str">
        <f t="shared" ca="1" si="185"/>
        <v/>
      </c>
      <c r="BF93" s="44" t="str">
        <f ca="1">IF(BD93="YES",IF(BE93&lt;=VLOOKUP(AQ93,'Players Stats'!$C$88:$H$127,6),1,0),"")</f>
        <v/>
      </c>
      <c r="BG93" s="27" t="str">
        <f t="shared" ca="1" si="186"/>
        <v/>
      </c>
      <c r="BH93" s="44" t="str">
        <f ca="1">IF(AND(BD93="YES",BG93&lt;&gt;""),IF(BG93&lt;=VLOOKUP(AQ93,'Players Stats'!$C$88:$H$127,6),1,0),"")</f>
        <v/>
      </c>
      <c r="BI93" s="27" t="str">
        <f t="shared" ca="1" si="187"/>
        <v/>
      </c>
      <c r="BJ93" s="44" t="str">
        <f ca="1">IF(BI93="","",IF(BI93&lt;=Simulation!$K$7,"YES","NO"))</f>
        <v/>
      </c>
      <c r="BK93" s="27" t="str">
        <f t="shared" ca="1" si="188"/>
        <v/>
      </c>
      <c r="BL93" s="44" t="str">
        <f ca="1">IF(BJ93="NO",IF(BK93&lt;=Simulation!$K$9,AN93,AO93),"")</f>
        <v/>
      </c>
      <c r="BN93" s="44" t="str">
        <f t="shared" ca="1" si="189"/>
        <v/>
      </c>
      <c r="BO93" s="6" t="str">
        <f t="shared" ca="1" si="190"/>
        <v/>
      </c>
      <c r="BP93" s="44" t="str">
        <f t="shared" ca="1" si="191"/>
        <v/>
      </c>
      <c r="BR93" s="44" t="str">
        <f t="shared" ca="1" si="192"/>
        <v/>
      </c>
      <c r="BS93" s="44" t="str">
        <f t="shared" ca="1" si="193"/>
        <v/>
      </c>
      <c r="BT93" s="44" t="str">
        <f t="shared" ca="1" si="194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195"/>
        <v/>
      </c>
      <c r="BY93" s="44" t="str">
        <f t="shared" ca="1" si="196"/>
        <v/>
      </c>
      <c r="BZ93" s="27" t="str">
        <f t="shared" ca="1" si="197"/>
        <v/>
      </c>
      <c r="CA93" s="44" t="str">
        <f t="shared" ca="1" si="198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199"/>
        <v/>
      </c>
      <c r="CE93" s="44" t="str">
        <f ca="1">IF(BV93&lt;&gt;"",VLOOKUP('Semi 1'!CA93-5*('Semi 1'!BX93-1),'Players Stats'!$B$136:$J$140,1+BY93),"")</f>
        <v/>
      </c>
      <c r="CF93" s="44" t="str">
        <f t="shared" ca="1" si="200"/>
        <v/>
      </c>
      <c r="CG93" s="27" t="str">
        <f t="shared" ca="1" si="201"/>
        <v/>
      </c>
      <c r="CH93" s="44" t="str">
        <f ca="1">IF(BV93&lt;&gt;"",IF(CF93="NO",VLOOKUP(CA93,'Players Stats'!$C$88:$I$127,7),""),"")</f>
        <v/>
      </c>
      <c r="CI93" s="44" t="str">
        <f t="shared" ca="1" si="202"/>
        <v/>
      </c>
      <c r="CJ93" s="27" t="str">
        <f t="shared" ca="1" si="203"/>
        <v/>
      </c>
      <c r="CK93" s="44" t="str">
        <f ca="1">IF(CF93="NO",VLOOKUP(CA93,'Players Stats'!$C$88:$H$127,7-'Semi 1'!CI93),"")</f>
        <v/>
      </c>
      <c r="CL93" s="44" t="str">
        <f t="shared" ca="1" si="204"/>
        <v/>
      </c>
      <c r="CM93" s="27" t="str">
        <f t="shared" ca="1" si="205"/>
        <v/>
      </c>
      <c r="CN93" s="44" t="str">
        <f ca="1">IF(CM93="","",IF(CM93&lt;=VLOOKUP(CA93,'Players Stats'!$C$88:$L$127,10),"YES","NO"))</f>
        <v/>
      </c>
      <c r="CO93" s="27" t="str">
        <f t="shared" ca="1" si="206"/>
        <v/>
      </c>
      <c r="CP93" s="44" t="str">
        <f ca="1">IF(CN93="YES",IF(CO93&lt;=VLOOKUP(CA93,'Players Stats'!$C$88:$H$127,6),1,0),"")</f>
        <v/>
      </c>
      <c r="CQ93" s="27" t="str">
        <f t="shared" ca="1" si="207"/>
        <v/>
      </c>
      <c r="CR93" s="44" t="str">
        <f ca="1">IF(AND(CN93="YES",CQ93&lt;&gt;""),IF(CQ93&lt;=VLOOKUP(CA93,'Players Stats'!$C$88:$H$127,6),1,0),"")</f>
        <v/>
      </c>
      <c r="CS93" s="27" t="str">
        <f t="shared" ca="1" si="208"/>
        <v/>
      </c>
      <c r="CT93" s="44" t="str">
        <f ca="1">IF(CS93="","",IF(CS93&lt;=Simulation!$K$7,"YES","NO"))</f>
        <v/>
      </c>
      <c r="CU93" s="27" t="str">
        <f t="shared" ca="1" si="209"/>
        <v/>
      </c>
      <c r="CV93" s="44" t="str">
        <f ca="1">IF(CT93="NO",IF(CU93&lt;=Simulation!$K$9,BX93,BY93),"")</f>
        <v/>
      </c>
      <c r="CX93" s="44" t="str">
        <f t="shared" ca="1" si="210"/>
        <v/>
      </c>
      <c r="CY93" s="6" t="str">
        <f t="shared" ca="1" si="211"/>
        <v/>
      </c>
      <c r="CZ93" s="44" t="str">
        <f t="shared" ca="1" si="212"/>
        <v/>
      </c>
      <c r="DB93" s="44" t="str">
        <f t="shared" ca="1" si="213"/>
        <v/>
      </c>
      <c r="DC93" s="44" t="str">
        <f t="shared" ca="1" si="214"/>
        <v/>
      </c>
      <c r="DD93" s="44" t="str">
        <f t="shared" ca="1" si="215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16"/>
        <v/>
      </c>
      <c r="DI93" s="44" t="str">
        <f t="shared" ca="1" si="217"/>
        <v/>
      </c>
      <c r="DJ93" s="27" t="str">
        <f t="shared" ca="1" si="218"/>
        <v/>
      </c>
      <c r="DK93" s="44" t="str">
        <f t="shared" ca="1" si="219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20"/>
        <v/>
      </c>
      <c r="DO93" s="44" t="str">
        <f ca="1">IF(DF93&lt;&gt;"",VLOOKUP('Semi 1'!DK93-5*('Semi 1'!DH93-1),'Players Stats'!$B$136:$J$140,1+DI93),"")</f>
        <v/>
      </c>
      <c r="DP93" s="44" t="str">
        <f t="shared" ca="1" si="221"/>
        <v/>
      </c>
      <c r="DQ93" s="27" t="str">
        <f t="shared" ca="1" si="222"/>
        <v/>
      </c>
      <c r="DR93" s="44" t="str">
        <f ca="1">IF(DF93&lt;&gt;"",IF(DP93="NO",VLOOKUP(DK93,'Players Stats'!$C$88:$I$127,7),""),"")</f>
        <v/>
      </c>
      <c r="DS93" s="44" t="str">
        <f t="shared" ca="1" si="223"/>
        <v/>
      </c>
      <c r="DT93" s="27" t="str">
        <f t="shared" ca="1" si="224"/>
        <v/>
      </c>
      <c r="DU93" s="44" t="str">
        <f ca="1">IF(DP93="NO",VLOOKUP(DK93,'Players Stats'!$C$88:$H$127,7-'Semi 1'!DS93),"")</f>
        <v/>
      </c>
      <c r="DV93" s="44" t="str">
        <f t="shared" ca="1" si="225"/>
        <v/>
      </c>
      <c r="DW93" s="27" t="str">
        <f t="shared" ca="1" si="226"/>
        <v/>
      </c>
      <c r="DX93" s="44" t="str">
        <f ca="1">IF(DW93="","",IF(DW93&lt;=VLOOKUP(DK93,'Players Stats'!$C$88:$L$127,10),"YES","NO"))</f>
        <v/>
      </c>
      <c r="DY93" s="27" t="str">
        <f t="shared" ca="1" si="227"/>
        <v/>
      </c>
      <c r="DZ93" s="44" t="str">
        <f ca="1">IF(DX93="YES",IF(DY93&lt;=VLOOKUP(DK93,'Players Stats'!$C$88:$H$127,6),1,0),"")</f>
        <v/>
      </c>
      <c r="EA93" s="27" t="str">
        <f t="shared" ca="1" si="228"/>
        <v/>
      </c>
      <c r="EB93" s="44" t="str">
        <f ca="1">IF(AND(DX93="YES",EA93&lt;&gt;""),IF(EA93&lt;=VLOOKUP(DK93,'Players Stats'!$C$88:$H$127,6),1,0),"")</f>
        <v/>
      </c>
      <c r="EC93" s="27" t="str">
        <f t="shared" ca="1" si="229"/>
        <v/>
      </c>
      <c r="ED93" s="44" t="str">
        <f ca="1">IF(EC93="","",IF(EC93&lt;=Simulation!$K$7,"YES","NO"))</f>
        <v/>
      </c>
      <c r="EE93" s="27" t="str">
        <f t="shared" ca="1" si="230"/>
        <v/>
      </c>
      <c r="EF93" s="44" t="str">
        <f ca="1">IF(ED93="NO",IF(EE93&lt;=Simulation!$K$9,DH93,DI93),"")</f>
        <v/>
      </c>
      <c r="EH93" s="44" t="str">
        <f t="shared" ca="1" si="231"/>
        <v/>
      </c>
      <c r="EI93" s="6" t="str">
        <f t="shared" ca="1" si="232"/>
        <v/>
      </c>
      <c r="EJ93" s="44" t="str">
        <f t="shared" ca="1" si="233"/>
        <v/>
      </c>
      <c r="EL93" s="44" t="str">
        <f t="shared" ca="1" si="234"/>
        <v/>
      </c>
      <c r="EM93" s="44" t="str">
        <f t="shared" ca="1" si="235"/>
        <v/>
      </c>
      <c r="EN93" s="44" t="str">
        <f t="shared" ca="1" si="236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53"/>
        <v/>
      </c>
      <c r="E94" s="44" t="str">
        <f t="shared" ca="1" si="154"/>
        <v/>
      </c>
      <c r="F94" s="27" t="str">
        <f t="shared" ca="1" si="155"/>
        <v/>
      </c>
      <c r="G94" s="44" t="str">
        <f t="shared" ca="1" si="156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27" t="str">
        <f t="shared" ca="1" si="157"/>
        <v/>
      </c>
      <c r="K94" s="44" t="str">
        <f ca="1">IF(B94&lt;&gt;"",VLOOKUP('Semi 1'!G94-5*('Semi 1'!D94-1),'Players Stats'!$B$136:$J$140,1+E94),"")</f>
        <v/>
      </c>
      <c r="L94" s="44" t="str">
        <f t="shared" ca="1" si="158"/>
        <v/>
      </c>
      <c r="M94" s="27" t="str">
        <f t="shared" ca="1" si="159"/>
        <v/>
      </c>
      <c r="N94" s="44" t="str">
        <f ca="1">IF(B94&lt;&gt;"",IF(L94="NO",VLOOKUP(G94,'Players Stats'!$C$88:$I$127,7),""),"")</f>
        <v/>
      </c>
      <c r="O94" s="44" t="str">
        <f t="shared" ca="1" si="160"/>
        <v/>
      </c>
      <c r="P94" s="27" t="str">
        <f t="shared" ca="1" si="161"/>
        <v/>
      </c>
      <c r="Q94" s="44" t="str">
        <f ca="1">IF(L94="NO",VLOOKUP(G94,'Players Stats'!$C$88:$H$127,7-'Semi 1'!O94),"")</f>
        <v/>
      </c>
      <c r="R94" s="44" t="str">
        <f t="shared" ca="1" si="162"/>
        <v/>
      </c>
      <c r="S94" s="27" t="str">
        <f t="shared" ca="1" si="163"/>
        <v/>
      </c>
      <c r="T94" s="44" t="str">
        <f ca="1">IF(S94="","",IF(S94&lt;=VLOOKUP(G94,'Players Stats'!$C$88:$L$127,10),"YES","NO"))</f>
        <v/>
      </c>
      <c r="U94" s="27" t="str">
        <f t="shared" ca="1" si="164"/>
        <v/>
      </c>
      <c r="V94" s="44" t="str">
        <f ca="1">IF(T94="YES",IF(U94&lt;=VLOOKUP(G94,'Players Stats'!$C$88:$H$127,6),1,0),"")</f>
        <v/>
      </c>
      <c r="W94" s="27" t="str">
        <f t="shared" ca="1" si="165"/>
        <v/>
      </c>
      <c r="X94" s="44" t="str">
        <f ca="1">IF(AND(T94="YES",W94&lt;&gt;""),IF(W94&lt;=VLOOKUP(G94,'Players Stats'!$C$88:$H$127,6),1,0),"")</f>
        <v/>
      </c>
      <c r="Y94" s="27" t="str">
        <f t="shared" ca="1" si="166"/>
        <v/>
      </c>
      <c r="Z94" s="44" t="str">
        <f ca="1">IF(Y94="","",IF(Y94&lt;=Simulation!$K$7,"YES","NO"))</f>
        <v/>
      </c>
      <c r="AA94" s="27" t="str">
        <f t="shared" ca="1" si="167"/>
        <v/>
      </c>
      <c r="AB94" s="44" t="str">
        <f ca="1">IF(Z94="NO",IF(AA94&lt;=Simulation!$K$9,D94,E94),"")</f>
        <v/>
      </c>
      <c r="AD94" s="44" t="str">
        <f t="shared" ca="1" si="168"/>
        <v/>
      </c>
      <c r="AE94" s="6" t="str">
        <f t="shared" ca="1" si="169"/>
        <v/>
      </c>
      <c r="AF94" s="44" t="str">
        <f t="shared" ca="1" si="170"/>
        <v/>
      </c>
      <c r="AH94" s="44" t="str">
        <f t="shared" ca="1" si="171"/>
        <v/>
      </c>
      <c r="AI94" s="44" t="str">
        <f t="shared" ca="1" si="172"/>
        <v/>
      </c>
      <c r="AJ94" s="44" t="str">
        <f t="shared" ca="1" si="173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74"/>
        <v/>
      </c>
      <c r="AO94" s="44" t="str">
        <f t="shared" ca="1" si="175"/>
        <v/>
      </c>
      <c r="AP94" s="27" t="str">
        <f t="shared" ca="1" si="176"/>
        <v/>
      </c>
      <c r="AQ94" s="44" t="str">
        <f t="shared" ca="1" si="177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78"/>
        <v/>
      </c>
      <c r="AU94" s="44" t="str">
        <f ca="1">IF(AL94&lt;&gt;"",VLOOKUP('Semi 1'!AQ94-5*('Semi 1'!AN94-1),'Players Stats'!$B$136:$J$140,1+AO94),"")</f>
        <v/>
      </c>
      <c r="AV94" s="44" t="str">
        <f t="shared" ca="1" si="179"/>
        <v/>
      </c>
      <c r="AW94" s="27" t="str">
        <f t="shared" ca="1" si="180"/>
        <v/>
      </c>
      <c r="AX94" s="44" t="str">
        <f ca="1">IF(AL94&lt;&gt;"",IF(AV94="NO",VLOOKUP(AQ94,'Players Stats'!$C$88:$I$127,7),""),"")</f>
        <v/>
      </c>
      <c r="AY94" s="44" t="str">
        <f t="shared" ca="1" si="181"/>
        <v/>
      </c>
      <c r="AZ94" s="27" t="str">
        <f t="shared" ca="1" si="182"/>
        <v/>
      </c>
      <c r="BA94" s="44" t="str">
        <f ca="1">IF(AV94="NO",VLOOKUP(AQ94,'Players Stats'!$C$88:$H$127,7-'Semi 1'!AY94),"")</f>
        <v/>
      </c>
      <c r="BB94" s="44" t="str">
        <f t="shared" ca="1" si="183"/>
        <v/>
      </c>
      <c r="BC94" s="27" t="str">
        <f t="shared" ca="1" si="184"/>
        <v/>
      </c>
      <c r="BD94" s="44" t="str">
        <f ca="1">IF(BC94="","",IF(BC94&lt;=VLOOKUP(AQ94,'Players Stats'!$C$88:$L$127,10),"YES","NO"))</f>
        <v/>
      </c>
      <c r="BE94" s="27" t="str">
        <f t="shared" ca="1" si="185"/>
        <v/>
      </c>
      <c r="BF94" s="44" t="str">
        <f ca="1">IF(BD94="YES",IF(BE94&lt;=VLOOKUP(AQ94,'Players Stats'!$C$88:$H$127,6),1,0),"")</f>
        <v/>
      </c>
      <c r="BG94" s="27" t="str">
        <f t="shared" ca="1" si="186"/>
        <v/>
      </c>
      <c r="BH94" s="44" t="str">
        <f ca="1">IF(AND(BD94="YES",BG94&lt;&gt;""),IF(BG94&lt;=VLOOKUP(AQ94,'Players Stats'!$C$88:$H$127,6),1,0),"")</f>
        <v/>
      </c>
      <c r="BI94" s="27" t="str">
        <f t="shared" ca="1" si="187"/>
        <v/>
      </c>
      <c r="BJ94" s="44" t="str">
        <f ca="1">IF(BI94="","",IF(BI94&lt;=Simulation!$K$7,"YES","NO"))</f>
        <v/>
      </c>
      <c r="BK94" s="27" t="str">
        <f t="shared" ca="1" si="188"/>
        <v/>
      </c>
      <c r="BL94" s="44" t="str">
        <f ca="1">IF(BJ94="NO",IF(BK94&lt;=Simulation!$K$9,AN94,AO94),"")</f>
        <v/>
      </c>
      <c r="BN94" s="44" t="str">
        <f t="shared" ca="1" si="189"/>
        <v/>
      </c>
      <c r="BO94" s="6" t="str">
        <f t="shared" ca="1" si="190"/>
        <v/>
      </c>
      <c r="BP94" s="44" t="str">
        <f t="shared" ca="1" si="191"/>
        <v/>
      </c>
      <c r="BR94" s="44" t="str">
        <f t="shared" ca="1" si="192"/>
        <v/>
      </c>
      <c r="BS94" s="44" t="str">
        <f t="shared" ca="1" si="193"/>
        <v/>
      </c>
      <c r="BT94" s="44" t="str">
        <f t="shared" ca="1" si="194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195"/>
        <v/>
      </c>
      <c r="BY94" s="44" t="str">
        <f t="shared" ca="1" si="196"/>
        <v/>
      </c>
      <c r="BZ94" s="27" t="str">
        <f t="shared" ca="1" si="197"/>
        <v/>
      </c>
      <c r="CA94" s="44" t="str">
        <f t="shared" ca="1" si="198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199"/>
        <v/>
      </c>
      <c r="CE94" s="44" t="str">
        <f ca="1">IF(BV94&lt;&gt;"",VLOOKUP('Semi 1'!CA94-5*('Semi 1'!BX94-1),'Players Stats'!$B$136:$J$140,1+BY94),"")</f>
        <v/>
      </c>
      <c r="CF94" s="44" t="str">
        <f t="shared" ca="1" si="200"/>
        <v/>
      </c>
      <c r="CG94" s="27" t="str">
        <f t="shared" ca="1" si="201"/>
        <v/>
      </c>
      <c r="CH94" s="44" t="str">
        <f ca="1">IF(BV94&lt;&gt;"",IF(CF94="NO",VLOOKUP(CA94,'Players Stats'!$C$88:$I$127,7),""),"")</f>
        <v/>
      </c>
      <c r="CI94" s="44" t="str">
        <f t="shared" ca="1" si="202"/>
        <v/>
      </c>
      <c r="CJ94" s="27" t="str">
        <f t="shared" ca="1" si="203"/>
        <v/>
      </c>
      <c r="CK94" s="44" t="str">
        <f ca="1">IF(CF94="NO",VLOOKUP(CA94,'Players Stats'!$C$88:$H$127,7-'Semi 1'!CI94),"")</f>
        <v/>
      </c>
      <c r="CL94" s="44" t="str">
        <f t="shared" ca="1" si="204"/>
        <v/>
      </c>
      <c r="CM94" s="27" t="str">
        <f t="shared" ca="1" si="205"/>
        <v/>
      </c>
      <c r="CN94" s="44" t="str">
        <f ca="1">IF(CM94="","",IF(CM94&lt;=VLOOKUP(CA94,'Players Stats'!$C$88:$L$127,10),"YES","NO"))</f>
        <v/>
      </c>
      <c r="CO94" s="27" t="str">
        <f t="shared" ca="1" si="206"/>
        <v/>
      </c>
      <c r="CP94" s="44" t="str">
        <f ca="1">IF(CN94="YES",IF(CO94&lt;=VLOOKUP(CA94,'Players Stats'!$C$88:$H$127,6),1,0),"")</f>
        <v/>
      </c>
      <c r="CQ94" s="27" t="str">
        <f t="shared" ca="1" si="207"/>
        <v/>
      </c>
      <c r="CR94" s="44" t="str">
        <f ca="1">IF(AND(CN94="YES",CQ94&lt;&gt;""),IF(CQ94&lt;=VLOOKUP(CA94,'Players Stats'!$C$88:$H$127,6),1,0),"")</f>
        <v/>
      </c>
      <c r="CS94" s="27" t="str">
        <f t="shared" ca="1" si="208"/>
        <v/>
      </c>
      <c r="CT94" s="44" t="str">
        <f ca="1">IF(CS94="","",IF(CS94&lt;=Simulation!$K$7,"YES","NO"))</f>
        <v/>
      </c>
      <c r="CU94" s="27" t="str">
        <f t="shared" ca="1" si="209"/>
        <v/>
      </c>
      <c r="CV94" s="44" t="str">
        <f ca="1">IF(CT94="NO",IF(CU94&lt;=Simulation!$K$9,BX94,BY94),"")</f>
        <v/>
      </c>
      <c r="CX94" s="44" t="str">
        <f t="shared" ca="1" si="210"/>
        <v/>
      </c>
      <c r="CY94" s="6" t="str">
        <f t="shared" ca="1" si="211"/>
        <v/>
      </c>
      <c r="CZ94" s="44" t="str">
        <f t="shared" ca="1" si="212"/>
        <v/>
      </c>
      <c r="DB94" s="44" t="str">
        <f t="shared" ca="1" si="213"/>
        <v/>
      </c>
      <c r="DC94" s="44" t="str">
        <f t="shared" ca="1" si="214"/>
        <v/>
      </c>
      <c r="DD94" s="44" t="str">
        <f t="shared" ca="1" si="215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16"/>
        <v/>
      </c>
      <c r="DI94" s="44" t="str">
        <f t="shared" ca="1" si="217"/>
        <v/>
      </c>
      <c r="DJ94" s="27" t="str">
        <f t="shared" ca="1" si="218"/>
        <v/>
      </c>
      <c r="DK94" s="44" t="str">
        <f t="shared" ca="1" si="219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20"/>
        <v/>
      </c>
      <c r="DO94" s="44" t="str">
        <f ca="1">IF(DF94&lt;&gt;"",VLOOKUP('Semi 1'!DK94-5*('Semi 1'!DH94-1),'Players Stats'!$B$136:$J$140,1+DI94),"")</f>
        <v/>
      </c>
      <c r="DP94" s="44" t="str">
        <f t="shared" ca="1" si="221"/>
        <v/>
      </c>
      <c r="DQ94" s="27" t="str">
        <f t="shared" ca="1" si="222"/>
        <v/>
      </c>
      <c r="DR94" s="44" t="str">
        <f ca="1">IF(DF94&lt;&gt;"",IF(DP94="NO",VLOOKUP(DK94,'Players Stats'!$C$88:$I$127,7),""),"")</f>
        <v/>
      </c>
      <c r="DS94" s="44" t="str">
        <f t="shared" ca="1" si="223"/>
        <v/>
      </c>
      <c r="DT94" s="27" t="str">
        <f t="shared" ca="1" si="224"/>
        <v/>
      </c>
      <c r="DU94" s="44" t="str">
        <f ca="1">IF(DP94="NO",VLOOKUP(DK94,'Players Stats'!$C$88:$H$127,7-'Semi 1'!DS94),"")</f>
        <v/>
      </c>
      <c r="DV94" s="44" t="str">
        <f t="shared" ca="1" si="225"/>
        <v/>
      </c>
      <c r="DW94" s="27" t="str">
        <f t="shared" ca="1" si="226"/>
        <v/>
      </c>
      <c r="DX94" s="44" t="str">
        <f ca="1">IF(DW94="","",IF(DW94&lt;=VLOOKUP(DK94,'Players Stats'!$C$88:$L$127,10),"YES","NO"))</f>
        <v/>
      </c>
      <c r="DY94" s="27" t="str">
        <f t="shared" ca="1" si="227"/>
        <v/>
      </c>
      <c r="DZ94" s="44" t="str">
        <f ca="1">IF(DX94="YES",IF(DY94&lt;=VLOOKUP(DK94,'Players Stats'!$C$88:$H$127,6),1,0),"")</f>
        <v/>
      </c>
      <c r="EA94" s="27" t="str">
        <f t="shared" ca="1" si="228"/>
        <v/>
      </c>
      <c r="EB94" s="44" t="str">
        <f ca="1">IF(AND(DX94="YES",EA94&lt;&gt;""),IF(EA94&lt;=VLOOKUP(DK94,'Players Stats'!$C$88:$H$127,6),1,0),"")</f>
        <v/>
      </c>
      <c r="EC94" s="27" t="str">
        <f t="shared" ca="1" si="229"/>
        <v/>
      </c>
      <c r="ED94" s="44" t="str">
        <f ca="1">IF(EC94="","",IF(EC94&lt;=Simulation!$K$7,"YES","NO"))</f>
        <v/>
      </c>
      <c r="EE94" s="27" t="str">
        <f t="shared" ca="1" si="230"/>
        <v/>
      </c>
      <c r="EF94" s="44" t="str">
        <f ca="1">IF(ED94="NO",IF(EE94&lt;=Simulation!$K$9,DH94,DI94),"")</f>
        <v/>
      </c>
      <c r="EH94" s="44" t="str">
        <f t="shared" ca="1" si="231"/>
        <v/>
      </c>
      <c r="EI94" s="6" t="str">
        <f t="shared" ca="1" si="232"/>
        <v/>
      </c>
      <c r="EJ94" s="44" t="str">
        <f t="shared" ca="1" si="233"/>
        <v/>
      </c>
      <c r="EL94" s="44" t="str">
        <f t="shared" ca="1" si="234"/>
        <v/>
      </c>
      <c r="EM94" s="44" t="str">
        <f t="shared" ca="1" si="235"/>
        <v/>
      </c>
      <c r="EN94" s="44" t="str">
        <f t="shared" ca="1" si="236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53"/>
        <v/>
      </c>
      <c r="E95" s="44" t="str">
        <f t="shared" ca="1" si="154"/>
        <v/>
      </c>
      <c r="F95" s="27" t="str">
        <f t="shared" ca="1" si="155"/>
        <v/>
      </c>
      <c r="G95" s="44" t="str">
        <f t="shared" ca="1" si="156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27" t="str">
        <f t="shared" ca="1" si="157"/>
        <v/>
      </c>
      <c r="K95" s="44" t="str">
        <f ca="1">IF(B95&lt;&gt;"",VLOOKUP('Semi 1'!G95-5*('Semi 1'!D95-1),'Players Stats'!$B$136:$J$140,1+E95),"")</f>
        <v/>
      </c>
      <c r="L95" s="44" t="str">
        <f t="shared" ca="1" si="158"/>
        <v/>
      </c>
      <c r="M95" s="27" t="str">
        <f t="shared" ca="1" si="159"/>
        <v/>
      </c>
      <c r="N95" s="44" t="str">
        <f ca="1">IF(B95&lt;&gt;"",IF(L95="NO",VLOOKUP(G95,'Players Stats'!$C$88:$I$127,7),""),"")</f>
        <v/>
      </c>
      <c r="O95" s="44" t="str">
        <f t="shared" ca="1" si="160"/>
        <v/>
      </c>
      <c r="P95" s="27" t="str">
        <f t="shared" ca="1" si="161"/>
        <v/>
      </c>
      <c r="Q95" s="44" t="str">
        <f ca="1">IF(L95="NO",VLOOKUP(G95,'Players Stats'!$C$88:$H$127,7-'Semi 1'!O95),"")</f>
        <v/>
      </c>
      <c r="R95" s="44" t="str">
        <f t="shared" ca="1" si="162"/>
        <v/>
      </c>
      <c r="S95" s="27" t="str">
        <f t="shared" ca="1" si="163"/>
        <v/>
      </c>
      <c r="T95" s="44" t="str">
        <f ca="1">IF(S95="","",IF(S95&lt;=VLOOKUP(G95,'Players Stats'!$C$88:$L$127,10),"YES","NO"))</f>
        <v/>
      </c>
      <c r="U95" s="27" t="str">
        <f t="shared" ca="1" si="164"/>
        <v/>
      </c>
      <c r="V95" s="44" t="str">
        <f ca="1">IF(T95="YES",IF(U95&lt;=VLOOKUP(G95,'Players Stats'!$C$88:$H$127,6),1,0),"")</f>
        <v/>
      </c>
      <c r="W95" s="27" t="str">
        <f t="shared" ca="1" si="165"/>
        <v/>
      </c>
      <c r="X95" s="44" t="str">
        <f ca="1">IF(AND(T95="YES",W95&lt;&gt;""),IF(W95&lt;=VLOOKUP(G95,'Players Stats'!$C$88:$H$127,6),1,0),"")</f>
        <v/>
      </c>
      <c r="Y95" s="27" t="str">
        <f t="shared" ca="1" si="166"/>
        <v/>
      </c>
      <c r="Z95" s="44" t="str">
        <f ca="1">IF(Y95="","",IF(Y95&lt;=Simulation!$K$7,"YES","NO"))</f>
        <v/>
      </c>
      <c r="AA95" s="27" t="str">
        <f t="shared" ca="1" si="167"/>
        <v/>
      </c>
      <c r="AB95" s="44" t="str">
        <f ca="1">IF(Z95="NO",IF(AA95&lt;=Simulation!$K$9,D95,E95),"")</f>
        <v/>
      </c>
      <c r="AD95" s="44" t="str">
        <f t="shared" ca="1" si="168"/>
        <v/>
      </c>
      <c r="AE95" s="6" t="str">
        <f t="shared" ca="1" si="169"/>
        <v/>
      </c>
      <c r="AF95" s="44" t="str">
        <f t="shared" ca="1" si="170"/>
        <v/>
      </c>
      <c r="AH95" s="44" t="str">
        <f t="shared" ca="1" si="171"/>
        <v/>
      </c>
      <c r="AI95" s="44" t="str">
        <f t="shared" ca="1" si="172"/>
        <v/>
      </c>
      <c r="AJ95" s="44" t="str">
        <f t="shared" ca="1" si="173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74"/>
        <v/>
      </c>
      <c r="AO95" s="44" t="str">
        <f t="shared" ca="1" si="175"/>
        <v/>
      </c>
      <c r="AP95" s="27" t="str">
        <f t="shared" ca="1" si="176"/>
        <v/>
      </c>
      <c r="AQ95" s="44" t="str">
        <f t="shared" ca="1" si="177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78"/>
        <v/>
      </c>
      <c r="AU95" s="44" t="str">
        <f ca="1">IF(AL95&lt;&gt;"",VLOOKUP('Semi 1'!AQ95-5*('Semi 1'!AN95-1),'Players Stats'!$B$136:$J$140,1+AO95),"")</f>
        <v/>
      </c>
      <c r="AV95" s="44" t="str">
        <f t="shared" ca="1" si="179"/>
        <v/>
      </c>
      <c r="AW95" s="27" t="str">
        <f t="shared" ca="1" si="180"/>
        <v/>
      </c>
      <c r="AX95" s="44" t="str">
        <f ca="1">IF(AL95&lt;&gt;"",IF(AV95="NO",VLOOKUP(AQ95,'Players Stats'!$C$88:$I$127,7),""),"")</f>
        <v/>
      </c>
      <c r="AY95" s="44" t="str">
        <f t="shared" ca="1" si="181"/>
        <v/>
      </c>
      <c r="AZ95" s="27" t="str">
        <f t="shared" ca="1" si="182"/>
        <v/>
      </c>
      <c r="BA95" s="44" t="str">
        <f ca="1">IF(AV95="NO",VLOOKUP(AQ95,'Players Stats'!$C$88:$H$127,7-'Semi 1'!AY95),"")</f>
        <v/>
      </c>
      <c r="BB95" s="44" t="str">
        <f t="shared" ca="1" si="183"/>
        <v/>
      </c>
      <c r="BC95" s="27" t="str">
        <f t="shared" ca="1" si="184"/>
        <v/>
      </c>
      <c r="BD95" s="44" t="str">
        <f ca="1">IF(BC95="","",IF(BC95&lt;=VLOOKUP(AQ95,'Players Stats'!$C$88:$L$127,10),"YES","NO"))</f>
        <v/>
      </c>
      <c r="BE95" s="27" t="str">
        <f t="shared" ca="1" si="185"/>
        <v/>
      </c>
      <c r="BF95" s="44" t="str">
        <f ca="1">IF(BD95="YES",IF(BE95&lt;=VLOOKUP(AQ95,'Players Stats'!$C$88:$H$127,6),1,0),"")</f>
        <v/>
      </c>
      <c r="BG95" s="27" t="str">
        <f t="shared" ca="1" si="186"/>
        <v/>
      </c>
      <c r="BH95" s="44" t="str">
        <f ca="1">IF(AND(BD95="YES",BG95&lt;&gt;""),IF(BG95&lt;=VLOOKUP(AQ95,'Players Stats'!$C$88:$H$127,6),1,0),"")</f>
        <v/>
      </c>
      <c r="BI95" s="27" t="str">
        <f t="shared" ca="1" si="187"/>
        <v/>
      </c>
      <c r="BJ95" s="44" t="str">
        <f ca="1">IF(BI95="","",IF(BI95&lt;=Simulation!$K$7,"YES","NO"))</f>
        <v/>
      </c>
      <c r="BK95" s="27" t="str">
        <f t="shared" ca="1" si="188"/>
        <v/>
      </c>
      <c r="BL95" s="44" t="str">
        <f ca="1">IF(BJ95="NO",IF(BK95&lt;=Simulation!$K$9,AN95,AO95),"")</f>
        <v/>
      </c>
      <c r="BN95" s="44" t="str">
        <f t="shared" ca="1" si="189"/>
        <v/>
      </c>
      <c r="BO95" s="6" t="str">
        <f t="shared" ca="1" si="190"/>
        <v/>
      </c>
      <c r="BP95" s="44" t="str">
        <f t="shared" ca="1" si="191"/>
        <v/>
      </c>
      <c r="BR95" s="44" t="str">
        <f t="shared" ca="1" si="192"/>
        <v/>
      </c>
      <c r="BS95" s="44" t="str">
        <f t="shared" ca="1" si="193"/>
        <v/>
      </c>
      <c r="BT95" s="44" t="str">
        <f t="shared" ca="1" si="194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195"/>
        <v/>
      </c>
      <c r="BY95" s="44" t="str">
        <f t="shared" ca="1" si="196"/>
        <v/>
      </c>
      <c r="BZ95" s="27" t="str">
        <f t="shared" ca="1" si="197"/>
        <v/>
      </c>
      <c r="CA95" s="44" t="str">
        <f t="shared" ca="1" si="198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199"/>
        <v/>
      </c>
      <c r="CE95" s="44" t="str">
        <f ca="1">IF(BV95&lt;&gt;"",VLOOKUP('Semi 1'!CA95-5*('Semi 1'!BX95-1),'Players Stats'!$B$136:$J$140,1+BY95),"")</f>
        <v/>
      </c>
      <c r="CF95" s="44" t="str">
        <f t="shared" ca="1" si="200"/>
        <v/>
      </c>
      <c r="CG95" s="27" t="str">
        <f t="shared" ca="1" si="201"/>
        <v/>
      </c>
      <c r="CH95" s="44" t="str">
        <f ca="1">IF(BV95&lt;&gt;"",IF(CF95="NO",VLOOKUP(CA95,'Players Stats'!$C$88:$I$127,7),""),"")</f>
        <v/>
      </c>
      <c r="CI95" s="44" t="str">
        <f t="shared" ca="1" si="202"/>
        <v/>
      </c>
      <c r="CJ95" s="27" t="str">
        <f t="shared" ca="1" si="203"/>
        <v/>
      </c>
      <c r="CK95" s="44" t="str">
        <f ca="1">IF(CF95="NO",VLOOKUP(CA95,'Players Stats'!$C$88:$H$127,7-'Semi 1'!CI95),"")</f>
        <v/>
      </c>
      <c r="CL95" s="44" t="str">
        <f t="shared" ca="1" si="204"/>
        <v/>
      </c>
      <c r="CM95" s="27" t="str">
        <f t="shared" ca="1" si="205"/>
        <v/>
      </c>
      <c r="CN95" s="44" t="str">
        <f ca="1">IF(CM95="","",IF(CM95&lt;=VLOOKUP(CA95,'Players Stats'!$C$88:$L$127,10),"YES","NO"))</f>
        <v/>
      </c>
      <c r="CO95" s="27" t="str">
        <f t="shared" ca="1" si="206"/>
        <v/>
      </c>
      <c r="CP95" s="44" t="str">
        <f ca="1">IF(CN95="YES",IF(CO95&lt;=VLOOKUP(CA95,'Players Stats'!$C$88:$H$127,6),1,0),"")</f>
        <v/>
      </c>
      <c r="CQ95" s="27" t="str">
        <f t="shared" ca="1" si="207"/>
        <v/>
      </c>
      <c r="CR95" s="44" t="str">
        <f ca="1">IF(AND(CN95="YES",CQ95&lt;&gt;""),IF(CQ95&lt;=VLOOKUP(CA95,'Players Stats'!$C$88:$H$127,6),1,0),"")</f>
        <v/>
      </c>
      <c r="CS95" s="27" t="str">
        <f t="shared" ca="1" si="208"/>
        <v/>
      </c>
      <c r="CT95" s="44" t="str">
        <f ca="1">IF(CS95="","",IF(CS95&lt;=Simulation!$K$7,"YES","NO"))</f>
        <v/>
      </c>
      <c r="CU95" s="27" t="str">
        <f t="shared" ca="1" si="209"/>
        <v/>
      </c>
      <c r="CV95" s="44" t="str">
        <f ca="1">IF(CT95="NO",IF(CU95&lt;=Simulation!$K$9,BX95,BY95),"")</f>
        <v/>
      </c>
      <c r="CX95" s="44" t="str">
        <f t="shared" ca="1" si="210"/>
        <v/>
      </c>
      <c r="CY95" s="6" t="str">
        <f t="shared" ca="1" si="211"/>
        <v/>
      </c>
      <c r="CZ95" s="44" t="str">
        <f t="shared" ca="1" si="212"/>
        <v/>
      </c>
      <c r="DB95" s="44" t="str">
        <f t="shared" ca="1" si="213"/>
        <v/>
      </c>
      <c r="DC95" s="44" t="str">
        <f t="shared" ca="1" si="214"/>
        <v/>
      </c>
      <c r="DD95" s="44" t="str">
        <f t="shared" ca="1" si="215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16"/>
        <v/>
      </c>
      <c r="DI95" s="44" t="str">
        <f t="shared" ca="1" si="217"/>
        <v/>
      </c>
      <c r="DJ95" s="27" t="str">
        <f t="shared" ca="1" si="218"/>
        <v/>
      </c>
      <c r="DK95" s="44" t="str">
        <f t="shared" ca="1" si="219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20"/>
        <v/>
      </c>
      <c r="DO95" s="44" t="str">
        <f ca="1">IF(DF95&lt;&gt;"",VLOOKUP('Semi 1'!DK95-5*('Semi 1'!DH95-1),'Players Stats'!$B$136:$J$140,1+DI95),"")</f>
        <v/>
      </c>
      <c r="DP95" s="44" t="str">
        <f t="shared" ca="1" si="221"/>
        <v/>
      </c>
      <c r="DQ95" s="27" t="str">
        <f t="shared" ca="1" si="222"/>
        <v/>
      </c>
      <c r="DR95" s="44" t="str">
        <f ca="1">IF(DF95&lt;&gt;"",IF(DP95="NO",VLOOKUP(DK95,'Players Stats'!$C$88:$I$127,7),""),"")</f>
        <v/>
      </c>
      <c r="DS95" s="44" t="str">
        <f t="shared" ca="1" si="223"/>
        <v/>
      </c>
      <c r="DT95" s="27" t="str">
        <f t="shared" ca="1" si="224"/>
        <v/>
      </c>
      <c r="DU95" s="44" t="str">
        <f ca="1">IF(DP95="NO",VLOOKUP(DK95,'Players Stats'!$C$88:$H$127,7-'Semi 1'!DS95),"")</f>
        <v/>
      </c>
      <c r="DV95" s="44" t="str">
        <f t="shared" ca="1" si="225"/>
        <v/>
      </c>
      <c r="DW95" s="27" t="str">
        <f t="shared" ca="1" si="226"/>
        <v/>
      </c>
      <c r="DX95" s="44" t="str">
        <f ca="1">IF(DW95="","",IF(DW95&lt;=VLOOKUP(DK95,'Players Stats'!$C$88:$L$127,10),"YES","NO"))</f>
        <v/>
      </c>
      <c r="DY95" s="27" t="str">
        <f t="shared" ca="1" si="227"/>
        <v/>
      </c>
      <c r="DZ95" s="44" t="str">
        <f ca="1">IF(DX95="YES",IF(DY95&lt;=VLOOKUP(DK95,'Players Stats'!$C$88:$H$127,6),1,0),"")</f>
        <v/>
      </c>
      <c r="EA95" s="27" t="str">
        <f t="shared" ca="1" si="228"/>
        <v/>
      </c>
      <c r="EB95" s="44" t="str">
        <f ca="1">IF(AND(DX95="YES",EA95&lt;&gt;""),IF(EA95&lt;=VLOOKUP(DK95,'Players Stats'!$C$88:$H$127,6),1,0),"")</f>
        <v/>
      </c>
      <c r="EC95" s="27" t="str">
        <f t="shared" ca="1" si="229"/>
        <v/>
      </c>
      <c r="ED95" s="44" t="str">
        <f ca="1">IF(EC95="","",IF(EC95&lt;=Simulation!$K$7,"YES","NO"))</f>
        <v/>
      </c>
      <c r="EE95" s="27" t="str">
        <f t="shared" ca="1" si="230"/>
        <v/>
      </c>
      <c r="EF95" s="44" t="str">
        <f ca="1">IF(ED95="NO",IF(EE95&lt;=Simulation!$K$9,DH95,DI95),"")</f>
        <v/>
      </c>
      <c r="EH95" s="44" t="str">
        <f t="shared" ca="1" si="231"/>
        <v/>
      </c>
      <c r="EI95" s="6" t="str">
        <f t="shared" ca="1" si="232"/>
        <v/>
      </c>
      <c r="EJ95" s="44" t="str">
        <f t="shared" ca="1" si="233"/>
        <v/>
      </c>
      <c r="EL95" s="44" t="str">
        <f t="shared" ca="1" si="234"/>
        <v/>
      </c>
      <c r="EM95" s="44" t="str">
        <f t="shared" ca="1" si="235"/>
        <v/>
      </c>
      <c r="EN95" s="44" t="str">
        <f t="shared" ca="1" si="236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53"/>
        <v/>
      </c>
      <c r="E96" s="44" t="str">
        <f t="shared" ca="1" si="154"/>
        <v/>
      </c>
      <c r="F96" s="27" t="str">
        <f t="shared" ca="1" si="155"/>
        <v/>
      </c>
      <c r="G96" s="44" t="str">
        <f t="shared" ca="1" si="156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27" t="str">
        <f t="shared" ca="1" si="157"/>
        <v/>
      </c>
      <c r="K96" s="44" t="str">
        <f ca="1">IF(B96&lt;&gt;"",VLOOKUP('Semi 1'!G96-5*('Semi 1'!D96-1),'Players Stats'!$B$136:$J$140,1+E96),"")</f>
        <v/>
      </c>
      <c r="L96" s="44" t="str">
        <f t="shared" ca="1" si="158"/>
        <v/>
      </c>
      <c r="M96" s="27" t="str">
        <f t="shared" ca="1" si="159"/>
        <v/>
      </c>
      <c r="N96" s="44" t="str">
        <f ca="1">IF(B96&lt;&gt;"",IF(L96="NO",VLOOKUP(G96,'Players Stats'!$C$88:$I$127,7),""),"")</f>
        <v/>
      </c>
      <c r="O96" s="44" t="str">
        <f t="shared" ca="1" si="160"/>
        <v/>
      </c>
      <c r="P96" s="27" t="str">
        <f t="shared" ca="1" si="161"/>
        <v/>
      </c>
      <c r="Q96" s="44" t="str">
        <f ca="1">IF(L96="NO",VLOOKUP(G96,'Players Stats'!$C$88:$H$127,7-'Semi 1'!O96),"")</f>
        <v/>
      </c>
      <c r="R96" s="44" t="str">
        <f t="shared" ca="1" si="162"/>
        <v/>
      </c>
      <c r="S96" s="27" t="str">
        <f t="shared" ca="1" si="163"/>
        <v/>
      </c>
      <c r="T96" s="44" t="str">
        <f ca="1">IF(S96="","",IF(S96&lt;=VLOOKUP(G96,'Players Stats'!$C$88:$L$127,10),"YES","NO"))</f>
        <v/>
      </c>
      <c r="U96" s="27" t="str">
        <f t="shared" ca="1" si="164"/>
        <v/>
      </c>
      <c r="V96" s="44" t="str">
        <f ca="1">IF(T96="YES",IF(U96&lt;=VLOOKUP(G96,'Players Stats'!$C$88:$H$127,6),1,0),"")</f>
        <v/>
      </c>
      <c r="W96" s="27" t="str">
        <f t="shared" ca="1" si="165"/>
        <v/>
      </c>
      <c r="X96" s="44" t="str">
        <f ca="1">IF(AND(T96="YES",W96&lt;&gt;""),IF(W96&lt;=VLOOKUP(G96,'Players Stats'!$C$88:$H$127,6),1,0),"")</f>
        <v/>
      </c>
      <c r="Y96" s="27" t="str">
        <f t="shared" ca="1" si="166"/>
        <v/>
      </c>
      <c r="Z96" s="44" t="str">
        <f ca="1">IF(Y96="","",IF(Y96&lt;=Simulation!$K$7,"YES","NO"))</f>
        <v/>
      </c>
      <c r="AA96" s="27" t="str">
        <f t="shared" ca="1" si="167"/>
        <v/>
      </c>
      <c r="AB96" s="44" t="str">
        <f ca="1">IF(Z96="NO",IF(AA96&lt;=Simulation!$K$9,D96,E96),"")</f>
        <v/>
      </c>
      <c r="AD96" s="44" t="str">
        <f t="shared" ca="1" si="168"/>
        <v/>
      </c>
      <c r="AE96" s="6" t="str">
        <f t="shared" ca="1" si="169"/>
        <v/>
      </c>
      <c r="AF96" s="44" t="str">
        <f t="shared" ca="1" si="170"/>
        <v/>
      </c>
      <c r="AH96" s="44" t="str">
        <f t="shared" ca="1" si="171"/>
        <v/>
      </c>
      <c r="AI96" s="44" t="str">
        <f t="shared" ca="1" si="172"/>
        <v/>
      </c>
      <c r="AJ96" s="44" t="str">
        <f t="shared" ca="1" si="173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74"/>
        <v/>
      </c>
      <c r="AO96" s="44" t="str">
        <f t="shared" ca="1" si="175"/>
        <v/>
      </c>
      <c r="AP96" s="27" t="str">
        <f t="shared" ca="1" si="176"/>
        <v/>
      </c>
      <c r="AQ96" s="44" t="str">
        <f t="shared" ca="1" si="177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78"/>
        <v/>
      </c>
      <c r="AU96" s="44" t="str">
        <f ca="1">IF(AL96&lt;&gt;"",VLOOKUP('Semi 1'!AQ96-5*('Semi 1'!AN96-1),'Players Stats'!$B$136:$J$140,1+AO96),"")</f>
        <v/>
      </c>
      <c r="AV96" s="44" t="str">
        <f t="shared" ca="1" si="179"/>
        <v/>
      </c>
      <c r="AW96" s="27" t="str">
        <f t="shared" ca="1" si="180"/>
        <v/>
      </c>
      <c r="AX96" s="44" t="str">
        <f ca="1">IF(AL96&lt;&gt;"",IF(AV96="NO",VLOOKUP(AQ96,'Players Stats'!$C$88:$I$127,7),""),"")</f>
        <v/>
      </c>
      <c r="AY96" s="44" t="str">
        <f t="shared" ca="1" si="181"/>
        <v/>
      </c>
      <c r="AZ96" s="27" t="str">
        <f t="shared" ca="1" si="182"/>
        <v/>
      </c>
      <c r="BA96" s="44" t="str">
        <f ca="1">IF(AV96="NO",VLOOKUP(AQ96,'Players Stats'!$C$88:$H$127,7-'Semi 1'!AY96),"")</f>
        <v/>
      </c>
      <c r="BB96" s="44" t="str">
        <f t="shared" ca="1" si="183"/>
        <v/>
      </c>
      <c r="BC96" s="27" t="str">
        <f t="shared" ca="1" si="184"/>
        <v/>
      </c>
      <c r="BD96" s="44" t="str">
        <f ca="1">IF(BC96="","",IF(BC96&lt;=VLOOKUP(AQ96,'Players Stats'!$C$88:$L$127,10),"YES","NO"))</f>
        <v/>
      </c>
      <c r="BE96" s="27" t="str">
        <f t="shared" ca="1" si="185"/>
        <v/>
      </c>
      <c r="BF96" s="44" t="str">
        <f ca="1">IF(BD96="YES",IF(BE96&lt;=VLOOKUP(AQ96,'Players Stats'!$C$88:$H$127,6),1,0),"")</f>
        <v/>
      </c>
      <c r="BG96" s="27" t="str">
        <f t="shared" ca="1" si="186"/>
        <v/>
      </c>
      <c r="BH96" s="44" t="str">
        <f ca="1">IF(AND(BD96="YES",BG96&lt;&gt;""),IF(BG96&lt;=VLOOKUP(AQ96,'Players Stats'!$C$88:$H$127,6),1,0),"")</f>
        <v/>
      </c>
      <c r="BI96" s="27" t="str">
        <f t="shared" ca="1" si="187"/>
        <v/>
      </c>
      <c r="BJ96" s="44" t="str">
        <f ca="1">IF(BI96="","",IF(BI96&lt;=Simulation!$K$7,"YES","NO"))</f>
        <v/>
      </c>
      <c r="BK96" s="27" t="str">
        <f t="shared" ca="1" si="188"/>
        <v/>
      </c>
      <c r="BL96" s="44" t="str">
        <f ca="1">IF(BJ96="NO",IF(BK96&lt;=Simulation!$K$9,AN96,AO96),"")</f>
        <v/>
      </c>
      <c r="BN96" s="44" t="str">
        <f t="shared" ca="1" si="189"/>
        <v/>
      </c>
      <c r="BO96" s="6" t="str">
        <f t="shared" ca="1" si="190"/>
        <v/>
      </c>
      <c r="BP96" s="44" t="str">
        <f t="shared" ca="1" si="191"/>
        <v/>
      </c>
      <c r="BR96" s="44" t="str">
        <f t="shared" ca="1" si="192"/>
        <v/>
      </c>
      <c r="BS96" s="44" t="str">
        <f t="shared" ca="1" si="193"/>
        <v/>
      </c>
      <c r="BT96" s="44" t="str">
        <f t="shared" ca="1" si="194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195"/>
        <v/>
      </c>
      <c r="BY96" s="44" t="str">
        <f t="shared" ca="1" si="196"/>
        <v/>
      </c>
      <c r="BZ96" s="27" t="str">
        <f t="shared" ca="1" si="197"/>
        <v/>
      </c>
      <c r="CA96" s="44" t="str">
        <f t="shared" ca="1" si="198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199"/>
        <v/>
      </c>
      <c r="CE96" s="44" t="str">
        <f ca="1">IF(BV96&lt;&gt;"",VLOOKUP('Semi 1'!CA96-5*('Semi 1'!BX96-1),'Players Stats'!$B$136:$J$140,1+BY96),"")</f>
        <v/>
      </c>
      <c r="CF96" s="44" t="str">
        <f t="shared" ca="1" si="200"/>
        <v/>
      </c>
      <c r="CG96" s="27" t="str">
        <f t="shared" ca="1" si="201"/>
        <v/>
      </c>
      <c r="CH96" s="44" t="str">
        <f ca="1">IF(BV96&lt;&gt;"",IF(CF96="NO",VLOOKUP(CA96,'Players Stats'!$C$88:$I$127,7),""),"")</f>
        <v/>
      </c>
      <c r="CI96" s="44" t="str">
        <f t="shared" ca="1" si="202"/>
        <v/>
      </c>
      <c r="CJ96" s="27" t="str">
        <f t="shared" ca="1" si="203"/>
        <v/>
      </c>
      <c r="CK96" s="44" t="str">
        <f ca="1">IF(CF96="NO",VLOOKUP(CA96,'Players Stats'!$C$88:$H$127,7-'Semi 1'!CI96),"")</f>
        <v/>
      </c>
      <c r="CL96" s="44" t="str">
        <f t="shared" ca="1" si="204"/>
        <v/>
      </c>
      <c r="CM96" s="27" t="str">
        <f t="shared" ca="1" si="205"/>
        <v/>
      </c>
      <c r="CN96" s="44" t="str">
        <f ca="1">IF(CM96="","",IF(CM96&lt;=VLOOKUP(CA96,'Players Stats'!$C$88:$L$127,10),"YES","NO"))</f>
        <v/>
      </c>
      <c r="CO96" s="27" t="str">
        <f t="shared" ca="1" si="206"/>
        <v/>
      </c>
      <c r="CP96" s="44" t="str">
        <f ca="1">IF(CN96="YES",IF(CO96&lt;=VLOOKUP(CA96,'Players Stats'!$C$88:$H$127,6),1,0),"")</f>
        <v/>
      </c>
      <c r="CQ96" s="27" t="str">
        <f t="shared" ca="1" si="207"/>
        <v/>
      </c>
      <c r="CR96" s="44" t="str">
        <f ca="1">IF(AND(CN96="YES",CQ96&lt;&gt;""),IF(CQ96&lt;=VLOOKUP(CA96,'Players Stats'!$C$88:$H$127,6),1,0),"")</f>
        <v/>
      </c>
      <c r="CS96" s="27" t="str">
        <f t="shared" ca="1" si="208"/>
        <v/>
      </c>
      <c r="CT96" s="44" t="str">
        <f ca="1">IF(CS96="","",IF(CS96&lt;=Simulation!$K$7,"YES","NO"))</f>
        <v/>
      </c>
      <c r="CU96" s="27" t="str">
        <f t="shared" ca="1" si="209"/>
        <v/>
      </c>
      <c r="CV96" s="44" t="str">
        <f ca="1">IF(CT96="NO",IF(CU96&lt;=Simulation!$K$9,BX96,BY96),"")</f>
        <v/>
      </c>
      <c r="CX96" s="44" t="str">
        <f t="shared" ca="1" si="210"/>
        <v/>
      </c>
      <c r="CY96" s="6" t="str">
        <f t="shared" ca="1" si="211"/>
        <v/>
      </c>
      <c r="CZ96" s="44" t="str">
        <f t="shared" ca="1" si="212"/>
        <v/>
      </c>
      <c r="DB96" s="44" t="str">
        <f t="shared" ca="1" si="213"/>
        <v/>
      </c>
      <c r="DC96" s="44" t="str">
        <f t="shared" ca="1" si="214"/>
        <v/>
      </c>
      <c r="DD96" s="44" t="str">
        <f t="shared" ca="1" si="215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16"/>
        <v/>
      </c>
      <c r="DI96" s="44" t="str">
        <f t="shared" ca="1" si="217"/>
        <v/>
      </c>
      <c r="DJ96" s="27" t="str">
        <f t="shared" ca="1" si="218"/>
        <v/>
      </c>
      <c r="DK96" s="44" t="str">
        <f t="shared" ca="1" si="219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20"/>
        <v/>
      </c>
      <c r="DO96" s="44" t="str">
        <f ca="1">IF(DF96&lt;&gt;"",VLOOKUP('Semi 1'!DK96-5*('Semi 1'!DH96-1),'Players Stats'!$B$136:$J$140,1+DI96),"")</f>
        <v/>
      </c>
      <c r="DP96" s="44" t="str">
        <f t="shared" ca="1" si="221"/>
        <v/>
      </c>
      <c r="DQ96" s="27" t="str">
        <f t="shared" ca="1" si="222"/>
        <v/>
      </c>
      <c r="DR96" s="44" t="str">
        <f ca="1">IF(DF96&lt;&gt;"",IF(DP96="NO",VLOOKUP(DK96,'Players Stats'!$C$88:$I$127,7),""),"")</f>
        <v/>
      </c>
      <c r="DS96" s="44" t="str">
        <f t="shared" ca="1" si="223"/>
        <v/>
      </c>
      <c r="DT96" s="27" t="str">
        <f t="shared" ca="1" si="224"/>
        <v/>
      </c>
      <c r="DU96" s="44" t="str">
        <f ca="1">IF(DP96="NO",VLOOKUP(DK96,'Players Stats'!$C$88:$H$127,7-'Semi 1'!DS96),"")</f>
        <v/>
      </c>
      <c r="DV96" s="44" t="str">
        <f t="shared" ca="1" si="225"/>
        <v/>
      </c>
      <c r="DW96" s="27" t="str">
        <f t="shared" ca="1" si="226"/>
        <v/>
      </c>
      <c r="DX96" s="44" t="str">
        <f ca="1">IF(DW96="","",IF(DW96&lt;=VLOOKUP(DK96,'Players Stats'!$C$88:$L$127,10),"YES","NO"))</f>
        <v/>
      </c>
      <c r="DY96" s="27" t="str">
        <f t="shared" ca="1" si="227"/>
        <v/>
      </c>
      <c r="DZ96" s="44" t="str">
        <f ca="1">IF(DX96="YES",IF(DY96&lt;=VLOOKUP(DK96,'Players Stats'!$C$88:$H$127,6),1,0),"")</f>
        <v/>
      </c>
      <c r="EA96" s="27" t="str">
        <f t="shared" ca="1" si="228"/>
        <v/>
      </c>
      <c r="EB96" s="44" t="str">
        <f ca="1">IF(AND(DX96="YES",EA96&lt;&gt;""),IF(EA96&lt;=VLOOKUP(DK96,'Players Stats'!$C$88:$H$127,6),1,0),"")</f>
        <v/>
      </c>
      <c r="EC96" s="27" t="str">
        <f t="shared" ca="1" si="229"/>
        <v/>
      </c>
      <c r="ED96" s="44" t="str">
        <f ca="1">IF(EC96="","",IF(EC96&lt;=Simulation!$K$7,"YES","NO"))</f>
        <v/>
      </c>
      <c r="EE96" s="27" t="str">
        <f t="shared" ca="1" si="230"/>
        <v/>
      </c>
      <c r="EF96" s="44" t="str">
        <f ca="1">IF(ED96="NO",IF(EE96&lt;=Simulation!$K$9,DH96,DI96),"")</f>
        <v/>
      </c>
      <c r="EH96" s="44" t="str">
        <f t="shared" ca="1" si="231"/>
        <v/>
      </c>
      <c r="EI96" s="6" t="str">
        <f t="shared" ca="1" si="232"/>
        <v/>
      </c>
      <c r="EJ96" s="44" t="str">
        <f t="shared" ca="1" si="233"/>
        <v/>
      </c>
      <c r="EL96" s="44" t="str">
        <f t="shared" ca="1" si="234"/>
        <v/>
      </c>
      <c r="EM96" s="44" t="str">
        <f t="shared" ca="1" si="235"/>
        <v/>
      </c>
      <c r="EN96" s="44" t="str">
        <f t="shared" ca="1" si="236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53"/>
        <v/>
      </c>
      <c r="E97" s="44" t="str">
        <f t="shared" ca="1" si="154"/>
        <v/>
      </c>
      <c r="F97" s="27" t="str">
        <f t="shared" ca="1" si="155"/>
        <v/>
      </c>
      <c r="G97" s="44" t="str">
        <f t="shared" ca="1" si="156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27" t="str">
        <f t="shared" ca="1" si="157"/>
        <v/>
      </c>
      <c r="K97" s="44" t="str">
        <f ca="1">IF(B97&lt;&gt;"",VLOOKUP('Semi 1'!G97-5*('Semi 1'!D97-1),'Players Stats'!$B$136:$J$140,1+E97),"")</f>
        <v/>
      </c>
      <c r="L97" s="44" t="str">
        <f t="shared" ca="1" si="158"/>
        <v/>
      </c>
      <c r="M97" s="27" t="str">
        <f t="shared" ca="1" si="159"/>
        <v/>
      </c>
      <c r="N97" s="44" t="str">
        <f ca="1">IF(B97&lt;&gt;"",IF(L97="NO",VLOOKUP(G97,'Players Stats'!$C$88:$I$127,7),""),"")</f>
        <v/>
      </c>
      <c r="O97" s="44" t="str">
        <f t="shared" ca="1" si="160"/>
        <v/>
      </c>
      <c r="P97" s="27" t="str">
        <f t="shared" ca="1" si="161"/>
        <v/>
      </c>
      <c r="Q97" s="44" t="str">
        <f ca="1">IF(L97="NO",VLOOKUP(G97,'Players Stats'!$C$88:$H$127,7-'Semi 1'!O97),"")</f>
        <v/>
      </c>
      <c r="R97" s="44" t="str">
        <f t="shared" ca="1" si="162"/>
        <v/>
      </c>
      <c r="S97" s="27" t="str">
        <f t="shared" ca="1" si="163"/>
        <v/>
      </c>
      <c r="T97" s="44" t="str">
        <f ca="1">IF(S97="","",IF(S97&lt;=VLOOKUP(G97,'Players Stats'!$C$88:$L$127,10),"YES","NO"))</f>
        <v/>
      </c>
      <c r="U97" s="27" t="str">
        <f t="shared" ca="1" si="164"/>
        <v/>
      </c>
      <c r="V97" s="44" t="str">
        <f ca="1">IF(T97="YES",IF(U97&lt;=VLOOKUP(G97,'Players Stats'!$C$88:$H$127,6),1,0),"")</f>
        <v/>
      </c>
      <c r="W97" s="27" t="str">
        <f t="shared" ca="1" si="165"/>
        <v/>
      </c>
      <c r="X97" s="44" t="str">
        <f ca="1">IF(AND(T97="YES",W97&lt;&gt;""),IF(W97&lt;=VLOOKUP(G97,'Players Stats'!$C$88:$H$127,6),1,0),"")</f>
        <v/>
      </c>
      <c r="Y97" s="27" t="str">
        <f t="shared" ca="1" si="166"/>
        <v/>
      </c>
      <c r="Z97" s="44" t="str">
        <f ca="1">IF(Y97="","",IF(Y97&lt;=Simulation!$K$7,"YES","NO"))</f>
        <v/>
      </c>
      <c r="AA97" s="27" t="str">
        <f t="shared" ca="1" si="167"/>
        <v/>
      </c>
      <c r="AB97" s="44" t="str">
        <f ca="1">IF(Z97="NO",IF(AA97&lt;=Simulation!$K$9,D97,E97),"")</f>
        <v/>
      </c>
      <c r="AD97" s="44" t="str">
        <f t="shared" ca="1" si="168"/>
        <v/>
      </c>
      <c r="AE97" s="6" t="str">
        <f t="shared" ca="1" si="169"/>
        <v/>
      </c>
      <c r="AF97" s="44" t="str">
        <f t="shared" ca="1" si="170"/>
        <v/>
      </c>
      <c r="AH97" s="44" t="str">
        <f t="shared" ca="1" si="171"/>
        <v/>
      </c>
      <c r="AI97" s="44" t="str">
        <f t="shared" ca="1" si="172"/>
        <v/>
      </c>
      <c r="AJ97" s="44" t="str">
        <f t="shared" ca="1" si="173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74"/>
        <v/>
      </c>
      <c r="AO97" s="44" t="str">
        <f t="shared" ca="1" si="175"/>
        <v/>
      </c>
      <c r="AP97" s="27" t="str">
        <f t="shared" ca="1" si="176"/>
        <v/>
      </c>
      <c r="AQ97" s="44" t="str">
        <f t="shared" ca="1" si="177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78"/>
        <v/>
      </c>
      <c r="AU97" s="44" t="str">
        <f ca="1">IF(AL97&lt;&gt;"",VLOOKUP('Semi 1'!AQ97-5*('Semi 1'!AN97-1),'Players Stats'!$B$136:$J$140,1+AO97),"")</f>
        <v/>
      </c>
      <c r="AV97" s="44" t="str">
        <f t="shared" ca="1" si="179"/>
        <v/>
      </c>
      <c r="AW97" s="27" t="str">
        <f t="shared" ca="1" si="180"/>
        <v/>
      </c>
      <c r="AX97" s="44" t="str">
        <f ca="1">IF(AL97&lt;&gt;"",IF(AV97="NO",VLOOKUP(AQ97,'Players Stats'!$C$88:$I$127,7),""),"")</f>
        <v/>
      </c>
      <c r="AY97" s="44" t="str">
        <f t="shared" ca="1" si="181"/>
        <v/>
      </c>
      <c r="AZ97" s="27" t="str">
        <f t="shared" ca="1" si="182"/>
        <v/>
      </c>
      <c r="BA97" s="44" t="str">
        <f ca="1">IF(AV97="NO",VLOOKUP(AQ97,'Players Stats'!$C$88:$H$127,7-'Semi 1'!AY97),"")</f>
        <v/>
      </c>
      <c r="BB97" s="44" t="str">
        <f t="shared" ca="1" si="183"/>
        <v/>
      </c>
      <c r="BC97" s="27" t="str">
        <f t="shared" ca="1" si="184"/>
        <v/>
      </c>
      <c r="BD97" s="44" t="str">
        <f ca="1">IF(BC97="","",IF(BC97&lt;=VLOOKUP(AQ97,'Players Stats'!$C$88:$L$127,10),"YES","NO"))</f>
        <v/>
      </c>
      <c r="BE97" s="27" t="str">
        <f t="shared" ca="1" si="185"/>
        <v/>
      </c>
      <c r="BF97" s="44" t="str">
        <f ca="1">IF(BD97="YES",IF(BE97&lt;=VLOOKUP(AQ97,'Players Stats'!$C$88:$H$127,6),1,0),"")</f>
        <v/>
      </c>
      <c r="BG97" s="27" t="str">
        <f t="shared" ca="1" si="186"/>
        <v/>
      </c>
      <c r="BH97" s="44" t="str">
        <f ca="1">IF(AND(BD97="YES",BG97&lt;&gt;""),IF(BG97&lt;=VLOOKUP(AQ97,'Players Stats'!$C$88:$H$127,6),1,0),"")</f>
        <v/>
      </c>
      <c r="BI97" s="27" t="str">
        <f t="shared" ca="1" si="187"/>
        <v/>
      </c>
      <c r="BJ97" s="44" t="str">
        <f ca="1">IF(BI97="","",IF(BI97&lt;=Simulation!$K$7,"YES","NO"))</f>
        <v/>
      </c>
      <c r="BK97" s="27" t="str">
        <f t="shared" ca="1" si="188"/>
        <v/>
      </c>
      <c r="BL97" s="44" t="str">
        <f ca="1">IF(BJ97="NO",IF(BK97&lt;=Simulation!$K$9,AN97,AO97),"")</f>
        <v/>
      </c>
      <c r="BN97" s="44" t="str">
        <f t="shared" ca="1" si="189"/>
        <v/>
      </c>
      <c r="BO97" s="6" t="str">
        <f t="shared" ca="1" si="190"/>
        <v/>
      </c>
      <c r="BP97" s="44" t="str">
        <f t="shared" ca="1" si="191"/>
        <v/>
      </c>
      <c r="BR97" s="44" t="str">
        <f t="shared" ca="1" si="192"/>
        <v/>
      </c>
      <c r="BS97" s="44" t="str">
        <f t="shared" ca="1" si="193"/>
        <v/>
      </c>
      <c r="BT97" s="44" t="str">
        <f t="shared" ca="1" si="194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195"/>
        <v/>
      </c>
      <c r="BY97" s="44" t="str">
        <f t="shared" ca="1" si="196"/>
        <v/>
      </c>
      <c r="BZ97" s="27" t="str">
        <f t="shared" ca="1" si="197"/>
        <v/>
      </c>
      <c r="CA97" s="44" t="str">
        <f t="shared" ca="1" si="198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199"/>
        <v/>
      </c>
      <c r="CE97" s="44" t="str">
        <f ca="1">IF(BV97&lt;&gt;"",VLOOKUP('Semi 1'!CA97-5*('Semi 1'!BX97-1),'Players Stats'!$B$136:$J$140,1+BY97),"")</f>
        <v/>
      </c>
      <c r="CF97" s="44" t="str">
        <f t="shared" ca="1" si="200"/>
        <v/>
      </c>
      <c r="CG97" s="27" t="str">
        <f t="shared" ca="1" si="201"/>
        <v/>
      </c>
      <c r="CH97" s="44" t="str">
        <f ca="1">IF(BV97&lt;&gt;"",IF(CF97="NO",VLOOKUP(CA97,'Players Stats'!$C$88:$I$127,7),""),"")</f>
        <v/>
      </c>
      <c r="CI97" s="44" t="str">
        <f t="shared" ca="1" si="202"/>
        <v/>
      </c>
      <c r="CJ97" s="27" t="str">
        <f t="shared" ca="1" si="203"/>
        <v/>
      </c>
      <c r="CK97" s="44" t="str">
        <f ca="1">IF(CF97="NO",VLOOKUP(CA97,'Players Stats'!$C$88:$H$127,7-'Semi 1'!CI97),"")</f>
        <v/>
      </c>
      <c r="CL97" s="44" t="str">
        <f t="shared" ca="1" si="204"/>
        <v/>
      </c>
      <c r="CM97" s="27" t="str">
        <f t="shared" ca="1" si="205"/>
        <v/>
      </c>
      <c r="CN97" s="44" t="str">
        <f ca="1">IF(CM97="","",IF(CM97&lt;=VLOOKUP(CA97,'Players Stats'!$C$88:$L$127,10),"YES","NO"))</f>
        <v/>
      </c>
      <c r="CO97" s="27" t="str">
        <f t="shared" ca="1" si="206"/>
        <v/>
      </c>
      <c r="CP97" s="44" t="str">
        <f ca="1">IF(CN97="YES",IF(CO97&lt;=VLOOKUP(CA97,'Players Stats'!$C$88:$H$127,6),1,0),"")</f>
        <v/>
      </c>
      <c r="CQ97" s="27" t="str">
        <f t="shared" ca="1" si="207"/>
        <v/>
      </c>
      <c r="CR97" s="44" t="str">
        <f ca="1">IF(AND(CN97="YES",CQ97&lt;&gt;""),IF(CQ97&lt;=VLOOKUP(CA97,'Players Stats'!$C$88:$H$127,6),1,0),"")</f>
        <v/>
      </c>
      <c r="CS97" s="27" t="str">
        <f t="shared" ca="1" si="208"/>
        <v/>
      </c>
      <c r="CT97" s="44" t="str">
        <f ca="1">IF(CS97="","",IF(CS97&lt;=Simulation!$K$7,"YES","NO"))</f>
        <v/>
      </c>
      <c r="CU97" s="27" t="str">
        <f t="shared" ca="1" si="209"/>
        <v/>
      </c>
      <c r="CV97" s="44" t="str">
        <f ca="1">IF(CT97="NO",IF(CU97&lt;=Simulation!$K$9,BX97,BY97),"")</f>
        <v/>
      </c>
      <c r="CX97" s="44" t="str">
        <f t="shared" ca="1" si="210"/>
        <v/>
      </c>
      <c r="CY97" s="6" t="str">
        <f t="shared" ca="1" si="211"/>
        <v/>
      </c>
      <c r="CZ97" s="44" t="str">
        <f t="shared" ca="1" si="212"/>
        <v/>
      </c>
      <c r="DB97" s="44" t="str">
        <f t="shared" ca="1" si="213"/>
        <v/>
      </c>
      <c r="DC97" s="44" t="str">
        <f t="shared" ca="1" si="214"/>
        <v/>
      </c>
      <c r="DD97" s="44" t="str">
        <f t="shared" ca="1" si="215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16"/>
        <v/>
      </c>
      <c r="DI97" s="44" t="str">
        <f t="shared" ca="1" si="217"/>
        <v/>
      </c>
      <c r="DJ97" s="27" t="str">
        <f t="shared" ca="1" si="218"/>
        <v/>
      </c>
      <c r="DK97" s="44" t="str">
        <f t="shared" ca="1" si="219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20"/>
        <v/>
      </c>
      <c r="DO97" s="44" t="str">
        <f ca="1">IF(DF97&lt;&gt;"",VLOOKUP('Semi 1'!DK97-5*('Semi 1'!DH97-1),'Players Stats'!$B$136:$J$140,1+DI97),"")</f>
        <v/>
      </c>
      <c r="DP97" s="44" t="str">
        <f t="shared" ca="1" si="221"/>
        <v/>
      </c>
      <c r="DQ97" s="27" t="str">
        <f t="shared" ca="1" si="222"/>
        <v/>
      </c>
      <c r="DR97" s="44" t="str">
        <f ca="1">IF(DF97&lt;&gt;"",IF(DP97="NO",VLOOKUP(DK97,'Players Stats'!$C$88:$I$127,7),""),"")</f>
        <v/>
      </c>
      <c r="DS97" s="44" t="str">
        <f t="shared" ca="1" si="223"/>
        <v/>
      </c>
      <c r="DT97" s="27" t="str">
        <f t="shared" ca="1" si="224"/>
        <v/>
      </c>
      <c r="DU97" s="44" t="str">
        <f ca="1">IF(DP97="NO",VLOOKUP(DK97,'Players Stats'!$C$88:$H$127,7-'Semi 1'!DS97),"")</f>
        <v/>
      </c>
      <c r="DV97" s="44" t="str">
        <f t="shared" ca="1" si="225"/>
        <v/>
      </c>
      <c r="DW97" s="27" t="str">
        <f t="shared" ca="1" si="226"/>
        <v/>
      </c>
      <c r="DX97" s="44" t="str">
        <f ca="1">IF(DW97="","",IF(DW97&lt;=VLOOKUP(DK97,'Players Stats'!$C$88:$L$127,10),"YES","NO"))</f>
        <v/>
      </c>
      <c r="DY97" s="27" t="str">
        <f t="shared" ca="1" si="227"/>
        <v/>
      </c>
      <c r="DZ97" s="44" t="str">
        <f ca="1">IF(DX97="YES",IF(DY97&lt;=VLOOKUP(DK97,'Players Stats'!$C$88:$H$127,6),1,0),"")</f>
        <v/>
      </c>
      <c r="EA97" s="27" t="str">
        <f t="shared" ca="1" si="228"/>
        <v/>
      </c>
      <c r="EB97" s="44" t="str">
        <f ca="1">IF(AND(DX97="YES",EA97&lt;&gt;""),IF(EA97&lt;=VLOOKUP(DK97,'Players Stats'!$C$88:$H$127,6),1,0),"")</f>
        <v/>
      </c>
      <c r="EC97" s="27" t="str">
        <f t="shared" ca="1" si="229"/>
        <v/>
      </c>
      <c r="ED97" s="44" t="str">
        <f ca="1">IF(EC97="","",IF(EC97&lt;=Simulation!$K$7,"YES","NO"))</f>
        <v/>
      </c>
      <c r="EE97" s="27" t="str">
        <f t="shared" ca="1" si="230"/>
        <v/>
      </c>
      <c r="EF97" s="44" t="str">
        <f ca="1">IF(ED97="NO",IF(EE97&lt;=Simulation!$K$9,DH97,DI97),"")</f>
        <v/>
      </c>
      <c r="EH97" s="44" t="str">
        <f t="shared" ca="1" si="231"/>
        <v/>
      </c>
      <c r="EI97" s="6" t="str">
        <f t="shared" ca="1" si="232"/>
        <v/>
      </c>
      <c r="EJ97" s="44" t="str">
        <f t="shared" ca="1" si="233"/>
        <v/>
      </c>
      <c r="EL97" s="44" t="str">
        <f t="shared" ca="1" si="234"/>
        <v/>
      </c>
      <c r="EM97" s="44" t="str">
        <f t="shared" ca="1" si="235"/>
        <v/>
      </c>
      <c r="EN97" s="44" t="str">
        <f t="shared" ca="1" si="236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53"/>
        <v/>
      </c>
      <c r="E98" s="44" t="str">
        <f t="shared" ca="1" si="154"/>
        <v/>
      </c>
      <c r="F98" s="27" t="str">
        <f t="shared" ca="1" si="155"/>
        <v/>
      </c>
      <c r="G98" s="44" t="str">
        <f t="shared" ca="1" si="156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27" t="str">
        <f t="shared" ca="1" si="157"/>
        <v/>
      </c>
      <c r="K98" s="44" t="str">
        <f ca="1">IF(B98&lt;&gt;"",VLOOKUP('Semi 1'!G98-5*('Semi 1'!D98-1),'Players Stats'!$B$136:$J$140,1+E98),"")</f>
        <v/>
      </c>
      <c r="L98" s="44" t="str">
        <f t="shared" ca="1" si="158"/>
        <v/>
      </c>
      <c r="M98" s="27" t="str">
        <f t="shared" ca="1" si="159"/>
        <v/>
      </c>
      <c r="N98" s="44" t="str">
        <f ca="1">IF(B98&lt;&gt;"",IF(L98="NO",VLOOKUP(G98,'Players Stats'!$C$88:$I$127,7),""),"")</f>
        <v/>
      </c>
      <c r="O98" s="44" t="str">
        <f t="shared" ca="1" si="160"/>
        <v/>
      </c>
      <c r="P98" s="27" t="str">
        <f t="shared" ca="1" si="161"/>
        <v/>
      </c>
      <c r="Q98" s="44" t="str">
        <f ca="1">IF(L98="NO",VLOOKUP(G98,'Players Stats'!$C$88:$H$127,7-'Semi 1'!O98),"")</f>
        <v/>
      </c>
      <c r="R98" s="44" t="str">
        <f t="shared" ca="1" si="162"/>
        <v/>
      </c>
      <c r="S98" s="27" t="str">
        <f t="shared" ca="1" si="163"/>
        <v/>
      </c>
      <c r="T98" s="44" t="str">
        <f ca="1">IF(S98="","",IF(S98&lt;=VLOOKUP(G98,'Players Stats'!$C$88:$L$127,10),"YES","NO"))</f>
        <v/>
      </c>
      <c r="U98" s="27" t="str">
        <f t="shared" ca="1" si="164"/>
        <v/>
      </c>
      <c r="V98" s="44" t="str">
        <f ca="1">IF(T98="YES",IF(U98&lt;=VLOOKUP(G98,'Players Stats'!$C$88:$H$127,6),1,0),"")</f>
        <v/>
      </c>
      <c r="W98" s="27" t="str">
        <f t="shared" ca="1" si="165"/>
        <v/>
      </c>
      <c r="X98" s="44" t="str">
        <f ca="1">IF(AND(T98="YES",W98&lt;&gt;""),IF(W98&lt;=VLOOKUP(G98,'Players Stats'!$C$88:$H$127,6),1,0),"")</f>
        <v/>
      </c>
      <c r="Y98" s="27" t="str">
        <f t="shared" ca="1" si="166"/>
        <v/>
      </c>
      <c r="Z98" s="44" t="str">
        <f ca="1">IF(Y98="","",IF(Y98&lt;=Simulation!$K$7,"YES","NO"))</f>
        <v/>
      </c>
      <c r="AA98" s="27" t="str">
        <f t="shared" ca="1" si="167"/>
        <v/>
      </c>
      <c r="AB98" s="44" t="str">
        <f ca="1">IF(Z98="NO",IF(AA98&lt;=Simulation!$K$9,D98,E98),"")</f>
        <v/>
      </c>
      <c r="AD98" s="44" t="str">
        <f t="shared" ca="1" si="168"/>
        <v/>
      </c>
      <c r="AE98" s="6" t="str">
        <f t="shared" ca="1" si="169"/>
        <v/>
      </c>
      <c r="AF98" s="44" t="str">
        <f t="shared" ca="1" si="170"/>
        <v/>
      </c>
      <c r="AH98" s="44" t="str">
        <f t="shared" ca="1" si="171"/>
        <v/>
      </c>
      <c r="AI98" s="44" t="str">
        <f t="shared" ca="1" si="172"/>
        <v/>
      </c>
      <c r="AJ98" s="44" t="str">
        <f t="shared" ca="1" si="173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74"/>
        <v/>
      </c>
      <c r="AO98" s="44" t="str">
        <f t="shared" ca="1" si="175"/>
        <v/>
      </c>
      <c r="AP98" s="27" t="str">
        <f t="shared" ca="1" si="176"/>
        <v/>
      </c>
      <c r="AQ98" s="44" t="str">
        <f t="shared" ca="1" si="177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78"/>
        <v/>
      </c>
      <c r="AU98" s="44" t="str">
        <f ca="1">IF(AL98&lt;&gt;"",VLOOKUP('Semi 1'!AQ98-5*('Semi 1'!AN98-1),'Players Stats'!$B$136:$J$140,1+AO98),"")</f>
        <v/>
      </c>
      <c r="AV98" s="44" t="str">
        <f t="shared" ca="1" si="179"/>
        <v/>
      </c>
      <c r="AW98" s="27" t="str">
        <f t="shared" ca="1" si="180"/>
        <v/>
      </c>
      <c r="AX98" s="44" t="str">
        <f ca="1">IF(AL98&lt;&gt;"",IF(AV98="NO",VLOOKUP(AQ98,'Players Stats'!$C$88:$I$127,7),""),"")</f>
        <v/>
      </c>
      <c r="AY98" s="44" t="str">
        <f t="shared" ca="1" si="181"/>
        <v/>
      </c>
      <c r="AZ98" s="27" t="str">
        <f t="shared" ca="1" si="182"/>
        <v/>
      </c>
      <c r="BA98" s="44" t="str">
        <f ca="1">IF(AV98="NO",VLOOKUP(AQ98,'Players Stats'!$C$88:$H$127,7-'Semi 1'!AY98),"")</f>
        <v/>
      </c>
      <c r="BB98" s="44" t="str">
        <f t="shared" ca="1" si="183"/>
        <v/>
      </c>
      <c r="BC98" s="27" t="str">
        <f t="shared" ca="1" si="184"/>
        <v/>
      </c>
      <c r="BD98" s="44" t="str">
        <f ca="1">IF(BC98="","",IF(BC98&lt;=VLOOKUP(AQ98,'Players Stats'!$C$88:$L$127,10),"YES","NO"))</f>
        <v/>
      </c>
      <c r="BE98" s="27" t="str">
        <f t="shared" ca="1" si="185"/>
        <v/>
      </c>
      <c r="BF98" s="44" t="str">
        <f ca="1">IF(BD98="YES",IF(BE98&lt;=VLOOKUP(AQ98,'Players Stats'!$C$88:$H$127,6),1,0),"")</f>
        <v/>
      </c>
      <c r="BG98" s="27" t="str">
        <f t="shared" ca="1" si="186"/>
        <v/>
      </c>
      <c r="BH98" s="44" t="str">
        <f ca="1">IF(AND(BD98="YES",BG98&lt;&gt;""),IF(BG98&lt;=VLOOKUP(AQ98,'Players Stats'!$C$88:$H$127,6),1,0),"")</f>
        <v/>
      </c>
      <c r="BI98" s="27" t="str">
        <f t="shared" ca="1" si="187"/>
        <v/>
      </c>
      <c r="BJ98" s="44" t="str">
        <f ca="1">IF(BI98="","",IF(BI98&lt;=Simulation!$K$7,"YES","NO"))</f>
        <v/>
      </c>
      <c r="BK98" s="27" t="str">
        <f t="shared" ca="1" si="188"/>
        <v/>
      </c>
      <c r="BL98" s="44" t="str">
        <f ca="1">IF(BJ98="NO",IF(BK98&lt;=Simulation!$K$9,AN98,AO98),"")</f>
        <v/>
      </c>
      <c r="BN98" s="44" t="str">
        <f t="shared" ca="1" si="189"/>
        <v/>
      </c>
      <c r="BO98" s="6" t="str">
        <f t="shared" ca="1" si="190"/>
        <v/>
      </c>
      <c r="BP98" s="44" t="str">
        <f t="shared" ca="1" si="191"/>
        <v/>
      </c>
      <c r="BR98" s="44" t="str">
        <f t="shared" ca="1" si="192"/>
        <v/>
      </c>
      <c r="BS98" s="44" t="str">
        <f t="shared" ca="1" si="193"/>
        <v/>
      </c>
      <c r="BT98" s="44" t="str">
        <f t="shared" ca="1" si="194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195"/>
        <v/>
      </c>
      <c r="BY98" s="44" t="str">
        <f t="shared" ca="1" si="196"/>
        <v/>
      </c>
      <c r="BZ98" s="27" t="str">
        <f t="shared" ca="1" si="197"/>
        <v/>
      </c>
      <c r="CA98" s="44" t="str">
        <f t="shared" ca="1" si="198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199"/>
        <v/>
      </c>
      <c r="CE98" s="44" t="str">
        <f ca="1">IF(BV98&lt;&gt;"",VLOOKUP('Semi 1'!CA98-5*('Semi 1'!BX98-1),'Players Stats'!$B$136:$J$140,1+BY98),"")</f>
        <v/>
      </c>
      <c r="CF98" s="44" t="str">
        <f t="shared" ca="1" si="200"/>
        <v/>
      </c>
      <c r="CG98" s="27" t="str">
        <f t="shared" ca="1" si="201"/>
        <v/>
      </c>
      <c r="CH98" s="44" t="str">
        <f ca="1">IF(BV98&lt;&gt;"",IF(CF98="NO",VLOOKUP(CA98,'Players Stats'!$C$88:$I$127,7),""),"")</f>
        <v/>
      </c>
      <c r="CI98" s="44" t="str">
        <f t="shared" ca="1" si="202"/>
        <v/>
      </c>
      <c r="CJ98" s="27" t="str">
        <f t="shared" ca="1" si="203"/>
        <v/>
      </c>
      <c r="CK98" s="44" t="str">
        <f ca="1">IF(CF98="NO",VLOOKUP(CA98,'Players Stats'!$C$88:$H$127,7-'Semi 1'!CI98),"")</f>
        <v/>
      </c>
      <c r="CL98" s="44" t="str">
        <f t="shared" ca="1" si="204"/>
        <v/>
      </c>
      <c r="CM98" s="27" t="str">
        <f t="shared" ca="1" si="205"/>
        <v/>
      </c>
      <c r="CN98" s="44" t="str">
        <f ca="1">IF(CM98="","",IF(CM98&lt;=VLOOKUP(CA98,'Players Stats'!$C$88:$L$127,10),"YES","NO"))</f>
        <v/>
      </c>
      <c r="CO98" s="27" t="str">
        <f t="shared" ca="1" si="206"/>
        <v/>
      </c>
      <c r="CP98" s="44" t="str">
        <f ca="1">IF(CN98="YES",IF(CO98&lt;=VLOOKUP(CA98,'Players Stats'!$C$88:$H$127,6),1,0),"")</f>
        <v/>
      </c>
      <c r="CQ98" s="27" t="str">
        <f t="shared" ca="1" si="207"/>
        <v/>
      </c>
      <c r="CR98" s="44" t="str">
        <f ca="1">IF(AND(CN98="YES",CQ98&lt;&gt;""),IF(CQ98&lt;=VLOOKUP(CA98,'Players Stats'!$C$88:$H$127,6),1,0),"")</f>
        <v/>
      </c>
      <c r="CS98" s="27" t="str">
        <f t="shared" ca="1" si="208"/>
        <v/>
      </c>
      <c r="CT98" s="44" t="str">
        <f ca="1">IF(CS98="","",IF(CS98&lt;=Simulation!$K$7,"YES","NO"))</f>
        <v/>
      </c>
      <c r="CU98" s="27" t="str">
        <f t="shared" ca="1" si="209"/>
        <v/>
      </c>
      <c r="CV98" s="44" t="str">
        <f ca="1">IF(CT98="NO",IF(CU98&lt;=Simulation!$K$9,BX98,BY98),"")</f>
        <v/>
      </c>
      <c r="CX98" s="44" t="str">
        <f t="shared" ca="1" si="210"/>
        <v/>
      </c>
      <c r="CY98" s="6" t="str">
        <f t="shared" ca="1" si="211"/>
        <v/>
      </c>
      <c r="CZ98" s="44" t="str">
        <f t="shared" ca="1" si="212"/>
        <v/>
      </c>
      <c r="DB98" s="44" t="str">
        <f t="shared" ca="1" si="213"/>
        <v/>
      </c>
      <c r="DC98" s="44" t="str">
        <f t="shared" ca="1" si="214"/>
        <v/>
      </c>
      <c r="DD98" s="44" t="str">
        <f t="shared" ca="1" si="215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16"/>
        <v/>
      </c>
      <c r="DI98" s="44" t="str">
        <f t="shared" ca="1" si="217"/>
        <v/>
      </c>
      <c r="DJ98" s="27" t="str">
        <f t="shared" ca="1" si="218"/>
        <v/>
      </c>
      <c r="DK98" s="44" t="str">
        <f t="shared" ca="1" si="219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20"/>
        <v/>
      </c>
      <c r="DO98" s="44" t="str">
        <f ca="1">IF(DF98&lt;&gt;"",VLOOKUP('Semi 1'!DK98-5*('Semi 1'!DH98-1),'Players Stats'!$B$136:$J$140,1+DI98),"")</f>
        <v/>
      </c>
      <c r="DP98" s="44" t="str">
        <f t="shared" ca="1" si="221"/>
        <v/>
      </c>
      <c r="DQ98" s="27" t="str">
        <f t="shared" ca="1" si="222"/>
        <v/>
      </c>
      <c r="DR98" s="44" t="str">
        <f ca="1">IF(DF98&lt;&gt;"",IF(DP98="NO",VLOOKUP(DK98,'Players Stats'!$C$88:$I$127,7),""),"")</f>
        <v/>
      </c>
      <c r="DS98" s="44" t="str">
        <f t="shared" ca="1" si="223"/>
        <v/>
      </c>
      <c r="DT98" s="27" t="str">
        <f t="shared" ca="1" si="224"/>
        <v/>
      </c>
      <c r="DU98" s="44" t="str">
        <f ca="1">IF(DP98="NO",VLOOKUP(DK98,'Players Stats'!$C$88:$H$127,7-'Semi 1'!DS98),"")</f>
        <v/>
      </c>
      <c r="DV98" s="44" t="str">
        <f t="shared" ca="1" si="225"/>
        <v/>
      </c>
      <c r="DW98" s="27" t="str">
        <f t="shared" ca="1" si="226"/>
        <v/>
      </c>
      <c r="DX98" s="44" t="str">
        <f ca="1">IF(DW98="","",IF(DW98&lt;=VLOOKUP(DK98,'Players Stats'!$C$88:$L$127,10),"YES","NO"))</f>
        <v/>
      </c>
      <c r="DY98" s="27" t="str">
        <f t="shared" ca="1" si="227"/>
        <v/>
      </c>
      <c r="DZ98" s="44" t="str">
        <f ca="1">IF(DX98="YES",IF(DY98&lt;=VLOOKUP(DK98,'Players Stats'!$C$88:$H$127,6),1,0),"")</f>
        <v/>
      </c>
      <c r="EA98" s="27" t="str">
        <f t="shared" ca="1" si="228"/>
        <v/>
      </c>
      <c r="EB98" s="44" t="str">
        <f ca="1">IF(AND(DX98="YES",EA98&lt;&gt;""),IF(EA98&lt;=VLOOKUP(DK98,'Players Stats'!$C$88:$H$127,6),1,0),"")</f>
        <v/>
      </c>
      <c r="EC98" s="27" t="str">
        <f t="shared" ca="1" si="229"/>
        <v/>
      </c>
      <c r="ED98" s="44" t="str">
        <f ca="1">IF(EC98="","",IF(EC98&lt;=Simulation!$K$7,"YES","NO"))</f>
        <v/>
      </c>
      <c r="EE98" s="27" t="str">
        <f t="shared" ca="1" si="230"/>
        <v/>
      </c>
      <c r="EF98" s="44" t="str">
        <f ca="1">IF(ED98="NO",IF(EE98&lt;=Simulation!$K$9,DH98,DI98),"")</f>
        <v/>
      </c>
      <c r="EH98" s="44" t="str">
        <f t="shared" ca="1" si="231"/>
        <v/>
      </c>
      <c r="EI98" s="6" t="str">
        <f t="shared" ca="1" si="232"/>
        <v/>
      </c>
      <c r="EJ98" s="44" t="str">
        <f t="shared" ca="1" si="233"/>
        <v/>
      </c>
      <c r="EL98" s="44" t="str">
        <f t="shared" ca="1" si="234"/>
        <v/>
      </c>
      <c r="EM98" s="44" t="str">
        <f t="shared" ca="1" si="235"/>
        <v/>
      </c>
      <c r="EN98" s="44" t="str">
        <f t="shared" ca="1" si="236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53"/>
        <v/>
      </c>
      <c r="E99" s="44" t="str">
        <f t="shared" ca="1" si="154"/>
        <v/>
      </c>
      <c r="F99" s="27" t="str">
        <f t="shared" ca="1" si="155"/>
        <v/>
      </c>
      <c r="G99" s="44" t="str">
        <f t="shared" ca="1" si="156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27" t="str">
        <f t="shared" ca="1" si="157"/>
        <v/>
      </c>
      <c r="K99" s="44" t="str">
        <f ca="1">IF(B99&lt;&gt;"",VLOOKUP('Semi 1'!G99-5*('Semi 1'!D99-1),'Players Stats'!$B$136:$J$140,1+E99),"")</f>
        <v/>
      </c>
      <c r="L99" s="44" t="str">
        <f t="shared" ca="1" si="158"/>
        <v/>
      </c>
      <c r="M99" s="27" t="str">
        <f t="shared" ca="1" si="159"/>
        <v/>
      </c>
      <c r="N99" s="44" t="str">
        <f ca="1">IF(B99&lt;&gt;"",IF(L99="NO",VLOOKUP(G99,'Players Stats'!$C$88:$I$127,7),""),"")</f>
        <v/>
      </c>
      <c r="O99" s="44" t="str">
        <f t="shared" ca="1" si="160"/>
        <v/>
      </c>
      <c r="P99" s="27" t="str">
        <f t="shared" ca="1" si="161"/>
        <v/>
      </c>
      <c r="Q99" s="44" t="str">
        <f ca="1">IF(L99="NO",VLOOKUP(G99,'Players Stats'!$C$88:$H$127,7-'Semi 1'!O99),"")</f>
        <v/>
      </c>
      <c r="R99" s="44" t="str">
        <f t="shared" ca="1" si="162"/>
        <v/>
      </c>
      <c r="S99" s="27" t="str">
        <f t="shared" ca="1" si="163"/>
        <v/>
      </c>
      <c r="T99" s="44" t="str">
        <f ca="1">IF(S99="","",IF(S99&lt;=VLOOKUP(G99,'Players Stats'!$C$88:$L$127,10),"YES","NO"))</f>
        <v/>
      </c>
      <c r="U99" s="27" t="str">
        <f t="shared" ca="1" si="164"/>
        <v/>
      </c>
      <c r="V99" s="44" t="str">
        <f ca="1">IF(T99="YES",IF(U99&lt;=VLOOKUP(G99,'Players Stats'!$C$88:$H$127,6),1,0),"")</f>
        <v/>
      </c>
      <c r="W99" s="27" t="str">
        <f t="shared" ca="1" si="165"/>
        <v/>
      </c>
      <c r="X99" s="44" t="str">
        <f ca="1">IF(AND(T99="YES",W99&lt;&gt;""),IF(W99&lt;=VLOOKUP(G99,'Players Stats'!$C$88:$H$127,6),1,0),"")</f>
        <v/>
      </c>
      <c r="Y99" s="27" t="str">
        <f t="shared" ca="1" si="166"/>
        <v/>
      </c>
      <c r="Z99" s="44" t="str">
        <f ca="1">IF(Y99="","",IF(Y99&lt;=Simulation!$K$7,"YES","NO"))</f>
        <v/>
      </c>
      <c r="AA99" s="27" t="str">
        <f t="shared" ca="1" si="167"/>
        <v/>
      </c>
      <c r="AB99" s="44" t="str">
        <f ca="1">IF(Z99="NO",IF(AA99&lt;=Simulation!$K$9,D99,E99),"")</f>
        <v/>
      </c>
      <c r="AD99" s="44" t="str">
        <f t="shared" ca="1" si="168"/>
        <v/>
      </c>
      <c r="AE99" s="6" t="str">
        <f t="shared" ca="1" si="169"/>
        <v/>
      </c>
      <c r="AF99" s="44" t="str">
        <f t="shared" ca="1" si="170"/>
        <v/>
      </c>
      <c r="AH99" s="44" t="str">
        <f t="shared" ca="1" si="171"/>
        <v/>
      </c>
      <c r="AI99" s="44" t="str">
        <f t="shared" ca="1" si="172"/>
        <v/>
      </c>
      <c r="AJ99" s="44" t="str">
        <f t="shared" ca="1" si="173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74"/>
        <v/>
      </c>
      <c r="AO99" s="44" t="str">
        <f t="shared" ca="1" si="175"/>
        <v/>
      </c>
      <c r="AP99" s="27" t="str">
        <f t="shared" ca="1" si="176"/>
        <v/>
      </c>
      <c r="AQ99" s="44" t="str">
        <f t="shared" ca="1" si="177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78"/>
        <v/>
      </c>
      <c r="AU99" s="44" t="str">
        <f ca="1">IF(AL99&lt;&gt;"",VLOOKUP('Semi 1'!AQ99-5*('Semi 1'!AN99-1),'Players Stats'!$B$136:$J$140,1+AO99),"")</f>
        <v/>
      </c>
      <c r="AV99" s="44" t="str">
        <f t="shared" ca="1" si="179"/>
        <v/>
      </c>
      <c r="AW99" s="27" t="str">
        <f t="shared" ca="1" si="180"/>
        <v/>
      </c>
      <c r="AX99" s="44" t="str">
        <f ca="1">IF(AL99&lt;&gt;"",IF(AV99="NO",VLOOKUP(AQ99,'Players Stats'!$C$88:$I$127,7),""),"")</f>
        <v/>
      </c>
      <c r="AY99" s="44" t="str">
        <f t="shared" ca="1" si="181"/>
        <v/>
      </c>
      <c r="AZ99" s="27" t="str">
        <f t="shared" ca="1" si="182"/>
        <v/>
      </c>
      <c r="BA99" s="44" t="str">
        <f ca="1">IF(AV99="NO",VLOOKUP(AQ99,'Players Stats'!$C$88:$H$127,7-'Semi 1'!AY99),"")</f>
        <v/>
      </c>
      <c r="BB99" s="44" t="str">
        <f t="shared" ca="1" si="183"/>
        <v/>
      </c>
      <c r="BC99" s="27" t="str">
        <f t="shared" ca="1" si="184"/>
        <v/>
      </c>
      <c r="BD99" s="44" t="str">
        <f ca="1">IF(BC99="","",IF(BC99&lt;=VLOOKUP(AQ99,'Players Stats'!$C$88:$L$127,10),"YES","NO"))</f>
        <v/>
      </c>
      <c r="BE99" s="27" t="str">
        <f t="shared" ca="1" si="185"/>
        <v/>
      </c>
      <c r="BF99" s="44" t="str">
        <f ca="1">IF(BD99="YES",IF(BE99&lt;=VLOOKUP(AQ99,'Players Stats'!$C$88:$H$127,6),1,0),"")</f>
        <v/>
      </c>
      <c r="BG99" s="27" t="str">
        <f t="shared" ca="1" si="186"/>
        <v/>
      </c>
      <c r="BH99" s="44" t="str">
        <f ca="1">IF(AND(BD99="YES",BG99&lt;&gt;""),IF(BG99&lt;=VLOOKUP(AQ99,'Players Stats'!$C$88:$H$127,6),1,0),"")</f>
        <v/>
      </c>
      <c r="BI99" s="27" t="str">
        <f t="shared" ca="1" si="187"/>
        <v/>
      </c>
      <c r="BJ99" s="44" t="str">
        <f ca="1">IF(BI99="","",IF(BI99&lt;=Simulation!$K$7,"YES","NO"))</f>
        <v/>
      </c>
      <c r="BK99" s="27" t="str">
        <f t="shared" ca="1" si="188"/>
        <v/>
      </c>
      <c r="BL99" s="44" t="str">
        <f ca="1">IF(BJ99="NO",IF(BK99&lt;=Simulation!$K$9,AN99,AO99),"")</f>
        <v/>
      </c>
      <c r="BN99" s="44" t="str">
        <f t="shared" ca="1" si="189"/>
        <v/>
      </c>
      <c r="BO99" s="6" t="str">
        <f t="shared" ca="1" si="190"/>
        <v/>
      </c>
      <c r="BP99" s="44" t="str">
        <f t="shared" ca="1" si="191"/>
        <v/>
      </c>
      <c r="BR99" s="44" t="str">
        <f t="shared" ca="1" si="192"/>
        <v/>
      </c>
      <c r="BS99" s="44" t="str">
        <f t="shared" ca="1" si="193"/>
        <v/>
      </c>
      <c r="BT99" s="44" t="str">
        <f t="shared" ca="1" si="194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195"/>
        <v/>
      </c>
      <c r="BY99" s="44" t="str">
        <f t="shared" ca="1" si="196"/>
        <v/>
      </c>
      <c r="BZ99" s="27" t="str">
        <f t="shared" ca="1" si="197"/>
        <v/>
      </c>
      <c r="CA99" s="44" t="str">
        <f t="shared" ca="1" si="198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199"/>
        <v/>
      </c>
      <c r="CE99" s="44" t="str">
        <f ca="1">IF(BV99&lt;&gt;"",VLOOKUP('Semi 1'!CA99-5*('Semi 1'!BX99-1),'Players Stats'!$B$136:$J$140,1+BY99),"")</f>
        <v/>
      </c>
      <c r="CF99" s="44" t="str">
        <f t="shared" ca="1" si="200"/>
        <v/>
      </c>
      <c r="CG99" s="27" t="str">
        <f t="shared" ca="1" si="201"/>
        <v/>
      </c>
      <c r="CH99" s="44" t="str">
        <f ca="1">IF(BV99&lt;&gt;"",IF(CF99="NO",VLOOKUP(CA99,'Players Stats'!$C$88:$I$127,7),""),"")</f>
        <v/>
      </c>
      <c r="CI99" s="44" t="str">
        <f t="shared" ca="1" si="202"/>
        <v/>
      </c>
      <c r="CJ99" s="27" t="str">
        <f t="shared" ca="1" si="203"/>
        <v/>
      </c>
      <c r="CK99" s="44" t="str">
        <f ca="1">IF(CF99="NO",VLOOKUP(CA99,'Players Stats'!$C$88:$H$127,7-'Semi 1'!CI99),"")</f>
        <v/>
      </c>
      <c r="CL99" s="44" t="str">
        <f t="shared" ca="1" si="204"/>
        <v/>
      </c>
      <c r="CM99" s="27" t="str">
        <f t="shared" ca="1" si="205"/>
        <v/>
      </c>
      <c r="CN99" s="44" t="str">
        <f ca="1">IF(CM99="","",IF(CM99&lt;=VLOOKUP(CA99,'Players Stats'!$C$88:$L$127,10),"YES","NO"))</f>
        <v/>
      </c>
      <c r="CO99" s="27" t="str">
        <f t="shared" ca="1" si="206"/>
        <v/>
      </c>
      <c r="CP99" s="44" t="str">
        <f ca="1">IF(CN99="YES",IF(CO99&lt;=VLOOKUP(CA99,'Players Stats'!$C$88:$H$127,6),1,0),"")</f>
        <v/>
      </c>
      <c r="CQ99" s="27" t="str">
        <f t="shared" ca="1" si="207"/>
        <v/>
      </c>
      <c r="CR99" s="44" t="str">
        <f ca="1">IF(AND(CN99="YES",CQ99&lt;&gt;""),IF(CQ99&lt;=VLOOKUP(CA99,'Players Stats'!$C$88:$H$127,6),1,0),"")</f>
        <v/>
      </c>
      <c r="CS99" s="27" t="str">
        <f t="shared" ca="1" si="208"/>
        <v/>
      </c>
      <c r="CT99" s="44" t="str">
        <f ca="1">IF(CS99="","",IF(CS99&lt;=Simulation!$K$7,"YES","NO"))</f>
        <v/>
      </c>
      <c r="CU99" s="27" t="str">
        <f t="shared" ca="1" si="209"/>
        <v/>
      </c>
      <c r="CV99" s="44" t="str">
        <f ca="1">IF(CT99="NO",IF(CU99&lt;=Simulation!$K$9,BX99,BY99),"")</f>
        <v/>
      </c>
      <c r="CX99" s="44" t="str">
        <f t="shared" ca="1" si="210"/>
        <v/>
      </c>
      <c r="CY99" s="6" t="str">
        <f t="shared" ca="1" si="211"/>
        <v/>
      </c>
      <c r="CZ99" s="44" t="str">
        <f t="shared" ca="1" si="212"/>
        <v/>
      </c>
      <c r="DB99" s="44" t="str">
        <f t="shared" ca="1" si="213"/>
        <v/>
      </c>
      <c r="DC99" s="44" t="str">
        <f t="shared" ca="1" si="214"/>
        <v/>
      </c>
      <c r="DD99" s="44" t="str">
        <f t="shared" ca="1" si="215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16"/>
        <v/>
      </c>
      <c r="DI99" s="44" t="str">
        <f t="shared" ca="1" si="217"/>
        <v/>
      </c>
      <c r="DJ99" s="27" t="str">
        <f t="shared" ca="1" si="218"/>
        <v/>
      </c>
      <c r="DK99" s="44" t="str">
        <f t="shared" ca="1" si="219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20"/>
        <v/>
      </c>
      <c r="DO99" s="44" t="str">
        <f ca="1">IF(DF99&lt;&gt;"",VLOOKUP('Semi 1'!DK99-5*('Semi 1'!DH99-1),'Players Stats'!$B$136:$J$140,1+DI99),"")</f>
        <v/>
      </c>
      <c r="DP99" s="44" t="str">
        <f t="shared" ca="1" si="221"/>
        <v/>
      </c>
      <c r="DQ99" s="27" t="str">
        <f t="shared" ca="1" si="222"/>
        <v/>
      </c>
      <c r="DR99" s="44" t="str">
        <f ca="1">IF(DF99&lt;&gt;"",IF(DP99="NO",VLOOKUP(DK99,'Players Stats'!$C$88:$I$127,7),""),"")</f>
        <v/>
      </c>
      <c r="DS99" s="44" t="str">
        <f t="shared" ca="1" si="223"/>
        <v/>
      </c>
      <c r="DT99" s="27" t="str">
        <f t="shared" ca="1" si="224"/>
        <v/>
      </c>
      <c r="DU99" s="44" t="str">
        <f ca="1">IF(DP99="NO",VLOOKUP(DK99,'Players Stats'!$C$88:$H$127,7-'Semi 1'!DS99),"")</f>
        <v/>
      </c>
      <c r="DV99" s="44" t="str">
        <f t="shared" ca="1" si="225"/>
        <v/>
      </c>
      <c r="DW99" s="27" t="str">
        <f t="shared" ca="1" si="226"/>
        <v/>
      </c>
      <c r="DX99" s="44" t="str">
        <f ca="1">IF(DW99="","",IF(DW99&lt;=VLOOKUP(DK99,'Players Stats'!$C$88:$L$127,10),"YES","NO"))</f>
        <v/>
      </c>
      <c r="DY99" s="27" t="str">
        <f t="shared" ca="1" si="227"/>
        <v/>
      </c>
      <c r="DZ99" s="44" t="str">
        <f ca="1">IF(DX99="YES",IF(DY99&lt;=VLOOKUP(DK99,'Players Stats'!$C$88:$H$127,6),1,0),"")</f>
        <v/>
      </c>
      <c r="EA99" s="27" t="str">
        <f t="shared" ca="1" si="228"/>
        <v/>
      </c>
      <c r="EB99" s="44" t="str">
        <f ca="1">IF(AND(DX99="YES",EA99&lt;&gt;""),IF(EA99&lt;=VLOOKUP(DK99,'Players Stats'!$C$88:$H$127,6),1,0),"")</f>
        <v/>
      </c>
      <c r="EC99" s="27" t="str">
        <f t="shared" ca="1" si="229"/>
        <v/>
      </c>
      <c r="ED99" s="44" t="str">
        <f ca="1">IF(EC99="","",IF(EC99&lt;=Simulation!$K$7,"YES","NO"))</f>
        <v/>
      </c>
      <c r="EE99" s="27" t="str">
        <f t="shared" ca="1" si="230"/>
        <v/>
      </c>
      <c r="EF99" s="44" t="str">
        <f ca="1">IF(ED99="NO",IF(EE99&lt;=Simulation!$K$9,DH99,DI99),"")</f>
        <v/>
      </c>
      <c r="EH99" s="44" t="str">
        <f t="shared" ca="1" si="231"/>
        <v/>
      </c>
      <c r="EI99" s="6" t="str">
        <f t="shared" ca="1" si="232"/>
        <v/>
      </c>
      <c r="EJ99" s="44" t="str">
        <f t="shared" ca="1" si="233"/>
        <v/>
      </c>
      <c r="EL99" s="44" t="str">
        <f t="shared" ca="1" si="234"/>
        <v/>
      </c>
      <c r="EM99" s="44" t="str">
        <f t="shared" ca="1" si="235"/>
        <v/>
      </c>
      <c r="EN99" s="44" t="str">
        <f t="shared" ca="1" si="236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53"/>
        <v/>
      </c>
      <c r="E100" s="44" t="str">
        <f t="shared" ca="1" si="154"/>
        <v/>
      </c>
      <c r="F100" s="27" t="str">
        <f t="shared" ca="1" si="155"/>
        <v/>
      </c>
      <c r="G100" s="44" t="str">
        <f t="shared" ca="1" si="156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27" t="str">
        <f t="shared" ca="1" si="157"/>
        <v/>
      </c>
      <c r="K100" s="44" t="str">
        <f ca="1">IF(B100&lt;&gt;"",VLOOKUP('Semi 1'!G100-5*('Semi 1'!D100-1),'Players Stats'!$B$136:$J$140,1+E100),"")</f>
        <v/>
      </c>
      <c r="L100" s="44" t="str">
        <f t="shared" ca="1" si="158"/>
        <v/>
      </c>
      <c r="M100" s="27" t="str">
        <f t="shared" ca="1" si="159"/>
        <v/>
      </c>
      <c r="N100" s="44" t="str">
        <f ca="1">IF(B100&lt;&gt;"",IF(L100="NO",VLOOKUP(G100,'Players Stats'!$C$88:$I$127,7),""),"")</f>
        <v/>
      </c>
      <c r="O100" s="44" t="str">
        <f t="shared" ca="1" si="160"/>
        <v/>
      </c>
      <c r="P100" s="27" t="str">
        <f t="shared" ca="1" si="161"/>
        <v/>
      </c>
      <c r="Q100" s="44" t="str">
        <f ca="1">IF(L100="NO",VLOOKUP(G100,'Players Stats'!$C$88:$H$127,7-'Semi 1'!O100),"")</f>
        <v/>
      </c>
      <c r="R100" s="44" t="str">
        <f t="shared" ca="1" si="162"/>
        <v/>
      </c>
      <c r="S100" s="27" t="str">
        <f t="shared" ca="1" si="163"/>
        <v/>
      </c>
      <c r="T100" s="44" t="str">
        <f ca="1">IF(S100="","",IF(S100&lt;=VLOOKUP(G100,'Players Stats'!$C$88:$L$127,10),"YES","NO"))</f>
        <v/>
      </c>
      <c r="U100" s="27" t="str">
        <f t="shared" ca="1" si="164"/>
        <v/>
      </c>
      <c r="V100" s="44" t="str">
        <f ca="1">IF(T100="YES",IF(U100&lt;=VLOOKUP(G100,'Players Stats'!$C$88:$H$127,6),1,0),"")</f>
        <v/>
      </c>
      <c r="W100" s="27" t="str">
        <f t="shared" ca="1" si="165"/>
        <v/>
      </c>
      <c r="X100" s="44" t="str">
        <f ca="1">IF(AND(T100="YES",W100&lt;&gt;""),IF(W100&lt;=VLOOKUP(G100,'Players Stats'!$C$88:$H$127,6),1,0),"")</f>
        <v/>
      </c>
      <c r="Y100" s="27" t="str">
        <f t="shared" ca="1" si="166"/>
        <v/>
      </c>
      <c r="Z100" s="44" t="str">
        <f ca="1">IF(Y100="","",IF(Y100&lt;=Simulation!$K$7,"YES","NO"))</f>
        <v/>
      </c>
      <c r="AA100" s="27" t="str">
        <f t="shared" ca="1" si="167"/>
        <v/>
      </c>
      <c r="AB100" s="44" t="str">
        <f ca="1">IF(Z100="NO",IF(AA100&lt;=Simulation!$K$9,D100,E100),"")</f>
        <v/>
      </c>
      <c r="AD100" s="44" t="str">
        <f t="shared" ca="1" si="168"/>
        <v/>
      </c>
      <c r="AE100" s="6" t="str">
        <f t="shared" ca="1" si="169"/>
        <v/>
      </c>
      <c r="AF100" s="44" t="str">
        <f t="shared" ca="1" si="170"/>
        <v/>
      </c>
      <c r="AH100" s="44" t="str">
        <f t="shared" ca="1" si="171"/>
        <v/>
      </c>
      <c r="AI100" s="44" t="str">
        <f t="shared" ca="1" si="172"/>
        <v/>
      </c>
      <c r="AJ100" s="44" t="str">
        <f t="shared" ca="1" si="173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74"/>
        <v/>
      </c>
      <c r="AO100" s="44" t="str">
        <f t="shared" ca="1" si="175"/>
        <v/>
      </c>
      <c r="AP100" s="27" t="str">
        <f t="shared" ca="1" si="176"/>
        <v/>
      </c>
      <c r="AQ100" s="44" t="str">
        <f t="shared" ca="1" si="177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78"/>
        <v/>
      </c>
      <c r="AU100" s="44" t="str">
        <f ca="1">IF(AL100&lt;&gt;"",VLOOKUP('Semi 1'!AQ100-5*('Semi 1'!AN100-1),'Players Stats'!$B$136:$J$140,1+AO100),"")</f>
        <v/>
      </c>
      <c r="AV100" s="44" t="str">
        <f t="shared" ca="1" si="179"/>
        <v/>
      </c>
      <c r="AW100" s="27" t="str">
        <f t="shared" ca="1" si="180"/>
        <v/>
      </c>
      <c r="AX100" s="44" t="str">
        <f ca="1">IF(AL100&lt;&gt;"",IF(AV100="NO",VLOOKUP(AQ100,'Players Stats'!$C$88:$I$127,7),""),"")</f>
        <v/>
      </c>
      <c r="AY100" s="44" t="str">
        <f t="shared" ca="1" si="181"/>
        <v/>
      </c>
      <c r="AZ100" s="27" t="str">
        <f t="shared" ca="1" si="182"/>
        <v/>
      </c>
      <c r="BA100" s="44" t="str">
        <f ca="1">IF(AV100="NO",VLOOKUP(AQ100,'Players Stats'!$C$88:$H$127,7-'Semi 1'!AY100),"")</f>
        <v/>
      </c>
      <c r="BB100" s="44" t="str">
        <f t="shared" ca="1" si="183"/>
        <v/>
      </c>
      <c r="BC100" s="27" t="str">
        <f t="shared" ca="1" si="184"/>
        <v/>
      </c>
      <c r="BD100" s="44" t="str">
        <f ca="1">IF(BC100="","",IF(BC100&lt;=VLOOKUP(AQ100,'Players Stats'!$C$88:$L$127,10),"YES","NO"))</f>
        <v/>
      </c>
      <c r="BE100" s="27" t="str">
        <f t="shared" ca="1" si="185"/>
        <v/>
      </c>
      <c r="BF100" s="44" t="str">
        <f ca="1">IF(BD100="YES",IF(BE100&lt;=VLOOKUP(AQ100,'Players Stats'!$C$88:$H$127,6),1,0),"")</f>
        <v/>
      </c>
      <c r="BG100" s="27" t="str">
        <f t="shared" ca="1" si="186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87"/>
        <v/>
      </c>
      <c r="BJ100" s="44" t="str">
        <f ca="1">IF(BI100="","",IF(BI100&lt;=Simulation!$K$7,"YES","NO"))</f>
        <v/>
      </c>
      <c r="BK100" s="27" t="str">
        <f t="shared" ca="1" si="188"/>
        <v/>
      </c>
      <c r="BL100" s="44" t="str">
        <f ca="1">IF(BJ100="NO",IF(BK100&lt;=Simulation!$K$9,AN100,AO100),"")</f>
        <v/>
      </c>
      <c r="BN100" s="44" t="str">
        <f t="shared" ca="1" si="189"/>
        <v/>
      </c>
      <c r="BO100" s="6" t="str">
        <f t="shared" ca="1" si="190"/>
        <v/>
      </c>
      <c r="BP100" s="44" t="str">
        <f t="shared" ca="1" si="191"/>
        <v/>
      </c>
      <c r="BR100" s="44" t="str">
        <f t="shared" ca="1" si="192"/>
        <v/>
      </c>
      <c r="BS100" s="44" t="str">
        <f t="shared" ca="1" si="193"/>
        <v/>
      </c>
      <c r="BT100" s="44" t="str">
        <f t="shared" ca="1" si="194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195"/>
        <v/>
      </c>
      <c r="BY100" s="44" t="str">
        <f t="shared" ca="1" si="196"/>
        <v/>
      </c>
      <c r="BZ100" s="27" t="str">
        <f t="shared" ca="1" si="197"/>
        <v/>
      </c>
      <c r="CA100" s="44" t="str">
        <f t="shared" ca="1" si="198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199"/>
        <v/>
      </c>
      <c r="CE100" s="44" t="str">
        <f ca="1">IF(BV100&lt;&gt;"",VLOOKUP('Semi 1'!CA100-5*('Semi 1'!BX100-1),'Players Stats'!$B$136:$J$140,1+BY100),"")</f>
        <v/>
      </c>
      <c r="CF100" s="44" t="str">
        <f t="shared" ca="1" si="200"/>
        <v/>
      </c>
      <c r="CG100" s="27" t="str">
        <f t="shared" ca="1" si="201"/>
        <v/>
      </c>
      <c r="CH100" s="44" t="str">
        <f ca="1">IF(BV100&lt;&gt;"",IF(CF100="NO",VLOOKUP(CA100,'Players Stats'!$C$88:$I$127,7),""),"")</f>
        <v/>
      </c>
      <c r="CI100" s="44" t="str">
        <f t="shared" ca="1" si="202"/>
        <v/>
      </c>
      <c r="CJ100" s="27" t="str">
        <f t="shared" ca="1" si="203"/>
        <v/>
      </c>
      <c r="CK100" s="44" t="str">
        <f ca="1">IF(CF100="NO",VLOOKUP(CA100,'Players Stats'!$C$88:$H$127,7-'Semi 1'!CI100),"")</f>
        <v/>
      </c>
      <c r="CL100" s="44" t="str">
        <f t="shared" ca="1" si="204"/>
        <v/>
      </c>
      <c r="CM100" s="27" t="str">
        <f t="shared" ca="1" si="205"/>
        <v/>
      </c>
      <c r="CN100" s="44" t="str">
        <f ca="1">IF(CM100="","",IF(CM100&lt;=VLOOKUP(CA100,'Players Stats'!$C$88:$L$127,10),"YES","NO"))</f>
        <v/>
      </c>
      <c r="CO100" s="27" t="str">
        <f t="shared" ca="1" si="206"/>
        <v/>
      </c>
      <c r="CP100" s="44" t="str">
        <f ca="1">IF(CN100="YES",IF(CO100&lt;=VLOOKUP(CA100,'Players Stats'!$C$88:$H$127,6),1,0),"")</f>
        <v/>
      </c>
      <c r="CQ100" s="27" t="str">
        <f t="shared" ca="1" si="207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08"/>
        <v/>
      </c>
      <c r="CT100" s="44" t="str">
        <f ca="1">IF(CS100="","",IF(CS100&lt;=Simulation!$K$7,"YES","NO"))</f>
        <v/>
      </c>
      <c r="CU100" s="27" t="str">
        <f t="shared" ca="1" si="209"/>
        <v/>
      </c>
      <c r="CV100" s="44" t="str">
        <f ca="1">IF(CT100="NO",IF(CU100&lt;=Simulation!$K$9,BX100,BY100),"")</f>
        <v/>
      </c>
      <c r="CX100" s="44" t="str">
        <f t="shared" ca="1" si="210"/>
        <v/>
      </c>
      <c r="CY100" s="6" t="str">
        <f t="shared" ca="1" si="211"/>
        <v/>
      </c>
      <c r="CZ100" s="44" t="str">
        <f t="shared" ca="1" si="212"/>
        <v/>
      </c>
      <c r="DB100" s="44" t="str">
        <f t="shared" ca="1" si="213"/>
        <v/>
      </c>
      <c r="DC100" s="44" t="str">
        <f t="shared" ca="1" si="214"/>
        <v/>
      </c>
      <c r="DD100" s="44" t="str">
        <f t="shared" ca="1" si="215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16"/>
        <v/>
      </c>
      <c r="DI100" s="44" t="str">
        <f t="shared" ca="1" si="217"/>
        <v/>
      </c>
      <c r="DJ100" s="27" t="str">
        <f t="shared" ca="1" si="218"/>
        <v/>
      </c>
      <c r="DK100" s="44" t="str">
        <f t="shared" ca="1" si="219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20"/>
        <v/>
      </c>
      <c r="DO100" s="44" t="str">
        <f ca="1">IF(DF100&lt;&gt;"",VLOOKUP('Semi 1'!DK100-5*('Semi 1'!DH100-1),'Players Stats'!$B$136:$J$140,1+DI100),"")</f>
        <v/>
      </c>
      <c r="DP100" s="44" t="str">
        <f t="shared" ca="1" si="221"/>
        <v/>
      </c>
      <c r="DQ100" s="27" t="str">
        <f t="shared" ca="1" si="222"/>
        <v/>
      </c>
      <c r="DR100" s="44" t="str">
        <f ca="1">IF(DF100&lt;&gt;"",IF(DP100="NO",VLOOKUP(DK100,'Players Stats'!$C$88:$I$127,7),""),"")</f>
        <v/>
      </c>
      <c r="DS100" s="44" t="str">
        <f t="shared" ca="1" si="223"/>
        <v/>
      </c>
      <c r="DT100" s="27" t="str">
        <f t="shared" ca="1" si="224"/>
        <v/>
      </c>
      <c r="DU100" s="44" t="str">
        <f ca="1">IF(DP100="NO",VLOOKUP(DK100,'Players Stats'!$C$88:$H$127,7-'Semi 1'!DS100),"")</f>
        <v/>
      </c>
      <c r="DV100" s="44" t="str">
        <f t="shared" ca="1" si="225"/>
        <v/>
      </c>
      <c r="DW100" s="27" t="str">
        <f t="shared" ca="1" si="226"/>
        <v/>
      </c>
      <c r="DX100" s="44" t="str">
        <f ca="1">IF(DW100="","",IF(DW100&lt;=VLOOKUP(DK100,'Players Stats'!$C$88:$L$127,10),"YES","NO"))</f>
        <v/>
      </c>
      <c r="DY100" s="27" t="str">
        <f t="shared" ca="1" si="227"/>
        <v/>
      </c>
      <c r="DZ100" s="44" t="str">
        <f ca="1">IF(DX100="YES",IF(DY100&lt;=VLOOKUP(DK100,'Players Stats'!$C$88:$H$127,6),1,0),"")</f>
        <v/>
      </c>
      <c r="EA100" s="27" t="str">
        <f t="shared" ca="1" si="228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29"/>
        <v/>
      </c>
      <c r="ED100" s="44" t="str">
        <f ca="1">IF(EC100="","",IF(EC100&lt;=Simulation!$K$7,"YES","NO"))</f>
        <v/>
      </c>
      <c r="EE100" s="27" t="str">
        <f t="shared" ca="1" si="230"/>
        <v/>
      </c>
      <c r="EF100" s="44" t="str">
        <f ca="1">IF(ED100="NO",IF(EE100&lt;=Simulation!$K$9,DH100,DI100),"")</f>
        <v/>
      </c>
      <c r="EH100" s="44" t="str">
        <f t="shared" ca="1" si="231"/>
        <v/>
      </c>
      <c r="EI100" s="6" t="str">
        <f t="shared" ca="1" si="232"/>
        <v/>
      </c>
      <c r="EJ100" s="44" t="str">
        <f t="shared" ca="1" si="233"/>
        <v/>
      </c>
      <c r="EL100" s="44" t="str">
        <f t="shared" ca="1" si="234"/>
        <v/>
      </c>
      <c r="EM100" s="44" t="str">
        <f t="shared" ca="1" si="235"/>
        <v/>
      </c>
      <c r="EN100" s="44" t="str">
        <f t="shared" ca="1" si="236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2">
    <mergeCell ref="D4:F4"/>
    <mergeCell ref="D5:F5"/>
    <mergeCell ref="EE10:EE11"/>
    <mergeCell ref="EF10:EF11"/>
    <mergeCell ref="DY10:DY11"/>
    <mergeCell ref="DZ10:DZ11"/>
    <mergeCell ref="EA10:EA11"/>
    <mergeCell ref="EB10:EB11"/>
    <mergeCell ref="EC10:EC11"/>
    <mergeCell ref="ED10:ED11"/>
    <mergeCell ref="DS10:DS11"/>
    <mergeCell ref="DT10:DT11"/>
    <mergeCell ref="DU10:DU11"/>
    <mergeCell ref="DV10:DV11"/>
    <mergeCell ref="DW10:DW11"/>
    <mergeCell ref="DX10:DX11"/>
    <mergeCell ref="DM10:DM11"/>
    <mergeCell ref="DN10:DN11"/>
    <mergeCell ref="DO10:DO11"/>
    <mergeCell ref="DP10:DP11"/>
    <mergeCell ref="DQ10:DQ11"/>
    <mergeCell ref="DR10:DR11"/>
    <mergeCell ref="DG10:DG11"/>
    <mergeCell ref="DH10:DH11"/>
    <mergeCell ref="DI10:DI11"/>
    <mergeCell ref="DJ10:DJ11"/>
    <mergeCell ref="DK10:DK11"/>
    <mergeCell ref="DL10:DL11"/>
    <mergeCell ref="CQ10:CQ11"/>
    <mergeCell ref="CR10:CR11"/>
    <mergeCell ref="CS10:CS11"/>
    <mergeCell ref="CT10:CT11"/>
    <mergeCell ref="CU10:CU11"/>
    <mergeCell ref="CV10:CV11"/>
    <mergeCell ref="CK10:CK11"/>
    <mergeCell ref="CL10:CL11"/>
    <mergeCell ref="CM10:CM11"/>
    <mergeCell ref="CN10:CN11"/>
    <mergeCell ref="CO10:CO11"/>
    <mergeCell ref="CP10:CP11"/>
    <mergeCell ref="CE10:CE11"/>
    <mergeCell ref="CF10:CF11"/>
    <mergeCell ref="CG10:CG11"/>
    <mergeCell ref="CH10:CH11"/>
    <mergeCell ref="CI10:CI11"/>
    <mergeCell ref="CJ10:CJ11"/>
    <mergeCell ref="CB10:CB11"/>
    <mergeCell ref="CC10:CC11"/>
    <mergeCell ref="CD10:CD11"/>
    <mergeCell ref="BI10:BI11"/>
    <mergeCell ref="BJ10:BJ11"/>
    <mergeCell ref="BK10:BK11"/>
    <mergeCell ref="BL10:BL11"/>
    <mergeCell ref="BW10:BW11"/>
    <mergeCell ref="BX10:BX11"/>
    <mergeCell ref="AW10:AW11"/>
    <mergeCell ref="AX10:AX11"/>
    <mergeCell ref="AY10:AY11"/>
    <mergeCell ref="AZ10:AZ11"/>
    <mergeCell ref="BA10:BA11"/>
    <mergeCell ref="BB10:BB11"/>
    <mergeCell ref="BY10:BY11"/>
    <mergeCell ref="BZ10:BZ11"/>
    <mergeCell ref="CA10:CA11"/>
    <mergeCell ref="X10:X11"/>
    <mergeCell ref="Y10:Y11"/>
    <mergeCell ref="Z10:Z11"/>
    <mergeCell ref="BN2:BP2"/>
    <mergeCell ref="CX2:CZ2"/>
    <mergeCell ref="EH2:EJ2"/>
    <mergeCell ref="AQ10:AQ11"/>
    <mergeCell ref="AR10:AR11"/>
    <mergeCell ref="AS10:AS11"/>
    <mergeCell ref="AT10:AT11"/>
    <mergeCell ref="AU10:AU11"/>
    <mergeCell ref="AV10:AV11"/>
    <mergeCell ref="AA10:AA11"/>
    <mergeCell ref="AB10:AB11"/>
    <mergeCell ref="AM10:AM11"/>
    <mergeCell ref="AN10:AN11"/>
    <mergeCell ref="AO10:AO11"/>
    <mergeCell ref="AP10:AP11"/>
    <mergeCell ref="BC10:BC11"/>
    <mergeCell ref="BD10:BD11"/>
    <mergeCell ref="BE10:BE11"/>
    <mergeCell ref="BF10:BF11"/>
    <mergeCell ref="BG10:BG11"/>
    <mergeCell ref="BH10:BH11"/>
    <mergeCell ref="C10:C11"/>
    <mergeCell ref="D10:D11"/>
    <mergeCell ref="E10:E11"/>
    <mergeCell ref="F10:F11"/>
    <mergeCell ref="G10:G11"/>
    <mergeCell ref="H10:H11"/>
    <mergeCell ref="B2:C2"/>
    <mergeCell ref="K2:M2"/>
    <mergeCell ref="AD2:AF2"/>
    <mergeCell ref="O10:O11"/>
    <mergeCell ref="P10:P11"/>
    <mergeCell ref="Q10:Q11"/>
    <mergeCell ref="R10:R11"/>
    <mergeCell ref="S10:S11"/>
    <mergeCell ref="T10:T11"/>
    <mergeCell ref="I10:I11"/>
    <mergeCell ref="J10:J11"/>
    <mergeCell ref="K10:K11"/>
    <mergeCell ref="L10:L11"/>
    <mergeCell ref="M10:M11"/>
    <mergeCell ref="N10:N11"/>
    <mergeCell ref="U10:U11"/>
    <mergeCell ref="V10:V11"/>
    <mergeCell ref="W10:W11"/>
  </mergeCells>
  <conditionalFormatting sqref="AB12:AB1047 D12:E1047">
    <cfRule type="colorScale" priority="8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{6F2CB66C-F762-7A46-AA16-B28457E07933}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{FCABD8D0-CAD2-794B-A05A-3E442F3D0103}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{D35C8308-3831-384C-8C60-F4DD8F7507E5}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{D62C1A06-FF8E-BA40-98E0-EFF5B6F55CFA}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2CB66C-F762-7A46-AA16-B28457E079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FCABD8D0-CAD2-794B-A05A-3E442F3D01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D35C8308-3831-384C-8C60-F4DD8F7507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D62C1A06-FF8E-BA40-98E0-EFF5B6F55C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topLeftCell="D1" workbookViewId="0">
      <selection activeCell="C12" sqref="C12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6640625" bestFit="1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0.86650855274131511</v>
      </c>
      <c r="E2" s="83"/>
      <c r="F2" s="6" t="s">
        <v>14</v>
      </c>
      <c r="G2" s="9" t="s">
        <v>15</v>
      </c>
      <c r="H2" s="8">
        <f ca="1">IF(D2&lt;=0.5,C4,C5)</f>
        <v>8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5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8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5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8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 ca="1">'Quarter 3'!P3</f>
        <v>5</v>
      </c>
      <c r="D4" s="111" t="str">
        <f ca="1">HLOOKUP(C4,Simulation!$E$17:$L$18,2,FALSE)</f>
        <v>Oklahoma City Thunder</v>
      </c>
      <c r="E4" s="112"/>
      <c r="F4" s="112"/>
      <c r="K4" s="2">
        <f ca="1">AD4+BN4+CX4+EH4</f>
        <v>110</v>
      </c>
      <c r="L4" s="28" t="s">
        <v>10</v>
      </c>
      <c r="M4" s="2">
        <f t="shared" ref="M4" ca="1" si="0">AF4+BP4+CZ4+EJ4</f>
        <v>111</v>
      </c>
      <c r="O4" s="15"/>
      <c r="P4" s="13"/>
      <c r="Q4" s="13"/>
      <c r="R4" s="13"/>
      <c r="V4" s="17"/>
      <c r="W4" s="18"/>
      <c r="X4" s="17"/>
      <c r="AD4" s="2">
        <f ca="1">SUM($AH$12:$AH$161)</f>
        <v>29</v>
      </c>
      <c r="AE4" s="28" t="s">
        <v>10</v>
      </c>
      <c r="AF4" s="2">
        <f ca="1">SUM($AJ$12:$AJ$161)</f>
        <v>27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22</v>
      </c>
      <c r="BO4" s="28" t="s">
        <v>10</v>
      </c>
      <c r="BP4" s="2">
        <f ca="1">SUM($BT$12:$BT$161)</f>
        <v>24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23</v>
      </c>
      <c r="CY4" s="28" t="s">
        <v>10</v>
      </c>
      <c r="CZ4" s="2">
        <f ca="1">SUM($DD$12:$DD$161)</f>
        <v>32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36</v>
      </c>
      <c r="EI4" s="28" t="s">
        <v>10</v>
      </c>
      <c r="EJ4" s="2">
        <f ca="1">SUM($EN$12:$EN$161)</f>
        <v>28</v>
      </c>
    </row>
    <row r="5" spans="2:144">
      <c r="B5" s="31" t="s">
        <v>65</v>
      </c>
      <c r="C5" s="30">
        <f ca="1">'Quarter 4'!P3</f>
        <v>8</v>
      </c>
      <c r="D5" s="111" t="str">
        <f ca="1">HLOOKUP(C5,Simulation!$E$17:$L$18,2,FALSE)</f>
        <v>San Antonio Spurs</v>
      </c>
      <c r="E5" s="112"/>
      <c r="F5" s="112"/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T74" ca="1" si="2">IF(AND(BN11&lt;&gt;"",BN12=""),BN11,"")</f>
        <v/>
      </c>
      <c r="BS11" t="str">
        <f t="shared" ca="1" si="2"/>
        <v/>
      </c>
      <c r="BT11" t="str">
        <f t="shared" ca="1" si="2"/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D74" ca="1" si="3">IF(AND(CX11&lt;&gt;"",CX12=""),CX11,"")</f>
        <v/>
      </c>
      <c r="DC11" t="str">
        <f t="shared" ca="1" si="3"/>
        <v/>
      </c>
      <c r="DD11" t="str">
        <f t="shared" ca="1" si="3"/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N74" ca="1" si="4">IF(AND(EH11&lt;&gt;"",EH12=""),EH11,"")</f>
        <v/>
      </c>
      <c r="EM11" t="str">
        <f t="shared" ca="1" si="4"/>
        <v/>
      </c>
      <c r="EN11" t="str">
        <f t="shared" ca="1" si="4"/>
        <v/>
      </c>
    </row>
    <row r="12" spans="2:144">
      <c r="B12" s="44">
        <f ca="1">IF(B11&lt;&gt;"",IF(AND(B11&lt;60*Simulation!$K$8, B11+C12&lt;60*Simulation!$K$8),B11+C12,""),"")</f>
        <v>6</v>
      </c>
      <c r="C12" s="44">
        <f ca="1">IF(B11&lt;&gt;"",RANDBETWEEN(Simulation!$N$5/2,Simulation!$P$5),"")</f>
        <v>6</v>
      </c>
      <c r="D12" s="44">
        <f ca="1">H2</f>
        <v>8</v>
      </c>
      <c r="E12" s="44">
        <f ca="1">IF(B12&lt;&gt;"",IF(D12=C$4,C$5,C$4),"")</f>
        <v>5</v>
      </c>
      <c r="F12" s="27">
        <f ca="1">IF(B12&lt;&gt;"",RAND(),"")</f>
        <v>0.73094115057713283</v>
      </c>
      <c r="G12" s="44">
        <f ca="1">IF(B12&lt;&gt;"",INT(5*F12)+1+5*(D12-1),"")</f>
        <v>39</v>
      </c>
      <c r="H12" s="44" t="str">
        <f ca="1">IF(B12&lt;&gt;"",VLOOKUP(G12,'Players Stats'!$C$88:$D$127,2),"")</f>
        <v>Power Forward</v>
      </c>
      <c r="I12" s="44" t="str">
        <f ca="1">IF(B12&lt;&gt;"",VLOOKUP(G12,'Players Stats'!$C$88:$E$127,3),"")</f>
        <v>Tim Duncan</v>
      </c>
      <c r="J12" s="27">
        <f ca="1">IF(B12&lt;&gt;"",RAND(),"")</f>
        <v>0.76181725886506613</v>
      </c>
      <c r="K12" s="44">
        <f ca="1">IF(B12&lt;&gt;"",VLOOKUP('Semi 2'!G12-5*('Semi 2'!D12-1),'Players Stats'!$B$136:$J$140,1+E12),"")</f>
        <v>0.15285000000000001</v>
      </c>
      <c r="L12" s="44" t="str">
        <f ca="1">IF(B12&lt;&gt;"",IF(J12&lt;=K12, "YES", "NO"),"")</f>
        <v>NO</v>
      </c>
      <c r="M12" s="27">
        <f ca="1">IF(B12&lt;&gt;"",IF(L12="NO",RAND(),""),"")</f>
        <v>0.47584888885651366</v>
      </c>
      <c r="N12" s="44">
        <f ca="1">IF(B12&lt;&gt;"",IF(L12="NO",VLOOKUP(G12,'Players Stats'!$C$88:$I$127,7),""),"")</f>
        <v>7.0422535211267616E-3</v>
      </c>
      <c r="O12" s="44">
        <f ca="1">IF(B12&lt;&gt;"",IF(L12="NO",IF(M12&lt;=N12,3,2),""),"")</f>
        <v>2</v>
      </c>
      <c r="P12" s="27">
        <f ca="1">IF(B12&lt;&gt;"",IF(L12="NO",RAND(),""),"")</f>
        <v>8.5588346981957386E-3</v>
      </c>
      <c r="Q12" s="44">
        <f ca="1">IF(L12="NO",VLOOKUP(G12,'Players Stats'!$C$88:$H$127,7-'Semi 2'!O12),"")</f>
        <v>0.502</v>
      </c>
      <c r="R12" s="44">
        <f ca="1">IF(B12&lt;&gt;"",IF(L12="NO",IF(P12&lt;=Q12,O12,0),""),"")</f>
        <v>2</v>
      </c>
      <c r="S12" s="27">
        <f ca="1">IF(R12="","",IF(O12=3,"",RAND()))</f>
        <v>0.51468667633870602</v>
      </c>
      <c r="T12" s="44" t="str">
        <f ca="1">IF(S12="","",IF(S12&lt;=VLOOKUP(G12,'Players Stats'!$C$88:$L$127,10),"YES","NO"))</f>
        <v>NO</v>
      </c>
      <c r="U12" s="27" t="str">
        <f ca="1">IF(T12="YES",RAND(),"")</f>
        <v/>
      </c>
      <c r="V12" s="44" t="str">
        <f ca="1">IF(T12="YES",IF(U12&lt;=VLOOKUP(G12,'Players Stats'!$C$88:$H$127,6),1,0),"")</f>
        <v/>
      </c>
      <c r="W12" s="2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27" t="str">
        <f ca="1">IF(AND(R12=0,T12="NO"),RAND(),"")</f>
        <v/>
      </c>
      <c r="Z12" s="44" t="str">
        <f ca="1">IF(Y12="","",IF(Y12&lt;=Simulation!$K$7,"YES","NO"))</f>
        <v/>
      </c>
      <c r="AA12" s="27" t="str">
        <f ca="1">IF(Z12="NO",RAND(),"")</f>
        <v/>
      </c>
      <c r="AB12" s="44" t="str">
        <f ca="1">IF(Z12="NO",IF(AA12&lt;=Simulation!$K$9,D12,E12),"")</f>
        <v/>
      </c>
      <c r="AD12" s="44">
        <f ca="1">IF(B12&lt;&gt;"",IF(D12=$C$4,IF(L12="YES",AD11,IF(T12="YES",IF(R12=0,AD11+R12+V12+X12,AD11+R12+V12),AD11+R12)),AD11),"")</f>
        <v>0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2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17</v>
      </c>
      <c r="AM12" s="44">
        <f ca="1">IF(AL11&lt;&gt;"",RANDBETWEEN(Simulation!$N$5/2,Simulation!$P$5),"")</f>
        <v>17</v>
      </c>
      <c r="AN12" s="44">
        <f ca="1">AR2</f>
        <v>5</v>
      </c>
      <c r="AO12" s="44">
        <f ca="1">IF(AL12&lt;&gt;"",IF(AN12=C$4,C$5,C$4),"")</f>
        <v>8</v>
      </c>
      <c r="AP12" s="27">
        <f ca="1">IF(AL12&lt;&gt;"",RAND(),"")</f>
        <v>0.15383568969427641</v>
      </c>
      <c r="AQ12" s="44">
        <f ca="1">IF(AL12&lt;&gt;"",INT(5*AP12)+1+5*(AN12-1),"")</f>
        <v>21</v>
      </c>
      <c r="AR12" s="44" t="str">
        <f ca="1">IF(AL12&lt;&gt;"",VLOOKUP(AQ12,'Players Stats'!$C$88:$D$127,2),"")</f>
        <v>Point Guard</v>
      </c>
      <c r="AS12" s="44" t="str">
        <f ca="1">IF(AL12&lt;&gt;"",VLOOKUP(AQ12,'Players Stats'!$C$88:$E$127,3),"")</f>
        <v>Russell Westbrook</v>
      </c>
      <c r="AT12" s="27">
        <f ca="1">IF(AL12&lt;&gt;"",RAND(),"")</f>
        <v>0.2292077816911412</v>
      </c>
      <c r="AU12" s="44">
        <f ca="1">IF(AL12&lt;&gt;"",VLOOKUP('Semi 2'!AQ12-5*('Semi 2'!AN12-1),'Players Stats'!$B$136:$J$140,1+AO12),"")</f>
        <v>9.7650000000000001E-2</v>
      </c>
      <c r="AV12" s="44" t="str">
        <f ca="1">IF(AL12&lt;&gt;"",IF(AT12&lt;=AU12, "YES", "NO"),"")</f>
        <v>NO</v>
      </c>
      <c r="AW12" s="27">
        <f ca="1">IF(AL12&lt;&gt;"",IF(AV12="NO",RAND(),""),"")</f>
        <v>0.71709755188299085</v>
      </c>
      <c r="AX12" s="44">
        <f ca="1">IF(AL12&lt;&gt;"",IF(AV12="NO",VLOOKUP(AQ12,'Players Stats'!$C$88:$I$127,7),""),"")</f>
        <v>0.16517857142857145</v>
      </c>
      <c r="AY12" s="44">
        <f ca="1">IF(AL12&lt;&gt;"",IF(AV12="NO",IF(AW12&lt;=AX12,3,2),""),"")</f>
        <v>2</v>
      </c>
      <c r="AZ12" s="27">
        <f ca="1">IF(AL12&lt;&gt;"",IF(AV12="NO",RAND(),""),"")</f>
        <v>0.5518122784656696</v>
      </c>
      <c r="BA12" s="44">
        <f ca="1">IF(AV12="NO",VLOOKUP(AQ12,'Players Stats'!$C$88:$H$127,7-'Semi 2'!AY12),"")</f>
        <v>0.438</v>
      </c>
      <c r="BB12" s="44">
        <f ca="1">IF(AL12&lt;&gt;"",IF(AV12="NO",IF(AZ12&lt;=BA12,AY12,0),""),"")</f>
        <v>0</v>
      </c>
      <c r="BC12" s="27">
        <f ca="1">IF(BB12="","",IF(AY12=3,"",RAND()))</f>
        <v>0.18913549394078955</v>
      </c>
      <c r="BD12" s="44" t="str">
        <f ca="1">IF(BC12="","",IF(BC12&lt;=VLOOKUP(AQ12,'Players Stats'!$C$88:$L$127,10),"YES","NO"))</f>
        <v>NO</v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>
        <f ca="1">IF(AND(BB12=0,BD12="NO"),RAND(),"")</f>
        <v>0.91334946456832811</v>
      </c>
      <c r="BJ12" s="44" t="str">
        <f ca="1">IF(BI12="","",IF(BI12&lt;=Simulation!$K$7,"YES","NO"))</f>
        <v>NO</v>
      </c>
      <c r="BK12" s="27">
        <f ca="1">IF(BJ12="NO",RAND(),"")</f>
        <v>0.3491588076712705</v>
      </c>
      <c r="BL12" s="44">
        <f ca="1">IF(BJ12="NO",IF(BK12&lt;=Simulation!$K$9,AN12,AO12),"")</f>
        <v>8</v>
      </c>
      <c r="BN12" s="44">
        <f ca="1">IF(AL12&lt;&gt;"",IF(AN12=$C$4,IF(AV12="YES",BN11,IF(BD12="YES",IF(BB12=0,BN11+BB12+BF12+BH12,BN11+BB12+BF12),BN11+BB12)),BN11),"")</f>
        <v>0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0</v>
      </c>
      <c r="BR12" t="str">
        <f t="shared" ca="1" si="2"/>
        <v/>
      </c>
      <c r="BS12" t="str">
        <f t="shared" ca="1" si="2"/>
        <v/>
      </c>
      <c r="BT12" t="str">
        <f t="shared" ca="1" si="2"/>
        <v/>
      </c>
      <c r="BV12" s="44">
        <f ca="1">IF(BV11&lt;&gt;"",IF(AND(BV11&lt;60*Simulation!$K$8, BV11+BW12&lt;60*Simulation!$K$8),BV11+BW12,""),"")</f>
        <v>14</v>
      </c>
      <c r="BW12" s="44">
        <f ca="1">IF(BV11&lt;&gt;"",RANDBETWEEN(Simulation!$N$5/2,Simulation!$P$5),"")</f>
        <v>14</v>
      </c>
      <c r="BX12" s="44">
        <f ca="1">CB2</f>
        <v>8</v>
      </c>
      <c r="BY12" s="44">
        <f ca="1">IF(BV12&lt;&gt;"",IF(BX12=C$4,C$5,C$4),"")</f>
        <v>5</v>
      </c>
      <c r="BZ12" s="27">
        <f ca="1">IF(BV12&lt;&gt;"",RAND(),"")</f>
        <v>0.99426699761149451</v>
      </c>
      <c r="CA12" s="44">
        <f ca="1">IF(BV12&lt;&gt;"",INT(5*BZ12)+1+5*(BX12-1),"")</f>
        <v>40</v>
      </c>
      <c r="CB12" s="44" t="str">
        <f ca="1">IF(BV12&lt;&gt;"",VLOOKUP(CA12,'Players Stats'!$C$88:$D$127,2),"")</f>
        <v>Center</v>
      </c>
      <c r="CC12" s="44" t="str">
        <f ca="1">IF(BV12&lt;&gt;"",VLOOKUP(CA12,'Players Stats'!$C$88:$E$127,3),"")</f>
        <v>Tiago Splitter</v>
      </c>
      <c r="CD12" s="27">
        <f ca="1">IF(BV12&lt;&gt;"",RAND(),"")</f>
        <v>0.36804681381932214</v>
      </c>
      <c r="CE12" s="44">
        <f ca="1">IF(BV12&lt;&gt;"",VLOOKUP('Semi 2'!CA12-5*('Semi 2'!BX12-1),'Players Stats'!$B$136:$J$140,1+BY12),"")</f>
        <v>0.10355</v>
      </c>
      <c r="CF12" s="44" t="str">
        <f ca="1">IF(BV12&lt;&gt;"",IF(CD12&lt;=CE12, "YES", "NO"),"")</f>
        <v>NO</v>
      </c>
      <c r="CG12" s="27">
        <f ca="1">IF(BV12&lt;&gt;"",IF(CF12="NO",RAND(),""),"")</f>
        <v>0.32969812704892199</v>
      </c>
      <c r="CH12" s="44">
        <f ca="1">IF(BV12&lt;&gt;"",IF(CF12="NO",VLOOKUP(CA12,'Players Stats'!$C$88:$I$127,7),""),"")</f>
        <v>0</v>
      </c>
      <c r="CI12" s="44">
        <f ca="1">IF(BV12&lt;&gt;"",IF(CF12="NO",IF(CG12&lt;=CH12,3,2),""),"")</f>
        <v>2</v>
      </c>
      <c r="CJ12" s="27">
        <f ca="1">IF(BV12&lt;&gt;"",IF(CF12="NO",RAND(),""),"")</f>
        <v>0.43387535922304221</v>
      </c>
      <c r="CK12" s="44">
        <f ca="1">IF(CF12="NO",VLOOKUP(CA12,'Players Stats'!$C$88:$H$127,7-'Semi 2'!CI12),"")</f>
        <v>0.56000000000000005</v>
      </c>
      <c r="CL12" s="44">
        <f ca="1">IF(BV12&lt;&gt;"",IF(CF12="NO",IF(CJ12&lt;=CK12,CI12,0),""),"")</f>
        <v>2</v>
      </c>
      <c r="CM12" s="27">
        <f ca="1">IF(CL12="","",IF(CI12=3,"",RAND()))</f>
        <v>0.72778444155420741</v>
      </c>
      <c r="CN12" s="44" t="str">
        <f ca="1">IF(CM12="","",IF(CM12&lt;=VLOOKUP(CA12,'Players Stats'!$C$88:$L$127,10),"YES","NO"))</f>
        <v>NO</v>
      </c>
      <c r="CO12" s="27" t="str">
        <f ca="1">IF(CN12="YES",RAND(),"")</f>
        <v/>
      </c>
      <c r="CP12" s="44" t="str">
        <f ca="1">IF(CN12="YES",IF(CO12&lt;=VLOOKUP(CA12,'Players Stats'!$C$88:$H$127,6),1,0),"")</f>
        <v/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 t="str">
        <f ca="1">IF(AND(CL12=0,CN12="NO"),RAND(),"")</f>
        <v/>
      </c>
      <c r="CT12" s="44" t="str">
        <f ca="1">IF(CS12="","",IF(CS12&lt;=Simulation!$K$7,"YES","NO"))</f>
        <v/>
      </c>
      <c r="CU12" s="27" t="str">
        <f ca="1">IF(CT12="NO",RAND(),"")</f>
        <v/>
      </c>
      <c r="CV12" s="44" t="str">
        <f ca="1">IF(CT12="NO",IF(CU12&lt;=Simulation!$K$9,BX12,BY12),"")</f>
        <v/>
      </c>
      <c r="CX12" s="44">
        <f ca="1">IF(BV12&lt;&gt;"",IF(BX12=$C$4,IF(CF12="YES",CX11,IF(CN12="YES",IF(CL12=0,CX11+CL12+CP12+CR12,CX11+CL12+CP12),CX11+CL12)),CX11),"")</f>
        <v>0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2</v>
      </c>
      <c r="DB12" t="str">
        <f t="shared" ca="1" si="3"/>
        <v/>
      </c>
      <c r="DC12" t="str">
        <f t="shared" ca="1" si="3"/>
        <v/>
      </c>
      <c r="DD12" t="str">
        <f t="shared" ca="1" si="3"/>
        <v/>
      </c>
      <c r="DF12" s="44">
        <f ca="1">IF(DF11&lt;&gt;"",IF(AND(DF11&lt;60*Simulation!$K$8, DF11+DG12&lt;60*Simulation!$K$8),DF11+DG12,""),"")</f>
        <v>8</v>
      </c>
      <c r="DG12" s="44">
        <f ca="1">IF(DF11&lt;&gt;"",RANDBETWEEN(Simulation!$N$5/2,Simulation!$P$5),"")</f>
        <v>8</v>
      </c>
      <c r="DH12" s="44">
        <f ca="1">DL2</f>
        <v>5</v>
      </c>
      <c r="DI12" s="44">
        <f ca="1">IF(DF12&lt;&gt;"",IF(DH12=C$4,C$5,C$4),"")</f>
        <v>8</v>
      </c>
      <c r="DJ12" s="27">
        <f ca="1">IF(DF12&lt;&gt;"",RAND(),"")</f>
        <v>0.179177527567144</v>
      </c>
      <c r="DK12" s="44">
        <f ca="1">IF(DF12&lt;&gt;"",INT(5*DJ12)+1+5*(DH12-1),"")</f>
        <v>21</v>
      </c>
      <c r="DL12" s="44" t="str">
        <f ca="1">IF(DF12&lt;&gt;"",VLOOKUP(DK12,'Players Stats'!$C$88:$D$127,2),"")</f>
        <v>Point Guard</v>
      </c>
      <c r="DM12" s="44" t="str">
        <f ca="1">IF(DF12&lt;&gt;"",VLOOKUP(DK12,'Players Stats'!$C$88:$E$127,3),"")</f>
        <v>Russell Westbrook</v>
      </c>
      <c r="DN12" s="27">
        <f ca="1">IF(DF12&lt;&gt;"",RAND(),"")</f>
        <v>8.0801199688664394E-2</v>
      </c>
      <c r="DO12" s="44">
        <f ca="1">IF(DF12&lt;&gt;"",VLOOKUP('Semi 2'!DK12-5*('Semi 2'!DH12-1),'Players Stats'!$B$136:$J$140,1+DI12),"")</f>
        <v>9.7650000000000001E-2</v>
      </c>
      <c r="DP12" s="44" t="str">
        <f ca="1">IF(DF12&lt;&gt;"",IF(DN12&lt;=DO12, "YES", "NO"),"")</f>
        <v>YES</v>
      </c>
      <c r="DQ12" s="27" t="str">
        <f ca="1">IF(DF12&lt;&gt;"",IF(DP12="NO",RAND(),""),"")</f>
        <v/>
      </c>
      <c r="DR12" s="44" t="str">
        <f ca="1">IF(DF12&lt;&gt;"",IF(DP12="NO",VLOOKUP(DK12,'Players Stats'!$C$88:$I$127,7),""),"")</f>
        <v/>
      </c>
      <c r="DS12" s="44" t="str">
        <f ca="1">IF(DF12&lt;&gt;"",IF(DP12="NO",IF(DQ12&lt;=DR12,3,2),""),"")</f>
        <v/>
      </c>
      <c r="DT12" s="27" t="str">
        <f ca="1">IF(DF12&lt;&gt;"",IF(DP12="NO",RAND(),""),"")</f>
        <v/>
      </c>
      <c r="DU12" s="44" t="str">
        <f ca="1">IF(DP12="NO",VLOOKUP(DK12,'Players Stats'!$C$88:$H$127,7-'Semi 2'!DS12),"")</f>
        <v/>
      </c>
      <c r="DV12" s="44" t="str">
        <f ca="1">IF(DF12&lt;&gt;"",IF(DP12="NO",IF(DT12&lt;=DU12,DS12,0),""),"")</f>
        <v/>
      </c>
      <c r="DW12" s="27" t="str">
        <f ca="1">IF(DV12="","",IF(DS12=3,"",RAND()))</f>
        <v/>
      </c>
      <c r="DX12" s="44" t="str">
        <f ca="1">IF(DW12="","",IF(DW12&lt;=VLOOKUP(DK12,'Players Stats'!$C$88:$L$127,10),"YES","NO"))</f>
        <v/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 t="str">
        <f ca="1">IF(AND(DV12=0,DX12="NO"),RAND(),"")</f>
        <v/>
      </c>
      <c r="ED12" s="44" t="str">
        <f ca="1">IF(EC12="","",IF(EC12&lt;=Simulation!$K$7,"YES","NO"))</f>
        <v/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0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0</v>
      </c>
      <c r="EL12" t="str">
        <f t="shared" ca="1" si="4"/>
        <v/>
      </c>
      <c r="EM12" t="str">
        <f t="shared" ca="1" si="4"/>
        <v/>
      </c>
      <c r="EN12" t="str">
        <f t="shared" ca="1" si="4"/>
        <v/>
      </c>
    </row>
    <row r="13" spans="2:144">
      <c r="B13" s="44">
        <f ca="1">IF(B12&lt;&gt;"",IF(AND(B12&lt;60*Simulation!$K$8, B12+C13&lt;60*Simulation!$K$8),B12+C13,""),"")</f>
        <v>28</v>
      </c>
      <c r="C13" s="44">
        <f ca="1">IF(B12&lt;&gt;"",IF(AND(AB12&lt;&gt;"", D12=AB12),RANDBETWEEN(Simulation!$N$6,Simulation!$P$6),RANDBETWEEN(Simulation!$N$5,Simulation!$P$5)),"")</f>
        <v>22</v>
      </c>
      <c r="D13" s="44">
        <f ca="1">IF(B13&lt;&gt;"",IF(AB12="",E12,AB12),"")</f>
        <v>5</v>
      </c>
      <c r="E13" s="44">
        <f t="shared" ref="E13:E76" ca="1" si="5">IF(B13&lt;&gt;"",IF(D13=C$4,C$5,C$4),"")</f>
        <v>8</v>
      </c>
      <c r="F13" s="27">
        <f t="shared" ref="F13:F76" ca="1" si="6">IF(B13&lt;&gt;"",RAND(),"")</f>
        <v>0.13283171865696664</v>
      </c>
      <c r="G13" s="44">
        <f t="shared" ref="G13:G76" ca="1" si="7">IF(B13&lt;&gt;"",INT(5*F13)+1+5*(D13-1),"")</f>
        <v>21</v>
      </c>
      <c r="H13" s="44" t="str">
        <f ca="1">IF(B13&lt;&gt;"",VLOOKUP(G13,'Players Stats'!$C$88:$D$127,2),"")</f>
        <v>Point Guard</v>
      </c>
      <c r="I13" s="44" t="str">
        <f ca="1">IF(B13&lt;&gt;"",VLOOKUP(G13,'Players Stats'!$C$88:$E$127,3),"")</f>
        <v>Russell Westbrook</v>
      </c>
      <c r="J13" s="27">
        <f t="shared" ref="J13:J76" ca="1" si="8">IF(B13&lt;&gt;"",RAND(),"")</f>
        <v>3.2812859688087559E-2</v>
      </c>
      <c r="K13" s="44">
        <f ca="1">IF(B13&lt;&gt;"",VLOOKUP('Semi 2'!G13-5*('Semi 2'!D13-1),'Players Stats'!$B$136:$J$140,1+E13),"")</f>
        <v>9.7650000000000001E-2</v>
      </c>
      <c r="L13" s="44" t="str">
        <f ca="1">IF(B13&lt;&gt;"",IF(J13&lt;=K13, "YES", "NO"),"")</f>
        <v>YES</v>
      </c>
      <c r="M13" s="27" t="str">
        <f t="shared" ref="M13:M76" ca="1" si="9">IF(B13&lt;&gt;"",IF(L13="NO",RAND(),""),"")</f>
        <v/>
      </c>
      <c r="N13" s="44" t="str">
        <f ca="1">IF(B13&lt;&gt;"",IF(L13="NO",VLOOKUP(G13,'Players Stats'!$C$88:$I$127,7),""),"")</f>
        <v/>
      </c>
      <c r="O13" s="44" t="str">
        <f ca="1">IF(B13&lt;&gt;"",IF(L13="NO",IF(M13&lt;=N13,3,2),""),"")</f>
        <v/>
      </c>
      <c r="P13" s="27" t="str">
        <f t="shared" ref="P13:P76" ca="1" si="10">IF(B13&lt;&gt;"",IF(L13="NO",RAND(),""),"")</f>
        <v/>
      </c>
      <c r="Q13" s="44" t="str">
        <f ca="1">IF(L13="NO",VLOOKUP(G13,'Players Stats'!$C$88:$H$127,7-'Semi 2'!O13),"")</f>
        <v/>
      </c>
      <c r="R13" s="44" t="str">
        <f ca="1">IF(B13&lt;&gt;"",IF(L13="NO",IF(P13&lt;=Q13,O13,0),""),"")</f>
        <v/>
      </c>
      <c r="S13" s="27" t="str">
        <f t="shared" ref="S13:S76" ca="1" si="11">IF(R13="","",IF(O13=3,"",RAND()))</f>
        <v/>
      </c>
      <c r="T13" s="44" t="str">
        <f ca="1">IF(S13="","",IF(S13&lt;=VLOOKUP(G13,'Players Stats'!$C$88:$L$127,10),"YES","NO"))</f>
        <v/>
      </c>
      <c r="U13" s="27" t="str">
        <f t="shared" ref="U13:U76" ca="1" si="12">IF(T13="YES",RAND(),"")</f>
        <v/>
      </c>
      <c r="V13" s="44" t="str">
        <f ca="1">IF(T13="YES",IF(U13&lt;=VLOOKUP(G13,'Players Stats'!$C$88:$H$127,6),1,0),"")</f>
        <v/>
      </c>
      <c r="W13" s="27" t="str">
        <f t="shared" ref="W13:W76" ca="1" si="13">IF(AND(T13="YES",R13=0),RAND(),"")</f>
        <v/>
      </c>
      <c r="X13" s="44" t="str">
        <f ca="1">IF(AND(T13="YES",W13&lt;&gt;""),IF(W13&lt;=VLOOKUP(G13,'Players Stats'!$C$88:$H$127,6),1,0),"")</f>
        <v/>
      </c>
      <c r="Y13" s="27" t="str">
        <f t="shared" ref="Y13:Y76" ca="1" si="14">IF(AND(R13=0,T13="NO"),RAND(),"")</f>
        <v/>
      </c>
      <c r="Z13" s="44" t="str">
        <f ca="1">IF(Y13="","",IF(Y13&lt;=Simulation!$K$7,"YES","NO"))</f>
        <v/>
      </c>
      <c r="AA13" s="27" t="str">
        <f t="shared" ref="AA13:AA76" ca="1" si="15">IF(Z13="NO",RAND(),"")</f>
        <v/>
      </c>
      <c r="AB13" s="44" t="str">
        <f ca="1">IF(Z13="NO",IF(AA13&lt;=Simulation!$K$9,D13,E13),"")</f>
        <v/>
      </c>
      <c r="AD13" s="44">
        <f t="shared" ref="AD13:AD76" ca="1" si="16">IF(B13&lt;&gt;"",IF(D13=$C$4,IF(L13="YES",AD12,IF(T13="YES",IF(R13=0,AD12+R13+V13+X13,AD12+R13+V13),AD12+R13)),AD12),"")</f>
        <v>0</v>
      </c>
      <c r="AE13" s="6" t="str">
        <f t="shared" ref="AE13:AE76" ca="1" si="17">IF(B13&lt;&gt;"","-","")</f>
        <v>-</v>
      </c>
      <c r="AF13" s="44">
        <f t="shared" ref="AF13:AF76" ca="1" si="18">IF(B13&lt;&gt;"",IF(D13=$C$5,IF(L13="YES",AF12,IF(T13="YES",IF(R13=0,AF12+R13+V13+X13,AF12+R13+V13),AF12+R13)),AF12),"")</f>
        <v>2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37</v>
      </c>
      <c r="AM13" s="44">
        <f ca="1">IF(AL12&lt;&gt;"",IF(AND(BL12&lt;&gt;"", AN12=BL12),RANDBETWEEN(Simulation!$N$6,Simulation!$P$6),RANDBETWEEN(Simulation!$N$5,Simulation!$P$5)),"")</f>
        <v>20</v>
      </c>
      <c r="AN13" s="44">
        <f ca="1">IF(AL13&lt;&gt;"",IF(BL12="",AO12,BL12),"")</f>
        <v>8</v>
      </c>
      <c r="AO13" s="44">
        <f t="shared" ref="AO13:AO76" ca="1" si="19">IF(AL13&lt;&gt;"",IF(AN13=C$4,C$5,C$4),"")</f>
        <v>5</v>
      </c>
      <c r="AP13" s="27">
        <f t="shared" ref="AP13:AP68" ca="1" si="20">IF(AL13&lt;&gt;"",RAND(),"")</f>
        <v>0.49170206917031367</v>
      </c>
      <c r="AQ13" s="44">
        <f t="shared" ref="AQ13:AQ76" ca="1" si="21">IF(AL13&lt;&gt;"",INT(5*AP13)+1+5*(AN13-1),"")</f>
        <v>38</v>
      </c>
      <c r="AR13" s="44" t="str">
        <f ca="1">IF(AL13&lt;&gt;"",VLOOKUP(AQ13,'Players Stats'!$C$88:$D$127,2),"")</f>
        <v>Small Forward</v>
      </c>
      <c r="AS13" s="44" t="str">
        <f ca="1">IF(AL13&lt;&gt;"",VLOOKUP(AQ13,'Players Stats'!$C$88:$E$127,3),"")</f>
        <v>Kawhi Leonard</v>
      </c>
      <c r="AT13" s="27">
        <f t="shared" ref="AT13:AT76" ca="1" si="22">IF(AL13&lt;&gt;"",RAND(),"")</f>
        <v>0.45008514108193265</v>
      </c>
      <c r="AU13" s="44">
        <f ca="1">IF(AL13&lt;&gt;"",VLOOKUP('Semi 2'!AQ13-5*('Semi 2'!AN13-1),'Players Stats'!$B$136:$J$140,1+AO13),"")</f>
        <v>0.13515000000000002</v>
      </c>
      <c r="AV13" s="44" t="str">
        <f ca="1">IF(AL13&lt;&gt;"",IF(AT13&lt;=AU13, "YES", "NO"),"")</f>
        <v>NO</v>
      </c>
      <c r="AW13" s="27">
        <f t="shared" ref="AW13:AW76" ca="1" si="23">IF(AL13&lt;&gt;"",IF(AV13="NO",RAND(),""),"")</f>
        <v>6.1802345412850124E-2</v>
      </c>
      <c r="AX13" s="44">
        <f ca="1">IF(AL13&lt;&gt;"",IF(AV13="NO",VLOOKUP(AQ13,'Players Stats'!$C$88:$I$127,7),""),"")</f>
        <v>0.24793388429752067</v>
      </c>
      <c r="AY13" s="44">
        <f ca="1">IF(AL13&lt;&gt;"",IF(AV13="NO",IF(AW13&lt;=AX13,3,2),""),"")</f>
        <v>3</v>
      </c>
      <c r="AZ13" s="27">
        <f t="shared" ref="AZ13:AZ76" ca="1" si="24">IF(AL13&lt;&gt;"",IF(AV13="NO",RAND(),""),"")</f>
        <v>0.79054738486789855</v>
      </c>
      <c r="BA13" s="44">
        <f ca="1">IF(AV13="NO",VLOOKUP(AQ13,'Players Stats'!$C$88:$H$127,7-'Semi 2'!AY13),"")</f>
        <v>0.374</v>
      </c>
      <c r="BB13" s="44">
        <f ca="1">IF(AL13&lt;&gt;"",IF(AV13="NO",IF(AZ13&lt;=BA13,AY13,0),""),"")</f>
        <v>0</v>
      </c>
      <c r="BC13" s="27" t="str">
        <f t="shared" ref="BC13:BC76" ca="1" si="25">IF(BB13="","",IF(AY13=3,"",RAND()))</f>
        <v/>
      </c>
      <c r="BD13" s="44" t="str">
        <f ca="1">IF(BC13="","",IF(BC13&lt;=VLOOKUP(AQ13,'Players Stats'!$C$88:$L$127,10),"YES","NO"))</f>
        <v/>
      </c>
      <c r="BE13" s="27" t="str">
        <f t="shared" ref="BE13:BE76" ca="1" si="26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27">IF(AND(BD13="YES",BB13=0),RAND(),"")</f>
        <v/>
      </c>
      <c r="BH13" s="44" t="str">
        <f ca="1">IF(AND(BD13="YES",BG13&lt;&gt;""),IF(BG13&lt;=VLOOKUP(AQ13,'Players Stats'!$C$88:$H$127,6),1,0),"")</f>
        <v/>
      </c>
      <c r="BI13" s="27" t="str">
        <f t="shared" ref="BI13:BI76" ca="1" si="28">IF(AND(BB13=0,BD13="NO"),RAND(),"")</f>
        <v/>
      </c>
      <c r="BJ13" s="44" t="str">
        <f ca="1">IF(BI13="","",IF(BI13&lt;=Simulation!$K$7,"YES","NO"))</f>
        <v/>
      </c>
      <c r="BK13" s="27" t="str">
        <f t="shared" ref="BK13:BK76" ca="1" si="29">IF(BJ13="NO",RAND(),"")</f>
        <v/>
      </c>
      <c r="BL13" s="44" t="str">
        <f ca="1">IF(BJ13="NO",IF(BK13&lt;=Simulation!$K$9,AN13,AO13),"")</f>
        <v/>
      </c>
      <c r="BN13" s="44">
        <f t="shared" ref="BN13:BN76" ca="1" si="30">IF(AL13&lt;&gt;"",IF(AN13=$C$4,IF(AV13="YES",BN12,IF(BD13="YES",IF(BB13=0,BN12+BB13+BF13+BH13,BN12+BB13+BF13),BN12+BB13)),BN12),"")</f>
        <v>0</v>
      </c>
      <c r="BO13" s="6" t="str">
        <f t="shared" ref="BO13:BO76" ca="1" si="31">IF(AL13&lt;&gt;"","-","")</f>
        <v>-</v>
      </c>
      <c r="BP13" s="44">
        <f t="shared" ref="BP13:BP76" ca="1" si="32">IF(AL13&lt;&gt;"",IF(AN13=$C$5,IF(AV13="YES",BP12,IF(BD13="YES",IF(BB13=0,BP12+BB13+BF13+BH13,BP12+BB13+BF13),BP12+BB13)),BP12),"")</f>
        <v>0</v>
      </c>
      <c r="BR13" s="44" t="str">
        <f t="shared" ca="1" si="2"/>
        <v/>
      </c>
      <c r="BS13" s="44" t="str">
        <f t="shared" ca="1" si="2"/>
        <v/>
      </c>
      <c r="BT13" s="44" t="str">
        <f t="shared" ca="1" si="2"/>
        <v/>
      </c>
      <c r="BU13" s="44"/>
      <c r="BV13" s="44">
        <f ca="1">IF(BV12&lt;&gt;"",IF(AND(BV12&lt;60*Simulation!$K$8, BV12+BW13&lt;60*Simulation!$K$8),BV12+BW13,""),"")</f>
        <v>23</v>
      </c>
      <c r="BW13" s="44">
        <f ca="1">IF(BV12&lt;&gt;"",IF(AND(CV12&lt;&gt;"", BX12=CV12),RANDBETWEEN(Simulation!$N$6,Simulation!$P$6),RANDBETWEEN(Simulation!$N$5,Simulation!$P$5)),"")</f>
        <v>9</v>
      </c>
      <c r="BX13" s="44">
        <f ca="1">IF(BV13&lt;&gt;"",IF(CV12="",BY12,CV12),"")</f>
        <v>5</v>
      </c>
      <c r="BY13" s="44">
        <f t="shared" ref="BY13:BY76" ca="1" si="33">IF(BV13&lt;&gt;"",IF(BX13=C$4,C$5,C$4),"")</f>
        <v>8</v>
      </c>
      <c r="BZ13" s="27">
        <f t="shared" ref="BZ13:BZ68" ca="1" si="34">IF(BV13&lt;&gt;"",RAND(),"")</f>
        <v>0.94677219422206771</v>
      </c>
      <c r="CA13" s="44">
        <f t="shared" ref="CA13:CA76" ca="1" si="35">IF(BV13&lt;&gt;"",INT(5*BZ13)+1+5*(BX13-1),"")</f>
        <v>25</v>
      </c>
      <c r="CB13" s="44" t="str">
        <f ca="1">IF(BV13&lt;&gt;"",VLOOKUP(CA13,'Players Stats'!$C$88:$D$127,2),"")</f>
        <v>Center</v>
      </c>
      <c r="CC13" s="44" t="str">
        <f ca="1">IF(BV13&lt;&gt;"",VLOOKUP(CA13,'Players Stats'!$C$88:$E$127,3),"")</f>
        <v>Kendrick Perkins</v>
      </c>
      <c r="CD13" s="27">
        <f t="shared" ref="CD13:CD76" ca="1" si="36">IF(BV13&lt;&gt;"",RAND(),"")</f>
        <v>0.19909074961477013</v>
      </c>
      <c r="CE13" s="44">
        <f ca="1">IF(BV13&lt;&gt;"",VLOOKUP('Semi 2'!CA13-5*('Semi 2'!BX13-1),'Players Stats'!$B$136:$J$140,1+BY13),"")</f>
        <v>9.6400000000000013E-2</v>
      </c>
      <c r="CF13" s="44" t="str">
        <f ca="1">IF(BV13&lt;&gt;"",IF(CD13&lt;=CE13, "YES", "NO"),"")</f>
        <v>NO</v>
      </c>
      <c r="CG13" s="27">
        <f t="shared" ref="CG13:CG76" ca="1" si="37">IF(BV13&lt;&gt;"",IF(CF13="NO",RAND(),""),"")</f>
        <v>0.64902664881333649</v>
      </c>
      <c r="CH13" s="44">
        <f ca="1">IF(BV13&lt;&gt;"",IF(CF13="NO",VLOOKUP(CA13,'Players Stats'!$C$88:$I$127,7),""),"")</f>
        <v>0</v>
      </c>
      <c r="CI13" s="44">
        <f ca="1">IF(BV13&lt;&gt;"",IF(CF13="NO",IF(CG13&lt;=CH13,3,2),""),"")</f>
        <v>2</v>
      </c>
      <c r="CJ13" s="27">
        <f t="shared" ref="CJ13:CJ76" ca="1" si="38">IF(BV13&lt;&gt;"",IF(CF13="NO",RAND(),""),"")</f>
        <v>0.85179211455352832</v>
      </c>
      <c r="CK13" s="44">
        <f ca="1">IF(CF13="NO",VLOOKUP(CA13,'Players Stats'!$C$88:$H$127,7-'Semi 2'!CI13),"")</f>
        <v>0.45700000000000002</v>
      </c>
      <c r="CL13" s="44">
        <f ca="1">IF(BV13&lt;&gt;"",IF(CF13="NO",IF(CJ13&lt;=CK13,CI13,0),""),"")</f>
        <v>0</v>
      </c>
      <c r="CM13" s="27">
        <f t="shared" ref="CM13:CM76" ca="1" si="39">IF(CL13="","",IF(CI13=3,"",RAND()))</f>
        <v>0.14072495280533903</v>
      </c>
      <c r="CN13" s="44" t="str">
        <f ca="1">IF(CM13="","",IF(CM13&lt;=VLOOKUP(CA13,'Players Stats'!$C$88:$L$127,10),"YES","NO"))</f>
        <v>NO</v>
      </c>
      <c r="CO13" s="27" t="str">
        <f t="shared" ref="CO13:CO76" ca="1" si="40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1">IF(AND(CN13="YES",CL13=0),RAND(),"")</f>
        <v/>
      </c>
      <c r="CR13" s="44" t="str">
        <f ca="1">IF(AND(CN13="YES",CQ13&lt;&gt;""),IF(CQ13&lt;=VLOOKUP(CA13,'Players Stats'!$C$88:$H$127,6),1,0),"")</f>
        <v/>
      </c>
      <c r="CS13" s="27">
        <f t="shared" ref="CS13:CS76" ca="1" si="42">IF(AND(CL13=0,CN13="NO"),RAND(),"")</f>
        <v>0.16565685572695232</v>
      </c>
      <c r="CT13" s="44" t="str">
        <f ca="1">IF(CS13="","",IF(CS13&lt;=Simulation!$K$7,"YES","NO"))</f>
        <v>NO</v>
      </c>
      <c r="CU13" s="27">
        <f t="shared" ref="CU13:CU76" ca="1" si="43">IF(CT13="NO",RAND(),"")</f>
        <v>0.78273289710311345</v>
      </c>
      <c r="CV13" s="44">
        <f ca="1">IF(CT13="NO",IF(CU13&lt;=Simulation!$K$9,BX13,BY13),"")</f>
        <v>8</v>
      </c>
      <c r="CX13" s="44">
        <f t="shared" ref="CX13:CX76" ca="1" si="44">IF(BV13&lt;&gt;"",IF(BX13=$C$4,IF(CF13="YES",CX12,IF(CN13="YES",IF(CL13=0,CX12+CL13+CP13+CR13,CX12+CL13+CP13),CX12+CL13)),CX12),"")</f>
        <v>0</v>
      </c>
      <c r="CY13" s="6" t="str">
        <f t="shared" ref="CY13:CY76" ca="1" si="45">IF(BV13&lt;&gt;"","-","")</f>
        <v>-</v>
      </c>
      <c r="CZ13" s="44">
        <f t="shared" ref="CZ13:CZ76" ca="1" si="46">IF(BV13&lt;&gt;"",IF(BX13=$C$5,IF(CF13="YES",CZ12,IF(CN13="YES",IF(CL13=0,CZ12+CL13+CP13+CR13,CZ12+CL13+CP13),CZ12+CL13)),CZ12),"")</f>
        <v>2</v>
      </c>
      <c r="DB13" s="44" t="str">
        <f t="shared" ca="1" si="3"/>
        <v/>
      </c>
      <c r="DC13" s="44" t="str">
        <f t="shared" ca="1" si="3"/>
        <v/>
      </c>
      <c r="DD13" s="44" t="str">
        <f t="shared" ca="1" si="3"/>
        <v/>
      </c>
      <c r="DE13" s="44"/>
      <c r="DF13" s="44">
        <f ca="1">IF(DF12&lt;&gt;"",IF(AND(DF12&lt;60*Simulation!$K$8, DF12+DG13&lt;60*Simulation!$K$8),DF12+DG13,""),"")</f>
        <v>16</v>
      </c>
      <c r="DG13" s="44">
        <f ca="1">IF(DF12&lt;&gt;"",IF(AND(EF12&lt;&gt;"", DH12=EF12),RANDBETWEEN(Simulation!$N$6,Simulation!$P$6),RANDBETWEEN(Simulation!$N$5,Simulation!$P$5)),"")</f>
        <v>8</v>
      </c>
      <c r="DH13" s="44">
        <f ca="1">IF(DF13&lt;&gt;"",IF(EF12="",DI12,EF12),"")</f>
        <v>8</v>
      </c>
      <c r="DI13" s="44">
        <f t="shared" ref="DI13:DI76" ca="1" si="47">IF(DF13&lt;&gt;"",IF(DH13=C$4,C$5,C$4),"")</f>
        <v>5</v>
      </c>
      <c r="DJ13" s="27">
        <f t="shared" ref="DJ13:DJ68" ca="1" si="48">IF(DF13&lt;&gt;"",RAND(),"")</f>
        <v>0.80598061667803178</v>
      </c>
      <c r="DK13" s="44">
        <f t="shared" ref="DK13:DK76" ca="1" si="49">IF(DF13&lt;&gt;"",INT(5*DJ13)+1+5*(DH13-1),"")</f>
        <v>40</v>
      </c>
      <c r="DL13" s="44" t="str">
        <f ca="1">IF(DF13&lt;&gt;"",VLOOKUP(DK13,'Players Stats'!$C$88:$D$127,2),"")</f>
        <v>Center</v>
      </c>
      <c r="DM13" s="44" t="str">
        <f ca="1">IF(DF13&lt;&gt;"",VLOOKUP(DK13,'Players Stats'!$C$88:$E$127,3),"")</f>
        <v>Tiago Splitter</v>
      </c>
      <c r="DN13" s="27">
        <f t="shared" ref="DN13:DN76" ca="1" si="50">IF(DF13&lt;&gt;"",RAND(),"")</f>
        <v>0.52055891117955222</v>
      </c>
      <c r="DO13" s="44">
        <f ca="1">IF(DF13&lt;&gt;"",VLOOKUP('Semi 2'!DK13-5*('Semi 2'!DH13-1),'Players Stats'!$B$136:$J$140,1+DI13),"")</f>
        <v>0.10355</v>
      </c>
      <c r="DP13" s="44" t="str">
        <f ca="1">IF(DF13&lt;&gt;"",IF(DN13&lt;=DO13, "YES", "NO"),"")</f>
        <v>NO</v>
      </c>
      <c r="DQ13" s="27">
        <f t="shared" ref="DQ13:DQ76" ca="1" si="51">IF(DF13&lt;&gt;"",IF(DP13="NO",RAND(),""),"")</f>
        <v>0.29665533451409976</v>
      </c>
      <c r="DR13" s="44">
        <f ca="1">IF(DF13&lt;&gt;"",IF(DP13="NO",VLOOKUP(DK13,'Players Stats'!$C$88:$I$127,7),""),"")</f>
        <v>0</v>
      </c>
      <c r="DS13" s="44">
        <f ca="1">IF(DF13&lt;&gt;"",IF(DP13="NO",IF(DQ13&lt;=DR13,3,2),""),"")</f>
        <v>2</v>
      </c>
      <c r="DT13" s="27">
        <f t="shared" ref="DT13:DT76" ca="1" si="52">IF(DF13&lt;&gt;"",IF(DP13="NO",RAND(),""),"")</f>
        <v>0.23857397195518271</v>
      </c>
      <c r="DU13" s="44">
        <f ca="1">IF(DP13="NO",VLOOKUP(DK13,'Players Stats'!$C$88:$H$127,7-'Semi 2'!DS13),"")</f>
        <v>0.56000000000000005</v>
      </c>
      <c r="DV13" s="44">
        <f ca="1">IF(DF13&lt;&gt;"",IF(DP13="NO",IF(DT13&lt;=DU13,DS13,0),""),"")</f>
        <v>2</v>
      </c>
      <c r="DW13" s="27">
        <f t="shared" ref="DW13:DW76" ca="1" si="53">IF(DV13="","",IF(DS13=3,"",RAND()))</f>
        <v>0.54278199344856315</v>
      </c>
      <c r="DX13" s="44" t="str">
        <f ca="1">IF(DW13="","",IF(DW13&lt;=VLOOKUP(DK13,'Players Stats'!$C$88:$L$127,10),"YES","NO"))</f>
        <v>NO</v>
      </c>
      <c r="DY13" s="27" t="str">
        <f t="shared" ref="DY13:DY76" ca="1" si="54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55">IF(AND(DX13="YES",DV13=0),RAND(),"")</f>
        <v/>
      </c>
      <c r="EB13" s="44" t="str">
        <f ca="1">IF(AND(DX13="YES",EA13&lt;&gt;""),IF(EA13&lt;=VLOOKUP(DK13,'Players Stats'!$C$88:$H$127,6),1,0),"")</f>
        <v/>
      </c>
      <c r="EC13" s="27" t="str">
        <f t="shared" ref="EC13:EC76" ca="1" si="56">IF(AND(DV13=0,DX13="NO"),RAND(),"")</f>
        <v/>
      </c>
      <c r="ED13" s="44" t="str">
        <f ca="1">IF(EC13="","",IF(EC13&lt;=Simulation!$K$7,"YES","NO"))</f>
        <v/>
      </c>
      <c r="EE13" s="27" t="str">
        <f t="shared" ref="EE13:EE76" ca="1" si="57">IF(ED13="NO",RAND(),"")</f>
        <v/>
      </c>
      <c r="EF13" s="44" t="str">
        <f ca="1">IF(ED13="NO",IF(EE13&lt;=Simulation!$K$9,DH13,DI13),"")</f>
        <v/>
      </c>
      <c r="EH13" s="44">
        <f t="shared" ref="EH13:EH76" ca="1" si="58">IF(DF13&lt;&gt;"",IF(DH13=$C$4,IF(DP13="YES",EH12,IF(DX13="YES",IF(DV13=0,EH12+DV13+DZ13+EB13,EH12+DV13+DZ13),EH12+DV13)),EH12),"")</f>
        <v>0</v>
      </c>
      <c r="EI13" s="6" t="str">
        <f t="shared" ref="EI13:EI76" ca="1" si="59">IF(DF13&lt;&gt;"","-","")</f>
        <v>-</v>
      </c>
      <c r="EJ13" s="44">
        <f t="shared" ref="EJ13:EJ76" ca="1" si="60">IF(DF13&lt;&gt;"",IF(DH13=$C$5,IF(DP13="YES",EJ12,IF(DX13="YES",IF(DV13=0,EJ12+DV13+DZ13+EB13,EJ12+DV13+DZ13),EJ12+DV13)),EJ12),"")</f>
        <v>2</v>
      </c>
      <c r="EL13" s="44" t="str">
        <f t="shared" ca="1" si="4"/>
        <v/>
      </c>
      <c r="EM13" s="44" t="str">
        <f t="shared" ca="1" si="4"/>
        <v/>
      </c>
      <c r="EN13" s="44" t="str">
        <f t="shared" ca="1" si="4"/>
        <v/>
      </c>
    </row>
    <row r="14" spans="2:144">
      <c r="B14" s="44">
        <f ca="1">IF(B13&lt;&gt;"",IF(AND(B13&lt;60*Simulation!$K$8, B13+C14&lt;60*Simulation!$K$8),B13+C14,""),"")</f>
        <v>47</v>
      </c>
      <c r="C14" s="44">
        <f ca="1">IF(B13&lt;&gt;"",IF(AND(AB13&lt;&gt;"", D13=AB13),RANDBETWEEN(Simulation!$N$6,Simulation!$P$6),RANDBETWEEN(Simulation!$N$5,Simulation!$P$5)),"")</f>
        <v>19</v>
      </c>
      <c r="D14" s="44">
        <f t="shared" ref="D14:D77" ca="1" si="61">IF(B14&lt;&gt;"",IF(AB13="",E13,AB13),"")</f>
        <v>8</v>
      </c>
      <c r="E14" s="44">
        <f t="shared" ca="1" si="5"/>
        <v>5</v>
      </c>
      <c r="F14" s="27">
        <f t="shared" ca="1" si="6"/>
        <v>0.3200923870683644</v>
      </c>
      <c r="G14" s="44">
        <f t="shared" ca="1" si="7"/>
        <v>37</v>
      </c>
      <c r="H14" s="44" t="str">
        <f ca="1">IF(B14&lt;&gt;"",VLOOKUP(G14,'Players Stats'!$C$88:$D$127,2),"")</f>
        <v>Shooting Guard</v>
      </c>
      <c r="I14" s="44" t="str">
        <f ca="1">IF(B14&lt;&gt;"",VLOOKUP(G14,'Players Stats'!$C$88:$E$127,3),"")</f>
        <v>Tony Parker</v>
      </c>
      <c r="J14" s="27">
        <f t="shared" ca="1" si="8"/>
        <v>5.6741666494100063E-2</v>
      </c>
      <c r="K14" s="44">
        <f ca="1">IF(B14&lt;&gt;"",VLOOKUP('Semi 2'!G14-5*('Semi 2'!D14-1),'Players Stats'!$B$136:$J$140,1+E14),"")</f>
        <v>0.10769999999999999</v>
      </c>
      <c r="L14" s="44" t="str">
        <f t="shared" ref="L14:L77" ca="1" si="62">IF(B14&lt;&gt;"",IF(J14&lt;=K14, "YES", "NO"),"")</f>
        <v>YES</v>
      </c>
      <c r="M14" s="27" t="str">
        <f t="shared" ca="1" si="9"/>
        <v/>
      </c>
      <c r="N14" s="44" t="str">
        <f ca="1">IF(B14&lt;&gt;"",IF(L14="NO",VLOOKUP(G14,'Players Stats'!$C$88:$I$127,7),""),"")</f>
        <v/>
      </c>
      <c r="O14" s="44" t="str">
        <f t="shared" ref="O14:O77" ca="1" si="63">IF(B14&lt;&gt;"",IF(L14="NO",IF(M14&lt;=N14,3,2),""),"")</f>
        <v/>
      </c>
      <c r="P14" s="27" t="str">
        <f t="shared" ca="1" si="10"/>
        <v/>
      </c>
      <c r="Q14" s="44" t="str">
        <f ca="1">IF(L14="NO",VLOOKUP(G14,'Players Stats'!$C$88:$H$127,7-'Semi 2'!O14),"")</f>
        <v/>
      </c>
      <c r="R14" s="44" t="str">
        <f t="shared" ref="R14:R77" ca="1" si="64">IF(B14&lt;&gt;"",IF(L14="NO",IF(P14&lt;=Q14,O14,0),""),"")</f>
        <v/>
      </c>
      <c r="S14" s="27" t="str">
        <f t="shared" ca="1" si="11"/>
        <v/>
      </c>
      <c r="T14" s="44" t="str">
        <f ca="1">IF(S14="","",IF(S14&lt;=VLOOKUP(G14,'Players Stats'!$C$88:$L$127,10),"YES","NO"))</f>
        <v/>
      </c>
      <c r="U14" s="27" t="str">
        <f t="shared" ca="1" si="12"/>
        <v/>
      </c>
      <c r="V14" s="44" t="str">
        <f ca="1">IF(T14="YES",IF(U14&lt;=VLOOKUP(G14,'Players Stats'!$C$88:$H$127,6),1,0),"")</f>
        <v/>
      </c>
      <c r="W14" s="27" t="str">
        <f t="shared" ca="1" si="13"/>
        <v/>
      </c>
      <c r="X14" s="44" t="str">
        <f ca="1">IF(AND(T14="YES",W14&lt;&gt;""),IF(W14&lt;=VLOOKUP(G14,'Players Stats'!$C$88:$H$127,6),1,0),"")</f>
        <v/>
      </c>
      <c r="Y14" s="27" t="str">
        <f t="shared" ca="1" si="14"/>
        <v/>
      </c>
      <c r="Z14" s="44" t="str">
        <f ca="1">IF(Y14="","",IF(Y14&lt;=Simulation!$K$7,"YES","NO"))</f>
        <v/>
      </c>
      <c r="AA14" s="27" t="str">
        <f t="shared" ca="1" si="15"/>
        <v/>
      </c>
      <c r="AB14" s="44" t="str">
        <f ca="1">IF(Z14="NO",IF(AA14&lt;=Simulation!$K$9,D14,E14),"")</f>
        <v/>
      </c>
      <c r="AD14" s="44">
        <f t="shared" ca="1" si="16"/>
        <v>0</v>
      </c>
      <c r="AE14" s="6" t="str">
        <f t="shared" ca="1" si="17"/>
        <v>-</v>
      </c>
      <c r="AF14" s="44">
        <f t="shared" ca="1" si="18"/>
        <v>2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60</v>
      </c>
      <c r="AM14" s="44">
        <f ca="1">IF(AL13&lt;&gt;"",IF(AND(BL13&lt;&gt;"", AN13=BL13),RANDBETWEEN(Simulation!$N$6,Simulation!$P$6),RANDBETWEEN(Simulation!$N$5,Simulation!$P$5)),"")</f>
        <v>23</v>
      </c>
      <c r="AN14" s="44">
        <f t="shared" ref="AN14:AN77" ca="1" si="65">IF(AL14&lt;&gt;"",IF(BL13="",AO13,BL13),"")</f>
        <v>5</v>
      </c>
      <c r="AO14" s="44">
        <f t="shared" ca="1" si="19"/>
        <v>8</v>
      </c>
      <c r="AP14" s="27">
        <f t="shared" ca="1" si="20"/>
        <v>0.33842434510487351</v>
      </c>
      <c r="AQ14" s="44">
        <f t="shared" ca="1" si="21"/>
        <v>22</v>
      </c>
      <c r="AR14" s="44" t="str">
        <f ca="1">IF(AL14&lt;&gt;"",VLOOKUP(AQ14,'Players Stats'!$C$88:$D$127,2),"")</f>
        <v>Shooting Guard</v>
      </c>
      <c r="AS14" s="44" t="str">
        <f ca="1">IF(AL14&lt;&gt;"",VLOOKUP(AQ14,'Players Stats'!$C$88:$E$127,3),"")</f>
        <v>Thabo Sefolosha</v>
      </c>
      <c r="AT14" s="27">
        <f t="shared" ca="1" si="22"/>
        <v>7.8694877709041711E-2</v>
      </c>
      <c r="AU14" s="44">
        <f ca="1">IF(AL14&lt;&gt;"",VLOOKUP('Semi 2'!AQ14-5*('Semi 2'!AN14-1),'Players Stats'!$B$136:$J$140,1+AO14),"")</f>
        <v>4.4549999999999999E-2</v>
      </c>
      <c r="AV14" s="44" t="str">
        <f t="shared" ref="AV14:AV77" ca="1" si="66">IF(AL14&lt;&gt;"",IF(AT14&lt;=AU14, "YES", "NO"),"")</f>
        <v>NO</v>
      </c>
      <c r="AW14" s="27">
        <f t="shared" ca="1" si="23"/>
        <v>0.62440733109285496</v>
      </c>
      <c r="AX14" s="44">
        <f ca="1">IF(AL14&lt;&gt;"",IF(AV14="NO",VLOOKUP(AQ14,'Players Stats'!$C$88:$I$127,7),""),"")</f>
        <v>0.35555555555555557</v>
      </c>
      <c r="AY14" s="44">
        <f t="shared" ref="AY14:AY77" ca="1" si="67">IF(AL14&lt;&gt;"",IF(AV14="NO",IF(AW14&lt;=AX14,3,2),""),"")</f>
        <v>2</v>
      </c>
      <c r="AZ14" s="27">
        <f t="shared" ca="1" si="24"/>
        <v>0.35442673354194232</v>
      </c>
      <c r="BA14" s="44">
        <f ca="1">IF(AV14="NO",VLOOKUP(AQ14,'Players Stats'!$C$88:$H$127,7-'Semi 2'!AY14),"")</f>
        <v>0.48099999999999998</v>
      </c>
      <c r="BB14" s="44">
        <f t="shared" ref="BB14:BB77" ca="1" si="68">IF(AL14&lt;&gt;"",IF(AV14="NO",IF(AZ14&lt;=BA14,AY14,0),""),"")</f>
        <v>2</v>
      </c>
      <c r="BC14" s="27">
        <f t="shared" ca="1" si="25"/>
        <v>0.38005192209682392</v>
      </c>
      <c r="BD14" s="44" t="str">
        <f ca="1">IF(BC14="","",IF(BC14&lt;=VLOOKUP(AQ14,'Players Stats'!$C$88:$L$127,10),"YES","NO"))</f>
        <v>NO</v>
      </c>
      <c r="BE14" s="27" t="str">
        <f t="shared" ca="1" si="26"/>
        <v/>
      </c>
      <c r="BF14" s="44" t="str">
        <f ca="1">IF(BD14="YES",IF(BE14&lt;=VLOOKUP(AQ14,'Players Stats'!$C$88:$H$127,6),1,0),"")</f>
        <v/>
      </c>
      <c r="BG14" s="27" t="str">
        <f t="shared" ca="1" si="27"/>
        <v/>
      </c>
      <c r="BH14" s="44" t="str">
        <f ca="1">IF(AND(BD14="YES",BG14&lt;&gt;""),IF(BG14&lt;=VLOOKUP(AQ14,'Players Stats'!$C$88:$H$127,6),1,0),"")</f>
        <v/>
      </c>
      <c r="BI14" s="27" t="str">
        <f t="shared" ca="1" si="28"/>
        <v/>
      </c>
      <c r="BJ14" s="44" t="str">
        <f ca="1">IF(BI14="","",IF(BI14&lt;=Simulation!$K$7,"YES","NO"))</f>
        <v/>
      </c>
      <c r="BK14" s="27" t="str">
        <f t="shared" ca="1" si="29"/>
        <v/>
      </c>
      <c r="BL14" s="44" t="str">
        <f ca="1">IF(BJ14="NO",IF(BK14&lt;=Simulation!$K$9,AN14,AO14),"")</f>
        <v/>
      </c>
      <c r="BN14" s="44">
        <f t="shared" ca="1" si="30"/>
        <v>2</v>
      </c>
      <c r="BO14" s="6" t="str">
        <f t="shared" ca="1" si="31"/>
        <v>-</v>
      </c>
      <c r="BP14" s="44">
        <f t="shared" ca="1" si="32"/>
        <v>0</v>
      </c>
      <c r="BR14" s="44" t="str">
        <f t="shared" ca="1" si="2"/>
        <v/>
      </c>
      <c r="BS14" s="44" t="str">
        <f t="shared" ca="1" si="2"/>
        <v/>
      </c>
      <c r="BT14" s="44" t="str">
        <f t="shared" ca="1" si="2"/>
        <v/>
      </c>
      <c r="BU14" s="44"/>
      <c r="BV14" s="44">
        <f ca="1">IF(BV13&lt;&gt;"",IF(AND(BV13&lt;60*Simulation!$K$8, BV13+BW14&lt;60*Simulation!$K$8),BV13+BW14,""),"")</f>
        <v>44</v>
      </c>
      <c r="BW14" s="44">
        <f ca="1">IF(BV13&lt;&gt;"",IF(AND(CV13&lt;&gt;"", BX13=CV13),RANDBETWEEN(Simulation!$N$6,Simulation!$P$6),RANDBETWEEN(Simulation!$N$5,Simulation!$P$5)),"")</f>
        <v>21</v>
      </c>
      <c r="BX14" s="44">
        <f t="shared" ref="BX14:BX77" ca="1" si="69">IF(BV14&lt;&gt;"",IF(CV13="",BY13,CV13),"")</f>
        <v>8</v>
      </c>
      <c r="BY14" s="44">
        <f t="shared" ca="1" si="33"/>
        <v>5</v>
      </c>
      <c r="BZ14" s="27">
        <f t="shared" ca="1" si="34"/>
        <v>2.0606569502043537E-2</v>
      </c>
      <c r="CA14" s="44">
        <f t="shared" ca="1" si="35"/>
        <v>36</v>
      </c>
      <c r="CB14" s="44" t="str">
        <f ca="1">IF(BV14&lt;&gt;"",VLOOKUP(CA14,'Players Stats'!$C$88:$D$127,2),"")</f>
        <v>Point Guard</v>
      </c>
      <c r="CC14" s="44" t="str">
        <f ca="1">IF(BV14&lt;&gt;"",VLOOKUP(CA14,'Players Stats'!$C$88:$E$127,3),"")</f>
        <v>Danny Green</v>
      </c>
      <c r="CD14" s="27">
        <f t="shared" ca="1" si="36"/>
        <v>0.2752035450740542</v>
      </c>
      <c r="CE14" s="44">
        <f ca="1">IF(BV14&lt;&gt;"",VLOOKUP('Semi 2'!CA14-5*('Semi 2'!BX14-1),'Players Stats'!$B$136:$J$140,1+BY14),"")</f>
        <v>8.5750000000000007E-2</v>
      </c>
      <c r="CF14" s="44" t="str">
        <f t="shared" ref="CF14:CF77" ca="1" si="70">IF(BV14&lt;&gt;"",IF(CD14&lt;=CE14, "YES", "NO"),"")</f>
        <v>NO</v>
      </c>
      <c r="CG14" s="27">
        <f t="shared" ca="1" si="37"/>
        <v>0.5517597832713641</v>
      </c>
      <c r="CH14" s="44">
        <f ca="1">IF(BV14&lt;&gt;"",IF(CF14="NO",VLOOKUP(CA14,'Players Stats'!$C$88:$I$127,7),""),"")</f>
        <v>0.38518518518518519</v>
      </c>
      <c r="CI14" s="44">
        <f t="shared" ref="CI14:CI77" ca="1" si="71">IF(BV14&lt;&gt;"",IF(CF14="NO",IF(CG14&lt;=CH14,3,2),""),"")</f>
        <v>2</v>
      </c>
      <c r="CJ14" s="27">
        <f t="shared" ca="1" si="38"/>
        <v>0.25541512327483251</v>
      </c>
      <c r="CK14" s="44">
        <f ca="1">IF(CF14="NO",VLOOKUP(CA14,'Players Stats'!$C$88:$H$127,7-'Semi 2'!CI14),"")</f>
        <v>0.44800000000000001</v>
      </c>
      <c r="CL14" s="44">
        <f t="shared" ref="CL14:CL77" ca="1" si="72">IF(BV14&lt;&gt;"",IF(CF14="NO",IF(CJ14&lt;=CK14,CI14,0),""),"")</f>
        <v>2</v>
      </c>
      <c r="CM14" s="27">
        <f t="shared" ca="1" si="39"/>
        <v>0.80879544581400931</v>
      </c>
      <c r="CN14" s="44" t="str">
        <f ca="1">IF(CM14="","",IF(CM14&lt;=VLOOKUP(CA14,'Players Stats'!$C$88:$L$127,10),"YES","NO"))</f>
        <v>NO</v>
      </c>
      <c r="CO14" s="27" t="str">
        <f t="shared" ca="1" si="40"/>
        <v/>
      </c>
      <c r="CP14" s="44" t="str">
        <f ca="1">IF(CN14="YES",IF(CO14&lt;=VLOOKUP(CA14,'Players Stats'!$C$88:$H$127,6),1,0),"")</f>
        <v/>
      </c>
      <c r="CQ14" s="27" t="str">
        <f t="shared" ca="1" si="41"/>
        <v/>
      </c>
      <c r="CR14" s="44" t="str">
        <f ca="1">IF(AND(CN14="YES",CQ14&lt;&gt;""),IF(CQ14&lt;=VLOOKUP(CA14,'Players Stats'!$C$88:$H$127,6),1,0),"")</f>
        <v/>
      </c>
      <c r="CS14" s="27" t="str">
        <f t="shared" ca="1" si="42"/>
        <v/>
      </c>
      <c r="CT14" s="44" t="str">
        <f ca="1">IF(CS14="","",IF(CS14&lt;=Simulation!$K$7,"YES","NO"))</f>
        <v/>
      </c>
      <c r="CU14" s="27" t="str">
        <f t="shared" ca="1" si="43"/>
        <v/>
      </c>
      <c r="CV14" s="44" t="str">
        <f ca="1">IF(CT14="NO",IF(CU14&lt;=Simulation!$K$9,BX14,BY14),"")</f>
        <v/>
      </c>
      <c r="CX14" s="44">
        <f t="shared" ca="1" si="44"/>
        <v>0</v>
      </c>
      <c r="CY14" s="6" t="str">
        <f t="shared" ca="1" si="45"/>
        <v>-</v>
      </c>
      <c r="CZ14" s="44">
        <f t="shared" ca="1" si="46"/>
        <v>4</v>
      </c>
      <c r="DB14" s="44" t="str">
        <f t="shared" ca="1" si="3"/>
        <v/>
      </c>
      <c r="DC14" s="44" t="str">
        <f t="shared" ca="1" si="3"/>
        <v/>
      </c>
      <c r="DD14" s="44" t="str">
        <f t="shared" ca="1" si="3"/>
        <v/>
      </c>
      <c r="DE14" s="44"/>
      <c r="DF14" s="44">
        <f ca="1">IF(DF13&lt;&gt;"",IF(AND(DF13&lt;60*Simulation!$K$8, DF13+DG14&lt;60*Simulation!$K$8),DF13+DG14,""),"")</f>
        <v>24</v>
      </c>
      <c r="DG14" s="44">
        <f ca="1">IF(DF13&lt;&gt;"",IF(AND(EF13&lt;&gt;"", DH13=EF13),RANDBETWEEN(Simulation!$N$6,Simulation!$P$6),RANDBETWEEN(Simulation!$N$5,Simulation!$P$5)),"")</f>
        <v>8</v>
      </c>
      <c r="DH14" s="44">
        <f t="shared" ref="DH14:DH77" ca="1" si="73">IF(DF14&lt;&gt;"",IF(EF13="",DI13,EF13),"")</f>
        <v>5</v>
      </c>
      <c r="DI14" s="44">
        <f t="shared" ca="1" si="47"/>
        <v>8</v>
      </c>
      <c r="DJ14" s="27">
        <f t="shared" ca="1" si="48"/>
        <v>0.3572666548962925</v>
      </c>
      <c r="DK14" s="44">
        <f t="shared" ca="1" si="49"/>
        <v>22</v>
      </c>
      <c r="DL14" s="44" t="str">
        <f ca="1">IF(DF14&lt;&gt;"",VLOOKUP(DK14,'Players Stats'!$C$88:$D$127,2),"")</f>
        <v>Shooting Guard</v>
      </c>
      <c r="DM14" s="44" t="str">
        <f ca="1">IF(DF14&lt;&gt;"",VLOOKUP(DK14,'Players Stats'!$C$88:$E$127,3),"")</f>
        <v>Thabo Sefolosha</v>
      </c>
      <c r="DN14" s="27">
        <f t="shared" ca="1" si="50"/>
        <v>0.80914795239021076</v>
      </c>
      <c r="DO14" s="44">
        <f ca="1">IF(DF14&lt;&gt;"",VLOOKUP('Semi 2'!DK14-5*('Semi 2'!DH14-1),'Players Stats'!$B$136:$J$140,1+DI14),"")</f>
        <v>4.4549999999999999E-2</v>
      </c>
      <c r="DP14" s="44" t="str">
        <f t="shared" ref="DP14:DP77" ca="1" si="74">IF(DF14&lt;&gt;"",IF(DN14&lt;=DO14, "YES", "NO"),"")</f>
        <v>NO</v>
      </c>
      <c r="DQ14" s="27">
        <f t="shared" ca="1" si="51"/>
        <v>0.4553103859360994</v>
      </c>
      <c r="DR14" s="44">
        <f ca="1">IF(DF14&lt;&gt;"",IF(DP14="NO",VLOOKUP(DK14,'Players Stats'!$C$88:$I$127,7),""),"")</f>
        <v>0.35555555555555557</v>
      </c>
      <c r="DS14" s="44">
        <f t="shared" ref="DS14:DS77" ca="1" si="75">IF(DF14&lt;&gt;"",IF(DP14="NO",IF(DQ14&lt;=DR14,3,2),""),"")</f>
        <v>2</v>
      </c>
      <c r="DT14" s="27">
        <f t="shared" ca="1" si="52"/>
        <v>0.67414888961665065</v>
      </c>
      <c r="DU14" s="44">
        <f ca="1">IF(DP14="NO",VLOOKUP(DK14,'Players Stats'!$C$88:$H$127,7-'Semi 2'!DS14),"")</f>
        <v>0.48099999999999998</v>
      </c>
      <c r="DV14" s="44">
        <f t="shared" ref="DV14:DV77" ca="1" si="76">IF(DF14&lt;&gt;"",IF(DP14="NO",IF(DT14&lt;=DU14,DS14,0),""),"")</f>
        <v>0</v>
      </c>
      <c r="DW14" s="27">
        <f t="shared" ca="1" si="53"/>
        <v>0.26581581532508503</v>
      </c>
      <c r="DX14" s="44" t="str">
        <f ca="1">IF(DW14="","",IF(DW14&lt;=VLOOKUP(DK14,'Players Stats'!$C$88:$L$127,10),"YES","NO"))</f>
        <v>NO</v>
      </c>
      <c r="DY14" s="27" t="str">
        <f t="shared" ca="1" si="54"/>
        <v/>
      </c>
      <c r="DZ14" s="44" t="str">
        <f ca="1">IF(DX14="YES",IF(DY14&lt;=VLOOKUP(DK14,'Players Stats'!$C$88:$H$127,6),1,0),"")</f>
        <v/>
      </c>
      <c r="EA14" s="27" t="str">
        <f t="shared" ca="1" si="55"/>
        <v/>
      </c>
      <c r="EB14" s="44" t="str">
        <f ca="1">IF(AND(DX14="YES",EA14&lt;&gt;""),IF(EA14&lt;=VLOOKUP(DK14,'Players Stats'!$C$88:$H$127,6),1,0),"")</f>
        <v/>
      </c>
      <c r="EC14" s="27">
        <f t="shared" ca="1" si="56"/>
        <v>0.64004067747467897</v>
      </c>
      <c r="ED14" s="44" t="str">
        <f ca="1">IF(EC14="","",IF(EC14&lt;=Simulation!$K$7,"YES","NO"))</f>
        <v>NO</v>
      </c>
      <c r="EE14" s="27">
        <f t="shared" ca="1" si="57"/>
        <v>0.36584075525363113</v>
      </c>
      <c r="EF14" s="44">
        <f ca="1">IF(ED14="NO",IF(EE14&lt;=Simulation!$K$9,DH14,DI14),"")</f>
        <v>8</v>
      </c>
      <c r="EH14" s="44">
        <f t="shared" ca="1" si="58"/>
        <v>0</v>
      </c>
      <c r="EI14" s="6" t="str">
        <f t="shared" ca="1" si="59"/>
        <v>-</v>
      </c>
      <c r="EJ14" s="44">
        <f t="shared" ca="1" si="60"/>
        <v>2</v>
      </c>
      <c r="EL14" s="44" t="str">
        <f t="shared" ca="1" si="4"/>
        <v/>
      </c>
      <c r="EM14" s="44" t="str">
        <f t="shared" ca="1" si="4"/>
        <v/>
      </c>
      <c r="EN14" s="44" t="str">
        <f t="shared" ca="1" si="4"/>
        <v/>
      </c>
    </row>
    <row r="15" spans="2:144">
      <c r="B15" s="44">
        <f ca="1">IF(B14&lt;&gt;"",IF(AND(B14&lt;60*Simulation!$K$8, B14+C15&lt;60*Simulation!$K$8),B14+C15,""),"")</f>
        <v>60</v>
      </c>
      <c r="C15" s="44">
        <f ca="1">IF(B14&lt;&gt;"",IF(AND(AB14&lt;&gt;"", D14=AB14),RANDBETWEEN(Simulation!$N$6,Simulation!$P$6),RANDBETWEEN(Simulation!$N$5,Simulation!$P$5)),"")</f>
        <v>13</v>
      </c>
      <c r="D15" s="44">
        <f t="shared" ca="1" si="61"/>
        <v>5</v>
      </c>
      <c r="E15" s="44">
        <f t="shared" ca="1" si="5"/>
        <v>8</v>
      </c>
      <c r="F15" s="27">
        <f t="shared" ca="1" si="6"/>
        <v>0.21988665278536423</v>
      </c>
      <c r="G15" s="44">
        <f t="shared" ca="1" si="7"/>
        <v>22</v>
      </c>
      <c r="H15" s="44" t="str">
        <f ca="1">IF(B15&lt;&gt;"",VLOOKUP(G15,'Players Stats'!$C$88:$D$127,2),"")</f>
        <v>Shooting Guard</v>
      </c>
      <c r="I15" s="44" t="str">
        <f ca="1">IF(B15&lt;&gt;"",VLOOKUP(G15,'Players Stats'!$C$88:$E$127,3),"")</f>
        <v>Thabo Sefolosha</v>
      </c>
      <c r="J15" s="27">
        <f t="shared" ca="1" si="8"/>
        <v>0.35980040270946345</v>
      </c>
      <c r="K15" s="44">
        <f ca="1">IF(B15&lt;&gt;"",VLOOKUP('Semi 2'!G15-5*('Semi 2'!D15-1),'Players Stats'!$B$136:$J$140,1+E15),"")</f>
        <v>4.4549999999999999E-2</v>
      </c>
      <c r="L15" s="44" t="str">
        <f t="shared" ca="1" si="62"/>
        <v>NO</v>
      </c>
      <c r="M15" s="27">
        <f t="shared" ca="1" si="9"/>
        <v>0.41426239486926297</v>
      </c>
      <c r="N15" s="44">
        <f ca="1">IF(B15&lt;&gt;"",IF(L15="NO",VLOOKUP(G15,'Players Stats'!$C$88:$I$127,7),""),"")</f>
        <v>0.35555555555555557</v>
      </c>
      <c r="O15" s="44">
        <f t="shared" ca="1" si="63"/>
        <v>2</v>
      </c>
      <c r="P15" s="27">
        <f t="shared" ca="1" si="10"/>
        <v>0.74115649688905683</v>
      </c>
      <c r="Q15" s="44">
        <f ca="1">IF(L15="NO",VLOOKUP(G15,'Players Stats'!$C$88:$H$127,7-'Semi 2'!O15),"")</f>
        <v>0.48099999999999998</v>
      </c>
      <c r="R15" s="44">
        <f t="shared" ca="1" si="64"/>
        <v>0</v>
      </c>
      <c r="S15" s="27">
        <f t="shared" ca="1" si="11"/>
        <v>0.38627585957350064</v>
      </c>
      <c r="T15" s="44" t="str">
        <f ca="1">IF(S15="","",IF(S15&lt;=VLOOKUP(G15,'Players Stats'!$C$88:$L$127,10),"YES","NO"))</f>
        <v>NO</v>
      </c>
      <c r="U15" s="27" t="str">
        <f t="shared" ca="1" si="12"/>
        <v/>
      </c>
      <c r="V15" s="44" t="str">
        <f ca="1">IF(T15="YES",IF(U15&lt;=VLOOKUP(G15,'Players Stats'!$C$88:$H$127,6),1,0),"")</f>
        <v/>
      </c>
      <c r="W15" s="27" t="str">
        <f t="shared" ca="1" si="13"/>
        <v/>
      </c>
      <c r="X15" s="44" t="str">
        <f ca="1">IF(AND(T15="YES",W15&lt;&gt;""),IF(W15&lt;=VLOOKUP(G15,'Players Stats'!$C$88:$H$127,6),1,0),"")</f>
        <v/>
      </c>
      <c r="Y15" s="27">
        <f t="shared" ca="1" si="14"/>
        <v>0.74730970039799838</v>
      </c>
      <c r="Z15" s="44" t="str">
        <f ca="1">IF(Y15="","",IF(Y15&lt;=Simulation!$K$7,"YES","NO"))</f>
        <v>NO</v>
      </c>
      <c r="AA15" s="27">
        <f t="shared" ca="1" si="15"/>
        <v>0.64716625440819653</v>
      </c>
      <c r="AB15" s="44">
        <f ca="1">IF(Z15="NO",IF(AA15&lt;=Simulation!$K$9,D15,E15),"")</f>
        <v>8</v>
      </c>
      <c r="AD15" s="44">
        <f t="shared" ca="1" si="16"/>
        <v>0</v>
      </c>
      <c r="AE15" s="6" t="str">
        <f t="shared" ca="1" si="17"/>
        <v>-</v>
      </c>
      <c r="AF15" s="44">
        <f t="shared" ca="1" si="18"/>
        <v>2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80</v>
      </c>
      <c r="AM15" s="44">
        <f ca="1">IF(AL14&lt;&gt;"",IF(AND(BL14&lt;&gt;"", AN14=BL14),RANDBETWEEN(Simulation!$N$6,Simulation!$P$6),RANDBETWEEN(Simulation!$N$5,Simulation!$P$5)),"")</f>
        <v>20</v>
      </c>
      <c r="AN15" s="44">
        <f t="shared" ca="1" si="65"/>
        <v>8</v>
      </c>
      <c r="AO15" s="44">
        <f t="shared" ca="1" si="19"/>
        <v>5</v>
      </c>
      <c r="AP15" s="27">
        <f t="shared" ca="1" si="20"/>
        <v>0.69745627399866783</v>
      </c>
      <c r="AQ15" s="44">
        <f t="shared" ca="1" si="21"/>
        <v>39</v>
      </c>
      <c r="AR15" s="44" t="str">
        <f ca="1">IF(AL15&lt;&gt;"",VLOOKUP(AQ15,'Players Stats'!$C$88:$D$127,2),"")</f>
        <v>Power Forward</v>
      </c>
      <c r="AS15" s="44" t="str">
        <f ca="1">IF(AL15&lt;&gt;"",VLOOKUP(AQ15,'Players Stats'!$C$88:$E$127,3),"")</f>
        <v>Tim Duncan</v>
      </c>
      <c r="AT15" s="27">
        <f t="shared" ca="1" si="22"/>
        <v>0.52686694827944114</v>
      </c>
      <c r="AU15" s="44">
        <f ca="1">IF(AL15&lt;&gt;"",VLOOKUP('Semi 2'!AQ15-5*('Semi 2'!AN15-1),'Players Stats'!$B$136:$J$140,1+AO15),"")</f>
        <v>0.15285000000000001</v>
      </c>
      <c r="AV15" s="44" t="str">
        <f t="shared" ca="1" si="66"/>
        <v>NO</v>
      </c>
      <c r="AW15" s="27">
        <f t="shared" ca="1" si="23"/>
        <v>0.74790821579859679</v>
      </c>
      <c r="AX15" s="44">
        <f ca="1">IF(AL15&lt;&gt;"",IF(AV15="NO",VLOOKUP(AQ15,'Players Stats'!$C$88:$I$127,7),""),"")</f>
        <v>7.0422535211267616E-3</v>
      </c>
      <c r="AY15" s="44">
        <f t="shared" ca="1" si="67"/>
        <v>2</v>
      </c>
      <c r="AZ15" s="27">
        <f t="shared" ca="1" si="24"/>
        <v>0.48053921205844141</v>
      </c>
      <c r="BA15" s="44">
        <f ca="1">IF(AV15="NO",VLOOKUP(AQ15,'Players Stats'!$C$88:$H$127,7-'Semi 2'!AY15),"")</f>
        <v>0.502</v>
      </c>
      <c r="BB15" s="44">
        <f t="shared" ca="1" si="68"/>
        <v>2</v>
      </c>
      <c r="BC15" s="27">
        <f t="shared" ca="1" si="25"/>
        <v>0.27418993880509424</v>
      </c>
      <c r="BD15" s="44" t="str">
        <f ca="1">IF(BC15="","",IF(BC15&lt;=VLOOKUP(AQ15,'Players Stats'!$C$88:$L$127,10),"YES","NO"))</f>
        <v>NO</v>
      </c>
      <c r="BE15" s="27" t="str">
        <f t="shared" ca="1" si="26"/>
        <v/>
      </c>
      <c r="BF15" s="44" t="str">
        <f ca="1">IF(BD15="YES",IF(BE15&lt;=VLOOKUP(AQ15,'Players Stats'!$C$88:$H$127,6),1,0),"")</f>
        <v/>
      </c>
      <c r="BG15" s="27" t="str">
        <f t="shared" ca="1" si="27"/>
        <v/>
      </c>
      <c r="BH15" s="44" t="str">
        <f ca="1">IF(AND(BD15="YES",BG15&lt;&gt;""),IF(BG15&lt;=VLOOKUP(AQ15,'Players Stats'!$C$88:$H$127,6),1,0),"")</f>
        <v/>
      </c>
      <c r="BI15" s="27" t="str">
        <f t="shared" ca="1" si="28"/>
        <v/>
      </c>
      <c r="BJ15" s="44" t="str">
        <f ca="1">IF(BI15="","",IF(BI15&lt;=Simulation!$K$7,"YES","NO"))</f>
        <v/>
      </c>
      <c r="BK15" s="27" t="str">
        <f t="shared" ca="1" si="29"/>
        <v/>
      </c>
      <c r="BL15" s="44" t="str">
        <f ca="1">IF(BJ15="NO",IF(BK15&lt;=Simulation!$K$9,AN15,AO15),"")</f>
        <v/>
      </c>
      <c r="BN15" s="44">
        <f t="shared" ca="1" si="30"/>
        <v>2</v>
      </c>
      <c r="BO15" s="6" t="str">
        <f t="shared" ca="1" si="31"/>
        <v>-</v>
      </c>
      <c r="BP15" s="44">
        <f t="shared" ca="1" si="32"/>
        <v>2</v>
      </c>
      <c r="BR15" s="44" t="str">
        <f t="shared" ca="1" si="2"/>
        <v/>
      </c>
      <c r="BS15" s="44" t="str">
        <f t="shared" ca="1" si="2"/>
        <v/>
      </c>
      <c r="BT15" s="44" t="str">
        <f t="shared" ca="1" si="2"/>
        <v/>
      </c>
      <c r="BU15" s="44"/>
      <c r="BV15" s="44">
        <f ca="1">IF(BV14&lt;&gt;"",IF(AND(BV14&lt;60*Simulation!$K$8, BV14+BW15&lt;60*Simulation!$K$8),BV14+BW15,""),"")</f>
        <v>63</v>
      </c>
      <c r="BW15" s="44">
        <f ca="1">IF(BV14&lt;&gt;"",IF(AND(CV14&lt;&gt;"", BX14=CV14),RANDBETWEEN(Simulation!$N$6,Simulation!$P$6),RANDBETWEEN(Simulation!$N$5,Simulation!$P$5)),"")</f>
        <v>19</v>
      </c>
      <c r="BX15" s="44">
        <f t="shared" ca="1" si="69"/>
        <v>5</v>
      </c>
      <c r="BY15" s="44">
        <f t="shared" ca="1" si="33"/>
        <v>8</v>
      </c>
      <c r="BZ15" s="27">
        <f t="shared" ca="1" si="34"/>
        <v>4.6231852797634754E-2</v>
      </c>
      <c r="CA15" s="44">
        <f t="shared" ca="1" si="35"/>
        <v>21</v>
      </c>
      <c r="CB15" s="44" t="str">
        <f ca="1">IF(BV15&lt;&gt;"",VLOOKUP(CA15,'Players Stats'!$C$88:$D$127,2),"")</f>
        <v>Point Guard</v>
      </c>
      <c r="CC15" s="44" t="str">
        <f ca="1">IF(BV15&lt;&gt;"",VLOOKUP(CA15,'Players Stats'!$C$88:$E$127,3),"")</f>
        <v>Russell Westbrook</v>
      </c>
      <c r="CD15" s="27">
        <f t="shared" ca="1" si="36"/>
        <v>0.97307254878747829</v>
      </c>
      <c r="CE15" s="44">
        <f ca="1">IF(BV15&lt;&gt;"",VLOOKUP('Semi 2'!CA15-5*('Semi 2'!BX15-1),'Players Stats'!$B$136:$J$140,1+BY15),"")</f>
        <v>9.7650000000000001E-2</v>
      </c>
      <c r="CF15" s="44" t="str">
        <f t="shared" ca="1" si="70"/>
        <v>NO</v>
      </c>
      <c r="CG15" s="27">
        <f t="shared" ca="1" si="37"/>
        <v>0.19217857104091918</v>
      </c>
      <c r="CH15" s="44">
        <f ca="1">IF(BV15&lt;&gt;"",IF(CF15="NO",VLOOKUP(CA15,'Players Stats'!$C$88:$I$127,7),""),"")</f>
        <v>0.16517857142857145</v>
      </c>
      <c r="CI15" s="44">
        <f t="shared" ca="1" si="71"/>
        <v>2</v>
      </c>
      <c r="CJ15" s="27">
        <f t="shared" ca="1" si="38"/>
        <v>0.76591154247075199</v>
      </c>
      <c r="CK15" s="44">
        <f ca="1">IF(CF15="NO",VLOOKUP(CA15,'Players Stats'!$C$88:$H$127,7-'Semi 2'!CI15),"")</f>
        <v>0.438</v>
      </c>
      <c r="CL15" s="44">
        <f t="shared" ca="1" si="72"/>
        <v>0</v>
      </c>
      <c r="CM15" s="27">
        <f t="shared" ca="1" si="39"/>
        <v>0.21707733318136113</v>
      </c>
      <c r="CN15" s="44" t="str">
        <f ca="1">IF(CM15="","",IF(CM15&lt;=VLOOKUP(CA15,'Players Stats'!$C$88:$L$127,10),"YES","NO"))</f>
        <v>NO</v>
      </c>
      <c r="CO15" s="27" t="str">
        <f t="shared" ca="1" si="40"/>
        <v/>
      </c>
      <c r="CP15" s="44" t="str">
        <f ca="1">IF(CN15="YES",IF(CO15&lt;=VLOOKUP(CA15,'Players Stats'!$C$88:$H$127,6),1,0),"")</f>
        <v/>
      </c>
      <c r="CQ15" s="27" t="str">
        <f t="shared" ca="1" si="41"/>
        <v/>
      </c>
      <c r="CR15" s="44" t="str">
        <f ca="1">IF(AND(CN15="YES",CQ15&lt;&gt;""),IF(CQ15&lt;=VLOOKUP(CA15,'Players Stats'!$C$88:$H$127,6),1,0),"")</f>
        <v/>
      </c>
      <c r="CS15" s="27">
        <f t="shared" ca="1" si="42"/>
        <v>0.43387474358584432</v>
      </c>
      <c r="CT15" s="44" t="str">
        <f ca="1">IF(CS15="","",IF(CS15&lt;=Simulation!$K$7,"YES","NO"))</f>
        <v>NO</v>
      </c>
      <c r="CU15" s="27">
        <f t="shared" ca="1" si="43"/>
        <v>0.74086867645936094</v>
      </c>
      <c r="CV15" s="44">
        <f ca="1">IF(CT15="NO",IF(CU15&lt;=Simulation!$K$9,BX15,BY15),"")</f>
        <v>8</v>
      </c>
      <c r="CX15" s="44">
        <f t="shared" ca="1" si="44"/>
        <v>0</v>
      </c>
      <c r="CY15" s="6" t="str">
        <f t="shared" ca="1" si="45"/>
        <v>-</v>
      </c>
      <c r="CZ15" s="44">
        <f t="shared" ca="1" si="46"/>
        <v>4</v>
      </c>
      <c r="DB15" s="44" t="str">
        <f t="shared" ca="1" si="3"/>
        <v/>
      </c>
      <c r="DC15" s="44" t="str">
        <f t="shared" ca="1" si="3"/>
        <v/>
      </c>
      <c r="DD15" s="44" t="str">
        <f t="shared" ca="1" si="3"/>
        <v/>
      </c>
      <c r="DE15" s="44"/>
      <c r="DF15" s="44">
        <f ca="1">IF(DF14&lt;&gt;"",IF(AND(DF14&lt;60*Simulation!$K$8, DF14+DG15&lt;60*Simulation!$K$8),DF14+DG15,""),"")</f>
        <v>45</v>
      </c>
      <c r="DG15" s="44">
        <f ca="1">IF(DF14&lt;&gt;"",IF(AND(EF14&lt;&gt;"", DH14=EF14),RANDBETWEEN(Simulation!$N$6,Simulation!$P$6),RANDBETWEEN(Simulation!$N$5,Simulation!$P$5)),"")</f>
        <v>21</v>
      </c>
      <c r="DH15" s="44">
        <f t="shared" ca="1" si="73"/>
        <v>8</v>
      </c>
      <c r="DI15" s="44">
        <f t="shared" ca="1" si="47"/>
        <v>5</v>
      </c>
      <c r="DJ15" s="27">
        <f t="shared" ca="1" si="48"/>
        <v>0.29913819880891124</v>
      </c>
      <c r="DK15" s="44">
        <f t="shared" ca="1" si="49"/>
        <v>37</v>
      </c>
      <c r="DL15" s="44" t="str">
        <f ca="1">IF(DF15&lt;&gt;"",VLOOKUP(DK15,'Players Stats'!$C$88:$D$127,2),"")</f>
        <v>Shooting Guard</v>
      </c>
      <c r="DM15" s="44" t="str">
        <f ca="1">IF(DF15&lt;&gt;"",VLOOKUP(DK15,'Players Stats'!$C$88:$E$127,3),"")</f>
        <v>Tony Parker</v>
      </c>
      <c r="DN15" s="27">
        <f t="shared" ca="1" si="50"/>
        <v>5.6939476524501709E-2</v>
      </c>
      <c r="DO15" s="44">
        <f ca="1">IF(DF15&lt;&gt;"",VLOOKUP('Semi 2'!DK15-5*('Semi 2'!DH15-1),'Players Stats'!$B$136:$J$140,1+DI15),"")</f>
        <v>0.10769999999999999</v>
      </c>
      <c r="DP15" s="44" t="str">
        <f t="shared" ca="1" si="74"/>
        <v>YES</v>
      </c>
      <c r="DQ15" s="27" t="str">
        <f t="shared" ca="1" si="51"/>
        <v/>
      </c>
      <c r="DR15" s="44" t="str">
        <f ca="1">IF(DF15&lt;&gt;"",IF(DP15="NO",VLOOKUP(DK15,'Players Stats'!$C$88:$I$127,7),""),"")</f>
        <v/>
      </c>
      <c r="DS15" s="44" t="str">
        <f t="shared" ca="1" si="75"/>
        <v/>
      </c>
      <c r="DT15" s="27" t="str">
        <f t="shared" ca="1" si="52"/>
        <v/>
      </c>
      <c r="DU15" s="44" t="str">
        <f ca="1">IF(DP15="NO",VLOOKUP(DK15,'Players Stats'!$C$88:$H$127,7-'Semi 2'!DS15),"")</f>
        <v/>
      </c>
      <c r="DV15" s="44" t="str">
        <f t="shared" ca="1" si="76"/>
        <v/>
      </c>
      <c r="DW15" s="27" t="str">
        <f t="shared" ca="1" si="53"/>
        <v/>
      </c>
      <c r="DX15" s="44" t="str">
        <f ca="1">IF(DW15="","",IF(DW15&lt;=VLOOKUP(DK15,'Players Stats'!$C$88:$L$127,10),"YES","NO"))</f>
        <v/>
      </c>
      <c r="DY15" s="27" t="str">
        <f t="shared" ca="1" si="54"/>
        <v/>
      </c>
      <c r="DZ15" s="44" t="str">
        <f ca="1">IF(DX15="YES",IF(DY15&lt;=VLOOKUP(DK15,'Players Stats'!$C$88:$H$127,6),1,0),"")</f>
        <v/>
      </c>
      <c r="EA15" s="27" t="str">
        <f t="shared" ca="1" si="55"/>
        <v/>
      </c>
      <c r="EB15" s="44" t="str">
        <f ca="1">IF(AND(DX15="YES",EA15&lt;&gt;""),IF(EA15&lt;=VLOOKUP(DK15,'Players Stats'!$C$88:$H$127,6),1,0),"")</f>
        <v/>
      </c>
      <c r="EC15" s="27" t="str">
        <f t="shared" ca="1" si="56"/>
        <v/>
      </c>
      <c r="ED15" s="44" t="str">
        <f ca="1">IF(EC15="","",IF(EC15&lt;=Simulation!$K$7,"YES","NO"))</f>
        <v/>
      </c>
      <c r="EE15" s="27" t="str">
        <f t="shared" ca="1" si="57"/>
        <v/>
      </c>
      <c r="EF15" s="44" t="str">
        <f ca="1">IF(ED15="NO",IF(EE15&lt;=Simulation!$K$9,DH15,DI15),"")</f>
        <v/>
      </c>
      <c r="EH15" s="44">
        <f t="shared" ca="1" si="58"/>
        <v>0</v>
      </c>
      <c r="EI15" s="6" t="str">
        <f t="shared" ca="1" si="59"/>
        <v>-</v>
      </c>
      <c r="EJ15" s="44">
        <f t="shared" ca="1" si="60"/>
        <v>2</v>
      </c>
      <c r="EL15" s="44" t="str">
        <f t="shared" ca="1" si="4"/>
        <v/>
      </c>
      <c r="EM15" s="44" t="str">
        <f t="shared" ca="1" si="4"/>
        <v/>
      </c>
      <c r="EN15" s="44" t="str">
        <f t="shared" ca="1" si="4"/>
        <v/>
      </c>
    </row>
    <row r="16" spans="2:144">
      <c r="B16" s="44">
        <f ca="1">IF(B15&lt;&gt;"",IF(AND(B15&lt;60*Simulation!$K$8, B15+C16&lt;60*Simulation!$K$8),B15+C16,""),"")</f>
        <v>83</v>
      </c>
      <c r="C16" s="44">
        <f ca="1">IF(B15&lt;&gt;"",IF(AND(AB15&lt;&gt;"", D15=AB15),RANDBETWEEN(Simulation!$N$6,Simulation!$P$6),RANDBETWEEN(Simulation!$N$5,Simulation!$P$5)),"")</f>
        <v>23</v>
      </c>
      <c r="D16" s="44">
        <f t="shared" ca="1" si="61"/>
        <v>8</v>
      </c>
      <c r="E16" s="44">
        <f t="shared" ca="1" si="5"/>
        <v>5</v>
      </c>
      <c r="F16" s="27">
        <f t="shared" ca="1" si="6"/>
        <v>0.92386722089365281</v>
      </c>
      <c r="G16" s="44">
        <f t="shared" ca="1" si="7"/>
        <v>40</v>
      </c>
      <c r="H16" s="44" t="str">
        <f ca="1">IF(B16&lt;&gt;"",VLOOKUP(G16,'Players Stats'!$C$88:$D$127,2),"")</f>
        <v>Center</v>
      </c>
      <c r="I16" s="44" t="str">
        <f ca="1">IF(B16&lt;&gt;"",VLOOKUP(G16,'Players Stats'!$C$88:$E$127,3),"")</f>
        <v>Tiago Splitter</v>
      </c>
      <c r="J16" s="27">
        <f t="shared" ca="1" si="8"/>
        <v>0.42267719502824774</v>
      </c>
      <c r="K16" s="44">
        <f ca="1">IF(B16&lt;&gt;"",VLOOKUP('Semi 2'!G16-5*('Semi 2'!D16-1),'Players Stats'!$B$136:$J$140,1+E16),"")</f>
        <v>0.10355</v>
      </c>
      <c r="L16" s="44" t="str">
        <f t="shared" ca="1" si="62"/>
        <v>NO</v>
      </c>
      <c r="M16" s="27">
        <f t="shared" ca="1" si="9"/>
        <v>0.31708454901720751</v>
      </c>
      <c r="N16" s="44">
        <f ca="1">IF(B16&lt;&gt;"",IF(L16="NO",VLOOKUP(G16,'Players Stats'!$C$88:$I$127,7),""),"")</f>
        <v>0</v>
      </c>
      <c r="O16" s="44">
        <f t="shared" ca="1" si="63"/>
        <v>2</v>
      </c>
      <c r="P16" s="27">
        <f t="shared" ca="1" si="10"/>
        <v>0.88524510272606716</v>
      </c>
      <c r="Q16" s="44">
        <f ca="1">IF(L16="NO",VLOOKUP(G16,'Players Stats'!$C$88:$H$127,7-'Semi 2'!O16),"")</f>
        <v>0.56000000000000005</v>
      </c>
      <c r="R16" s="44">
        <f t="shared" ca="1" si="64"/>
        <v>0</v>
      </c>
      <c r="S16" s="27">
        <f t="shared" ca="1" si="11"/>
        <v>0.37781507002371517</v>
      </c>
      <c r="T16" s="44" t="str">
        <f ca="1">IF(S16="","",IF(S16&lt;=VLOOKUP(G16,'Players Stats'!$C$88:$L$127,10),"YES","NO"))</f>
        <v>NO</v>
      </c>
      <c r="U16" s="27" t="str">
        <f t="shared" ca="1" si="12"/>
        <v/>
      </c>
      <c r="V16" s="44" t="str">
        <f ca="1">IF(T16="YES",IF(U16&lt;=VLOOKUP(G16,'Players Stats'!$C$88:$H$127,6),1,0),"")</f>
        <v/>
      </c>
      <c r="W16" s="27" t="str">
        <f t="shared" ca="1" si="13"/>
        <v/>
      </c>
      <c r="X16" s="44" t="str">
        <f ca="1">IF(AND(T16="YES",W16&lt;&gt;""),IF(W16&lt;=VLOOKUP(G16,'Players Stats'!$C$88:$H$127,6),1,0),"")</f>
        <v/>
      </c>
      <c r="Y16" s="27">
        <f t="shared" ca="1" si="14"/>
        <v>0.4109083022683957</v>
      </c>
      <c r="Z16" s="44" t="str">
        <f ca="1">IF(Y16="","",IF(Y16&lt;=Simulation!$K$7,"YES","NO"))</f>
        <v>NO</v>
      </c>
      <c r="AA16" s="27">
        <f t="shared" ca="1" si="15"/>
        <v>0.63459628577557059</v>
      </c>
      <c r="AB16" s="44">
        <f ca="1">IF(Z16="NO",IF(AA16&lt;=Simulation!$K$9,D16,E16),"")</f>
        <v>5</v>
      </c>
      <c r="AD16" s="44">
        <f t="shared" ca="1" si="16"/>
        <v>0</v>
      </c>
      <c r="AE16" s="6" t="str">
        <f t="shared" ca="1" si="17"/>
        <v>-</v>
      </c>
      <c r="AF16" s="44">
        <f t="shared" ca="1" si="18"/>
        <v>2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93</v>
      </c>
      <c r="AM16" s="44">
        <f ca="1">IF(AL15&lt;&gt;"",IF(AND(BL15&lt;&gt;"", AN15=BL15),RANDBETWEEN(Simulation!$N$6,Simulation!$P$6),RANDBETWEEN(Simulation!$N$5,Simulation!$P$5)),"")</f>
        <v>13</v>
      </c>
      <c r="AN16" s="44">
        <f t="shared" ca="1" si="65"/>
        <v>5</v>
      </c>
      <c r="AO16" s="44">
        <f t="shared" ca="1" si="19"/>
        <v>8</v>
      </c>
      <c r="AP16" s="27">
        <f t="shared" ca="1" si="20"/>
        <v>0.93641949650484069</v>
      </c>
      <c r="AQ16" s="44">
        <f t="shared" ca="1" si="21"/>
        <v>25</v>
      </c>
      <c r="AR16" s="44" t="str">
        <f ca="1">IF(AL16&lt;&gt;"",VLOOKUP(AQ16,'Players Stats'!$C$88:$D$127,2),"")</f>
        <v>Center</v>
      </c>
      <c r="AS16" s="44" t="str">
        <f ca="1">IF(AL16&lt;&gt;"",VLOOKUP(AQ16,'Players Stats'!$C$88:$E$127,3),"")</f>
        <v>Kendrick Perkins</v>
      </c>
      <c r="AT16" s="27">
        <f t="shared" ca="1" si="22"/>
        <v>0.27954020815076308</v>
      </c>
      <c r="AU16" s="44">
        <f ca="1">IF(AL16&lt;&gt;"",VLOOKUP('Semi 2'!AQ16-5*('Semi 2'!AN16-1),'Players Stats'!$B$136:$J$140,1+AO16),"")</f>
        <v>9.6400000000000013E-2</v>
      </c>
      <c r="AV16" s="44" t="str">
        <f t="shared" ca="1" si="66"/>
        <v>NO</v>
      </c>
      <c r="AW16" s="27">
        <f t="shared" ca="1" si="23"/>
        <v>0.63703613800036429</v>
      </c>
      <c r="AX16" s="44">
        <f ca="1">IF(AL16&lt;&gt;"",IF(AV16="NO",VLOOKUP(AQ16,'Players Stats'!$C$88:$I$127,7),""),"")</f>
        <v>0</v>
      </c>
      <c r="AY16" s="44">
        <f t="shared" ca="1" si="67"/>
        <v>2</v>
      </c>
      <c r="AZ16" s="27">
        <f t="shared" ca="1" si="24"/>
        <v>0.45927872289958172</v>
      </c>
      <c r="BA16" s="44">
        <f ca="1">IF(AV16="NO",VLOOKUP(AQ16,'Players Stats'!$C$88:$H$127,7-'Semi 2'!AY16),"")</f>
        <v>0.45700000000000002</v>
      </c>
      <c r="BB16" s="44">
        <f t="shared" ca="1" si="68"/>
        <v>0</v>
      </c>
      <c r="BC16" s="27">
        <f t="shared" ca="1" si="25"/>
        <v>0.26416973687550915</v>
      </c>
      <c r="BD16" s="44" t="str">
        <f ca="1">IF(BC16="","",IF(BC16&lt;=VLOOKUP(AQ16,'Players Stats'!$C$88:$L$127,10),"YES","NO"))</f>
        <v>NO</v>
      </c>
      <c r="BE16" s="27" t="str">
        <f t="shared" ca="1" si="26"/>
        <v/>
      </c>
      <c r="BF16" s="44" t="str">
        <f ca="1">IF(BD16="YES",IF(BE16&lt;=VLOOKUP(AQ16,'Players Stats'!$C$88:$H$127,6),1,0),"")</f>
        <v/>
      </c>
      <c r="BG16" s="27" t="str">
        <f t="shared" ca="1" si="27"/>
        <v/>
      </c>
      <c r="BH16" s="44" t="str">
        <f ca="1">IF(AND(BD16="YES",BG16&lt;&gt;""),IF(BG16&lt;=VLOOKUP(AQ16,'Players Stats'!$C$88:$H$127,6),1,0),"")</f>
        <v/>
      </c>
      <c r="BI16" s="27">
        <f t="shared" ca="1" si="28"/>
        <v>0.13557258833218333</v>
      </c>
      <c r="BJ16" s="44" t="str">
        <f ca="1">IF(BI16="","",IF(BI16&lt;=Simulation!$K$7,"YES","NO"))</f>
        <v>NO</v>
      </c>
      <c r="BK16" s="27">
        <f t="shared" ca="1" si="29"/>
        <v>0.79350711928245266</v>
      </c>
      <c r="BL16" s="44">
        <f ca="1">IF(BJ16="NO",IF(BK16&lt;=Simulation!$K$9,AN16,AO16),"")</f>
        <v>8</v>
      </c>
      <c r="BN16" s="44">
        <f t="shared" ca="1" si="30"/>
        <v>2</v>
      </c>
      <c r="BO16" s="6" t="str">
        <f t="shared" ca="1" si="31"/>
        <v>-</v>
      </c>
      <c r="BP16" s="44">
        <f t="shared" ca="1" si="32"/>
        <v>2</v>
      </c>
      <c r="BR16" s="44" t="str">
        <f t="shared" ca="1" si="2"/>
        <v/>
      </c>
      <c r="BS16" s="44" t="str">
        <f t="shared" ca="1" si="2"/>
        <v/>
      </c>
      <c r="BT16" s="44" t="str">
        <f t="shared" ca="1" si="2"/>
        <v/>
      </c>
      <c r="BU16" s="44"/>
      <c r="BV16" s="44">
        <f ca="1">IF(BV15&lt;&gt;"",IF(AND(BV15&lt;60*Simulation!$K$8, BV15+BW16&lt;60*Simulation!$K$8),BV15+BW16,""),"")</f>
        <v>82</v>
      </c>
      <c r="BW16" s="44">
        <f ca="1">IF(BV15&lt;&gt;"",IF(AND(CV15&lt;&gt;"", BX15=CV15),RANDBETWEEN(Simulation!$N$6,Simulation!$P$6),RANDBETWEEN(Simulation!$N$5,Simulation!$P$5)),"")</f>
        <v>19</v>
      </c>
      <c r="BX16" s="44">
        <f t="shared" ca="1" si="69"/>
        <v>8</v>
      </c>
      <c r="BY16" s="44">
        <f t="shared" ca="1" si="33"/>
        <v>5</v>
      </c>
      <c r="BZ16" s="27">
        <f t="shared" ca="1" si="34"/>
        <v>0.31144733800762048</v>
      </c>
      <c r="CA16" s="44">
        <f t="shared" ca="1" si="35"/>
        <v>37</v>
      </c>
      <c r="CB16" s="44" t="str">
        <f ca="1">IF(BV16&lt;&gt;"",VLOOKUP(CA16,'Players Stats'!$C$88:$D$127,2),"")</f>
        <v>Shooting Guard</v>
      </c>
      <c r="CC16" s="44" t="str">
        <f ca="1">IF(BV16&lt;&gt;"",VLOOKUP(CA16,'Players Stats'!$C$88:$E$127,3),"")</f>
        <v>Tony Parker</v>
      </c>
      <c r="CD16" s="27">
        <f t="shared" ca="1" si="36"/>
        <v>0.80163840140832054</v>
      </c>
      <c r="CE16" s="44">
        <f ca="1">IF(BV16&lt;&gt;"",VLOOKUP('Semi 2'!CA16-5*('Semi 2'!BX16-1),'Players Stats'!$B$136:$J$140,1+BY16),"")</f>
        <v>0.10769999999999999</v>
      </c>
      <c r="CF16" s="44" t="str">
        <f t="shared" ca="1" si="70"/>
        <v>NO</v>
      </c>
      <c r="CG16" s="27">
        <f t="shared" ca="1" si="37"/>
        <v>0.29536138995106509</v>
      </c>
      <c r="CH16" s="44">
        <f ca="1">IF(BV16&lt;&gt;"",IF(CF16="NO",VLOOKUP(CA16,'Players Stats'!$C$88:$I$127,7),""),"")</f>
        <v>6.2111801242236017E-2</v>
      </c>
      <c r="CI16" s="44">
        <f t="shared" ca="1" si="71"/>
        <v>2</v>
      </c>
      <c r="CJ16" s="27">
        <f t="shared" ca="1" si="38"/>
        <v>0.49942368129296044</v>
      </c>
      <c r="CK16" s="44">
        <f ca="1">IF(CF16="NO",VLOOKUP(CA16,'Players Stats'!$C$88:$H$127,7-'Semi 2'!CI16),"")</f>
        <v>0.52200000000000002</v>
      </c>
      <c r="CL16" s="44">
        <f t="shared" ca="1" si="72"/>
        <v>2</v>
      </c>
      <c r="CM16" s="27">
        <f t="shared" ca="1" si="39"/>
        <v>0.50268945665104203</v>
      </c>
      <c r="CN16" s="44" t="str">
        <f ca="1">IF(CM16="","",IF(CM16&lt;=VLOOKUP(CA16,'Players Stats'!$C$88:$L$127,10),"YES","NO"))</f>
        <v>NO</v>
      </c>
      <c r="CO16" s="27" t="str">
        <f t="shared" ca="1" si="40"/>
        <v/>
      </c>
      <c r="CP16" s="44" t="str">
        <f ca="1">IF(CN16="YES",IF(CO16&lt;=VLOOKUP(CA16,'Players Stats'!$C$88:$H$127,6),1,0),"")</f>
        <v/>
      </c>
      <c r="CQ16" s="27" t="str">
        <f t="shared" ca="1" si="41"/>
        <v/>
      </c>
      <c r="CR16" s="44" t="str">
        <f ca="1">IF(AND(CN16="YES",CQ16&lt;&gt;""),IF(CQ16&lt;=VLOOKUP(CA16,'Players Stats'!$C$88:$H$127,6),1,0),"")</f>
        <v/>
      </c>
      <c r="CS16" s="27" t="str">
        <f t="shared" ca="1" si="42"/>
        <v/>
      </c>
      <c r="CT16" s="44" t="str">
        <f ca="1">IF(CS16="","",IF(CS16&lt;=Simulation!$K$7,"YES","NO"))</f>
        <v/>
      </c>
      <c r="CU16" s="27" t="str">
        <f t="shared" ca="1" si="43"/>
        <v/>
      </c>
      <c r="CV16" s="44" t="str">
        <f ca="1">IF(CT16="NO",IF(CU16&lt;=Simulation!$K$9,BX16,BY16),"")</f>
        <v/>
      </c>
      <c r="CX16" s="44">
        <f t="shared" ca="1" si="44"/>
        <v>0</v>
      </c>
      <c r="CY16" s="6" t="str">
        <f t="shared" ca="1" si="45"/>
        <v>-</v>
      </c>
      <c r="CZ16" s="44">
        <f t="shared" ca="1" si="46"/>
        <v>6</v>
      </c>
      <c r="DB16" s="44" t="str">
        <f t="shared" ca="1" si="3"/>
        <v/>
      </c>
      <c r="DC16" s="44" t="str">
        <f t="shared" ca="1" si="3"/>
        <v/>
      </c>
      <c r="DD16" s="44" t="str">
        <f t="shared" ca="1" si="3"/>
        <v/>
      </c>
      <c r="DE16" s="44"/>
      <c r="DF16" s="44">
        <f ca="1">IF(DF15&lt;&gt;"",IF(AND(DF15&lt;60*Simulation!$K$8, DF15+DG16&lt;60*Simulation!$K$8),DF15+DG16,""),"")</f>
        <v>64</v>
      </c>
      <c r="DG16" s="44">
        <f ca="1">IF(DF15&lt;&gt;"",IF(AND(EF15&lt;&gt;"", DH15=EF15),RANDBETWEEN(Simulation!$N$6,Simulation!$P$6),RANDBETWEEN(Simulation!$N$5,Simulation!$P$5)),"")</f>
        <v>19</v>
      </c>
      <c r="DH16" s="44">
        <f t="shared" ca="1" si="73"/>
        <v>5</v>
      </c>
      <c r="DI16" s="44">
        <f t="shared" ca="1" si="47"/>
        <v>8</v>
      </c>
      <c r="DJ16" s="27">
        <f t="shared" ca="1" si="48"/>
        <v>0.58876957913225791</v>
      </c>
      <c r="DK16" s="44">
        <f t="shared" ca="1" si="49"/>
        <v>23</v>
      </c>
      <c r="DL16" s="44" t="str">
        <f ca="1">IF(DF16&lt;&gt;"",VLOOKUP(DK16,'Players Stats'!$C$88:$D$127,2),"")</f>
        <v>Small Forward</v>
      </c>
      <c r="DM16" s="44" t="str">
        <f ca="1">IF(DF16&lt;&gt;"",VLOOKUP(DK16,'Players Stats'!$C$88:$E$127,3),"")</f>
        <v>Kevin Durant</v>
      </c>
      <c r="DN16" s="27">
        <f t="shared" ca="1" si="50"/>
        <v>0.39330309691772269</v>
      </c>
      <c r="DO16" s="44">
        <f ca="1">IF(DF16&lt;&gt;"",VLOOKUP('Semi 2'!DK16-5*('Semi 2'!DH16-1),'Players Stats'!$B$136:$J$140,1+DI16),"")</f>
        <v>0.123</v>
      </c>
      <c r="DP16" s="44" t="str">
        <f t="shared" ca="1" si="74"/>
        <v>NO</v>
      </c>
      <c r="DQ16" s="27">
        <f t="shared" ca="1" si="51"/>
        <v>1.1753860171238584E-2</v>
      </c>
      <c r="DR16" s="44">
        <f ca="1">IF(DF16&lt;&gt;"",IF(DP16="NO",VLOOKUP(DK16,'Players Stats'!$C$88:$I$127,7),""),"")</f>
        <v>0.18807339449541285</v>
      </c>
      <c r="DS16" s="44">
        <f t="shared" ca="1" si="75"/>
        <v>3</v>
      </c>
      <c r="DT16" s="27">
        <f t="shared" ca="1" si="52"/>
        <v>0.63631240474482731</v>
      </c>
      <c r="DU16" s="44">
        <f ca="1">IF(DP16="NO",VLOOKUP(DK16,'Players Stats'!$C$88:$H$127,7-'Semi 2'!DS16),"")</f>
        <v>0.41599999999999998</v>
      </c>
      <c r="DV16" s="44">
        <f t="shared" ca="1" si="76"/>
        <v>0</v>
      </c>
      <c r="DW16" s="27" t="str">
        <f t="shared" ca="1" si="53"/>
        <v/>
      </c>
      <c r="DX16" s="44" t="str">
        <f ca="1">IF(DW16="","",IF(DW16&lt;=VLOOKUP(DK16,'Players Stats'!$C$88:$L$127,10),"YES","NO"))</f>
        <v/>
      </c>
      <c r="DY16" s="27" t="str">
        <f t="shared" ca="1" si="54"/>
        <v/>
      </c>
      <c r="DZ16" s="44" t="str">
        <f ca="1">IF(DX16="YES",IF(DY16&lt;=VLOOKUP(DK16,'Players Stats'!$C$88:$H$127,6),1,0),"")</f>
        <v/>
      </c>
      <c r="EA16" s="27" t="str">
        <f t="shared" ca="1" si="55"/>
        <v/>
      </c>
      <c r="EB16" s="44" t="str">
        <f ca="1">IF(AND(DX16="YES",EA16&lt;&gt;""),IF(EA16&lt;=VLOOKUP(DK16,'Players Stats'!$C$88:$H$127,6),1,0),"")</f>
        <v/>
      </c>
      <c r="EC16" s="27" t="str">
        <f t="shared" ca="1" si="56"/>
        <v/>
      </c>
      <c r="ED16" s="44" t="str">
        <f ca="1">IF(EC16="","",IF(EC16&lt;=Simulation!$K$7,"YES","NO"))</f>
        <v/>
      </c>
      <c r="EE16" s="27" t="str">
        <f t="shared" ca="1" si="57"/>
        <v/>
      </c>
      <c r="EF16" s="44" t="str">
        <f ca="1">IF(ED16="NO",IF(EE16&lt;=Simulation!$K$9,DH16,DI16),"")</f>
        <v/>
      </c>
      <c r="EH16" s="44">
        <f t="shared" ca="1" si="58"/>
        <v>0</v>
      </c>
      <c r="EI16" s="6" t="str">
        <f t="shared" ca="1" si="59"/>
        <v>-</v>
      </c>
      <c r="EJ16" s="44">
        <f t="shared" ca="1" si="60"/>
        <v>2</v>
      </c>
      <c r="EL16" s="44" t="str">
        <f t="shared" ca="1" si="4"/>
        <v/>
      </c>
      <c r="EM16" s="44" t="str">
        <f t="shared" ca="1" si="4"/>
        <v/>
      </c>
      <c r="EN16" s="44" t="str">
        <f t="shared" ca="1" si="4"/>
        <v/>
      </c>
    </row>
    <row r="17" spans="2:144">
      <c r="B17" s="44">
        <f ca="1">IF(B16&lt;&gt;"",IF(AND(B16&lt;60*Simulation!$K$8, B16+C17&lt;60*Simulation!$K$8),B16+C17,""),"")</f>
        <v>95</v>
      </c>
      <c r="C17" s="44">
        <f ca="1">IF(B16&lt;&gt;"",IF(AND(AB16&lt;&gt;"", D16=AB16),RANDBETWEEN(Simulation!$N$6,Simulation!$P$6),RANDBETWEEN(Simulation!$N$5,Simulation!$P$5)),"")</f>
        <v>12</v>
      </c>
      <c r="D17" s="44">
        <f t="shared" ca="1" si="61"/>
        <v>5</v>
      </c>
      <c r="E17" s="44">
        <f t="shared" ca="1" si="5"/>
        <v>8</v>
      </c>
      <c r="F17" s="27">
        <f t="shared" ca="1" si="6"/>
        <v>0.38605222274577622</v>
      </c>
      <c r="G17" s="44">
        <f t="shared" ca="1" si="7"/>
        <v>22</v>
      </c>
      <c r="H17" s="44" t="str">
        <f ca="1">IF(B17&lt;&gt;"",VLOOKUP(G17,'Players Stats'!$C$88:$D$127,2),"")</f>
        <v>Shooting Guard</v>
      </c>
      <c r="I17" s="44" t="str">
        <f ca="1">IF(B17&lt;&gt;"",VLOOKUP(G17,'Players Stats'!$C$88:$E$127,3),"")</f>
        <v>Thabo Sefolosha</v>
      </c>
      <c r="J17" s="27">
        <f t="shared" ca="1" si="8"/>
        <v>0.58678867549913039</v>
      </c>
      <c r="K17" s="44">
        <f ca="1">IF(B17&lt;&gt;"",VLOOKUP('Semi 2'!G17-5*('Semi 2'!D17-1),'Players Stats'!$B$136:$J$140,1+E17),"")</f>
        <v>4.4549999999999999E-2</v>
      </c>
      <c r="L17" s="44" t="str">
        <f t="shared" ca="1" si="62"/>
        <v>NO</v>
      </c>
      <c r="M17" s="27">
        <f t="shared" ca="1" si="9"/>
        <v>0.34626349600942652</v>
      </c>
      <c r="N17" s="44">
        <f ca="1">IF(B17&lt;&gt;"",IF(L17="NO",VLOOKUP(G17,'Players Stats'!$C$88:$I$127,7),""),"")</f>
        <v>0.35555555555555557</v>
      </c>
      <c r="O17" s="44">
        <f t="shared" ca="1" si="63"/>
        <v>3</v>
      </c>
      <c r="P17" s="27">
        <f t="shared" ca="1" si="10"/>
        <v>0.33934518706667693</v>
      </c>
      <c r="Q17" s="44">
        <f ca="1">IF(L17="NO",VLOOKUP(G17,'Players Stats'!$C$88:$H$127,7-'Semi 2'!O17),"")</f>
        <v>0.41899999999999998</v>
      </c>
      <c r="R17" s="44">
        <f t="shared" ca="1" si="64"/>
        <v>3</v>
      </c>
      <c r="S17" s="27" t="str">
        <f t="shared" ca="1" si="11"/>
        <v/>
      </c>
      <c r="T17" s="44" t="str">
        <f ca="1">IF(S17="","",IF(S17&lt;=VLOOKUP(G17,'Players Stats'!$C$88:$L$127,10),"YES","NO"))</f>
        <v/>
      </c>
      <c r="U17" s="27" t="str">
        <f t="shared" ca="1" si="12"/>
        <v/>
      </c>
      <c r="V17" s="44" t="str">
        <f ca="1">IF(T17="YES",IF(U17&lt;=VLOOKUP(G17,'Players Stats'!$C$88:$H$127,6),1,0),"")</f>
        <v/>
      </c>
      <c r="W17" s="27" t="str">
        <f t="shared" ca="1" si="13"/>
        <v/>
      </c>
      <c r="X17" s="44" t="str">
        <f ca="1">IF(AND(T17="YES",W17&lt;&gt;""),IF(W17&lt;=VLOOKUP(G17,'Players Stats'!$C$88:$H$127,6),1,0),"")</f>
        <v/>
      </c>
      <c r="Y17" s="27" t="str">
        <f t="shared" ca="1" si="14"/>
        <v/>
      </c>
      <c r="Z17" s="44" t="str">
        <f ca="1">IF(Y17="","",IF(Y17&lt;=Simulation!$K$7,"YES","NO"))</f>
        <v/>
      </c>
      <c r="AA17" s="27" t="str">
        <f t="shared" ca="1" si="15"/>
        <v/>
      </c>
      <c r="AB17" s="44" t="str">
        <f ca="1">IF(Z17="NO",IF(AA17&lt;=Simulation!$K$9,D17,E17),"")</f>
        <v/>
      </c>
      <c r="AD17" s="44">
        <f t="shared" ca="1" si="16"/>
        <v>3</v>
      </c>
      <c r="AE17" s="6" t="str">
        <f t="shared" ca="1" si="17"/>
        <v>-</v>
      </c>
      <c r="AF17" s="44">
        <f t="shared" ca="1" si="18"/>
        <v>2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109</v>
      </c>
      <c r="AM17" s="44">
        <f ca="1">IF(AL16&lt;&gt;"",IF(AND(BL16&lt;&gt;"", AN16=BL16),RANDBETWEEN(Simulation!$N$6,Simulation!$P$6),RANDBETWEEN(Simulation!$N$5,Simulation!$P$5)),"")</f>
        <v>16</v>
      </c>
      <c r="AN17" s="44">
        <f t="shared" ca="1" si="65"/>
        <v>8</v>
      </c>
      <c r="AO17" s="44">
        <f t="shared" ca="1" si="19"/>
        <v>5</v>
      </c>
      <c r="AP17" s="27">
        <f t="shared" ca="1" si="20"/>
        <v>0.5010449398248622</v>
      </c>
      <c r="AQ17" s="44">
        <f t="shared" ca="1" si="21"/>
        <v>38</v>
      </c>
      <c r="AR17" s="44" t="str">
        <f ca="1">IF(AL17&lt;&gt;"",VLOOKUP(AQ17,'Players Stats'!$C$88:$D$127,2),"")</f>
        <v>Small Forward</v>
      </c>
      <c r="AS17" s="44" t="str">
        <f ca="1">IF(AL17&lt;&gt;"",VLOOKUP(AQ17,'Players Stats'!$C$88:$E$127,3),"")</f>
        <v>Kawhi Leonard</v>
      </c>
      <c r="AT17" s="27">
        <f t="shared" ca="1" si="22"/>
        <v>0.14530516520645642</v>
      </c>
      <c r="AU17" s="44">
        <f ca="1">IF(AL17&lt;&gt;"",VLOOKUP('Semi 2'!AQ17-5*('Semi 2'!AN17-1),'Players Stats'!$B$136:$J$140,1+AO17),"")</f>
        <v>0.13515000000000002</v>
      </c>
      <c r="AV17" s="44" t="str">
        <f t="shared" ca="1" si="66"/>
        <v>NO</v>
      </c>
      <c r="AW17" s="27">
        <f t="shared" ca="1" si="23"/>
        <v>0.20174243861223851</v>
      </c>
      <c r="AX17" s="44">
        <f ca="1">IF(AL17&lt;&gt;"",IF(AV17="NO",VLOOKUP(AQ17,'Players Stats'!$C$88:$I$127,7),""),"")</f>
        <v>0.24793388429752067</v>
      </c>
      <c r="AY17" s="44">
        <f t="shared" ca="1" si="67"/>
        <v>3</v>
      </c>
      <c r="AZ17" s="27">
        <f t="shared" ca="1" si="24"/>
        <v>0.42562918267359129</v>
      </c>
      <c r="BA17" s="44">
        <f ca="1">IF(AV17="NO",VLOOKUP(AQ17,'Players Stats'!$C$88:$H$127,7-'Semi 2'!AY17),"")</f>
        <v>0.374</v>
      </c>
      <c r="BB17" s="44">
        <f t="shared" ca="1" si="68"/>
        <v>0</v>
      </c>
      <c r="BC17" s="27" t="str">
        <f t="shared" ca="1" si="25"/>
        <v/>
      </c>
      <c r="BD17" s="44" t="str">
        <f ca="1">IF(BC17="","",IF(BC17&lt;=VLOOKUP(AQ17,'Players Stats'!$C$88:$L$127,10),"YES","NO"))</f>
        <v/>
      </c>
      <c r="BE17" s="27" t="str">
        <f t="shared" ca="1" si="26"/>
        <v/>
      </c>
      <c r="BF17" s="44" t="str">
        <f ca="1">IF(BD17="YES",IF(BE17&lt;=VLOOKUP(AQ17,'Players Stats'!$C$88:$H$127,6),1,0),"")</f>
        <v/>
      </c>
      <c r="BG17" s="27" t="str">
        <f t="shared" ca="1" si="27"/>
        <v/>
      </c>
      <c r="BH17" s="44" t="str">
        <f ca="1">IF(AND(BD17="YES",BG17&lt;&gt;""),IF(BG17&lt;=VLOOKUP(AQ17,'Players Stats'!$C$88:$H$127,6),1,0),"")</f>
        <v/>
      </c>
      <c r="BI17" s="27" t="str">
        <f t="shared" ca="1" si="28"/>
        <v/>
      </c>
      <c r="BJ17" s="44" t="str">
        <f ca="1">IF(BI17="","",IF(BI17&lt;=Simulation!$K$7,"YES","NO"))</f>
        <v/>
      </c>
      <c r="BK17" s="27" t="str">
        <f t="shared" ca="1" si="29"/>
        <v/>
      </c>
      <c r="BL17" s="44" t="str">
        <f ca="1">IF(BJ17="NO",IF(BK17&lt;=Simulation!$K$9,AN17,AO17),"")</f>
        <v/>
      </c>
      <c r="BN17" s="44">
        <f t="shared" ca="1" si="30"/>
        <v>2</v>
      </c>
      <c r="BO17" s="6" t="str">
        <f t="shared" ca="1" si="31"/>
        <v>-</v>
      </c>
      <c r="BP17" s="44">
        <f t="shared" ca="1" si="32"/>
        <v>2</v>
      </c>
      <c r="BR17" s="44" t="str">
        <f t="shared" ca="1" si="2"/>
        <v/>
      </c>
      <c r="BS17" s="44" t="str">
        <f t="shared" ca="1" si="2"/>
        <v/>
      </c>
      <c r="BT17" s="44" t="str">
        <f t="shared" ca="1" si="2"/>
        <v/>
      </c>
      <c r="BU17" s="44"/>
      <c r="BV17" s="44">
        <f ca="1">IF(BV16&lt;&gt;"",IF(AND(BV16&lt;60*Simulation!$K$8, BV16+BW17&lt;60*Simulation!$K$8),BV16+BW17,""),"")</f>
        <v>91</v>
      </c>
      <c r="BW17" s="44">
        <f ca="1">IF(BV16&lt;&gt;"",IF(AND(CV16&lt;&gt;"", BX16=CV16),RANDBETWEEN(Simulation!$N$6,Simulation!$P$6),RANDBETWEEN(Simulation!$N$5,Simulation!$P$5)),"")</f>
        <v>9</v>
      </c>
      <c r="BX17" s="44">
        <f t="shared" ca="1" si="69"/>
        <v>5</v>
      </c>
      <c r="BY17" s="44">
        <f t="shared" ca="1" si="33"/>
        <v>8</v>
      </c>
      <c r="BZ17" s="27">
        <f t="shared" ca="1" si="34"/>
        <v>0.67492228904960039</v>
      </c>
      <c r="CA17" s="44">
        <f t="shared" ca="1" si="35"/>
        <v>24</v>
      </c>
      <c r="CB17" s="44" t="str">
        <f ca="1">IF(BV17&lt;&gt;"",VLOOKUP(CA17,'Players Stats'!$C$88:$D$127,2),"")</f>
        <v>Power Forward</v>
      </c>
      <c r="CC17" s="44" t="str">
        <f ca="1">IF(BV17&lt;&gt;"",VLOOKUP(CA17,'Players Stats'!$C$88:$E$127,3),"")</f>
        <v>Serge Ibaka</v>
      </c>
      <c r="CD17" s="27">
        <f t="shared" ca="1" si="36"/>
        <v>1.9828671973408651E-3</v>
      </c>
      <c r="CE17" s="44">
        <f ca="1">IF(BV17&lt;&gt;"",VLOOKUP('Semi 2'!CA17-5*('Semi 2'!BX17-1),'Players Stats'!$B$136:$J$140,1+BY17),"")</f>
        <v>0.14340000000000003</v>
      </c>
      <c r="CF17" s="44" t="str">
        <f t="shared" ca="1" si="70"/>
        <v>YES</v>
      </c>
      <c r="CG17" s="27" t="str">
        <f t="shared" ca="1" si="37"/>
        <v/>
      </c>
      <c r="CH17" s="44" t="str">
        <f ca="1">IF(BV17&lt;&gt;"",IF(CF17="NO",VLOOKUP(CA17,'Players Stats'!$C$88:$I$127,7),""),"")</f>
        <v/>
      </c>
      <c r="CI17" s="44" t="str">
        <f t="shared" ca="1" si="71"/>
        <v/>
      </c>
      <c r="CJ17" s="27" t="str">
        <f t="shared" ca="1" si="38"/>
        <v/>
      </c>
      <c r="CK17" s="44" t="str">
        <f ca="1">IF(CF17="NO",VLOOKUP(CA17,'Players Stats'!$C$88:$H$127,7-'Semi 2'!CI17),"")</f>
        <v/>
      </c>
      <c r="CL17" s="44" t="str">
        <f t="shared" ca="1" si="72"/>
        <v/>
      </c>
      <c r="CM17" s="27" t="str">
        <f t="shared" ca="1" si="39"/>
        <v/>
      </c>
      <c r="CN17" s="44" t="str">
        <f ca="1">IF(CM17="","",IF(CM17&lt;=VLOOKUP(CA17,'Players Stats'!$C$88:$L$127,10),"YES","NO"))</f>
        <v/>
      </c>
      <c r="CO17" s="27" t="str">
        <f t="shared" ca="1" si="40"/>
        <v/>
      </c>
      <c r="CP17" s="44" t="str">
        <f ca="1">IF(CN17="YES",IF(CO17&lt;=VLOOKUP(CA17,'Players Stats'!$C$88:$H$127,6),1,0),"")</f>
        <v/>
      </c>
      <c r="CQ17" s="27" t="str">
        <f t="shared" ca="1" si="41"/>
        <v/>
      </c>
      <c r="CR17" s="44" t="str">
        <f ca="1">IF(AND(CN17="YES",CQ17&lt;&gt;""),IF(CQ17&lt;=VLOOKUP(CA17,'Players Stats'!$C$88:$H$127,6),1,0),"")</f>
        <v/>
      </c>
      <c r="CS17" s="27" t="str">
        <f t="shared" ca="1" si="42"/>
        <v/>
      </c>
      <c r="CT17" s="44" t="str">
        <f ca="1">IF(CS17="","",IF(CS17&lt;=Simulation!$K$7,"YES","NO"))</f>
        <v/>
      </c>
      <c r="CU17" s="27" t="str">
        <f t="shared" ca="1" si="43"/>
        <v/>
      </c>
      <c r="CV17" s="44" t="str">
        <f ca="1">IF(CT17="NO",IF(CU17&lt;=Simulation!$K$9,BX17,BY17),"")</f>
        <v/>
      </c>
      <c r="CX17" s="44">
        <f t="shared" ca="1" si="44"/>
        <v>0</v>
      </c>
      <c r="CY17" s="6" t="str">
        <f t="shared" ca="1" si="45"/>
        <v>-</v>
      </c>
      <c r="CZ17" s="44">
        <f t="shared" ca="1" si="46"/>
        <v>6</v>
      </c>
      <c r="DB17" s="44" t="str">
        <f t="shared" ca="1" si="3"/>
        <v/>
      </c>
      <c r="DC17" s="44" t="str">
        <f t="shared" ca="1" si="3"/>
        <v/>
      </c>
      <c r="DD17" s="44" t="str">
        <f t="shared" ca="1" si="3"/>
        <v/>
      </c>
      <c r="DE17" s="44"/>
      <c r="DF17" s="44">
        <f ca="1">IF(DF16&lt;&gt;"",IF(AND(DF16&lt;60*Simulation!$K$8, DF16+DG17&lt;60*Simulation!$K$8),DF16+DG17,""),"")</f>
        <v>78</v>
      </c>
      <c r="DG17" s="44">
        <f ca="1">IF(DF16&lt;&gt;"",IF(AND(EF16&lt;&gt;"", DH16=EF16),RANDBETWEEN(Simulation!$N$6,Simulation!$P$6),RANDBETWEEN(Simulation!$N$5,Simulation!$P$5)),"")</f>
        <v>14</v>
      </c>
      <c r="DH17" s="44">
        <f t="shared" ca="1" si="73"/>
        <v>8</v>
      </c>
      <c r="DI17" s="44">
        <f t="shared" ca="1" si="47"/>
        <v>5</v>
      </c>
      <c r="DJ17" s="27">
        <f t="shared" ca="1" si="48"/>
        <v>0.41030540590486897</v>
      </c>
      <c r="DK17" s="44">
        <f t="shared" ca="1" si="49"/>
        <v>38</v>
      </c>
      <c r="DL17" s="44" t="str">
        <f ca="1">IF(DF17&lt;&gt;"",VLOOKUP(DK17,'Players Stats'!$C$88:$D$127,2),"")</f>
        <v>Small Forward</v>
      </c>
      <c r="DM17" s="44" t="str">
        <f ca="1">IF(DF17&lt;&gt;"",VLOOKUP(DK17,'Players Stats'!$C$88:$E$127,3),"")</f>
        <v>Kawhi Leonard</v>
      </c>
      <c r="DN17" s="27">
        <f t="shared" ca="1" si="50"/>
        <v>0.84706236189101514</v>
      </c>
      <c r="DO17" s="44">
        <f ca="1">IF(DF17&lt;&gt;"",VLOOKUP('Semi 2'!DK17-5*('Semi 2'!DH17-1),'Players Stats'!$B$136:$J$140,1+DI17),"")</f>
        <v>0.13515000000000002</v>
      </c>
      <c r="DP17" s="44" t="str">
        <f t="shared" ca="1" si="74"/>
        <v>NO</v>
      </c>
      <c r="DQ17" s="27">
        <f t="shared" ca="1" si="51"/>
        <v>0.40810951387643446</v>
      </c>
      <c r="DR17" s="44">
        <f ca="1">IF(DF17&lt;&gt;"",IF(DP17="NO",VLOOKUP(DK17,'Players Stats'!$C$88:$I$127,7),""),"")</f>
        <v>0.24793388429752067</v>
      </c>
      <c r="DS17" s="44">
        <f t="shared" ca="1" si="75"/>
        <v>2</v>
      </c>
      <c r="DT17" s="27">
        <f t="shared" ca="1" si="52"/>
        <v>0.82457098578075716</v>
      </c>
      <c r="DU17" s="44">
        <f ca="1">IF(DP17="NO",VLOOKUP(DK17,'Players Stats'!$C$88:$H$127,7-'Semi 2'!DS17),"")</f>
        <v>0.49399999999999999</v>
      </c>
      <c r="DV17" s="44">
        <f t="shared" ca="1" si="76"/>
        <v>0</v>
      </c>
      <c r="DW17" s="27">
        <f t="shared" ca="1" si="53"/>
        <v>0.65927310500098335</v>
      </c>
      <c r="DX17" s="44" t="str">
        <f ca="1">IF(DW17="","",IF(DW17&lt;=VLOOKUP(DK17,'Players Stats'!$C$88:$L$127,10),"YES","NO"))</f>
        <v>NO</v>
      </c>
      <c r="DY17" s="27" t="str">
        <f t="shared" ca="1" si="54"/>
        <v/>
      </c>
      <c r="DZ17" s="44" t="str">
        <f ca="1">IF(DX17="YES",IF(DY17&lt;=VLOOKUP(DK17,'Players Stats'!$C$88:$H$127,6),1,0),"")</f>
        <v/>
      </c>
      <c r="EA17" s="27" t="str">
        <f t="shared" ca="1" si="55"/>
        <v/>
      </c>
      <c r="EB17" s="44" t="str">
        <f ca="1">IF(AND(DX17="YES",EA17&lt;&gt;""),IF(EA17&lt;=VLOOKUP(DK17,'Players Stats'!$C$88:$H$127,6),1,0),"")</f>
        <v/>
      </c>
      <c r="EC17" s="27">
        <f t="shared" ca="1" si="56"/>
        <v>0.84360419615462212</v>
      </c>
      <c r="ED17" s="44" t="str">
        <f ca="1">IF(EC17="","",IF(EC17&lt;=Simulation!$K$7,"YES","NO"))</f>
        <v>NO</v>
      </c>
      <c r="EE17" s="27">
        <f t="shared" ca="1" si="57"/>
        <v>0.40490109324984369</v>
      </c>
      <c r="EF17" s="44">
        <f ca="1">IF(ED17="NO",IF(EE17&lt;=Simulation!$K$9,DH17,DI17),"")</f>
        <v>5</v>
      </c>
      <c r="EH17" s="44">
        <f t="shared" ca="1" si="58"/>
        <v>0</v>
      </c>
      <c r="EI17" s="6" t="str">
        <f t="shared" ca="1" si="59"/>
        <v>-</v>
      </c>
      <c r="EJ17" s="44">
        <f t="shared" ca="1" si="60"/>
        <v>2</v>
      </c>
      <c r="EL17" s="44" t="str">
        <f t="shared" ca="1" si="4"/>
        <v/>
      </c>
      <c r="EM17" s="44" t="str">
        <f t="shared" ca="1" si="4"/>
        <v/>
      </c>
      <c r="EN17" s="44" t="str">
        <f t="shared" ca="1" si="4"/>
        <v/>
      </c>
    </row>
    <row r="18" spans="2:144">
      <c r="B18" s="44">
        <f ca="1">IF(B17&lt;&gt;"",IF(AND(B17&lt;60*Simulation!$K$8, B17+C18&lt;60*Simulation!$K$8),B17+C18,""),"")</f>
        <v>111</v>
      </c>
      <c r="C18" s="44">
        <f ca="1">IF(B17&lt;&gt;"",IF(AND(AB17&lt;&gt;"", D17=AB17),RANDBETWEEN(Simulation!$N$6,Simulation!$P$6),RANDBETWEEN(Simulation!$N$5,Simulation!$P$5)),"")</f>
        <v>16</v>
      </c>
      <c r="D18" s="44">
        <f t="shared" ca="1" si="61"/>
        <v>8</v>
      </c>
      <c r="E18" s="44">
        <f t="shared" ca="1" si="5"/>
        <v>5</v>
      </c>
      <c r="F18" s="27">
        <f t="shared" ca="1" si="6"/>
        <v>0.13806537331709245</v>
      </c>
      <c r="G18" s="44">
        <f t="shared" ca="1" si="7"/>
        <v>36</v>
      </c>
      <c r="H18" s="44" t="str">
        <f ca="1">IF(B18&lt;&gt;"",VLOOKUP(G18,'Players Stats'!$C$88:$D$127,2),"")</f>
        <v>Point Guard</v>
      </c>
      <c r="I18" s="44" t="str">
        <f ca="1">IF(B18&lt;&gt;"",VLOOKUP(G18,'Players Stats'!$C$88:$E$127,3),"")</f>
        <v>Danny Green</v>
      </c>
      <c r="J18" s="27">
        <f t="shared" ca="1" si="8"/>
        <v>0.38103938716161445</v>
      </c>
      <c r="K18" s="44">
        <f ca="1">IF(B18&lt;&gt;"",VLOOKUP('Semi 2'!G18-5*('Semi 2'!D18-1),'Players Stats'!$B$136:$J$140,1+E18),"")</f>
        <v>8.5750000000000007E-2</v>
      </c>
      <c r="L18" s="44" t="str">
        <f t="shared" ca="1" si="62"/>
        <v>NO</v>
      </c>
      <c r="M18" s="27">
        <f t="shared" ca="1" si="9"/>
        <v>0.24296949311366489</v>
      </c>
      <c r="N18" s="44">
        <f ca="1">IF(B18&lt;&gt;"",IF(L18="NO",VLOOKUP(G18,'Players Stats'!$C$88:$I$127,7),""),"")</f>
        <v>0.38518518518518519</v>
      </c>
      <c r="O18" s="44">
        <f t="shared" ca="1" si="63"/>
        <v>3</v>
      </c>
      <c r="P18" s="27">
        <f t="shared" ca="1" si="10"/>
        <v>0.23334901539543962</v>
      </c>
      <c r="Q18" s="44">
        <f ca="1">IF(L18="NO",VLOOKUP(G18,'Players Stats'!$C$88:$H$127,7-'Semi 2'!O18),"")</f>
        <v>0.42899999999999999</v>
      </c>
      <c r="R18" s="44">
        <f t="shared" ca="1" si="64"/>
        <v>3</v>
      </c>
      <c r="S18" s="27" t="str">
        <f t="shared" ca="1" si="11"/>
        <v/>
      </c>
      <c r="T18" s="44" t="str">
        <f ca="1">IF(S18="","",IF(S18&lt;=VLOOKUP(G18,'Players Stats'!$C$88:$L$127,10),"YES","NO"))</f>
        <v/>
      </c>
      <c r="U18" s="27" t="str">
        <f t="shared" ca="1" si="12"/>
        <v/>
      </c>
      <c r="V18" s="44" t="str">
        <f ca="1">IF(T18="YES",IF(U18&lt;=VLOOKUP(G18,'Players Stats'!$C$88:$H$127,6),1,0),"")</f>
        <v/>
      </c>
      <c r="W18" s="27" t="str">
        <f t="shared" ca="1" si="13"/>
        <v/>
      </c>
      <c r="X18" s="44" t="str">
        <f ca="1">IF(AND(T18="YES",W18&lt;&gt;""),IF(W18&lt;=VLOOKUP(G18,'Players Stats'!$C$88:$H$127,6),1,0),"")</f>
        <v/>
      </c>
      <c r="Y18" s="27" t="str">
        <f t="shared" ca="1" si="14"/>
        <v/>
      </c>
      <c r="Z18" s="44" t="str">
        <f ca="1">IF(Y18="","",IF(Y18&lt;=Simulation!$K$7,"YES","NO"))</f>
        <v/>
      </c>
      <c r="AA18" s="27" t="str">
        <f t="shared" ca="1" si="15"/>
        <v/>
      </c>
      <c r="AB18" s="44" t="str">
        <f ca="1">IF(Z18="NO",IF(AA18&lt;=Simulation!$K$9,D18,E18),"")</f>
        <v/>
      </c>
      <c r="AD18" s="44">
        <f t="shared" ca="1" si="16"/>
        <v>3</v>
      </c>
      <c r="AE18" s="6" t="str">
        <f t="shared" ca="1" si="17"/>
        <v>-</v>
      </c>
      <c r="AF18" s="44">
        <f t="shared" ca="1" si="18"/>
        <v>5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125</v>
      </c>
      <c r="AM18" s="44">
        <f ca="1">IF(AL17&lt;&gt;"",IF(AND(BL17&lt;&gt;"", AN17=BL17),RANDBETWEEN(Simulation!$N$6,Simulation!$P$6),RANDBETWEEN(Simulation!$N$5,Simulation!$P$5)),"")</f>
        <v>16</v>
      </c>
      <c r="AN18" s="44">
        <f t="shared" ca="1" si="65"/>
        <v>5</v>
      </c>
      <c r="AO18" s="44">
        <f t="shared" ca="1" si="19"/>
        <v>8</v>
      </c>
      <c r="AP18" s="27">
        <f t="shared" ca="1" si="20"/>
        <v>0.47678870090790781</v>
      </c>
      <c r="AQ18" s="44">
        <f t="shared" ca="1" si="21"/>
        <v>23</v>
      </c>
      <c r="AR18" s="44" t="str">
        <f ca="1">IF(AL18&lt;&gt;"",VLOOKUP(AQ18,'Players Stats'!$C$88:$D$127,2),"")</f>
        <v>Small Forward</v>
      </c>
      <c r="AS18" s="44" t="str">
        <f ca="1">IF(AL18&lt;&gt;"",VLOOKUP(AQ18,'Players Stats'!$C$88:$E$127,3),"")</f>
        <v>Kevin Durant</v>
      </c>
      <c r="AT18" s="27">
        <f t="shared" ca="1" si="22"/>
        <v>0.24999873461167965</v>
      </c>
      <c r="AU18" s="44">
        <f ca="1">IF(AL18&lt;&gt;"",VLOOKUP('Semi 2'!AQ18-5*('Semi 2'!AN18-1),'Players Stats'!$B$136:$J$140,1+AO18),"")</f>
        <v>0.123</v>
      </c>
      <c r="AV18" s="44" t="str">
        <f t="shared" ca="1" si="66"/>
        <v>NO</v>
      </c>
      <c r="AW18" s="27">
        <f t="shared" ca="1" si="23"/>
        <v>0.87136381465055268</v>
      </c>
      <c r="AX18" s="44">
        <f ca="1">IF(AL18&lt;&gt;"",IF(AV18="NO",VLOOKUP(AQ18,'Players Stats'!$C$88:$I$127,7),""),"")</f>
        <v>0.18807339449541285</v>
      </c>
      <c r="AY18" s="44">
        <f t="shared" ca="1" si="67"/>
        <v>2</v>
      </c>
      <c r="AZ18" s="27">
        <f t="shared" ca="1" si="24"/>
        <v>0.93940666492281444</v>
      </c>
      <c r="BA18" s="44">
        <f ca="1">IF(AV18="NO",VLOOKUP(AQ18,'Players Stats'!$C$88:$H$127,7-'Semi 2'!AY18),"")</f>
        <v>0.51</v>
      </c>
      <c r="BB18" s="44">
        <f t="shared" ca="1" si="68"/>
        <v>0</v>
      </c>
      <c r="BC18" s="27">
        <f t="shared" ca="1" si="25"/>
        <v>0.90952694929496825</v>
      </c>
      <c r="BD18" s="44" t="str">
        <f ca="1">IF(BC18="","",IF(BC18&lt;=VLOOKUP(AQ18,'Players Stats'!$C$88:$L$127,10),"YES","NO"))</f>
        <v>NO</v>
      </c>
      <c r="BE18" s="27" t="str">
        <f t="shared" ca="1" si="26"/>
        <v/>
      </c>
      <c r="BF18" s="44" t="str">
        <f ca="1">IF(BD18="YES",IF(BE18&lt;=VLOOKUP(AQ18,'Players Stats'!$C$88:$H$127,6),1,0),"")</f>
        <v/>
      </c>
      <c r="BG18" s="27" t="str">
        <f t="shared" ca="1" si="27"/>
        <v/>
      </c>
      <c r="BH18" s="44" t="str">
        <f ca="1">IF(AND(BD18="YES",BG18&lt;&gt;""),IF(BG18&lt;=VLOOKUP(AQ18,'Players Stats'!$C$88:$H$127,6),1,0),"")</f>
        <v/>
      </c>
      <c r="BI18" s="27">
        <f t="shared" ca="1" si="28"/>
        <v>0.94332261735264666</v>
      </c>
      <c r="BJ18" s="44" t="str">
        <f ca="1">IF(BI18="","",IF(BI18&lt;=Simulation!$K$7,"YES","NO"))</f>
        <v>NO</v>
      </c>
      <c r="BK18" s="27">
        <f t="shared" ca="1" si="29"/>
        <v>0.19248869412429315</v>
      </c>
      <c r="BL18" s="44">
        <f ca="1">IF(BJ18="NO",IF(BK18&lt;=Simulation!$K$9,AN18,AO18),"")</f>
        <v>5</v>
      </c>
      <c r="BN18" s="44">
        <f t="shared" ca="1" si="30"/>
        <v>2</v>
      </c>
      <c r="BO18" s="6" t="str">
        <f t="shared" ca="1" si="31"/>
        <v>-</v>
      </c>
      <c r="BP18" s="44">
        <f t="shared" ca="1" si="32"/>
        <v>2</v>
      </c>
      <c r="BR18" s="44" t="str">
        <f t="shared" ca="1" si="2"/>
        <v/>
      </c>
      <c r="BS18" s="44" t="str">
        <f t="shared" ca="1" si="2"/>
        <v/>
      </c>
      <c r="BT18" s="44" t="str">
        <f t="shared" ca="1" si="2"/>
        <v/>
      </c>
      <c r="BU18" s="44"/>
      <c r="BV18" s="44">
        <f ca="1">IF(BV17&lt;&gt;"",IF(AND(BV17&lt;60*Simulation!$K$8, BV17+BW18&lt;60*Simulation!$K$8),BV17+BW18,""),"")</f>
        <v>102</v>
      </c>
      <c r="BW18" s="44">
        <f ca="1">IF(BV17&lt;&gt;"",IF(AND(CV17&lt;&gt;"", BX17=CV17),RANDBETWEEN(Simulation!$N$6,Simulation!$P$6),RANDBETWEEN(Simulation!$N$5,Simulation!$P$5)),"")</f>
        <v>11</v>
      </c>
      <c r="BX18" s="44">
        <f t="shared" ca="1" si="69"/>
        <v>8</v>
      </c>
      <c r="BY18" s="44">
        <f t="shared" ca="1" si="33"/>
        <v>5</v>
      </c>
      <c r="BZ18" s="27">
        <f t="shared" ca="1" si="34"/>
        <v>0.49583461529791695</v>
      </c>
      <c r="CA18" s="44">
        <f t="shared" ca="1" si="35"/>
        <v>38</v>
      </c>
      <c r="CB18" s="44" t="str">
        <f ca="1">IF(BV18&lt;&gt;"",VLOOKUP(CA18,'Players Stats'!$C$88:$D$127,2),"")</f>
        <v>Small Forward</v>
      </c>
      <c r="CC18" s="44" t="str">
        <f ca="1">IF(BV18&lt;&gt;"",VLOOKUP(CA18,'Players Stats'!$C$88:$E$127,3),"")</f>
        <v>Kawhi Leonard</v>
      </c>
      <c r="CD18" s="27">
        <f t="shared" ca="1" si="36"/>
        <v>0.50514901416869817</v>
      </c>
      <c r="CE18" s="44">
        <f ca="1">IF(BV18&lt;&gt;"",VLOOKUP('Semi 2'!CA18-5*('Semi 2'!BX18-1),'Players Stats'!$B$136:$J$140,1+BY18),"")</f>
        <v>0.13515000000000002</v>
      </c>
      <c r="CF18" s="44" t="str">
        <f t="shared" ca="1" si="70"/>
        <v>NO</v>
      </c>
      <c r="CG18" s="27">
        <f t="shared" ca="1" si="37"/>
        <v>0.63418371485961489</v>
      </c>
      <c r="CH18" s="44">
        <f ca="1">IF(BV18&lt;&gt;"",IF(CF18="NO",VLOOKUP(CA18,'Players Stats'!$C$88:$I$127,7),""),"")</f>
        <v>0.24793388429752067</v>
      </c>
      <c r="CI18" s="44">
        <f t="shared" ca="1" si="71"/>
        <v>2</v>
      </c>
      <c r="CJ18" s="27">
        <f t="shared" ca="1" si="38"/>
        <v>0.477549887419915</v>
      </c>
      <c r="CK18" s="44">
        <f ca="1">IF(CF18="NO",VLOOKUP(CA18,'Players Stats'!$C$88:$H$127,7-'Semi 2'!CI18),"")</f>
        <v>0.49399999999999999</v>
      </c>
      <c r="CL18" s="44">
        <f t="shared" ca="1" si="72"/>
        <v>2</v>
      </c>
      <c r="CM18" s="27">
        <f t="shared" ca="1" si="39"/>
        <v>6.2531420350874556E-2</v>
      </c>
      <c r="CN18" s="44" t="str">
        <f ca="1">IF(CM18="","",IF(CM18&lt;=VLOOKUP(CA18,'Players Stats'!$C$88:$L$127,10),"YES","NO"))</f>
        <v>NO</v>
      </c>
      <c r="CO18" s="27" t="str">
        <f t="shared" ca="1" si="40"/>
        <v/>
      </c>
      <c r="CP18" s="44" t="str">
        <f ca="1">IF(CN18="YES",IF(CO18&lt;=VLOOKUP(CA18,'Players Stats'!$C$88:$H$127,6),1,0),"")</f>
        <v/>
      </c>
      <c r="CQ18" s="27" t="str">
        <f t="shared" ca="1" si="41"/>
        <v/>
      </c>
      <c r="CR18" s="44" t="str">
        <f ca="1">IF(AND(CN18="YES",CQ18&lt;&gt;""),IF(CQ18&lt;=VLOOKUP(CA18,'Players Stats'!$C$88:$H$127,6),1,0),"")</f>
        <v/>
      </c>
      <c r="CS18" s="27" t="str">
        <f t="shared" ca="1" si="42"/>
        <v/>
      </c>
      <c r="CT18" s="44" t="str">
        <f ca="1">IF(CS18="","",IF(CS18&lt;=Simulation!$K$7,"YES","NO"))</f>
        <v/>
      </c>
      <c r="CU18" s="27" t="str">
        <f t="shared" ca="1" si="43"/>
        <v/>
      </c>
      <c r="CV18" s="44" t="str">
        <f ca="1">IF(CT18="NO",IF(CU18&lt;=Simulation!$K$9,BX18,BY18),"")</f>
        <v/>
      </c>
      <c r="CX18" s="44">
        <f t="shared" ca="1" si="44"/>
        <v>0</v>
      </c>
      <c r="CY18" s="6" t="str">
        <f t="shared" ca="1" si="45"/>
        <v>-</v>
      </c>
      <c r="CZ18" s="44">
        <f t="shared" ca="1" si="46"/>
        <v>8</v>
      </c>
      <c r="DB18" s="44" t="str">
        <f t="shared" ca="1" si="3"/>
        <v/>
      </c>
      <c r="DC18" s="44" t="str">
        <f t="shared" ca="1" si="3"/>
        <v/>
      </c>
      <c r="DD18" s="44" t="str">
        <f t="shared" ca="1" si="3"/>
        <v/>
      </c>
      <c r="DE18" s="44"/>
      <c r="DF18" s="44">
        <f ca="1">IF(DF17&lt;&gt;"",IF(AND(DF17&lt;60*Simulation!$K$8, DF17+DG18&lt;60*Simulation!$K$8),DF17+DG18,""),"")</f>
        <v>96</v>
      </c>
      <c r="DG18" s="44">
        <f ca="1">IF(DF17&lt;&gt;"",IF(AND(EF17&lt;&gt;"", DH17=EF17),RANDBETWEEN(Simulation!$N$6,Simulation!$P$6),RANDBETWEEN(Simulation!$N$5,Simulation!$P$5)),"")</f>
        <v>18</v>
      </c>
      <c r="DH18" s="44">
        <f t="shared" ca="1" si="73"/>
        <v>5</v>
      </c>
      <c r="DI18" s="44">
        <f t="shared" ca="1" si="47"/>
        <v>8</v>
      </c>
      <c r="DJ18" s="27">
        <f t="shared" ca="1" si="48"/>
        <v>0.19342032031807654</v>
      </c>
      <c r="DK18" s="44">
        <f t="shared" ca="1" si="49"/>
        <v>21</v>
      </c>
      <c r="DL18" s="44" t="str">
        <f ca="1">IF(DF18&lt;&gt;"",VLOOKUP(DK18,'Players Stats'!$C$88:$D$127,2),"")</f>
        <v>Point Guard</v>
      </c>
      <c r="DM18" s="44" t="str">
        <f ca="1">IF(DF18&lt;&gt;"",VLOOKUP(DK18,'Players Stats'!$C$88:$E$127,3),"")</f>
        <v>Russell Westbrook</v>
      </c>
      <c r="DN18" s="27">
        <f t="shared" ca="1" si="50"/>
        <v>1.498974924108154E-2</v>
      </c>
      <c r="DO18" s="44">
        <f ca="1">IF(DF18&lt;&gt;"",VLOOKUP('Semi 2'!DK18-5*('Semi 2'!DH18-1),'Players Stats'!$B$136:$J$140,1+DI18),"")</f>
        <v>9.7650000000000001E-2</v>
      </c>
      <c r="DP18" s="44" t="str">
        <f t="shared" ca="1" si="74"/>
        <v>YES</v>
      </c>
      <c r="DQ18" s="27" t="str">
        <f t="shared" ca="1" si="51"/>
        <v/>
      </c>
      <c r="DR18" s="44" t="str">
        <f ca="1">IF(DF18&lt;&gt;"",IF(DP18="NO",VLOOKUP(DK18,'Players Stats'!$C$88:$I$127,7),""),"")</f>
        <v/>
      </c>
      <c r="DS18" s="44" t="str">
        <f t="shared" ca="1" si="75"/>
        <v/>
      </c>
      <c r="DT18" s="27" t="str">
        <f t="shared" ca="1" si="52"/>
        <v/>
      </c>
      <c r="DU18" s="44" t="str">
        <f ca="1">IF(DP18="NO",VLOOKUP(DK18,'Players Stats'!$C$88:$H$127,7-'Semi 2'!DS18),"")</f>
        <v/>
      </c>
      <c r="DV18" s="44" t="str">
        <f t="shared" ca="1" si="76"/>
        <v/>
      </c>
      <c r="DW18" s="27" t="str">
        <f t="shared" ca="1" si="53"/>
        <v/>
      </c>
      <c r="DX18" s="44" t="str">
        <f ca="1">IF(DW18="","",IF(DW18&lt;=VLOOKUP(DK18,'Players Stats'!$C$88:$L$127,10),"YES","NO"))</f>
        <v/>
      </c>
      <c r="DY18" s="27" t="str">
        <f t="shared" ca="1" si="54"/>
        <v/>
      </c>
      <c r="DZ18" s="44" t="str">
        <f ca="1">IF(DX18="YES",IF(DY18&lt;=VLOOKUP(DK18,'Players Stats'!$C$88:$H$127,6),1,0),"")</f>
        <v/>
      </c>
      <c r="EA18" s="27" t="str">
        <f t="shared" ca="1" si="55"/>
        <v/>
      </c>
      <c r="EB18" s="44" t="str">
        <f ca="1">IF(AND(DX18="YES",EA18&lt;&gt;""),IF(EA18&lt;=VLOOKUP(DK18,'Players Stats'!$C$88:$H$127,6),1,0),"")</f>
        <v/>
      </c>
      <c r="EC18" s="27" t="str">
        <f t="shared" ca="1" si="56"/>
        <v/>
      </c>
      <c r="ED18" s="44" t="str">
        <f ca="1">IF(EC18="","",IF(EC18&lt;=Simulation!$K$7,"YES","NO"))</f>
        <v/>
      </c>
      <c r="EE18" s="27" t="str">
        <f t="shared" ca="1" si="57"/>
        <v/>
      </c>
      <c r="EF18" s="44" t="str">
        <f ca="1">IF(ED18="NO",IF(EE18&lt;=Simulation!$K$9,DH18,DI18),"")</f>
        <v/>
      </c>
      <c r="EH18" s="44">
        <f t="shared" ca="1" si="58"/>
        <v>0</v>
      </c>
      <c r="EI18" s="6" t="str">
        <f t="shared" ca="1" si="59"/>
        <v>-</v>
      </c>
      <c r="EJ18" s="44">
        <f t="shared" ca="1" si="60"/>
        <v>2</v>
      </c>
      <c r="EL18" s="44" t="str">
        <f t="shared" ca="1" si="4"/>
        <v/>
      </c>
      <c r="EM18" s="44" t="str">
        <f t="shared" ca="1" si="4"/>
        <v/>
      </c>
      <c r="EN18" s="44" t="str">
        <f t="shared" ca="1" si="4"/>
        <v/>
      </c>
    </row>
    <row r="19" spans="2:144">
      <c r="B19" s="44">
        <f ca="1">IF(B18&lt;&gt;"",IF(AND(B18&lt;60*Simulation!$K$8, B18+C19&lt;60*Simulation!$K$8),B18+C19,""),"")</f>
        <v>119</v>
      </c>
      <c r="C19" s="44">
        <f ca="1">IF(B18&lt;&gt;"",IF(AND(AB18&lt;&gt;"", D18=AB18),RANDBETWEEN(Simulation!$N$6,Simulation!$P$6),RANDBETWEEN(Simulation!$N$5,Simulation!$P$5)),"")</f>
        <v>8</v>
      </c>
      <c r="D19" s="44">
        <f t="shared" ca="1" si="61"/>
        <v>5</v>
      </c>
      <c r="E19" s="44">
        <f t="shared" ca="1" si="5"/>
        <v>8</v>
      </c>
      <c r="F19" s="27">
        <f t="shared" ca="1" si="6"/>
        <v>0.55338222066639087</v>
      </c>
      <c r="G19" s="44">
        <f t="shared" ca="1" si="7"/>
        <v>23</v>
      </c>
      <c r="H19" s="44" t="str">
        <f ca="1">IF(B19&lt;&gt;"",VLOOKUP(G19,'Players Stats'!$C$88:$D$127,2),"")</f>
        <v>Small Forward</v>
      </c>
      <c r="I19" s="44" t="str">
        <f ca="1">IF(B19&lt;&gt;"",VLOOKUP(G19,'Players Stats'!$C$88:$E$127,3),"")</f>
        <v>Kevin Durant</v>
      </c>
      <c r="J19" s="27">
        <f t="shared" ca="1" si="8"/>
        <v>0.53456827548437214</v>
      </c>
      <c r="K19" s="44">
        <f ca="1">IF(B19&lt;&gt;"",VLOOKUP('Semi 2'!G19-5*('Semi 2'!D19-1),'Players Stats'!$B$136:$J$140,1+E19),"")</f>
        <v>0.123</v>
      </c>
      <c r="L19" s="44" t="str">
        <f t="shared" ca="1" si="62"/>
        <v>NO</v>
      </c>
      <c r="M19" s="27">
        <f t="shared" ca="1" si="9"/>
        <v>0.47964491227464945</v>
      </c>
      <c r="N19" s="44">
        <f ca="1">IF(B19&lt;&gt;"",IF(L19="NO",VLOOKUP(G19,'Players Stats'!$C$88:$I$127,7),""),"")</f>
        <v>0.18807339449541285</v>
      </c>
      <c r="O19" s="44">
        <f t="shared" ca="1" si="63"/>
        <v>2</v>
      </c>
      <c r="P19" s="27">
        <f t="shared" ca="1" si="10"/>
        <v>0.17086412177247434</v>
      </c>
      <c r="Q19" s="44">
        <f ca="1">IF(L19="NO",VLOOKUP(G19,'Players Stats'!$C$88:$H$127,7-'Semi 2'!O19),"")</f>
        <v>0.51</v>
      </c>
      <c r="R19" s="44">
        <f t="shared" ca="1" si="64"/>
        <v>2</v>
      </c>
      <c r="S19" s="27">
        <f t="shared" ca="1" si="11"/>
        <v>0.21937268524921449</v>
      </c>
      <c r="T19" s="44" t="str">
        <f ca="1">IF(S19="","",IF(S19&lt;=VLOOKUP(G19,'Players Stats'!$C$88:$L$127,10),"YES","NO"))</f>
        <v>NO</v>
      </c>
      <c r="U19" s="27" t="str">
        <f t="shared" ca="1" si="12"/>
        <v/>
      </c>
      <c r="V19" s="44" t="str">
        <f ca="1">IF(T19="YES",IF(U19&lt;=VLOOKUP(G19,'Players Stats'!$C$88:$H$127,6),1,0),"")</f>
        <v/>
      </c>
      <c r="W19" s="27" t="str">
        <f t="shared" ca="1" si="13"/>
        <v/>
      </c>
      <c r="X19" s="44" t="str">
        <f ca="1">IF(AND(T19="YES",W19&lt;&gt;""),IF(W19&lt;=VLOOKUP(G19,'Players Stats'!$C$88:$H$127,6),1,0),"")</f>
        <v/>
      </c>
      <c r="Y19" s="27" t="str">
        <f t="shared" ca="1" si="14"/>
        <v/>
      </c>
      <c r="Z19" s="44" t="str">
        <f ca="1">IF(Y19="","",IF(Y19&lt;=Simulation!$K$7,"YES","NO"))</f>
        <v/>
      </c>
      <c r="AA19" s="27" t="str">
        <f t="shared" ca="1" si="15"/>
        <v/>
      </c>
      <c r="AB19" s="44" t="str">
        <f ca="1">IF(Z19="NO",IF(AA19&lt;=Simulation!$K$9,D19,E19),"")</f>
        <v/>
      </c>
      <c r="AD19" s="44">
        <f t="shared" ca="1" si="16"/>
        <v>5</v>
      </c>
      <c r="AE19" s="6" t="str">
        <f t="shared" ca="1" si="17"/>
        <v>-</v>
      </c>
      <c r="AF19" s="44">
        <f t="shared" ca="1" si="18"/>
        <v>5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149</v>
      </c>
      <c r="AM19" s="44">
        <f ca="1">IF(AL18&lt;&gt;"",IF(AND(BL18&lt;&gt;"", AN18=BL18),RANDBETWEEN(Simulation!$N$6,Simulation!$P$6),RANDBETWEEN(Simulation!$N$5,Simulation!$P$5)),"")</f>
        <v>24</v>
      </c>
      <c r="AN19" s="44">
        <f t="shared" ca="1" si="65"/>
        <v>5</v>
      </c>
      <c r="AO19" s="44">
        <f t="shared" ca="1" si="19"/>
        <v>8</v>
      </c>
      <c r="AP19" s="27">
        <f t="shared" ca="1" si="20"/>
        <v>0.12557135709504186</v>
      </c>
      <c r="AQ19" s="44">
        <f t="shared" ca="1" si="21"/>
        <v>21</v>
      </c>
      <c r="AR19" s="44" t="str">
        <f ca="1">IF(AL19&lt;&gt;"",VLOOKUP(AQ19,'Players Stats'!$C$88:$D$127,2),"")</f>
        <v>Point Guard</v>
      </c>
      <c r="AS19" s="44" t="str">
        <f ca="1">IF(AL19&lt;&gt;"",VLOOKUP(AQ19,'Players Stats'!$C$88:$E$127,3),"")</f>
        <v>Russell Westbrook</v>
      </c>
      <c r="AT19" s="27">
        <f t="shared" ca="1" si="22"/>
        <v>0.36971633143766403</v>
      </c>
      <c r="AU19" s="44">
        <f ca="1">IF(AL19&lt;&gt;"",VLOOKUP('Semi 2'!AQ19-5*('Semi 2'!AN19-1),'Players Stats'!$B$136:$J$140,1+AO19),"")</f>
        <v>9.7650000000000001E-2</v>
      </c>
      <c r="AV19" s="44" t="str">
        <f t="shared" ca="1" si="66"/>
        <v>NO</v>
      </c>
      <c r="AW19" s="27">
        <f t="shared" ca="1" si="23"/>
        <v>0.33578521397836891</v>
      </c>
      <c r="AX19" s="44">
        <f ca="1">IF(AL19&lt;&gt;"",IF(AV19="NO",VLOOKUP(AQ19,'Players Stats'!$C$88:$I$127,7),""),"")</f>
        <v>0.16517857142857145</v>
      </c>
      <c r="AY19" s="44">
        <f t="shared" ca="1" si="67"/>
        <v>2</v>
      </c>
      <c r="AZ19" s="27">
        <f t="shared" ca="1" si="24"/>
        <v>0.15028827309663817</v>
      </c>
      <c r="BA19" s="44">
        <f ca="1">IF(AV19="NO",VLOOKUP(AQ19,'Players Stats'!$C$88:$H$127,7-'Semi 2'!AY19),"")</f>
        <v>0.438</v>
      </c>
      <c r="BB19" s="44">
        <f t="shared" ca="1" si="68"/>
        <v>2</v>
      </c>
      <c r="BC19" s="27">
        <f t="shared" ca="1" si="25"/>
        <v>0.19433445260094351</v>
      </c>
      <c r="BD19" s="44" t="str">
        <f ca="1">IF(BC19="","",IF(BC19&lt;=VLOOKUP(AQ19,'Players Stats'!$C$88:$L$127,10),"YES","NO"))</f>
        <v>NO</v>
      </c>
      <c r="BE19" s="27" t="str">
        <f t="shared" ca="1" si="26"/>
        <v/>
      </c>
      <c r="BF19" s="44" t="str">
        <f ca="1">IF(BD19="YES",IF(BE19&lt;=VLOOKUP(AQ19,'Players Stats'!$C$88:$H$127,6),1,0),"")</f>
        <v/>
      </c>
      <c r="BG19" s="27" t="str">
        <f t="shared" ca="1" si="27"/>
        <v/>
      </c>
      <c r="BH19" s="44" t="str">
        <f ca="1">IF(AND(BD19="YES",BG19&lt;&gt;""),IF(BG19&lt;=VLOOKUP(AQ19,'Players Stats'!$C$88:$H$127,6),1,0),"")</f>
        <v/>
      </c>
      <c r="BI19" s="27" t="str">
        <f t="shared" ca="1" si="28"/>
        <v/>
      </c>
      <c r="BJ19" s="44" t="str">
        <f ca="1">IF(BI19="","",IF(BI19&lt;=Simulation!$K$7,"YES","NO"))</f>
        <v/>
      </c>
      <c r="BK19" s="27" t="str">
        <f t="shared" ca="1" si="29"/>
        <v/>
      </c>
      <c r="BL19" s="44" t="str">
        <f ca="1">IF(BJ19="NO",IF(BK19&lt;=Simulation!$K$9,AN19,AO19),"")</f>
        <v/>
      </c>
      <c r="BN19" s="44">
        <f t="shared" ca="1" si="30"/>
        <v>4</v>
      </c>
      <c r="BO19" s="6" t="str">
        <f t="shared" ca="1" si="31"/>
        <v>-</v>
      </c>
      <c r="BP19" s="44">
        <f t="shared" ca="1" si="32"/>
        <v>2</v>
      </c>
      <c r="BR19" s="44" t="str">
        <f t="shared" ca="1" si="2"/>
        <v/>
      </c>
      <c r="BS19" s="44" t="str">
        <f t="shared" ca="1" si="2"/>
        <v/>
      </c>
      <c r="BT19" s="44" t="str">
        <f t="shared" ca="1" si="2"/>
        <v/>
      </c>
      <c r="BU19" s="44"/>
      <c r="BV19" s="44">
        <f ca="1">IF(BV18&lt;&gt;"",IF(AND(BV18&lt;60*Simulation!$K$8, BV18+BW19&lt;60*Simulation!$K$8),BV18+BW19,""),"")</f>
        <v>122</v>
      </c>
      <c r="BW19" s="44">
        <f ca="1">IF(BV18&lt;&gt;"",IF(AND(CV18&lt;&gt;"", BX18=CV18),RANDBETWEEN(Simulation!$N$6,Simulation!$P$6),RANDBETWEEN(Simulation!$N$5,Simulation!$P$5)),"")</f>
        <v>20</v>
      </c>
      <c r="BX19" s="44">
        <f t="shared" ca="1" si="69"/>
        <v>5</v>
      </c>
      <c r="BY19" s="44">
        <f t="shared" ca="1" si="33"/>
        <v>8</v>
      </c>
      <c r="BZ19" s="27">
        <f t="shared" ca="1" si="34"/>
        <v>0.5229272048440996</v>
      </c>
      <c r="CA19" s="44">
        <f t="shared" ca="1" si="35"/>
        <v>23</v>
      </c>
      <c r="CB19" s="44" t="str">
        <f ca="1">IF(BV19&lt;&gt;"",VLOOKUP(CA19,'Players Stats'!$C$88:$D$127,2),"")</f>
        <v>Small Forward</v>
      </c>
      <c r="CC19" s="44" t="str">
        <f ca="1">IF(BV19&lt;&gt;"",VLOOKUP(CA19,'Players Stats'!$C$88:$E$127,3),"")</f>
        <v>Kevin Durant</v>
      </c>
      <c r="CD19" s="27">
        <f t="shared" ca="1" si="36"/>
        <v>0.23491028639198863</v>
      </c>
      <c r="CE19" s="44">
        <f ca="1">IF(BV19&lt;&gt;"",VLOOKUP('Semi 2'!CA19-5*('Semi 2'!BX19-1),'Players Stats'!$B$136:$J$140,1+BY19),"")</f>
        <v>0.123</v>
      </c>
      <c r="CF19" s="44" t="str">
        <f t="shared" ca="1" si="70"/>
        <v>NO</v>
      </c>
      <c r="CG19" s="27">
        <f t="shared" ca="1" si="37"/>
        <v>0.80365246364360143</v>
      </c>
      <c r="CH19" s="44">
        <f ca="1">IF(BV19&lt;&gt;"",IF(CF19="NO",VLOOKUP(CA19,'Players Stats'!$C$88:$I$127,7),""),"")</f>
        <v>0.18807339449541285</v>
      </c>
      <c r="CI19" s="44">
        <f t="shared" ca="1" si="71"/>
        <v>2</v>
      </c>
      <c r="CJ19" s="27">
        <f t="shared" ca="1" si="38"/>
        <v>0.27300565653102882</v>
      </c>
      <c r="CK19" s="44">
        <f ca="1">IF(CF19="NO",VLOOKUP(CA19,'Players Stats'!$C$88:$H$127,7-'Semi 2'!CI19),"")</f>
        <v>0.51</v>
      </c>
      <c r="CL19" s="44">
        <f t="shared" ca="1" si="72"/>
        <v>2</v>
      </c>
      <c r="CM19" s="27">
        <f t="shared" ca="1" si="39"/>
        <v>9.8693999505599761E-2</v>
      </c>
      <c r="CN19" s="44" t="str">
        <f ca="1">IF(CM19="","",IF(CM19&lt;=VLOOKUP(CA19,'Players Stats'!$C$88:$L$127,10),"YES","NO"))</f>
        <v>NO</v>
      </c>
      <c r="CO19" s="27" t="str">
        <f t="shared" ca="1" si="40"/>
        <v/>
      </c>
      <c r="CP19" s="44" t="str">
        <f ca="1">IF(CN19="YES",IF(CO19&lt;=VLOOKUP(CA19,'Players Stats'!$C$88:$H$127,6),1,0),"")</f>
        <v/>
      </c>
      <c r="CQ19" s="27" t="str">
        <f t="shared" ca="1" si="41"/>
        <v/>
      </c>
      <c r="CR19" s="44" t="str">
        <f ca="1">IF(AND(CN19="YES",CQ19&lt;&gt;""),IF(CQ19&lt;=VLOOKUP(CA19,'Players Stats'!$C$88:$H$127,6),1,0),"")</f>
        <v/>
      </c>
      <c r="CS19" s="27" t="str">
        <f t="shared" ca="1" si="42"/>
        <v/>
      </c>
      <c r="CT19" s="44" t="str">
        <f ca="1">IF(CS19="","",IF(CS19&lt;=Simulation!$K$7,"YES","NO"))</f>
        <v/>
      </c>
      <c r="CU19" s="27" t="str">
        <f t="shared" ca="1" si="43"/>
        <v/>
      </c>
      <c r="CV19" s="44" t="str">
        <f ca="1">IF(CT19="NO",IF(CU19&lt;=Simulation!$K$9,BX19,BY19),"")</f>
        <v/>
      </c>
      <c r="CX19" s="44">
        <f t="shared" ca="1" si="44"/>
        <v>2</v>
      </c>
      <c r="CY19" s="6" t="str">
        <f t="shared" ca="1" si="45"/>
        <v>-</v>
      </c>
      <c r="CZ19" s="44">
        <f t="shared" ca="1" si="46"/>
        <v>8</v>
      </c>
      <c r="DB19" s="44" t="str">
        <f t="shared" ca="1" si="3"/>
        <v/>
      </c>
      <c r="DC19" s="44" t="str">
        <f t="shared" ca="1" si="3"/>
        <v/>
      </c>
      <c r="DD19" s="44" t="str">
        <f t="shared" ca="1" si="3"/>
        <v/>
      </c>
      <c r="DE19" s="44"/>
      <c r="DF19" s="44">
        <f ca="1">IF(DF18&lt;&gt;"",IF(AND(DF18&lt;60*Simulation!$K$8, DF18+DG19&lt;60*Simulation!$K$8),DF18+DG19,""),"")</f>
        <v>104</v>
      </c>
      <c r="DG19" s="44">
        <f ca="1">IF(DF18&lt;&gt;"",IF(AND(EF18&lt;&gt;"", DH18=EF18),RANDBETWEEN(Simulation!$N$6,Simulation!$P$6),RANDBETWEEN(Simulation!$N$5,Simulation!$P$5)),"")</f>
        <v>8</v>
      </c>
      <c r="DH19" s="44">
        <f t="shared" ca="1" si="73"/>
        <v>8</v>
      </c>
      <c r="DI19" s="44">
        <f t="shared" ca="1" si="47"/>
        <v>5</v>
      </c>
      <c r="DJ19" s="27">
        <f t="shared" ca="1" si="48"/>
        <v>0.27578057691860913</v>
      </c>
      <c r="DK19" s="44">
        <f t="shared" ca="1" si="49"/>
        <v>37</v>
      </c>
      <c r="DL19" s="44" t="str">
        <f ca="1">IF(DF19&lt;&gt;"",VLOOKUP(DK19,'Players Stats'!$C$88:$D$127,2),"")</f>
        <v>Shooting Guard</v>
      </c>
      <c r="DM19" s="44" t="str">
        <f ca="1">IF(DF19&lt;&gt;"",VLOOKUP(DK19,'Players Stats'!$C$88:$E$127,3),"")</f>
        <v>Tony Parker</v>
      </c>
      <c r="DN19" s="27">
        <f t="shared" ca="1" si="50"/>
        <v>0.19738458113204926</v>
      </c>
      <c r="DO19" s="44">
        <f ca="1">IF(DF19&lt;&gt;"",VLOOKUP('Semi 2'!DK19-5*('Semi 2'!DH19-1),'Players Stats'!$B$136:$J$140,1+DI19),"")</f>
        <v>0.10769999999999999</v>
      </c>
      <c r="DP19" s="44" t="str">
        <f t="shared" ca="1" si="74"/>
        <v>NO</v>
      </c>
      <c r="DQ19" s="27">
        <f t="shared" ca="1" si="51"/>
        <v>0.8962821588697909</v>
      </c>
      <c r="DR19" s="44">
        <f ca="1">IF(DF19&lt;&gt;"",IF(DP19="NO",VLOOKUP(DK19,'Players Stats'!$C$88:$I$127,7),""),"")</f>
        <v>6.2111801242236017E-2</v>
      </c>
      <c r="DS19" s="44">
        <f t="shared" ca="1" si="75"/>
        <v>2</v>
      </c>
      <c r="DT19" s="27">
        <f t="shared" ca="1" si="52"/>
        <v>0.1433597675558187</v>
      </c>
      <c r="DU19" s="44">
        <f ca="1">IF(DP19="NO",VLOOKUP(DK19,'Players Stats'!$C$88:$H$127,7-'Semi 2'!DS19),"")</f>
        <v>0.52200000000000002</v>
      </c>
      <c r="DV19" s="44">
        <f t="shared" ca="1" si="76"/>
        <v>2</v>
      </c>
      <c r="DW19" s="27">
        <f t="shared" ca="1" si="53"/>
        <v>0.25177853573168818</v>
      </c>
      <c r="DX19" s="44" t="str">
        <f ca="1">IF(DW19="","",IF(DW19&lt;=VLOOKUP(DK19,'Players Stats'!$C$88:$L$127,10),"YES","NO"))</f>
        <v>NO</v>
      </c>
      <c r="DY19" s="27" t="str">
        <f t="shared" ca="1" si="54"/>
        <v/>
      </c>
      <c r="DZ19" s="44" t="str">
        <f ca="1">IF(DX19="YES",IF(DY19&lt;=VLOOKUP(DK19,'Players Stats'!$C$88:$H$127,6),1,0),"")</f>
        <v/>
      </c>
      <c r="EA19" s="27" t="str">
        <f t="shared" ca="1" si="55"/>
        <v/>
      </c>
      <c r="EB19" s="44" t="str">
        <f ca="1">IF(AND(DX19="YES",EA19&lt;&gt;""),IF(EA19&lt;=VLOOKUP(DK19,'Players Stats'!$C$88:$H$127,6),1,0),"")</f>
        <v/>
      </c>
      <c r="EC19" s="27" t="str">
        <f t="shared" ca="1" si="56"/>
        <v/>
      </c>
      <c r="ED19" s="44" t="str">
        <f ca="1">IF(EC19="","",IF(EC19&lt;=Simulation!$K$7,"YES","NO"))</f>
        <v/>
      </c>
      <c r="EE19" s="27" t="str">
        <f t="shared" ca="1" si="57"/>
        <v/>
      </c>
      <c r="EF19" s="44" t="str">
        <f ca="1">IF(ED19="NO",IF(EE19&lt;=Simulation!$K$9,DH19,DI19),"")</f>
        <v/>
      </c>
      <c r="EH19" s="44">
        <f t="shared" ca="1" si="58"/>
        <v>0</v>
      </c>
      <c r="EI19" s="6" t="str">
        <f t="shared" ca="1" si="59"/>
        <v>-</v>
      </c>
      <c r="EJ19" s="44">
        <f t="shared" ca="1" si="60"/>
        <v>4</v>
      </c>
      <c r="EL19" s="44" t="str">
        <f t="shared" ca="1" si="4"/>
        <v/>
      </c>
      <c r="EM19" s="44" t="str">
        <f t="shared" ca="1" si="4"/>
        <v/>
      </c>
      <c r="EN19" s="44" t="str">
        <f t="shared" ca="1" si="4"/>
        <v/>
      </c>
    </row>
    <row r="20" spans="2:144">
      <c r="B20" s="44">
        <f ca="1">IF(B19&lt;&gt;"",IF(AND(B19&lt;60*Simulation!$K$8, B19+C20&lt;60*Simulation!$K$8),B19+C20,""),"")</f>
        <v>139</v>
      </c>
      <c r="C20" s="44">
        <f ca="1">IF(B19&lt;&gt;"",IF(AND(AB19&lt;&gt;"", D19=AB19),RANDBETWEEN(Simulation!$N$6,Simulation!$P$6),RANDBETWEEN(Simulation!$N$5,Simulation!$P$5)),"")</f>
        <v>20</v>
      </c>
      <c r="D20" s="44">
        <f t="shared" ca="1" si="61"/>
        <v>8</v>
      </c>
      <c r="E20" s="44">
        <f t="shared" ca="1" si="5"/>
        <v>5</v>
      </c>
      <c r="F20" s="27">
        <f t="shared" ca="1" si="6"/>
        <v>0.7472747940586606</v>
      </c>
      <c r="G20" s="44">
        <f t="shared" ca="1" si="7"/>
        <v>39</v>
      </c>
      <c r="H20" s="44" t="str">
        <f ca="1">IF(B20&lt;&gt;"",VLOOKUP(G20,'Players Stats'!$C$88:$D$127,2),"")</f>
        <v>Power Forward</v>
      </c>
      <c r="I20" s="44" t="str">
        <f ca="1">IF(B20&lt;&gt;"",VLOOKUP(G20,'Players Stats'!$C$88:$E$127,3),"")</f>
        <v>Tim Duncan</v>
      </c>
      <c r="J20" s="27">
        <f t="shared" ca="1" si="8"/>
        <v>0.33761080801131982</v>
      </c>
      <c r="K20" s="44">
        <f ca="1">IF(B20&lt;&gt;"",VLOOKUP('Semi 2'!G20-5*('Semi 2'!D20-1),'Players Stats'!$B$136:$J$140,1+E20),"")</f>
        <v>0.15285000000000001</v>
      </c>
      <c r="L20" s="44" t="str">
        <f t="shared" ca="1" si="62"/>
        <v>NO</v>
      </c>
      <c r="M20" s="27">
        <f t="shared" ca="1" si="9"/>
        <v>0.37576399164650176</v>
      </c>
      <c r="N20" s="44">
        <f ca="1">IF(B20&lt;&gt;"",IF(L20="NO",VLOOKUP(G20,'Players Stats'!$C$88:$I$127,7),""),"")</f>
        <v>7.0422535211267616E-3</v>
      </c>
      <c r="O20" s="44">
        <f t="shared" ca="1" si="63"/>
        <v>2</v>
      </c>
      <c r="P20" s="27">
        <f t="shared" ca="1" si="10"/>
        <v>0.52444342153930823</v>
      </c>
      <c r="Q20" s="44">
        <f ca="1">IF(L20="NO",VLOOKUP(G20,'Players Stats'!$C$88:$H$127,7-'Semi 2'!O20),"")</f>
        <v>0.502</v>
      </c>
      <c r="R20" s="44">
        <f t="shared" ca="1" si="64"/>
        <v>0</v>
      </c>
      <c r="S20" s="27">
        <f t="shared" ca="1" si="11"/>
        <v>0.35221651492431538</v>
      </c>
      <c r="T20" s="44" t="str">
        <f ca="1">IF(S20="","",IF(S20&lt;=VLOOKUP(G20,'Players Stats'!$C$88:$L$127,10),"YES","NO"))</f>
        <v>NO</v>
      </c>
      <c r="U20" s="27" t="str">
        <f t="shared" ca="1" si="12"/>
        <v/>
      </c>
      <c r="V20" s="44" t="str">
        <f ca="1">IF(T20="YES",IF(U20&lt;=VLOOKUP(G20,'Players Stats'!$C$88:$H$127,6),1,0),"")</f>
        <v/>
      </c>
      <c r="W20" s="27" t="str">
        <f t="shared" ca="1" si="13"/>
        <v/>
      </c>
      <c r="X20" s="44" t="str">
        <f ca="1">IF(AND(T20="YES",W20&lt;&gt;""),IF(W20&lt;=VLOOKUP(G20,'Players Stats'!$C$88:$H$127,6),1,0),"")</f>
        <v/>
      </c>
      <c r="Y20" s="27">
        <f t="shared" ca="1" si="14"/>
        <v>0.83696422096193379</v>
      </c>
      <c r="Z20" s="44" t="str">
        <f ca="1">IF(Y20="","",IF(Y20&lt;=Simulation!$K$7,"YES","NO"))</f>
        <v>NO</v>
      </c>
      <c r="AA20" s="27">
        <f t="shared" ca="1" si="15"/>
        <v>0.44886793719499085</v>
      </c>
      <c r="AB20" s="44">
        <f ca="1">IF(Z20="NO",IF(AA20&lt;=Simulation!$K$9,D20,E20),"")</f>
        <v>5</v>
      </c>
      <c r="AD20" s="44">
        <f t="shared" ca="1" si="16"/>
        <v>5</v>
      </c>
      <c r="AE20" s="6" t="str">
        <f t="shared" ca="1" si="17"/>
        <v>-</v>
      </c>
      <c r="AF20" s="44">
        <f t="shared" ca="1" si="18"/>
        <v>5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157</v>
      </c>
      <c r="AM20" s="44">
        <f ca="1">IF(AL19&lt;&gt;"",IF(AND(BL19&lt;&gt;"", AN19=BL19),RANDBETWEEN(Simulation!$N$6,Simulation!$P$6),RANDBETWEEN(Simulation!$N$5,Simulation!$P$5)),"")</f>
        <v>8</v>
      </c>
      <c r="AN20" s="44">
        <f t="shared" ca="1" si="65"/>
        <v>8</v>
      </c>
      <c r="AO20" s="44">
        <f t="shared" ca="1" si="19"/>
        <v>5</v>
      </c>
      <c r="AP20" s="27">
        <f t="shared" ca="1" si="20"/>
        <v>0.36567219830707109</v>
      </c>
      <c r="AQ20" s="44">
        <f t="shared" ca="1" si="21"/>
        <v>37</v>
      </c>
      <c r="AR20" s="44" t="str">
        <f ca="1">IF(AL20&lt;&gt;"",VLOOKUP(AQ20,'Players Stats'!$C$88:$D$127,2),"")</f>
        <v>Shooting Guard</v>
      </c>
      <c r="AS20" s="44" t="str">
        <f ca="1">IF(AL20&lt;&gt;"",VLOOKUP(AQ20,'Players Stats'!$C$88:$E$127,3),"")</f>
        <v>Tony Parker</v>
      </c>
      <c r="AT20" s="27">
        <f t="shared" ca="1" si="22"/>
        <v>0.73820833595866586</v>
      </c>
      <c r="AU20" s="44">
        <f ca="1">IF(AL20&lt;&gt;"",VLOOKUP('Semi 2'!AQ20-5*('Semi 2'!AN20-1),'Players Stats'!$B$136:$J$140,1+AO20),"")</f>
        <v>0.10769999999999999</v>
      </c>
      <c r="AV20" s="44" t="str">
        <f t="shared" ca="1" si="66"/>
        <v>NO</v>
      </c>
      <c r="AW20" s="27">
        <f t="shared" ca="1" si="23"/>
        <v>0.66723517155153622</v>
      </c>
      <c r="AX20" s="44">
        <f ca="1">IF(AL20&lt;&gt;"",IF(AV20="NO",VLOOKUP(AQ20,'Players Stats'!$C$88:$I$127,7),""),"")</f>
        <v>6.2111801242236017E-2</v>
      </c>
      <c r="AY20" s="44">
        <f t="shared" ca="1" si="67"/>
        <v>2</v>
      </c>
      <c r="AZ20" s="27">
        <f t="shared" ca="1" si="24"/>
        <v>0.22238256877009022</v>
      </c>
      <c r="BA20" s="44">
        <f ca="1">IF(AV20="NO",VLOOKUP(AQ20,'Players Stats'!$C$88:$H$127,7-'Semi 2'!AY20),"")</f>
        <v>0.52200000000000002</v>
      </c>
      <c r="BB20" s="44">
        <f t="shared" ca="1" si="68"/>
        <v>2</v>
      </c>
      <c r="BC20" s="27">
        <f t="shared" ca="1" si="25"/>
        <v>7.8250246227682396E-2</v>
      </c>
      <c r="BD20" s="44" t="str">
        <f ca="1">IF(BC20="","",IF(BC20&lt;=VLOOKUP(AQ20,'Players Stats'!$C$88:$L$127,10),"YES","NO"))</f>
        <v>NO</v>
      </c>
      <c r="BE20" s="27" t="str">
        <f t="shared" ca="1" si="26"/>
        <v/>
      </c>
      <c r="BF20" s="44" t="str">
        <f ca="1">IF(BD20="YES",IF(BE20&lt;=VLOOKUP(AQ20,'Players Stats'!$C$88:$H$127,6),1,0),"")</f>
        <v/>
      </c>
      <c r="BG20" s="27" t="str">
        <f t="shared" ca="1" si="27"/>
        <v/>
      </c>
      <c r="BH20" s="44" t="str">
        <f ca="1">IF(AND(BD20="YES",BG20&lt;&gt;""),IF(BG20&lt;=VLOOKUP(AQ20,'Players Stats'!$C$88:$H$127,6),1,0),"")</f>
        <v/>
      </c>
      <c r="BI20" s="27" t="str">
        <f t="shared" ca="1" si="28"/>
        <v/>
      </c>
      <c r="BJ20" s="44" t="str">
        <f ca="1">IF(BI20="","",IF(BI20&lt;=Simulation!$K$7,"YES","NO"))</f>
        <v/>
      </c>
      <c r="BK20" s="27" t="str">
        <f t="shared" ca="1" si="29"/>
        <v/>
      </c>
      <c r="BL20" s="44" t="str">
        <f ca="1">IF(BJ20="NO",IF(BK20&lt;=Simulation!$K$9,AN20,AO20),"")</f>
        <v/>
      </c>
      <c r="BN20" s="44">
        <f t="shared" ca="1" si="30"/>
        <v>4</v>
      </c>
      <c r="BO20" s="6" t="str">
        <f t="shared" ca="1" si="31"/>
        <v>-</v>
      </c>
      <c r="BP20" s="44">
        <f t="shared" ca="1" si="32"/>
        <v>4</v>
      </c>
      <c r="BR20" s="44" t="str">
        <f t="shared" ca="1" si="2"/>
        <v/>
      </c>
      <c r="BS20" s="44" t="str">
        <f t="shared" ca="1" si="2"/>
        <v/>
      </c>
      <c r="BT20" s="44" t="str">
        <f t="shared" ca="1" si="2"/>
        <v/>
      </c>
      <c r="BU20" s="44"/>
      <c r="BV20" s="44">
        <f ca="1">IF(BV19&lt;&gt;"",IF(AND(BV19&lt;60*Simulation!$K$8, BV19+BW20&lt;60*Simulation!$K$8),BV19+BW20,""),"")</f>
        <v>143</v>
      </c>
      <c r="BW20" s="44">
        <f ca="1">IF(BV19&lt;&gt;"",IF(AND(CV19&lt;&gt;"", BX19=CV19),RANDBETWEEN(Simulation!$N$6,Simulation!$P$6),RANDBETWEEN(Simulation!$N$5,Simulation!$P$5)),"")</f>
        <v>21</v>
      </c>
      <c r="BX20" s="44">
        <f t="shared" ca="1" si="69"/>
        <v>8</v>
      </c>
      <c r="BY20" s="44">
        <f t="shared" ca="1" si="33"/>
        <v>5</v>
      </c>
      <c r="BZ20" s="27">
        <f t="shared" ca="1" si="34"/>
        <v>5.7864812128831544E-2</v>
      </c>
      <c r="CA20" s="44">
        <f t="shared" ca="1" si="35"/>
        <v>36</v>
      </c>
      <c r="CB20" s="44" t="str">
        <f ca="1">IF(BV20&lt;&gt;"",VLOOKUP(CA20,'Players Stats'!$C$88:$D$127,2),"")</f>
        <v>Point Guard</v>
      </c>
      <c r="CC20" s="44" t="str">
        <f ca="1">IF(BV20&lt;&gt;"",VLOOKUP(CA20,'Players Stats'!$C$88:$E$127,3),"")</f>
        <v>Danny Green</v>
      </c>
      <c r="CD20" s="27">
        <f t="shared" ca="1" si="36"/>
        <v>0.51108142847908522</v>
      </c>
      <c r="CE20" s="44">
        <f ca="1">IF(BV20&lt;&gt;"",VLOOKUP('Semi 2'!CA20-5*('Semi 2'!BX20-1),'Players Stats'!$B$136:$J$140,1+BY20),"")</f>
        <v>8.5750000000000007E-2</v>
      </c>
      <c r="CF20" s="44" t="str">
        <f t="shared" ca="1" si="70"/>
        <v>NO</v>
      </c>
      <c r="CG20" s="27">
        <f t="shared" ca="1" si="37"/>
        <v>0.31366497751565603</v>
      </c>
      <c r="CH20" s="44">
        <f ca="1">IF(BV20&lt;&gt;"",IF(CF20="NO",VLOOKUP(CA20,'Players Stats'!$C$88:$I$127,7),""),"")</f>
        <v>0.38518518518518519</v>
      </c>
      <c r="CI20" s="44">
        <f t="shared" ca="1" si="71"/>
        <v>3</v>
      </c>
      <c r="CJ20" s="27">
        <f t="shared" ca="1" si="38"/>
        <v>0.74490325848622596</v>
      </c>
      <c r="CK20" s="44">
        <f ca="1">IF(CF20="NO",VLOOKUP(CA20,'Players Stats'!$C$88:$H$127,7-'Semi 2'!CI20),"")</f>
        <v>0.42899999999999999</v>
      </c>
      <c r="CL20" s="44">
        <f t="shared" ca="1" si="72"/>
        <v>0</v>
      </c>
      <c r="CM20" s="27" t="str">
        <f t="shared" ca="1" si="39"/>
        <v/>
      </c>
      <c r="CN20" s="44" t="str">
        <f ca="1">IF(CM20="","",IF(CM20&lt;=VLOOKUP(CA20,'Players Stats'!$C$88:$L$127,10),"YES","NO"))</f>
        <v/>
      </c>
      <c r="CO20" s="27" t="str">
        <f t="shared" ca="1" si="40"/>
        <v/>
      </c>
      <c r="CP20" s="44" t="str">
        <f ca="1">IF(CN20="YES",IF(CO20&lt;=VLOOKUP(CA20,'Players Stats'!$C$88:$H$127,6),1,0),"")</f>
        <v/>
      </c>
      <c r="CQ20" s="27" t="str">
        <f t="shared" ca="1" si="41"/>
        <v/>
      </c>
      <c r="CR20" s="44" t="str">
        <f ca="1">IF(AND(CN20="YES",CQ20&lt;&gt;""),IF(CQ20&lt;=VLOOKUP(CA20,'Players Stats'!$C$88:$H$127,6),1,0),"")</f>
        <v/>
      </c>
      <c r="CS20" s="27" t="str">
        <f t="shared" ca="1" si="42"/>
        <v/>
      </c>
      <c r="CT20" s="44" t="str">
        <f ca="1">IF(CS20="","",IF(CS20&lt;=Simulation!$K$7,"YES","NO"))</f>
        <v/>
      </c>
      <c r="CU20" s="27" t="str">
        <f t="shared" ca="1" si="43"/>
        <v/>
      </c>
      <c r="CV20" s="44" t="str">
        <f ca="1">IF(CT20="NO",IF(CU20&lt;=Simulation!$K$9,BX20,BY20),"")</f>
        <v/>
      </c>
      <c r="CX20" s="44">
        <f t="shared" ca="1" si="44"/>
        <v>2</v>
      </c>
      <c r="CY20" s="6" t="str">
        <f t="shared" ca="1" si="45"/>
        <v>-</v>
      </c>
      <c r="CZ20" s="44">
        <f t="shared" ca="1" si="46"/>
        <v>8</v>
      </c>
      <c r="DB20" s="44" t="str">
        <f t="shared" ca="1" si="3"/>
        <v/>
      </c>
      <c r="DC20" s="44" t="str">
        <f t="shared" ca="1" si="3"/>
        <v/>
      </c>
      <c r="DD20" s="44" t="str">
        <f t="shared" ca="1" si="3"/>
        <v/>
      </c>
      <c r="DE20" s="44"/>
      <c r="DF20" s="44">
        <f ca="1">IF(DF19&lt;&gt;"",IF(AND(DF19&lt;60*Simulation!$K$8, DF19+DG20&lt;60*Simulation!$K$8),DF19+DG20,""),"")</f>
        <v>119</v>
      </c>
      <c r="DG20" s="44">
        <f ca="1">IF(DF19&lt;&gt;"",IF(AND(EF19&lt;&gt;"", DH19=EF19),RANDBETWEEN(Simulation!$N$6,Simulation!$P$6),RANDBETWEEN(Simulation!$N$5,Simulation!$P$5)),"")</f>
        <v>15</v>
      </c>
      <c r="DH20" s="44">
        <f t="shared" ca="1" si="73"/>
        <v>5</v>
      </c>
      <c r="DI20" s="44">
        <f t="shared" ca="1" si="47"/>
        <v>8</v>
      </c>
      <c r="DJ20" s="27">
        <f t="shared" ca="1" si="48"/>
        <v>0.7557840389209729</v>
      </c>
      <c r="DK20" s="44">
        <f t="shared" ca="1" si="49"/>
        <v>24</v>
      </c>
      <c r="DL20" s="44" t="str">
        <f ca="1">IF(DF20&lt;&gt;"",VLOOKUP(DK20,'Players Stats'!$C$88:$D$127,2),"")</f>
        <v>Power Forward</v>
      </c>
      <c r="DM20" s="44" t="str">
        <f ca="1">IF(DF20&lt;&gt;"",VLOOKUP(DK20,'Players Stats'!$C$88:$E$127,3),"")</f>
        <v>Serge Ibaka</v>
      </c>
      <c r="DN20" s="27">
        <f t="shared" ca="1" si="50"/>
        <v>0.85353920331068744</v>
      </c>
      <c r="DO20" s="44">
        <f ca="1">IF(DF20&lt;&gt;"",VLOOKUP('Semi 2'!DK20-5*('Semi 2'!DH20-1),'Players Stats'!$B$136:$J$140,1+DI20),"")</f>
        <v>0.14340000000000003</v>
      </c>
      <c r="DP20" s="44" t="str">
        <f t="shared" ca="1" si="74"/>
        <v>NO</v>
      </c>
      <c r="DQ20" s="27">
        <f t="shared" ca="1" si="51"/>
        <v>8.2129847486184127E-2</v>
      </c>
      <c r="DR20" s="44">
        <f ca="1">IF(DF20&lt;&gt;"",IF(DP20="NO",VLOOKUP(DK20,'Players Stats'!$C$88:$I$127,7),""),"")</f>
        <v>6.7307692307692318E-2</v>
      </c>
      <c r="DS20" s="44">
        <f t="shared" ca="1" si="75"/>
        <v>2</v>
      </c>
      <c r="DT20" s="27">
        <f t="shared" ca="1" si="52"/>
        <v>0.98695710098396772</v>
      </c>
      <c r="DU20" s="44">
        <f ca="1">IF(DP20="NO",VLOOKUP(DK20,'Players Stats'!$C$88:$H$127,7-'Semi 2'!DS20),"")</f>
        <v>0.57299999999999995</v>
      </c>
      <c r="DV20" s="44">
        <f t="shared" ca="1" si="76"/>
        <v>0</v>
      </c>
      <c r="DW20" s="27">
        <f t="shared" ca="1" si="53"/>
        <v>0.60353169852007116</v>
      </c>
      <c r="DX20" s="44" t="str">
        <f ca="1">IF(DW20="","",IF(DW20&lt;=VLOOKUP(DK20,'Players Stats'!$C$88:$L$127,10),"YES","NO"))</f>
        <v>NO</v>
      </c>
      <c r="DY20" s="27" t="str">
        <f t="shared" ca="1" si="54"/>
        <v/>
      </c>
      <c r="DZ20" s="44" t="str">
        <f ca="1">IF(DX20="YES",IF(DY20&lt;=VLOOKUP(DK20,'Players Stats'!$C$88:$H$127,6),1,0),"")</f>
        <v/>
      </c>
      <c r="EA20" s="27" t="str">
        <f t="shared" ca="1" si="55"/>
        <v/>
      </c>
      <c r="EB20" s="44" t="str">
        <f ca="1">IF(AND(DX20="YES",EA20&lt;&gt;""),IF(EA20&lt;=VLOOKUP(DK20,'Players Stats'!$C$88:$H$127,6),1,0),"")</f>
        <v/>
      </c>
      <c r="EC20" s="27">
        <f t="shared" ca="1" si="56"/>
        <v>0.98555626811283881</v>
      </c>
      <c r="ED20" s="44" t="str">
        <f ca="1">IF(EC20="","",IF(EC20&lt;=Simulation!$K$7,"YES","NO"))</f>
        <v>NO</v>
      </c>
      <c r="EE20" s="27">
        <f t="shared" ca="1" si="57"/>
        <v>0.97040667231409028</v>
      </c>
      <c r="EF20" s="44">
        <f ca="1">IF(ED20="NO",IF(EE20&lt;=Simulation!$K$9,DH20,DI20),"")</f>
        <v>8</v>
      </c>
      <c r="EH20" s="44">
        <f t="shared" ca="1" si="58"/>
        <v>0</v>
      </c>
      <c r="EI20" s="6" t="str">
        <f t="shared" ca="1" si="59"/>
        <v>-</v>
      </c>
      <c r="EJ20" s="44">
        <f t="shared" ca="1" si="60"/>
        <v>4</v>
      </c>
      <c r="EL20" s="44" t="str">
        <f t="shared" ca="1" si="4"/>
        <v/>
      </c>
      <c r="EM20" s="44" t="str">
        <f t="shared" ca="1" si="4"/>
        <v/>
      </c>
      <c r="EN20" s="44" t="str">
        <f t="shared" ca="1" si="4"/>
        <v/>
      </c>
    </row>
    <row r="21" spans="2:144">
      <c r="B21" s="44">
        <f ca="1">IF(B20&lt;&gt;"",IF(AND(B20&lt;60*Simulation!$K$8, B20+C21&lt;60*Simulation!$K$8),B20+C21,""),"")</f>
        <v>152</v>
      </c>
      <c r="C21" s="44">
        <f ca="1">IF(B20&lt;&gt;"",IF(AND(AB20&lt;&gt;"", D20=AB20),RANDBETWEEN(Simulation!$N$6,Simulation!$P$6),RANDBETWEEN(Simulation!$N$5,Simulation!$P$5)),"")</f>
        <v>13</v>
      </c>
      <c r="D21" s="44">
        <f t="shared" ca="1" si="61"/>
        <v>5</v>
      </c>
      <c r="E21" s="44">
        <f t="shared" ca="1" si="5"/>
        <v>8</v>
      </c>
      <c r="F21" s="27">
        <f t="shared" ca="1" si="6"/>
        <v>0.38475885292188339</v>
      </c>
      <c r="G21" s="44">
        <f t="shared" ca="1" si="7"/>
        <v>22</v>
      </c>
      <c r="H21" s="44" t="str">
        <f ca="1">IF(B21&lt;&gt;"",VLOOKUP(G21,'Players Stats'!$C$88:$D$127,2),"")</f>
        <v>Shooting Guard</v>
      </c>
      <c r="I21" s="44" t="str">
        <f ca="1">IF(B21&lt;&gt;"",VLOOKUP(G21,'Players Stats'!$C$88:$E$127,3),"")</f>
        <v>Thabo Sefolosha</v>
      </c>
      <c r="J21" s="27">
        <f t="shared" ca="1" si="8"/>
        <v>0.25134066206935846</v>
      </c>
      <c r="K21" s="44">
        <f ca="1">IF(B21&lt;&gt;"",VLOOKUP('Semi 2'!G21-5*('Semi 2'!D21-1),'Players Stats'!$B$136:$J$140,1+E21),"")</f>
        <v>4.4549999999999999E-2</v>
      </c>
      <c r="L21" s="44" t="str">
        <f t="shared" ca="1" si="62"/>
        <v>NO</v>
      </c>
      <c r="M21" s="27">
        <f t="shared" ca="1" si="9"/>
        <v>0.49752622083588438</v>
      </c>
      <c r="N21" s="44">
        <f ca="1">IF(B21&lt;&gt;"",IF(L21="NO",VLOOKUP(G21,'Players Stats'!$C$88:$I$127,7),""),"")</f>
        <v>0.35555555555555557</v>
      </c>
      <c r="O21" s="44">
        <f t="shared" ca="1" si="63"/>
        <v>2</v>
      </c>
      <c r="P21" s="27">
        <f t="shared" ca="1" si="10"/>
        <v>0.68669901805761357</v>
      </c>
      <c r="Q21" s="44">
        <f ca="1">IF(L21="NO",VLOOKUP(G21,'Players Stats'!$C$88:$H$127,7-'Semi 2'!O21),"")</f>
        <v>0.48099999999999998</v>
      </c>
      <c r="R21" s="44">
        <f t="shared" ca="1" si="64"/>
        <v>0</v>
      </c>
      <c r="S21" s="27">
        <f t="shared" ca="1" si="11"/>
        <v>0.21288395638487145</v>
      </c>
      <c r="T21" s="44" t="str">
        <f ca="1">IF(S21="","",IF(S21&lt;=VLOOKUP(G21,'Players Stats'!$C$88:$L$127,10),"YES","NO"))</f>
        <v>NO</v>
      </c>
      <c r="U21" s="27" t="str">
        <f t="shared" ca="1" si="12"/>
        <v/>
      </c>
      <c r="V21" s="44" t="str">
        <f ca="1">IF(T21="YES",IF(U21&lt;=VLOOKUP(G21,'Players Stats'!$C$88:$H$127,6),1,0),"")</f>
        <v/>
      </c>
      <c r="W21" s="27" t="str">
        <f t="shared" ca="1" si="13"/>
        <v/>
      </c>
      <c r="X21" s="44" t="str">
        <f ca="1">IF(AND(T21="YES",W21&lt;&gt;""),IF(W21&lt;=VLOOKUP(G21,'Players Stats'!$C$88:$H$127,6),1,0),"")</f>
        <v/>
      </c>
      <c r="Y21" s="27">
        <f t="shared" ca="1" si="14"/>
        <v>0.76781120914501499</v>
      </c>
      <c r="Z21" s="44" t="str">
        <f ca="1">IF(Y21="","",IF(Y21&lt;=Simulation!$K$7,"YES","NO"))</f>
        <v>NO</v>
      </c>
      <c r="AA21" s="27">
        <f t="shared" ca="1" si="15"/>
        <v>0.56992025815425096</v>
      </c>
      <c r="AB21" s="44">
        <f ca="1">IF(Z21="NO",IF(AA21&lt;=Simulation!$K$9,D21,E21),"")</f>
        <v>8</v>
      </c>
      <c r="AD21" s="44">
        <f t="shared" ca="1" si="16"/>
        <v>5</v>
      </c>
      <c r="AE21" s="6" t="str">
        <f t="shared" ca="1" si="17"/>
        <v>-</v>
      </c>
      <c r="AF21" s="44">
        <f t="shared" ca="1" si="18"/>
        <v>5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180</v>
      </c>
      <c r="AM21" s="44">
        <f ca="1">IF(AL20&lt;&gt;"",IF(AND(BL20&lt;&gt;"", AN20=BL20),RANDBETWEEN(Simulation!$N$6,Simulation!$P$6),RANDBETWEEN(Simulation!$N$5,Simulation!$P$5)),"")</f>
        <v>23</v>
      </c>
      <c r="AN21" s="44">
        <f t="shared" ca="1" si="65"/>
        <v>5</v>
      </c>
      <c r="AO21" s="44">
        <f t="shared" ca="1" si="19"/>
        <v>8</v>
      </c>
      <c r="AP21" s="27">
        <f t="shared" ca="1" si="20"/>
        <v>0.40780727806421591</v>
      </c>
      <c r="AQ21" s="44">
        <f t="shared" ca="1" si="21"/>
        <v>23</v>
      </c>
      <c r="AR21" s="44" t="str">
        <f ca="1">IF(AL21&lt;&gt;"",VLOOKUP(AQ21,'Players Stats'!$C$88:$D$127,2),"")</f>
        <v>Small Forward</v>
      </c>
      <c r="AS21" s="44" t="str">
        <f ca="1">IF(AL21&lt;&gt;"",VLOOKUP(AQ21,'Players Stats'!$C$88:$E$127,3),"")</f>
        <v>Kevin Durant</v>
      </c>
      <c r="AT21" s="27">
        <f t="shared" ca="1" si="22"/>
        <v>0.72195716650879804</v>
      </c>
      <c r="AU21" s="44">
        <f ca="1">IF(AL21&lt;&gt;"",VLOOKUP('Semi 2'!AQ21-5*('Semi 2'!AN21-1),'Players Stats'!$B$136:$J$140,1+AO21),"")</f>
        <v>0.123</v>
      </c>
      <c r="AV21" s="44" t="str">
        <f t="shared" ca="1" si="66"/>
        <v>NO</v>
      </c>
      <c r="AW21" s="27">
        <f t="shared" ca="1" si="23"/>
        <v>0.24917610408605084</v>
      </c>
      <c r="AX21" s="44">
        <f ca="1">IF(AL21&lt;&gt;"",IF(AV21="NO",VLOOKUP(AQ21,'Players Stats'!$C$88:$I$127,7),""),"")</f>
        <v>0.18807339449541285</v>
      </c>
      <c r="AY21" s="44">
        <f t="shared" ca="1" si="67"/>
        <v>2</v>
      </c>
      <c r="AZ21" s="27">
        <f t="shared" ca="1" si="24"/>
        <v>0.16085524089875858</v>
      </c>
      <c r="BA21" s="44">
        <f ca="1">IF(AV21="NO",VLOOKUP(AQ21,'Players Stats'!$C$88:$H$127,7-'Semi 2'!AY21),"")</f>
        <v>0.51</v>
      </c>
      <c r="BB21" s="44">
        <f t="shared" ca="1" si="68"/>
        <v>2</v>
      </c>
      <c r="BC21" s="27">
        <f t="shared" ca="1" si="25"/>
        <v>0.27076201758745655</v>
      </c>
      <c r="BD21" s="44" t="str">
        <f ca="1">IF(BC21="","",IF(BC21&lt;=VLOOKUP(AQ21,'Players Stats'!$C$88:$L$127,10),"YES","NO"))</f>
        <v>NO</v>
      </c>
      <c r="BE21" s="27" t="str">
        <f t="shared" ca="1" si="26"/>
        <v/>
      </c>
      <c r="BF21" s="44" t="str">
        <f ca="1">IF(BD21="YES",IF(BE21&lt;=VLOOKUP(AQ21,'Players Stats'!$C$88:$H$127,6),1,0),"")</f>
        <v/>
      </c>
      <c r="BG21" s="27" t="str">
        <f t="shared" ca="1" si="27"/>
        <v/>
      </c>
      <c r="BH21" s="44" t="str">
        <f ca="1">IF(AND(BD21="YES",BG21&lt;&gt;""),IF(BG21&lt;=VLOOKUP(AQ21,'Players Stats'!$C$88:$H$127,6),1,0),"")</f>
        <v/>
      </c>
      <c r="BI21" s="27" t="str">
        <f t="shared" ca="1" si="28"/>
        <v/>
      </c>
      <c r="BJ21" s="44" t="str">
        <f ca="1">IF(BI21="","",IF(BI21&lt;=Simulation!$K$7,"YES","NO"))</f>
        <v/>
      </c>
      <c r="BK21" s="27" t="str">
        <f t="shared" ca="1" si="29"/>
        <v/>
      </c>
      <c r="BL21" s="44" t="str">
        <f ca="1">IF(BJ21="NO",IF(BK21&lt;=Simulation!$K$9,AN21,AO21),"")</f>
        <v/>
      </c>
      <c r="BN21" s="44">
        <f t="shared" ca="1" si="30"/>
        <v>6</v>
      </c>
      <c r="BO21" s="6" t="str">
        <f t="shared" ca="1" si="31"/>
        <v>-</v>
      </c>
      <c r="BP21" s="44">
        <f t="shared" ca="1" si="32"/>
        <v>4</v>
      </c>
      <c r="BR21" s="44" t="str">
        <f t="shared" ca="1" si="2"/>
        <v/>
      </c>
      <c r="BS21" s="44" t="str">
        <f t="shared" ca="1" si="2"/>
        <v/>
      </c>
      <c r="BT21" s="44" t="str">
        <f t="shared" ca="1" si="2"/>
        <v/>
      </c>
      <c r="BU21" s="44"/>
      <c r="BV21" s="44">
        <f ca="1">IF(BV20&lt;&gt;"",IF(AND(BV20&lt;60*Simulation!$K$8, BV20+BW21&lt;60*Simulation!$K$8),BV20+BW21,""),"")</f>
        <v>161</v>
      </c>
      <c r="BW21" s="44">
        <f ca="1">IF(BV20&lt;&gt;"",IF(AND(CV20&lt;&gt;"", BX20=CV20),RANDBETWEEN(Simulation!$N$6,Simulation!$P$6),RANDBETWEEN(Simulation!$N$5,Simulation!$P$5)),"")</f>
        <v>18</v>
      </c>
      <c r="BX21" s="44">
        <f t="shared" ca="1" si="69"/>
        <v>5</v>
      </c>
      <c r="BY21" s="44">
        <f t="shared" ca="1" si="33"/>
        <v>8</v>
      </c>
      <c r="BZ21" s="27">
        <f t="shared" ca="1" si="34"/>
        <v>0.13263642810133935</v>
      </c>
      <c r="CA21" s="44">
        <f t="shared" ca="1" si="35"/>
        <v>21</v>
      </c>
      <c r="CB21" s="44" t="str">
        <f ca="1">IF(BV21&lt;&gt;"",VLOOKUP(CA21,'Players Stats'!$C$88:$D$127,2),"")</f>
        <v>Point Guard</v>
      </c>
      <c r="CC21" s="44" t="str">
        <f ca="1">IF(BV21&lt;&gt;"",VLOOKUP(CA21,'Players Stats'!$C$88:$E$127,3),"")</f>
        <v>Russell Westbrook</v>
      </c>
      <c r="CD21" s="27">
        <f t="shared" ca="1" si="36"/>
        <v>0.32535431980020446</v>
      </c>
      <c r="CE21" s="44">
        <f ca="1">IF(BV21&lt;&gt;"",VLOOKUP('Semi 2'!CA21-5*('Semi 2'!BX21-1),'Players Stats'!$B$136:$J$140,1+BY21),"")</f>
        <v>9.7650000000000001E-2</v>
      </c>
      <c r="CF21" s="44" t="str">
        <f t="shared" ca="1" si="70"/>
        <v>NO</v>
      </c>
      <c r="CG21" s="27">
        <f t="shared" ca="1" si="37"/>
        <v>0.35785711018895427</v>
      </c>
      <c r="CH21" s="44">
        <f ca="1">IF(BV21&lt;&gt;"",IF(CF21="NO",VLOOKUP(CA21,'Players Stats'!$C$88:$I$127,7),""),"")</f>
        <v>0.16517857142857145</v>
      </c>
      <c r="CI21" s="44">
        <f t="shared" ca="1" si="71"/>
        <v>2</v>
      </c>
      <c r="CJ21" s="27">
        <f t="shared" ca="1" si="38"/>
        <v>0.58596534513235854</v>
      </c>
      <c r="CK21" s="44">
        <f ca="1">IF(CF21="NO",VLOOKUP(CA21,'Players Stats'!$C$88:$H$127,7-'Semi 2'!CI21),"")</f>
        <v>0.438</v>
      </c>
      <c r="CL21" s="44">
        <f t="shared" ca="1" si="72"/>
        <v>0</v>
      </c>
      <c r="CM21" s="27">
        <f t="shared" ca="1" si="39"/>
        <v>0.20692082618790242</v>
      </c>
      <c r="CN21" s="44" t="str">
        <f ca="1">IF(CM21="","",IF(CM21&lt;=VLOOKUP(CA21,'Players Stats'!$C$88:$L$127,10),"YES","NO"))</f>
        <v>NO</v>
      </c>
      <c r="CO21" s="27" t="str">
        <f t="shared" ca="1" si="40"/>
        <v/>
      </c>
      <c r="CP21" s="44" t="str">
        <f ca="1">IF(CN21="YES",IF(CO21&lt;=VLOOKUP(CA21,'Players Stats'!$C$88:$H$127,6),1,0),"")</f>
        <v/>
      </c>
      <c r="CQ21" s="27" t="str">
        <f t="shared" ca="1" si="41"/>
        <v/>
      </c>
      <c r="CR21" s="44" t="str">
        <f ca="1">IF(AND(CN21="YES",CQ21&lt;&gt;""),IF(CQ21&lt;=VLOOKUP(CA21,'Players Stats'!$C$88:$H$127,6),1,0),"")</f>
        <v/>
      </c>
      <c r="CS21" s="27">
        <f t="shared" ca="1" si="42"/>
        <v>0.69571901394531221</v>
      </c>
      <c r="CT21" s="44" t="str">
        <f ca="1">IF(CS21="","",IF(CS21&lt;=Simulation!$K$7,"YES","NO"))</f>
        <v>NO</v>
      </c>
      <c r="CU21" s="27">
        <f t="shared" ca="1" si="43"/>
        <v>3.315816743111788E-2</v>
      </c>
      <c r="CV21" s="44">
        <f ca="1">IF(CT21="NO",IF(CU21&lt;=Simulation!$K$9,BX21,BY21),"")</f>
        <v>5</v>
      </c>
      <c r="CX21" s="44">
        <f t="shared" ca="1" si="44"/>
        <v>2</v>
      </c>
      <c r="CY21" s="6" t="str">
        <f t="shared" ca="1" si="45"/>
        <v>-</v>
      </c>
      <c r="CZ21" s="44">
        <f t="shared" ca="1" si="46"/>
        <v>8</v>
      </c>
      <c r="DB21" s="44" t="str">
        <f t="shared" ca="1" si="3"/>
        <v/>
      </c>
      <c r="DC21" s="44" t="str">
        <f t="shared" ca="1" si="3"/>
        <v/>
      </c>
      <c r="DD21" s="44" t="str">
        <f t="shared" ca="1" si="3"/>
        <v/>
      </c>
      <c r="DE21" s="44"/>
      <c r="DF21" s="44">
        <f ca="1">IF(DF20&lt;&gt;"",IF(AND(DF20&lt;60*Simulation!$K$8, DF20+DG21&lt;60*Simulation!$K$8),DF20+DG21,""),"")</f>
        <v>141</v>
      </c>
      <c r="DG21" s="44">
        <f ca="1">IF(DF20&lt;&gt;"",IF(AND(EF20&lt;&gt;"", DH20=EF20),RANDBETWEEN(Simulation!$N$6,Simulation!$P$6),RANDBETWEEN(Simulation!$N$5,Simulation!$P$5)),"")</f>
        <v>22</v>
      </c>
      <c r="DH21" s="44">
        <f t="shared" ca="1" si="73"/>
        <v>8</v>
      </c>
      <c r="DI21" s="44">
        <f t="shared" ca="1" si="47"/>
        <v>5</v>
      </c>
      <c r="DJ21" s="27">
        <f t="shared" ca="1" si="48"/>
        <v>0.88217879203690053</v>
      </c>
      <c r="DK21" s="44">
        <f t="shared" ca="1" si="49"/>
        <v>40</v>
      </c>
      <c r="DL21" s="44" t="str">
        <f ca="1">IF(DF21&lt;&gt;"",VLOOKUP(DK21,'Players Stats'!$C$88:$D$127,2),"")</f>
        <v>Center</v>
      </c>
      <c r="DM21" s="44" t="str">
        <f ca="1">IF(DF21&lt;&gt;"",VLOOKUP(DK21,'Players Stats'!$C$88:$E$127,3),"")</f>
        <v>Tiago Splitter</v>
      </c>
      <c r="DN21" s="27">
        <f t="shared" ca="1" si="50"/>
        <v>6.898316810105809E-2</v>
      </c>
      <c r="DO21" s="44">
        <f ca="1">IF(DF21&lt;&gt;"",VLOOKUP('Semi 2'!DK21-5*('Semi 2'!DH21-1),'Players Stats'!$B$136:$J$140,1+DI21),"")</f>
        <v>0.10355</v>
      </c>
      <c r="DP21" s="44" t="str">
        <f t="shared" ca="1" si="74"/>
        <v>YES</v>
      </c>
      <c r="DQ21" s="27" t="str">
        <f t="shared" ca="1" si="51"/>
        <v/>
      </c>
      <c r="DR21" s="44" t="str">
        <f ca="1">IF(DF21&lt;&gt;"",IF(DP21="NO",VLOOKUP(DK21,'Players Stats'!$C$88:$I$127,7),""),"")</f>
        <v/>
      </c>
      <c r="DS21" s="44" t="str">
        <f t="shared" ca="1" si="75"/>
        <v/>
      </c>
      <c r="DT21" s="27" t="str">
        <f t="shared" ca="1" si="52"/>
        <v/>
      </c>
      <c r="DU21" s="44" t="str">
        <f ca="1">IF(DP21="NO",VLOOKUP(DK21,'Players Stats'!$C$88:$H$127,7-'Semi 2'!DS21),"")</f>
        <v/>
      </c>
      <c r="DV21" s="44" t="str">
        <f t="shared" ca="1" si="76"/>
        <v/>
      </c>
      <c r="DW21" s="27" t="str">
        <f t="shared" ca="1" si="53"/>
        <v/>
      </c>
      <c r="DX21" s="44" t="str">
        <f ca="1">IF(DW21="","",IF(DW21&lt;=VLOOKUP(DK21,'Players Stats'!$C$88:$L$127,10),"YES","NO"))</f>
        <v/>
      </c>
      <c r="DY21" s="27" t="str">
        <f t="shared" ca="1" si="54"/>
        <v/>
      </c>
      <c r="DZ21" s="44" t="str">
        <f ca="1">IF(DX21="YES",IF(DY21&lt;=VLOOKUP(DK21,'Players Stats'!$C$88:$H$127,6),1,0),"")</f>
        <v/>
      </c>
      <c r="EA21" s="27" t="str">
        <f t="shared" ca="1" si="55"/>
        <v/>
      </c>
      <c r="EB21" s="44" t="str">
        <f ca="1">IF(AND(DX21="YES",EA21&lt;&gt;""),IF(EA21&lt;=VLOOKUP(DK21,'Players Stats'!$C$88:$H$127,6),1,0),"")</f>
        <v/>
      </c>
      <c r="EC21" s="27" t="str">
        <f t="shared" ca="1" si="56"/>
        <v/>
      </c>
      <c r="ED21" s="44" t="str">
        <f ca="1">IF(EC21="","",IF(EC21&lt;=Simulation!$K$7,"YES","NO"))</f>
        <v/>
      </c>
      <c r="EE21" s="27" t="str">
        <f t="shared" ca="1" si="57"/>
        <v/>
      </c>
      <c r="EF21" s="44" t="str">
        <f ca="1">IF(ED21="NO",IF(EE21&lt;=Simulation!$K$9,DH21,DI21),"")</f>
        <v/>
      </c>
      <c r="EH21" s="44">
        <f t="shared" ca="1" si="58"/>
        <v>0</v>
      </c>
      <c r="EI21" s="6" t="str">
        <f t="shared" ca="1" si="59"/>
        <v>-</v>
      </c>
      <c r="EJ21" s="44">
        <f t="shared" ca="1" si="60"/>
        <v>4</v>
      </c>
      <c r="EL21" s="44" t="str">
        <f t="shared" ca="1" si="4"/>
        <v/>
      </c>
      <c r="EM21" s="44" t="str">
        <f t="shared" ca="1" si="4"/>
        <v/>
      </c>
      <c r="EN21" s="44" t="str">
        <f t="shared" ca="1" si="4"/>
        <v/>
      </c>
    </row>
    <row r="22" spans="2:144">
      <c r="B22" s="44">
        <f ca="1">IF(B21&lt;&gt;"",IF(AND(B21&lt;60*Simulation!$K$8, B21+C22&lt;60*Simulation!$K$8),B21+C22,""),"")</f>
        <v>169</v>
      </c>
      <c r="C22" s="44">
        <f ca="1">IF(B21&lt;&gt;"",IF(AND(AB21&lt;&gt;"", D21=AB21),RANDBETWEEN(Simulation!$N$6,Simulation!$P$6),RANDBETWEEN(Simulation!$N$5,Simulation!$P$5)),"")</f>
        <v>17</v>
      </c>
      <c r="D22" s="44">
        <f t="shared" ca="1" si="61"/>
        <v>8</v>
      </c>
      <c r="E22" s="44">
        <f t="shared" ca="1" si="5"/>
        <v>5</v>
      </c>
      <c r="F22" s="27">
        <f t="shared" ca="1" si="6"/>
        <v>0.32424699733739915</v>
      </c>
      <c r="G22" s="44">
        <f t="shared" ca="1" si="7"/>
        <v>37</v>
      </c>
      <c r="H22" s="44" t="str">
        <f ca="1">IF(B22&lt;&gt;"",VLOOKUP(G22,'Players Stats'!$C$88:$D$127,2),"")</f>
        <v>Shooting Guard</v>
      </c>
      <c r="I22" s="44" t="str">
        <f ca="1">IF(B22&lt;&gt;"",VLOOKUP(G22,'Players Stats'!$C$88:$E$127,3),"")</f>
        <v>Tony Parker</v>
      </c>
      <c r="J22" s="27">
        <f t="shared" ca="1" si="8"/>
        <v>0.35539683875877071</v>
      </c>
      <c r="K22" s="44">
        <f ca="1">IF(B22&lt;&gt;"",VLOOKUP('Semi 2'!G22-5*('Semi 2'!D22-1),'Players Stats'!$B$136:$J$140,1+E22),"")</f>
        <v>0.10769999999999999</v>
      </c>
      <c r="L22" s="44" t="str">
        <f t="shared" ca="1" si="62"/>
        <v>NO</v>
      </c>
      <c r="M22" s="27">
        <f t="shared" ca="1" si="9"/>
        <v>1.528566370708806E-2</v>
      </c>
      <c r="N22" s="44">
        <f ca="1">IF(B22&lt;&gt;"",IF(L22="NO",VLOOKUP(G22,'Players Stats'!$C$88:$I$127,7),""),"")</f>
        <v>6.2111801242236017E-2</v>
      </c>
      <c r="O22" s="44">
        <f t="shared" ca="1" si="63"/>
        <v>3</v>
      </c>
      <c r="P22" s="27">
        <f t="shared" ca="1" si="10"/>
        <v>0.74302453755437836</v>
      </c>
      <c r="Q22" s="44">
        <f ca="1">IF(L22="NO",VLOOKUP(G22,'Players Stats'!$C$88:$H$127,7-'Semi 2'!O22),"")</f>
        <v>0.35299999999999998</v>
      </c>
      <c r="R22" s="44">
        <f t="shared" ca="1" si="64"/>
        <v>0</v>
      </c>
      <c r="S22" s="27" t="str">
        <f t="shared" ca="1" si="11"/>
        <v/>
      </c>
      <c r="T22" s="44" t="str">
        <f ca="1">IF(S22="","",IF(S22&lt;=VLOOKUP(G22,'Players Stats'!$C$88:$L$127,10),"YES","NO"))</f>
        <v/>
      </c>
      <c r="U22" s="27" t="str">
        <f t="shared" ca="1" si="12"/>
        <v/>
      </c>
      <c r="V22" s="44" t="str">
        <f ca="1">IF(T22="YES",IF(U22&lt;=VLOOKUP(G22,'Players Stats'!$C$88:$H$127,6),1,0),"")</f>
        <v/>
      </c>
      <c r="W22" s="27" t="str">
        <f t="shared" ca="1" si="13"/>
        <v/>
      </c>
      <c r="X22" s="44" t="str">
        <f ca="1">IF(AND(T22="YES",W22&lt;&gt;""),IF(W22&lt;=VLOOKUP(G22,'Players Stats'!$C$88:$H$127,6),1,0),"")</f>
        <v/>
      </c>
      <c r="Y22" s="27" t="str">
        <f t="shared" ca="1" si="14"/>
        <v/>
      </c>
      <c r="Z22" s="44" t="str">
        <f ca="1">IF(Y22="","",IF(Y22&lt;=Simulation!$K$7,"YES","NO"))</f>
        <v/>
      </c>
      <c r="AA22" s="27" t="str">
        <f t="shared" ca="1" si="15"/>
        <v/>
      </c>
      <c r="AB22" s="44" t="str">
        <f ca="1">IF(Z22="NO",IF(AA22&lt;=Simulation!$K$9,D22,E22),"")</f>
        <v/>
      </c>
      <c r="AD22" s="44">
        <f t="shared" ca="1" si="16"/>
        <v>5</v>
      </c>
      <c r="AE22" s="6" t="str">
        <f t="shared" ca="1" si="17"/>
        <v>-</v>
      </c>
      <c r="AF22" s="44">
        <f t="shared" ca="1" si="18"/>
        <v>5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203</v>
      </c>
      <c r="AM22" s="44">
        <f ca="1">IF(AL21&lt;&gt;"",IF(AND(BL21&lt;&gt;"", AN21=BL21),RANDBETWEEN(Simulation!$N$6,Simulation!$P$6),RANDBETWEEN(Simulation!$N$5,Simulation!$P$5)),"")</f>
        <v>23</v>
      </c>
      <c r="AN22" s="44">
        <f t="shared" ca="1" si="65"/>
        <v>8</v>
      </c>
      <c r="AO22" s="44">
        <f t="shared" ca="1" si="19"/>
        <v>5</v>
      </c>
      <c r="AP22" s="27">
        <f t="shared" ca="1" si="20"/>
        <v>0.15074706909628255</v>
      </c>
      <c r="AQ22" s="44">
        <f t="shared" ca="1" si="21"/>
        <v>36</v>
      </c>
      <c r="AR22" s="44" t="str">
        <f ca="1">IF(AL22&lt;&gt;"",VLOOKUP(AQ22,'Players Stats'!$C$88:$D$127,2),"")</f>
        <v>Point Guard</v>
      </c>
      <c r="AS22" s="44" t="str">
        <f ca="1">IF(AL22&lt;&gt;"",VLOOKUP(AQ22,'Players Stats'!$C$88:$E$127,3),"")</f>
        <v>Danny Green</v>
      </c>
      <c r="AT22" s="27">
        <f t="shared" ca="1" si="22"/>
        <v>0.40988274573140715</v>
      </c>
      <c r="AU22" s="44">
        <f ca="1">IF(AL22&lt;&gt;"",VLOOKUP('Semi 2'!AQ22-5*('Semi 2'!AN22-1),'Players Stats'!$B$136:$J$140,1+AO22),"")</f>
        <v>8.5750000000000007E-2</v>
      </c>
      <c r="AV22" s="44" t="str">
        <f t="shared" ca="1" si="66"/>
        <v>NO</v>
      </c>
      <c r="AW22" s="27">
        <f t="shared" ca="1" si="23"/>
        <v>0.15405519995674655</v>
      </c>
      <c r="AX22" s="44">
        <f ca="1">IF(AL22&lt;&gt;"",IF(AV22="NO",VLOOKUP(AQ22,'Players Stats'!$C$88:$I$127,7),""),"")</f>
        <v>0.38518518518518519</v>
      </c>
      <c r="AY22" s="44">
        <f t="shared" ca="1" si="67"/>
        <v>3</v>
      </c>
      <c r="AZ22" s="27">
        <f t="shared" ca="1" si="24"/>
        <v>0.96752743793993268</v>
      </c>
      <c r="BA22" s="44">
        <f ca="1">IF(AV22="NO",VLOOKUP(AQ22,'Players Stats'!$C$88:$H$127,7-'Semi 2'!AY22),"")</f>
        <v>0.42899999999999999</v>
      </c>
      <c r="BB22" s="44">
        <f t="shared" ca="1" si="68"/>
        <v>0</v>
      </c>
      <c r="BC22" s="27" t="str">
        <f t="shared" ca="1" si="25"/>
        <v/>
      </c>
      <c r="BD22" s="44" t="str">
        <f ca="1">IF(BC22="","",IF(BC22&lt;=VLOOKUP(AQ22,'Players Stats'!$C$88:$L$127,10),"YES","NO"))</f>
        <v/>
      </c>
      <c r="BE22" s="27" t="str">
        <f t="shared" ca="1" si="26"/>
        <v/>
      </c>
      <c r="BF22" s="44" t="str">
        <f ca="1">IF(BD22="YES",IF(BE22&lt;=VLOOKUP(AQ22,'Players Stats'!$C$88:$H$127,6),1,0),"")</f>
        <v/>
      </c>
      <c r="BG22" s="27" t="str">
        <f t="shared" ca="1" si="27"/>
        <v/>
      </c>
      <c r="BH22" s="44" t="str">
        <f ca="1">IF(AND(BD22="YES",BG22&lt;&gt;""),IF(BG22&lt;=VLOOKUP(AQ22,'Players Stats'!$C$88:$H$127,6),1,0),"")</f>
        <v/>
      </c>
      <c r="BI22" s="27" t="str">
        <f t="shared" ca="1" si="28"/>
        <v/>
      </c>
      <c r="BJ22" s="44" t="str">
        <f ca="1">IF(BI22="","",IF(BI22&lt;=Simulation!$K$7,"YES","NO"))</f>
        <v/>
      </c>
      <c r="BK22" s="27" t="str">
        <f t="shared" ca="1" si="29"/>
        <v/>
      </c>
      <c r="BL22" s="44" t="str">
        <f ca="1">IF(BJ22="NO",IF(BK22&lt;=Simulation!$K$9,AN22,AO22),"")</f>
        <v/>
      </c>
      <c r="BN22" s="44">
        <f t="shared" ca="1" si="30"/>
        <v>6</v>
      </c>
      <c r="BO22" s="6" t="str">
        <f t="shared" ca="1" si="31"/>
        <v>-</v>
      </c>
      <c r="BP22" s="44">
        <f t="shared" ca="1" si="32"/>
        <v>4</v>
      </c>
      <c r="BR22" s="44" t="str">
        <f t="shared" ca="1" si="2"/>
        <v/>
      </c>
      <c r="BS22" s="44" t="str">
        <f t="shared" ca="1" si="2"/>
        <v/>
      </c>
      <c r="BT22" s="44" t="str">
        <f t="shared" ca="1" si="2"/>
        <v/>
      </c>
      <c r="BU22" s="44"/>
      <c r="BV22" s="44">
        <f ca="1">IF(BV21&lt;&gt;"",IF(AND(BV21&lt;60*Simulation!$K$8, BV21+BW22&lt;60*Simulation!$K$8),BV21+BW22,""),"")</f>
        <v>182</v>
      </c>
      <c r="BW22" s="44">
        <f ca="1">IF(BV21&lt;&gt;"",IF(AND(CV21&lt;&gt;"", BX21=CV21),RANDBETWEEN(Simulation!$N$6,Simulation!$P$6),RANDBETWEEN(Simulation!$N$5,Simulation!$P$5)),"")</f>
        <v>21</v>
      </c>
      <c r="BX22" s="44">
        <f t="shared" ca="1" si="69"/>
        <v>5</v>
      </c>
      <c r="BY22" s="44">
        <f t="shared" ca="1" si="33"/>
        <v>8</v>
      </c>
      <c r="BZ22" s="27">
        <f t="shared" ca="1" si="34"/>
        <v>0.58579174235027587</v>
      </c>
      <c r="CA22" s="44">
        <f t="shared" ca="1" si="35"/>
        <v>23</v>
      </c>
      <c r="CB22" s="44" t="str">
        <f ca="1">IF(BV22&lt;&gt;"",VLOOKUP(CA22,'Players Stats'!$C$88:$D$127,2),"")</f>
        <v>Small Forward</v>
      </c>
      <c r="CC22" s="44" t="str">
        <f ca="1">IF(BV22&lt;&gt;"",VLOOKUP(CA22,'Players Stats'!$C$88:$E$127,3),"")</f>
        <v>Kevin Durant</v>
      </c>
      <c r="CD22" s="27">
        <f t="shared" ca="1" si="36"/>
        <v>0.83757288127478946</v>
      </c>
      <c r="CE22" s="44">
        <f ca="1">IF(BV22&lt;&gt;"",VLOOKUP('Semi 2'!CA22-5*('Semi 2'!BX22-1),'Players Stats'!$B$136:$J$140,1+BY22),"")</f>
        <v>0.123</v>
      </c>
      <c r="CF22" s="44" t="str">
        <f t="shared" ca="1" si="70"/>
        <v>NO</v>
      </c>
      <c r="CG22" s="27">
        <f t="shared" ca="1" si="37"/>
        <v>0.81551672112665163</v>
      </c>
      <c r="CH22" s="44">
        <f ca="1">IF(BV22&lt;&gt;"",IF(CF22="NO",VLOOKUP(CA22,'Players Stats'!$C$88:$I$127,7),""),"")</f>
        <v>0.18807339449541285</v>
      </c>
      <c r="CI22" s="44">
        <f t="shared" ca="1" si="71"/>
        <v>2</v>
      </c>
      <c r="CJ22" s="27">
        <f t="shared" ca="1" si="38"/>
        <v>0.13380735769965801</v>
      </c>
      <c r="CK22" s="44">
        <f ca="1">IF(CF22="NO",VLOOKUP(CA22,'Players Stats'!$C$88:$H$127,7-'Semi 2'!CI22),"")</f>
        <v>0.51</v>
      </c>
      <c r="CL22" s="44">
        <f t="shared" ca="1" si="72"/>
        <v>2</v>
      </c>
      <c r="CM22" s="27">
        <f t="shared" ca="1" si="39"/>
        <v>4.3894207551468889E-2</v>
      </c>
      <c r="CN22" s="44" t="str">
        <f ca="1">IF(CM22="","",IF(CM22&lt;=VLOOKUP(CA22,'Players Stats'!$C$88:$L$127,10),"YES","NO"))</f>
        <v>NO</v>
      </c>
      <c r="CO22" s="27" t="str">
        <f t="shared" ca="1" si="40"/>
        <v/>
      </c>
      <c r="CP22" s="44" t="str">
        <f ca="1">IF(CN22="YES",IF(CO22&lt;=VLOOKUP(CA22,'Players Stats'!$C$88:$H$127,6),1,0),"")</f>
        <v/>
      </c>
      <c r="CQ22" s="27" t="str">
        <f t="shared" ca="1" si="41"/>
        <v/>
      </c>
      <c r="CR22" s="44" t="str">
        <f ca="1">IF(AND(CN22="YES",CQ22&lt;&gt;""),IF(CQ22&lt;=VLOOKUP(CA22,'Players Stats'!$C$88:$H$127,6),1,0),"")</f>
        <v/>
      </c>
      <c r="CS22" s="27" t="str">
        <f t="shared" ca="1" si="42"/>
        <v/>
      </c>
      <c r="CT22" s="44" t="str">
        <f ca="1">IF(CS22="","",IF(CS22&lt;=Simulation!$K$7,"YES","NO"))</f>
        <v/>
      </c>
      <c r="CU22" s="27" t="str">
        <f t="shared" ca="1" si="43"/>
        <v/>
      </c>
      <c r="CV22" s="44" t="str">
        <f ca="1">IF(CT22="NO",IF(CU22&lt;=Simulation!$K$9,BX22,BY22),"")</f>
        <v/>
      </c>
      <c r="CX22" s="44">
        <f t="shared" ca="1" si="44"/>
        <v>4</v>
      </c>
      <c r="CY22" s="6" t="str">
        <f t="shared" ca="1" si="45"/>
        <v>-</v>
      </c>
      <c r="CZ22" s="44">
        <f t="shared" ca="1" si="46"/>
        <v>8</v>
      </c>
      <c r="DB22" s="44" t="str">
        <f t="shared" ca="1" si="3"/>
        <v/>
      </c>
      <c r="DC22" s="44" t="str">
        <f t="shared" ca="1" si="3"/>
        <v/>
      </c>
      <c r="DD22" s="44" t="str">
        <f t="shared" ca="1" si="3"/>
        <v/>
      </c>
      <c r="DE22" s="44"/>
      <c r="DF22" s="44">
        <f ca="1">IF(DF21&lt;&gt;"",IF(AND(DF21&lt;60*Simulation!$K$8, DF21+DG22&lt;60*Simulation!$K$8),DF21+DG22,""),"")</f>
        <v>154</v>
      </c>
      <c r="DG22" s="44">
        <f ca="1">IF(DF21&lt;&gt;"",IF(AND(EF21&lt;&gt;"", DH21=EF21),RANDBETWEEN(Simulation!$N$6,Simulation!$P$6),RANDBETWEEN(Simulation!$N$5,Simulation!$P$5)),"")</f>
        <v>13</v>
      </c>
      <c r="DH22" s="44">
        <f t="shared" ca="1" si="73"/>
        <v>5</v>
      </c>
      <c r="DI22" s="44">
        <f t="shared" ca="1" si="47"/>
        <v>8</v>
      </c>
      <c r="DJ22" s="27">
        <f t="shared" ca="1" si="48"/>
        <v>0.5148078852207828</v>
      </c>
      <c r="DK22" s="44">
        <f t="shared" ca="1" si="49"/>
        <v>23</v>
      </c>
      <c r="DL22" s="44" t="str">
        <f ca="1">IF(DF22&lt;&gt;"",VLOOKUP(DK22,'Players Stats'!$C$88:$D$127,2),"")</f>
        <v>Small Forward</v>
      </c>
      <c r="DM22" s="44" t="str">
        <f ca="1">IF(DF22&lt;&gt;"",VLOOKUP(DK22,'Players Stats'!$C$88:$E$127,3),"")</f>
        <v>Kevin Durant</v>
      </c>
      <c r="DN22" s="27">
        <f t="shared" ca="1" si="50"/>
        <v>0.67406221955600198</v>
      </c>
      <c r="DO22" s="44">
        <f ca="1">IF(DF22&lt;&gt;"",VLOOKUP('Semi 2'!DK22-5*('Semi 2'!DH22-1),'Players Stats'!$B$136:$J$140,1+DI22),"")</f>
        <v>0.123</v>
      </c>
      <c r="DP22" s="44" t="str">
        <f t="shared" ca="1" si="74"/>
        <v>NO</v>
      </c>
      <c r="DQ22" s="27">
        <f t="shared" ca="1" si="51"/>
        <v>0.38815595256393809</v>
      </c>
      <c r="DR22" s="44">
        <f ca="1">IF(DF22&lt;&gt;"",IF(DP22="NO",VLOOKUP(DK22,'Players Stats'!$C$88:$I$127,7),""),"")</f>
        <v>0.18807339449541285</v>
      </c>
      <c r="DS22" s="44">
        <f t="shared" ca="1" si="75"/>
        <v>2</v>
      </c>
      <c r="DT22" s="27">
        <f t="shared" ca="1" si="52"/>
        <v>0.26233647890540712</v>
      </c>
      <c r="DU22" s="44">
        <f ca="1">IF(DP22="NO",VLOOKUP(DK22,'Players Stats'!$C$88:$H$127,7-'Semi 2'!DS22),"")</f>
        <v>0.51</v>
      </c>
      <c r="DV22" s="44">
        <f t="shared" ca="1" si="76"/>
        <v>2</v>
      </c>
      <c r="DW22" s="27">
        <f t="shared" ca="1" si="53"/>
        <v>0.63392593843863143</v>
      </c>
      <c r="DX22" s="44" t="str">
        <f ca="1">IF(DW22="","",IF(DW22&lt;=VLOOKUP(DK22,'Players Stats'!$C$88:$L$127,10),"YES","NO"))</f>
        <v>NO</v>
      </c>
      <c r="DY22" s="27" t="str">
        <f t="shared" ca="1" si="54"/>
        <v/>
      </c>
      <c r="DZ22" s="44" t="str">
        <f ca="1">IF(DX22="YES",IF(DY22&lt;=VLOOKUP(DK22,'Players Stats'!$C$88:$H$127,6),1,0),"")</f>
        <v/>
      </c>
      <c r="EA22" s="27" t="str">
        <f t="shared" ca="1" si="55"/>
        <v/>
      </c>
      <c r="EB22" s="44" t="str">
        <f ca="1">IF(AND(DX22="YES",EA22&lt;&gt;""),IF(EA22&lt;=VLOOKUP(DK22,'Players Stats'!$C$88:$H$127,6),1,0),"")</f>
        <v/>
      </c>
      <c r="EC22" s="27" t="str">
        <f t="shared" ca="1" si="56"/>
        <v/>
      </c>
      <c r="ED22" s="44" t="str">
        <f ca="1">IF(EC22="","",IF(EC22&lt;=Simulation!$K$7,"YES","NO"))</f>
        <v/>
      </c>
      <c r="EE22" s="27" t="str">
        <f t="shared" ca="1" si="57"/>
        <v/>
      </c>
      <c r="EF22" s="44" t="str">
        <f ca="1">IF(ED22="NO",IF(EE22&lt;=Simulation!$K$9,DH22,DI22),"")</f>
        <v/>
      </c>
      <c r="EH22" s="44">
        <f t="shared" ca="1" si="58"/>
        <v>2</v>
      </c>
      <c r="EI22" s="6" t="str">
        <f t="shared" ca="1" si="59"/>
        <v>-</v>
      </c>
      <c r="EJ22" s="44">
        <f t="shared" ca="1" si="60"/>
        <v>4</v>
      </c>
      <c r="EL22" s="44" t="str">
        <f t="shared" ca="1" si="4"/>
        <v/>
      </c>
      <c r="EM22" s="44" t="str">
        <f t="shared" ca="1" si="4"/>
        <v/>
      </c>
      <c r="EN22" s="44" t="str">
        <f t="shared" ca="1" si="4"/>
        <v/>
      </c>
    </row>
    <row r="23" spans="2:144">
      <c r="B23" s="44">
        <f ca="1">IF(B22&lt;&gt;"",IF(AND(B22&lt;60*Simulation!$K$8, B22+C23&lt;60*Simulation!$K$8),B22+C23,""),"")</f>
        <v>179</v>
      </c>
      <c r="C23" s="44">
        <f ca="1">IF(B22&lt;&gt;"",IF(AND(AB22&lt;&gt;"", D22=AB22),RANDBETWEEN(Simulation!$N$6,Simulation!$P$6),RANDBETWEEN(Simulation!$N$5,Simulation!$P$5)),"")</f>
        <v>10</v>
      </c>
      <c r="D23" s="44">
        <f t="shared" ca="1" si="61"/>
        <v>5</v>
      </c>
      <c r="E23" s="44">
        <f t="shared" ca="1" si="5"/>
        <v>8</v>
      </c>
      <c r="F23" s="27">
        <f t="shared" ca="1" si="6"/>
        <v>9.9827456599826614E-2</v>
      </c>
      <c r="G23" s="44">
        <f t="shared" ca="1" si="7"/>
        <v>21</v>
      </c>
      <c r="H23" s="44" t="str">
        <f ca="1">IF(B23&lt;&gt;"",VLOOKUP(G23,'Players Stats'!$C$88:$D$127,2),"")</f>
        <v>Point Guard</v>
      </c>
      <c r="I23" s="44" t="str">
        <f ca="1">IF(B23&lt;&gt;"",VLOOKUP(G23,'Players Stats'!$C$88:$E$127,3),"")</f>
        <v>Russell Westbrook</v>
      </c>
      <c r="J23" s="27">
        <f t="shared" ca="1" si="8"/>
        <v>0.25401471409777709</v>
      </c>
      <c r="K23" s="44">
        <f ca="1">IF(B23&lt;&gt;"",VLOOKUP('Semi 2'!G23-5*('Semi 2'!D23-1),'Players Stats'!$B$136:$J$140,1+E23),"")</f>
        <v>9.7650000000000001E-2</v>
      </c>
      <c r="L23" s="44" t="str">
        <f t="shared" ca="1" si="62"/>
        <v>NO</v>
      </c>
      <c r="M23" s="27">
        <f t="shared" ca="1" si="9"/>
        <v>7.957641202665322E-2</v>
      </c>
      <c r="N23" s="44">
        <f ca="1">IF(B23&lt;&gt;"",IF(L23="NO",VLOOKUP(G23,'Players Stats'!$C$88:$I$127,7),""),"")</f>
        <v>0.16517857142857145</v>
      </c>
      <c r="O23" s="44">
        <f t="shared" ca="1" si="63"/>
        <v>3</v>
      </c>
      <c r="P23" s="27">
        <f t="shared" ca="1" si="10"/>
        <v>0.39061316253056788</v>
      </c>
      <c r="Q23" s="44">
        <f ca="1">IF(L23="NO",VLOOKUP(G23,'Players Stats'!$C$88:$H$127,7-'Semi 2'!O23),"")</f>
        <v>0.32300000000000001</v>
      </c>
      <c r="R23" s="44">
        <f t="shared" ca="1" si="64"/>
        <v>0</v>
      </c>
      <c r="S23" s="27" t="str">
        <f t="shared" ca="1" si="11"/>
        <v/>
      </c>
      <c r="T23" s="44" t="str">
        <f ca="1">IF(S23="","",IF(S23&lt;=VLOOKUP(G23,'Players Stats'!$C$88:$L$127,10),"YES","NO"))</f>
        <v/>
      </c>
      <c r="U23" s="27" t="str">
        <f t="shared" ca="1" si="12"/>
        <v/>
      </c>
      <c r="V23" s="44" t="str">
        <f ca="1">IF(T23="YES",IF(U23&lt;=VLOOKUP(G23,'Players Stats'!$C$88:$H$127,6),1,0),"")</f>
        <v/>
      </c>
      <c r="W23" s="27" t="str">
        <f t="shared" ca="1" si="13"/>
        <v/>
      </c>
      <c r="X23" s="44" t="str">
        <f ca="1">IF(AND(T23="YES",W23&lt;&gt;""),IF(W23&lt;=VLOOKUP(G23,'Players Stats'!$C$88:$H$127,6),1,0),"")</f>
        <v/>
      </c>
      <c r="Y23" s="27" t="str">
        <f t="shared" ca="1" si="14"/>
        <v/>
      </c>
      <c r="Z23" s="44" t="str">
        <f ca="1">IF(Y23="","",IF(Y23&lt;=Simulation!$K$7,"YES","NO"))</f>
        <v/>
      </c>
      <c r="AA23" s="27" t="str">
        <f t="shared" ca="1" si="15"/>
        <v/>
      </c>
      <c r="AB23" s="44" t="str">
        <f ca="1">IF(Z23="NO",IF(AA23&lt;=Simulation!$K$9,D23,E23),"")</f>
        <v/>
      </c>
      <c r="AD23" s="44">
        <f t="shared" ca="1" si="16"/>
        <v>5</v>
      </c>
      <c r="AE23" s="6" t="str">
        <f t="shared" ca="1" si="17"/>
        <v>-</v>
      </c>
      <c r="AF23" s="44">
        <f t="shared" ca="1" si="18"/>
        <v>5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225</v>
      </c>
      <c r="AM23" s="44">
        <f ca="1">IF(AL22&lt;&gt;"",IF(AND(BL22&lt;&gt;"", AN22=BL22),RANDBETWEEN(Simulation!$N$6,Simulation!$P$6),RANDBETWEEN(Simulation!$N$5,Simulation!$P$5)),"")</f>
        <v>22</v>
      </c>
      <c r="AN23" s="44">
        <f t="shared" ca="1" si="65"/>
        <v>5</v>
      </c>
      <c r="AO23" s="44">
        <f t="shared" ca="1" si="19"/>
        <v>8</v>
      </c>
      <c r="AP23" s="27">
        <f t="shared" ca="1" si="20"/>
        <v>3.3200527304765415E-2</v>
      </c>
      <c r="AQ23" s="44">
        <f t="shared" ca="1" si="21"/>
        <v>21</v>
      </c>
      <c r="AR23" s="44" t="str">
        <f ca="1">IF(AL23&lt;&gt;"",VLOOKUP(AQ23,'Players Stats'!$C$88:$D$127,2),"")</f>
        <v>Point Guard</v>
      </c>
      <c r="AS23" s="44" t="str">
        <f ca="1">IF(AL23&lt;&gt;"",VLOOKUP(AQ23,'Players Stats'!$C$88:$E$127,3),"")</f>
        <v>Russell Westbrook</v>
      </c>
      <c r="AT23" s="27">
        <f t="shared" ca="1" si="22"/>
        <v>0.50598719785143353</v>
      </c>
      <c r="AU23" s="44">
        <f ca="1">IF(AL23&lt;&gt;"",VLOOKUP('Semi 2'!AQ23-5*('Semi 2'!AN23-1),'Players Stats'!$B$136:$J$140,1+AO23),"")</f>
        <v>9.7650000000000001E-2</v>
      </c>
      <c r="AV23" s="44" t="str">
        <f t="shared" ca="1" si="66"/>
        <v>NO</v>
      </c>
      <c r="AW23" s="27">
        <f t="shared" ca="1" si="23"/>
        <v>0.89058464347583399</v>
      </c>
      <c r="AX23" s="44">
        <f ca="1">IF(AL23&lt;&gt;"",IF(AV23="NO",VLOOKUP(AQ23,'Players Stats'!$C$88:$I$127,7),""),"")</f>
        <v>0.16517857142857145</v>
      </c>
      <c r="AY23" s="44">
        <f t="shared" ca="1" si="67"/>
        <v>2</v>
      </c>
      <c r="AZ23" s="27">
        <f t="shared" ca="1" si="24"/>
        <v>0.90983766060992988</v>
      </c>
      <c r="BA23" s="44">
        <f ca="1">IF(AV23="NO",VLOOKUP(AQ23,'Players Stats'!$C$88:$H$127,7-'Semi 2'!AY23),"")</f>
        <v>0.438</v>
      </c>
      <c r="BB23" s="44">
        <f t="shared" ca="1" si="68"/>
        <v>0</v>
      </c>
      <c r="BC23" s="27">
        <f t="shared" ca="1" si="25"/>
        <v>0.81142632090194333</v>
      </c>
      <c r="BD23" s="44" t="str">
        <f ca="1">IF(BC23="","",IF(BC23&lt;=VLOOKUP(AQ23,'Players Stats'!$C$88:$L$127,10),"YES","NO"))</f>
        <v>NO</v>
      </c>
      <c r="BE23" s="27" t="str">
        <f t="shared" ca="1" si="26"/>
        <v/>
      </c>
      <c r="BF23" s="44" t="str">
        <f ca="1">IF(BD23="YES",IF(BE23&lt;=VLOOKUP(AQ23,'Players Stats'!$C$88:$H$127,6),1,0),"")</f>
        <v/>
      </c>
      <c r="BG23" s="27" t="str">
        <f t="shared" ca="1" si="27"/>
        <v/>
      </c>
      <c r="BH23" s="44" t="str">
        <f ca="1">IF(AND(BD23="YES",BG23&lt;&gt;""),IF(BG23&lt;=VLOOKUP(AQ23,'Players Stats'!$C$88:$H$127,6),1,0),"")</f>
        <v/>
      </c>
      <c r="BI23" s="27">
        <f t="shared" ca="1" si="28"/>
        <v>0.54654071458417164</v>
      </c>
      <c r="BJ23" s="44" t="str">
        <f ca="1">IF(BI23="","",IF(BI23&lt;=Simulation!$K$7,"YES","NO"))</f>
        <v>NO</v>
      </c>
      <c r="BK23" s="27">
        <f t="shared" ca="1" si="29"/>
        <v>0.2439890906099812</v>
      </c>
      <c r="BL23" s="44">
        <f ca="1">IF(BJ23="NO",IF(BK23&lt;=Simulation!$K$9,AN23,AO23),"")</f>
        <v>5</v>
      </c>
      <c r="BN23" s="44">
        <f t="shared" ca="1" si="30"/>
        <v>6</v>
      </c>
      <c r="BO23" s="6" t="str">
        <f t="shared" ca="1" si="31"/>
        <v>-</v>
      </c>
      <c r="BP23" s="44">
        <f t="shared" ca="1" si="32"/>
        <v>4</v>
      </c>
      <c r="BR23" s="44" t="str">
        <f t="shared" ca="1" si="2"/>
        <v/>
      </c>
      <c r="BS23" s="44" t="str">
        <f t="shared" ca="1" si="2"/>
        <v/>
      </c>
      <c r="BT23" s="44" t="str">
        <f t="shared" ca="1" si="2"/>
        <v/>
      </c>
      <c r="BU23" s="44"/>
      <c r="BV23" s="44">
        <f ca="1">IF(BV22&lt;&gt;"",IF(AND(BV22&lt;60*Simulation!$K$8, BV22+BW23&lt;60*Simulation!$K$8),BV22+BW23,""),"")</f>
        <v>198</v>
      </c>
      <c r="BW23" s="44">
        <f ca="1">IF(BV22&lt;&gt;"",IF(AND(CV22&lt;&gt;"", BX22=CV22),RANDBETWEEN(Simulation!$N$6,Simulation!$P$6),RANDBETWEEN(Simulation!$N$5,Simulation!$P$5)),"")</f>
        <v>16</v>
      </c>
      <c r="BX23" s="44">
        <f t="shared" ca="1" si="69"/>
        <v>8</v>
      </c>
      <c r="BY23" s="44">
        <f t="shared" ca="1" si="33"/>
        <v>5</v>
      </c>
      <c r="BZ23" s="27">
        <f t="shared" ca="1" si="34"/>
        <v>0.29787128389698392</v>
      </c>
      <c r="CA23" s="44">
        <f t="shared" ca="1" si="35"/>
        <v>37</v>
      </c>
      <c r="CB23" s="44" t="str">
        <f ca="1">IF(BV23&lt;&gt;"",VLOOKUP(CA23,'Players Stats'!$C$88:$D$127,2),"")</f>
        <v>Shooting Guard</v>
      </c>
      <c r="CC23" s="44" t="str">
        <f ca="1">IF(BV23&lt;&gt;"",VLOOKUP(CA23,'Players Stats'!$C$88:$E$127,3),"")</f>
        <v>Tony Parker</v>
      </c>
      <c r="CD23" s="27">
        <f t="shared" ca="1" si="36"/>
        <v>0.56797749092047511</v>
      </c>
      <c r="CE23" s="44">
        <f ca="1">IF(BV23&lt;&gt;"",VLOOKUP('Semi 2'!CA23-5*('Semi 2'!BX23-1),'Players Stats'!$B$136:$J$140,1+BY23),"")</f>
        <v>0.10769999999999999</v>
      </c>
      <c r="CF23" s="44" t="str">
        <f t="shared" ca="1" si="70"/>
        <v>NO</v>
      </c>
      <c r="CG23" s="27">
        <f t="shared" ca="1" si="37"/>
        <v>0.61832175119678456</v>
      </c>
      <c r="CH23" s="44">
        <f ca="1">IF(BV23&lt;&gt;"",IF(CF23="NO",VLOOKUP(CA23,'Players Stats'!$C$88:$I$127,7),""),"")</f>
        <v>6.2111801242236017E-2</v>
      </c>
      <c r="CI23" s="44">
        <f t="shared" ca="1" si="71"/>
        <v>2</v>
      </c>
      <c r="CJ23" s="27">
        <f t="shared" ca="1" si="38"/>
        <v>3.6201023130397192E-2</v>
      </c>
      <c r="CK23" s="44">
        <f ca="1">IF(CF23="NO",VLOOKUP(CA23,'Players Stats'!$C$88:$H$127,7-'Semi 2'!CI23),"")</f>
        <v>0.52200000000000002</v>
      </c>
      <c r="CL23" s="44">
        <f t="shared" ca="1" si="72"/>
        <v>2</v>
      </c>
      <c r="CM23" s="27">
        <f t="shared" ca="1" si="39"/>
        <v>0.32837002115648328</v>
      </c>
      <c r="CN23" s="44" t="str">
        <f ca="1">IF(CM23="","",IF(CM23&lt;=VLOOKUP(CA23,'Players Stats'!$C$88:$L$127,10),"YES","NO"))</f>
        <v>NO</v>
      </c>
      <c r="CO23" s="27" t="str">
        <f t="shared" ca="1" si="40"/>
        <v/>
      </c>
      <c r="CP23" s="44" t="str">
        <f ca="1">IF(CN23="YES",IF(CO23&lt;=VLOOKUP(CA23,'Players Stats'!$C$88:$H$127,6),1,0),"")</f>
        <v/>
      </c>
      <c r="CQ23" s="27" t="str">
        <f t="shared" ca="1" si="41"/>
        <v/>
      </c>
      <c r="CR23" s="44" t="str">
        <f ca="1">IF(AND(CN23="YES",CQ23&lt;&gt;""),IF(CQ23&lt;=VLOOKUP(CA23,'Players Stats'!$C$88:$H$127,6),1,0),"")</f>
        <v/>
      </c>
      <c r="CS23" s="27" t="str">
        <f t="shared" ca="1" si="42"/>
        <v/>
      </c>
      <c r="CT23" s="44" t="str">
        <f ca="1">IF(CS23="","",IF(CS23&lt;=Simulation!$K$7,"YES","NO"))</f>
        <v/>
      </c>
      <c r="CU23" s="27" t="str">
        <f t="shared" ca="1" si="43"/>
        <v/>
      </c>
      <c r="CV23" s="44" t="str">
        <f ca="1">IF(CT23="NO",IF(CU23&lt;=Simulation!$K$9,BX23,BY23),"")</f>
        <v/>
      </c>
      <c r="CX23" s="44">
        <f t="shared" ca="1" si="44"/>
        <v>4</v>
      </c>
      <c r="CY23" s="6" t="str">
        <f t="shared" ca="1" si="45"/>
        <v>-</v>
      </c>
      <c r="CZ23" s="44">
        <f t="shared" ca="1" si="46"/>
        <v>10</v>
      </c>
      <c r="DB23" s="44" t="str">
        <f t="shared" ca="1" si="3"/>
        <v/>
      </c>
      <c r="DC23" s="44" t="str">
        <f t="shared" ca="1" si="3"/>
        <v/>
      </c>
      <c r="DD23" s="44" t="str">
        <f t="shared" ca="1" si="3"/>
        <v/>
      </c>
      <c r="DE23" s="44"/>
      <c r="DF23" s="44">
        <f ca="1">IF(DF22&lt;&gt;"",IF(AND(DF22&lt;60*Simulation!$K$8, DF22+DG23&lt;60*Simulation!$K$8),DF22+DG23,""),"")</f>
        <v>163</v>
      </c>
      <c r="DG23" s="44">
        <f ca="1">IF(DF22&lt;&gt;"",IF(AND(EF22&lt;&gt;"", DH22=EF22),RANDBETWEEN(Simulation!$N$6,Simulation!$P$6),RANDBETWEEN(Simulation!$N$5,Simulation!$P$5)),"")</f>
        <v>9</v>
      </c>
      <c r="DH23" s="44">
        <f t="shared" ca="1" si="73"/>
        <v>8</v>
      </c>
      <c r="DI23" s="44">
        <f t="shared" ca="1" si="47"/>
        <v>5</v>
      </c>
      <c r="DJ23" s="27">
        <f t="shared" ca="1" si="48"/>
        <v>0.84272524795613224</v>
      </c>
      <c r="DK23" s="44">
        <f t="shared" ca="1" si="49"/>
        <v>40</v>
      </c>
      <c r="DL23" s="44" t="str">
        <f ca="1">IF(DF23&lt;&gt;"",VLOOKUP(DK23,'Players Stats'!$C$88:$D$127,2),"")</f>
        <v>Center</v>
      </c>
      <c r="DM23" s="44" t="str">
        <f ca="1">IF(DF23&lt;&gt;"",VLOOKUP(DK23,'Players Stats'!$C$88:$E$127,3),"")</f>
        <v>Tiago Splitter</v>
      </c>
      <c r="DN23" s="27">
        <f t="shared" ca="1" si="50"/>
        <v>0.16410415546675017</v>
      </c>
      <c r="DO23" s="44">
        <f ca="1">IF(DF23&lt;&gt;"",VLOOKUP('Semi 2'!DK23-5*('Semi 2'!DH23-1),'Players Stats'!$B$136:$J$140,1+DI23),"")</f>
        <v>0.10355</v>
      </c>
      <c r="DP23" s="44" t="str">
        <f t="shared" ca="1" si="74"/>
        <v>NO</v>
      </c>
      <c r="DQ23" s="27">
        <f t="shared" ca="1" si="51"/>
        <v>0.14372387957010557</v>
      </c>
      <c r="DR23" s="44">
        <f ca="1">IF(DF23&lt;&gt;"",IF(DP23="NO",VLOOKUP(DK23,'Players Stats'!$C$88:$I$127,7),""),"")</f>
        <v>0</v>
      </c>
      <c r="DS23" s="44">
        <f t="shared" ca="1" si="75"/>
        <v>2</v>
      </c>
      <c r="DT23" s="27">
        <f t="shared" ca="1" si="52"/>
        <v>0.5071457654169651</v>
      </c>
      <c r="DU23" s="44">
        <f ca="1">IF(DP23="NO",VLOOKUP(DK23,'Players Stats'!$C$88:$H$127,7-'Semi 2'!DS23),"")</f>
        <v>0.56000000000000005</v>
      </c>
      <c r="DV23" s="44">
        <f t="shared" ca="1" si="76"/>
        <v>2</v>
      </c>
      <c r="DW23" s="27">
        <f t="shared" ca="1" si="53"/>
        <v>0.16384054680757099</v>
      </c>
      <c r="DX23" s="44" t="str">
        <f ca="1">IF(DW23="","",IF(DW23&lt;=VLOOKUP(DK23,'Players Stats'!$C$88:$L$127,10),"YES","NO"))</f>
        <v>NO</v>
      </c>
      <c r="DY23" s="27" t="str">
        <f t="shared" ca="1" si="54"/>
        <v/>
      </c>
      <c r="DZ23" s="44" t="str">
        <f ca="1">IF(DX23="YES",IF(DY23&lt;=VLOOKUP(DK23,'Players Stats'!$C$88:$H$127,6),1,0),"")</f>
        <v/>
      </c>
      <c r="EA23" s="27" t="str">
        <f t="shared" ca="1" si="55"/>
        <v/>
      </c>
      <c r="EB23" s="44" t="str">
        <f ca="1">IF(AND(DX23="YES",EA23&lt;&gt;""),IF(EA23&lt;=VLOOKUP(DK23,'Players Stats'!$C$88:$H$127,6),1,0),"")</f>
        <v/>
      </c>
      <c r="EC23" s="27" t="str">
        <f t="shared" ca="1" si="56"/>
        <v/>
      </c>
      <c r="ED23" s="44" t="str">
        <f ca="1">IF(EC23="","",IF(EC23&lt;=Simulation!$K$7,"YES","NO"))</f>
        <v/>
      </c>
      <c r="EE23" s="27" t="str">
        <f t="shared" ca="1" si="57"/>
        <v/>
      </c>
      <c r="EF23" s="44" t="str">
        <f ca="1">IF(ED23="NO",IF(EE23&lt;=Simulation!$K$9,DH23,DI23),"")</f>
        <v/>
      </c>
      <c r="EH23" s="44">
        <f t="shared" ca="1" si="58"/>
        <v>2</v>
      </c>
      <c r="EI23" s="6" t="str">
        <f t="shared" ca="1" si="59"/>
        <v>-</v>
      </c>
      <c r="EJ23" s="44">
        <f t="shared" ca="1" si="60"/>
        <v>6</v>
      </c>
      <c r="EL23" s="44" t="str">
        <f t="shared" ca="1" si="4"/>
        <v/>
      </c>
      <c r="EM23" s="44" t="str">
        <f t="shared" ca="1" si="4"/>
        <v/>
      </c>
      <c r="EN23" s="44" t="str">
        <f t="shared" ca="1" si="4"/>
        <v/>
      </c>
    </row>
    <row r="24" spans="2:144">
      <c r="B24" s="44">
        <f ca="1">IF(B23&lt;&gt;"",IF(AND(B23&lt;60*Simulation!$K$8, B23+C24&lt;60*Simulation!$K$8),B23+C24,""),"")</f>
        <v>192</v>
      </c>
      <c r="C24" s="44">
        <f ca="1">IF(B23&lt;&gt;"",IF(AND(AB23&lt;&gt;"", D23=AB23),RANDBETWEEN(Simulation!$N$6,Simulation!$P$6),RANDBETWEEN(Simulation!$N$5,Simulation!$P$5)),"")</f>
        <v>13</v>
      </c>
      <c r="D24" s="44">
        <f t="shared" ca="1" si="61"/>
        <v>8</v>
      </c>
      <c r="E24" s="44">
        <f t="shared" ca="1" si="5"/>
        <v>5</v>
      </c>
      <c r="F24" s="27">
        <f t="shared" ca="1" si="6"/>
        <v>0.96083000776319072</v>
      </c>
      <c r="G24" s="44">
        <f t="shared" ca="1" si="7"/>
        <v>40</v>
      </c>
      <c r="H24" s="44" t="str">
        <f ca="1">IF(B24&lt;&gt;"",VLOOKUP(G24,'Players Stats'!$C$88:$D$127,2),"")</f>
        <v>Center</v>
      </c>
      <c r="I24" s="44" t="str">
        <f ca="1">IF(B24&lt;&gt;"",VLOOKUP(G24,'Players Stats'!$C$88:$E$127,3),"")</f>
        <v>Tiago Splitter</v>
      </c>
      <c r="J24" s="27">
        <f t="shared" ca="1" si="8"/>
        <v>0.60884104562212082</v>
      </c>
      <c r="K24" s="44">
        <f ca="1">IF(B24&lt;&gt;"",VLOOKUP('Semi 2'!G24-5*('Semi 2'!D24-1),'Players Stats'!$B$136:$J$140,1+E24),"")</f>
        <v>0.10355</v>
      </c>
      <c r="L24" s="44" t="str">
        <f t="shared" ca="1" si="62"/>
        <v>NO</v>
      </c>
      <c r="M24" s="27">
        <f t="shared" ca="1" si="9"/>
        <v>1.2245708497315433E-2</v>
      </c>
      <c r="N24" s="44">
        <f ca="1">IF(B24&lt;&gt;"",IF(L24="NO",VLOOKUP(G24,'Players Stats'!$C$88:$I$127,7),""),"")</f>
        <v>0</v>
      </c>
      <c r="O24" s="44">
        <f t="shared" ca="1" si="63"/>
        <v>2</v>
      </c>
      <c r="P24" s="27">
        <f t="shared" ca="1" si="10"/>
        <v>0.63646524163369389</v>
      </c>
      <c r="Q24" s="44">
        <f ca="1">IF(L24="NO",VLOOKUP(G24,'Players Stats'!$C$88:$H$127,7-'Semi 2'!O24),"")</f>
        <v>0.56000000000000005</v>
      </c>
      <c r="R24" s="44">
        <f t="shared" ca="1" si="64"/>
        <v>0</v>
      </c>
      <c r="S24" s="27">
        <f t="shared" ca="1" si="11"/>
        <v>0.25316240845994331</v>
      </c>
      <c r="T24" s="44" t="str">
        <f ca="1">IF(S24="","",IF(S24&lt;=VLOOKUP(G24,'Players Stats'!$C$88:$L$127,10),"YES","NO"))</f>
        <v>NO</v>
      </c>
      <c r="U24" s="27" t="str">
        <f t="shared" ca="1" si="12"/>
        <v/>
      </c>
      <c r="V24" s="44" t="str">
        <f ca="1">IF(T24="YES",IF(U24&lt;=VLOOKUP(G24,'Players Stats'!$C$88:$H$127,6),1,0),"")</f>
        <v/>
      </c>
      <c r="W24" s="27" t="str">
        <f t="shared" ca="1" si="13"/>
        <v/>
      </c>
      <c r="X24" s="44" t="str">
        <f ca="1">IF(AND(T24="YES",W24&lt;&gt;""),IF(W24&lt;=VLOOKUP(G24,'Players Stats'!$C$88:$H$127,6),1,0),"")</f>
        <v/>
      </c>
      <c r="Y24" s="27">
        <f t="shared" ca="1" si="14"/>
        <v>1.0623283372461767E-3</v>
      </c>
      <c r="Z24" s="44" t="str">
        <f ca="1">IF(Y24="","",IF(Y24&lt;=Simulation!$K$7,"YES","NO"))</f>
        <v>YES</v>
      </c>
      <c r="AA24" s="27" t="str">
        <f t="shared" ca="1" si="15"/>
        <v/>
      </c>
      <c r="AB24" s="44" t="str">
        <f ca="1">IF(Z24="NO",IF(AA24&lt;=Simulation!$K$9,D24,E24),"")</f>
        <v/>
      </c>
      <c r="AD24" s="44">
        <f t="shared" ca="1" si="16"/>
        <v>5</v>
      </c>
      <c r="AE24" s="6" t="str">
        <f t="shared" ca="1" si="17"/>
        <v>-</v>
      </c>
      <c r="AF24" s="44">
        <f t="shared" ca="1" si="18"/>
        <v>5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233</v>
      </c>
      <c r="AM24" s="44">
        <f ca="1">IF(AL23&lt;&gt;"",IF(AND(BL23&lt;&gt;"", AN23=BL23),RANDBETWEEN(Simulation!$N$6,Simulation!$P$6),RANDBETWEEN(Simulation!$N$5,Simulation!$P$5)),"")</f>
        <v>8</v>
      </c>
      <c r="AN24" s="44">
        <f t="shared" ca="1" si="65"/>
        <v>5</v>
      </c>
      <c r="AO24" s="44">
        <f t="shared" ca="1" si="19"/>
        <v>8</v>
      </c>
      <c r="AP24" s="27">
        <f t="shared" ca="1" si="20"/>
        <v>0.84505029294536327</v>
      </c>
      <c r="AQ24" s="44">
        <f t="shared" ca="1" si="21"/>
        <v>25</v>
      </c>
      <c r="AR24" s="44" t="str">
        <f ca="1">IF(AL24&lt;&gt;"",VLOOKUP(AQ24,'Players Stats'!$C$88:$D$127,2),"")</f>
        <v>Center</v>
      </c>
      <c r="AS24" s="44" t="str">
        <f ca="1">IF(AL24&lt;&gt;"",VLOOKUP(AQ24,'Players Stats'!$C$88:$E$127,3),"")</f>
        <v>Kendrick Perkins</v>
      </c>
      <c r="AT24" s="27">
        <f t="shared" ca="1" si="22"/>
        <v>0.86769955386198994</v>
      </c>
      <c r="AU24" s="44">
        <f ca="1">IF(AL24&lt;&gt;"",VLOOKUP('Semi 2'!AQ24-5*('Semi 2'!AN24-1),'Players Stats'!$B$136:$J$140,1+AO24),"")</f>
        <v>9.6400000000000013E-2</v>
      </c>
      <c r="AV24" s="44" t="str">
        <f t="shared" ca="1" si="66"/>
        <v>NO</v>
      </c>
      <c r="AW24" s="27">
        <f t="shared" ca="1" si="23"/>
        <v>0.34865150024078806</v>
      </c>
      <c r="AX24" s="44">
        <f ca="1">IF(AL24&lt;&gt;"",IF(AV24="NO",VLOOKUP(AQ24,'Players Stats'!$C$88:$I$127,7),""),"")</f>
        <v>0</v>
      </c>
      <c r="AY24" s="44">
        <f t="shared" ca="1" si="67"/>
        <v>2</v>
      </c>
      <c r="AZ24" s="27">
        <f t="shared" ca="1" si="24"/>
        <v>0.57335750511259442</v>
      </c>
      <c r="BA24" s="44">
        <f ca="1">IF(AV24="NO",VLOOKUP(AQ24,'Players Stats'!$C$88:$H$127,7-'Semi 2'!AY24),"")</f>
        <v>0.45700000000000002</v>
      </c>
      <c r="BB24" s="44">
        <f t="shared" ca="1" si="68"/>
        <v>0</v>
      </c>
      <c r="BC24" s="27">
        <f t="shared" ca="1" si="25"/>
        <v>0.41156873295658281</v>
      </c>
      <c r="BD24" s="44" t="str">
        <f ca="1">IF(BC24="","",IF(BC24&lt;=VLOOKUP(AQ24,'Players Stats'!$C$88:$L$127,10),"YES","NO"))</f>
        <v>NO</v>
      </c>
      <c r="BE24" s="27" t="str">
        <f t="shared" ca="1" si="26"/>
        <v/>
      </c>
      <c r="BF24" s="44" t="str">
        <f ca="1">IF(BD24="YES",IF(BE24&lt;=VLOOKUP(AQ24,'Players Stats'!$C$88:$H$127,6),1,0),"")</f>
        <v/>
      </c>
      <c r="BG24" s="27" t="str">
        <f t="shared" ca="1" si="27"/>
        <v/>
      </c>
      <c r="BH24" s="44" t="str">
        <f ca="1">IF(AND(BD24="YES",BG24&lt;&gt;""),IF(BG24&lt;=VLOOKUP(AQ24,'Players Stats'!$C$88:$H$127,6),1,0),"")</f>
        <v/>
      </c>
      <c r="BI24" s="27">
        <f t="shared" ca="1" si="28"/>
        <v>0.86792651001591992</v>
      </c>
      <c r="BJ24" s="44" t="str">
        <f ca="1">IF(BI24="","",IF(BI24&lt;=Simulation!$K$7,"YES","NO"))</f>
        <v>NO</v>
      </c>
      <c r="BK24" s="27">
        <f t="shared" ca="1" si="29"/>
        <v>0.91488439125226906</v>
      </c>
      <c r="BL24" s="44">
        <f ca="1">IF(BJ24="NO",IF(BK24&lt;=Simulation!$K$9,AN24,AO24),"")</f>
        <v>8</v>
      </c>
      <c r="BN24" s="44">
        <f t="shared" ca="1" si="30"/>
        <v>6</v>
      </c>
      <c r="BO24" s="6" t="str">
        <f t="shared" ca="1" si="31"/>
        <v>-</v>
      </c>
      <c r="BP24" s="44">
        <f t="shared" ca="1" si="32"/>
        <v>4</v>
      </c>
      <c r="BR24" s="44" t="str">
        <f t="shared" ca="1" si="2"/>
        <v/>
      </c>
      <c r="BS24" s="44" t="str">
        <f t="shared" ca="1" si="2"/>
        <v/>
      </c>
      <c r="BT24" s="44" t="str">
        <f t="shared" ca="1" si="2"/>
        <v/>
      </c>
      <c r="BU24" s="44"/>
      <c r="BV24" s="44">
        <f ca="1">IF(BV23&lt;&gt;"",IF(AND(BV23&lt;60*Simulation!$K$8, BV23+BW24&lt;60*Simulation!$K$8),BV23+BW24,""),"")</f>
        <v>207</v>
      </c>
      <c r="BW24" s="44">
        <f ca="1">IF(BV23&lt;&gt;"",IF(AND(CV23&lt;&gt;"", BX23=CV23),RANDBETWEEN(Simulation!$N$6,Simulation!$P$6),RANDBETWEEN(Simulation!$N$5,Simulation!$P$5)),"")</f>
        <v>9</v>
      </c>
      <c r="BX24" s="44">
        <f t="shared" ca="1" si="69"/>
        <v>5</v>
      </c>
      <c r="BY24" s="44">
        <f t="shared" ca="1" si="33"/>
        <v>8</v>
      </c>
      <c r="BZ24" s="27">
        <f t="shared" ca="1" si="34"/>
        <v>0.21206371063969609</v>
      </c>
      <c r="CA24" s="44">
        <f t="shared" ca="1" si="35"/>
        <v>22</v>
      </c>
      <c r="CB24" s="44" t="str">
        <f ca="1">IF(BV24&lt;&gt;"",VLOOKUP(CA24,'Players Stats'!$C$88:$D$127,2),"")</f>
        <v>Shooting Guard</v>
      </c>
      <c r="CC24" s="44" t="str">
        <f ca="1">IF(BV24&lt;&gt;"",VLOOKUP(CA24,'Players Stats'!$C$88:$E$127,3),"")</f>
        <v>Thabo Sefolosha</v>
      </c>
      <c r="CD24" s="27">
        <f t="shared" ca="1" si="36"/>
        <v>0.57722897878091206</v>
      </c>
      <c r="CE24" s="44">
        <f ca="1">IF(BV24&lt;&gt;"",VLOOKUP('Semi 2'!CA24-5*('Semi 2'!BX24-1),'Players Stats'!$B$136:$J$140,1+BY24),"")</f>
        <v>4.4549999999999999E-2</v>
      </c>
      <c r="CF24" s="44" t="str">
        <f t="shared" ca="1" si="70"/>
        <v>NO</v>
      </c>
      <c r="CG24" s="27">
        <f t="shared" ca="1" si="37"/>
        <v>0.56873586394445086</v>
      </c>
      <c r="CH24" s="44">
        <f ca="1">IF(BV24&lt;&gt;"",IF(CF24="NO",VLOOKUP(CA24,'Players Stats'!$C$88:$I$127,7),""),"")</f>
        <v>0.35555555555555557</v>
      </c>
      <c r="CI24" s="44">
        <f t="shared" ca="1" si="71"/>
        <v>2</v>
      </c>
      <c r="CJ24" s="27">
        <f t="shared" ca="1" si="38"/>
        <v>0.93544010554258938</v>
      </c>
      <c r="CK24" s="44">
        <f ca="1">IF(CF24="NO",VLOOKUP(CA24,'Players Stats'!$C$88:$H$127,7-'Semi 2'!CI24),"")</f>
        <v>0.48099999999999998</v>
      </c>
      <c r="CL24" s="44">
        <f t="shared" ca="1" si="72"/>
        <v>0</v>
      </c>
      <c r="CM24" s="27">
        <f t="shared" ca="1" si="39"/>
        <v>0.54533717535956772</v>
      </c>
      <c r="CN24" s="44" t="str">
        <f ca="1">IF(CM24="","",IF(CM24&lt;=VLOOKUP(CA24,'Players Stats'!$C$88:$L$127,10),"YES","NO"))</f>
        <v>NO</v>
      </c>
      <c r="CO24" s="27" t="str">
        <f t="shared" ca="1" si="40"/>
        <v/>
      </c>
      <c r="CP24" s="44" t="str">
        <f ca="1">IF(CN24="YES",IF(CO24&lt;=VLOOKUP(CA24,'Players Stats'!$C$88:$H$127,6),1,0),"")</f>
        <v/>
      </c>
      <c r="CQ24" s="27" t="str">
        <f t="shared" ca="1" si="41"/>
        <v/>
      </c>
      <c r="CR24" s="44" t="str">
        <f ca="1">IF(AND(CN24="YES",CQ24&lt;&gt;""),IF(CQ24&lt;=VLOOKUP(CA24,'Players Stats'!$C$88:$H$127,6),1,0),"")</f>
        <v/>
      </c>
      <c r="CS24" s="27">
        <f t="shared" ca="1" si="42"/>
        <v>0.26466458088712996</v>
      </c>
      <c r="CT24" s="44" t="str">
        <f ca="1">IF(CS24="","",IF(CS24&lt;=Simulation!$K$7,"YES","NO"))</f>
        <v>NO</v>
      </c>
      <c r="CU24" s="27">
        <f t="shared" ca="1" si="43"/>
        <v>0.84550087971474042</v>
      </c>
      <c r="CV24" s="44">
        <f ca="1">IF(CT24="NO",IF(CU24&lt;=Simulation!$K$9,BX24,BY24),"")</f>
        <v>8</v>
      </c>
      <c r="CX24" s="44">
        <f t="shared" ca="1" si="44"/>
        <v>4</v>
      </c>
      <c r="CY24" s="6" t="str">
        <f t="shared" ca="1" si="45"/>
        <v>-</v>
      </c>
      <c r="CZ24" s="44">
        <f t="shared" ca="1" si="46"/>
        <v>10</v>
      </c>
      <c r="DB24" s="44" t="str">
        <f t="shared" ca="1" si="3"/>
        <v/>
      </c>
      <c r="DC24" s="44" t="str">
        <f t="shared" ca="1" si="3"/>
        <v/>
      </c>
      <c r="DD24" s="44" t="str">
        <f t="shared" ca="1" si="3"/>
        <v/>
      </c>
      <c r="DE24" s="44"/>
      <c r="DF24" s="44">
        <f ca="1">IF(DF23&lt;&gt;"",IF(AND(DF23&lt;60*Simulation!$K$8, DF23+DG24&lt;60*Simulation!$K$8),DF23+DG24,""),"")</f>
        <v>172</v>
      </c>
      <c r="DG24" s="44">
        <f ca="1">IF(DF23&lt;&gt;"",IF(AND(EF23&lt;&gt;"", DH23=EF23),RANDBETWEEN(Simulation!$N$6,Simulation!$P$6),RANDBETWEEN(Simulation!$N$5,Simulation!$P$5)),"")</f>
        <v>9</v>
      </c>
      <c r="DH24" s="44">
        <f t="shared" ca="1" si="73"/>
        <v>5</v>
      </c>
      <c r="DI24" s="44">
        <f t="shared" ca="1" si="47"/>
        <v>8</v>
      </c>
      <c r="DJ24" s="27">
        <f t="shared" ca="1" si="48"/>
        <v>0.49461193984559548</v>
      </c>
      <c r="DK24" s="44">
        <f t="shared" ca="1" si="49"/>
        <v>23</v>
      </c>
      <c r="DL24" s="44" t="str">
        <f ca="1">IF(DF24&lt;&gt;"",VLOOKUP(DK24,'Players Stats'!$C$88:$D$127,2),"")</f>
        <v>Small Forward</v>
      </c>
      <c r="DM24" s="44" t="str">
        <f ca="1">IF(DF24&lt;&gt;"",VLOOKUP(DK24,'Players Stats'!$C$88:$E$127,3),"")</f>
        <v>Kevin Durant</v>
      </c>
      <c r="DN24" s="27">
        <f t="shared" ca="1" si="50"/>
        <v>0.81410452120765509</v>
      </c>
      <c r="DO24" s="44">
        <f ca="1">IF(DF24&lt;&gt;"",VLOOKUP('Semi 2'!DK24-5*('Semi 2'!DH24-1),'Players Stats'!$B$136:$J$140,1+DI24),"")</f>
        <v>0.123</v>
      </c>
      <c r="DP24" s="44" t="str">
        <f t="shared" ca="1" si="74"/>
        <v>NO</v>
      </c>
      <c r="DQ24" s="27">
        <f t="shared" ca="1" si="51"/>
        <v>0.42745223749949202</v>
      </c>
      <c r="DR24" s="44">
        <f ca="1">IF(DF24&lt;&gt;"",IF(DP24="NO",VLOOKUP(DK24,'Players Stats'!$C$88:$I$127,7),""),"")</f>
        <v>0.18807339449541285</v>
      </c>
      <c r="DS24" s="44">
        <f t="shared" ca="1" si="75"/>
        <v>2</v>
      </c>
      <c r="DT24" s="27">
        <f t="shared" ca="1" si="52"/>
        <v>0.50466815676612531</v>
      </c>
      <c r="DU24" s="44">
        <f ca="1">IF(DP24="NO",VLOOKUP(DK24,'Players Stats'!$C$88:$H$127,7-'Semi 2'!DS24),"")</f>
        <v>0.51</v>
      </c>
      <c r="DV24" s="44">
        <f t="shared" ca="1" si="76"/>
        <v>2</v>
      </c>
      <c r="DW24" s="27">
        <f t="shared" ca="1" si="53"/>
        <v>0.90637744465356529</v>
      </c>
      <c r="DX24" s="44" t="str">
        <f ca="1">IF(DW24="","",IF(DW24&lt;=VLOOKUP(DK24,'Players Stats'!$C$88:$L$127,10),"YES","NO"))</f>
        <v>NO</v>
      </c>
      <c r="DY24" s="27" t="str">
        <f t="shared" ca="1" si="54"/>
        <v/>
      </c>
      <c r="DZ24" s="44" t="str">
        <f ca="1">IF(DX24="YES",IF(DY24&lt;=VLOOKUP(DK24,'Players Stats'!$C$88:$H$127,6),1,0),"")</f>
        <v/>
      </c>
      <c r="EA24" s="27" t="str">
        <f t="shared" ca="1" si="55"/>
        <v/>
      </c>
      <c r="EB24" s="44" t="str">
        <f ca="1">IF(AND(DX24="YES",EA24&lt;&gt;""),IF(EA24&lt;=VLOOKUP(DK24,'Players Stats'!$C$88:$H$127,6),1,0),"")</f>
        <v/>
      </c>
      <c r="EC24" s="27" t="str">
        <f t="shared" ca="1" si="56"/>
        <v/>
      </c>
      <c r="ED24" s="44" t="str">
        <f ca="1">IF(EC24="","",IF(EC24&lt;=Simulation!$K$7,"YES","NO"))</f>
        <v/>
      </c>
      <c r="EE24" s="27" t="str">
        <f t="shared" ca="1" si="57"/>
        <v/>
      </c>
      <c r="EF24" s="44" t="str">
        <f ca="1">IF(ED24="NO",IF(EE24&lt;=Simulation!$K$9,DH24,DI24),"")</f>
        <v/>
      </c>
      <c r="EH24" s="44">
        <f t="shared" ca="1" si="58"/>
        <v>4</v>
      </c>
      <c r="EI24" s="6" t="str">
        <f t="shared" ca="1" si="59"/>
        <v>-</v>
      </c>
      <c r="EJ24" s="44">
        <f t="shared" ca="1" si="60"/>
        <v>6</v>
      </c>
      <c r="EL24" s="44" t="str">
        <f t="shared" ca="1" si="4"/>
        <v/>
      </c>
      <c r="EM24" s="44" t="str">
        <f t="shared" ca="1" si="4"/>
        <v/>
      </c>
      <c r="EN24" s="44" t="str">
        <f t="shared" ca="1" si="4"/>
        <v/>
      </c>
    </row>
    <row r="25" spans="2:144">
      <c r="B25" s="44">
        <f ca="1">IF(B24&lt;&gt;"",IF(AND(B24&lt;60*Simulation!$K$8, B24+C25&lt;60*Simulation!$K$8),B24+C25,""),"")</f>
        <v>216</v>
      </c>
      <c r="C25" s="44">
        <f ca="1">IF(B24&lt;&gt;"",IF(AND(AB24&lt;&gt;"", D24=AB24),RANDBETWEEN(Simulation!$N$6,Simulation!$P$6),RANDBETWEEN(Simulation!$N$5,Simulation!$P$5)),"")</f>
        <v>24</v>
      </c>
      <c r="D25" s="44">
        <f t="shared" ca="1" si="61"/>
        <v>5</v>
      </c>
      <c r="E25" s="44">
        <f t="shared" ca="1" si="5"/>
        <v>8</v>
      </c>
      <c r="F25" s="27">
        <f t="shared" ca="1" si="6"/>
        <v>0.93945966141400483</v>
      </c>
      <c r="G25" s="44">
        <f t="shared" ca="1" si="7"/>
        <v>25</v>
      </c>
      <c r="H25" s="44" t="str">
        <f ca="1">IF(B25&lt;&gt;"",VLOOKUP(G25,'Players Stats'!$C$88:$D$127,2),"")</f>
        <v>Center</v>
      </c>
      <c r="I25" s="44" t="str">
        <f ca="1">IF(B25&lt;&gt;"",VLOOKUP(G25,'Players Stats'!$C$88:$E$127,3),"")</f>
        <v>Kendrick Perkins</v>
      </c>
      <c r="J25" s="27">
        <f t="shared" ca="1" si="8"/>
        <v>0.40476937965922044</v>
      </c>
      <c r="K25" s="44">
        <f ca="1">IF(B25&lt;&gt;"",VLOOKUP('Semi 2'!G25-5*('Semi 2'!D25-1),'Players Stats'!$B$136:$J$140,1+E25),"")</f>
        <v>9.6400000000000013E-2</v>
      </c>
      <c r="L25" s="44" t="str">
        <f t="shared" ca="1" si="62"/>
        <v>NO</v>
      </c>
      <c r="M25" s="27">
        <f t="shared" ca="1" si="9"/>
        <v>0.69704128398910226</v>
      </c>
      <c r="N25" s="44">
        <f ca="1">IF(B25&lt;&gt;"",IF(L25="NO",VLOOKUP(G25,'Players Stats'!$C$88:$I$127,7),""),"")</f>
        <v>0</v>
      </c>
      <c r="O25" s="44">
        <f t="shared" ca="1" si="63"/>
        <v>2</v>
      </c>
      <c r="P25" s="27">
        <f t="shared" ca="1" si="10"/>
        <v>2.8636473718606226E-2</v>
      </c>
      <c r="Q25" s="44">
        <f ca="1">IF(L25="NO",VLOOKUP(G25,'Players Stats'!$C$88:$H$127,7-'Semi 2'!O25),"")</f>
        <v>0.45700000000000002</v>
      </c>
      <c r="R25" s="44">
        <f t="shared" ca="1" si="64"/>
        <v>2</v>
      </c>
      <c r="S25" s="27">
        <f t="shared" ca="1" si="11"/>
        <v>0.73806049062930135</v>
      </c>
      <c r="T25" s="44" t="str">
        <f ca="1">IF(S25="","",IF(S25&lt;=VLOOKUP(G25,'Players Stats'!$C$88:$L$127,10),"YES","NO"))</f>
        <v>NO</v>
      </c>
      <c r="U25" s="27" t="str">
        <f t="shared" ca="1" si="12"/>
        <v/>
      </c>
      <c r="V25" s="44" t="str">
        <f ca="1">IF(T25="YES",IF(U25&lt;=VLOOKUP(G25,'Players Stats'!$C$88:$H$127,6),1,0),"")</f>
        <v/>
      </c>
      <c r="W25" s="27" t="str">
        <f t="shared" ca="1" si="13"/>
        <v/>
      </c>
      <c r="X25" s="44" t="str">
        <f ca="1">IF(AND(T25="YES",W25&lt;&gt;""),IF(W25&lt;=VLOOKUP(G25,'Players Stats'!$C$88:$H$127,6),1,0),"")</f>
        <v/>
      </c>
      <c r="Y25" s="27" t="str">
        <f t="shared" ca="1" si="14"/>
        <v/>
      </c>
      <c r="Z25" s="44" t="str">
        <f ca="1">IF(Y25="","",IF(Y25&lt;=Simulation!$K$7,"YES","NO"))</f>
        <v/>
      </c>
      <c r="AA25" s="27" t="str">
        <f t="shared" ca="1" si="15"/>
        <v/>
      </c>
      <c r="AB25" s="44" t="str">
        <f ca="1">IF(Z25="NO",IF(AA25&lt;=Simulation!$K$9,D25,E25),"")</f>
        <v/>
      </c>
      <c r="AD25" s="44">
        <f t="shared" ca="1" si="16"/>
        <v>7</v>
      </c>
      <c r="AE25" s="6" t="str">
        <f t="shared" ca="1" si="17"/>
        <v>-</v>
      </c>
      <c r="AF25" s="44">
        <f t="shared" ca="1" si="18"/>
        <v>5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247</v>
      </c>
      <c r="AM25" s="44">
        <f ca="1">IF(AL24&lt;&gt;"",IF(AND(BL24&lt;&gt;"", AN24=BL24),RANDBETWEEN(Simulation!$N$6,Simulation!$P$6),RANDBETWEEN(Simulation!$N$5,Simulation!$P$5)),"")</f>
        <v>14</v>
      </c>
      <c r="AN25" s="44">
        <f t="shared" ca="1" si="65"/>
        <v>8</v>
      </c>
      <c r="AO25" s="44">
        <f t="shared" ca="1" si="19"/>
        <v>5</v>
      </c>
      <c r="AP25" s="27">
        <f t="shared" ca="1" si="20"/>
        <v>9.7186865385726739E-2</v>
      </c>
      <c r="AQ25" s="44">
        <f t="shared" ca="1" si="21"/>
        <v>36</v>
      </c>
      <c r="AR25" s="44" t="str">
        <f ca="1">IF(AL25&lt;&gt;"",VLOOKUP(AQ25,'Players Stats'!$C$88:$D$127,2),"")</f>
        <v>Point Guard</v>
      </c>
      <c r="AS25" s="44" t="str">
        <f ca="1">IF(AL25&lt;&gt;"",VLOOKUP(AQ25,'Players Stats'!$C$88:$E$127,3),"")</f>
        <v>Danny Green</v>
      </c>
      <c r="AT25" s="27">
        <f t="shared" ca="1" si="22"/>
        <v>0.19180628686194967</v>
      </c>
      <c r="AU25" s="44">
        <f ca="1">IF(AL25&lt;&gt;"",VLOOKUP('Semi 2'!AQ25-5*('Semi 2'!AN25-1),'Players Stats'!$B$136:$J$140,1+AO25),"")</f>
        <v>8.5750000000000007E-2</v>
      </c>
      <c r="AV25" s="44" t="str">
        <f t="shared" ca="1" si="66"/>
        <v>NO</v>
      </c>
      <c r="AW25" s="27">
        <f t="shared" ca="1" si="23"/>
        <v>0.27031676852539066</v>
      </c>
      <c r="AX25" s="44">
        <f ca="1">IF(AL25&lt;&gt;"",IF(AV25="NO",VLOOKUP(AQ25,'Players Stats'!$C$88:$I$127,7),""),"")</f>
        <v>0.38518518518518519</v>
      </c>
      <c r="AY25" s="44">
        <f t="shared" ca="1" si="67"/>
        <v>3</v>
      </c>
      <c r="AZ25" s="27">
        <f t="shared" ca="1" si="24"/>
        <v>0.44129958580271744</v>
      </c>
      <c r="BA25" s="44">
        <f ca="1">IF(AV25="NO",VLOOKUP(AQ25,'Players Stats'!$C$88:$H$127,7-'Semi 2'!AY25),"")</f>
        <v>0.42899999999999999</v>
      </c>
      <c r="BB25" s="44">
        <f t="shared" ca="1" si="68"/>
        <v>0</v>
      </c>
      <c r="BC25" s="27" t="str">
        <f t="shared" ca="1" si="25"/>
        <v/>
      </c>
      <c r="BD25" s="44" t="str">
        <f ca="1">IF(BC25="","",IF(BC25&lt;=VLOOKUP(AQ25,'Players Stats'!$C$88:$L$127,10),"YES","NO"))</f>
        <v/>
      </c>
      <c r="BE25" s="27" t="str">
        <f t="shared" ca="1" si="26"/>
        <v/>
      </c>
      <c r="BF25" s="44" t="str">
        <f ca="1">IF(BD25="YES",IF(BE25&lt;=VLOOKUP(AQ25,'Players Stats'!$C$88:$H$127,6),1,0),"")</f>
        <v/>
      </c>
      <c r="BG25" s="27" t="str">
        <f t="shared" ca="1" si="27"/>
        <v/>
      </c>
      <c r="BH25" s="44" t="str">
        <f ca="1">IF(AND(BD25="YES",BG25&lt;&gt;""),IF(BG25&lt;=VLOOKUP(AQ25,'Players Stats'!$C$88:$H$127,6),1,0),"")</f>
        <v/>
      </c>
      <c r="BI25" s="27" t="str">
        <f t="shared" ca="1" si="28"/>
        <v/>
      </c>
      <c r="BJ25" s="44" t="str">
        <f ca="1">IF(BI25="","",IF(BI25&lt;=Simulation!$K$7,"YES","NO"))</f>
        <v/>
      </c>
      <c r="BK25" s="27" t="str">
        <f t="shared" ca="1" si="29"/>
        <v/>
      </c>
      <c r="BL25" s="44" t="str">
        <f ca="1">IF(BJ25="NO",IF(BK25&lt;=Simulation!$K$9,AN25,AO25),"")</f>
        <v/>
      </c>
      <c r="BN25" s="44">
        <f t="shared" ca="1" si="30"/>
        <v>6</v>
      </c>
      <c r="BO25" s="6" t="str">
        <f t="shared" ca="1" si="31"/>
        <v>-</v>
      </c>
      <c r="BP25" s="44">
        <f t="shared" ca="1" si="32"/>
        <v>4</v>
      </c>
      <c r="BR25" s="44" t="str">
        <f t="shared" ca="1" si="2"/>
        <v/>
      </c>
      <c r="BS25" s="44" t="str">
        <f t="shared" ca="1" si="2"/>
        <v/>
      </c>
      <c r="BT25" s="44" t="str">
        <f t="shared" ca="1" si="2"/>
        <v/>
      </c>
      <c r="BU25" s="44"/>
      <c r="BV25" s="44">
        <f ca="1">IF(BV24&lt;&gt;"",IF(AND(BV24&lt;60*Simulation!$K$8, BV24+BW25&lt;60*Simulation!$K$8),BV24+BW25,""),"")</f>
        <v>218</v>
      </c>
      <c r="BW25" s="44">
        <f ca="1">IF(BV24&lt;&gt;"",IF(AND(CV24&lt;&gt;"", BX24=CV24),RANDBETWEEN(Simulation!$N$6,Simulation!$P$6),RANDBETWEEN(Simulation!$N$5,Simulation!$P$5)),"")</f>
        <v>11</v>
      </c>
      <c r="BX25" s="44">
        <f t="shared" ca="1" si="69"/>
        <v>8</v>
      </c>
      <c r="BY25" s="44">
        <f t="shared" ca="1" si="33"/>
        <v>5</v>
      </c>
      <c r="BZ25" s="27">
        <f t="shared" ca="1" si="34"/>
        <v>0.28736185743521359</v>
      </c>
      <c r="CA25" s="44">
        <f t="shared" ca="1" si="35"/>
        <v>37</v>
      </c>
      <c r="CB25" s="44" t="str">
        <f ca="1">IF(BV25&lt;&gt;"",VLOOKUP(CA25,'Players Stats'!$C$88:$D$127,2),"")</f>
        <v>Shooting Guard</v>
      </c>
      <c r="CC25" s="44" t="str">
        <f ca="1">IF(BV25&lt;&gt;"",VLOOKUP(CA25,'Players Stats'!$C$88:$E$127,3),"")</f>
        <v>Tony Parker</v>
      </c>
      <c r="CD25" s="27">
        <f t="shared" ca="1" si="36"/>
        <v>0.2681745041391036</v>
      </c>
      <c r="CE25" s="44">
        <f ca="1">IF(BV25&lt;&gt;"",VLOOKUP('Semi 2'!CA25-5*('Semi 2'!BX25-1),'Players Stats'!$B$136:$J$140,1+BY25),"")</f>
        <v>0.10769999999999999</v>
      </c>
      <c r="CF25" s="44" t="str">
        <f t="shared" ca="1" si="70"/>
        <v>NO</v>
      </c>
      <c r="CG25" s="27">
        <f t="shared" ca="1" si="37"/>
        <v>0.41214679753093486</v>
      </c>
      <c r="CH25" s="44">
        <f ca="1">IF(BV25&lt;&gt;"",IF(CF25="NO",VLOOKUP(CA25,'Players Stats'!$C$88:$I$127,7),""),"")</f>
        <v>6.2111801242236017E-2</v>
      </c>
      <c r="CI25" s="44">
        <f t="shared" ca="1" si="71"/>
        <v>2</v>
      </c>
      <c r="CJ25" s="27">
        <f t="shared" ca="1" si="38"/>
        <v>0.22430330864233983</v>
      </c>
      <c r="CK25" s="44">
        <f ca="1">IF(CF25="NO",VLOOKUP(CA25,'Players Stats'!$C$88:$H$127,7-'Semi 2'!CI25),"")</f>
        <v>0.52200000000000002</v>
      </c>
      <c r="CL25" s="44">
        <f t="shared" ca="1" si="72"/>
        <v>2</v>
      </c>
      <c r="CM25" s="27">
        <f t="shared" ca="1" si="39"/>
        <v>0.20188590252458793</v>
      </c>
      <c r="CN25" s="44" t="str">
        <f ca="1">IF(CM25="","",IF(CM25&lt;=VLOOKUP(CA25,'Players Stats'!$C$88:$L$127,10),"YES","NO"))</f>
        <v>NO</v>
      </c>
      <c r="CO25" s="27" t="str">
        <f t="shared" ca="1" si="40"/>
        <v/>
      </c>
      <c r="CP25" s="44" t="str">
        <f ca="1">IF(CN25="YES",IF(CO25&lt;=VLOOKUP(CA25,'Players Stats'!$C$88:$H$127,6),1,0),"")</f>
        <v/>
      </c>
      <c r="CQ25" s="27" t="str">
        <f t="shared" ca="1" si="41"/>
        <v/>
      </c>
      <c r="CR25" s="44" t="str">
        <f ca="1">IF(AND(CN25="YES",CQ25&lt;&gt;""),IF(CQ25&lt;=VLOOKUP(CA25,'Players Stats'!$C$88:$H$127,6),1,0),"")</f>
        <v/>
      </c>
      <c r="CS25" s="27" t="str">
        <f t="shared" ca="1" si="42"/>
        <v/>
      </c>
      <c r="CT25" s="44" t="str">
        <f ca="1">IF(CS25="","",IF(CS25&lt;=Simulation!$K$7,"YES","NO"))</f>
        <v/>
      </c>
      <c r="CU25" s="27" t="str">
        <f t="shared" ca="1" si="43"/>
        <v/>
      </c>
      <c r="CV25" s="44" t="str">
        <f ca="1">IF(CT25="NO",IF(CU25&lt;=Simulation!$K$9,BX25,BY25),"")</f>
        <v/>
      </c>
      <c r="CX25" s="44">
        <f t="shared" ca="1" si="44"/>
        <v>4</v>
      </c>
      <c r="CY25" s="6" t="str">
        <f t="shared" ca="1" si="45"/>
        <v>-</v>
      </c>
      <c r="CZ25" s="44">
        <f t="shared" ca="1" si="46"/>
        <v>12</v>
      </c>
      <c r="DB25" s="44" t="str">
        <f t="shared" ca="1" si="3"/>
        <v/>
      </c>
      <c r="DC25" s="44" t="str">
        <f t="shared" ca="1" si="3"/>
        <v/>
      </c>
      <c r="DD25" s="44" t="str">
        <f t="shared" ca="1" si="3"/>
        <v/>
      </c>
      <c r="DE25" s="44"/>
      <c r="DF25" s="44">
        <f ca="1">IF(DF24&lt;&gt;"",IF(AND(DF24&lt;60*Simulation!$K$8, DF24+DG25&lt;60*Simulation!$K$8),DF24+DG25,""),"")</f>
        <v>188</v>
      </c>
      <c r="DG25" s="44">
        <f ca="1">IF(DF24&lt;&gt;"",IF(AND(EF24&lt;&gt;"", DH24=EF24),RANDBETWEEN(Simulation!$N$6,Simulation!$P$6),RANDBETWEEN(Simulation!$N$5,Simulation!$P$5)),"")</f>
        <v>16</v>
      </c>
      <c r="DH25" s="44">
        <f t="shared" ca="1" si="73"/>
        <v>8</v>
      </c>
      <c r="DI25" s="44">
        <f t="shared" ca="1" si="47"/>
        <v>5</v>
      </c>
      <c r="DJ25" s="27">
        <f t="shared" ca="1" si="48"/>
        <v>0.58532735690347204</v>
      </c>
      <c r="DK25" s="44">
        <f t="shared" ca="1" si="49"/>
        <v>38</v>
      </c>
      <c r="DL25" s="44" t="str">
        <f ca="1">IF(DF25&lt;&gt;"",VLOOKUP(DK25,'Players Stats'!$C$88:$D$127,2),"")</f>
        <v>Small Forward</v>
      </c>
      <c r="DM25" s="44" t="str">
        <f ca="1">IF(DF25&lt;&gt;"",VLOOKUP(DK25,'Players Stats'!$C$88:$E$127,3),"")</f>
        <v>Kawhi Leonard</v>
      </c>
      <c r="DN25" s="27">
        <f t="shared" ca="1" si="50"/>
        <v>8.3185063620295097E-2</v>
      </c>
      <c r="DO25" s="44">
        <f ca="1">IF(DF25&lt;&gt;"",VLOOKUP('Semi 2'!DK25-5*('Semi 2'!DH25-1),'Players Stats'!$B$136:$J$140,1+DI25),"")</f>
        <v>0.13515000000000002</v>
      </c>
      <c r="DP25" s="44" t="str">
        <f t="shared" ca="1" si="74"/>
        <v>YES</v>
      </c>
      <c r="DQ25" s="27" t="str">
        <f t="shared" ca="1" si="51"/>
        <v/>
      </c>
      <c r="DR25" s="44" t="str">
        <f ca="1">IF(DF25&lt;&gt;"",IF(DP25="NO",VLOOKUP(DK25,'Players Stats'!$C$88:$I$127,7),""),"")</f>
        <v/>
      </c>
      <c r="DS25" s="44" t="str">
        <f t="shared" ca="1" si="75"/>
        <v/>
      </c>
      <c r="DT25" s="27" t="str">
        <f t="shared" ca="1" si="52"/>
        <v/>
      </c>
      <c r="DU25" s="44" t="str">
        <f ca="1">IF(DP25="NO",VLOOKUP(DK25,'Players Stats'!$C$88:$H$127,7-'Semi 2'!DS25),"")</f>
        <v/>
      </c>
      <c r="DV25" s="44" t="str">
        <f t="shared" ca="1" si="76"/>
        <v/>
      </c>
      <c r="DW25" s="27" t="str">
        <f t="shared" ca="1" si="53"/>
        <v/>
      </c>
      <c r="DX25" s="44" t="str">
        <f ca="1">IF(DW25="","",IF(DW25&lt;=VLOOKUP(DK25,'Players Stats'!$C$88:$L$127,10),"YES","NO"))</f>
        <v/>
      </c>
      <c r="DY25" s="27" t="str">
        <f t="shared" ca="1" si="54"/>
        <v/>
      </c>
      <c r="DZ25" s="44" t="str">
        <f ca="1">IF(DX25="YES",IF(DY25&lt;=VLOOKUP(DK25,'Players Stats'!$C$88:$H$127,6),1,0),"")</f>
        <v/>
      </c>
      <c r="EA25" s="27" t="str">
        <f t="shared" ca="1" si="55"/>
        <v/>
      </c>
      <c r="EB25" s="44" t="str">
        <f ca="1">IF(AND(DX25="YES",EA25&lt;&gt;""),IF(EA25&lt;=VLOOKUP(DK25,'Players Stats'!$C$88:$H$127,6),1,0),"")</f>
        <v/>
      </c>
      <c r="EC25" s="27" t="str">
        <f t="shared" ca="1" si="56"/>
        <v/>
      </c>
      <c r="ED25" s="44" t="str">
        <f ca="1">IF(EC25="","",IF(EC25&lt;=Simulation!$K$7,"YES","NO"))</f>
        <v/>
      </c>
      <c r="EE25" s="27" t="str">
        <f t="shared" ca="1" si="57"/>
        <v/>
      </c>
      <c r="EF25" s="44" t="str">
        <f ca="1">IF(ED25="NO",IF(EE25&lt;=Simulation!$K$9,DH25,DI25),"")</f>
        <v/>
      </c>
      <c r="EH25" s="44">
        <f t="shared" ca="1" si="58"/>
        <v>4</v>
      </c>
      <c r="EI25" s="6" t="str">
        <f t="shared" ca="1" si="59"/>
        <v>-</v>
      </c>
      <c r="EJ25" s="44">
        <f t="shared" ca="1" si="60"/>
        <v>6</v>
      </c>
      <c r="EL25" s="44" t="str">
        <f t="shared" ca="1" si="4"/>
        <v/>
      </c>
      <c r="EM25" s="44" t="str">
        <f t="shared" ca="1" si="4"/>
        <v/>
      </c>
      <c r="EN25" s="44" t="str">
        <f t="shared" ca="1" si="4"/>
        <v/>
      </c>
    </row>
    <row r="26" spans="2:144">
      <c r="B26" s="44">
        <f ca="1">IF(B25&lt;&gt;"",IF(AND(B25&lt;60*Simulation!$K$8, B25+C26&lt;60*Simulation!$K$8),B25+C26,""),"")</f>
        <v>231</v>
      </c>
      <c r="C26" s="44">
        <f ca="1">IF(B25&lt;&gt;"",IF(AND(AB25&lt;&gt;"", D25=AB25),RANDBETWEEN(Simulation!$N$6,Simulation!$P$6),RANDBETWEEN(Simulation!$N$5,Simulation!$P$5)),"")</f>
        <v>15</v>
      </c>
      <c r="D26" s="44">
        <f t="shared" ca="1" si="61"/>
        <v>8</v>
      </c>
      <c r="E26" s="44">
        <f t="shared" ca="1" si="5"/>
        <v>5</v>
      </c>
      <c r="F26" s="27">
        <f t="shared" ca="1" si="6"/>
        <v>0.24752952784844906</v>
      </c>
      <c r="G26" s="44">
        <f t="shared" ca="1" si="7"/>
        <v>37</v>
      </c>
      <c r="H26" s="44" t="str">
        <f ca="1">IF(B26&lt;&gt;"",VLOOKUP(G26,'Players Stats'!$C$88:$D$127,2),"")</f>
        <v>Shooting Guard</v>
      </c>
      <c r="I26" s="44" t="str">
        <f ca="1">IF(B26&lt;&gt;"",VLOOKUP(G26,'Players Stats'!$C$88:$E$127,3),"")</f>
        <v>Tony Parker</v>
      </c>
      <c r="J26" s="27">
        <f t="shared" ca="1" si="8"/>
        <v>0.55159315378470508</v>
      </c>
      <c r="K26" s="44">
        <f ca="1">IF(B26&lt;&gt;"",VLOOKUP('Semi 2'!G26-5*('Semi 2'!D26-1),'Players Stats'!$B$136:$J$140,1+E26),"")</f>
        <v>0.10769999999999999</v>
      </c>
      <c r="L26" s="44" t="str">
        <f t="shared" ca="1" si="62"/>
        <v>NO</v>
      </c>
      <c r="M26" s="27">
        <f t="shared" ca="1" si="9"/>
        <v>0.18704551737788855</v>
      </c>
      <c r="N26" s="44">
        <f ca="1">IF(B26&lt;&gt;"",IF(L26="NO",VLOOKUP(G26,'Players Stats'!$C$88:$I$127,7),""),"")</f>
        <v>6.2111801242236017E-2</v>
      </c>
      <c r="O26" s="44">
        <f t="shared" ca="1" si="63"/>
        <v>2</v>
      </c>
      <c r="P26" s="27">
        <f t="shared" ca="1" si="10"/>
        <v>0.28419213327438131</v>
      </c>
      <c r="Q26" s="44">
        <f ca="1">IF(L26="NO",VLOOKUP(G26,'Players Stats'!$C$88:$H$127,7-'Semi 2'!O26),"")</f>
        <v>0.52200000000000002</v>
      </c>
      <c r="R26" s="44">
        <f t="shared" ca="1" si="64"/>
        <v>2</v>
      </c>
      <c r="S26" s="27">
        <f t="shared" ca="1" si="11"/>
        <v>0.66050666804205338</v>
      </c>
      <c r="T26" s="44" t="str">
        <f ca="1">IF(S26="","",IF(S26&lt;=VLOOKUP(G26,'Players Stats'!$C$88:$L$127,10),"YES","NO"))</f>
        <v>NO</v>
      </c>
      <c r="U26" s="27" t="str">
        <f t="shared" ca="1" si="12"/>
        <v/>
      </c>
      <c r="V26" s="44" t="str">
        <f ca="1">IF(T26="YES",IF(U26&lt;=VLOOKUP(G26,'Players Stats'!$C$88:$H$127,6),1,0),"")</f>
        <v/>
      </c>
      <c r="W26" s="27" t="str">
        <f t="shared" ca="1" si="13"/>
        <v/>
      </c>
      <c r="X26" s="44" t="str">
        <f ca="1">IF(AND(T26="YES",W26&lt;&gt;""),IF(W26&lt;=VLOOKUP(G26,'Players Stats'!$C$88:$H$127,6),1,0),"")</f>
        <v/>
      </c>
      <c r="Y26" s="27" t="str">
        <f t="shared" ca="1" si="14"/>
        <v/>
      </c>
      <c r="Z26" s="44" t="str">
        <f ca="1">IF(Y26="","",IF(Y26&lt;=Simulation!$K$7,"YES","NO"))</f>
        <v/>
      </c>
      <c r="AA26" s="27" t="str">
        <f t="shared" ca="1" si="15"/>
        <v/>
      </c>
      <c r="AB26" s="44" t="str">
        <f ca="1">IF(Z26="NO",IF(AA26&lt;=Simulation!$K$9,D26,E26),"")</f>
        <v/>
      </c>
      <c r="AD26" s="44">
        <f t="shared" ca="1" si="16"/>
        <v>7</v>
      </c>
      <c r="AE26" s="6" t="str">
        <f t="shared" ca="1" si="17"/>
        <v>-</v>
      </c>
      <c r="AF26" s="44">
        <f t="shared" ca="1" si="18"/>
        <v>7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263</v>
      </c>
      <c r="AM26" s="44">
        <f ca="1">IF(AL25&lt;&gt;"",IF(AND(BL25&lt;&gt;"", AN25=BL25),RANDBETWEEN(Simulation!$N$6,Simulation!$P$6),RANDBETWEEN(Simulation!$N$5,Simulation!$P$5)),"")</f>
        <v>16</v>
      </c>
      <c r="AN26" s="44">
        <f t="shared" ca="1" si="65"/>
        <v>5</v>
      </c>
      <c r="AO26" s="44">
        <f t="shared" ca="1" si="19"/>
        <v>8</v>
      </c>
      <c r="AP26" s="27">
        <f t="shared" ca="1" si="20"/>
        <v>0.46859462903200877</v>
      </c>
      <c r="AQ26" s="44">
        <f t="shared" ca="1" si="21"/>
        <v>23</v>
      </c>
      <c r="AR26" s="44" t="str">
        <f ca="1">IF(AL26&lt;&gt;"",VLOOKUP(AQ26,'Players Stats'!$C$88:$D$127,2),"")</f>
        <v>Small Forward</v>
      </c>
      <c r="AS26" s="44" t="str">
        <f ca="1">IF(AL26&lt;&gt;"",VLOOKUP(AQ26,'Players Stats'!$C$88:$E$127,3),"")</f>
        <v>Kevin Durant</v>
      </c>
      <c r="AT26" s="27">
        <f t="shared" ca="1" si="22"/>
        <v>0.7066446475950019</v>
      </c>
      <c r="AU26" s="44">
        <f ca="1">IF(AL26&lt;&gt;"",VLOOKUP('Semi 2'!AQ26-5*('Semi 2'!AN26-1),'Players Stats'!$B$136:$J$140,1+AO26),"")</f>
        <v>0.123</v>
      </c>
      <c r="AV26" s="44" t="str">
        <f t="shared" ca="1" si="66"/>
        <v>NO</v>
      </c>
      <c r="AW26" s="27">
        <f t="shared" ca="1" si="23"/>
        <v>0.69862484884763687</v>
      </c>
      <c r="AX26" s="44">
        <f ca="1">IF(AL26&lt;&gt;"",IF(AV26="NO",VLOOKUP(AQ26,'Players Stats'!$C$88:$I$127,7),""),"")</f>
        <v>0.18807339449541285</v>
      </c>
      <c r="AY26" s="44">
        <f t="shared" ca="1" si="67"/>
        <v>2</v>
      </c>
      <c r="AZ26" s="27">
        <f t="shared" ca="1" si="24"/>
        <v>0.13016766791909606</v>
      </c>
      <c r="BA26" s="44">
        <f ca="1">IF(AV26="NO",VLOOKUP(AQ26,'Players Stats'!$C$88:$H$127,7-'Semi 2'!AY26),"")</f>
        <v>0.51</v>
      </c>
      <c r="BB26" s="44">
        <f t="shared" ca="1" si="68"/>
        <v>2</v>
      </c>
      <c r="BC26" s="27">
        <f t="shared" ca="1" si="25"/>
        <v>0.28124018180522847</v>
      </c>
      <c r="BD26" s="44" t="str">
        <f ca="1">IF(BC26="","",IF(BC26&lt;=VLOOKUP(AQ26,'Players Stats'!$C$88:$L$127,10),"YES","NO"))</f>
        <v>NO</v>
      </c>
      <c r="BE26" s="27" t="str">
        <f t="shared" ca="1" si="26"/>
        <v/>
      </c>
      <c r="BF26" s="44" t="str">
        <f ca="1">IF(BD26="YES",IF(BE26&lt;=VLOOKUP(AQ26,'Players Stats'!$C$88:$H$127,6),1,0),"")</f>
        <v/>
      </c>
      <c r="BG26" s="27" t="str">
        <f t="shared" ca="1" si="27"/>
        <v/>
      </c>
      <c r="BH26" s="44" t="str">
        <f ca="1">IF(AND(BD26="YES",BG26&lt;&gt;""),IF(BG26&lt;=VLOOKUP(AQ26,'Players Stats'!$C$88:$H$127,6),1,0),"")</f>
        <v/>
      </c>
      <c r="BI26" s="27" t="str">
        <f t="shared" ca="1" si="28"/>
        <v/>
      </c>
      <c r="BJ26" s="44" t="str">
        <f ca="1">IF(BI26="","",IF(BI26&lt;=Simulation!$K$7,"YES","NO"))</f>
        <v/>
      </c>
      <c r="BK26" s="27" t="str">
        <f t="shared" ca="1" si="29"/>
        <v/>
      </c>
      <c r="BL26" s="44" t="str">
        <f ca="1">IF(BJ26="NO",IF(BK26&lt;=Simulation!$K$9,AN26,AO26),"")</f>
        <v/>
      </c>
      <c r="BN26" s="44">
        <f t="shared" ca="1" si="30"/>
        <v>8</v>
      </c>
      <c r="BO26" s="6" t="str">
        <f t="shared" ca="1" si="31"/>
        <v>-</v>
      </c>
      <c r="BP26" s="44">
        <f t="shared" ca="1" si="32"/>
        <v>4</v>
      </c>
      <c r="BR26" s="44" t="str">
        <f t="shared" ca="1" si="2"/>
        <v/>
      </c>
      <c r="BS26" s="44" t="str">
        <f t="shared" ca="1" si="2"/>
        <v/>
      </c>
      <c r="BT26" s="44" t="str">
        <f t="shared" ca="1" si="2"/>
        <v/>
      </c>
      <c r="BU26" s="44"/>
      <c r="BV26" s="44">
        <f ca="1">IF(BV25&lt;&gt;"",IF(AND(BV25&lt;60*Simulation!$K$8, BV25+BW26&lt;60*Simulation!$K$8),BV25+BW26,""),"")</f>
        <v>242</v>
      </c>
      <c r="BW26" s="44">
        <f ca="1">IF(BV25&lt;&gt;"",IF(AND(CV25&lt;&gt;"", BX25=CV25),RANDBETWEEN(Simulation!$N$6,Simulation!$P$6),RANDBETWEEN(Simulation!$N$5,Simulation!$P$5)),"")</f>
        <v>24</v>
      </c>
      <c r="BX26" s="44">
        <f t="shared" ca="1" si="69"/>
        <v>5</v>
      </c>
      <c r="BY26" s="44">
        <f t="shared" ca="1" si="33"/>
        <v>8</v>
      </c>
      <c r="BZ26" s="27">
        <f t="shared" ca="1" si="34"/>
        <v>0.93819109858388328</v>
      </c>
      <c r="CA26" s="44">
        <f t="shared" ca="1" si="35"/>
        <v>25</v>
      </c>
      <c r="CB26" s="44" t="str">
        <f ca="1">IF(BV26&lt;&gt;"",VLOOKUP(CA26,'Players Stats'!$C$88:$D$127,2),"")</f>
        <v>Center</v>
      </c>
      <c r="CC26" s="44" t="str">
        <f ca="1">IF(BV26&lt;&gt;"",VLOOKUP(CA26,'Players Stats'!$C$88:$E$127,3),"")</f>
        <v>Kendrick Perkins</v>
      </c>
      <c r="CD26" s="27">
        <f t="shared" ca="1" si="36"/>
        <v>0.27321143296547556</v>
      </c>
      <c r="CE26" s="44">
        <f ca="1">IF(BV26&lt;&gt;"",VLOOKUP('Semi 2'!CA26-5*('Semi 2'!BX26-1),'Players Stats'!$B$136:$J$140,1+BY26),"")</f>
        <v>9.6400000000000013E-2</v>
      </c>
      <c r="CF26" s="44" t="str">
        <f t="shared" ca="1" si="70"/>
        <v>NO</v>
      </c>
      <c r="CG26" s="27">
        <f t="shared" ca="1" si="37"/>
        <v>2.1235715455973248E-2</v>
      </c>
      <c r="CH26" s="44">
        <f ca="1">IF(BV26&lt;&gt;"",IF(CF26="NO",VLOOKUP(CA26,'Players Stats'!$C$88:$I$127,7),""),"")</f>
        <v>0</v>
      </c>
      <c r="CI26" s="44">
        <f t="shared" ca="1" si="71"/>
        <v>2</v>
      </c>
      <c r="CJ26" s="27">
        <f t="shared" ca="1" si="38"/>
        <v>0.1630383861645468</v>
      </c>
      <c r="CK26" s="44">
        <f ca="1">IF(CF26="NO",VLOOKUP(CA26,'Players Stats'!$C$88:$H$127,7-'Semi 2'!CI26),"")</f>
        <v>0.45700000000000002</v>
      </c>
      <c r="CL26" s="44">
        <f t="shared" ca="1" si="72"/>
        <v>2</v>
      </c>
      <c r="CM26" s="27">
        <f t="shared" ca="1" si="39"/>
        <v>0.23136162406747574</v>
      </c>
      <c r="CN26" s="44" t="str">
        <f ca="1">IF(CM26="","",IF(CM26&lt;=VLOOKUP(CA26,'Players Stats'!$C$88:$L$127,10),"YES","NO"))</f>
        <v>NO</v>
      </c>
      <c r="CO26" s="27" t="str">
        <f t="shared" ca="1" si="40"/>
        <v/>
      </c>
      <c r="CP26" s="44" t="str">
        <f ca="1">IF(CN26="YES",IF(CO26&lt;=VLOOKUP(CA26,'Players Stats'!$C$88:$H$127,6),1,0),"")</f>
        <v/>
      </c>
      <c r="CQ26" s="27" t="str">
        <f t="shared" ca="1" si="41"/>
        <v/>
      </c>
      <c r="CR26" s="44" t="str">
        <f ca="1">IF(AND(CN26="YES",CQ26&lt;&gt;""),IF(CQ26&lt;=VLOOKUP(CA26,'Players Stats'!$C$88:$H$127,6),1,0),"")</f>
        <v/>
      </c>
      <c r="CS26" s="27" t="str">
        <f t="shared" ca="1" si="42"/>
        <v/>
      </c>
      <c r="CT26" s="44" t="str">
        <f ca="1">IF(CS26="","",IF(CS26&lt;=Simulation!$K$7,"YES","NO"))</f>
        <v/>
      </c>
      <c r="CU26" s="27" t="str">
        <f t="shared" ca="1" si="43"/>
        <v/>
      </c>
      <c r="CV26" s="44" t="str">
        <f ca="1">IF(CT26="NO",IF(CU26&lt;=Simulation!$K$9,BX26,BY26),"")</f>
        <v/>
      </c>
      <c r="CX26" s="44">
        <f t="shared" ca="1" si="44"/>
        <v>6</v>
      </c>
      <c r="CY26" s="6" t="str">
        <f t="shared" ca="1" si="45"/>
        <v>-</v>
      </c>
      <c r="CZ26" s="44">
        <f t="shared" ca="1" si="46"/>
        <v>12</v>
      </c>
      <c r="DB26" s="44" t="str">
        <f t="shared" ca="1" si="3"/>
        <v/>
      </c>
      <c r="DC26" s="44" t="str">
        <f t="shared" ca="1" si="3"/>
        <v/>
      </c>
      <c r="DD26" s="44" t="str">
        <f t="shared" ca="1" si="3"/>
        <v/>
      </c>
      <c r="DE26" s="44"/>
      <c r="DF26" s="44">
        <f ca="1">IF(DF25&lt;&gt;"",IF(AND(DF25&lt;60*Simulation!$K$8, DF25+DG26&lt;60*Simulation!$K$8),DF25+DG26,""),"")</f>
        <v>201</v>
      </c>
      <c r="DG26" s="44">
        <f ca="1">IF(DF25&lt;&gt;"",IF(AND(EF25&lt;&gt;"", DH25=EF25),RANDBETWEEN(Simulation!$N$6,Simulation!$P$6),RANDBETWEEN(Simulation!$N$5,Simulation!$P$5)),"")</f>
        <v>13</v>
      </c>
      <c r="DH26" s="44">
        <f t="shared" ca="1" si="73"/>
        <v>5</v>
      </c>
      <c r="DI26" s="44">
        <f t="shared" ca="1" si="47"/>
        <v>8</v>
      </c>
      <c r="DJ26" s="27">
        <f t="shared" ca="1" si="48"/>
        <v>0.91442829387068947</v>
      </c>
      <c r="DK26" s="44">
        <f t="shared" ca="1" si="49"/>
        <v>25</v>
      </c>
      <c r="DL26" s="44" t="str">
        <f ca="1">IF(DF26&lt;&gt;"",VLOOKUP(DK26,'Players Stats'!$C$88:$D$127,2),"")</f>
        <v>Center</v>
      </c>
      <c r="DM26" s="44" t="str">
        <f ca="1">IF(DF26&lt;&gt;"",VLOOKUP(DK26,'Players Stats'!$C$88:$E$127,3),"")</f>
        <v>Kendrick Perkins</v>
      </c>
      <c r="DN26" s="27">
        <f t="shared" ca="1" si="50"/>
        <v>0.54930312498096368</v>
      </c>
      <c r="DO26" s="44">
        <f ca="1">IF(DF26&lt;&gt;"",VLOOKUP('Semi 2'!DK26-5*('Semi 2'!DH26-1),'Players Stats'!$B$136:$J$140,1+DI26),"")</f>
        <v>9.6400000000000013E-2</v>
      </c>
      <c r="DP26" s="44" t="str">
        <f t="shared" ca="1" si="74"/>
        <v>NO</v>
      </c>
      <c r="DQ26" s="27">
        <f t="shared" ca="1" si="51"/>
        <v>5.141492567008199E-2</v>
      </c>
      <c r="DR26" s="44">
        <f ca="1">IF(DF26&lt;&gt;"",IF(DP26="NO",VLOOKUP(DK26,'Players Stats'!$C$88:$I$127,7),""),"")</f>
        <v>0</v>
      </c>
      <c r="DS26" s="44">
        <f t="shared" ca="1" si="75"/>
        <v>2</v>
      </c>
      <c r="DT26" s="27">
        <f t="shared" ca="1" si="52"/>
        <v>9.1869937301178428E-2</v>
      </c>
      <c r="DU26" s="44">
        <f ca="1">IF(DP26="NO",VLOOKUP(DK26,'Players Stats'!$C$88:$H$127,7-'Semi 2'!DS26),"")</f>
        <v>0.45700000000000002</v>
      </c>
      <c r="DV26" s="44">
        <f t="shared" ca="1" si="76"/>
        <v>2</v>
      </c>
      <c r="DW26" s="27">
        <f t="shared" ca="1" si="53"/>
        <v>0.67598530365189791</v>
      </c>
      <c r="DX26" s="44" t="str">
        <f ca="1">IF(DW26="","",IF(DW26&lt;=VLOOKUP(DK26,'Players Stats'!$C$88:$L$127,10),"YES","NO"))</f>
        <v>NO</v>
      </c>
      <c r="DY26" s="27" t="str">
        <f t="shared" ca="1" si="54"/>
        <v/>
      </c>
      <c r="DZ26" s="44" t="str">
        <f ca="1">IF(DX26="YES",IF(DY26&lt;=VLOOKUP(DK26,'Players Stats'!$C$88:$H$127,6),1,0),"")</f>
        <v/>
      </c>
      <c r="EA26" s="27" t="str">
        <f t="shared" ca="1" si="55"/>
        <v/>
      </c>
      <c r="EB26" s="44" t="str">
        <f ca="1">IF(AND(DX26="YES",EA26&lt;&gt;""),IF(EA26&lt;=VLOOKUP(DK26,'Players Stats'!$C$88:$H$127,6),1,0),"")</f>
        <v/>
      </c>
      <c r="EC26" s="27" t="str">
        <f t="shared" ca="1" si="56"/>
        <v/>
      </c>
      <c r="ED26" s="44" t="str">
        <f ca="1">IF(EC26="","",IF(EC26&lt;=Simulation!$K$7,"YES","NO"))</f>
        <v/>
      </c>
      <c r="EE26" s="27" t="str">
        <f t="shared" ca="1" si="57"/>
        <v/>
      </c>
      <c r="EF26" s="44" t="str">
        <f ca="1">IF(ED26="NO",IF(EE26&lt;=Simulation!$K$9,DH26,DI26),"")</f>
        <v/>
      </c>
      <c r="EH26" s="44">
        <f t="shared" ca="1" si="58"/>
        <v>6</v>
      </c>
      <c r="EI26" s="6" t="str">
        <f t="shared" ca="1" si="59"/>
        <v>-</v>
      </c>
      <c r="EJ26" s="44">
        <f t="shared" ca="1" si="60"/>
        <v>6</v>
      </c>
      <c r="EL26" s="44" t="str">
        <f t="shared" ca="1" si="4"/>
        <v/>
      </c>
      <c r="EM26" s="44" t="str">
        <f t="shared" ca="1" si="4"/>
        <v/>
      </c>
      <c r="EN26" s="44" t="str">
        <f t="shared" ca="1" si="4"/>
        <v/>
      </c>
    </row>
    <row r="27" spans="2:144">
      <c r="B27" s="44">
        <f ca="1">IF(B26&lt;&gt;"",IF(AND(B26&lt;60*Simulation!$K$8, B26+C27&lt;60*Simulation!$K$8),B26+C27,""),"")</f>
        <v>252</v>
      </c>
      <c r="C27" s="44">
        <f ca="1">IF(B26&lt;&gt;"",IF(AND(AB26&lt;&gt;"", D26=AB26),RANDBETWEEN(Simulation!$N$6,Simulation!$P$6),RANDBETWEEN(Simulation!$N$5,Simulation!$P$5)),"")</f>
        <v>21</v>
      </c>
      <c r="D27" s="44">
        <f t="shared" ca="1" si="61"/>
        <v>5</v>
      </c>
      <c r="E27" s="44">
        <f t="shared" ca="1" si="5"/>
        <v>8</v>
      </c>
      <c r="F27" s="27">
        <f t="shared" ca="1" si="6"/>
        <v>0.77295893752333866</v>
      </c>
      <c r="G27" s="44">
        <f t="shared" ca="1" si="7"/>
        <v>24</v>
      </c>
      <c r="H27" s="44" t="str">
        <f ca="1">IF(B27&lt;&gt;"",VLOOKUP(G27,'Players Stats'!$C$88:$D$127,2),"")</f>
        <v>Power Forward</v>
      </c>
      <c r="I27" s="44" t="str">
        <f ca="1">IF(B27&lt;&gt;"",VLOOKUP(G27,'Players Stats'!$C$88:$E$127,3),"")</f>
        <v>Serge Ibaka</v>
      </c>
      <c r="J27" s="27">
        <f t="shared" ca="1" si="8"/>
        <v>7.455983577904679E-2</v>
      </c>
      <c r="K27" s="44">
        <f ca="1">IF(B27&lt;&gt;"",VLOOKUP('Semi 2'!G27-5*('Semi 2'!D27-1),'Players Stats'!$B$136:$J$140,1+E27),"")</f>
        <v>0.14340000000000003</v>
      </c>
      <c r="L27" s="44" t="str">
        <f t="shared" ca="1" si="62"/>
        <v>YES</v>
      </c>
      <c r="M27" s="27" t="str">
        <f t="shared" ca="1" si="9"/>
        <v/>
      </c>
      <c r="N27" s="44" t="str">
        <f ca="1">IF(B27&lt;&gt;"",IF(L27="NO",VLOOKUP(G27,'Players Stats'!$C$88:$I$127,7),""),"")</f>
        <v/>
      </c>
      <c r="O27" s="44" t="str">
        <f t="shared" ca="1" si="63"/>
        <v/>
      </c>
      <c r="P27" s="27" t="str">
        <f t="shared" ca="1" si="10"/>
        <v/>
      </c>
      <c r="Q27" s="44" t="str">
        <f ca="1">IF(L27="NO",VLOOKUP(G27,'Players Stats'!$C$88:$H$127,7-'Semi 2'!O27),"")</f>
        <v/>
      </c>
      <c r="R27" s="44" t="str">
        <f t="shared" ca="1" si="64"/>
        <v/>
      </c>
      <c r="S27" s="27" t="str">
        <f t="shared" ca="1" si="11"/>
        <v/>
      </c>
      <c r="T27" s="44" t="str">
        <f ca="1">IF(S27="","",IF(S27&lt;=VLOOKUP(G27,'Players Stats'!$C$88:$L$127,10),"YES","NO"))</f>
        <v/>
      </c>
      <c r="U27" s="27" t="str">
        <f t="shared" ca="1" si="12"/>
        <v/>
      </c>
      <c r="V27" s="44" t="str">
        <f ca="1">IF(T27="YES",IF(U27&lt;=VLOOKUP(G27,'Players Stats'!$C$88:$H$127,6),1,0),"")</f>
        <v/>
      </c>
      <c r="W27" s="27" t="str">
        <f t="shared" ca="1" si="13"/>
        <v/>
      </c>
      <c r="X27" s="44" t="str">
        <f ca="1">IF(AND(T27="YES",W27&lt;&gt;""),IF(W27&lt;=VLOOKUP(G27,'Players Stats'!$C$88:$H$127,6),1,0),"")</f>
        <v/>
      </c>
      <c r="Y27" s="27" t="str">
        <f t="shared" ca="1" si="14"/>
        <v/>
      </c>
      <c r="Z27" s="44" t="str">
        <f ca="1">IF(Y27="","",IF(Y27&lt;=Simulation!$K$7,"YES","NO"))</f>
        <v/>
      </c>
      <c r="AA27" s="27" t="str">
        <f t="shared" ca="1" si="15"/>
        <v/>
      </c>
      <c r="AB27" s="44" t="str">
        <f ca="1">IF(Z27="NO",IF(AA27&lt;=Simulation!$K$9,D27,E27),"")</f>
        <v/>
      </c>
      <c r="AD27" s="44">
        <f t="shared" ca="1" si="16"/>
        <v>7</v>
      </c>
      <c r="AE27" s="6" t="str">
        <f t="shared" ca="1" si="17"/>
        <v>-</v>
      </c>
      <c r="AF27" s="44">
        <f t="shared" ca="1" si="18"/>
        <v>7</v>
      </c>
      <c r="AH27" s="44" t="str">
        <f t="shared" ref="AH27:AJ90" ca="1" si="77">IF(AND(AD27&lt;&gt;"",AD28=""),AD27,"")</f>
        <v/>
      </c>
      <c r="AI27" s="44" t="str">
        <f t="shared" ca="1" si="77"/>
        <v/>
      </c>
      <c r="AJ27" s="44" t="str">
        <f t="shared" ca="1" si="77"/>
        <v/>
      </c>
      <c r="AL27" s="44">
        <f ca="1">IF(AL26&lt;&gt;"",IF(AND(AL26&lt;60*Simulation!$K$8, AL26+AM27&lt;60*Simulation!$K$8),AL26+AM27,""),"")</f>
        <v>278</v>
      </c>
      <c r="AM27" s="44">
        <f ca="1">IF(AL26&lt;&gt;"",IF(AND(BL26&lt;&gt;"", AN26=BL26),RANDBETWEEN(Simulation!$N$6,Simulation!$P$6),RANDBETWEEN(Simulation!$N$5,Simulation!$P$5)),"")</f>
        <v>15</v>
      </c>
      <c r="AN27" s="44">
        <f t="shared" ca="1" si="65"/>
        <v>8</v>
      </c>
      <c r="AO27" s="44">
        <f t="shared" ca="1" si="19"/>
        <v>5</v>
      </c>
      <c r="AP27" s="27">
        <f t="shared" ca="1" si="20"/>
        <v>0.50024736074330467</v>
      </c>
      <c r="AQ27" s="44">
        <f t="shared" ca="1" si="21"/>
        <v>38</v>
      </c>
      <c r="AR27" s="44" t="str">
        <f ca="1">IF(AL27&lt;&gt;"",VLOOKUP(AQ27,'Players Stats'!$C$88:$D$127,2),"")</f>
        <v>Small Forward</v>
      </c>
      <c r="AS27" s="44" t="str">
        <f ca="1">IF(AL27&lt;&gt;"",VLOOKUP(AQ27,'Players Stats'!$C$88:$E$127,3),"")</f>
        <v>Kawhi Leonard</v>
      </c>
      <c r="AT27" s="27">
        <f t="shared" ca="1" si="22"/>
        <v>0.6390228017746773</v>
      </c>
      <c r="AU27" s="44">
        <f ca="1">IF(AL27&lt;&gt;"",VLOOKUP('Semi 2'!AQ27-5*('Semi 2'!AN27-1),'Players Stats'!$B$136:$J$140,1+AO27),"")</f>
        <v>0.13515000000000002</v>
      </c>
      <c r="AV27" s="44" t="str">
        <f t="shared" ca="1" si="66"/>
        <v>NO</v>
      </c>
      <c r="AW27" s="27">
        <f t="shared" ca="1" si="23"/>
        <v>0.98028059713098137</v>
      </c>
      <c r="AX27" s="44">
        <f ca="1">IF(AL27&lt;&gt;"",IF(AV27="NO",VLOOKUP(AQ27,'Players Stats'!$C$88:$I$127,7),""),"")</f>
        <v>0.24793388429752067</v>
      </c>
      <c r="AY27" s="44">
        <f t="shared" ca="1" si="67"/>
        <v>2</v>
      </c>
      <c r="AZ27" s="27">
        <f t="shared" ca="1" si="24"/>
        <v>0.9687875553855273</v>
      </c>
      <c r="BA27" s="44">
        <f ca="1">IF(AV27="NO",VLOOKUP(AQ27,'Players Stats'!$C$88:$H$127,7-'Semi 2'!AY27),"")</f>
        <v>0.49399999999999999</v>
      </c>
      <c r="BB27" s="44">
        <f t="shared" ca="1" si="68"/>
        <v>0</v>
      </c>
      <c r="BC27" s="27">
        <f t="shared" ca="1" si="25"/>
        <v>0.98480940458521238</v>
      </c>
      <c r="BD27" s="44" t="str">
        <f ca="1">IF(BC27="","",IF(BC27&lt;=VLOOKUP(AQ27,'Players Stats'!$C$88:$L$127,10),"YES","NO"))</f>
        <v>NO</v>
      </c>
      <c r="BE27" s="27" t="str">
        <f t="shared" ca="1" si="26"/>
        <v/>
      </c>
      <c r="BF27" s="44" t="str">
        <f ca="1">IF(BD27="YES",IF(BE27&lt;=VLOOKUP(AQ27,'Players Stats'!$C$88:$H$127,6),1,0),"")</f>
        <v/>
      </c>
      <c r="BG27" s="27" t="str">
        <f t="shared" ca="1" si="27"/>
        <v/>
      </c>
      <c r="BH27" s="44" t="str">
        <f ca="1">IF(AND(BD27="YES",BG27&lt;&gt;""),IF(BG27&lt;=VLOOKUP(AQ27,'Players Stats'!$C$88:$H$127,6),1,0),"")</f>
        <v/>
      </c>
      <c r="BI27" s="27">
        <f t="shared" ca="1" si="28"/>
        <v>0.91249363131041106</v>
      </c>
      <c r="BJ27" s="44" t="str">
        <f ca="1">IF(BI27="","",IF(BI27&lt;=Simulation!$K$7,"YES","NO"))</f>
        <v>NO</v>
      </c>
      <c r="BK27" s="27">
        <f t="shared" ca="1" si="29"/>
        <v>0.3174155117370181</v>
      </c>
      <c r="BL27" s="44">
        <f ca="1">IF(BJ27="NO",IF(BK27&lt;=Simulation!$K$9,AN27,AO27),"")</f>
        <v>5</v>
      </c>
      <c r="BN27" s="44">
        <f t="shared" ca="1" si="30"/>
        <v>8</v>
      </c>
      <c r="BO27" s="6" t="str">
        <f t="shared" ca="1" si="31"/>
        <v>-</v>
      </c>
      <c r="BP27" s="44">
        <f t="shared" ca="1" si="32"/>
        <v>4</v>
      </c>
      <c r="BR27" s="44" t="str">
        <f t="shared" ca="1" si="2"/>
        <v/>
      </c>
      <c r="BS27" s="44" t="str">
        <f t="shared" ca="1" si="2"/>
        <v/>
      </c>
      <c r="BT27" s="44" t="str">
        <f t="shared" ca="1" si="2"/>
        <v/>
      </c>
      <c r="BU27" s="44"/>
      <c r="BV27" s="44">
        <f ca="1">IF(BV26&lt;&gt;"",IF(AND(BV26&lt;60*Simulation!$K$8, BV26+BW27&lt;60*Simulation!$K$8),BV26+BW27,""),"")</f>
        <v>264</v>
      </c>
      <c r="BW27" s="44">
        <f ca="1">IF(BV26&lt;&gt;"",IF(AND(CV26&lt;&gt;"", BX26=CV26),RANDBETWEEN(Simulation!$N$6,Simulation!$P$6),RANDBETWEEN(Simulation!$N$5,Simulation!$P$5)),"")</f>
        <v>22</v>
      </c>
      <c r="BX27" s="44">
        <f t="shared" ca="1" si="69"/>
        <v>8</v>
      </c>
      <c r="BY27" s="44">
        <f t="shared" ca="1" si="33"/>
        <v>5</v>
      </c>
      <c r="BZ27" s="27">
        <f t="shared" ca="1" si="34"/>
        <v>0.89371296647654985</v>
      </c>
      <c r="CA27" s="44">
        <f t="shared" ca="1" si="35"/>
        <v>40</v>
      </c>
      <c r="CB27" s="44" t="str">
        <f ca="1">IF(BV27&lt;&gt;"",VLOOKUP(CA27,'Players Stats'!$C$88:$D$127,2),"")</f>
        <v>Center</v>
      </c>
      <c r="CC27" s="44" t="str">
        <f ca="1">IF(BV27&lt;&gt;"",VLOOKUP(CA27,'Players Stats'!$C$88:$E$127,3),"")</f>
        <v>Tiago Splitter</v>
      </c>
      <c r="CD27" s="27">
        <f t="shared" ca="1" si="36"/>
        <v>0.47876051394366381</v>
      </c>
      <c r="CE27" s="44">
        <f ca="1">IF(BV27&lt;&gt;"",VLOOKUP('Semi 2'!CA27-5*('Semi 2'!BX27-1),'Players Stats'!$B$136:$J$140,1+BY27),"")</f>
        <v>0.10355</v>
      </c>
      <c r="CF27" s="44" t="str">
        <f t="shared" ca="1" si="70"/>
        <v>NO</v>
      </c>
      <c r="CG27" s="27">
        <f t="shared" ca="1" si="37"/>
        <v>0.37703475983588985</v>
      </c>
      <c r="CH27" s="44">
        <f ca="1">IF(BV27&lt;&gt;"",IF(CF27="NO",VLOOKUP(CA27,'Players Stats'!$C$88:$I$127,7),""),"")</f>
        <v>0</v>
      </c>
      <c r="CI27" s="44">
        <f t="shared" ca="1" si="71"/>
        <v>2</v>
      </c>
      <c r="CJ27" s="27">
        <f t="shared" ca="1" si="38"/>
        <v>0.62924047044584919</v>
      </c>
      <c r="CK27" s="44">
        <f ca="1">IF(CF27="NO",VLOOKUP(CA27,'Players Stats'!$C$88:$H$127,7-'Semi 2'!CI27),"")</f>
        <v>0.56000000000000005</v>
      </c>
      <c r="CL27" s="44">
        <f t="shared" ca="1" si="72"/>
        <v>0</v>
      </c>
      <c r="CM27" s="27">
        <f t="shared" ca="1" si="39"/>
        <v>0.47960447108428561</v>
      </c>
      <c r="CN27" s="44" t="str">
        <f ca="1">IF(CM27="","",IF(CM27&lt;=VLOOKUP(CA27,'Players Stats'!$C$88:$L$127,10),"YES","NO"))</f>
        <v>NO</v>
      </c>
      <c r="CO27" s="27" t="str">
        <f t="shared" ca="1" si="40"/>
        <v/>
      </c>
      <c r="CP27" s="44" t="str">
        <f ca="1">IF(CN27="YES",IF(CO27&lt;=VLOOKUP(CA27,'Players Stats'!$C$88:$H$127,6),1,0),"")</f>
        <v/>
      </c>
      <c r="CQ27" s="27" t="str">
        <f t="shared" ca="1" si="41"/>
        <v/>
      </c>
      <c r="CR27" s="44" t="str">
        <f ca="1">IF(AND(CN27="YES",CQ27&lt;&gt;""),IF(CQ27&lt;=VLOOKUP(CA27,'Players Stats'!$C$88:$H$127,6),1,0),"")</f>
        <v/>
      </c>
      <c r="CS27" s="27">
        <f t="shared" ca="1" si="42"/>
        <v>0.91213753931579056</v>
      </c>
      <c r="CT27" s="44" t="str">
        <f ca="1">IF(CS27="","",IF(CS27&lt;=Simulation!$K$7,"YES","NO"))</f>
        <v>NO</v>
      </c>
      <c r="CU27" s="27">
        <f t="shared" ca="1" si="43"/>
        <v>0.42371473313898833</v>
      </c>
      <c r="CV27" s="44">
        <f ca="1">IF(CT27="NO",IF(CU27&lt;=Simulation!$K$9,BX27,BY27),"")</f>
        <v>5</v>
      </c>
      <c r="CX27" s="44">
        <f t="shared" ca="1" si="44"/>
        <v>6</v>
      </c>
      <c r="CY27" s="6" t="str">
        <f t="shared" ca="1" si="45"/>
        <v>-</v>
      </c>
      <c r="CZ27" s="44">
        <f t="shared" ca="1" si="46"/>
        <v>12</v>
      </c>
      <c r="DB27" s="44" t="str">
        <f t="shared" ca="1" si="3"/>
        <v/>
      </c>
      <c r="DC27" s="44" t="str">
        <f t="shared" ca="1" si="3"/>
        <v/>
      </c>
      <c r="DD27" s="44" t="str">
        <f t="shared" ca="1" si="3"/>
        <v/>
      </c>
      <c r="DE27" s="44"/>
      <c r="DF27" s="44">
        <f ca="1">IF(DF26&lt;&gt;"",IF(AND(DF26&lt;60*Simulation!$K$8, DF26+DG27&lt;60*Simulation!$K$8),DF26+DG27,""),"")</f>
        <v>214</v>
      </c>
      <c r="DG27" s="44">
        <f ca="1">IF(DF26&lt;&gt;"",IF(AND(EF26&lt;&gt;"", DH26=EF26),RANDBETWEEN(Simulation!$N$6,Simulation!$P$6),RANDBETWEEN(Simulation!$N$5,Simulation!$P$5)),"")</f>
        <v>13</v>
      </c>
      <c r="DH27" s="44">
        <f t="shared" ca="1" si="73"/>
        <v>8</v>
      </c>
      <c r="DI27" s="44">
        <f t="shared" ca="1" si="47"/>
        <v>5</v>
      </c>
      <c r="DJ27" s="27">
        <f t="shared" ca="1" si="48"/>
        <v>0.49617570346723094</v>
      </c>
      <c r="DK27" s="44">
        <f t="shared" ca="1" si="49"/>
        <v>38</v>
      </c>
      <c r="DL27" s="44" t="str">
        <f ca="1">IF(DF27&lt;&gt;"",VLOOKUP(DK27,'Players Stats'!$C$88:$D$127,2),"")</f>
        <v>Small Forward</v>
      </c>
      <c r="DM27" s="44" t="str">
        <f ca="1">IF(DF27&lt;&gt;"",VLOOKUP(DK27,'Players Stats'!$C$88:$E$127,3),"")</f>
        <v>Kawhi Leonard</v>
      </c>
      <c r="DN27" s="27">
        <f t="shared" ca="1" si="50"/>
        <v>0.21053426807654818</v>
      </c>
      <c r="DO27" s="44">
        <f ca="1">IF(DF27&lt;&gt;"",VLOOKUP('Semi 2'!DK27-5*('Semi 2'!DH27-1),'Players Stats'!$B$136:$J$140,1+DI27),"")</f>
        <v>0.13515000000000002</v>
      </c>
      <c r="DP27" s="44" t="str">
        <f t="shared" ca="1" si="74"/>
        <v>NO</v>
      </c>
      <c r="DQ27" s="27">
        <f t="shared" ca="1" si="51"/>
        <v>0.63829066598580608</v>
      </c>
      <c r="DR27" s="44">
        <f ca="1">IF(DF27&lt;&gt;"",IF(DP27="NO",VLOOKUP(DK27,'Players Stats'!$C$88:$I$127,7),""),"")</f>
        <v>0.24793388429752067</v>
      </c>
      <c r="DS27" s="44">
        <f t="shared" ca="1" si="75"/>
        <v>2</v>
      </c>
      <c r="DT27" s="27">
        <f t="shared" ca="1" si="52"/>
        <v>0.89284139006003871</v>
      </c>
      <c r="DU27" s="44">
        <f ca="1">IF(DP27="NO",VLOOKUP(DK27,'Players Stats'!$C$88:$H$127,7-'Semi 2'!DS27),"")</f>
        <v>0.49399999999999999</v>
      </c>
      <c r="DV27" s="44">
        <f t="shared" ca="1" si="76"/>
        <v>0</v>
      </c>
      <c r="DW27" s="27">
        <f t="shared" ca="1" si="53"/>
        <v>0.29838728977487228</v>
      </c>
      <c r="DX27" s="44" t="str">
        <f ca="1">IF(DW27="","",IF(DW27&lt;=VLOOKUP(DK27,'Players Stats'!$C$88:$L$127,10),"YES","NO"))</f>
        <v>NO</v>
      </c>
      <c r="DY27" s="27" t="str">
        <f t="shared" ca="1" si="54"/>
        <v/>
      </c>
      <c r="DZ27" s="44" t="str">
        <f ca="1">IF(DX27="YES",IF(DY27&lt;=VLOOKUP(DK27,'Players Stats'!$C$88:$H$127,6),1,0),"")</f>
        <v/>
      </c>
      <c r="EA27" s="27" t="str">
        <f t="shared" ca="1" si="55"/>
        <v/>
      </c>
      <c r="EB27" s="44" t="str">
        <f ca="1">IF(AND(DX27="YES",EA27&lt;&gt;""),IF(EA27&lt;=VLOOKUP(DK27,'Players Stats'!$C$88:$H$127,6),1,0),"")</f>
        <v/>
      </c>
      <c r="EC27" s="27">
        <f t="shared" ca="1" si="56"/>
        <v>0.78621187980431695</v>
      </c>
      <c r="ED27" s="44" t="str">
        <f ca="1">IF(EC27="","",IF(EC27&lt;=Simulation!$K$7,"YES","NO"))</f>
        <v>NO</v>
      </c>
      <c r="EE27" s="27">
        <f t="shared" ca="1" si="57"/>
        <v>0.75691434121540557</v>
      </c>
      <c r="EF27" s="44">
        <f ca="1">IF(ED27="NO",IF(EE27&lt;=Simulation!$K$9,DH27,DI27),"")</f>
        <v>5</v>
      </c>
      <c r="EH27" s="44">
        <f t="shared" ca="1" si="58"/>
        <v>6</v>
      </c>
      <c r="EI27" s="6" t="str">
        <f t="shared" ca="1" si="59"/>
        <v>-</v>
      </c>
      <c r="EJ27" s="44">
        <f t="shared" ca="1" si="60"/>
        <v>6</v>
      </c>
      <c r="EL27" s="44" t="str">
        <f t="shared" ca="1" si="4"/>
        <v/>
      </c>
      <c r="EM27" s="44" t="str">
        <f t="shared" ca="1" si="4"/>
        <v/>
      </c>
      <c r="EN27" s="44" t="str">
        <f t="shared" ca="1" si="4"/>
        <v/>
      </c>
    </row>
    <row r="28" spans="2:144">
      <c r="B28" s="44">
        <f ca="1">IF(B27&lt;&gt;"",IF(AND(B27&lt;60*Simulation!$K$8, B27+C28&lt;60*Simulation!$K$8),B27+C28,""),"")</f>
        <v>268</v>
      </c>
      <c r="C28" s="44">
        <f ca="1">IF(B27&lt;&gt;"",IF(AND(AB27&lt;&gt;"", D27=AB27),RANDBETWEEN(Simulation!$N$6,Simulation!$P$6),RANDBETWEEN(Simulation!$N$5,Simulation!$P$5)),"")</f>
        <v>16</v>
      </c>
      <c r="D28" s="44">
        <f t="shared" ca="1" si="61"/>
        <v>8</v>
      </c>
      <c r="E28" s="44">
        <f t="shared" ca="1" si="5"/>
        <v>5</v>
      </c>
      <c r="F28" s="27">
        <f t="shared" ca="1" si="6"/>
        <v>0.40071907578117749</v>
      </c>
      <c r="G28" s="44">
        <f t="shared" ca="1" si="7"/>
        <v>38</v>
      </c>
      <c r="H28" s="44" t="str">
        <f ca="1">IF(B28&lt;&gt;"",VLOOKUP(G28,'Players Stats'!$C$88:$D$127,2),"")</f>
        <v>Small Forward</v>
      </c>
      <c r="I28" s="44" t="str">
        <f ca="1">IF(B28&lt;&gt;"",VLOOKUP(G28,'Players Stats'!$C$88:$E$127,3),"")</f>
        <v>Kawhi Leonard</v>
      </c>
      <c r="J28" s="27">
        <f t="shared" ca="1" si="8"/>
        <v>5.5936673593422359E-2</v>
      </c>
      <c r="K28" s="44">
        <f ca="1">IF(B28&lt;&gt;"",VLOOKUP('Semi 2'!G28-5*('Semi 2'!D28-1),'Players Stats'!$B$136:$J$140,1+E28),"")</f>
        <v>0.13515000000000002</v>
      </c>
      <c r="L28" s="44" t="str">
        <f t="shared" ca="1" si="62"/>
        <v>YES</v>
      </c>
      <c r="M28" s="27" t="str">
        <f t="shared" ca="1" si="9"/>
        <v/>
      </c>
      <c r="N28" s="44" t="str">
        <f ca="1">IF(B28&lt;&gt;"",IF(L28="NO",VLOOKUP(G28,'Players Stats'!$C$88:$I$127,7),""),"")</f>
        <v/>
      </c>
      <c r="O28" s="44" t="str">
        <f t="shared" ca="1" si="63"/>
        <v/>
      </c>
      <c r="P28" s="27" t="str">
        <f t="shared" ca="1" si="10"/>
        <v/>
      </c>
      <c r="Q28" s="44" t="str">
        <f ca="1">IF(L28="NO",VLOOKUP(G28,'Players Stats'!$C$88:$H$127,7-'Semi 2'!O28),"")</f>
        <v/>
      </c>
      <c r="R28" s="44" t="str">
        <f t="shared" ca="1" si="64"/>
        <v/>
      </c>
      <c r="S28" s="27" t="str">
        <f t="shared" ca="1" si="11"/>
        <v/>
      </c>
      <c r="T28" s="44" t="str">
        <f ca="1">IF(S28="","",IF(S28&lt;=VLOOKUP(G28,'Players Stats'!$C$88:$L$127,10),"YES","NO"))</f>
        <v/>
      </c>
      <c r="U28" s="27" t="str">
        <f t="shared" ca="1" si="12"/>
        <v/>
      </c>
      <c r="V28" s="44" t="str">
        <f ca="1">IF(T28="YES",IF(U28&lt;=VLOOKUP(G28,'Players Stats'!$C$88:$H$127,6),1,0),"")</f>
        <v/>
      </c>
      <c r="W28" s="27" t="str">
        <f t="shared" ca="1" si="13"/>
        <v/>
      </c>
      <c r="X28" s="44" t="str">
        <f ca="1">IF(AND(T28="YES",W28&lt;&gt;""),IF(W28&lt;=VLOOKUP(G28,'Players Stats'!$C$88:$H$127,6),1,0),"")</f>
        <v/>
      </c>
      <c r="Y28" s="27" t="str">
        <f t="shared" ca="1" si="14"/>
        <v/>
      </c>
      <c r="Z28" s="44" t="str">
        <f ca="1">IF(Y28="","",IF(Y28&lt;=Simulation!$K$7,"YES","NO"))</f>
        <v/>
      </c>
      <c r="AA28" s="27" t="str">
        <f t="shared" ca="1" si="15"/>
        <v/>
      </c>
      <c r="AB28" s="44" t="str">
        <f ca="1">IF(Z28="NO",IF(AA28&lt;=Simulation!$K$9,D28,E28),"")</f>
        <v/>
      </c>
      <c r="AD28" s="44">
        <f t="shared" ca="1" si="16"/>
        <v>7</v>
      </c>
      <c r="AE28" s="6" t="str">
        <f t="shared" ca="1" si="17"/>
        <v>-</v>
      </c>
      <c r="AF28" s="44">
        <f t="shared" ca="1" si="18"/>
        <v>7</v>
      </c>
      <c r="AH28" s="44" t="str">
        <f t="shared" ca="1" si="77"/>
        <v/>
      </c>
      <c r="AI28" s="44" t="str">
        <f t="shared" ca="1" si="77"/>
        <v/>
      </c>
      <c r="AJ28" s="44" t="str">
        <f t="shared" ca="1" si="77"/>
        <v/>
      </c>
      <c r="AL28" s="44">
        <f ca="1">IF(AL27&lt;&gt;"",IF(AND(AL27&lt;60*Simulation!$K$8, AL27+AM28&lt;60*Simulation!$K$8),AL27+AM28,""),"")</f>
        <v>289</v>
      </c>
      <c r="AM28" s="44">
        <f ca="1">IF(AL27&lt;&gt;"",IF(AND(BL27&lt;&gt;"", AN27=BL27),RANDBETWEEN(Simulation!$N$6,Simulation!$P$6),RANDBETWEEN(Simulation!$N$5,Simulation!$P$5)),"")</f>
        <v>11</v>
      </c>
      <c r="AN28" s="44">
        <f t="shared" ca="1" si="65"/>
        <v>5</v>
      </c>
      <c r="AO28" s="44">
        <f t="shared" ca="1" si="19"/>
        <v>8</v>
      </c>
      <c r="AP28" s="27">
        <f t="shared" ca="1" si="20"/>
        <v>0.95536528351657513</v>
      </c>
      <c r="AQ28" s="44">
        <f t="shared" ca="1" si="21"/>
        <v>25</v>
      </c>
      <c r="AR28" s="44" t="str">
        <f ca="1">IF(AL28&lt;&gt;"",VLOOKUP(AQ28,'Players Stats'!$C$88:$D$127,2),"")</f>
        <v>Center</v>
      </c>
      <c r="AS28" s="44" t="str">
        <f ca="1">IF(AL28&lt;&gt;"",VLOOKUP(AQ28,'Players Stats'!$C$88:$E$127,3),"")</f>
        <v>Kendrick Perkins</v>
      </c>
      <c r="AT28" s="27">
        <f t="shared" ca="1" si="22"/>
        <v>0.70766762322634125</v>
      </c>
      <c r="AU28" s="44">
        <f ca="1">IF(AL28&lt;&gt;"",VLOOKUP('Semi 2'!AQ28-5*('Semi 2'!AN28-1),'Players Stats'!$B$136:$J$140,1+AO28),"")</f>
        <v>9.6400000000000013E-2</v>
      </c>
      <c r="AV28" s="44" t="str">
        <f t="shared" ca="1" si="66"/>
        <v>NO</v>
      </c>
      <c r="AW28" s="27">
        <f t="shared" ca="1" si="23"/>
        <v>0.80815313109604381</v>
      </c>
      <c r="AX28" s="44">
        <f ca="1">IF(AL28&lt;&gt;"",IF(AV28="NO",VLOOKUP(AQ28,'Players Stats'!$C$88:$I$127,7),""),"")</f>
        <v>0</v>
      </c>
      <c r="AY28" s="44">
        <f t="shared" ca="1" si="67"/>
        <v>2</v>
      </c>
      <c r="AZ28" s="27">
        <f t="shared" ca="1" si="24"/>
        <v>3.8014435682224734E-2</v>
      </c>
      <c r="BA28" s="44">
        <f ca="1">IF(AV28="NO",VLOOKUP(AQ28,'Players Stats'!$C$88:$H$127,7-'Semi 2'!AY28),"")</f>
        <v>0.45700000000000002</v>
      </c>
      <c r="BB28" s="44">
        <f t="shared" ca="1" si="68"/>
        <v>2</v>
      </c>
      <c r="BC28" s="27">
        <f t="shared" ca="1" si="25"/>
        <v>0.22398135632582461</v>
      </c>
      <c r="BD28" s="44" t="str">
        <f ca="1">IF(BC28="","",IF(BC28&lt;=VLOOKUP(AQ28,'Players Stats'!$C$88:$L$127,10),"YES","NO"))</f>
        <v>NO</v>
      </c>
      <c r="BE28" s="27" t="str">
        <f t="shared" ca="1" si="26"/>
        <v/>
      </c>
      <c r="BF28" s="44" t="str">
        <f ca="1">IF(BD28="YES",IF(BE28&lt;=VLOOKUP(AQ28,'Players Stats'!$C$88:$H$127,6),1,0),"")</f>
        <v/>
      </c>
      <c r="BG28" s="27" t="str">
        <f t="shared" ca="1" si="27"/>
        <v/>
      </c>
      <c r="BH28" s="44" t="str">
        <f ca="1">IF(AND(BD28="YES",BG28&lt;&gt;""),IF(BG28&lt;=VLOOKUP(AQ28,'Players Stats'!$C$88:$H$127,6),1,0),"")</f>
        <v/>
      </c>
      <c r="BI28" s="27" t="str">
        <f t="shared" ca="1" si="28"/>
        <v/>
      </c>
      <c r="BJ28" s="44" t="str">
        <f ca="1">IF(BI28="","",IF(BI28&lt;=Simulation!$K$7,"YES","NO"))</f>
        <v/>
      </c>
      <c r="BK28" s="27" t="str">
        <f t="shared" ca="1" si="29"/>
        <v/>
      </c>
      <c r="BL28" s="44" t="str">
        <f ca="1">IF(BJ28="NO",IF(BK28&lt;=Simulation!$K$9,AN28,AO28),"")</f>
        <v/>
      </c>
      <c r="BN28" s="44">
        <f t="shared" ca="1" si="30"/>
        <v>10</v>
      </c>
      <c r="BO28" s="6" t="str">
        <f t="shared" ca="1" si="31"/>
        <v>-</v>
      </c>
      <c r="BP28" s="44">
        <f t="shared" ca="1" si="32"/>
        <v>4</v>
      </c>
      <c r="BR28" s="44" t="str">
        <f t="shared" ca="1" si="2"/>
        <v/>
      </c>
      <c r="BS28" s="44" t="str">
        <f t="shared" ca="1" si="2"/>
        <v/>
      </c>
      <c r="BT28" s="44" t="str">
        <f t="shared" ca="1" si="2"/>
        <v/>
      </c>
      <c r="BU28" s="44"/>
      <c r="BV28" s="44">
        <f ca="1">IF(BV27&lt;&gt;"",IF(AND(BV27&lt;60*Simulation!$K$8, BV27+BW28&lt;60*Simulation!$K$8),BV27+BW28,""),"")</f>
        <v>286</v>
      </c>
      <c r="BW28" s="44">
        <f ca="1">IF(BV27&lt;&gt;"",IF(AND(CV27&lt;&gt;"", BX27=CV27),RANDBETWEEN(Simulation!$N$6,Simulation!$P$6),RANDBETWEEN(Simulation!$N$5,Simulation!$P$5)),"")</f>
        <v>22</v>
      </c>
      <c r="BX28" s="44">
        <f t="shared" ca="1" si="69"/>
        <v>5</v>
      </c>
      <c r="BY28" s="44">
        <f t="shared" ca="1" si="33"/>
        <v>8</v>
      </c>
      <c r="BZ28" s="27">
        <f t="shared" ca="1" si="34"/>
        <v>0.41171679262764094</v>
      </c>
      <c r="CA28" s="44">
        <f t="shared" ca="1" si="35"/>
        <v>23</v>
      </c>
      <c r="CB28" s="44" t="str">
        <f ca="1">IF(BV28&lt;&gt;"",VLOOKUP(CA28,'Players Stats'!$C$88:$D$127,2),"")</f>
        <v>Small Forward</v>
      </c>
      <c r="CC28" s="44" t="str">
        <f ca="1">IF(BV28&lt;&gt;"",VLOOKUP(CA28,'Players Stats'!$C$88:$E$127,3),"")</f>
        <v>Kevin Durant</v>
      </c>
      <c r="CD28" s="27">
        <f t="shared" ca="1" si="36"/>
        <v>1.2952840565954582E-2</v>
      </c>
      <c r="CE28" s="44">
        <f ca="1">IF(BV28&lt;&gt;"",VLOOKUP('Semi 2'!CA28-5*('Semi 2'!BX28-1),'Players Stats'!$B$136:$J$140,1+BY28),"")</f>
        <v>0.123</v>
      </c>
      <c r="CF28" s="44" t="str">
        <f t="shared" ca="1" si="70"/>
        <v>YES</v>
      </c>
      <c r="CG28" s="27" t="str">
        <f t="shared" ca="1" si="37"/>
        <v/>
      </c>
      <c r="CH28" s="44" t="str">
        <f ca="1">IF(BV28&lt;&gt;"",IF(CF28="NO",VLOOKUP(CA28,'Players Stats'!$C$88:$I$127,7),""),"")</f>
        <v/>
      </c>
      <c r="CI28" s="44" t="str">
        <f t="shared" ca="1" si="71"/>
        <v/>
      </c>
      <c r="CJ28" s="27" t="str">
        <f t="shared" ca="1" si="38"/>
        <v/>
      </c>
      <c r="CK28" s="44" t="str">
        <f ca="1">IF(CF28="NO",VLOOKUP(CA28,'Players Stats'!$C$88:$H$127,7-'Semi 2'!CI28),"")</f>
        <v/>
      </c>
      <c r="CL28" s="44" t="str">
        <f t="shared" ca="1" si="72"/>
        <v/>
      </c>
      <c r="CM28" s="27" t="str">
        <f t="shared" ca="1" si="39"/>
        <v/>
      </c>
      <c r="CN28" s="44" t="str">
        <f ca="1">IF(CM28="","",IF(CM28&lt;=VLOOKUP(CA28,'Players Stats'!$C$88:$L$127,10),"YES","NO"))</f>
        <v/>
      </c>
      <c r="CO28" s="27" t="str">
        <f t="shared" ca="1" si="40"/>
        <v/>
      </c>
      <c r="CP28" s="44" t="str">
        <f ca="1">IF(CN28="YES",IF(CO28&lt;=VLOOKUP(CA28,'Players Stats'!$C$88:$H$127,6),1,0),"")</f>
        <v/>
      </c>
      <c r="CQ28" s="27" t="str">
        <f t="shared" ca="1" si="41"/>
        <v/>
      </c>
      <c r="CR28" s="44" t="str">
        <f ca="1">IF(AND(CN28="YES",CQ28&lt;&gt;""),IF(CQ28&lt;=VLOOKUP(CA28,'Players Stats'!$C$88:$H$127,6),1,0),"")</f>
        <v/>
      </c>
      <c r="CS28" s="27" t="str">
        <f t="shared" ca="1" si="42"/>
        <v/>
      </c>
      <c r="CT28" s="44" t="str">
        <f ca="1">IF(CS28="","",IF(CS28&lt;=Simulation!$K$7,"YES","NO"))</f>
        <v/>
      </c>
      <c r="CU28" s="27" t="str">
        <f t="shared" ca="1" si="43"/>
        <v/>
      </c>
      <c r="CV28" s="44" t="str">
        <f ca="1">IF(CT28="NO",IF(CU28&lt;=Simulation!$K$9,BX28,BY28),"")</f>
        <v/>
      </c>
      <c r="CX28" s="44">
        <f t="shared" ca="1" si="44"/>
        <v>6</v>
      </c>
      <c r="CY28" s="6" t="str">
        <f t="shared" ca="1" si="45"/>
        <v>-</v>
      </c>
      <c r="CZ28" s="44">
        <f t="shared" ca="1" si="46"/>
        <v>12</v>
      </c>
      <c r="DB28" s="44" t="str">
        <f t="shared" ca="1" si="3"/>
        <v/>
      </c>
      <c r="DC28" s="44" t="str">
        <f t="shared" ca="1" si="3"/>
        <v/>
      </c>
      <c r="DD28" s="44" t="str">
        <f t="shared" ca="1" si="3"/>
        <v/>
      </c>
      <c r="DE28" s="44"/>
      <c r="DF28" s="44">
        <f ca="1">IF(DF27&lt;&gt;"",IF(AND(DF27&lt;60*Simulation!$K$8, DF27+DG28&lt;60*Simulation!$K$8),DF27+DG28,""),"")</f>
        <v>238</v>
      </c>
      <c r="DG28" s="44">
        <f ca="1">IF(DF27&lt;&gt;"",IF(AND(EF27&lt;&gt;"", DH27=EF27),RANDBETWEEN(Simulation!$N$6,Simulation!$P$6),RANDBETWEEN(Simulation!$N$5,Simulation!$P$5)),"")</f>
        <v>24</v>
      </c>
      <c r="DH28" s="44">
        <f t="shared" ca="1" si="73"/>
        <v>5</v>
      </c>
      <c r="DI28" s="44">
        <f t="shared" ca="1" si="47"/>
        <v>8</v>
      </c>
      <c r="DJ28" s="27">
        <f t="shared" ca="1" si="48"/>
        <v>0.99803745792517407</v>
      </c>
      <c r="DK28" s="44">
        <f t="shared" ca="1" si="49"/>
        <v>25</v>
      </c>
      <c r="DL28" s="44" t="str">
        <f ca="1">IF(DF28&lt;&gt;"",VLOOKUP(DK28,'Players Stats'!$C$88:$D$127,2),"")</f>
        <v>Center</v>
      </c>
      <c r="DM28" s="44" t="str">
        <f ca="1">IF(DF28&lt;&gt;"",VLOOKUP(DK28,'Players Stats'!$C$88:$E$127,3),"")</f>
        <v>Kendrick Perkins</v>
      </c>
      <c r="DN28" s="27">
        <f t="shared" ca="1" si="50"/>
        <v>0.27210987550439913</v>
      </c>
      <c r="DO28" s="44">
        <f ca="1">IF(DF28&lt;&gt;"",VLOOKUP('Semi 2'!DK28-5*('Semi 2'!DH28-1),'Players Stats'!$B$136:$J$140,1+DI28),"")</f>
        <v>9.6400000000000013E-2</v>
      </c>
      <c r="DP28" s="44" t="str">
        <f t="shared" ca="1" si="74"/>
        <v>NO</v>
      </c>
      <c r="DQ28" s="27">
        <f t="shared" ca="1" si="51"/>
        <v>0.53894457729962919</v>
      </c>
      <c r="DR28" s="44">
        <f ca="1">IF(DF28&lt;&gt;"",IF(DP28="NO",VLOOKUP(DK28,'Players Stats'!$C$88:$I$127,7),""),"")</f>
        <v>0</v>
      </c>
      <c r="DS28" s="44">
        <f t="shared" ca="1" si="75"/>
        <v>2</v>
      </c>
      <c r="DT28" s="27">
        <f t="shared" ca="1" si="52"/>
        <v>9.5192878530337754E-2</v>
      </c>
      <c r="DU28" s="44">
        <f ca="1">IF(DP28="NO",VLOOKUP(DK28,'Players Stats'!$C$88:$H$127,7-'Semi 2'!DS28),"")</f>
        <v>0.45700000000000002</v>
      </c>
      <c r="DV28" s="44">
        <f t="shared" ca="1" si="76"/>
        <v>2</v>
      </c>
      <c r="DW28" s="27">
        <f t="shared" ca="1" si="53"/>
        <v>0.66839728201976034</v>
      </c>
      <c r="DX28" s="44" t="str">
        <f ca="1">IF(DW28="","",IF(DW28&lt;=VLOOKUP(DK28,'Players Stats'!$C$88:$L$127,10),"YES","NO"))</f>
        <v>NO</v>
      </c>
      <c r="DY28" s="27" t="str">
        <f t="shared" ca="1" si="54"/>
        <v/>
      </c>
      <c r="DZ28" s="44" t="str">
        <f ca="1">IF(DX28="YES",IF(DY28&lt;=VLOOKUP(DK28,'Players Stats'!$C$88:$H$127,6),1,0),"")</f>
        <v/>
      </c>
      <c r="EA28" s="27" t="str">
        <f t="shared" ca="1" si="55"/>
        <v/>
      </c>
      <c r="EB28" s="44" t="str">
        <f ca="1">IF(AND(DX28="YES",EA28&lt;&gt;""),IF(EA28&lt;=VLOOKUP(DK28,'Players Stats'!$C$88:$H$127,6),1,0),"")</f>
        <v/>
      </c>
      <c r="EC28" s="27" t="str">
        <f t="shared" ca="1" si="56"/>
        <v/>
      </c>
      <c r="ED28" s="44" t="str">
        <f ca="1">IF(EC28="","",IF(EC28&lt;=Simulation!$K$7,"YES","NO"))</f>
        <v/>
      </c>
      <c r="EE28" s="27" t="str">
        <f t="shared" ca="1" si="57"/>
        <v/>
      </c>
      <c r="EF28" s="44" t="str">
        <f ca="1">IF(ED28="NO",IF(EE28&lt;=Simulation!$K$9,DH28,DI28),"")</f>
        <v/>
      </c>
      <c r="EH28" s="44">
        <f t="shared" ca="1" si="58"/>
        <v>8</v>
      </c>
      <c r="EI28" s="6" t="str">
        <f t="shared" ca="1" si="59"/>
        <v>-</v>
      </c>
      <c r="EJ28" s="44">
        <f t="shared" ca="1" si="60"/>
        <v>6</v>
      </c>
      <c r="EL28" s="44" t="str">
        <f t="shared" ca="1" si="4"/>
        <v/>
      </c>
      <c r="EM28" s="44" t="str">
        <f t="shared" ca="1" si="4"/>
        <v/>
      </c>
      <c r="EN28" s="44" t="str">
        <f t="shared" ca="1" si="4"/>
        <v/>
      </c>
    </row>
    <row r="29" spans="2:144">
      <c r="B29" s="44">
        <f ca="1">IF(B28&lt;&gt;"",IF(AND(B28&lt;60*Simulation!$K$8, B28+C29&lt;60*Simulation!$K$8),B28+C29,""),"")</f>
        <v>277</v>
      </c>
      <c r="C29" s="44">
        <f ca="1">IF(B28&lt;&gt;"",IF(AND(AB28&lt;&gt;"", D28=AB28),RANDBETWEEN(Simulation!$N$6,Simulation!$P$6),RANDBETWEEN(Simulation!$N$5,Simulation!$P$5)),"")</f>
        <v>9</v>
      </c>
      <c r="D29" s="44">
        <f t="shared" ca="1" si="61"/>
        <v>5</v>
      </c>
      <c r="E29" s="44">
        <f t="shared" ca="1" si="5"/>
        <v>8</v>
      </c>
      <c r="F29" s="27">
        <f t="shared" ca="1" si="6"/>
        <v>0.73403763950762857</v>
      </c>
      <c r="G29" s="44">
        <f t="shared" ca="1" si="7"/>
        <v>24</v>
      </c>
      <c r="H29" s="44" t="str">
        <f ca="1">IF(B29&lt;&gt;"",VLOOKUP(G29,'Players Stats'!$C$88:$D$127,2),"")</f>
        <v>Power Forward</v>
      </c>
      <c r="I29" s="44" t="str">
        <f ca="1">IF(B29&lt;&gt;"",VLOOKUP(G29,'Players Stats'!$C$88:$E$127,3),"")</f>
        <v>Serge Ibaka</v>
      </c>
      <c r="J29" s="27">
        <f t="shared" ca="1" si="8"/>
        <v>0.1880273911993724</v>
      </c>
      <c r="K29" s="44">
        <f ca="1">IF(B29&lt;&gt;"",VLOOKUP('Semi 2'!G29-5*('Semi 2'!D29-1),'Players Stats'!$B$136:$J$140,1+E29),"")</f>
        <v>0.14340000000000003</v>
      </c>
      <c r="L29" s="44" t="str">
        <f t="shared" ca="1" si="62"/>
        <v>NO</v>
      </c>
      <c r="M29" s="27">
        <f t="shared" ca="1" si="9"/>
        <v>0.25326121677760527</v>
      </c>
      <c r="N29" s="44">
        <f ca="1">IF(B29&lt;&gt;"",IF(L29="NO",VLOOKUP(G29,'Players Stats'!$C$88:$I$127,7),""),"")</f>
        <v>6.7307692307692318E-2</v>
      </c>
      <c r="O29" s="44">
        <f t="shared" ca="1" si="63"/>
        <v>2</v>
      </c>
      <c r="P29" s="27">
        <f t="shared" ca="1" si="10"/>
        <v>0.65257675245978419</v>
      </c>
      <c r="Q29" s="44">
        <f ca="1">IF(L29="NO",VLOOKUP(G29,'Players Stats'!$C$88:$H$127,7-'Semi 2'!O29),"")</f>
        <v>0.57299999999999995</v>
      </c>
      <c r="R29" s="44">
        <f t="shared" ca="1" si="64"/>
        <v>0</v>
      </c>
      <c r="S29" s="27">
        <f t="shared" ca="1" si="11"/>
        <v>0.37210572335940428</v>
      </c>
      <c r="T29" s="44" t="str">
        <f ca="1">IF(S29="","",IF(S29&lt;=VLOOKUP(G29,'Players Stats'!$C$88:$L$127,10),"YES","NO"))</f>
        <v>NO</v>
      </c>
      <c r="U29" s="27" t="str">
        <f t="shared" ca="1" si="12"/>
        <v/>
      </c>
      <c r="V29" s="44" t="str">
        <f ca="1">IF(T29="YES",IF(U29&lt;=VLOOKUP(G29,'Players Stats'!$C$88:$H$127,6),1,0),"")</f>
        <v/>
      </c>
      <c r="W29" s="27" t="str">
        <f t="shared" ca="1" si="13"/>
        <v/>
      </c>
      <c r="X29" s="44" t="str">
        <f ca="1">IF(AND(T29="YES",W29&lt;&gt;""),IF(W29&lt;=VLOOKUP(G29,'Players Stats'!$C$88:$H$127,6),1,0),"")</f>
        <v/>
      </c>
      <c r="Y29" s="27">
        <f t="shared" ca="1" si="14"/>
        <v>0.73522949108566138</v>
      </c>
      <c r="Z29" s="44" t="str">
        <f ca="1">IF(Y29="","",IF(Y29&lt;=Simulation!$K$7,"YES","NO"))</f>
        <v>NO</v>
      </c>
      <c r="AA29" s="27">
        <f t="shared" ca="1" si="15"/>
        <v>0.15772187726204867</v>
      </c>
      <c r="AB29" s="44">
        <f ca="1">IF(Z29="NO",IF(AA29&lt;=Simulation!$K$9,D29,E29),"")</f>
        <v>5</v>
      </c>
      <c r="AD29" s="44">
        <f t="shared" ca="1" si="16"/>
        <v>7</v>
      </c>
      <c r="AE29" s="6" t="str">
        <f t="shared" ca="1" si="17"/>
        <v>-</v>
      </c>
      <c r="AF29" s="44">
        <f t="shared" ca="1" si="18"/>
        <v>7</v>
      </c>
      <c r="AH29" s="44" t="str">
        <f t="shared" ca="1" si="77"/>
        <v/>
      </c>
      <c r="AI29" s="44" t="str">
        <f t="shared" ca="1" si="77"/>
        <v/>
      </c>
      <c r="AJ29" s="44" t="str">
        <f t="shared" ca="1" si="77"/>
        <v/>
      </c>
      <c r="AL29" s="44">
        <f ca="1">IF(AL28&lt;&gt;"",IF(AND(AL28&lt;60*Simulation!$K$8, AL28+AM29&lt;60*Simulation!$K$8),AL28+AM29,""),"")</f>
        <v>306</v>
      </c>
      <c r="AM29" s="44">
        <f ca="1">IF(AL28&lt;&gt;"",IF(AND(BL28&lt;&gt;"", AN28=BL28),RANDBETWEEN(Simulation!$N$6,Simulation!$P$6),RANDBETWEEN(Simulation!$N$5,Simulation!$P$5)),"")</f>
        <v>17</v>
      </c>
      <c r="AN29" s="44">
        <f t="shared" ca="1" si="65"/>
        <v>8</v>
      </c>
      <c r="AO29" s="44">
        <f t="shared" ca="1" si="19"/>
        <v>5</v>
      </c>
      <c r="AP29" s="27">
        <f t="shared" ca="1" si="20"/>
        <v>0.46729818799011158</v>
      </c>
      <c r="AQ29" s="44">
        <f t="shared" ca="1" si="21"/>
        <v>38</v>
      </c>
      <c r="AR29" s="44" t="str">
        <f ca="1">IF(AL29&lt;&gt;"",VLOOKUP(AQ29,'Players Stats'!$C$88:$D$127,2),"")</f>
        <v>Small Forward</v>
      </c>
      <c r="AS29" s="44" t="str">
        <f ca="1">IF(AL29&lt;&gt;"",VLOOKUP(AQ29,'Players Stats'!$C$88:$E$127,3),"")</f>
        <v>Kawhi Leonard</v>
      </c>
      <c r="AT29" s="27">
        <f t="shared" ca="1" si="22"/>
        <v>0.23571007554494394</v>
      </c>
      <c r="AU29" s="44">
        <f ca="1">IF(AL29&lt;&gt;"",VLOOKUP('Semi 2'!AQ29-5*('Semi 2'!AN29-1),'Players Stats'!$B$136:$J$140,1+AO29),"")</f>
        <v>0.13515000000000002</v>
      </c>
      <c r="AV29" s="44" t="str">
        <f t="shared" ca="1" si="66"/>
        <v>NO</v>
      </c>
      <c r="AW29" s="27">
        <f t="shared" ca="1" si="23"/>
        <v>0.48313559122604988</v>
      </c>
      <c r="AX29" s="44">
        <f ca="1">IF(AL29&lt;&gt;"",IF(AV29="NO",VLOOKUP(AQ29,'Players Stats'!$C$88:$I$127,7),""),"")</f>
        <v>0.24793388429752067</v>
      </c>
      <c r="AY29" s="44">
        <f t="shared" ca="1" si="67"/>
        <v>2</v>
      </c>
      <c r="AZ29" s="27">
        <f t="shared" ca="1" si="24"/>
        <v>0.90256007007605343</v>
      </c>
      <c r="BA29" s="44">
        <f ca="1">IF(AV29="NO",VLOOKUP(AQ29,'Players Stats'!$C$88:$H$127,7-'Semi 2'!AY29),"")</f>
        <v>0.49399999999999999</v>
      </c>
      <c r="BB29" s="44">
        <f t="shared" ca="1" si="68"/>
        <v>0</v>
      </c>
      <c r="BC29" s="27">
        <f t="shared" ca="1" si="25"/>
        <v>0.55056600519334287</v>
      </c>
      <c r="BD29" s="44" t="str">
        <f ca="1">IF(BC29="","",IF(BC29&lt;=VLOOKUP(AQ29,'Players Stats'!$C$88:$L$127,10),"YES","NO"))</f>
        <v>NO</v>
      </c>
      <c r="BE29" s="27" t="str">
        <f t="shared" ca="1" si="26"/>
        <v/>
      </c>
      <c r="BF29" s="44" t="str">
        <f ca="1">IF(BD29="YES",IF(BE29&lt;=VLOOKUP(AQ29,'Players Stats'!$C$88:$H$127,6),1,0),"")</f>
        <v/>
      </c>
      <c r="BG29" s="27" t="str">
        <f t="shared" ca="1" si="27"/>
        <v/>
      </c>
      <c r="BH29" s="44" t="str">
        <f ca="1">IF(AND(BD29="YES",BG29&lt;&gt;""),IF(BG29&lt;=VLOOKUP(AQ29,'Players Stats'!$C$88:$H$127,6),1,0),"")</f>
        <v/>
      </c>
      <c r="BI29" s="27">
        <f t="shared" ca="1" si="28"/>
        <v>0.60089400182977504</v>
      </c>
      <c r="BJ29" s="44" t="str">
        <f ca="1">IF(BI29="","",IF(BI29&lt;=Simulation!$K$7,"YES","NO"))</f>
        <v>NO</v>
      </c>
      <c r="BK29" s="27">
        <f t="shared" ca="1" si="29"/>
        <v>0.59881698071645495</v>
      </c>
      <c r="BL29" s="44">
        <f ca="1">IF(BJ29="NO",IF(BK29&lt;=Simulation!$K$9,AN29,AO29),"")</f>
        <v>5</v>
      </c>
      <c r="BN29" s="44">
        <f t="shared" ca="1" si="30"/>
        <v>10</v>
      </c>
      <c r="BO29" s="6" t="str">
        <f t="shared" ca="1" si="31"/>
        <v>-</v>
      </c>
      <c r="BP29" s="44">
        <f t="shared" ca="1" si="32"/>
        <v>4</v>
      </c>
      <c r="BR29" s="44" t="str">
        <f t="shared" ca="1" si="2"/>
        <v/>
      </c>
      <c r="BS29" s="44" t="str">
        <f t="shared" ca="1" si="2"/>
        <v/>
      </c>
      <c r="BT29" s="44" t="str">
        <f t="shared" ca="1" si="2"/>
        <v/>
      </c>
      <c r="BU29" s="44"/>
      <c r="BV29" s="44">
        <f ca="1">IF(BV28&lt;&gt;"",IF(AND(BV28&lt;60*Simulation!$K$8, BV28+BW29&lt;60*Simulation!$K$8),BV28+BW29,""),"")</f>
        <v>301</v>
      </c>
      <c r="BW29" s="44">
        <f ca="1">IF(BV28&lt;&gt;"",IF(AND(CV28&lt;&gt;"", BX28=CV28),RANDBETWEEN(Simulation!$N$6,Simulation!$P$6),RANDBETWEEN(Simulation!$N$5,Simulation!$P$5)),"")</f>
        <v>15</v>
      </c>
      <c r="BX29" s="44">
        <f t="shared" ca="1" si="69"/>
        <v>8</v>
      </c>
      <c r="BY29" s="44">
        <f t="shared" ca="1" si="33"/>
        <v>5</v>
      </c>
      <c r="BZ29" s="27">
        <f t="shared" ca="1" si="34"/>
        <v>6.2868335008979148E-2</v>
      </c>
      <c r="CA29" s="44">
        <f t="shared" ca="1" si="35"/>
        <v>36</v>
      </c>
      <c r="CB29" s="44" t="str">
        <f ca="1">IF(BV29&lt;&gt;"",VLOOKUP(CA29,'Players Stats'!$C$88:$D$127,2),"")</f>
        <v>Point Guard</v>
      </c>
      <c r="CC29" s="44" t="str">
        <f ca="1">IF(BV29&lt;&gt;"",VLOOKUP(CA29,'Players Stats'!$C$88:$E$127,3),"")</f>
        <v>Danny Green</v>
      </c>
      <c r="CD29" s="27">
        <f t="shared" ca="1" si="36"/>
        <v>0.79969228425945671</v>
      </c>
      <c r="CE29" s="44">
        <f ca="1">IF(BV29&lt;&gt;"",VLOOKUP('Semi 2'!CA29-5*('Semi 2'!BX29-1),'Players Stats'!$B$136:$J$140,1+BY29),"")</f>
        <v>8.5750000000000007E-2</v>
      </c>
      <c r="CF29" s="44" t="str">
        <f t="shared" ca="1" si="70"/>
        <v>NO</v>
      </c>
      <c r="CG29" s="27">
        <f t="shared" ca="1" si="37"/>
        <v>0.57173935419108113</v>
      </c>
      <c r="CH29" s="44">
        <f ca="1">IF(BV29&lt;&gt;"",IF(CF29="NO",VLOOKUP(CA29,'Players Stats'!$C$88:$I$127,7),""),"")</f>
        <v>0.38518518518518519</v>
      </c>
      <c r="CI29" s="44">
        <f t="shared" ca="1" si="71"/>
        <v>2</v>
      </c>
      <c r="CJ29" s="27">
        <f t="shared" ca="1" si="38"/>
        <v>0.34387106450606042</v>
      </c>
      <c r="CK29" s="44">
        <f ca="1">IF(CF29="NO",VLOOKUP(CA29,'Players Stats'!$C$88:$H$127,7-'Semi 2'!CI29),"")</f>
        <v>0.44800000000000001</v>
      </c>
      <c r="CL29" s="44">
        <f t="shared" ca="1" si="72"/>
        <v>2</v>
      </c>
      <c r="CM29" s="27">
        <f t="shared" ca="1" si="39"/>
        <v>0.82985552442393429</v>
      </c>
      <c r="CN29" s="44" t="str">
        <f ca="1">IF(CM29="","",IF(CM29&lt;=VLOOKUP(CA29,'Players Stats'!$C$88:$L$127,10),"YES","NO"))</f>
        <v>NO</v>
      </c>
      <c r="CO29" s="27" t="str">
        <f t="shared" ca="1" si="40"/>
        <v/>
      </c>
      <c r="CP29" s="44" t="str">
        <f ca="1">IF(CN29="YES",IF(CO29&lt;=VLOOKUP(CA29,'Players Stats'!$C$88:$H$127,6),1,0),"")</f>
        <v/>
      </c>
      <c r="CQ29" s="27" t="str">
        <f t="shared" ca="1" si="41"/>
        <v/>
      </c>
      <c r="CR29" s="44" t="str">
        <f ca="1">IF(AND(CN29="YES",CQ29&lt;&gt;""),IF(CQ29&lt;=VLOOKUP(CA29,'Players Stats'!$C$88:$H$127,6),1,0),"")</f>
        <v/>
      </c>
      <c r="CS29" s="27" t="str">
        <f t="shared" ca="1" si="42"/>
        <v/>
      </c>
      <c r="CT29" s="44" t="str">
        <f ca="1">IF(CS29="","",IF(CS29&lt;=Simulation!$K$7,"YES","NO"))</f>
        <v/>
      </c>
      <c r="CU29" s="27" t="str">
        <f t="shared" ca="1" si="43"/>
        <v/>
      </c>
      <c r="CV29" s="44" t="str">
        <f ca="1">IF(CT29="NO",IF(CU29&lt;=Simulation!$K$9,BX29,BY29),"")</f>
        <v/>
      </c>
      <c r="CX29" s="44">
        <f t="shared" ca="1" si="44"/>
        <v>6</v>
      </c>
      <c r="CY29" s="6" t="str">
        <f t="shared" ca="1" si="45"/>
        <v>-</v>
      </c>
      <c r="CZ29" s="44">
        <f t="shared" ca="1" si="46"/>
        <v>14</v>
      </c>
      <c r="DB29" s="44" t="str">
        <f t="shared" ca="1" si="3"/>
        <v/>
      </c>
      <c r="DC29" s="44" t="str">
        <f t="shared" ca="1" si="3"/>
        <v/>
      </c>
      <c r="DD29" s="44" t="str">
        <f t="shared" ca="1" si="3"/>
        <v/>
      </c>
      <c r="DE29" s="44"/>
      <c r="DF29" s="44">
        <f ca="1">IF(DF28&lt;&gt;"",IF(AND(DF28&lt;60*Simulation!$K$8, DF28+DG29&lt;60*Simulation!$K$8),DF28+DG29,""),"")</f>
        <v>259</v>
      </c>
      <c r="DG29" s="44">
        <f ca="1">IF(DF28&lt;&gt;"",IF(AND(EF28&lt;&gt;"", DH28=EF28),RANDBETWEEN(Simulation!$N$6,Simulation!$P$6),RANDBETWEEN(Simulation!$N$5,Simulation!$P$5)),"")</f>
        <v>21</v>
      </c>
      <c r="DH29" s="44">
        <f t="shared" ca="1" si="73"/>
        <v>8</v>
      </c>
      <c r="DI29" s="44">
        <f t="shared" ca="1" si="47"/>
        <v>5</v>
      </c>
      <c r="DJ29" s="27">
        <f t="shared" ca="1" si="48"/>
        <v>0.57636956998093158</v>
      </c>
      <c r="DK29" s="44">
        <f t="shared" ca="1" si="49"/>
        <v>38</v>
      </c>
      <c r="DL29" s="44" t="str">
        <f ca="1">IF(DF29&lt;&gt;"",VLOOKUP(DK29,'Players Stats'!$C$88:$D$127,2),"")</f>
        <v>Small Forward</v>
      </c>
      <c r="DM29" s="44" t="str">
        <f ca="1">IF(DF29&lt;&gt;"",VLOOKUP(DK29,'Players Stats'!$C$88:$E$127,3),"")</f>
        <v>Kawhi Leonard</v>
      </c>
      <c r="DN29" s="27">
        <f t="shared" ca="1" si="50"/>
        <v>0.19733938278923013</v>
      </c>
      <c r="DO29" s="44">
        <f ca="1">IF(DF29&lt;&gt;"",VLOOKUP('Semi 2'!DK29-5*('Semi 2'!DH29-1),'Players Stats'!$B$136:$J$140,1+DI29),"")</f>
        <v>0.13515000000000002</v>
      </c>
      <c r="DP29" s="44" t="str">
        <f t="shared" ca="1" si="74"/>
        <v>NO</v>
      </c>
      <c r="DQ29" s="27">
        <f t="shared" ca="1" si="51"/>
        <v>0.79712196754961284</v>
      </c>
      <c r="DR29" s="44">
        <f ca="1">IF(DF29&lt;&gt;"",IF(DP29="NO",VLOOKUP(DK29,'Players Stats'!$C$88:$I$127,7),""),"")</f>
        <v>0.24793388429752067</v>
      </c>
      <c r="DS29" s="44">
        <f t="shared" ca="1" si="75"/>
        <v>2</v>
      </c>
      <c r="DT29" s="27">
        <f t="shared" ca="1" si="52"/>
        <v>0.92422022507328827</v>
      </c>
      <c r="DU29" s="44">
        <f ca="1">IF(DP29="NO",VLOOKUP(DK29,'Players Stats'!$C$88:$H$127,7-'Semi 2'!DS29),"")</f>
        <v>0.49399999999999999</v>
      </c>
      <c r="DV29" s="44">
        <f t="shared" ca="1" si="76"/>
        <v>0</v>
      </c>
      <c r="DW29" s="27">
        <f t="shared" ca="1" si="53"/>
        <v>0.2661748901342611</v>
      </c>
      <c r="DX29" s="44" t="str">
        <f ca="1">IF(DW29="","",IF(DW29&lt;=VLOOKUP(DK29,'Players Stats'!$C$88:$L$127,10),"YES","NO"))</f>
        <v>NO</v>
      </c>
      <c r="DY29" s="27" t="str">
        <f t="shared" ca="1" si="54"/>
        <v/>
      </c>
      <c r="DZ29" s="44" t="str">
        <f ca="1">IF(DX29="YES",IF(DY29&lt;=VLOOKUP(DK29,'Players Stats'!$C$88:$H$127,6),1,0),"")</f>
        <v/>
      </c>
      <c r="EA29" s="27" t="str">
        <f t="shared" ca="1" si="55"/>
        <v/>
      </c>
      <c r="EB29" s="44" t="str">
        <f ca="1">IF(AND(DX29="YES",EA29&lt;&gt;""),IF(EA29&lt;=VLOOKUP(DK29,'Players Stats'!$C$88:$H$127,6),1,0),"")</f>
        <v/>
      </c>
      <c r="EC29" s="27">
        <f t="shared" ca="1" si="56"/>
        <v>0.74827718015009925</v>
      </c>
      <c r="ED29" s="44" t="str">
        <f ca="1">IF(EC29="","",IF(EC29&lt;=Simulation!$K$7,"YES","NO"))</f>
        <v>NO</v>
      </c>
      <c r="EE29" s="27">
        <f t="shared" ca="1" si="57"/>
        <v>0.8073906479980284</v>
      </c>
      <c r="EF29" s="44">
        <f ca="1">IF(ED29="NO",IF(EE29&lt;=Simulation!$K$9,DH29,DI29),"")</f>
        <v>5</v>
      </c>
      <c r="EH29" s="44">
        <f t="shared" ca="1" si="58"/>
        <v>8</v>
      </c>
      <c r="EI29" s="6" t="str">
        <f t="shared" ca="1" si="59"/>
        <v>-</v>
      </c>
      <c r="EJ29" s="44">
        <f t="shared" ca="1" si="60"/>
        <v>6</v>
      </c>
      <c r="EL29" s="44" t="str">
        <f t="shared" ca="1" si="4"/>
        <v/>
      </c>
      <c r="EM29" s="44" t="str">
        <f t="shared" ca="1" si="4"/>
        <v/>
      </c>
      <c r="EN29" s="44" t="str">
        <f t="shared" ca="1" si="4"/>
        <v/>
      </c>
    </row>
    <row r="30" spans="2:144">
      <c r="B30" s="44">
        <f ca="1">IF(B29&lt;&gt;"",IF(AND(B29&lt;60*Simulation!$K$8, B29+C30&lt;60*Simulation!$K$8),B29+C30,""),"")</f>
        <v>301</v>
      </c>
      <c r="C30" s="44">
        <f ca="1">IF(B29&lt;&gt;"",IF(AND(AB29&lt;&gt;"", D29=AB29),RANDBETWEEN(Simulation!$N$6,Simulation!$P$6),RANDBETWEEN(Simulation!$N$5,Simulation!$P$5)),"")</f>
        <v>24</v>
      </c>
      <c r="D30" s="44">
        <f t="shared" ca="1" si="61"/>
        <v>5</v>
      </c>
      <c r="E30" s="44">
        <f t="shared" ca="1" si="5"/>
        <v>8</v>
      </c>
      <c r="F30" s="27">
        <f t="shared" ca="1" si="6"/>
        <v>0.47955411840931139</v>
      </c>
      <c r="G30" s="44">
        <f t="shared" ca="1" si="7"/>
        <v>23</v>
      </c>
      <c r="H30" s="44" t="str">
        <f ca="1">IF(B30&lt;&gt;"",VLOOKUP(G30,'Players Stats'!$C$88:$D$127,2),"")</f>
        <v>Small Forward</v>
      </c>
      <c r="I30" s="44" t="str">
        <f ca="1">IF(B30&lt;&gt;"",VLOOKUP(G30,'Players Stats'!$C$88:$E$127,3),"")</f>
        <v>Kevin Durant</v>
      </c>
      <c r="J30" s="27">
        <f t="shared" ca="1" si="8"/>
        <v>0.94064861059922122</v>
      </c>
      <c r="K30" s="44">
        <f ca="1">IF(B30&lt;&gt;"",VLOOKUP('Semi 2'!G30-5*('Semi 2'!D30-1),'Players Stats'!$B$136:$J$140,1+E30),"")</f>
        <v>0.123</v>
      </c>
      <c r="L30" s="44" t="str">
        <f t="shared" ca="1" si="62"/>
        <v>NO</v>
      </c>
      <c r="M30" s="27">
        <f t="shared" ca="1" si="9"/>
        <v>0.45642621537268002</v>
      </c>
      <c r="N30" s="44">
        <f ca="1">IF(B30&lt;&gt;"",IF(L30="NO",VLOOKUP(G30,'Players Stats'!$C$88:$I$127,7),""),"")</f>
        <v>0.18807339449541285</v>
      </c>
      <c r="O30" s="44">
        <f t="shared" ca="1" si="63"/>
        <v>2</v>
      </c>
      <c r="P30" s="27">
        <f t="shared" ca="1" si="10"/>
        <v>9.5450632232376709E-2</v>
      </c>
      <c r="Q30" s="44">
        <f ca="1">IF(L30="NO",VLOOKUP(G30,'Players Stats'!$C$88:$H$127,7-'Semi 2'!O30),"")</f>
        <v>0.51</v>
      </c>
      <c r="R30" s="44">
        <f t="shared" ca="1" si="64"/>
        <v>2</v>
      </c>
      <c r="S30" s="27">
        <f t="shared" ca="1" si="11"/>
        <v>0.77129630193635723</v>
      </c>
      <c r="T30" s="44" t="str">
        <f ca="1">IF(S30="","",IF(S30&lt;=VLOOKUP(G30,'Players Stats'!$C$88:$L$127,10),"YES","NO"))</f>
        <v>NO</v>
      </c>
      <c r="U30" s="27" t="str">
        <f t="shared" ca="1" si="12"/>
        <v/>
      </c>
      <c r="V30" s="44" t="str">
        <f ca="1">IF(T30="YES",IF(U30&lt;=VLOOKUP(G30,'Players Stats'!$C$88:$H$127,6),1,0),"")</f>
        <v/>
      </c>
      <c r="W30" s="27" t="str">
        <f t="shared" ca="1" si="13"/>
        <v/>
      </c>
      <c r="X30" s="44" t="str">
        <f ca="1">IF(AND(T30="YES",W30&lt;&gt;""),IF(W30&lt;=VLOOKUP(G30,'Players Stats'!$C$88:$H$127,6),1,0),"")</f>
        <v/>
      </c>
      <c r="Y30" s="27" t="str">
        <f t="shared" ca="1" si="14"/>
        <v/>
      </c>
      <c r="Z30" s="44" t="str">
        <f ca="1">IF(Y30="","",IF(Y30&lt;=Simulation!$K$7,"YES","NO"))</f>
        <v/>
      </c>
      <c r="AA30" s="27" t="str">
        <f t="shared" ca="1" si="15"/>
        <v/>
      </c>
      <c r="AB30" s="44" t="str">
        <f ca="1">IF(Z30="NO",IF(AA30&lt;=Simulation!$K$9,D30,E30),"")</f>
        <v/>
      </c>
      <c r="AD30" s="44">
        <f t="shared" ca="1" si="16"/>
        <v>9</v>
      </c>
      <c r="AE30" s="6" t="str">
        <f t="shared" ca="1" si="17"/>
        <v>-</v>
      </c>
      <c r="AF30" s="44">
        <f t="shared" ca="1" si="18"/>
        <v>7</v>
      </c>
      <c r="AH30" s="44" t="str">
        <f t="shared" ca="1" si="77"/>
        <v/>
      </c>
      <c r="AI30" s="44" t="str">
        <f t="shared" ca="1" si="77"/>
        <v/>
      </c>
      <c r="AJ30" s="44" t="str">
        <f t="shared" ca="1" si="77"/>
        <v/>
      </c>
      <c r="AL30" s="44">
        <f ca="1">IF(AL29&lt;&gt;"",IF(AND(AL29&lt;60*Simulation!$K$8, AL29+AM30&lt;60*Simulation!$K$8),AL29+AM30,""),"")</f>
        <v>325</v>
      </c>
      <c r="AM30" s="44">
        <f ca="1">IF(AL29&lt;&gt;"",IF(AND(BL29&lt;&gt;"", AN29=BL29),RANDBETWEEN(Simulation!$N$6,Simulation!$P$6),RANDBETWEEN(Simulation!$N$5,Simulation!$P$5)),"")</f>
        <v>19</v>
      </c>
      <c r="AN30" s="44">
        <f t="shared" ca="1" si="65"/>
        <v>5</v>
      </c>
      <c r="AO30" s="44">
        <f t="shared" ca="1" si="19"/>
        <v>8</v>
      </c>
      <c r="AP30" s="27">
        <f t="shared" ca="1" si="20"/>
        <v>0.74647055964490672</v>
      </c>
      <c r="AQ30" s="44">
        <f t="shared" ca="1" si="21"/>
        <v>24</v>
      </c>
      <c r="AR30" s="44" t="str">
        <f ca="1">IF(AL30&lt;&gt;"",VLOOKUP(AQ30,'Players Stats'!$C$88:$D$127,2),"")</f>
        <v>Power Forward</v>
      </c>
      <c r="AS30" s="44" t="str">
        <f ca="1">IF(AL30&lt;&gt;"",VLOOKUP(AQ30,'Players Stats'!$C$88:$E$127,3),"")</f>
        <v>Serge Ibaka</v>
      </c>
      <c r="AT30" s="27">
        <f t="shared" ca="1" si="22"/>
        <v>2.9857560921988768E-2</v>
      </c>
      <c r="AU30" s="44">
        <f ca="1">IF(AL30&lt;&gt;"",VLOOKUP('Semi 2'!AQ30-5*('Semi 2'!AN30-1),'Players Stats'!$B$136:$J$140,1+AO30),"")</f>
        <v>0.14340000000000003</v>
      </c>
      <c r="AV30" s="44" t="str">
        <f t="shared" ca="1" si="66"/>
        <v>YES</v>
      </c>
      <c r="AW30" s="27" t="str">
        <f t="shared" ca="1" si="23"/>
        <v/>
      </c>
      <c r="AX30" s="44" t="str">
        <f ca="1">IF(AL30&lt;&gt;"",IF(AV30="NO",VLOOKUP(AQ30,'Players Stats'!$C$88:$I$127,7),""),"")</f>
        <v/>
      </c>
      <c r="AY30" s="44" t="str">
        <f t="shared" ca="1" si="67"/>
        <v/>
      </c>
      <c r="AZ30" s="27" t="str">
        <f t="shared" ca="1" si="24"/>
        <v/>
      </c>
      <c r="BA30" s="44" t="str">
        <f ca="1">IF(AV30="NO",VLOOKUP(AQ30,'Players Stats'!$C$88:$H$127,7-'Semi 2'!AY30),"")</f>
        <v/>
      </c>
      <c r="BB30" s="44" t="str">
        <f t="shared" ca="1" si="68"/>
        <v/>
      </c>
      <c r="BC30" s="27" t="str">
        <f t="shared" ca="1" si="25"/>
        <v/>
      </c>
      <c r="BD30" s="44" t="str">
        <f ca="1">IF(BC30="","",IF(BC30&lt;=VLOOKUP(AQ30,'Players Stats'!$C$88:$L$127,10),"YES","NO"))</f>
        <v/>
      </c>
      <c r="BE30" s="27" t="str">
        <f t="shared" ca="1" si="26"/>
        <v/>
      </c>
      <c r="BF30" s="44" t="str">
        <f ca="1">IF(BD30="YES",IF(BE30&lt;=VLOOKUP(AQ30,'Players Stats'!$C$88:$H$127,6),1,0),"")</f>
        <v/>
      </c>
      <c r="BG30" s="27" t="str">
        <f t="shared" ca="1" si="27"/>
        <v/>
      </c>
      <c r="BH30" s="44" t="str">
        <f ca="1">IF(AND(BD30="YES",BG30&lt;&gt;""),IF(BG30&lt;=VLOOKUP(AQ30,'Players Stats'!$C$88:$H$127,6),1,0),"")</f>
        <v/>
      </c>
      <c r="BI30" s="27" t="str">
        <f t="shared" ca="1" si="28"/>
        <v/>
      </c>
      <c r="BJ30" s="44" t="str">
        <f ca="1">IF(BI30="","",IF(BI30&lt;=Simulation!$K$7,"YES","NO"))</f>
        <v/>
      </c>
      <c r="BK30" s="27" t="str">
        <f t="shared" ca="1" si="29"/>
        <v/>
      </c>
      <c r="BL30" s="44" t="str">
        <f ca="1">IF(BJ30="NO",IF(BK30&lt;=Simulation!$K$9,AN30,AO30),"")</f>
        <v/>
      </c>
      <c r="BN30" s="44">
        <f t="shared" ca="1" si="30"/>
        <v>10</v>
      </c>
      <c r="BO30" s="6" t="str">
        <f t="shared" ca="1" si="31"/>
        <v>-</v>
      </c>
      <c r="BP30" s="44">
        <f t="shared" ca="1" si="32"/>
        <v>4</v>
      </c>
      <c r="BR30" s="44" t="str">
        <f t="shared" ca="1" si="2"/>
        <v/>
      </c>
      <c r="BS30" s="44" t="str">
        <f t="shared" ca="1" si="2"/>
        <v/>
      </c>
      <c r="BT30" s="44" t="str">
        <f t="shared" ca="1" si="2"/>
        <v/>
      </c>
      <c r="BU30" s="44"/>
      <c r="BV30" s="44">
        <f ca="1">IF(BV29&lt;&gt;"",IF(AND(BV29&lt;60*Simulation!$K$8, BV29+BW30&lt;60*Simulation!$K$8),BV29+BW30,""),"")</f>
        <v>310</v>
      </c>
      <c r="BW30" s="44">
        <f ca="1">IF(BV29&lt;&gt;"",IF(AND(CV29&lt;&gt;"", BX29=CV29),RANDBETWEEN(Simulation!$N$6,Simulation!$P$6),RANDBETWEEN(Simulation!$N$5,Simulation!$P$5)),"")</f>
        <v>9</v>
      </c>
      <c r="BX30" s="44">
        <f t="shared" ca="1" si="69"/>
        <v>5</v>
      </c>
      <c r="BY30" s="44">
        <f t="shared" ca="1" si="33"/>
        <v>8</v>
      </c>
      <c r="BZ30" s="27">
        <f t="shared" ca="1" si="34"/>
        <v>0.41767129551856774</v>
      </c>
      <c r="CA30" s="44">
        <f t="shared" ca="1" si="35"/>
        <v>23</v>
      </c>
      <c r="CB30" s="44" t="str">
        <f ca="1">IF(BV30&lt;&gt;"",VLOOKUP(CA30,'Players Stats'!$C$88:$D$127,2),"")</f>
        <v>Small Forward</v>
      </c>
      <c r="CC30" s="44" t="str">
        <f ca="1">IF(BV30&lt;&gt;"",VLOOKUP(CA30,'Players Stats'!$C$88:$E$127,3),"")</f>
        <v>Kevin Durant</v>
      </c>
      <c r="CD30" s="27">
        <f t="shared" ca="1" si="36"/>
        <v>0.30855353431176724</v>
      </c>
      <c r="CE30" s="44">
        <f ca="1">IF(BV30&lt;&gt;"",VLOOKUP('Semi 2'!CA30-5*('Semi 2'!BX30-1),'Players Stats'!$B$136:$J$140,1+BY30),"")</f>
        <v>0.123</v>
      </c>
      <c r="CF30" s="44" t="str">
        <f t="shared" ca="1" si="70"/>
        <v>NO</v>
      </c>
      <c r="CG30" s="27">
        <f t="shared" ca="1" si="37"/>
        <v>0.10719852027695742</v>
      </c>
      <c r="CH30" s="44">
        <f ca="1">IF(BV30&lt;&gt;"",IF(CF30="NO",VLOOKUP(CA30,'Players Stats'!$C$88:$I$127,7),""),"")</f>
        <v>0.18807339449541285</v>
      </c>
      <c r="CI30" s="44">
        <f t="shared" ca="1" si="71"/>
        <v>3</v>
      </c>
      <c r="CJ30" s="27">
        <f t="shared" ca="1" si="38"/>
        <v>3.6852105775660116E-2</v>
      </c>
      <c r="CK30" s="44">
        <f ca="1">IF(CF30="NO",VLOOKUP(CA30,'Players Stats'!$C$88:$H$127,7-'Semi 2'!CI30),"")</f>
        <v>0.41599999999999998</v>
      </c>
      <c r="CL30" s="44">
        <f t="shared" ca="1" si="72"/>
        <v>3</v>
      </c>
      <c r="CM30" s="27" t="str">
        <f t="shared" ca="1" si="39"/>
        <v/>
      </c>
      <c r="CN30" s="44" t="str">
        <f ca="1">IF(CM30="","",IF(CM30&lt;=VLOOKUP(CA30,'Players Stats'!$C$88:$L$127,10),"YES","NO"))</f>
        <v/>
      </c>
      <c r="CO30" s="27" t="str">
        <f t="shared" ca="1" si="40"/>
        <v/>
      </c>
      <c r="CP30" s="44" t="str">
        <f ca="1">IF(CN30="YES",IF(CO30&lt;=VLOOKUP(CA30,'Players Stats'!$C$88:$H$127,6),1,0),"")</f>
        <v/>
      </c>
      <c r="CQ30" s="27" t="str">
        <f t="shared" ca="1" si="41"/>
        <v/>
      </c>
      <c r="CR30" s="44" t="str">
        <f ca="1">IF(AND(CN30="YES",CQ30&lt;&gt;""),IF(CQ30&lt;=VLOOKUP(CA30,'Players Stats'!$C$88:$H$127,6),1,0),"")</f>
        <v/>
      </c>
      <c r="CS30" s="27" t="str">
        <f t="shared" ca="1" si="42"/>
        <v/>
      </c>
      <c r="CT30" s="44" t="str">
        <f ca="1">IF(CS30="","",IF(CS30&lt;=Simulation!$K$7,"YES","NO"))</f>
        <v/>
      </c>
      <c r="CU30" s="27" t="str">
        <f t="shared" ca="1" si="43"/>
        <v/>
      </c>
      <c r="CV30" s="44" t="str">
        <f ca="1">IF(CT30="NO",IF(CU30&lt;=Simulation!$K$9,BX30,BY30),"")</f>
        <v/>
      </c>
      <c r="CX30" s="44">
        <f t="shared" ca="1" si="44"/>
        <v>9</v>
      </c>
      <c r="CY30" s="6" t="str">
        <f t="shared" ca="1" si="45"/>
        <v>-</v>
      </c>
      <c r="CZ30" s="44">
        <f t="shared" ca="1" si="46"/>
        <v>14</v>
      </c>
      <c r="DB30" s="44" t="str">
        <f t="shared" ca="1" si="3"/>
        <v/>
      </c>
      <c r="DC30" s="44" t="str">
        <f t="shared" ca="1" si="3"/>
        <v/>
      </c>
      <c r="DD30" s="44" t="str">
        <f t="shared" ca="1" si="3"/>
        <v/>
      </c>
      <c r="DE30" s="44"/>
      <c r="DF30" s="44">
        <f ca="1">IF(DF29&lt;&gt;"",IF(AND(DF29&lt;60*Simulation!$K$8, DF29+DG30&lt;60*Simulation!$K$8),DF29+DG30,""),"")</f>
        <v>279</v>
      </c>
      <c r="DG30" s="44">
        <f ca="1">IF(DF29&lt;&gt;"",IF(AND(EF29&lt;&gt;"", DH29=EF29),RANDBETWEEN(Simulation!$N$6,Simulation!$P$6),RANDBETWEEN(Simulation!$N$5,Simulation!$P$5)),"")</f>
        <v>20</v>
      </c>
      <c r="DH30" s="44">
        <f t="shared" ca="1" si="73"/>
        <v>5</v>
      </c>
      <c r="DI30" s="44">
        <f t="shared" ca="1" si="47"/>
        <v>8</v>
      </c>
      <c r="DJ30" s="27">
        <f t="shared" ca="1" si="48"/>
        <v>0.67293823239728523</v>
      </c>
      <c r="DK30" s="44">
        <f t="shared" ca="1" si="49"/>
        <v>24</v>
      </c>
      <c r="DL30" s="44" t="str">
        <f ca="1">IF(DF30&lt;&gt;"",VLOOKUP(DK30,'Players Stats'!$C$88:$D$127,2),"")</f>
        <v>Power Forward</v>
      </c>
      <c r="DM30" s="44" t="str">
        <f ca="1">IF(DF30&lt;&gt;"",VLOOKUP(DK30,'Players Stats'!$C$88:$E$127,3),"")</f>
        <v>Serge Ibaka</v>
      </c>
      <c r="DN30" s="27">
        <f t="shared" ca="1" si="50"/>
        <v>0.84331022857384752</v>
      </c>
      <c r="DO30" s="44">
        <f ca="1">IF(DF30&lt;&gt;"",VLOOKUP('Semi 2'!DK30-5*('Semi 2'!DH30-1),'Players Stats'!$B$136:$J$140,1+DI30),"")</f>
        <v>0.14340000000000003</v>
      </c>
      <c r="DP30" s="44" t="str">
        <f t="shared" ca="1" si="74"/>
        <v>NO</v>
      </c>
      <c r="DQ30" s="27">
        <f t="shared" ca="1" si="51"/>
        <v>0.90856986444794463</v>
      </c>
      <c r="DR30" s="44">
        <f ca="1">IF(DF30&lt;&gt;"",IF(DP30="NO",VLOOKUP(DK30,'Players Stats'!$C$88:$I$127,7),""),"")</f>
        <v>6.7307692307692318E-2</v>
      </c>
      <c r="DS30" s="44">
        <f t="shared" ca="1" si="75"/>
        <v>2</v>
      </c>
      <c r="DT30" s="27">
        <f t="shared" ca="1" si="52"/>
        <v>0.45034845923585076</v>
      </c>
      <c r="DU30" s="44">
        <f ca="1">IF(DP30="NO",VLOOKUP(DK30,'Players Stats'!$C$88:$H$127,7-'Semi 2'!DS30),"")</f>
        <v>0.57299999999999995</v>
      </c>
      <c r="DV30" s="44">
        <f t="shared" ca="1" si="76"/>
        <v>2</v>
      </c>
      <c r="DW30" s="27">
        <f t="shared" ca="1" si="53"/>
        <v>0.30525973432776488</v>
      </c>
      <c r="DX30" s="44" t="str">
        <f ca="1">IF(DW30="","",IF(DW30&lt;=VLOOKUP(DK30,'Players Stats'!$C$88:$L$127,10),"YES","NO"))</f>
        <v>NO</v>
      </c>
      <c r="DY30" s="27" t="str">
        <f t="shared" ca="1" si="54"/>
        <v/>
      </c>
      <c r="DZ30" s="44" t="str">
        <f ca="1">IF(DX30="YES",IF(DY30&lt;=VLOOKUP(DK30,'Players Stats'!$C$88:$H$127,6),1,0),"")</f>
        <v/>
      </c>
      <c r="EA30" s="27" t="str">
        <f t="shared" ca="1" si="55"/>
        <v/>
      </c>
      <c r="EB30" s="44" t="str">
        <f ca="1">IF(AND(DX30="YES",EA30&lt;&gt;""),IF(EA30&lt;=VLOOKUP(DK30,'Players Stats'!$C$88:$H$127,6),1,0),"")</f>
        <v/>
      </c>
      <c r="EC30" s="27" t="str">
        <f t="shared" ca="1" si="56"/>
        <v/>
      </c>
      <c r="ED30" s="44" t="str">
        <f ca="1">IF(EC30="","",IF(EC30&lt;=Simulation!$K$7,"YES","NO"))</f>
        <v/>
      </c>
      <c r="EE30" s="27" t="str">
        <f t="shared" ca="1" si="57"/>
        <v/>
      </c>
      <c r="EF30" s="44" t="str">
        <f ca="1">IF(ED30="NO",IF(EE30&lt;=Simulation!$K$9,DH30,DI30),"")</f>
        <v/>
      </c>
      <c r="EH30" s="44">
        <f t="shared" ca="1" si="58"/>
        <v>10</v>
      </c>
      <c r="EI30" s="6" t="str">
        <f t="shared" ca="1" si="59"/>
        <v>-</v>
      </c>
      <c r="EJ30" s="44">
        <f t="shared" ca="1" si="60"/>
        <v>6</v>
      </c>
      <c r="EL30" s="44" t="str">
        <f t="shared" ca="1" si="4"/>
        <v/>
      </c>
      <c r="EM30" s="44" t="str">
        <f t="shared" ca="1" si="4"/>
        <v/>
      </c>
      <c r="EN30" s="44" t="str">
        <f t="shared" ca="1" si="4"/>
        <v/>
      </c>
    </row>
    <row r="31" spans="2:144">
      <c r="B31" s="44">
        <f ca="1">IF(B30&lt;&gt;"",IF(AND(B30&lt;60*Simulation!$K$8, B30+C31&lt;60*Simulation!$K$8),B30+C31,""),"")</f>
        <v>312</v>
      </c>
      <c r="C31" s="44">
        <f ca="1">IF(B30&lt;&gt;"",IF(AND(AB30&lt;&gt;"", D30=AB30),RANDBETWEEN(Simulation!$N$6,Simulation!$P$6),RANDBETWEEN(Simulation!$N$5,Simulation!$P$5)),"")</f>
        <v>11</v>
      </c>
      <c r="D31" s="44">
        <f t="shared" ca="1" si="61"/>
        <v>8</v>
      </c>
      <c r="E31" s="44">
        <f t="shared" ca="1" si="5"/>
        <v>5</v>
      </c>
      <c r="F31" s="27">
        <f t="shared" ca="1" si="6"/>
        <v>0.96358345141115709</v>
      </c>
      <c r="G31" s="44">
        <f t="shared" ca="1" si="7"/>
        <v>40</v>
      </c>
      <c r="H31" s="44" t="str">
        <f ca="1">IF(B31&lt;&gt;"",VLOOKUP(G31,'Players Stats'!$C$88:$D$127,2),"")</f>
        <v>Center</v>
      </c>
      <c r="I31" s="44" t="str">
        <f ca="1">IF(B31&lt;&gt;"",VLOOKUP(G31,'Players Stats'!$C$88:$E$127,3),"")</f>
        <v>Tiago Splitter</v>
      </c>
      <c r="J31" s="27">
        <f t="shared" ca="1" si="8"/>
        <v>0.3741194637920412</v>
      </c>
      <c r="K31" s="44">
        <f ca="1">IF(B31&lt;&gt;"",VLOOKUP('Semi 2'!G31-5*('Semi 2'!D31-1),'Players Stats'!$B$136:$J$140,1+E31),"")</f>
        <v>0.10355</v>
      </c>
      <c r="L31" s="44" t="str">
        <f t="shared" ca="1" si="62"/>
        <v>NO</v>
      </c>
      <c r="M31" s="27">
        <f t="shared" ca="1" si="9"/>
        <v>0.14255039679996884</v>
      </c>
      <c r="N31" s="44">
        <f ca="1">IF(B31&lt;&gt;"",IF(L31="NO",VLOOKUP(G31,'Players Stats'!$C$88:$I$127,7),""),"")</f>
        <v>0</v>
      </c>
      <c r="O31" s="44">
        <f t="shared" ca="1" si="63"/>
        <v>2</v>
      </c>
      <c r="P31" s="27">
        <f t="shared" ca="1" si="10"/>
        <v>0.68928584924786906</v>
      </c>
      <c r="Q31" s="44">
        <f ca="1">IF(L31="NO",VLOOKUP(G31,'Players Stats'!$C$88:$H$127,7-'Semi 2'!O31),"")</f>
        <v>0.56000000000000005</v>
      </c>
      <c r="R31" s="44">
        <f t="shared" ca="1" si="64"/>
        <v>0</v>
      </c>
      <c r="S31" s="27">
        <f t="shared" ca="1" si="11"/>
        <v>1.3533838516606722E-2</v>
      </c>
      <c r="T31" s="44" t="str">
        <f ca="1">IF(S31="","",IF(S31&lt;=VLOOKUP(G31,'Players Stats'!$C$88:$L$127,10),"YES","NO"))</f>
        <v>YES</v>
      </c>
      <c r="U31" s="27">
        <f t="shared" ca="1" si="12"/>
        <v>0.16214726798871504</v>
      </c>
      <c r="V31" s="44">
        <f ca="1">IF(T31="YES",IF(U31&lt;=VLOOKUP(G31,'Players Stats'!$C$88:$H$127,6),1,0),"")</f>
        <v>1</v>
      </c>
      <c r="W31" s="27">
        <f t="shared" ca="1" si="13"/>
        <v>0.27859178813442631</v>
      </c>
      <c r="X31" s="44">
        <f ca="1">IF(AND(T31="YES",W31&lt;&gt;""),IF(W31&lt;=VLOOKUP(G31,'Players Stats'!$C$88:$H$127,6),1,0),"")</f>
        <v>1</v>
      </c>
      <c r="Y31" s="27" t="str">
        <f t="shared" ca="1" si="14"/>
        <v/>
      </c>
      <c r="Z31" s="44" t="str">
        <f ca="1">IF(Y31="","",IF(Y31&lt;=Simulation!$K$7,"YES","NO"))</f>
        <v/>
      </c>
      <c r="AA31" s="27" t="str">
        <f t="shared" ca="1" si="15"/>
        <v/>
      </c>
      <c r="AB31" s="44" t="str">
        <f ca="1">IF(Z31="NO",IF(AA31&lt;=Simulation!$K$9,D31,E31),"")</f>
        <v/>
      </c>
      <c r="AD31" s="44">
        <f t="shared" ca="1" si="16"/>
        <v>9</v>
      </c>
      <c r="AE31" s="6" t="str">
        <f t="shared" ca="1" si="17"/>
        <v>-</v>
      </c>
      <c r="AF31" s="44">
        <f t="shared" ca="1" si="18"/>
        <v>9</v>
      </c>
      <c r="AH31" s="44" t="str">
        <f t="shared" ca="1" si="77"/>
        <v/>
      </c>
      <c r="AI31" s="44" t="str">
        <f t="shared" ca="1" si="77"/>
        <v/>
      </c>
      <c r="AJ31" s="44" t="str">
        <f t="shared" ca="1" si="77"/>
        <v/>
      </c>
      <c r="AL31" s="44">
        <f ca="1">IF(AL30&lt;&gt;"",IF(AND(AL30&lt;60*Simulation!$K$8, AL30+AM31&lt;60*Simulation!$K$8),AL30+AM31,""),"")</f>
        <v>342</v>
      </c>
      <c r="AM31" s="44">
        <f ca="1">IF(AL30&lt;&gt;"",IF(AND(BL30&lt;&gt;"", AN30=BL30),RANDBETWEEN(Simulation!$N$6,Simulation!$P$6),RANDBETWEEN(Simulation!$N$5,Simulation!$P$5)),"")</f>
        <v>17</v>
      </c>
      <c r="AN31" s="44">
        <f t="shared" ca="1" si="65"/>
        <v>8</v>
      </c>
      <c r="AO31" s="44">
        <f t="shared" ca="1" si="19"/>
        <v>5</v>
      </c>
      <c r="AP31" s="27">
        <f t="shared" ca="1" si="20"/>
        <v>0.89314465310834279</v>
      </c>
      <c r="AQ31" s="44">
        <f t="shared" ca="1" si="21"/>
        <v>40</v>
      </c>
      <c r="AR31" s="44" t="str">
        <f ca="1">IF(AL31&lt;&gt;"",VLOOKUP(AQ31,'Players Stats'!$C$88:$D$127,2),"")</f>
        <v>Center</v>
      </c>
      <c r="AS31" s="44" t="str">
        <f ca="1">IF(AL31&lt;&gt;"",VLOOKUP(AQ31,'Players Stats'!$C$88:$E$127,3),"")</f>
        <v>Tiago Splitter</v>
      </c>
      <c r="AT31" s="27">
        <f t="shared" ca="1" si="22"/>
        <v>0.62494735725521833</v>
      </c>
      <c r="AU31" s="44">
        <f ca="1">IF(AL31&lt;&gt;"",VLOOKUP('Semi 2'!AQ31-5*('Semi 2'!AN31-1),'Players Stats'!$B$136:$J$140,1+AO31),"")</f>
        <v>0.10355</v>
      </c>
      <c r="AV31" s="44" t="str">
        <f t="shared" ca="1" si="66"/>
        <v>NO</v>
      </c>
      <c r="AW31" s="27">
        <f t="shared" ca="1" si="23"/>
        <v>0.68782073951705436</v>
      </c>
      <c r="AX31" s="44">
        <f ca="1">IF(AL31&lt;&gt;"",IF(AV31="NO",VLOOKUP(AQ31,'Players Stats'!$C$88:$I$127,7),""),"")</f>
        <v>0</v>
      </c>
      <c r="AY31" s="44">
        <f t="shared" ca="1" si="67"/>
        <v>2</v>
      </c>
      <c r="AZ31" s="27">
        <f t="shared" ca="1" si="24"/>
        <v>2.7470554500330646E-2</v>
      </c>
      <c r="BA31" s="44">
        <f ca="1">IF(AV31="NO",VLOOKUP(AQ31,'Players Stats'!$C$88:$H$127,7-'Semi 2'!AY31),"")</f>
        <v>0.56000000000000005</v>
      </c>
      <c r="BB31" s="44">
        <f t="shared" ca="1" si="68"/>
        <v>2</v>
      </c>
      <c r="BC31" s="27">
        <f t="shared" ca="1" si="25"/>
        <v>1.8336534744332944E-2</v>
      </c>
      <c r="BD31" s="44" t="str">
        <f ca="1">IF(BC31="","",IF(BC31&lt;=VLOOKUP(AQ31,'Players Stats'!$C$88:$L$127,10),"YES","NO"))</f>
        <v>YES</v>
      </c>
      <c r="BE31" s="27">
        <f t="shared" ca="1" si="26"/>
        <v>0.4793434038434935</v>
      </c>
      <c r="BF31" s="44">
        <f ca="1">IF(BD31="YES",IF(BE31&lt;=VLOOKUP(AQ31,'Players Stats'!$C$88:$H$127,6),1,0),"")</f>
        <v>1</v>
      </c>
      <c r="BG31" s="27" t="str">
        <f t="shared" ca="1" si="27"/>
        <v/>
      </c>
      <c r="BH31" s="44" t="str">
        <f ca="1">IF(AND(BD31="YES",BG31&lt;&gt;""),IF(BG31&lt;=VLOOKUP(AQ31,'Players Stats'!$C$88:$H$127,6),1,0),"")</f>
        <v/>
      </c>
      <c r="BI31" s="27" t="str">
        <f t="shared" ca="1" si="28"/>
        <v/>
      </c>
      <c r="BJ31" s="44" t="str">
        <f ca="1">IF(BI31="","",IF(BI31&lt;=Simulation!$K$7,"YES","NO"))</f>
        <v/>
      </c>
      <c r="BK31" s="27" t="str">
        <f t="shared" ca="1" si="29"/>
        <v/>
      </c>
      <c r="BL31" s="44" t="str">
        <f ca="1">IF(BJ31="NO",IF(BK31&lt;=Simulation!$K$9,AN31,AO31),"")</f>
        <v/>
      </c>
      <c r="BN31" s="44">
        <f t="shared" ca="1" si="30"/>
        <v>10</v>
      </c>
      <c r="BO31" s="6" t="str">
        <f t="shared" ca="1" si="31"/>
        <v>-</v>
      </c>
      <c r="BP31" s="44">
        <f t="shared" ca="1" si="32"/>
        <v>7</v>
      </c>
      <c r="BR31" s="44" t="str">
        <f t="shared" ca="1" si="2"/>
        <v/>
      </c>
      <c r="BS31" s="44" t="str">
        <f t="shared" ca="1" si="2"/>
        <v/>
      </c>
      <c r="BT31" s="44" t="str">
        <f t="shared" ca="1" si="2"/>
        <v/>
      </c>
      <c r="BU31" s="44"/>
      <c r="BV31" s="44">
        <f ca="1">IF(BV30&lt;&gt;"",IF(AND(BV30&lt;60*Simulation!$K$8, BV30+BW31&lt;60*Simulation!$K$8),BV30+BW31,""),"")</f>
        <v>326</v>
      </c>
      <c r="BW31" s="44">
        <f ca="1">IF(BV30&lt;&gt;"",IF(AND(CV30&lt;&gt;"", BX30=CV30),RANDBETWEEN(Simulation!$N$6,Simulation!$P$6),RANDBETWEEN(Simulation!$N$5,Simulation!$P$5)),"")</f>
        <v>16</v>
      </c>
      <c r="BX31" s="44">
        <f t="shared" ca="1" si="69"/>
        <v>8</v>
      </c>
      <c r="BY31" s="44">
        <f t="shared" ca="1" si="33"/>
        <v>5</v>
      </c>
      <c r="BZ31" s="27">
        <f t="shared" ca="1" si="34"/>
        <v>0.65075583627620348</v>
      </c>
      <c r="CA31" s="44">
        <f t="shared" ca="1" si="35"/>
        <v>39</v>
      </c>
      <c r="CB31" s="44" t="str">
        <f ca="1">IF(BV31&lt;&gt;"",VLOOKUP(CA31,'Players Stats'!$C$88:$D$127,2),"")</f>
        <v>Power Forward</v>
      </c>
      <c r="CC31" s="44" t="str">
        <f ca="1">IF(BV31&lt;&gt;"",VLOOKUP(CA31,'Players Stats'!$C$88:$E$127,3),"")</f>
        <v>Tim Duncan</v>
      </c>
      <c r="CD31" s="27">
        <f t="shared" ca="1" si="36"/>
        <v>0.85055816401754591</v>
      </c>
      <c r="CE31" s="44">
        <f ca="1">IF(BV31&lt;&gt;"",VLOOKUP('Semi 2'!CA31-5*('Semi 2'!BX31-1),'Players Stats'!$B$136:$J$140,1+BY31),"")</f>
        <v>0.15285000000000001</v>
      </c>
      <c r="CF31" s="44" t="str">
        <f t="shared" ca="1" si="70"/>
        <v>NO</v>
      </c>
      <c r="CG31" s="27">
        <f t="shared" ca="1" si="37"/>
        <v>0.10581190231330173</v>
      </c>
      <c r="CH31" s="44">
        <f ca="1">IF(BV31&lt;&gt;"",IF(CF31="NO",VLOOKUP(CA31,'Players Stats'!$C$88:$I$127,7),""),"")</f>
        <v>7.0422535211267616E-3</v>
      </c>
      <c r="CI31" s="44">
        <f t="shared" ca="1" si="71"/>
        <v>2</v>
      </c>
      <c r="CJ31" s="27">
        <f t="shared" ca="1" si="38"/>
        <v>0.93408636494438579</v>
      </c>
      <c r="CK31" s="44">
        <f ca="1">IF(CF31="NO",VLOOKUP(CA31,'Players Stats'!$C$88:$H$127,7-'Semi 2'!CI31),"")</f>
        <v>0.502</v>
      </c>
      <c r="CL31" s="44">
        <f t="shared" ca="1" si="72"/>
        <v>0</v>
      </c>
      <c r="CM31" s="27">
        <f t="shared" ca="1" si="39"/>
        <v>0.46955261474875964</v>
      </c>
      <c r="CN31" s="44" t="str">
        <f ca="1">IF(CM31="","",IF(CM31&lt;=VLOOKUP(CA31,'Players Stats'!$C$88:$L$127,10),"YES","NO"))</f>
        <v>NO</v>
      </c>
      <c r="CO31" s="27" t="str">
        <f t="shared" ca="1" si="40"/>
        <v/>
      </c>
      <c r="CP31" s="44" t="str">
        <f ca="1">IF(CN31="YES",IF(CO31&lt;=VLOOKUP(CA31,'Players Stats'!$C$88:$H$127,6),1,0),"")</f>
        <v/>
      </c>
      <c r="CQ31" s="27" t="str">
        <f t="shared" ca="1" si="41"/>
        <v/>
      </c>
      <c r="CR31" s="44" t="str">
        <f ca="1">IF(AND(CN31="YES",CQ31&lt;&gt;""),IF(CQ31&lt;=VLOOKUP(CA31,'Players Stats'!$C$88:$H$127,6),1,0),"")</f>
        <v/>
      </c>
      <c r="CS31" s="27">
        <f t="shared" ca="1" si="42"/>
        <v>0.26356696725569673</v>
      </c>
      <c r="CT31" s="44" t="str">
        <f ca="1">IF(CS31="","",IF(CS31&lt;=Simulation!$K$7,"YES","NO"))</f>
        <v>NO</v>
      </c>
      <c r="CU31" s="27">
        <f t="shared" ca="1" si="43"/>
        <v>0.62372213152280964</v>
      </c>
      <c r="CV31" s="44">
        <f ca="1">IF(CT31="NO",IF(CU31&lt;=Simulation!$K$9,BX31,BY31),"")</f>
        <v>5</v>
      </c>
      <c r="CX31" s="44">
        <f t="shared" ca="1" si="44"/>
        <v>9</v>
      </c>
      <c r="CY31" s="6" t="str">
        <f t="shared" ca="1" si="45"/>
        <v>-</v>
      </c>
      <c r="CZ31" s="44">
        <f t="shared" ca="1" si="46"/>
        <v>14</v>
      </c>
      <c r="DB31" s="44" t="str">
        <f t="shared" ca="1" si="3"/>
        <v/>
      </c>
      <c r="DC31" s="44" t="str">
        <f t="shared" ca="1" si="3"/>
        <v/>
      </c>
      <c r="DD31" s="44" t="str">
        <f t="shared" ca="1" si="3"/>
        <v/>
      </c>
      <c r="DE31" s="44"/>
      <c r="DF31" s="44">
        <f ca="1">IF(DF30&lt;&gt;"",IF(AND(DF30&lt;60*Simulation!$K$8, DF30+DG31&lt;60*Simulation!$K$8),DF30+DG31,""),"")</f>
        <v>287</v>
      </c>
      <c r="DG31" s="44">
        <f ca="1">IF(DF30&lt;&gt;"",IF(AND(EF30&lt;&gt;"", DH30=EF30),RANDBETWEEN(Simulation!$N$6,Simulation!$P$6),RANDBETWEEN(Simulation!$N$5,Simulation!$P$5)),"")</f>
        <v>8</v>
      </c>
      <c r="DH31" s="44">
        <f t="shared" ca="1" si="73"/>
        <v>8</v>
      </c>
      <c r="DI31" s="44">
        <f t="shared" ca="1" si="47"/>
        <v>5</v>
      </c>
      <c r="DJ31" s="27">
        <f t="shared" ca="1" si="48"/>
        <v>0.94313458337263367</v>
      </c>
      <c r="DK31" s="44">
        <f t="shared" ca="1" si="49"/>
        <v>40</v>
      </c>
      <c r="DL31" s="44" t="str">
        <f ca="1">IF(DF31&lt;&gt;"",VLOOKUP(DK31,'Players Stats'!$C$88:$D$127,2),"")</f>
        <v>Center</v>
      </c>
      <c r="DM31" s="44" t="str">
        <f ca="1">IF(DF31&lt;&gt;"",VLOOKUP(DK31,'Players Stats'!$C$88:$E$127,3),"")</f>
        <v>Tiago Splitter</v>
      </c>
      <c r="DN31" s="27">
        <f t="shared" ca="1" si="50"/>
        <v>0.46521193505059255</v>
      </c>
      <c r="DO31" s="44">
        <f ca="1">IF(DF31&lt;&gt;"",VLOOKUP('Semi 2'!DK31-5*('Semi 2'!DH31-1),'Players Stats'!$B$136:$J$140,1+DI31),"")</f>
        <v>0.10355</v>
      </c>
      <c r="DP31" s="44" t="str">
        <f t="shared" ca="1" si="74"/>
        <v>NO</v>
      </c>
      <c r="DQ31" s="27">
        <f t="shared" ca="1" si="51"/>
        <v>0.42703552113687149</v>
      </c>
      <c r="DR31" s="44">
        <f ca="1">IF(DF31&lt;&gt;"",IF(DP31="NO",VLOOKUP(DK31,'Players Stats'!$C$88:$I$127,7),""),"")</f>
        <v>0</v>
      </c>
      <c r="DS31" s="44">
        <f t="shared" ca="1" si="75"/>
        <v>2</v>
      </c>
      <c r="DT31" s="27">
        <f t="shared" ca="1" si="52"/>
        <v>1.0201059815414304E-2</v>
      </c>
      <c r="DU31" s="44">
        <f ca="1">IF(DP31="NO",VLOOKUP(DK31,'Players Stats'!$C$88:$H$127,7-'Semi 2'!DS31),"")</f>
        <v>0.56000000000000005</v>
      </c>
      <c r="DV31" s="44">
        <f t="shared" ca="1" si="76"/>
        <v>2</v>
      </c>
      <c r="DW31" s="27">
        <f t="shared" ca="1" si="53"/>
        <v>0.74755644109348085</v>
      </c>
      <c r="DX31" s="44" t="str">
        <f ca="1">IF(DW31="","",IF(DW31&lt;=VLOOKUP(DK31,'Players Stats'!$C$88:$L$127,10),"YES","NO"))</f>
        <v>NO</v>
      </c>
      <c r="DY31" s="27" t="str">
        <f t="shared" ca="1" si="54"/>
        <v/>
      </c>
      <c r="DZ31" s="44" t="str">
        <f ca="1">IF(DX31="YES",IF(DY31&lt;=VLOOKUP(DK31,'Players Stats'!$C$88:$H$127,6),1,0),"")</f>
        <v/>
      </c>
      <c r="EA31" s="27" t="str">
        <f t="shared" ca="1" si="55"/>
        <v/>
      </c>
      <c r="EB31" s="44" t="str">
        <f ca="1">IF(AND(DX31="YES",EA31&lt;&gt;""),IF(EA31&lt;=VLOOKUP(DK31,'Players Stats'!$C$88:$H$127,6),1,0),"")</f>
        <v/>
      </c>
      <c r="EC31" s="27" t="str">
        <f t="shared" ca="1" si="56"/>
        <v/>
      </c>
      <c r="ED31" s="44" t="str">
        <f ca="1">IF(EC31="","",IF(EC31&lt;=Simulation!$K$7,"YES","NO"))</f>
        <v/>
      </c>
      <c r="EE31" s="27" t="str">
        <f t="shared" ca="1" si="57"/>
        <v/>
      </c>
      <c r="EF31" s="44" t="str">
        <f ca="1">IF(ED31="NO",IF(EE31&lt;=Simulation!$K$9,DH31,DI31),"")</f>
        <v/>
      </c>
      <c r="EH31" s="44">
        <f t="shared" ca="1" si="58"/>
        <v>10</v>
      </c>
      <c r="EI31" s="6" t="str">
        <f t="shared" ca="1" si="59"/>
        <v>-</v>
      </c>
      <c r="EJ31" s="44">
        <f t="shared" ca="1" si="60"/>
        <v>8</v>
      </c>
      <c r="EL31" s="44" t="str">
        <f t="shared" ca="1" si="4"/>
        <v/>
      </c>
      <c r="EM31" s="44" t="str">
        <f t="shared" ca="1" si="4"/>
        <v/>
      </c>
      <c r="EN31" s="44" t="str">
        <f t="shared" ca="1" si="4"/>
        <v/>
      </c>
    </row>
    <row r="32" spans="2:144">
      <c r="B32" s="44">
        <f ca="1">IF(B31&lt;&gt;"",IF(AND(B31&lt;60*Simulation!$K$8, B31+C32&lt;60*Simulation!$K$8),B31+C32,""),"")</f>
        <v>320</v>
      </c>
      <c r="C32" s="44">
        <f ca="1">IF(B31&lt;&gt;"",IF(AND(AB31&lt;&gt;"", D31=AB31),RANDBETWEEN(Simulation!$N$6,Simulation!$P$6),RANDBETWEEN(Simulation!$N$5,Simulation!$P$5)),"")</f>
        <v>8</v>
      </c>
      <c r="D32" s="44">
        <f t="shared" ca="1" si="61"/>
        <v>5</v>
      </c>
      <c r="E32" s="44">
        <f t="shared" ca="1" si="5"/>
        <v>8</v>
      </c>
      <c r="F32" s="27">
        <f t="shared" ca="1" si="6"/>
        <v>0.26313540624777088</v>
      </c>
      <c r="G32" s="44">
        <f t="shared" ca="1" si="7"/>
        <v>22</v>
      </c>
      <c r="H32" s="44" t="str">
        <f ca="1">IF(B32&lt;&gt;"",VLOOKUP(G32,'Players Stats'!$C$88:$D$127,2),"")</f>
        <v>Shooting Guard</v>
      </c>
      <c r="I32" s="44" t="str">
        <f ca="1">IF(B32&lt;&gt;"",VLOOKUP(G32,'Players Stats'!$C$88:$E$127,3),"")</f>
        <v>Thabo Sefolosha</v>
      </c>
      <c r="J32" s="27">
        <f t="shared" ca="1" si="8"/>
        <v>5.8854247580372832E-2</v>
      </c>
      <c r="K32" s="44">
        <f ca="1">IF(B32&lt;&gt;"",VLOOKUP('Semi 2'!G32-5*('Semi 2'!D32-1),'Players Stats'!$B$136:$J$140,1+E32),"")</f>
        <v>4.4549999999999999E-2</v>
      </c>
      <c r="L32" s="44" t="str">
        <f t="shared" ca="1" si="62"/>
        <v>NO</v>
      </c>
      <c r="M32" s="27">
        <f t="shared" ca="1" si="9"/>
        <v>0.89465843279023372</v>
      </c>
      <c r="N32" s="44">
        <f ca="1">IF(B32&lt;&gt;"",IF(L32="NO",VLOOKUP(G32,'Players Stats'!$C$88:$I$127,7),""),"")</f>
        <v>0.35555555555555557</v>
      </c>
      <c r="O32" s="44">
        <f t="shared" ca="1" si="63"/>
        <v>2</v>
      </c>
      <c r="P32" s="27">
        <f t="shared" ca="1" si="10"/>
        <v>0.85034084078362926</v>
      </c>
      <c r="Q32" s="44">
        <f ca="1">IF(L32="NO",VLOOKUP(G32,'Players Stats'!$C$88:$H$127,7-'Semi 2'!O32),"")</f>
        <v>0.48099999999999998</v>
      </c>
      <c r="R32" s="44">
        <f t="shared" ca="1" si="64"/>
        <v>0</v>
      </c>
      <c r="S32" s="27">
        <f t="shared" ca="1" si="11"/>
        <v>0.79424506113722682</v>
      </c>
      <c r="T32" s="44" t="str">
        <f ca="1">IF(S32="","",IF(S32&lt;=VLOOKUP(G32,'Players Stats'!$C$88:$L$127,10),"YES","NO"))</f>
        <v>NO</v>
      </c>
      <c r="U32" s="27" t="str">
        <f t="shared" ca="1" si="12"/>
        <v/>
      </c>
      <c r="V32" s="44" t="str">
        <f ca="1">IF(T32="YES",IF(U32&lt;=VLOOKUP(G32,'Players Stats'!$C$88:$H$127,6),1,0),"")</f>
        <v/>
      </c>
      <c r="W32" s="27" t="str">
        <f t="shared" ca="1" si="13"/>
        <v/>
      </c>
      <c r="X32" s="44" t="str">
        <f ca="1">IF(AND(T32="YES",W32&lt;&gt;""),IF(W32&lt;=VLOOKUP(G32,'Players Stats'!$C$88:$H$127,6),1,0),"")</f>
        <v/>
      </c>
      <c r="Y32" s="27">
        <f t="shared" ca="1" si="14"/>
        <v>0.30490977671342134</v>
      </c>
      <c r="Z32" s="44" t="str">
        <f ca="1">IF(Y32="","",IF(Y32&lt;=Simulation!$K$7,"YES","NO"))</f>
        <v>NO</v>
      </c>
      <c r="AA32" s="27">
        <f t="shared" ca="1" si="15"/>
        <v>0.19453164391340683</v>
      </c>
      <c r="AB32" s="44">
        <f ca="1">IF(Z32="NO",IF(AA32&lt;=Simulation!$K$9,D32,E32),"")</f>
        <v>5</v>
      </c>
      <c r="AD32" s="44">
        <f t="shared" ca="1" si="16"/>
        <v>9</v>
      </c>
      <c r="AE32" s="6" t="str">
        <f t="shared" ca="1" si="17"/>
        <v>-</v>
      </c>
      <c r="AF32" s="44">
        <f t="shared" ca="1" si="18"/>
        <v>9</v>
      </c>
      <c r="AH32" s="44" t="str">
        <f t="shared" ca="1" si="77"/>
        <v/>
      </c>
      <c r="AI32" s="44" t="str">
        <f t="shared" ca="1" si="77"/>
        <v/>
      </c>
      <c r="AJ32" s="44" t="str">
        <f t="shared" ca="1" si="77"/>
        <v/>
      </c>
      <c r="AL32" s="44">
        <f ca="1">IF(AL31&lt;&gt;"",IF(AND(AL31&lt;60*Simulation!$K$8, AL31+AM32&lt;60*Simulation!$K$8),AL31+AM32,""),"")</f>
        <v>360</v>
      </c>
      <c r="AM32" s="44">
        <f ca="1">IF(AL31&lt;&gt;"",IF(AND(BL31&lt;&gt;"", AN31=BL31),RANDBETWEEN(Simulation!$N$6,Simulation!$P$6),RANDBETWEEN(Simulation!$N$5,Simulation!$P$5)),"")</f>
        <v>18</v>
      </c>
      <c r="AN32" s="44">
        <f t="shared" ca="1" si="65"/>
        <v>5</v>
      </c>
      <c r="AO32" s="44">
        <f t="shared" ca="1" si="19"/>
        <v>8</v>
      </c>
      <c r="AP32" s="27">
        <f t="shared" ca="1" si="20"/>
        <v>0.10513038630509397</v>
      </c>
      <c r="AQ32" s="44">
        <f t="shared" ca="1" si="21"/>
        <v>21</v>
      </c>
      <c r="AR32" s="44" t="str">
        <f ca="1">IF(AL32&lt;&gt;"",VLOOKUP(AQ32,'Players Stats'!$C$88:$D$127,2),"")</f>
        <v>Point Guard</v>
      </c>
      <c r="AS32" s="44" t="str">
        <f ca="1">IF(AL32&lt;&gt;"",VLOOKUP(AQ32,'Players Stats'!$C$88:$E$127,3),"")</f>
        <v>Russell Westbrook</v>
      </c>
      <c r="AT32" s="27">
        <f t="shared" ca="1" si="22"/>
        <v>0.48342278244583481</v>
      </c>
      <c r="AU32" s="44">
        <f ca="1">IF(AL32&lt;&gt;"",VLOOKUP('Semi 2'!AQ32-5*('Semi 2'!AN32-1),'Players Stats'!$B$136:$J$140,1+AO32),"")</f>
        <v>9.7650000000000001E-2</v>
      </c>
      <c r="AV32" s="44" t="str">
        <f t="shared" ca="1" si="66"/>
        <v>NO</v>
      </c>
      <c r="AW32" s="27">
        <f t="shared" ca="1" si="23"/>
        <v>0.8037473053054105</v>
      </c>
      <c r="AX32" s="44">
        <f ca="1">IF(AL32&lt;&gt;"",IF(AV32="NO",VLOOKUP(AQ32,'Players Stats'!$C$88:$I$127,7),""),"")</f>
        <v>0.16517857142857145</v>
      </c>
      <c r="AY32" s="44">
        <f t="shared" ca="1" si="67"/>
        <v>2</v>
      </c>
      <c r="AZ32" s="27">
        <f t="shared" ca="1" si="24"/>
        <v>0.80731892747401868</v>
      </c>
      <c r="BA32" s="44">
        <f ca="1">IF(AV32="NO",VLOOKUP(AQ32,'Players Stats'!$C$88:$H$127,7-'Semi 2'!AY32),"")</f>
        <v>0.438</v>
      </c>
      <c r="BB32" s="44">
        <f t="shared" ca="1" si="68"/>
        <v>0</v>
      </c>
      <c r="BC32" s="27">
        <f t="shared" ca="1" si="25"/>
        <v>0.26834511064888977</v>
      </c>
      <c r="BD32" s="44" t="str">
        <f ca="1">IF(BC32="","",IF(BC32&lt;=VLOOKUP(AQ32,'Players Stats'!$C$88:$L$127,10),"YES","NO"))</f>
        <v>NO</v>
      </c>
      <c r="BE32" s="27" t="str">
        <f t="shared" ca="1" si="26"/>
        <v/>
      </c>
      <c r="BF32" s="44" t="str">
        <f ca="1">IF(BD32="YES",IF(BE32&lt;=VLOOKUP(AQ32,'Players Stats'!$C$88:$H$127,6),1,0),"")</f>
        <v/>
      </c>
      <c r="BG32" s="27" t="str">
        <f t="shared" ca="1" si="27"/>
        <v/>
      </c>
      <c r="BH32" s="44" t="str">
        <f ca="1">IF(AND(BD32="YES",BG32&lt;&gt;""),IF(BG32&lt;=VLOOKUP(AQ32,'Players Stats'!$C$88:$H$127,6),1,0),"")</f>
        <v/>
      </c>
      <c r="BI32" s="27">
        <f t="shared" ca="1" si="28"/>
        <v>0.45547576896050546</v>
      </c>
      <c r="BJ32" s="44" t="str">
        <f ca="1">IF(BI32="","",IF(BI32&lt;=Simulation!$K$7,"YES","NO"))</f>
        <v>NO</v>
      </c>
      <c r="BK32" s="27">
        <f t="shared" ca="1" si="29"/>
        <v>0.87251895461215945</v>
      </c>
      <c r="BL32" s="44">
        <f ca="1">IF(BJ32="NO",IF(BK32&lt;=Simulation!$K$9,AN32,AO32),"")</f>
        <v>8</v>
      </c>
      <c r="BN32" s="44">
        <f t="shared" ca="1" si="30"/>
        <v>10</v>
      </c>
      <c r="BO32" s="6" t="str">
        <f t="shared" ca="1" si="31"/>
        <v>-</v>
      </c>
      <c r="BP32" s="44">
        <f t="shared" ca="1" si="32"/>
        <v>7</v>
      </c>
      <c r="BR32" s="44" t="str">
        <f t="shared" ca="1" si="2"/>
        <v/>
      </c>
      <c r="BS32" s="44" t="str">
        <f t="shared" ca="1" si="2"/>
        <v/>
      </c>
      <c r="BT32" s="44" t="str">
        <f t="shared" ca="1" si="2"/>
        <v/>
      </c>
      <c r="BU32" s="44"/>
      <c r="BV32" s="44">
        <f ca="1">IF(BV31&lt;&gt;"",IF(AND(BV31&lt;60*Simulation!$K$8, BV31+BW32&lt;60*Simulation!$K$8),BV31+BW32,""),"")</f>
        <v>350</v>
      </c>
      <c r="BW32" s="44">
        <f ca="1">IF(BV31&lt;&gt;"",IF(AND(CV31&lt;&gt;"", BX31=CV31),RANDBETWEEN(Simulation!$N$6,Simulation!$P$6),RANDBETWEEN(Simulation!$N$5,Simulation!$P$5)),"")</f>
        <v>24</v>
      </c>
      <c r="BX32" s="44">
        <f t="shared" ca="1" si="69"/>
        <v>5</v>
      </c>
      <c r="BY32" s="44">
        <f t="shared" ca="1" si="33"/>
        <v>8</v>
      </c>
      <c r="BZ32" s="27">
        <f t="shared" ca="1" si="34"/>
        <v>0.54078345670324035</v>
      </c>
      <c r="CA32" s="44">
        <f t="shared" ca="1" si="35"/>
        <v>23</v>
      </c>
      <c r="CB32" s="44" t="str">
        <f ca="1">IF(BV32&lt;&gt;"",VLOOKUP(CA32,'Players Stats'!$C$88:$D$127,2),"")</f>
        <v>Small Forward</v>
      </c>
      <c r="CC32" s="44" t="str">
        <f ca="1">IF(BV32&lt;&gt;"",VLOOKUP(CA32,'Players Stats'!$C$88:$E$127,3),"")</f>
        <v>Kevin Durant</v>
      </c>
      <c r="CD32" s="27">
        <f t="shared" ca="1" si="36"/>
        <v>0.8653595365126503</v>
      </c>
      <c r="CE32" s="44">
        <f ca="1">IF(BV32&lt;&gt;"",VLOOKUP('Semi 2'!CA32-5*('Semi 2'!BX32-1),'Players Stats'!$B$136:$J$140,1+BY32),"")</f>
        <v>0.123</v>
      </c>
      <c r="CF32" s="44" t="str">
        <f t="shared" ca="1" si="70"/>
        <v>NO</v>
      </c>
      <c r="CG32" s="27">
        <f t="shared" ca="1" si="37"/>
        <v>0.22220791301698717</v>
      </c>
      <c r="CH32" s="44">
        <f ca="1">IF(BV32&lt;&gt;"",IF(CF32="NO",VLOOKUP(CA32,'Players Stats'!$C$88:$I$127,7),""),"")</f>
        <v>0.18807339449541285</v>
      </c>
      <c r="CI32" s="44">
        <f t="shared" ca="1" si="71"/>
        <v>2</v>
      </c>
      <c r="CJ32" s="27">
        <f t="shared" ca="1" si="38"/>
        <v>0.59441891149749349</v>
      </c>
      <c r="CK32" s="44">
        <f ca="1">IF(CF32="NO",VLOOKUP(CA32,'Players Stats'!$C$88:$H$127,7-'Semi 2'!CI32),"")</f>
        <v>0.51</v>
      </c>
      <c r="CL32" s="44">
        <f t="shared" ca="1" si="72"/>
        <v>0</v>
      </c>
      <c r="CM32" s="27">
        <f t="shared" ca="1" si="39"/>
        <v>0.32945097560598235</v>
      </c>
      <c r="CN32" s="44" t="str">
        <f ca="1">IF(CM32="","",IF(CM32&lt;=VLOOKUP(CA32,'Players Stats'!$C$88:$L$127,10),"YES","NO"))</f>
        <v>NO</v>
      </c>
      <c r="CO32" s="27" t="str">
        <f t="shared" ca="1" si="40"/>
        <v/>
      </c>
      <c r="CP32" s="44" t="str">
        <f ca="1">IF(CN32="YES",IF(CO32&lt;=VLOOKUP(CA32,'Players Stats'!$C$88:$H$127,6),1,0),"")</f>
        <v/>
      </c>
      <c r="CQ32" s="27" t="str">
        <f t="shared" ca="1" si="41"/>
        <v/>
      </c>
      <c r="CR32" s="44" t="str">
        <f ca="1">IF(AND(CN32="YES",CQ32&lt;&gt;""),IF(CQ32&lt;=VLOOKUP(CA32,'Players Stats'!$C$88:$H$127,6),1,0),"")</f>
        <v/>
      </c>
      <c r="CS32" s="27">
        <f t="shared" ca="1" si="42"/>
        <v>0.14888376763175193</v>
      </c>
      <c r="CT32" s="44" t="str">
        <f ca="1">IF(CS32="","",IF(CS32&lt;=Simulation!$K$7,"YES","NO"))</f>
        <v>NO</v>
      </c>
      <c r="CU32" s="27">
        <f t="shared" ca="1" si="43"/>
        <v>0.59800114014348238</v>
      </c>
      <c r="CV32" s="44">
        <f ca="1">IF(CT32="NO",IF(CU32&lt;=Simulation!$K$9,BX32,BY32),"")</f>
        <v>8</v>
      </c>
      <c r="CX32" s="44">
        <f t="shared" ca="1" si="44"/>
        <v>9</v>
      </c>
      <c r="CY32" s="6" t="str">
        <f t="shared" ca="1" si="45"/>
        <v>-</v>
      </c>
      <c r="CZ32" s="44">
        <f t="shared" ca="1" si="46"/>
        <v>14</v>
      </c>
      <c r="DB32" s="44" t="str">
        <f t="shared" ca="1" si="3"/>
        <v/>
      </c>
      <c r="DC32" s="44" t="str">
        <f t="shared" ca="1" si="3"/>
        <v/>
      </c>
      <c r="DD32" s="44" t="str">
        <f t="shared" ca="1" si="3"/>
        <v/>
      </c>
      <c r="DE32" s="44"/>
      <c r="DF32" s="44">
        <f ca="1">IF(DF31&lt;&gt;"",IF(AND(DF31&lt;60*Simulation!$K$8, DF31+DG32&lt;60*Simulation!$K$8),DF31+DG32,""),"")</f>
        <v>304</v>
      </c>
      <c r="DG32" s="44">
        <f ca="1">IF(DF31&lt;&gt;"",IF(AND(EF31&lt;&gt;"", DH31=EF31),RANDBETWEEN(Simulation!$N$6,Simulation!$P$6),RANDBETWEEN(Simulation!$N$5,Simulation!$P$5)),"")</f>
        <v>17</v>
      </c>
      <c r="DH32" s="44">
        <f t="shared" ca="1" si="73"/>
        <v>5</v>
      </c>
      <c r="DI32" s="44">
        <f t="shared" ca="1" si="47"/>
        <v>8</v>
      </c>
      <c r="DJ32" s="27">
        <f t="shared" ca="1" si="48"/>
        <v>0.68926337138453497</v>
      </c>
      <c r="DK32" s="44">
        <f t="shared" ca="1" si="49"/>
        <v>24</v>
      </c>
      <c r="DL32" s="44" t="str">
        <f ca="1">IF(DF32&lt;&gt;"",VLOOKUP(DK32,'Players Stats'!$C$88:$D$127,2),"")</f>
        <v>Power Forward</v>
      </c>
      <c r="DM32" s="44" t="str">
        <f ca="1">IF(DF32&lt;&gt;"",VLOOKUP(DK32,'Players Stats'!$C$88:$E$127,3),"")</f>
        <v>Serge Ibaka</v>
      </c>
      <c r="DN32" s="27">
        <f t="shared" ca="1" si="50"/>
        <v>0.24312961136200029</v>
      </c>
      <c r="DO32" s="44">
        <f ca="1">IF(DF32&lt;&gt;"",VLOOKUP('Semi 2'!DK32-5*('Semi 2'!DH32-1),'Players Stats'!$B$136:$J$140,1+DI32),"")</f>
        <v>0.14340000000000003</v>
      </c>
      <c r="DP32" s="44" t="str">
        <f t="shared" ca="1" si="74"/>
        <v>NO</v>
      </c>
      <c r="DQ32" s="27">
        <f t="shared" ca="1" si="51"/>
        <v>0.90714606283665711</v>
      </c>
      <c r="DR32" s="44">
        <f ca="1">IF(DF32&lt;&gt;"",IF(DP32="NO",VLOOKUP(DK32,'Players Stats'!$C$88:$I$127,7),""),"")</f>
        <v>6.7307692307692318E-2</v>
      </c>
      <c r="DS32" s="44">
        <f t="shared" ca="1" si="75"/>
        <v>2</v>
      </c>
      <c r="DT32" s="27">
        <f t="shared" ca="1" si="52"/>
        <v>0.55540921288653378</v>
      </c>
      <c r="DU32" s="44">
        <f ca="1">IF(DP32="NO",VLOOKUP(DK32,'Players Stats'!$C$88:$H$127,7-'Semi 2'!DS32),"")</f>
        <v>0.57299999999999995</v>
      </c>
      <c r="DV32" s="44">
        <f t="shared" ca="1" si="76"/>
        <v>2</v>
      </c>
      <c r="DW32" s="27">
        <f t="shared" ca="1" si="53"/>
        <v>0.19809144189302863</v>
      </c>
      <c r="DX32" s="44" t="str">
        <f ca="1">IF(DW32="","",IF(DW32&lt;=VLOOKUP(DK32,'Players Stats'!$C$88:$L$127,10),"YES","NO"))</f>
        <v>NO</v>
      </c>
      <c r="DY32" s="27" t="str">
        <f t="shared" ca="1" si="54"/>
        <v/>
      </c>
      <c r="DZ32" s="44" t="str">
        <f ca="1">IF(DX32="YES",IF(DY32&lt;=VLOOKUP(DK32,'Players Stats'!$C$88:$H$127,6),1,0),"")</f>
        <v/>
      </c>
      <c r="EA32" s="27" t="str">
        <f t="shared" ca="1" si="55"/>
        <v/>
      </c>
      <c r="EB32" s="44" t="str">
        <f ca="1">IF(AND(DX32="YES",EA32&lt;&gt;""),IF(EA32&lt;=VLOOKUP(DK32,'Players Stats'!$C$88:$H$127,6),1,0),"")</f>
        <v/>
      </c>
      <c r="EC32" s="27" t="str">
        <f t="shared" ca="1" si="56"/>
        <v/>
      </c>
      <c r="ED32" s="44" t="str">
        <f ca="1">IF(EC32="","",IF(EC32&lt;=Simulation!$K$7,"YES","NO"))</f>
        <v/>
      </c>
      <c r="EE32" s="27" t="str">
        <f t="shared" ca="1" si="57"/>
        <v/>
      </c>
      <c r="EF32" s="44" t="str">
        <f ca="1">IF(ED32="NO",IF(EE32&lt;=Simulation!$K$9,DH32,DI32),"")</f>
        <v/>
      </c>
      <c r="EH32" s="44">
        <f t="shared" ca="1" si="58"/>
        <v>12</v>
      </c>
      <c r="EI32" s="6" t="str">
        <f t="shared" ca="1" si="59"/>
        <v>-</v>
      </c>
      <c r="EJ32" s="44">
        <f t="shared" ca="1" si="60"/>
        <v>8</v>
      </c>
      <c r="EL32" s="44" t="str">
        <f t="shared" ca="1" si="4"/>
        <v/>
      </c>
      <c r="EM32" s="44" t="str">
        <f t="shared" ca="1" si="4"/>
        <v/>
      </c>
      <c r="EN32" s="44" t="str">
        <f t="shared" ca="1" si="4"/>
        <v/>
      </c>
    </row>
    <row r="33" spans="2:144">
      <c r="B33" s="44">
        <f ca="1">IF(B32&lt;&gt;"",IF(AND(B32&lt;60*Simulation!$K$8, B32+C33&lt;60*Simulation!$K$8),B32+C33,""),"")</f>
        <v>340</v>
      </c>
      <c r="C33" s="44">
        <f ca="1">IF(B32&lt;&gt;"",IF(AND(AB32&lt;&gt;"", D32=AB32),RANDBETWEEN(Simulation!$N$6,Simulation!$P$6),RANDBETWEEN(Simulation!$N$5,Simulation!$P$5)),"")</f>
        <v>20</v>
      </c>
      <c r="D33" s="44">
        <f t="shared" ca="1" si="61"/>
        <v>5</v>
      </c>
      <c r="E33" s="44">
        <f t="shared" ca="1" si="5"/>
        <v>8</v>
      </c>
      <c r="F33" s="27">
        <f t="shared" ca="1" si="6"/>
        <v>0.90125261996938733</v>
      </c>
      <c r="G33" s="44">
        <f t="shared" ca="1" si="7"/>
        <v>25</v>
      </c>
      <c r="H33" s="44" t="str">
        <f ca="1">IF(B33&lt;&gt;"",VLOOKUP(G33,'Players Stats'!$C$88:$D$127,2),"")</f>
        <v>Center</v>
      </c>
      <c r="I33" s="44" t="str">
        <f ca="1">IF(B33&lt;&gt;"",VLOOKUP(G33,'Players Stats'!$C$88:$E$127,3),"")</f>
        <v>Kendrick Perkins</v>
      </c>
      <c r="J33" s="27">
        <f t="shared" ca="1" si="8"/>
        <v>0.59853199097899012</v>
      </c>
      <c r="K33" s="44">
        <f ca="1">IF(B33&lt;&gt;"",VLOOKUP('Semi 2'!G33-5*('Semi 2'!D33-1),'Players Stats'!$B$136:$J$140,1+E33),"")</f>
        <v>9.6400000000000013E-2</v>
      </c>
      <c r="L33" s="44" t="str">
        <f t="shared" ca="1" si="62"/>
        <v>NO</v>
      </c>
      <c r="M33" s="27">
        <f t="shared" ca="1" si="9"/>
        <v>0.13219613364748428</v>
      </c>
      <c r="N33" s="44">
        <f ca="1">IF(B33&lt;&gt;"",IF(L33="NO",VLOOKUP(G33,'Players Stats'!$C$88:$I$127,7),""),"")</f>
        <v>0</v>
      </c>
      <c r="O33" s="44">
        <f t="shared" ca="1" si="63"/>
        <v>2</v>
      </c>
      <c r="P33" s="27">
        <f t="shared" ca="1" si="10"/>
        <v>0.97020987602654185</v>
      </c>
      <c r="Q33" s="44">
        <f ca="1">IF(L33="NO",VLOOKUP(G33,'Players Stats'!$C$88:$H$127,7-'Semi 2'!O33),"")</f>
        <v>0.45700000000000002</v>
      </c>
      <c r="R33" s="44">
        <f t="shared" ca="1" si="64"/>
        <v>0</v>
      </c>
      <c r="S33" s="27">
        <f t="shared" ca="1" si="11"/>
        <v>0.24486822905823269</v>
      </c>
      <c r="T33" s="44" t="str">
        <f ca="1">IF(S33="","",IF(S33&lt;=VLOOKUP(G33,'Players Stats'!$C$88:$L$127,10),"YES","NO"))</f>
        <v>NO</v>
      </c>
      <c r="U33" s="27" t="str">
        <f t="shared" ca="1" si="12"/>
        <v/>
      </c>
      <c r="V33" s="44" t="str">
        <f ca="1">IF(T33="YES",IF(U33&lt;=VLOOKUP(G33,'Players Stats'!$C$88:$H$127,6),1,0),"")</f>
        <v/>
      </c>
      <c r="W33" s="27" t="str">
        <f t="shared" ca="1" si="13"/>
        <v/>
      </c>
      <c r="X33" s="44" t="str">
        <f ca="1">IF(AND(T33="YES",W33&lt;&gt;""),IF(W33&lt;=VLOOKUP(G33,'Players Stats'!$C$88:$H$127,6),1,0),"")</f>
        <v/>
      </c>
      <c r="Y33" s="27">
        <f t="shared" ca="1" si="14"/>
        <v>0.35911077308674377</v>
      </c>
      <c r="Z33" s="44" t="str">
        <f ca="1">IF(Y33="","",IF(Y33&lt;=Simulation!$K$7,"YES","NO"))</f>
        <v>NO</v>
      </c>
      <c r="AA33" s="27">
        <f t="shared" ca="1" si="15"/>
        <v>0.28250919729890711</v>
      </c>
      <c r="AB33" s="44">
        <f ca="1">IF(Z33="NO",IF(AA33&lt;=Simulation!$K$9,D33,E33),"")</f>
        <v>5</v>
      </c>
      <c r="AD33" s="44">
        <f t="shared" ca="1" si="16"/>
        <v>9</v>
      </c>
      <c r="AE33" s="6" t="str">
        <f t="shared" ca="1" si="17"/>
        <v>-</v>
      </c>
      <c r="AF33" s="44">
        <f t="shared" ca="1" si="18"/>
        <v>9</v>
      </c>
      <c r="AH33" s="44" t="str">
        <f t="shared" ca="1" si="77"/>
        <v/>
      </c>
      <c r="AI33" s="44" t="str">
        <f t="shared" ca="1" si="77"/>
        <v/>
      </c>
      <c r="AJ33" s="44" t="str">
        <f t="shared" ca="1" si="77"/>
        <v/>
      </c>
      <c r="AL33" s="44">
        <f ca="1">IF(AL32&lt;&gt;"",IF(AND(AL32&lt;60*Simulation!$K$8, AL32+AM33&lt;60*Simulation!$K$8),AL32+AM33,""),"")</f>
        <v>372</v>
      </c>
      <c r="AM33" s="44">
        <f ca="1">IF(AL32&lt;&gt;"",IF(AND(BL32&lt;&gt;"", AN32=BL32),RANDBETWEEN(Simulation!$N$6,Simulation!$P$6),RANDBETWEEN(Simulation!$N$5,Simulation!$P$5)),"")</f>
        <v>12</v>
      </c>
      <c r="AN33" s="44">
        <f t="shared" ca="1" si="65"/>
        <v>8</v>
      </c>
      <c r="AO33" s="44">
        <f t="shared" ca="1" si="19"/>
        <v>5</v>
      </c>
      <c r="AP33" s="27">
        <f t="shared" ca="1" si="20"/>
        <v>0.85760123633702312</v>
      </c>
      <c r="AQ33" s="44">
        <f t="shared" ca="1" si="21"/>
        <v>40</v>
      </c>
      <c r="AR33" s="44" t="str">
        <f ca="1">IF(AL33&lt;&gt;"",VLOOKUP(AQ33,'Players Stats'!$C$88:$D$127,2),"")</f>
        <v>Center</v>
      </c>
      <c r="AS33" s="44" t="str">
        <f ca="1">IF(AL33&lt;&gt;"",VLOOKUP(AQ33,'Players Stats'!$C$88:$E$127,3),"")</f>
        <v>Tiago Splitter</v>
      </c>
      <c r="AT33" s="27">
        <f t="shared" ca="1" si="22"/>
        <v>0.67211296960918421</v>
      </c>
      <c r="AU33" s="44">
        <f ca="1">IF(AL33&lt;&gt;"",VLOOKUP('Semi 2'!AQ33-5*('Semi 2'!AN33-1),'Players Stats'!$B$136:$J$140,1+AO33),"")</f>
        <v>0.10355</v>
      </c>
      <c r="AV33" s="44" t="str">
        <f t="shared" ca="1" si="66"/>
        <v>NO</v>
      </c>
      <c r="AW33" s="27">
        <f t="shared" ca="1" si="23"/>
        <v>0.9169174504291403</v>
      </c>
      <c r="AX33" s="44">
        <f ca="1">IF(AL33&lt;&gt;"",IF(AV33="NO",VLOOKUP(AQ33,'Players Stats'!$C$88:$I$127,7),""),"")</f>
        <v>0</v>
      </c>
      <c r="AY33" s="44">
        <f t="shared" ca="1" si="67"/>
        <v>2</v>
      </c>
      <c r="AZ33" s="27">
        <f t="shared" ca="1" si="24"/>
        <v>0.50592854840594448</v>
      </c>
      <c r="BA33" s="44">
        <f ca="1">IF(AV33="NO",VLOOKUP(AQ33,'Players Stats'!$C$88:$H$127,7-'Semi 2'!AY33),"")</f>
        <v>0.56000000000000005</v>
      </c>
      <c r="BB33" s="44">
        <f t="shared" ca="1" si="68"/>
        <v>2</v>
      </c>
      <c r="BC33" s="27">
        <f t="shared" ca="1" si="25"/>
        <v>0.35328247466280871</v>
      </c>
      <c r="BD33" s="44" t="str">
        <f ca="1">IF(BC33="","",IF(BC33&lt;=VLOOKUP(AQ33,'Players Stats'!$C$88:$L$127,10),"YES","NO"))</f>
        <v>NO</v>
      </c>
      <c r="BE33" s="27" t="str">
        <f t="shared" ca="1" si="26"/>
        <v/>
      </c>
      <c r="BF33" s="44" t="str">
        <f ca="1">IF(BD33="YES",IF(BE33&lt;=VLOOKUP(AQ33,'Players Stats'!$C$88:$H$127,6),1,0),"")</f>
        <v/>
      </c>
      <c r="BG33" s="27" t="str">
        <f t="shared" ca="1" si="27"/>
        <v/>
      </c>
      <c r="BH33" s="44" t="str">
        <f ca="1">IF(AND(BD33="YES",BG33&lt;&gt;""),IF(BG33&lt;=VLOOKUP(AQ33,'Players Stats'!$C$88:$H$127,6),1,0),"")</f>
        <v/>
      </c>
      <c r="BI33" s="27" t="str">
        <f t="shared" ca="1" si="28"/>
        <v/>
      </c>
      <c r="BJ33" s="44" t="str">
        <f ca="1">IF(BI33="","",IF(BI33&lt;=Simulation!$K$7,"YES","NO"))</f>
        <v/>
      </c>
      <c r="BK33" s="27" t="str">
        <f t="shared" ca="1" si="29"/>
        <v/>
      </c>
      <c r="BL33" s="44" t="str">
        <f ca="1">IF(BJ33="NO",IF(BK33&lt;=Simulation!$K$9,AN33,AO33),"")</f>
        <v/>
      </c>
      <c r="BN33" s="44">
        <f t="shared" ca="1" si="30"/>
        <v>10</v>
      </c>
      <c r="BO33" s="6" t="str">
        <f t="shared" ca="1" si="31"/>
        <v>-</v>
      </c>
      <c r="BP33" s="44">
        <f t="shared" ca="1" si="32"/>
        <v>9</v>
      </c>
      <c r="BR33" s="44" t="str">
        <f t="shared" ca="1" si="2"/>
        <v/>
      </c>
      <c r="BS33" s="44" t="str">
        <f t="shared" ca="1" si="2"/>
        <v/>
      </c>
      <c r="BT33" s="44" t="str">
        <f t="shared" ca="1" si="2"/>
        <v/>
      </c>
      <c r="BU33" s="44"/>
      <c r="BV33" s="44">
        <f ca="1">IF(BV32&lt;&gt;"",IF(AND(BV32&lt;60*Simulation!$K$8, BV32+BW33&lt;60*Simulation!$K$8),BV32+BW33,""),"")</f>
        <v>372</v>
      </c>
      <c r="BW33" s="44">
        <f ca="1">IF(BV32&lt;&gt;"",IF(AND(CV32&lt;&gt;"", BX32=CV32),RANDBETWEEN(Simulation!$N$6,Simulation!$P$6),RANDBETWEEN(Simulation!$N$5,Simulation!$P$5)),"")</f>
        <v>22</v>
      </c>
      <c r="BX33" s="44">
        <f t="shared" ca="1" si="69"/>
        <v>8</v>
      </c>
      <c r="BY33" s="44">
        <f t="shared" ca="1" si="33"/>
        <v>5</v>
      </c>
      <c r="BZ33" s="27">
        <f t="shared" ca="1" si="34"/>
        <v>0.49441706413926789</v>
      </c>
      <c r="CA33" s="44">
        <f t="shared" ca="1" si="35"/>
        <v>38</v>
      </c>
      <c r="CB33" s="44" t="str">
        <f ca="1">IF(BV33&lt;&gt;"",VLOOKUP(CA33,'Players Stats'!$C$88:$D$127,2),"")</f>
        <v>Small Forward</v>
      </c>
      <c r="CC33" s="44" t="str">
        <f ca="1">IF(BV33&lt;&gt;"",VLOOKUP(CA33,'Players Stats'!$C$88:$E$127,3),"")</f>
        <v>Kawhi Leonard</v>
      </c>
      <c r="CD33" s="27">
        <f t="shared" ca="1" si="36"/>
        <v>0.35538459777678222</v>
      </c>
      <c r="CE33" s="44">
        <f ca="1">IF(BV33&lt;&gt;"",VLOOKUP('Semi 2'!CA33-5*('Semi 2'!BX33-1),'Players Stats'!$B$136:$J$140,1+BY33),"")</f>
        <v>0.13515000000000002</v>
      </c>
      <c r="CF33" s="44" t="str">
        <f t="shared" ca="1" si="70"/>
        <v>NO</v>
      </c>
      <c r="CG33" s="27">
        <f t="shared" ca="1" si="37"/>
        <v>0.9333876050915253</v>
      </c>
      <c r="CH33" s="44">
        <f ca="1">IF(BV33&lt;&gt;"",IF(CF33="NO",VLOOKUP(CA33,'Players Stats'!$C$88:$I$127,7),""),"")</f>
        <v>0.24793388429752067</v>
      </c>
      <c r="CI33" s="44">
        <f t="shared" ca="1" si="71"/>
        <v>2</v>
      </c>
      <c r="CJ33" s="27">
        <f t="shared" ca="1" si="38"/>
        <v>0.79740305036551185</v>
      </c>
      <c r="CK33" s="44">
        <f ca="1">IF(CF33="NO",VLOOKUP(CA33,'Players Stats'!$C$88:$H$127,7-'Semi 2'!CI33),"")</f>
        <v>0.49399999999999999</v>
      </c>
      <c r="CL33" s="44">
        <f t="shared" ca="1" si="72"/>
        <v>0</v>
      </c>
      <c r="CM33" s="27">
        <f t="shared" ca="1" si="39"/>
        <v>0.32916476660662297</v>
      </c>
      <c r="CN33" s="44" t="str">
        <f ca="1">IF(CM33="","",IF(CM33&lt;=VLOOKUP(CA33,'Players Stats'!$C$88:$L$127,10),"YES","NO"))</f>
        <v>NO</v>
      </c>
      <c r="CO33" s="27" t="str">
        <f t="shared" ca="1" si="40"/>
        <v/>
      </c>
      <c r="CP33" s="44" t="str">
        <f ca="1">IF(CN33="YES",IF(CO33&lt;=VLOOKUP(CA33,'Players Stats'!$C$88:$H$127,6),1,0),"")</f>
        <v/>
      </c>
      <c r="CQ33" s="27" t="str">
        <f t="shared" ca="1" si="41"/>
        <v/>
      </c>
      <c r="CR33" s="44" t="str">
        <f ca="1">IF(AND(CN33="YES",CQ33&lt;&gt;""),IF(CQ33&lt;=VLOOKUP(CA33,'Players Stats'!$C$88:$H$127,6),1,0),"")</f>
        <v/>
      </c>
      <c r="CS33" s="27">
        <f t="shared" ca="1" si="42"/>
        <v>0.41825105240775884</v>
      </c>
      <c r="CT33" s="44" t="str">
        <f ca="1">IF(CS33="","",IF(CS33&lt;=Simulation!$K$7,"YES","NO"))</f>
        <v>NO</v>
      </c>
      <c r="CU33" s="27">
        <f t="shared" ca="1" si="43"/>
        <v>0.73273336417534585</v>
      </c>
      <c r="CV33" s="44">
        <f ca="1">IF(CT33="NO",IF(CU33&lt;=Simulation!$K$9,BX33,BY33),"")</f>
        <v>5</v>
      </c>
      <c r="CX33" s="44">
        <f t="shared" ca="1" si="44"/>
        <v>9</v>
      </c>
      <c r="CY33" s="6" t="str">
        <f t="shared" ca="1" si="45"/>
        <v>-</v>
      </c>
      <c r="CZ33" s="44">
        <f t="shared" ca="1" si="46"/>
        <v>14</v>
      </c>
      <c r="DB33" s="44" t="str">
        <f t="shared" ca="1" si="3"/>
        <v/>
      </c>
      <c r="DC33" s="44" t="str">
        <f t="shared" ca="1" si="3"/>
        <v/>
      </c>
      <c r="DD33" s="44" t="str">
        <f t="shared" ca="1" si="3"/>
        <v/>
      </c>
      <c r="DE33" s="44"/>
      <c r="DF33" s="44">
        <f ca="1">IF(DF32&lt;&gt;"",IF(AND(DF32&lt;60*Simulation!$K$8, DF32+DG33&lt;60*Simulation!$K$8),DF32+DG33,""),"")</f>
        <v>316</v>
      </c>
      <c r="DG33" s="44">
        <f ca="1">IF(DF32&lt;&gt;"",IF(AND(EF32&lt;&gt;"", DH32=EF32),RANDBETWEEN(Simulation!$N$6,Simulation!$P$6),RANDBETWEEN(Simulation!$N$5,Simulation!$P$5)),"")</f>
        <v>12</v>
      </c>
      <c r="DH33" s="44">
        <f t="shared" ca="1" si="73"/>
        <v>8</v>
      </c>
      <c r="DI33" s="44">
        <f t="shared" ca="1" si="47"/>
        <v>5</v>
      </c>
      <c r="DJ33" s="27">
        <f t="shared" ca="1" si="48"/>
        <v>0.75654073245166809</v>
      </c>
      <c r="DK33" s="44">
        <f t="shared" ca="1" si="49"/>
        <v>39</v>
      </c>
      <c r="DL33" s="44" t="str">
        <f ca="1">IF(DF33&lt;&gt;"",VLOOKUP(DK33,'Players Stats'!$C$88:$D$127,2),"")</f>
        <v>Power Forward</v>
      </c>
      <c r="DM33" s="44" t="str">
        <f ca="1">IF(DF33&lt;&gt;"",VLOOKUP(DK33,'Players Stats'!$C$88:$E$127,3),"")</f>
        <v>Tim Duncan</v>
      </c>
      <c r="DN33" s="27">
        <f t="shared" ca="1" si="50"/>
        <v>0.36742747474621684</v>
      </c>
      <c r="DO33" s="44">
        <f ca="1">IF(DF33&lt;&gt;"",VLOOKUP('Semi 2'!DK33-5*('Semi 2'!DH33-1),'Players Stats'!$B$136:$J$140,1+DI33),"")</f>
        <v>0.15285000000000001</v>
      </c>
      <c r="DP33" s="44" t="str">
        <f t="shared" ca="1" si="74"/>
        <v>NO</v>
      </c>
      <c r="DQ33" s="27">
        <f t="shared" ca="1" si="51"/>
        <v>0.48648225673751</v>
      </c>
      <c r="DR33" s="44">
        <f ca="1">IF(DF33&lt;&gt;"",IF(DP33="NO",VLOOKUP(DK33,'Players Stats'!$C$88:$I$127,7),""),"")</f>
        <v>7.0422535211267616E-3</v>
      </c>
      <c r="DS33" s="44">
        <f t="shared" ca="1" si="75"/>
        <v>2</v>
      </c>
      <c r="DT33" s="27">
        <f t="shared" ca="1" si="52"/>
        <v>0.5421156727380575</v>
      </c>
      <c r="DU33" s="44">
        <f ca="1">IF(DP33="NO",VLOOKUP(DK33,'Players Stats'!$C$88:$H$127,7-'Semi 2'!DS33),"")</f>
        <v>0.502</v>
      </c>
      <c r="DV33" s="44">
        <f t="shared" ca="1" si="76"/>
        <v>0</v>
      </c>
      <c r="DW33" s="27">
        <f t="shared" ca="1" si="53"/>
        <v>0.99507131659005532</v>
      </c>
      <c r="DX33" s="44" t="str">
        <f ca="1">IF(DW33="","",IF(DW33&lt;=VLOOKUP(DK33,'Players Stats'!$C$88:$L$127,10),"YES","NO"))</f>
        <v>NO</v>
      </c>
      <c r="DY33" s="27" t="str">
        <f t="shared" ca="1" si="54"/>
        <v/>
      </c>
      <c r="DZ33" s="44" t="str">
        <f ca="1">IF(DX33="YES",IF(DY33&lt;=VLOOKUP(DK33,'Players Stats'!$C$88:$H$127,6),1,0),"")</f>
        <v/>
      </c>
      <c r="EA33" s="27" t="str">
        <f t="shared" ca="1" si="55"/>
        <v/>
      </c>
      <c r="EB33" s="44" t="str">
        <f ca="1">IF(AND(DX33="YES",EA33&lt;&gt;""),IF(EA33&lt;=VLOOKUP(DK33,'Players Stats'!$C$88:$H$127,6),1,0),"")</f>
        <v/>
      </c>
      <c r="EC33" s="27">
        <f t="shared" ca="1" si="56"/>
        <v>0.27405220543083986</v>
      </c>
      <c r="ED33" s="44" t="str">
        <f ca="1">IF(EC33="","",IF(EC33&lt;=Simulation!$K$7,"YES","NO"))</f>
        <v>NO</v>
      </c>
      <c r="EE33" s="27">
        <f t="shared" ca="1" si="57"/>
        <v>6.8525332524894234E-2</v>
      </c>
      <c r="EF33" s="44">
        <f ca="1">IF(ED33="NO",IF(EE33&lt;=Simulation!$K$9,DH33,DI33),"")</f>
        <v>8</v>
      </c>
      <c r="EH33" s="44">
        <f t="shared" ca="1" si="58"/>
        <v>12</v>
      </c>
      <c r="EI33" s="6" t="str">
        <f t="shared" ca="1" si="59"/>
        <v>-</v>
      </c>
      <c r="EJ33" s="44">
        <f t="shared" ca="1" si="60"/>
        <v>8</v>
      </c>
      <c r="EL33" s="44" t="str">
        <f t="shared" ca="1" si="4"/>
        <v/>
      </c>
      <c r="EM33" s="44" t="str">
        <f t="shared" ca="1" si="4"/>
        <v/>
      </c>
      <c r="EN33" s="44" t="str">
        <f t="shared" ca="1" si="4"/>
        <v/>
      </c>
    </row>
    <row r="34" spans="2:144">
      <c r="B34" s="44">
        <f ca="1">IF(B33&lt;&gt;"",IF(AND(B33&lt;60*Simulation!$K$8, B33+C34&lt;60*Simulation!$K$8),B33+C34,""),"")</f>
        <v>349</v>
      </c>
      <c r="C34" s="44">
        <f ca="1">IF(B33&lt;&gt;"",IF(AND(AB33&lt;&gt;"", D33=AB33),RANDBETWEEN(Simulation!$N$6,Simulation!$P$6),RANDBETWEEN(Simulation!$N$5,Simulation!$P$5)),"")</f>
        <v>9</v>
      </c>
      <c r="D34" s="44">
        <f t="shared" ca="1" si="61"/>
        <v>5</v>
      </c>
      <c r="E34" s="44">
        <f t="shared" ca="1" si="5"/>
        <v>8</v>
      </c>
      <c r="F34" s="27">
        <f t="shared" ca="1" si="6"/>
        <v>2.3535918344630757E-2</v>
      </c>
      <c r="G34" s="44">
        <f t="shared" ca="1" si="7"/>
        <v>21</v>
      </c>
      <c r="H34" s="44" t="str">
        <f ca="1">IF(B34&lt;&gt;"",VLOOKUP(G34,'Players Stats'!$C$88:$D$127,2),"")</f>
        <v>Point Guard</v>
      </c>
      <c r="I34" s="44" t="str">
        <f ca="1">IF(B34&lt;&gt;"",VLOOKUP(G34,'Players Stats'!$C$88:$E$127,3),"")</f>
        <v>Russell Westbrook</v>
      </c>
      <c r="J34" s="27">
        <f t="shared" ca="1" si="8"/>
        <v>0.31014528710420375</v>
      </c>
      <c r="K34" s="44">
        <f ca="1">IF(B34&lt;&gt;"",VLOOKUP('Semi 2'!G34-5*('Semi 2'!D34-1),'Players Stats'!$B$136:$J$140,1+E34),"")</f>
        <v>9.7650000000000001E-2</v>
      </c>
      <c r="L34" s="44" t="str">
        <f t="shared" ca="1" si="62"/>
        <v>NO</v>
      </c>
      <c r="M34" s="27">
        <f t="shared" ca="1" si="9"/>
        <v>0.29455280144757812</v>
      </c>
      <c r="N34" s="44">
        <f ca="1">IF(B34&lt;&gt;"",IF(L34="NO",VLOOKUP(G34,'Players Stats'!$C$88:$I$127,7),""),"")</f>
        <v>0.16517857142857145</v>
      </c>
      <c r="O34" s="44">
        <f t="shared" ca="1" si="63"/>
        <v>2</v>
      </c>
      <c r="P34" s="27">
        <f t="shared" ca="1" si="10"/>
        <v>0.97398934798657666</v>
      </c>
      <c r="Q34" s="44">
        <f ca="1">IF(L34="NO",VLOOKUP(G34,'Players Stats'!$C$88:$H$127,7-'Semi 2'!O34),"")</f>
        <v>0.438</v>
      </c>
      <c r="R34" s="44">
        <f t="shared" ca="1" si="64"/>
        <v>0</v>
      </c>
      <c r="S34" s="27">
        <f t="shared" ca="1" si="11"/>
        <v>0.77599711892588918</v>
      </c>
      <c r="T34" s="44" t="str">
        <f ca="1">IF(S34="","",IF(S34&lt;=VLOOKUP(G34,'Players Stats'!$C$88:$L$127,10),"YES","NO"))</f>
        <v>NO</v>
      </c>
      <c r="U34" s="27" t="str">
        <f t="shared" ca="1" si="12"/>
        <v/>
      </c>
      <c r="V34" s="44" t="str">
        <f ca="1">IF(T34="YES",IF(U34&lt;=VLOOKUP(G34,'Players Stats'!$C$88:$H$127,6),1,0),"")</f>
        <v/>
      </c>
      <c r="W34" s="27" t="str">
        <f t="shared" ca="1" si="13"/>
        <v/>
      </c>
      <c r="X34" s="44" t="str">
        <f ca="1">IF(AND(T34="YES",W34&lt;&gt;""),IF(W34&lt;=VLOOKUP(G34,'Players Stats'!$C$88:$H$127,6),1,0),"")</f>
        <v/>
      </c>
      <c r="Y34" s="27">
        <f t="shared" ca="1" si="14"/>
        <v>0.54530546791889101</v>
      </c>
      <c r="Z34" s="44" t="str">
        <f ca="1">IF(Y34="","",IF(Y34&lt;=Simulation!$K$7,"YES","NO"))</f>
        <v>NO</v>
      </c>
      <c r="AA34" s="27">
        <f t="shared" ca="1" si="15"/>
        <v>9.6722253935966895E-3</v>
      </c>
      <c r="AB34" s="44">
        <f ca="1">IF(Z34="NO",IF(AA34&lt;=Simulation!$K$9,D34,E34),"")</f>
        <v>5</v>
      </c>
      <c r="AD34" s="44">
        <f t="shared" ca="1" si="16"/>
        <v>9</v>
      </c>
      <c r="AE34" s="6" t="str">
        <f t="shared" ca="1" si="17"/>
        <v>-</v>
      </c>
      <c r="AF34" s="44">
        <f t="shared" ca="1" si="18"/>
        <v>9</v>
      </c>
      <c r="AH34" s="44" t="str">
        <f t="shared" ca="1" si="77"/>
        <v/>
      </c>
      <c r="AI34" s="44" t="str">
        <f t="shared" ca="1" si="77"/>
        <v/>
      </c>
      <c r="AJ34" s="44" t="str">
        <f t="shared" ca="1" si="77"/>
        <v/>
      </c>
      <c r="AL34" s="44">
        <f ca="1">IF(AL33&lt;&gt;"",IF(AND(AL33&lt;60*Simulation!$K$8, AL33+AM34&lt;60*Simulation!$K$8),AL33+AM34,""),"")</f>
        <v>395</v>
      </c>
      <c r="AM34" s="44">
        <f ca="1">IF(AL33&lt;&gt;"",IF(AND(BL33&lt;&gt;"", AN33=BL33),RANDBETWEEN(Simulation!$N$6,Simulation!$P$6),RANDBETWEEN(Simulation!$N$5,Simulation!$P$5)),"")</f>
        <v>23</v>
      </c>
      <c r="AN34" s="44">
        <f t="shared" ca="1" si="65"/>
        <v>5</v>
      </c>
      <c r="AO34" s="44">
        <f t="shared" ca="1" si="19"/>
        <v>8</v>
      </c>
      <c r="AP34" s="27">
        <f t="shared" ca="1" si="20"/>
        <v>0.29833896046217889</v>
      </c>
      <c r="AQ34" s="44">
        <f t="shared" ca="1" si="21"/>
        <v>22</v>
      </c>
      <c r="AR34" s="44" t="str">
        <f ca="1">IF(AL34&lt;&gt;"",VLOOKUP(AQ34,'Players Stats'!$C$88:$D$127,2),"")</f>
        <v>Shooting Guard</v>
      </c>
      <c r="AS34" s="44" t="str">
        <f ca="1">IF(AL34&lt;&gt;"",VLOOKUP(AQ34,'Players Stats'!$C$88:$E$127,3),"")</f>
        <v>Thabo Sefolosha</v>
      </c>
      <c r="AT34" s="27">
        <f t="shared" ca="1" si="22"/>
        <v>0.77326892767063382</v>
      </c>
      <c r="AU34" s="44">
        <f ca="1">IF(AL34&lt;&gt;"",VLOOKUP('Semi 2'!AQ34-5*('Semi 2'!AN34-1),'Players Stats'!$B$136:$J$140,1+AO34),"")</f>
        <v>4.4549999999999999E-2</v>
      </c>
      <c r="AV34" s="44" t="str">
        <f t="shared" ca="1" si="66"/>
        <v>NO</v>
      </c>
      <c r="AW34" s="27">
        <f t="shared" ca="1" si="23"/>
        <v>0.42184168653313903</v>
      </c>
      <c r="AX34" s="44">
        <f ca="1">IF(AL34&lt;&gt;"",IF(AV34="NO",VLOOKUP(AQ34,'Players Stats'!$C$88:$I$127,7),""),"")</f>
        <v>0.35555555555555557</v>
      </c>
      <c r="AY34" s="44">
        <f t="shared" ca="1" si="67"/>
        <v>2</v>
      </c>
      <c r="AZ34" s="27">
        <f t="shared" ca="1" si="24"/>
        <v>0.53261463570154521</v>
      </c>
      <c r="BA34" s="44">
        <f ca="1">IF(AV34="NO",VLOOKUP(AQ34,'Players Stats'!$C$88:$H$127,7-'Semi 2'!AY34),"")</f>
        <v>0.48099999999999998</v>
      </c>
      <c r="BB34" s="44">
        <f t="shared" ca="1" si="68"/>
        <v>0</v>
      </c>
      <c r="BC34" s="27">
        <f t="shared" ca="1" si="25"/>
        <v>0.47925215920636122</v>
      </c>
      <c r="BD34" s="44" t="str">
        <f ca="1">IF(BC34="","",IF(BC34&lt;=VLOOKUP(AQ34,'Players Stats'!$C$88:$L$127,10),"YES","NO"))</f>
        <v>NO</v>
      </c>
      <c r="BE34" s="27" t="str">
        <f t="shared" ca="1" si="26"/>
        <v/>
      </c>
      <c r="BF34" s="44" t="str">
        <f ca="1">IF(BD34="YES",IF(BE34&lt;=VLOOKUP(AQ34,'Players Stats'!$C$88:$H$127,6),1,0),"")</f>
        <v/>
      </c>
      <c r="BG34" s="27" t="str">
        <f t="shared" ca="1" si="27"/>
        <v/>
      </c>
      <c r="BH34" s="44" t="str">
        <f ca="1">IF(AND(BD34="YES",BG34&lt;&gt;""),IF(BG34&lt;=VLOOKUP(AQ34,'Players Stats'!$C$88:$H$127,6),1,0),"")</f>
        <v/>
      </c>
      <c r="BI34" s="27">
        <f t="shared" ca="1" si="28"/>
        <v>0.85554158666981006</v>
      </c>
      <c r="BJ34" s="44" t="str">
        <f ca="1">IF(BI34="","",IF(BI34&lt;=Simulation!$K$7,"YES","NO"))</f>
        <v>NO</v>
      </c>
      <c r="BK34" s="27">
        <f t="shared" ca="1" si="29"/>
        <v>0.82327609493165388</v>
      </c>
      <c r="BL34" s="44">
        <f ca="1">IF(BJ34="NO",IF(BK34&lt;=Simulation!$K$9,AN34,AO34),"")</f>
        <v>8</v>
      </c>
      <c r="BN34" s="44">
        <f t="shared" ca="1" si="30"/>
        <v>10</v>
      </c>
      <c r="BO34" s="6" t="str">
        <f t="shared" ca="1" si="31"/>
        <v>-</v>
      </c>
      <c r="BP34" s="44">
        <f t="shared" ca="1" si="32"/>
        <v>9</v>
      </c>
      <c r="BR34" s="44" t="str">
        <f t="shared" ca="1" si="2"/>
        <v/>
      </c>
      <c r="BS34" s="44" t="str">
        <f t="shared" ca="1" si="2"/>
        <v/>
      </c>
      <c r="BT34" s="44" t="str">
        <f t="shared" ca="1" si="2"/>
        <v/>
      </c>
      <c r="BU34" s="44"/>
      <c r="BV34" s="44">
        <f ca="1">IF(BV33&lt;&gt;"",IF(AND(BV33&lt;60*Simulation!$K$8, BV33+BW34&lt;60*Simulation!$K$8),BV33+BW34,""),"")</f>
        <v>383</v>
      </c>
      <c r="BW34" s="44">
        <f ca="1">IF(BV33&lt;&gt;"",IF(AND(CV33&lt;&gt;"", BX33=CV33),RANDBETWEEN(Simulation!$N$6,Simulation!$P$6),RANDBETWEEN(Simulation!$N$5,Simulation!$P$5)),"")</f>
        <v>11</v>
      </c>
      <c r="BX34" s="44">
        <f t="shared" ca="1" si="69"/>
        <v>5</v>
      </c>
      <c r="BY34" s="44">
        <f t="shared" ca="1" si="33"/>
        <v>8</v>
      </c>
      <c r="BZ34" s="27">
        <f t="shared" ca="1" si="34"/>
        <v>0.29304890982687892</v>
      </c>
      <c r="CA34" s="44">
        <f t="shared" ca="1" si="35"/>
        <v>22</v>
      </c>
      <c r="CB34" s="44" t="str">
        <f ca="1">IF(BV34&lt;&gt;"",VLOOKUP(CA34,'Players Stats'!$C$88:$D$127,2),"")</f>
        <v>Shooting Guard</v>
      </c>
      <c r="CC34" s="44" t="str">
        <f ca="1">IF(BV34&lt;&gt;"",VLOOKUP(CA34,'Players Stats'!$C$88:$E$127,3),"")</f>
        <v>Thabo Sefolosha</v>
      </c>
      <c r="CD34" s="27">
        <f t="shared" ca="1" si="36"/>
        <v>0.49031842857655594</v>
      </c>
      <c r="CE34" s="44">
        <f ca="1">IF(BV34&lt;&gt;"",VLOOKUP('Semi 2'!CA34-5*('Semi 2'!BX34-1),'Players Stats'!$B$136:$J$140,1+BY34),"")</f>
        <v>4.4549999999999999E-2</v>
      </c>
      <c r="CF34" s="44" t="str">
        <f t="shared" ca="1" si="70"/>
        <v>NO</v>
      </c>
      <c r="CG34" s="27">
        <f t="shared" ca="1" si="37"/>
        <v>0.6950397740531391</v>
      </c>
      <c r="CH34" s="44">
        <f ca="1">IF(BV34&lt;&gt;"",IF(CF34="NO",VLOOKUP(CA34,'Players Stats'!$C$88:$I$127,7),""),"")</f>
        <v>0.35555555555555557</v>
      </c>
      <c r="CI34" s="44">
        <f t="shared" ca="1" si="71"/>
        <v>2</v>
      </c>
      <c r="CJ34" s="27">
        <f t="shared" ca="1" si="38"/>
        <v>0.41577053041563861</v>
      </c>
      <c r="CK34" s="44">
        <f ca="1">IF(CF34="NO",VLOOKUP(CA34,'Players Stats'!$C$88:$H$127,7-'Semi 2'!CI34),"")</f>
        <v>0.48099999999999998</v>
      </c>
      <c r="CL34" s="44">
        <f t="shared" ca="1" si="72"/>
        <v>2</v>
      </c>
      <c r="CM34" s="27">
        <f t="shared" ca="1" si="39"/>
        <v>2.1656255085996556E-2</v>
      </c>
      <c r="CN34" s="44" t="str">
        <f ca="1">IF(CM34="","",IF(CM34&lt;=VLOOKUP(CA34,'Players Stats'!$C$88:$L$127,10),"YES","NO"))</f>
        <v>YES</v>
      </c>
      <c r="CO34" s="27">
        <f t="shared" ca="1" si="40"/>
        <v>0.88932250395658463</v>
      </c>
      <c r="CP34" s="44">
        <f ca="1">IF(CN34="YES",IF(CO34&lt;=VLOOKUP(CA34,'Players Stats'!$C$88:$H$127,6),1,0),"")</f>
        <v>0</v>
      </c>
      <c r="CQ34" s="27" t="str">
        <f t="shared" ca="1" si="41"/>
        <v/>
      </c>
      <c r="CR34" s="44" t="str">
        <f ca="1">IF(AND(CN34="YES",CQ34&lt;&gt;""),IF(CQ34&lt;=VLOOKUP(CA34,'Players Stats'!$C$88:$H$127,6),1,0),"")</f>
        <v/>
      </c>
      <c r="CS34" s="27" t="str">
        <f t="shared" ca="1" si="42"/>
        <v/>
      </c>
      <c r="CT34" s="44" t="str">
        <f ca="1">IF(CS34="","",IF(CS34&lt;=Simulation!$K$7,"YES","NO"))</f>
        <v/>
      </c>
      <c r="CU34" s="27" t="str">
        <f t="shared" ca="1" si="43"/>
        <v/>
      </c>
      <c r="CV34" s="44" t="str">
        <f ca="1">IF(CT34="NO",IF(CU34&lt;=Simulation!$K$9,BX34,BY34),"")</f>
        <v/>
      </c>
      <c r="CX34" s="44">
        <f t="shared" ca="1" si="44"/>
        <v>11</v>
      </c>
      <c r="CY34" s="6" t="str">
        <f t="shared" ca="1" si="45"/>
        <v>-</v>
      </c>
      <c r="CZ34" s="44">
        <f t="shared" ca="1" si="46"/>
        <v>14</v>
      </c>
      <c r="DB34" s="44" t="str">
        <f t="shared" ca="1" si="3"/>
        <v/>
      </c>
      <c r="DC34" s="44" t="str">
        <f t="shared" ca="1" si="3"/>
        <v/>
      </c>
      <c r="DD34" s="44" t="str">
        <f t="shared" ca="1" si="3"/>
        <v/>
      </c>
      <c r="DE34" s="44"/>
      <c r="DF34" s="44">
        <f ca="1">IF(DF33&lt;&gt;"",IF(AND(DF33&lt;60*Simulation!$K$8, DF33+DG34&lt;60*Simulation!$K$8),DF33+DG34,""),"")</f>
        <v>316</v>
      </c>
      <c r="DG34" s="44">
        <f ca="1">IF(DF33&lt;&gt;"",IF(AND(EF33&lt;&gt;"", DH33=EF33),RANDBETWEEN(Simulation!$N$6,Simulation!$P$6),RANDBETWEEN(Simulation!$N$5,Simulation!$P$5)),"")</f>
        <v>0</v>
      </c>
      <c r="DH34" s="44">
        <f t="shared" ca="1" si="73"/>
        <v>8</v>
      </c>
      <c r="DI34" s="44">
        <f t="shared" ca="1" si="47"/>
        <v>5</v>
      </c>
      <c r="DJ34" s="27">
        <f t="shared" ca="1" si="48"/>
        <v>0.9723246588044242</v>
      </c>
      <c r="DK34" s="44">
        <f t="shared" ca="1" si="49"/>
        <v>40</v>
      </c>
      <c r="DL34" s="44" t="str">
        <f ca="1">IF(DF34&lt;&gt;"",VLOOKUP(DK34,'Players Stats'!$C$88:$D$127,2),"")</f>
        <v>Center</v>
      </c>
      <c r="DM34" s="44" t="str">
        <f ca="1">IF(DF34&lt;&gt;"",VLOOKUP(DK34,'Players Stats'!$C$88:$E$127,3),"")</f>
        <v>Tiago Splitter</v>
      </c>
      <c r="DN34" s="27">
        <f t="shared" ca="1" si="50"/>
        <v>8.5801559294845786E-2</v>
      </c>
      <c r="DO34" s="44">
        <f ca="1">IF(DF34&lt;&gt;"",VLOOKUP('Semi 2'!DK34-5*('Semi 2'!DH34-1),'Players Stats'!$B$136:$J$140,1+DI34),"")</f>
        <v>0.10355</v>
      </c>
      <c r="DP34" s="44" t="str">
        <f t="shared" ca="1" si="74"/>
        <v>YES</v>
      </c>
      <c r="DQ34" s="27" t="str">
        <f t="shared" ca="1" si="51"/>
        <v/>
      </c>
      <c r="DR34" s="44" t="str">
        <f ca="1">IF(DF34&lt;&gt;"",IF(DP34="NO",VLOOKUP(DK34,'Players Stats'!$C$88:$I$127,7),""),"")</f>
        <v/>
      </c>
      <c r="DS34" s="44" t="str">
        <f t="shared" ca="1" si="75"/>
        <v/>
      </c>
      <c r="DT34" s="27" t="str">
        <f t="shared" ca="1" si="52"/>
        <v/>
      </c>
      <c r="DU34" s="44" t="str">
        <f ca="1">IF(DP34="NO",VLOOKUP(DK34,'Players Stats'!$C$88:$H$127,7-'Semi 2'!DS34),"")</f>
        <v/>
      </c>
      <c r="DV34" s="44" t="str">
        <f t="shared" ca="1" si="76"/>
        <v/>
      </c>
      <c r="DW34" s="27" t="str">
        <f t="shared" ca="1" si="53"/>
        <v/>
      </c>
      <c r="DX34" s="44" t="str">
        <f ca="1">IF(DW34="","",IF(DW34&lt;=VLOOKUP(DK34,'Players Stats'!$C$88:$L$127,10),"YES","NO"))</f>
        <v/>
      </c>
      <c r="DY34" s="27" t="str">
        <f t="shared" ca="1" si="54"/>
        <v/>
      </c>
      <c r="DZ34" s="44" t="str">
        <f ca="1">IF(DX34="YES",IF(DY34&lt;=VLOOKUP(DK34,'Players Stats'!$C$88:$H$127,6),1,0),"")</f>
        <v/>
      </c>
      <c r="EA34" s="27" t="str">
        <f t="shared" ca="1" si="55"/>
        <v/>
      </c>
      <c r="EB34" s="44" t="str">
        <f ca="1">IF(AND(DX34="YES",EA34&lt;&gt;""),IF(EA34&lt;=VLOOKUP(DK34,'Players Stats'!$C$88:$H$127,6),1,0),"")</f>
        <v/>
      </c>
      <c r="EC34" s="27" t="str">
        <f t="shared" ca="1" si="56"/>
        <v/>
      </c>
      <c r="ED34" s="44" t="str">
        <f ca="1">IF(EC34="","",IF(EC34&lt;=Simulation!$K$7,"YES","NO"))</f>
        <v/>
      </c>
      <c r="EE34" s="27" t="str">
        <f t="shared" ca="1" si="57"/>
        <v/>
      </c>
      <c r="EF34" s="44" t="str">
        <f ca="1">IF(ED34="NO",IF(EE34&lt;=Simulation!$K$9,DH34,DI34),"")</f>
        <v/>
      </c>
      <c r="EH34" s="44">
        <f t="shared" ca="1" si="58"/>
        <v>12</v>
      </c>
      <c r="EI34" s="6" t="str">
        <f t="shared" ca="1" si="59"/>
        <v>-</v>
      </c>
      <c r="EJ34" s="44">
        <f t="shared" ca="1" si="60"/>
        <v>8</v>
      </c>
      <c r="EL34" s="44" t="str">
        <f t="shared" ca="1" si="4"/>
        <v/>
      </c>
      <c r="EM34" s="44" t="str">
        <f t="shared" ca="1" si="4"/>
        <v/>
      </c>
      <c r="EN34" s="44" t="str">
        <f t="shared" ca="1" si="4"/>
        <v/>
      </c>
    </row>
    <row r="35" spans="2:144">
      <c r="B35" s="44">
        <f ca="1">IF(B34&lt;&gt;"",IF(AND(B34&lt;60*Simulation!$K$8, B34+C35&lt;60*Simulation!$K$8),B34+C35,""),"")</f>
        <v>349</v>
      </c>
      <c r="C35" s="44">
        <f ca="1">IF(B34&lt;&gt;"",IF(AND(AB34&lt;&gt;"", D34=AB34),RANDBETWEEN(Simulation!$N$6,Simulation!$P$6),RANDBETWEEN(Simulation!$N$5,Simulation!$P$5)),"")</f>
        <v>0</v>
      </c>
      <c r="D35" s="44">
        <f t="shared" ca="1" si="61"/>
        <v>5</v>
      </c>
      <c r="E35" s="44">
        <f t="shared" ca="1" si="5"/>
        <v>8</v>
      </c>
      <c r="F35" s="27">
        <f t="shared" ca="1" si="6"/>
        <v>0.36011226863195234</v>
      </c>
      <c r="G35" s="44">
        <f t="shared" ca="1" si="7"/>
        <v>22</v>
      </c>
      <c r="H35" s="44" t="str">
        <f ca="1">IF(B35&lt;&gt;"",VLOOKUP(G35,'Players Stats'!$C$88:$D$127,2),"")</f>
        <v>Shooting Guard</v>
      </c>
      <c r="I35" s="44" t="str">
        <f ca="1">IF(B35&lt;&gt;"",VLOOKUP(G35,'Players Stats'!$C$88:$E$127,3),"")</f>
        <v>Thabo Sefolosha</v>
      </c>
      <c r="J35" s="27">
        <f t="shared" ca="1" si="8"/>
        <v>4.5194484142208502E-2</v>
      </c>
      <c r="K35" s="44">
        <f ca="1">IF(B35&lt;&gt;"",VLOOKUP('Semi 2'!G35-5*('Semi 2'!D35-1),'Players Stats'!$B$136:$J$140,1+E35),"")</f>
        <v>4.4549999999999999E-2</v>
      </c>
      <c r="L35" s="44" t="str">
        <f t="shared" ca="1" si="62"/>
        <v>NO</v>
      </c>
      <c r="M35" s="27">
        <f t="shared" ca="1" si="9"/>
        <v>5.5076638195543537E-2</v>
      </c>
      <c r="N35" s="44">
        <f ca="1">IF(B35&lt;&gt;"",IF(L35="NO",VLOOKUP(G35,'Players Stats'!$C$88:$I$127,7),""),"")</f>
        <v>0.35555555555555557</v>
      </c>
      <c r="O35" s="44">
        <f t="shared" ca="1" si="63"/>
        <v>3</v>
      </c>
      <c r="P35" s="27">
        <f t="shared" ca="1" si="10"/>
        <v>0.53936181936804761</v>
      </c>
      <c r="Q35" s="44">
        <f ca="1">IF(L35="NO",VLOOKUP(G35,'Players Stats'!$C$88:$H$127,7-'Semi 2'!O35),"")</f>
        <v>0.41899999999999998</v>
      </c>
      <c r="R35" s="44">
        <f t="shared" ca="1" si="64"/>
        <v>0</v>
      </c>
      <c r="S35" s="27" t="str">
        <f t="shared" ca="1" si="11"/>
        <v/>
      </c>
      <c r="T35" s="44" t="str">
        <f ca="1">IF(S35="","",IF(S35&lt;=VLOOKUP(G35,'Players Stats'!$C$88:$L$127,10),"YES","NO"))</f>
        <v/>
      </c>
      <c r="U35" s="27" t="str">
        <f t="shared" ca="1" si="12"/>
        <v/>
      </c>
      <c r="V35" s="44" t="str">
        <f ca="1">IF(T35="YES",IF(U35&lt;=VLOOKUP(G35,'Players Stats'!$C$88:$H$127,6),1,0),"")</f>
        <v/>
      </c>
      <c r="W35" s="27" t="str">
        <f t="shared" ca="1" si="13"/>
        <v/>
      </c>
      <c r="X35" s="44" t="str">
        <f ca="1">IF(AND(T35="YES",W35&lt;&gt;""),IF(W35&lt;=VLOOKUP(G35,'Players Stats'!$C$88:$H$127,6),1,0),"")</f>
        <v/>
      </c>
      <c r="Y35" s="27" t="str">
        <f t="shared" ca="1" si="14"/>
        <v/>
      </c>
      <c r="Z35" s="44" t="str">
        <f ca="1">IF(Y35="","",IF(Y35&lt;=Simulation!$K$7,"YES","NO"))</f>
        <v/>
      </c>
      <c r="AA35" s="27" t="str">
        <f t="shared" ca="1" si="15"/>
        <v/>
      </c>
      <c r="AB35" s="44" t="str">
        <f ca="1">IF(Z35="NO",IF(AA35&lt;=Simulation!$K$9,D35,E35),"")</f>
        <v/>
      </c>
      <c r="AD35" s="44">
        <f t="shared" ca="1" si="16"/>
        <v>9</v>
      </c>
      <c r="AE35" s="6" t="str">
        <f t="shared" ca="1" si="17"/>
        <v>-</v>
      </c>
      <c r="AF35" s="44">
        <f t="shared" ca="1" si="18"/>
        <v>9</v>
      </c>
      <c r="AH35" s="44" t="str">
        <f t="shared" ca="1" si="77"/>
        <v/>
      </c>
      <c r="AI35" s="44" t="str">
        <f t="shared" ca="1" si="77"/>
        <v/>
      </c>
      <c r="AJ35" s="44" t="str">
        <f t="shared" ca="1" si="77"/>
        <v/>
      </c>
      <c r="AL35" s="44">
        <f ca="1">IF(AL34&lt;&gt;"",IF(AND(AL34&lt;60*Simulation!$K$8, AL34+AM35&lt;60*Simulation!$K$8),AL34+AM35,""),"")</f>
        <v>414</v>
      </c>
      <c r="AM35" s="44">
        <f ca="1">IF(AL34&lt;&gt;"",IF(AND(BL34&lt;&gt;"", AN34=BL34),RANDBETWEEN(Simulation!$N$6,Simulation!$P$6),RANDBETWEEN(Simulation!$N$5,Simulation!$P$5)),"")</f>
        <v>19</v>
      </c>
      <c r="AN35" s="44">
        <f t="shared" ca="1" si="65"/>
        <v>8</v>
      </c>
      <c r="AO35" s="44">
        <f t="shared" ca="1" si="19"/>
        <v>5</v>
      </c>
      <c r="AP35" s="27">
        <f t="shared" ca="1" si="20"/>
        <v>0.86035453316034205</v>
      </c>
      <c r="AQ35" s="44">
        <f t="shared" ca="1" si="21"/>
        <v>40</v>
      </c>
      <c r="AR35" s="44" t="str">
        <f ca="1">IF(AL35&lt;&gt;"",VLOOKUP(AQ35,'Players Stats'!$C$88:$D$127,2),"")</f>
        <v>Center</v>
      </c>
      <c r="AS35" s="44" t="str">
        <f ca="1">IF(AL35&lt;&gt;"",VLOOKUP(AQ35,'Players Stats'!$C$88:$E$127,3),"")</f>
        <v>Tiago Splitter</v>
      </c>
      <c r="AT35" s="27">
        <f t="shared" ca="1" si="22"/>
        <v>0.88957669054986432</v>
      </c>
      <c r="AU35" s="44">
        <f ca="1">IF(AL35&lt;&gt;"",VLOOKUP('Semi 2'!AQ35-5*('Semi 2'!AN35-1),'Players Stats'!$B$136:$J$140,1+AO35),"")</f>
        <v>0.10355</v>
      </c>
      <c r="AV35" s="44" t="str">
        <f t="shared" ca="1" si="66"/>
        <v>NO</v>
      </c>
      <c r="AW35" s="27">
        <f t="shared" ca="1" si="23"/>
        <v>0.59543830280446575</v>
      </c>
      <c r="AX35" s="44">
        <f ca="1">IF(AL35&lt;&gt;"",IF(AV35="NO",VLOOKUP(AQ35,'Players Stats'!$C$88:$I$127,7),""),"")</f>
        <v>0</v>
      </c>
      <c r="AY35" s="44">
        <f t="shared" ca="1" si="67"/>
        <v>2</v>
      </c>
      <c r="AZ35" s="27">
        <f t="shared" ca="1" si="24"/>
        <v>0.16930282266786223</v>
      </c>
      <c r="BA35" s="44">
        <f ca="1">IF(AV35="NO",VLOOKUP(AQ35,'Players Stats'!$C$88:$H$127,7-'Semi 2'!AY35),"")</f>
        <v>0.56000000000000005</v>
      </c>
      <c r="BB35" s="44">
        <f t="shared" ca="1" si="68"/>
        <v>2</v>
      </c>
      <c r="BC35" s="27">
        <f t="shared" ca="1" si="25"/>
        <v>0.30149287838242433</v>
      </c>
      <c r="BD35" s="44" t="str">
        <f ca="1">IF(BC35="","",IF(BC35&lt;=VLOOKUP(AQ35,'Players Stats'!$C$88:$L$127,10),"YES","NO"))</f>
        <v>NO</v>
      </c>
      <c r="BE35" s="27" t="str">
        <f t="shared" ca="1" si="26"/>
        <v/>
      </c>
      <c r="BF35" s="44" t="str">
        <f ca="1">IF(BD35="YES",IF(BE35&lt;=VLOOKUP(AQ35,'Players Stats'!$C$88:$H$127,6),1,0),"")</f>
        <v/>
      </c>
      <c r="BG35" s="27" t="str">
        <f t="shared" ca="1" si="27"/>
        <v/>
      </c>
      <c r="BH35" s="44" t="str">
        <f ca="1">IF(AND(BD35="YES",BG35&lt;&gt;""),IF(BG35&lt;=VLOOKUP(AQ35,'Players Stats'!$C$88:$H$127,6),1,0),"")</f>
        <v/>
      </c>
      <c r="BI35" s="27" t="str">
        <f t="shared" ca="1" si="28"/>
        <v/>
      </c>
      <c r="BJ35" s="44" t="str">
        <f ca="1">IF(BI35="","",IF(BI35&lt;=Simulation!$K$7,"YES","NO"))</f>
        <v/>
      </c>
      <c r="BK35" s="27" t="str">
        <f t="shared" ca="1" si="29"/>
        <v/>
      </c>
      <c r="BL35" s="44" t="str">
        <f ca="1">IF(BJ35="NO",IF(BK35&lt;=Simulation!$K$9,AN35,AO35),"")</f>
        <v/>
      </c>
      <c r="BN35" s="44">
        <f t="shared" ca="1" si="30"/>
        <v>10</v>
      </c>
      <c r="BO35" s="6" t="str">
        <f t="shared" ca="1" si="31"/>
        <v>-</v>
      </c>
      <c r="BP35" s="44">
        <f t="shared" ca="1" si="32"/>
        <v>11</v>
      </c>
      <c r="BR35" s="44" t="str">
        <f t="shared" ca="1" si="2"/>
        <v/>
      </c>
      <c r="BS35" s="44" t="str">
        <f t="shared" ca="1" si="2"/>
        <v/>
      </c>
      <c r="BT35" s="44" t="str">
        <f t="shared" ca="1" si="2"/>
        <v/>
      </c>
      <c r="BU35" s="44"/>
      <c r="BV35" s="44">
        <f ca="1">IF(BV34&lt;&gt;"",IF(AND(BV34&lt;60*Simulation!$K$8, BV34+BW35&lt;60*Simulation!$K$8),BV34+BW35,""),"")</f>
        <v>395</v>
      </c>
      <c r="BW35" s="44">
        <f ca="1">IF(BV34&lt;&gt;"",IF(AND(CV34&lt;&gt;"", BX34=CV34),RANDBETWEEN(Simulation!$N$6,Simulation!$P$6),RANDBETWEEN(Simulation!$N$5,Simulation!$P$5)),"")</f>
        <v>12</v>
      </c>
      <c r="BX35" s="44">
        <f t="shared" ca="1" si="69"/>
        <v>8</v>
      </c>
      <c r="BY35" s="44">
        <f t="shared" ca="1" si="33"/>
        <v>5</v>
      </c>
      <c r="BZ35" s="27">
        <f t="shared" ca="1" si="34"/>
        <v>7.0236775287821018E-2</v>
      </c>
      <c r="CA35" s="44">
        <f t="shared" ca="1" si="35"/>
        <v>36</v>
      </c>
      <c r="CB35" s="44" t="str">
        <f ca="1">IF(BV35&lt;&gt;"",VLOOKUP(CA35,'Players Stats'!$C$88:$D$127,2),"")</f>
        <v>Point Guard</v>
      </c>
      <c r="CC35" s="44" t="str">
        <f ca="1">IF(BV35&lt;&gt;"",VLOOKUP(CA35,'Players Stats'!$C$88:$E$127,3),"")</f>
        <v>Danny Green</v>
      </c>
      <c r="CD35" s="27">
        <f t="shared" ca="1" si="36"/>
        <v>0.85323187354931629</v>
      </c>
      <c r="CE35" s="44">
        <f ca="1">IF(BV35&lt;&gt;"",VLOOKUP('Semi 2'!CA35-5*('Semi 2'!BX35-1),'Players Stats'!$B$136:$J$140,1+BY35),"")</f>
        <v>8.5750000000000007E-2</v>
      </c>
      <c r="CF35" s="44" t="str">
        <f t="shared" ca="1" si="70"/>
        <v>NO</v>
      </c>
      <c r="CG35" s="27">
        <f t="shared" ca="1" si="37"/>
        <v>0.5697478713787042</v>
      </c>
      <c r="CH35" s="44">
        <f ca="1">IF(BV35&lt;&gt;"",IF(CF35="NO",VLOOKUP(CA35,'Players Stats'!$C$88:$I$127,7),""),"")</f>
        <v>0.38518518518518519</v>
      </c>
      <c r="CI35" s="44">
        <f t="shared" ca="1" si="71"/>
        <v>2</v>
      </c>
      <c r="CJ35" s="27">
        <f t="shared" ca="1" si="38"/>
        <v>0.29471150944780833</v>
      </c>
      <c r="CK35" s="44">
        <f ca="1">IF(CF35="NO",VLOOKUP(CA35,'Players Stats'!$C$88:$H$127,7-'Semi 2'!CI35),"")</f>
        <v>0.44800000000000001</v>
      </c>
      <c r="CL35" s="44">
        <f t="shared" ca="1" si="72"/>
        <v>2</v>
      </c>
      <c r="CM35" s="27">
        <f t="shared" ca="1" si="39"/>
        <v>0.60918918478682471</v>
      </c>
      <c r="CN35" s="44" t="str">
        <f ca="1">IF(CM35="","",IF(CM35&lt;=VLOOKUP(CA35,'Players Stats'!$C$88:$L$127,10),"YES","NO"))</f>
        <v>NO</v>
      </c>
      <c r="CO35" s="27" t="str">
        <f t="shared" ca="1" si="40"/>
        <v/>
      </c>
      <c r="CP35" s="44" t="str">
        <f ca="1">IF(CN35="YES",IF(CO35&lt;=VLOOKUP(CA35,'Players Stats'!$C$88:$H$127,6),1,0),"")</f>
        <v/>
      </c>
      <c r="CQ35" s="27" t="str">
        <f t="shared" ca="1" si="41"/>
        <v/>
      </c>
      <c r="CR35" s="44" t="str">
        <f ca="1">IF(AND(CN35="YES",CQ35&lt;&gt;""),IF(CQ35&lt;=VLOOKUP(CA35,'Players Stats'!$C$88:$H$127,6),1,0),"")</f>
        <v/>
      </c>
      <c r="CS35" s="27" t="str">
        <f t="shared" ca="1" si="42"/>
        <v/>
      </c>
      <c r="CT35" s="44" t="str">
        <f ca="1">IF(CS35="","",IF(CS35&lt;=Simulation!$K$7,"YES","NO"))</f>
        <v/>
      </c>
      <c r="CU35" s="27" t="str">
        <f t="shared" ca="1" si="43"/>
        <v/>
      </c>
      <c r="CV35" s="44" t="str">
        <f ca="1">IF(CT35="NO",IF(CU35&lt;=Simulation!$K$9,BX35,BY35),"")</f>
        <v/>
      </c>
      <c r="CX35" s="44">
        <f t="shared" ca="1" si="44"/>
        <v>11</v>
      </c>
      <c r="CY35" s="6" t="str">
        <f t="shared" ca="1" si="45"/>
        <v>-</v>
      </c>
      <c r="CZ35" s="44">
        <f t="shared" ca="1" si="46"/>
        <v>16</v>
      </c>
      <c r="DB35" s="44" t="str">
        <f t="shared" ca="1" si="3"/>
        <v/>
      </c>
      <c r="DC35" s="44" t="str">
        <f t="shared" ca="1" si="3"/>
        <v/>
      </c>
      <c r="DD35" s="44" t="str">
        <f t="shared" ca="1" si="3"/>
        <v/>
      </c>
      <c r="DE35" s="44"/>
      <c r="DF35" s="44">
        <f ca="1">IF(DF34&lt;&gt;"",IF(AND(DF34&lt;60*Simulation!$K$8, DF34+DG35&lt;60*Simulation!$K$8),DF34+DG35,""),"")</f>
        <v>326</v>
      </c>
      <c r="DG35" s="44">
        <f ca="1">IF(DF34&lt;&gt;"",IF(AND(EF34&lt;&gt;"", DH34=EF34),RANDBETWEEN(Simulation!$N$6,Simulation!$P$6),RANDBETWEEN(Simulation!$N$5,Simulation!$P$5)),"")</f>
        <v>10</v>
      </c>
      <c r="DH35" s="44">
        <f t="shared" ca="1" si="73"/>
        <v>5</v>
      </c>
      <c r="DI35" s="44">
        <f t="shared" ca="1" si="47"/>
        <v>8</v>
      </c>
      <c r="DJ35" s="27">
        <f t="shared" ca="1" si="48"/>
        <v>0.60102201165691105</v>
      </c>
      <c r="DK35" s="44">
        <f t="shared" ca="1" si="49"/>
        <v>24</v>
      </c>
      <c r="DL35" s="44" t="str">
        <f ca="1">IF(DF35&lt;&gt;"",VLOOKUP(DK35,'Players Stats'!$C$88:$D$127,2),"")</f>
        <v>Power Forward</v>
      </c>
      <c r="DM35" s="44" t="str">
        <f ca="1">IF(DF35&lt;&gt;"",VLOOKUP(DK35,'Players Stats'!$C$88:$E$127,3),"")</f>
        <v>Serge Ibaka</v>
      </c>
      <c r="DN35" s="27">
        <f t="shared" ca="1" si="50"/>
        <v>0.45178470140929194</v>
      </c>
      <c r="DO35" s="44">
        <f ca="1">IF(DF35&lt;&gt;"",VLOOKUP('Semi 2'!DK35-5*('Semi 2'!DH35-1),'Players Stats'!$B$136:$J$140,1+DI35),"")</f>
        <v>0.14340000000000003</v>
      </c>
      <c r="DP35" s="44" t="str">
        <f t="shared" ca="1" si="74"/>
        <v>NO</v>
      </c>
      <c r="DQ35" s="27">
        <f t="shared" ca="1" si="51"/>
        <v>9.1093272655182189E-2</v>
      </c>
      <c r="DR35" s="44">
        <f ca="1">IF(DF35&lt;&gt;"",IF(DP35="NO",VLOOKUP(DK35,'Players Stats'!$C$88:$I$127,7),""),"")</f>
        <v>6.7307692307692318E-2</v>
      </c>
      <c r="DS35" s="44">
        <f t="shared" ca="1" si="75"/>
        <v>2</v>
      </c>
      <c r="DT35" s="27">
        <f t="shared" ca="1" si="52"/>
        <v>0.25440675648621114</v>
      </c>
      <c r="DU35" s="44">
        <f ca="1">IF(DP35="NO",VLOOKUP(DK35,'Players Stats'!$C$88:$H$127,7-'Semi 2'!DS35),"")</f>
        <v>0.57299999999999995</v>
      </c>
      <c r="DV35" s="44">
        <f t="shared" ca="1" si="76"/>
        <v>2</v>
      </c>
      <c r="DW35" s="27">
        <f t="shared" ca="1" si="53"/>
        <v>9.5034025983712578E-2</v>
      </c>
      <c r="DX35" s="44" t="str">
        <f ca="1">IF(DW35="","",IF(DW35&lt;=VLOOKUP(DK35,'Players Stats'!$C$88:$L$127,10),"YES","NO"))</f>
        <v>NO</v>
      </c>
      <c r="DY35" s="27" t="str">
        <f t="shared" ca="1" si="54"/>
        <v/>
      </c>
      <c r="DZ35" s="44" t="str">
        <f ca="1">IF(DX35="YES",IF(DY35&lt;=VLOOKUP(DK35,'Players Stats'!$C$88:$H$127,6),1,0),"")</f>
        <v/>
      </c>
      <c r="EA35" s="27" t="str">
        <f t="shared" ca="1" si="55"/>
        <v/>
      </c>
      <c r="EB35" s="44" t="str">
        <f ca="1">IF(AND(DX35="YES",EA35&lt;&gt;""),IF(EA35&lt;=VLOOKUP(DK35,'Players Stats'!$C$88:$H$127,6),1,0),"")</f>
        <v/>
      </c>
      <c r="EC35" s="27" t="str">
        <f t="shared" ca="1" si="56"/>
        <v/>
      </c>
      <c r="ED35" s="44" t="str">
        <f ca="1">IF(EC35="","",IF(EC35&lt;=Simulation!$K$7,"YES","NO"))</f>
        <v/>
      </c>
      <c r="EE35" s="27" t="str">
        <f t="shared" ca="1" si="57"/>
        <v/>
      </c>
      <c r="EF35" s="44" t="str">
        <f ca="1">IF(ED35="NO",IF(EE35&lt;=Simulation!$K$9,DH35,DI35),"")</f>
        <v/>
      </c>
      <c r="EH35" s="44">
        <f t="shared" ca="1" si="58"/>
        <v>14</v>
      </c>
      <c r="EI35" s="6" t="str">
        <f t="shared" ca="1" si="59"/>
        <v>-</v>
      </c>
      <c r="EJ35" s="44">
        <f t="shared" ca="1" si="60"/>
        <v>8</v>
      </c>
      <c r="EL35" s="44" t="str">
        <f t="shared" ca="1" si="4"/>
        <v/>
      </c>
      <c r="EM35" s="44" t="str">
        <f t="shared" ca="1" si="4"/>
        <v/>
      </c>
      <c r="EN35" s="44" t="str">
        <f t="shared" ca="1" si="4"/>
        <v/>
      </c>
    </row>
    <row r="36" spans="2:144">
      <c r="B36" s="44">
        <f ca="1">IF(B35&lt;&gt;"",IF(AND(B35&lt;60*Simulation!$K$8, B35+C36&lt;60*Simulation!$K$8),B35+C36,""),"")</f>
        <v>363</v>
      </c>
      <c r="C36" s="44">
        <f ca="1">IF(B35&lt;&gt;"",IF(AND(AB35&lt;&gt;"", D35=AB35),RANDBETWEEN(Simulation!$N$6,Simulation!$P$6),RANDBETWEEN(Simulation!$N$5,Simulation!$P$5)),"")</f>
        <v>14</v>
      </c>
      <c r="D36" s="44">
        <f t="shared" ca="1" si="61"/>
        <v>8</v>
      </c>
      <c r="E36" s="44">
        <f t="shared" ca="1" si="5"/>
        <v>5</v>
      </c>
      <c r="F36" s="27">
        <f t="shared" ca="1" si="6"/>
        <v>0.82750730597196065</v>
      </c>
      <c r="G36" s="44">
        <f t="shared" ca="1" si="7"/>
        <v>40</v>
      </c>
      <c r="H36" s="44" t="str">
        <f ca="1">IF(B36&lt;&gt;"",VLOOKUP(G36,'Players Stats'!$C$88:$D$127,2),"")</f>
        <v>Center</v>
      </c>
      <c r="I36" s="44" t="str">
        <f ca="1">IF(B36&lt;&gt;"",VLOOKUP(G36,'Players Stats'!$C$88:$E$127,3),"")</f>
        <v>Tiago Splitter</v>
      </c>
      <c r="J36" s="27">
        <f t="shared" ca="1" si="8"/>
        <v>0.26631522820070697</v>
      </c>
      <c r="K36" s="44">
        <f ca="1">IF(B36&lt;&gt;"",VLOOKUP('Semi 2'!G36-5*('Semi 2'!D36-1),'Players Stats'!$B$136:$J$140,1+E36),"")</f>
        <v>0.10355</v>
      </c>
      <c r="L36" s="44" t="str">
        <f t="shared" ca="1" si="62"/>
        <v>NO</v>
      </c>
      <c r="M36" s="27">
        <f t="shared" ca="1" si="9"/>
        <v>0.42694188385529364</v>
      </c>
      <c r="N36" s="44">
        <f ca="1">IF(B36&lt;&gt;"",IF(L36="NO",VLOOKUP(G36,'Players Stats'!$C$88:$I$127,7),""),"")</f>
        <v>0</v>
      </c>
      <c r="O36" s="44">
        <f t="shared" ca="1" si="63"/>
        <v>2</v>
      </c>
      <c r="P36" s="27">
        <f t="shared" ca="1" si="10"/>
        <v>0.73834311978521106</v>
      </c>
      <c r="Q36" s="44">
        <f ca="1">IF(L36="NO",VLOOKUP(G36,'Players Stats'!$C$88:$H$127,7-'Semi 2'!O36),"")</f>
        <v>0.56000000000000005</v>
      </c>
      <c r="R36" s="44">
        <f t="shared" ca="1" si="64"/>
        <v>0</v>
      </c>
      <c r="S36" s="27">
        <f t="shared" ca="1" si="11"/>
        <v>0.96968278343016145</v>
      </c>
      <c r="T36" s="44" t="str">
        <f ca="1">IF(S36="","",IF(S36&lt;=VLOOKUP(G36,'Players Stats'!$C$88:$L$127,10),"YES","NO"))</f>
        <v>NO</v>
      </c>
      <c r="U36" s="27" t="str">
        <f t="shared" ca="1" si="12"/>
        <v/>
      </c>
      <c r="V36" s="44" t="str">
        <f ca="1">IF(T36="YES",IF(U36&lt;=VLOOKUP(G36,'Players Stats'!$C$88:$H$127,6),1,0),"")</f>
        <v/>
      </c>
      <c r="W36" s="27" t="str">
        <f t="shared" ca="1" si="13"/>
        <v/>
      </c>
      <c r="X36" s="44" t="str">
        <f ca="1">IF(AND(T36="YES",W36&lt;&gt;""),IF(W36&lt;=VLOOKUP(G36,'Players Stats'!$C$88:$H$127,6),1,0),"")</f>
        <v/>
      </c>
      <c r="Y36" s="27">
        <f t="shared" ca="1" si="14"/>
        <v>0.94528349526133193</v>
      </c>
      <c r="Z36" s="44" t="str">
        <f ca="1">IF(Y36="","",IF(Y36&lt;=Simulation!$K$7,"YES","NO"))</f>
        <v>NO</v>
      </c>
      <c r="AA36" s="27">
        <f t="shared" ca="1" si="15"/>
        <v>0.69495265674812789</v>
      </c>
      <c r="AB36" s="44">
        <f ca="1">IF(Z36="NO",IF(AA36&lt;=Simulation!$K$9,D36,E36),"")</f>
        <v>5</v>
      </c>
      <c r="AD36" s="44">
        <f t="shared" ca="1" si="16"/>
        <v>9</v>
      </c>
      <c r="AE36" s="6" t="str">
        <f t="shared" ca="1" si="17"/>
        <v>-</v>
      </c>
      <c r="AF36" s="44">
        <f t="shared" ca="1" si="18"/>
        <v>9</v>
      </c>
      <c r="AH36" s="44" t="str">
        <f t="shared" ca="1" si="77"/>
        <v/>
      </c>
      <c r="AI36" s="44" t="str">
        <f t="shared" ca="1" si="77"/>
        <v/>
      </c>
      <c r="AJ36" s="44" t="str">
        <f t="shared" ca="1" si="77"/>
        <v/>
      </c>
      <c r="AL36" s="44">
        <f ca="1">IF(AL35&lt;&gt;"",IF(AND(AL35&lt;60*Simulation!$K$8, AL35+AM36&lt;60*Simulation!$K$8),AL35+AM36,""),"")</f>
        <v>438</v>
      </c>
      <c r="AM36" s="44">
        <f ca="1">IF(AL35&lt;&gt;"",IF(AND(BL35&lt;&gt;"", AN35=BL35),RANDBETWEEN(Simulation!$N$6,Simulation!$P$6),RANDBETWEEN(Simulation!$N$5,Simulation!$P$5)),"")</f>
        <v>24</v>
      </c>
      <c r="AN36" s="44">
        <f t="shared" ca="1" si="65"/>
        <v>5</v>
      </c>
      <c r="AO36" s="44">
        <f t="shared" ca="1" si="19"/>
        <v>8</v>
      </c>
      <c r="AP36" s="27">
        <f t="shared" ca="1" si="20"/>
        <v>0.10402111402770453</v>
      </c>
      <c r="AQ36" s="44">
        <f t="shared" ca="1" si="21"/>
        <v>21</v>
      </c>
      <c r="AR36" s="44" t="str">
        <f ca="1">IF(AL36&lt;&gt;"",VLOOKUP(AQ36,'Players Stats'!$C$88:$D$127,2),"")</f>
        <v>Point Guard</v>
      </c>
      <c r="AS36" s="44" t="str">
        <f ca="1">IF(AL36&lt;&gt;"",VLOOKUP(AQ36,'Players Stats'!$C$88:$E$127,3),"")</f>
        <v>Russell Westbrook</v>
      </c>
      <c r="AT36" s="27">
        <f t="shared" ca="1" si="22"/>
        <v>0.38483526410324898</v>
      </c>
      <c r="AU36" s="44">
        <f ca="1">IF(AL36&lt;&gt;"",VLOOKUP('Semi 2'!AQ36-5*('Semi 2'!AN36-1),'Players Stats'!$B$136:$J$140,1+AO36),"")</f>
        <v>9.7650000000000001E-2</v>
      </c>
      <c r="AV36" s="44" t="str">
        <f t="shared" ca="1" si="66"/>
        <v>NO</v>
      </c>
      <c r="AW36" s="27">
        <f t="shared" ca="1" si="23"/>
        <v>0.18257243136075985</v>
      </c>
      <c r="AX36" s="44">
        <f ca="1">IF(AL36&lt;&gt;"",IF(AV36="NO",VLOOKUP(AQ36,'Players Stats'!$C$88:$I$127,7),""),"")</f>
        <v>0.16517857142857145</v>
      </c>
      <c r="AY36" s="44">
        <f t="shared" ca="1" si="67"/>
        <v>2</v>
      </c>
      <c r="AZ36" s="27">
        <f t="shared" ca="1" si="24"/>
        <v>0.44961142576189728</v>
      </c>
      <c r="BA36" s="44">
        <f ca="1">IF(AV36="NO",VLOOKUP(AQ36,'Players Stats'!$C$88:$H$127,7-'Semi 2'!AY36),"")</f>
        <v>0.438</v>
      </c>
      <c r="BB36" s="44">
        <f t="shared" ca="1" si="68"/>
        <v>0</v>
      </c>
      <c r="BC36" s="27">
        <f t="shared" ca="1" si="25"/>
        <v>0.94707004240552084</v>
      </c>
      <c r="BD36" s="44" t="str">
        <f ca="1">IF(BC36="","",IF(BC36&lt;=VLOOKUP(AQ36,'Players Stats'!$C$88:$L$127,10),"YES","NO"))</f>
        <v>NO</v>
      </c>
      <c r="BE36" s="27" t="str">
        <f t="shared" ca="1" si="26"/>
        <v/>
      </c>
      <c r="BF36" s="44" t="str">
        <f ca="1">IF(BD36="YES",IF(BE36&lt;=VLOOKUP(AQ36,'Players Stats'!$C$88:$H$127,6),1,0),"")</f>
        <v/>
      </c>
      <c r="BG36" s="27" t="str">
        <f t="shared" ca="1" si="27"/>
        <v/>
      </c>
      <c r="BH36" s="44" t="str">
        <f ca="1">IF(AND(BD36="YES",BG36&lt;&gt;""),IF(BG36&lt;=VLOOKUP(AQ36,'Players Stats'!$C$88:$H$127,6),1,0),"")</f>
        <v/>
      </c>
      <c r="BI36" s="27">
        <f t="shared" ca="1" si="28"/>
        <v>0.21160873806741287</v>
      </c>
      <c r="BJ36" s="44" t="str">
        <f ca="1">IF(BI36="","",IF(BI36&lt;=Simulation!$K$7,"YES","NO"))</f>
        <v>NO</v>
      </c>
      <c r="BK36" s="27">
        <f t="shared" ca="1" si="29"/>
        <v>0.42305141937198998</v>
      </c>
      <c r="BL36" s="44">
        <f ca="1">IF(BJ36="NO",IF(BK36&lt;=Simulation!$K$9,AN36,AO36),"")</f>
        <v>8</v>
      </c>
      <c r="BN36" s="44">
        <f t="shared" ca="1" si="30"/>
        <v>10</v>
      </c>
      <c r="BO36" s="6" t="str">
        <f t="shared" ca="1" si="31"/>
        <v>-</v>
      </c>
      <c r="BP36" s="44">
        <f t="shared" ca="1" si="32"/>
        <v>11</v>
      </c>
      <c r="BR36" s="44" t="str">
        <f t="shared" ca="1" si="2"/>
        <v/>
      </c>
      <c r="BS36" s="44" t="str">
        <f t="shared" ca="1" si="2"/>
        <v/>
      </c>
      <c r="BT36" s="44" t="str">
        <f t="shared" ca="1" si="2"/>
        <v/>
      </c>
      <c r="BU36" s="44"/>
      <c r="BV36" s="44">
        <f ca="1">IF(BV35&lt;&gt;"",IF(AND(BV35&lt;60*Simulation!$K$8, BV35+BW36&lt;60*Simulation!$K$8),BV35+BW36,""),"")</f>
        <v>412</v>
      </c>
      <c r="BW36" s="44">
        <f ca="1">IF(BV35&lt;&gt;"",IF(AND(CV35&lt;&gt;"", BX35=CV35),RANDBETWEEN(Simulation!$N$6,Simulation!$P$6),RANDBETWEEN(Simulation!$N$5,Simulation!$P$5)),"")</f>
        <v>17</v>
      </c>
      <c r="BX36" s="44">
        <f t="shared" ca="1" si="69"/>
        <v>5</v>
      </c>
      <c r="BY36" s="44">
        <f t="shared" ca="1" si="33"/>
        <v>8</v>
      </c>
      <c r="BZ36" s="27">
        <f t="shared" ca="1" si="34"/>
        <v>0.42941228709770352</v>
      </c>
      <c r="CA36" s="44">
        <f t="shared" ca="1" si="35"/>
        <v>23</v>
      </c>
      <c r="CB36" s="44" t="str">
        <f ca="1">IF(BV36&lt;&gt;"",VLOOKUP(CA36,'Players Stats'!$C$88:$D$127,2),"")</f>
        <v>Small Forward</v>
      </c>
      <c r="CC36" s="44" t="str">
        <f ca="1">IF(BV36&lt;&gt;"",VLOOKUP(CA36,'Players Stats'!$C$88:$E$127,3),"")</f>
        <v>Kevin Durant</v>
      </c>
      <c r="CD36" s="27">
        <f t="shared" ca="1" si="36"/>
        <v>0.43487661387380183</v>
      </c>
      <c r="CE36" s="44">
        <f ca="1">IF(BV36&lt;&gt;"",VLOOKUP('Semi 2'!CA36-5*('Semi 2'!BX36-1),'Players Stats'!$B$136:$J$140,1+BY36),"")</f>
        <v>0.123</v>
      </c>
      <c r="CF36" s="44" t="str">
        <f t="shared" ca="1" si="70"/>
        <v>NO</v>
      </c>
      <c r="CG36" s="27">
        <f t="shared" ca="1" si="37"/>
        <v>0.39349771575562409</v>
      </c>
      <c r="CH36" s="44">
        <f ca="1">IF(BV36&lt;&gt;"",IF(CF36="NO",VLOOKUP(CA36,'Players Stats'!$C$88:$I$127,7),""),"")</f>
        <v>0.18807339449541285</v>
      </c>
      <c r="CI36" s="44">
        <f t="shared" ca="1" si="71"/>
        <v>2</v>
      </c>
      <c r="CJ36" s="27">
        <f t="shared" ca="1" si="38"/>
        <v>0.84125714482261027</v>
      </c>
      <c r="CK36" s="44">
        <f ca="1">IF(CF36="NO",VLOOKUP(CA36,'Players Stats'!$C$88:$H$127,7-'Semi 2'!CI36),"")</f>
        <v>0.51</v>
      </c>
      <c r="CL36" s="44">
        <f t="shared" ca="1" si="72"/>
        <v>0</v>
      </c>
      <c r="CM36" s="27">
        <f t="shared" ca="1" si="39"/>
        <v>0.92032485156597399</v>
      </c>
      <c r="CN36" s="44" t="str">
        <f ca="1">IF(CM36="","",IF(CM36&lt;=VLOOKUP(CA36,'Players Stats'!$C$88:$L$127,10),"YES","NO"))</f>
        <v>NO</v>
      </c>
      <c r="CO36" s="27" t="str">
        <f t="shared" ca="1" si="40"/>
        <v/>
      </c>
      <c r="CP36" s="44" t="str">
        <f ca="1">IF(CN36="YES",IF(CO36&lt;=VLOOKUP(CA36,'Players Stats'!$C$88:$H$127,6),1,0),"")</f>
        <v/>
      </c>
      <c r="CQ36" s="27" t="str">
        <f t="shared" ca="1" si="41"/>
        <v/>
      </c>
      <c r="CR36" s="44" t="str">
        <f ca="1">IF(AND(CN36="YES",CQ36&lt;&gt;""),IF(CQ36&lt;=VLOOKUP(CA36,'Players Stats'!$C$88:$H$127,6),1,0),"")</f>
        <v/>
      </c>
      <c r="CS36" s="27">
        <f t="shared" ca="1" si="42"/>
        <v>0.72232343870134763</v>
      </c>
      <c r="CT36" s="44" t="str">
        <f ca="1">IF(CS36="","",IF(CS36&lt;=Simulation!$K$7,"YES","NO"))</f>
        <v>NO</v>
      </c>
      <c r="CU36" s="27">
        <f t="shared" ca="1" si="43"/>
        <v>0.49117268761413002</v>
      </c>
      <c r="CV36" s="44">
        <f ca="1">IF(CT36="NO",IF(CU36&lt;=Simulation!$K$9,BX36,BY36),"")</f>
        <v>8</v>
      </c>
      <c r="CX36" s="44">
        <f t="shared" ca="1" si="44"/>
        <v>11</v>
      </c>
      <c r="CY36" s="6" t="str">
        <f t="shared" ca="1" si="45"/>
        <v>-</v>
      </c>
      <c r="CZ36" s="44">
        <f t="shared" ca="1" si="46"/>
        <v>16</v>
      </c>
      <c r="DB36" s="44" t="str">
        <f t="shared" ca="1" si="3"/>
        <v/>
      </c>
      <c r="DC36" s="44" t="str">
        <f t="shared" ca="1" si="3"/>
        <v/>
      </c>
      <c r="DD36" s="44" t="str">
        <f t="shared" ca="1" si="3"/>
        <v/>
      </c>
      <c r="DE36" s="44"/>
      <c r="DF36" s="44">
        <f ca="1">IF(DF35&lt;&gt;"",IF(AND(DF35&lt;60*Simulation!$K$8, DF35+DG36&lt;60*Simulation!$K$8),DF35+DG36,""),"")</f>
        <v>336</v>
      </c>
      <c r="DG36" s="44">
        <f ca="1">IF(DF35&lt;&gt;"",IF(AND(EF35&lt;&gt;"", DH35=EF35),RANDBETWEEN(Simulation!$N$6,Simulation!$P$6),RANDBETWEEN(Simulation!$N$5,Simulation!$P$5)),"")</f>
        <v>10</v>
      </c>
      <c r="DH36" s="44">
        <f t="shared" ca="1" si="73"/>
        <v>8</v>
      </c>
      <c r="DI36" s="44">
        <f t="shared" ca="1" si="47"/>
        <v>5</v>
      </c>
      <c r="DJ36" s="27">
        <f t="shared" ca="1" si="48"/>
        <v>0.52573497601434238</v>
      </c>
      <c r="DK36" s="44">
        <f t="shared" ca="1" si="49"/>
        <v>38</v>
      </c>
      <c r="DL36" s="44" t="str">
        <f ca="1">IF(DF36&lt;&gt;"",VLOOKUP(DK36,'Players Stats'!$C$88:$D$127,2),"")</f>
        <v>Small Forward</v>
      </c>
      <c r="DM36" s="44" t="str">
        <f ca="1">IF(DF36&lt;&gt;"",VLOOKUP(DK36,'Players Stats'!$C$88:$E$127,3),"")</f>
        <v>Kawhi Leonard</v>
      </c>
      <c r="DN36" s="27">
        <f t="shared" ca="1" si="50"/>
        <v>0.37424391221506392</v>
      </c>
      <c r="DO36" s="44">
        <f ca="1">IF(DF36&lt;&gt;"",VLOOKUP('Semi 2'!DK36-5*('Semi 2'!DH36-1),'Players Stats'!$B$136:$J$140,1+DI36),"")</f>
        <v>0.13515000000000002</v>
      </c>
      <c r="DP36" s="44" t="str">
        <f t="shared" ca="1" si="74"/>
        <v>NO</v>
      </c>
      <c r="DQ36" s="27">
        <f t="shared" ca="1" si="51"/>
        <v>0.16165562920699872</v>
      </c>
      <c r="DR36" s="44">
        <f ca="1">IF(DF36&lt;&gt;"",IF(DP36="NO",VLOOKUP(DK36,'Players Stats'!$C$88:$I$127,7),""),"")</f>
        <v>0.24793388429752067</v>
      </c>
      <c r="DS36" s="44">
        <f t="shared" ca="1" si="75"/>
        <v>3</v>
      </c>
      <c r="DT36" s="27">
        <f t="shared" ca="1" si="52"/>
        <v>0.13928958630164134</v>
      </c>
      <c r="DU36" s="44">
        <f ca="1">IF(DP36="NO",VLOOKUP(DK36,'Players Stats'!$C$88:$H$127,7-'Semi 2'!DS36),"")</f>
        <v>0.374</v>
      </c>
      <c r="DV36" s="44">
        <f t="shared" ca="1" si="76"/>
        <v>3</v>
      </c>
      <c r="DW36" s="27" t="str">
        <f t="shared" ca="1" si="53"/>
        <v/>
      </c>
      <c r="DX36" s="44" t="str">
        <f ca="1">IF(DW36="","",IF(DW36&lt;=VLOOKUP(DK36,'Players Stats'!$C$88:$L$127,10),"YES","NO"))</f>
        <v/>
      </c>
      <c r="DY36" s="27" t="str">
        <f t="shared" ca="1" si="54"/>
        <v/>
      </c>
      <c r="DZ36" s="44" t="str">
        <f ca="1">IF(DX36="YES",IF(DY36&lt;=VLOOKUP(DK36,'Players Stats'!$C$88:$H$127,6),1,0),"")</f>
        <v/>
      </c>
      <c r="EA36" s="27" t="str">
        <f t="shared" ca="1" si="55"/>
        <v/>
      </c>
      <c r="EB36" s="44" t="str">
        <f ca="1">IF(AND(DX36="YES",EA36&lt;&gt;""),IF(EA36&lt;=VLOOKUP(DK36,'Players Stats'!$C$88:$H$127,6),1,0),"")</f>
        <v/>
      </c>
      <c r="EC36" s="27" t="str">
        <f t="shared" ca="1" si="56"/>
        <v/>
      </c>
      <c r="ED36" s="44" t="str">
        <f ca="1">IF(EC36="","",IF(EC36&lt;=Simulation!$K$7,"YES","NO"))</f>
        <v/>
      </c>
      <c r="EE36" s="27" t="str">
        <f t="shared" ca="1" si="57"/>
        <v/>
      </c>
      <c r="EF36" s="44" t="str">
        <f ca="1">IF(ED36="NO",IF(EE36&lt;=Simulation!$K$9,DH36,DI36),"")</f>
        <v/>
      </c>
      <c r="EH36" s="44">
        <f t="shared" ca="1" si="58"/>
        <v>14</v>
      </c>
      <c r="EI36" s="6" t="str">
        <f t="shared" ca="1" si="59"/>
        <v>-</v>
      </c>
      <c r="EJ36" s="44">
        <f t="shared" ca="1" si="60"/>
        <v>11</v>
      </c>
      <c r="EL36" s="44" t="str">
        <f t="shared" ca="1" si="4"/>
        <v/>
      </c>
      <c r="EM36" s="44" t="str">
        <f t="shared" ca="1" si="4"/>
        <v/>
      </c>
      <c r="EN36" s="44" t="str">
        <f t="shared" ca="1" si="4"/>
        <v/>
      </c>
    </row>
    <row r="37" spans="2:144">
      <c r="B37" s="44">
        <f ca="1">IF(B36&lt;&gt;"",IF(AND(B36&lt;60*Simulation!$K$8, B36+C37&lt;60*Simulation!$K$8),B36+C37,""),"")</f>
        <v>383</v>
      </c>
      <c r="C37" s="44">
        <f ca="1">IF(B36&lt;&gt;"",IF(AND(AB36&lt;&gt;"", D36=AB36),RANDBETWEEN(Simulation!$N$6,Simulation!$P$6),RANDBETWEEN(Simulation!$N$5,Simulation!$P$5)),"")</f>
        <v>20</v>
      </c>
      <c r="D37" s="44">
        <f t="shared" ca="1" si="61"/>
        <v>5</v>
      </c>
      <c r="E37" s="44">
        <f t="shared" ca="1" si="5"/>
        <v>8</v>
      </c>
      <c r="F37" s="27">
        <f t="shared" ca="1" si="6"/>
        <v>0.68052732875588606</v>
      </c>
      <c r="G37" s="44">
        <f t="shared" ca="1" si="7"/>
        <v>24</v>
      </c>
      <c r="H37" s="44" t="str">
        <f ca="1">IF(B37&lt;&gt;"",VLOOKUP(G37,'Players Stats'!$C$88:$D$127,2),"")</f>
        <v>Power Forward</v>
      </c>
      <c r="I37" s="44" t="str">
        <f ca="1">IF(B37&lt;&gt;"",VLOOKUP(G37,'Players Stats'!$C$88:$E$127,3),"")</f>
        <v>Serge Ibaka</v>
      </c>
      <c r="J37" s="27">
        <f t="shared" ca="1" si="8"/>
        <v>0.66693217574945363</v>
      </c>
      <c r="K37" s="44">
        <f ca="1">IF(B37&lt;&gt;"",VLOOKUP('Semi 2'!G37-5*('Semi 2'!D37-1),'Players Stats'!$B$136:$J$140,1+E37),"")</f>
        <v>0.14340000000000003</v>
      </c>
      <c r="L37" s="44" t="str">
        <f t="shared" ca="1" si="62"/>
        <v>NO</v>
      </c>
      <c r="M37" s="27">
        <f t="shared" ca="1" si="9"/>
        <v>0.82321956527596296</v>
      </c>
      <c r="N37" s="44">
        <f ca="1">IF(B37&lt;&gt;"",IF(L37="NO",VLOOKUP(G37,'Players Stats'!$C$88:$I$127,7),""),"")</f>
        <v>6.7307692307692318E-2</v>
      </c>
      <c r="O37" s="44">
        <f t="shared" ca="1" si="63"/>
        <v>2</v>
      </c>
      <c r="P37" s="27">
        <f t="shared" ca="1" si="10"/>
        <v>0.88231820469354449</v>
      </c>
      <c r="Q37" s="44">
        <f ca="1">IF(L37="NO",VLOOKUP(G37,'Players Stats'!$C$88:$H$127,7-'Semi 2'!O37),"")</f>
        <v>0.57299999999999995</v>
      </c>
      <c r="R37" s="44">
        <f t="shared" ca="1" si="64"/>
        <v>0</v>
      </c>
      <c r="S37" s="27">
        <f t="shared" ca="1" si="11"/>
        <v>0.2957040308386043</v>
      </c>
      <c r="T37" s="44" t="str">
        <f ca="1">IF(S37="","",IF(S37&lt;=VLOOKUP(G37,'Players Stats'!$C$88:$L$127,10),"YES","NO"))</f>
        <v>NO</v>
      </c>
      <c r="U37" s="27" t="str">
        <f t="shared" ca="1" si="12"/>
        <v/>
      </c>
      <c r="V37" s="44" t="str">
        <f ca="1">IF(T37="YES",IF(U37&lt;=VLOOKUP(G37,'Players Stats'!$C$88:$H$127,6),1,0),"")</f>
        <v/>
      </c>
      <c r="W37" s="27" t="str">
        <f t="shared" ca="1" si="13"/>
        <v/>
      </c>
      <c r="X37" s="44" t="str">
        <f ca="1">IF(AND(T37="YES",W37&lt;&gt;""),IF(W37&lt;=VLOOKUP(G37,'Players Stats'!$C$88:$H$127,6),1,0),"")</f>
        <v/>
      </c>
      <c r="Y37" s="27">
        <f t="shared" ca="1" si="14"/>
        <v>0.79396411991140536</v>
      </c>
      <c r="Z37" s="44" t="str">
        <f ca="1">IF(Y37="","",IF(Y37&lt;=Simulation!$K$7,"YES","NO"))</f>
        <v>NO</v>
      </c>
      <c r="AA37" s="27">
        <f t="shared" ca="1" si="15"/>
        <v>0.90095955101872449</v>
      </c>
      <c r="AB37" s="44">
        <f ca="1">IF(Z37="NO",IF(AA37&lt;=Simulation!$K$9,D37,E37),"")</f>
        <v>8</v>
      </c>
      <c r="AD37" s="44">
        <f t="shared" ca="1" si="16"/>
        <v>9</v>
      </c>
      <c r="AE37" s="6" t="str">
        <f t="shared" ca="1" si="17"/>
        <v>-</v>
      </c>
      <c r="AF37" s="44">
        <f t="shared" ca="1" si="18"/>
        <v>9</v>
      </c>
      <c r="AH37" s="44" t="str">
        <f t="shared" ca="1" si="77"/>
        <v/>
      </c>
      <c r="AI37" s="44" t="str">
        <f t="shared" ca="1" si="77"/>
        <v/>
      </c>
      <c r="AJ37" s="44" t="str">
        <f t="shared" ca="1" si="77"/>
        <v/>
      </c>
      <c r="AL37" s="44">
        <f ca="1">IF(AL36&lt;&gt;"",IF(AND(AL36&lt;60*Simulation!$K$8, AL36+AM37&lt;60*Simulation!$K$8),AL36+AM37,""),"")</f>
        <v>453</v>
      </c>
      <c r="AM37" s="44">
        <f ca="1">IF(AL36&lt;&gt;"",IF(AND(BL36&lt;&gt;"", AN36=BL36),RANDBETWEEN(Simulation!$N$6,Simulation!$P$6),RANDBETWEEN(Simulation!$N$5,Simulation!$P$5)),"")</f>
        <v>15</v>
      </c>
      <c r="AN37" s="44">
        <f t="shared" ca="1" si="65"/>
        <v>8</v>
      </c>
      <c r="AO37" s="44">
        <f t="shared" ca="1" si="19"/>
        <v>5</v>
      </c>
      <c r="AP37" s="27">
        <f t="shared" ca="1" si="20"/>
        <v>0.82425212681096882</v>
      </c>
      <c r="AQ37" s="44">
        <f t="shared" ca="1" si="21"/>
        <v>40</v>
      </c>
      <c r="AR37" s="44" t="str">
        <f ca="1">IF(AL37&lt;&gt;"",VLOOKUP(AQ37,'Players Stats'!$C$88:$D$127,2),"")</f>
        <v>Center</v>
      </c>
      <c r="AS37" s="44" t="str">
        <f ca="1">IF(AL37&lt;&gt;"",VLOOKUP(AQ37,'Players Stats'!$C$88:$E$127,3),"")</f>
        <v>Tiago Splitter</v>
      </c>
      <c r="AT37" s="27">
        <f t="shared" ca="1" si="22"/>
        <v>0.96675597303607175</v>
      </c>
      <c r="AU37" s="44">
        <f ca="1">IF(AL37&lt;&gt;"",VLOOKUP('Semi 2'!AQ37-5*('Semi 2'!AN37-1),'Players Stats'!$B$136:$J$140,1+AO37),"")</f>
        <v>0.10355</v>
      </c>
      <c r="AV37" s="44" t="str">
        <f t="shared" ca="1" si="66"/>
        <v>NO</v>
      </c>
      <c r="AW37" s="27">
        <f t="shared" ca="1" si="23"/>
        <v>0.89883673700653943</v>
      </c>
      <c r="AX37" s="44">
        <f ca="1">IF(AL37&lt;&gt;"",IF(AV37="NO",VLOOKUP(AQ37,'Players Stats'!$C$88:$I$127,7),""),"")</f>
        <v>0</v>
      </c>
      <c r="AY37" s="44">
        <f t="shared" ca="1" si="67"/>
        <v>2</v>
      </c>
      <c r="AZ37" s="27">
        <f t="shared" ca="1" si="24"/>
        <v>0.4772026438825101</v>
      </c>
      <c r="BA37" s="44">
        <f ca="1">IF(AV37="NO",VLOOKUP(AQ37,'Players Stats'!$C$88:$H$127,7-'Semi 2'!AY37),"")</f>
        <v>0.56000000000000005</v>
      </c>
      <c r="BB37" s="44">
        <f t="shared" ca="1" si="68"/>
        <v>2</v>
      </c>
      <c r="BC37" s="27">
        <f t="shared" ca="1" si="25"/>
        <v>0.48273781863251031</v>
      </c>
      <c r="BD37" s="44" t="str">
        <f ca="1">IF(BC37="","",IF(BC37&lt;=VLOOKUP(AQ37,'Players Stats'!$C$88:$L$127,10),"YES","NO"))</f>
        <v>NO</v>
      </c>
      <c r="BE37" s="27" t="str">
        <f t="shared" ca="1" si="26"/>
        <v/>
      </c>
      <c r="BF37" s="44" t="str">
        <f ca="1">IF(BD37="YES",IF(BE37&lt;=VLOOKUP(AQ37,'Players Stats'!$C$88:$H$127,6),1,0),"")</f>
        <v/>
      </c>
      <c r="BG37" s="27" t="str">
        <f t="shared" ca="1" si="27"/>
        <v/>
      </c>
      <c r="BH37" s="44" t="str">
        <f ca="1">IF(AND(BD37="YES",BG37&lt;&gt;""),IF(BG37&lt;=VLOOKUP(AQ37,'Players Stats'!$C$88:$H$127,6),1,0),"")</f>
        <v/>
      </c>
      <c r="BI37" s="27" t="str">
        <f t="shared" ca="1" si="28"/>
        <v/>
      </c>
      <c r="BJ37" s="44" t="str">
        <f ca="1">IF(BI37="","",IF(BI37&lt;=Simulation!$K$7,"YES","NO"))</f>
        <v/>
      </c>
      <c r="BK37" s="27" t="str">
        <f t="shared" ca="1" si="29"/>
        <v/>
      </c>
      <c r="BL37" s="44" t="str">
        <f ca="1">IF(BJ37="NO",IF(BK37&lt;=Simulation!$K$9,AN37,AO37),"")</f>
        <v/>
      </c>
      <c r="BN37" s="44">
        <f t="shared" ca="1" si="30"/>
        <v>10</v>
      </c>
      <c r="BO37" s="6" t="str">
        <f t="shared" ca="1" si="31"/>
        <v>-</v>
      </c>
      <c r="BP37" s="44">
        <f t="shared" ca="1" si="32"/>
        <v>13</v>
      </c>
      <c r="BR37" s="44" t="str">
        <f t="shared" ca="1" si="2"/>
        <v/>
      </c>
      <c r="BS37" s="44" t="str">
        <f t="shared" ca="1" si="2"/>
        <v/>
      </c>
      <c r="BT37" s="44" t="str">
        <f t="shared" ca="1" si="2"/>
        <v/>
      </c>
      <c r="BU37" s="44"/>
      <c r="BV37" s="44">
        <f ca="1">IF(BV36&lt;&gt;"",IF(AND(BV36&lt;60*Simulation!$K$8, BV36+BW37&lt;60*Simulation!$K$8),BV36+BW37,""),"")</f>
        <v>434</v>
      </c>
      <c r="BW37" s="44">
        <f ca="1">IF(BV36&lt;&gt;"",IF(AND(CV36&lt;&gt;"", BX36=CV36),RANDBETWEEN(Simulation!$N$6,Simulation!$P$6),RANDBETWEEN(Simulation!$N$5,Simulation!$P$5)),"")</f>
        <v>22</v>
      </c>
      <c r="BX37" s="44">
        <f t="shared" ca="1" si="69"/>
        <v>8</v>
      </c>
      <c r="BY37" s="44">
        <f t="shared" ca="1" si="33"/>
        <v>5</v>
      </c>
      <c r="BZ37" s="27">
        <f t="shared" ca="1" si="34"/>
        <v>0.49789130200365073</v>
      </c>
      <c r="CA37" s="44">
        <f t="shared" ca="1" si="35"/>
        <v>38</v>
      </c>
      <c r="CB37" s="44" t="str">
        <f ca="1">IF(BV37&lt;&gt;"",VLOOKUP(CA37,'Players Stats'!$C$88:$D$127,2),"")</f>
        <v>Small Forward</v>
      </c>
      <c r="CC37" s="44" t="str">
        <f ca="1">IF(BV37&lt;&gt;"",VLOOKUP(CA37,'Players Stats'!$C$88:$E$127,3),"")</f>
        <v>Kawhi Leonard</v>
      </c>
      <c r="CD37" s="27">
        <f t="shared" ca="1" si="36"/>
        <v>3.8280039364478213E-2</v>
      </c>
      <c r="CE37" s="44">
        <f ca="1">IF(BV37&lt;&gt;"",VLOOKUP('Semi 2'!CA37-5*('Semi 2'!BX37-1),'Players Stats'!$B$136:$J$140,1+BY37),"")</f>
        <v>0.13515000000000002</v>
      </c>
      <c r="CF37" s="44" t="str">
        <f t="shared" ca="1" si="70"/>
        <v>YES</v>
      </c>
      <c r="CG37" s="27" t="str">
        <f t="shared" ca="1" si="37"/>
        <v/>
      </c>
      <c r="CH37" s="44" t="str">
        <f ca="1">IF(BV37&lt;&gt;"",IF(CF37="NO",VLOOKUP(CA37,'Players Stats'!$C$88:$I$127,7),""),"")</f>
        <v/>
      </c>
      <c r="CI37" s="44" t="str">
        <f t="shared" ca="1" si="71"/>
        <v/>
      </c>
      <c r="CJ37" s="27" t="str">
        <f t="shared" ca="1" si="38"/>
        <v/>
      </c>
      <c r="CK37" s="44" t="str">
        <f ca="1">IF(CF37="NO",VLOOKUP(CA37,'Players Stats'!$C$88:$H$127,7-'Semi 2'!CI37),"")</f>
        <v/>
      </c>
      <c r="CL37" s="44" t="str">
        <f t="shared" ca="1" si="72"/>
        <v/>
      </c>
      <c r="CM37" s="27" t="str">
        <f t="shared" ca="1" si="39"/>
        <v/>
      </c>
      <c r="CN37" s="44" t="str">
        <f ca="1">IF(CM37="","",IF(CM37&lt;=VLOOKUP(CA37,'Players Stats'!$C$88:$L$127,10),"YES","NO"))</f>
        <v/>
      </c>
      <c r="CO37" s="27" t="str">
        <f t="shared" ca="1" si="40"/>
        <v/>
      </c>
      <c r="CP37" s="44" t="str">
        <f ca="1">IF(CN37="YES",IF(CO37&lt;=VLOOKUP(CA37,'Players Stats'!$C$88:$H$127,6),1,0),"")</f>
        <v/>
      </c>
      <c r="CQ37" s="27" t="str">
        <f t="shared" ca="1" si="41"/>
        <v/>
      </c>
      <c r="CR37" s="44" t="str">
        <f ca="1">IF(AND(CN37="YES",CQ37&lt;&gt;""),IF(CQ37&lt;=VLOOKUP(CA37,'Players Stats'!$C$88:$H$127,6),1,0),"")</f>
        <v/>
      </c>
      <c r="CS37" s="27" t="str">
        <f t="shared" ca="1" si="42"/>
        <v/>
      </c>
      <c r="CT37" s="44" t="str">
        <f ca="1">IF(CS37="","",IF(CS37&lt;=Simulation!$K$7,"YES","NO"))</f>
        <v/>
      </c>
      <c r="CU37" s="27" t="str">
        <f t="shared" ca="1" si="43"/>
        <v/>
      </c>
      <c r="CV37" s="44" t="str">
        <f ca="1">IF(CT37="NO",IF(CU37&lt;=Simulation!$K$9,BX37,BY37),"")</f>
        <v/>
      </c>
      <c r="CX37" s="44">
        <f t="shared" ca="1" si="44"/>
        <v>11</v>
      </c>
      <c r="CY37" s="6" t="str">
        <f t="shared" ca="1" si="45"/>
        <v>-</v>
      </c>
      <c r="CZ37" s="44">
        <f t="shared" ca="1" si="46"/>
        <v>16</v>
      </c>
      <c r="DB37" s="44" t="str">
        <f t="shared" ca="1" si="3"/>
        <v/>
      </c>
      <c r="DC37" s="44" t="str">
        <f t="shared" ca="1" si="3"/>
        <v/>
      </c>
      <c r="DD37" s="44" t="str">
        <f t="shared" ca="1" si="3"/>
        <v/>
      </c>
      <c r="DE37" s="44"/>
      <c r="DF37" s="44">
        <f ca="1">IF(DF36&lt;&gt;"",IF(AND(DF36&lt;60*Simulation!$K$8, DF36+DG37&lt;60*Simulation!$K$8),DF36+DG37,""),"")</f>
        <v>356</v>
      </c>
      <c r="DG37" s="44">
        <f ca="1">IF(DF36&lt;&gt;"",IF(AND(EF36&lt;&gt;"", DH36=EF36),RANDBETWEEN(Simulation!$N$6,Simulation!$P$6),RANDBETWEEN(Simulation!$N$5,Simulation!$P$5)),"")</f>
        <v>20</v>
      </c>
      <c r="DH37" s="44">
        <f t="shared" ca="1" si="73"/>
        <v>5</v>
      </c>
      <c r="DI37" s="44">
        <f t="shared" ca="1" si="47"/>
        <v>8</v>
      </c>
      <c r="DJ37" s="27">
        <f t="shared" ca="1" si="48"/>
        <v>0.51478547005229291</v>
      </c>
      <c r="DK37" s="44">
        <f t="shared" ca="1" si="49"/>
        <v>23</v>
      </c>
      <c r="DL37" s="44" t="str">
        <f ca="1">IF(DF37&lt;&gt;"",VLOOKUP(DK37,'Players Stats'!$C$88:$D$127,2),"")</f>
        <v>Small Forward</v>
      </c>
      <c r="DM37" s="44" t="str">
        <f ca="1">IF(DF37&lt;&gt;"",VLOOKUP(DK37,'Players Stats'!$C$88:$E$127,3),"")</f>
        <v>Kevin Durant</v>
      </c>
      <c r="DN37" s="27">
        <f t="shared" ca="1" si="50"/>
        <v>0.40107562148132725</v>
      </c>
      <c r="DO37" s="44">
        <f ca="1">IF(DF37&lt;&gt;"",VLOOKUP('Semi 2'!DK37-5*('Semi 2'!DH37-1),'Players Stats'!$B$136:$J$140,1+DI37),"")</f>
        <v>0.123</v>
      </c>
      <c r="DP37" s="44" t="str">
        <f t="shared" ca="1" si="74"/>
        <v>NO</v>
      </c>
      <c r="DQ37" s="27">
        <f t="shared" ca="1" si="51"/>
        <v>0.94130986834247776</v>
      </c>
      <c r="DR37" s="44">
        <f ca="1">IF(DF37&lt;&gt;"",IF(DP37="NO",VLOOKUP(DK37,'Players Stats'!$C$88:$I$127,7),""),"")</f>
        <v>0.18807339449541285</v>
      </c>
      <c r="DS37" s="44">
        <f t="shared" ca="1" si="75"/>
        <v>2</v>
      </c>
      <c r="DT37" s="27">
        <f t="shared" ca="1" si="52"/>
        <v>5.6965789016310664E-2</v>
      </c>
      <c r="DU37" s="44">
        <f ca="1">IF(DP37="NO",VLOOKUP(DK37,'Players Stats'!$C$88:$H$127,7-'Semi 2'!DS37),"")</f>
        <v>0.51</v>
      </c>
      <c r="DV37" s="44">
        <f t="shared" ca="1" si="76"/>
        <v>2</v>
      </c>
      <c r="DW37" s="27">
        <f t="shared" ca="1" si="53"/>
        <v>0.83395859387100346</v>
      </c>
      <c r="DX37" s="44" t="str">
        <f ca="1">IF(DW37="","",IF(DW37&lt;=VLOOKUP(DK37,'Players Stats'!$C$88:$L$127,10),"YES","NO"))</f>
        <v>NO</v>
      </c>
      <c r="DY37" s="27" t="str">
        <f t="shared" ca="1" si="54"/>
        <v/>
      </c>
      <c r="DZ37" s="44" t="str">
        <f ca="1">IF(DX37="YES",IF(DY37&lt;=VLOOKUP(DK37,'Players Stats'!$C$88:$H$127,6),1,0),"")</f>
        <v/>
      </c>
      <c r="EA37" s="27" t="str">
        <f t="shared" ca="1" si="55"/>
        <v/>
      </c>
      <c r="EB37" s="44" t="str">
        <f ca="1">IF(AND(DX37="YES",EA37&lt;&gt;""),IF(EA37&lt;=VLOOKUP(DK37,'Players Stats'!$C$88:$H$127,6),1,0),"")</f>
        <v/>
      </c>
      <c r="EC37" s="27" t="str">
        <f t="shared" ca="1" si="56"/>
        <v/>
      </c>
      <c r="ED37" s="44" t="str">
        <f ca="1">IF(EC37="","",IF(EC37&lt;=Simulation!$K$7,"YES","NO"))</f>
        <v/>
      </c>
      <c r="EE37" s="27" t="str">
        <f t="shared" ca="1" si="57"/>
        <v/>
      </c>
      <c r="EF37" s="44" t="str">
        <f ca="1">IF(ED37="NO",IF(EE37&lt;=Simulation!$K$9,DH37,DI37),"")</f>
        <v/>
      </c>
      <c r="EH37" s="44">
        <f t="shared" ca="1" si="58"/>
        <v>16</v>
      </c>
      <c r="EI37" s="6" t="str">
        <f t="shared" ca="1" si="59"/>
        <v>-</v>
      </c>
      <c r="EJ37" s="44">
        <f t="shared" ca="1" si="60"/>
        <v>11</v>
      </c>
      <c r="EL37" s="44" t="str">
        <f t="shared" ca="1" si="4"/>
        <v/>
      </c>
      <c r="EM37" s="44" t="str">
        <f t="shared" ca="1" si="4"/>
        <v/>
      </c>
      <c r="EN37" s="44" t="str">
        <f t="shared" ca="1" si="4"/>
        <v/>
      </c>
    </row>
    <row r="38" spans="2:144">
      <c r="B38" s="44">
        <f ca="1">IF(B37&lt;&gt;"",IF(AND(B37&lt;60*Simulation!$K$8, B37+C38&lt;60*Simulation!$K$8),B37+C38,""),"")</f>
        <v>399</v>
      </c>
      <c r="C38" s="44">
        <f ca="1">IF(B37&lt;&gt;"",IF(AND(AB37&lt;&gt;"", D37=AB37),RANDBETWEEN(Simulation!$N$6,Simulation!$P$6),RANDBETWEEN(Simulation!$N$5,Simulation!$P$5)),"")</f>
        <v>16</v>
      </c>
      <c r="D38" s="44">
        <f t="shared" ca="1" si="61"/>
        <v>8</v>
      </c>
      <c r="E38" s="44">
        <f t="shared" ca="1" si="5"/>
        <v>5</v>
      </c>
      <c r="F38" s="27">
        <f t="shared" ca="1" si="6"/>
        <v>0.6520175874745443</v>
      </c>
      <c r="G38" s="44">
        <f t="shared" ca="1" si="7"/>
        <v>39</v>
      </c>
      <c r="H38" s="44" t="str">
        <f ca="1">IF(B38&lt;&gt;"",VLOOKUP(G38,'Players Stats'!$C$88:$D$127,2),"")</f>
        <v>Power Forward</v>
      </c>
      <c r="I38" s="44" t="str">
        <f ca="1">IF(B38&lt;&gt;"",VLOOKUP(G38,'Players Stats'!$C$88:$E$127,3),"")</f>
        <v>Tim Duncan</v>
      </c>
      <c r="J38" s="27">
        <f t="shared" ca="1" si="8"/>
        <v>0.59352383135533082</v>
      </c>
      <c r="K38" s="44">
        <f ca="1">IF(B38&lt;&gt;"",VLOOKUP('Semi 2'!G38-5*('Semi 2'!D38-1),'Players Stats'!$B$136:$J$140,1+E38),"")</f>
        <v>0.15285000000000001</v>
      </c>
      <c r="L38" s="44" t="str">
        <f t="shared" ca="1" si="62"/>
        <v>NO</v>
      </c>
      <c r="M38" s="27">
        <f t="shared" ca="1" si="9"/>
        <v>0.22983157629576445</v>
      </c>
      <c r="N38" s="44">
        <f ca="1">IF(B38&lt;&gt;"",IF(L38="NO",VLOOKUP(G38,'Players Stats'!$C$88:$I$127,7),""),"")</f>
        <v>7.0422535211267616E-3</v>
      </c>
      <c r="O38" s="44">
        <f t="shared" ca="1" si="63"/>
        <v>2</v>
      </c>
      <c r="P38" s="27">
        <f t="shared" ca="1" si="10"/>
        <v>0.11594893639564363</v>
      </c>
      <c r="Q38" s="44">
        <f ca="1">IF(L38="NO",VLOOKUP(G38,'Players Stats'!$C$88:$H$127,7-'Semi 2'!O38),"")</f>
        <v>0.502</v>
      </c>
      <c r="R38" s="44">
        <f t="shared" ca="1" si="64"/>
        <v>2</v>
      </c>
      <c r="S38" s="27">
        <f t="shared" ca="1" si="11"/>
        <v>0.90138979678206332</v>
      </c>
      <c r="T38" s="44" t="str">
        <f ca="1">IF(S38="","",IF(S38&lt;=VLOOKUP(G38,'Players Stats'!$C$88:$L$127,10),"YES","NO"))</f>
        <v>NO</v>
      </c>
      <c r="U38" s="27" t="str">
        <f t="shared" ca="1" si="12"/>
        <v/>
      </c>
      <c r="V38" s="44" t="str">
        <f ca="1">IF(T38="YES",IF(U38&lt;=VLOOKUP(G38,'Players Stats'!$C$88:$H$127,6),1,0),"")</f>
        <v/>
      </c>
      <c r="W38" s="27" t="str">
        <f t="shared" ca="1" si="13"/>
        <v/>
      </c>
      <c r="X38" s="44" t="str">
        <f ca="1">IF(AND(T38="YES",W38&lt;&gt;""),IF(W38&lt;=VLOOKUP(G38,'Players Stats'!$C$88:$H$127,6),1,0),"")</f>
        <v/>
      </c>
      <c r="Y38" s="27" t="str">
        <f t="shared" ca="1" si="14"/>
        <v/>
      </c>
      <c r="Z38" s="44" t="str">
        <f ca="1">IF(Y38="","",IF(Y38&lt;=Simulation!$K$7,"YES","NO"))</f>
        <v/>
      </c>
      <c r="AA38" s="27" t="str">
        <f t="shared" ca="1" si="15"/>
        <v/>
      </c>
      <c r="AB38" s="44" t="str">
        <f ca="1">IF(Z38="NO",IF(AA38&lt;=Simulation!$K$9,D38,E38),"")</f>
        <v/>
      </c>
      <c r="AD38" s="44">
        <f t="shared" ca="1" si="16"/>
        <v>9</v>
      </c>
      <c r="AE38" s="6" t="str">
        <f t="shared" ca="1" si="17"/>
        <v>-</v>
      </c>
      <c r="AF38" s="44">
        <f t="shared" ca="1" si="18"/>
        <v>11</v>
      </c>
      <c r="AH38" s="44" t="str">
        <f t="shared" ca="1" si="77"/>
        <v/>
      </c>
      <c r="AI38" s="44" t="str">
        <f t="shared" ca="1" si="77"/>
        <v/>
      </c>
      <c r="AJ38" s="44" t="str">
        <f t="shared" ca="1" si="77"/>
        <v/>
      </c>
      <c r="AL38" s="44">
        <f ca="1">IF(AL37&lt;&gt;"",IF(AND(AL37&lt;60*Simulation!$K$8, AL37+AM38&lt;60*Simulation!$K$8),AL37+AM38,""),"")</f>
        <v>467</v>
      </c>
      <c r="AM38" s="44">
        <f ca="1">IF(AL37&lt;&gt;"",IF(AND(BL37&lt;&gt;"", AN37=BL37),RANDBETWEEN(Simulation!$N$6,Simulation!$P$6),RANDBETWEEN(Simulation!$N$5,Simulation!$P$5)),"")</f>
        <v>14</v>
      </c>
      <c r="AN38" s="44">
        <f t="shared" ca="1" si="65"/>
        <v>5</v>
      </c>
      <c r="AO38" s="44">
        <f t="shared" ca="1" si="19"/>
        <v>8</v>
      </c>
      <c r="AP38" s="27">
        <f t="shared" ca="1" si="20"/>
        <v>0.1261045713690423</v>
      </c>
      <c r="AQ38" s="44">
        <f t="shared" ca="1" si="21"/>
        <v>21</v>
      </c>
      <c r="AR38" s="44" t="str">
        <f ca="1">IF(AL38&lt;&gt;"",VLOOKUP(AQ38,'Players Stats'!$C$88:$D$127,2),"")</f>
        <v>Point Guard</v>
      </c>
      <c r="AS38" s="44" t="str">
        <f ca="1">IF(AL38&lt;&gt;"",VLOOKUP(AQ38,'Players Stats'!$C$88:$E$127,3),"")</f>
        <v>Russell Westbrook</v>
      </c>
      <c r="AT38" s="27">
        <f t="shared" ca="1" si="22"/>
        <v>0.18072806484952386</v>
      </c>
      <c r="AU38" s="44">
        <f ca="1">IF(AL38&lt;&gt;"",VLOOKUP('Semi 2'!AQ38-5*('Semi 2'!AN38-1),'Players Stats'!$B$136:$J$140,1+AO38),"")</f>
        <v>9.7650000000000001E-2</v>
      </c>
      <c r="AV38" s="44" t="str">
        <f t="shared" ca="1" si="66"/>
        <v>NO</v>
      </c>
      <c r="AW38" s="27">
        <f t="shared" ca="1" si="23"/>
        <v>0.7498498116382164</v>
      </c>
      <c r="AX38" s="44">
        <f ca="1">IF(AL38&lt;&gt;"",IF(AV38="NO",VLOOKUP(AQ38,'Players Stats'!$C$88:$I$127,7),""),"")</f>
        <v>0.16517857142857145</v>
      </c>
      <c r="AY38" s="44">
        <f t="shared" ca="1" si="67"/>
        <v>2</v>
      </c>
      <c r="AZ38" s="27">
        <f t="shared" ca="1" si="24"/>
        <v>0.90099774434556912</v>
      </c>
      <c r="BA38" s="44">
        <f ca="1">IF(AV38="NO",VLOOKUP(AQ38,'Players Stats'!$C$88:$H$127,7-'Semi 2'!AY38),"")</f>
        <v>0.438</v>
      </c>
      <c r="BB38" s="44">
        <f t="shared" ca="1" si="68"/>
        <v>0</v>
      </c>
      <c r="BC38" s="27">
        <f t="shared" ca="1" si="25"/>
        <v>0.78684557626664675</v>
      </c>
      <c r="BD38" s="44" t="str">
        <f ca="1">IF(BC38="","",IF(BC38&lt;=VLOOKUP(AQ38,'Players Stats'!$C$88:$L$127,10),"YES","NO"))</f>
        <v>NO</v>
      </c>
      <c r="BE38" s="27" t="str">
        <f t="shared" ca="1" si="26"/>
        <v/>
      </c>
      <c r="BF38" s="44" t="str">
        <f ca="1">IF(BD38="YES",IF(BE38&lt;=VLOOKUP(AQ38,'Players Stats'!$C$88:$H$127,6),1,0),"")</f>
        <v/>
      </c>
      <c r="BG38" s="27" t="str">
        <f t="shared" ca="1" si="27"/>
        <v/>
      </c>
      <c r="BH38" s="44" t="str">
        <f ca="1">IF(AND(BD38="YES",BG38&lt;&gt;""),IF(BG38&lt;=VLOOKUP(AQ38,'Players Stats'!$C$88:$H$127,6),1,0),"")</f>
        <v/>
      </c>
      <c r="BI38" s="27">
        <f t="shared" ca="1" si="28"/>
        <v>0.28559104162674109</v>
      </c>
      <c r="BJ38" s="44" t="str">
        <f ca="1">IF(BI38="","",IF(BI38&lt;=Simulation!$K$7,"YES","NO"))</f>
        <v>NO</v>
      </c>
      <c r="BK38" s="27">
        <f t="shared" ca="1" si="29"/>
        <v>0.95584646664355977</v>
      </c>
      <c r="BL38" s="44">
        <f ca="1">IF(BJ38="NO",IF(BK38&lt;=Simulation!$K$9,AN38,AO38),"")</f>
        <v>8</v>
      </c>
      <c r="BN38" s="44">
        <f t="shared" ca="1" si="30"/>
        <v>10</v>
      </c>
      <c r="BO38" s="6" t="str">
        <f t="shared" ca="1" si="31"/>
        <v>-</v>
      </c>
      <c r="BP38" s="44">
        <f t="shared" ca="1" si="32"/>
        <v>13</v>
      </c>
      <c r="BR38" s="44" t="str">
        <f t="shared" ca="1" si="2"/>
        <v/>
      </c>
      <c r="BS38" s="44" t="str">
        <f t="shared" ca="1" si="2"/>
        <v/>
      </c>
      <c r="BT38" s="44" t="str">
        <f t="shared" ca="1" si="2"/>
        <v/>
      </c>
      <c r="BU38" s="44"/>
      <c r="BV38" s="44">
        <f ca="1">IF(BV37&lt;&gt;"",IF(AND(BV37&lt;60*Simulation!$K$8, BV37+BW38&lt;60*Simulation!$K$8),BV37+BW38,""),"")</f>
        <v>450</v>
      </c>
      <c r="BW38" s="44">
        <f ca="1">IF(BV37&lt;&gt;"",IF(AND(CV37&lt;&gt;"", BX37=CV37),RANDBETWEEN(Simulation!$N$6,Simulation!$P$6),RANDBETWEEN(Simulation!$N$5,Simulation!$P$5)),"")</f>
        <v>16</v>
      </c>
      <c r="BX38" s="44">
        <f t="shared" ca="1" si="69"/>
        <v>5</v>
      </c>
      <c r="BY38" s="44">
        <f t="shared" ca="1" si="33"/>
        <v>8</v>
      </c>
      <c r="BZ38" s="27">
        <f t="shared" ca="1" si="34"/>
        <v>0.34250441490643013</v>
      </c>
      <c r="CA38" s="44">
        <f t="shared" ca="1" si="35"/>
        <v>22</v>
      </c>
      <c r="CB38" s="44" t="str">
        <f ca="1">IF(BV38&lt;&gt;"",VLOOKUP(CA38,'Players Stats'!$C$88:$D$127,2),"")</f>
        <v>Shooting Guard</v>
      </c>
      <c r="CC38" s="44" t="str">
        <f ca="1">IF(BV38&lt;&gt;"",VLOOKUP(CA38,'Players Stats'!$C$88:$E$127,3),"")</f>
        <v>Thabo Sefolosha</v>
      </c>
      <c r="CD38" s="27">
        <f t="shared" ca="1" si="36"/>
        <v>0.43699897400672594</v>
      </c>
      <c r="CE38" s="44">
        <f ca="1">IF(BV38&lt;&gt;"",VLOOKUP('Semi 2'!CA38-5*('Semi 2'!BX38-1),'Players Stats'!$B$136:$J$140,1+BY38),"")</f>
        <v>4.4549999999999999E-2</v>
      </c>
      <c r="CF38" s="44" t="str">
        <f t="shared" ca="1" si="70"/>
        <v>NO</v>
      </c>
      <c r="CG38" s="27">
        <f t="shared" ca="1" si="37"/>
        <v>0.74455493769283965</v>
      </c>
      <c r="CH38" s="44">
        <f ca="1">IF(BV38&lt;&gt;"",IF(CF38="NO",VLOOKUP(CA38,'Players Stats'!$C$88:$I$127,7),""),"")</f>
        <v>0.35555555555555557</v>
      </c>
      <c r="CI38" s="44">
        <f t="shared" ca="1" si="71"/>
        <v>2</v>
      </c>
      <c r="CJ38" s="27">
        <f t="shared" ca="1" si="38"/>
        <v>5.7494647284473177E-2</v>
      </c>
      <c r="CK38" s="44">
        <f ca="1">IF(CF38="NO",VLOOKUP(CA38,'Players Stats'!$C$88:$H$127,7-'Semi 2'!CI38),"")</f>
        <v>0.48099999999999998</v>
      </c>
      <c r="CL38" s="44">
        <f t="shared" ca="1" si="72"/>
        <v>2</v>
      </c>
      <c r="CM38" s="27">
        <f t="shared" ca="1" si="39"/>
        <v>0.8579980250475383</v>
      </c>
      <c r="CN38" s="44" t="str">
        <f ca="1">IF(CM38="","",IF(CM38&lt;=VLOOKUP(CA38,'Players Stats'!$C$88:$L$127,10),"YES","NO"))</f>
        <v>NO</v>
      </c>
      <c r="CO38" s="27" t="str">
        <f t="shared" ca="1" si="40"/>
        <v/>
      </c>
      <c r="CP38" s="44" t="str">
        <f ca="1">IF(CN38="YES",IF(CO38&lt;=VLOOKUP(CA38,'Players Stats'!$C$88:$H$127,6),1,0),"")</f>
        <v/>
      </c>
      <c r="CQ38" s="27" t="str">
        <f t="shared" ca="1" si="41"/>
        <v/>
      </c>
      <c r="CR38" s="44" t="str">
        <f ca="1">IF(AND(CN38="YES",CQ38&lt;&gt;""),IF(CQ38&lt;=VLOOKUP(CA38,'Players Stats'!$C$88:$H$127,6),1,0),"")</f>
        <v/>
      </c>
      <c r="CS38" s="27" t="str">
        <f t="shared" ca="1" si="42"/>
        <v/>
      </c>
      <c r="CT38" s="44" t="str">
        <f ca="1">IF(CS38="","",IF(CS38&lt;=Simulation!$K$7,"YES","NO"))</f>
        <v/>
      </c>
      <c r="CU38" s="27" t="str">
        <f t="shared" ca="1" si="43"/>
        <v/>
      </c>
      <c r="CV38" s="44" t="str">
        <f ca="1">IF(CT38="NO",IF(CU38&lt;=Simulation!$K$9,BX38,BY38),"")</f>
        <v/>
      </c>
      <c r="CX38" s="44">
        <f t="shared" ca="1" si="44"/>
        <v>13</v>
      </c>
      <c r="CY38" s="6" t="str">
        <f t="shared" ca="1" si="45"/>
        <v>-</v>
      </c>
      <c r="CZ38" s="44">
        <f t="shared" ca="1" si="46"/>
        <v>16</v>
      </c>
      <c r="DB38" s="44" t="str">
        <f t="shared" ca="1" si="3"/>
        <v/>
      </c>
      <c r="DC38" s="44" t="str">
        <f t="shared" ca="1" si="3"/>
        <v/>
      </c>
      <c r="DD38" s="44" t="str">
        <f t="shared" ca="1" si="3"/>
        <v/>
      </c>
      <c r="DE38" s="44"/>
      <c r="DF38" s="44">
        <f ca="1">IF(DF37&lt;&gt;"",IF(AND(DF37&lt;60*Simulation!$K$8, DF37+DG38&lt;60*Simulation!$K$8),DF37+DG38,""),"")</f>
        <v>368</v>
      </c>
      <c r="DG38" s="44">
        <f ca="1">IF(DF37&lt;&gt;"",IF(AND(EF37&lt;&gt;"", DH37=EF37),RANDBETWEEN(Simulation!$N$6,Simulation!$P$6),RANDBETWEEN(Simulation!$N$5,Simulation!$P$5)),"")</f>
        <v>12</v>
      </c>
      <c r="DH38" s="44">
        <f t="shared" ca="1" si="73"/>
        <v>8</v>
      </c>
      <c r="DI38" s="44">
        <f t="shared" ca="1" si="47"/>
        <v>5</v>
      </c>
      <c r="DJ38" s="27">
        <f t="shared" ca="1" si="48"/>
        <v>0.71155690030568097</v>
      </c>
      <c r="DK38" s="44">
        <f t="shared" ca="1" si="49"/>
        <v>39</v>
      </c>
      <c r="DL38" s="44" t="str">
        <f ca="1">IF(DF38&lt;&gt;"",VLOOKUP(DK38,'Players Stats'!$C$88:$D$127,2),"")</f>
        <v>Power Forward</v>
      </c>
      <c r="DM38" s="44" t="str">
        <f ca="1">IF(DF38&lt;&gt;"",VLOOKUP(DK38,'Players Stats'!$C$88:$E$127,3),"")</f>
        <v>Tim Duncan</v>
      </c>
      <c r="DN38" s="27">
        <f t="shared" ca="1" si="50"/>
        <v>0.77120128802993437</v>
      </c>
      <c r="DO38" s="44">
        <f ca="1">IF(DF38&lt;&gt;"",VLOOKUP('Semi 2'!DK38-5*('Semi 2'!DH38-1),'Players Stats'!$B$136:$J$140,1+DI38),"")</f>
        <v>0.15285000000000001</v>
      </c>
      <c r="DP38" s="44" t="str">
        <f t="shared" ca="1" si="74"/>
        <v>NO</v>
      </c>
      <c r="DQ38" s="27">
        <f t="shared" ca="1" si="51"/>
        <v>0.31709328330132036</v>
      </c>
      <c r="DR38" s="44">
        <f ca="1">IF(DF38&lt;&gt;"",IF(DP38="NO",VLOOKUP(DK38,'Players Stats'!$C$88:$I$127,7),""),"")</f>
        <v>7.0422535211267616E-3</v>
      </c>
      <c r="DS38" s="44">
        <f t="shared" ca="1" si="75"/>
        <v>2</v>
      </c>
      <c r="DT38" s="27">
        <f t="shared" ca="1" si="52"/>
        <v>0.11535055995812904</v>
      </c>
      <c r="DU38" s="44">
        <f ca="1">IF(DP38="NO",VLOOKUP(DK38,'Players Stats'!$C$88:$H$127,7-'Semi 2'!DS38),"")</f>
        <v>0.502</v>
      </c>
      <c r="DV38" s="44">
        <f t="shared" ca="1" si="76"/>
        <v>2</v>
      </c>
      <c r="DW38" s="27">
        <f t="shared" ca="1" si="53"/>
        <v>0.47702629415147435</v>
      </c>
      <c r="DX38" s="44" t="str">
        <f ca="1">IF(DW38="","",IF(DW38&lt;=VLOOKUP(DK38,'Players Stats'!$C$88:$L$127,10),"YES","NO"))</f>
        <v>NO</v>
      </c>
      <c r="DY38" s="27" t="str">
        <f t="shared" ca="1" si="54"/>
        <v/>
      </c>
      <c r="DZ38" s="44" t="str">
        <f ca="1">IF(DX38="YES",IF(DY38&lt;=VLOOKUP(DK38,'Players Stats'!$C$88:$H$127,6),1,0),"")</f>
        <v/>
      </c>
      <c r="EA38" s="27" t="str">
        <f t="shared" ca="1" si="55"/>
        <v/>
      </c>
      <c r="EB38" s="44" t="str">
        <f ca="1">IF(AND(DX38="YES",EA38&lt;&gt;""),IF(EA38&lt;=VLOOKUP(DK38,'Players Stats'!$C$88:$H$127,6),1,0),"")</f>
        <v/>
      </c>
      <c r="EC38" s="27" t="str">
        <f t="shared" ca="1" si="56"/>
        <v/>
      </c>
      <c r="ED38" s="44" t="str">
        <f ca="1">IF(EC38="","",IF(EC38&lt;=Simulation!$K$7,"YES","NO"))</f>
        <v/>
      </c>
      <c r="EE38" s="27" t="str">
        <f t="shared" ca="1" si="57"/>
        <v/>
      </c>
      <c r="EF38" s="44" t="str">
        <f ca="1">IF(ED38="NO",IF(EE38&lt;=Simulation!$K$9,DH38,DI38),"")</f>
        <v/>
      </c>
      <c r="EH38" s="44">
        <f t="shared" ca="1" si="58"/>
        <v>16</v>
      </c>
      <c r="EI38" s="6" t="str">
        <f t="shared" ca="1" si="59"/>
        <v>-</v>
      </c>
      <c r="EJ38" s="44">
        <f t="shared" ca="1" si="60"/>
        <v>13</v>
      </c>
      <c r="EL38" s="44" t="str">
        <f t="shared" ca="1" si="4"/>
        <v/>
      </c>
      <c r="EM38" s="44" t="str">
        <f t="shared" ca="1" si="4"/>
        <v/>
      </c>
      <c r="EN38" s="44" t="str">
        <f t="shared" ca="1" si="4"/>
        <v/>
      </c>
    </row>
    <row r="39" spans="2:144">
      <c r="B39" s="44">
        <f ca="1">IF(B38&lt;&gt;"",IF(AND(B38&lt;60*Simulation!$K$8, B38+C39&lt;60*Simulation!$K$8),B38+C39,""),"")</f>
        <v>408</v>
      </c>
      <c r="C39" s="44">
        <f ca="1">IF(B38&lt;&gt;"",IF(AND(AB38&lt;&gt;"", D38=AB38),RANDBETWEEN(Simulation!$N$6,Simulation!$P$6),RANDBETWEEN(Simulation!$N$5,Simulation!$P$5)),"")</f>
        <v>9</v>
      </c>
      <c r="D39" s="44">
        <f t="shared" ca="1" si="61"/>
        <v>5</v>
      </c>
      <c r="E39" s="44">
        <f t="shared" ca="1" si="5"/>
        <v>8</v>
      </c>
      <c r="F39" s="27">
        <f t="shared" ca="1" si="6"/>
        <v>2.1415681598120351E-2</v>
      </c>
      <c r="G39" s="44">
        <f t="shared" ca="1" si="7"/>
        <v>21</v>
      </c>
      <c r="H39" s="44" t="str">
        <f ca="1">IF(B39&lt;&gt;"",VLOOKUP(G39,'Players Stats'!$C$88:$D$127,2),"")</f>
        <v>Point Guard</v>
      </c>
      <c r="I39" s="44" t="str">
        <f ca="1">IF(B39&lt;&gt;"",VLOOKUP(G39,'Players Stats'!$C$88:$E$127,3),"")</f>
        <v>Russell Westbrook</v>
      </c>
      <c r="J39" s="27">
        <f t="shared" ca="1" si="8"/>
        <v>0.19643909046384811</v>
      </c>
      <c r="K39" s="44">
        <f ca="1">IF(B39&lt;&gt;"",VLOOKUP('Semi 2'!G39-5*('Semi 2'!D39-1),'Players Stats'!$B$136:$J$140,1+E39),"")</f>
        <v>9.7650000000000001E-2</v>
      </c>
      <c r="L39" s="44" t="str">
        <f t="shared" ca="1" si="62"/>
        <v>NO</v>
      </c>
      <c r="M39" s="27">
        <f t="shared" ca="1" si="9"/>
        <v>0.1551877617481382</v>
      </c>
      <c r="N39" s="44">
        <f ca="1">IF(B39&lt;&gt;"",IF(L39="NO",VLOOKUP(G39,'Players Stats'!$C$88:$I$127,7),""),"")</f>
        <v>0.16517857142857145</v>
      </c>
      <c r="O39" s="44">
        <f t="shared" ca="1" si="63"/>
        <v>3</v>
      </c>
      <c r="P39" s="27">
        <f t="shared" ca="1" si="10"/>
        <v>0.85482933642677217</v>
      </c>
      <c r="Q39" s="44">
        <f ca="1">IF(L39="NO",VLOOKUP(G39,'Players Stats'!$C$88:$H$127,7-'Semi 2'!O39),"")</f>
        <v>0.32300000000000001</v>
      </c>
      <c r="R39" s="44">
        <f t="shared" ca="1" si="64"/>
        <v>0</v>
      </c>
      <c r="S39" s="27" t="str">
        <f t="shared" ca="1" si="11"/>
        <v/>
      </c>
      <c r="T39" s="44" t="str">
        <f ca="1">IF(S39="","",IF(S39&lt;=VLOOKUP(G39,'Players Stats'!$C$88:$L$127,10),"YES","NO"))</f>
        <v/>
      </c>
      <c r="U39" s="27" t="str">
        <f t="shared" ca="1" si="12"/>
        <v/>
      </c>
      <c r="V39" s="44" t="str">
        <f ca="1">IF(T39="YES",IF(U39&lt;=VLOOKUP(G39,'Players Stats'!$C$88:$H$127,6),1,0),"")</f>
        <v/>
      </c>
      <c r="W39" s="27" t="str">
        <f t="shared" ca="1" si="13"/>
        <v/>
      </c>
      <c r="X39" s="44" t="str">
        <f ca="1">IF(AND(T39="YES",W39&lt;&gt;""),IF(W39&lt;=VLOOKUP(G39,'Players Stats'!$C$88:$H$127,6),1,0),"")</f>
        <v/>
      </c>
      <c r="Y39" s="27" t="str">
        <f t="shared" ca="1" si="14"/>
        <v/>
      </c>
      <c r="Z39" s="44" t="str">
        <f ca="1">IF(Y39="","",IF(Y39&lt;=Simulation!$K$7,"YES","NO"))</f>
        <v/>
      </c>
      <c r="AA39" s="27" t="str">
        <f t="shared" ca="1" si="15"/>
        <v/>
      </c>
      <c r="AB39" s="44" t="str">
        <f ca="1">IF(Z39="NO",IF(AA39&lt;=Simulation!$K$9,D39,E39),"")</f>
        <v/>
      </c>
      <c r="AD39" s="44">
        <f t="shared" ca="1" si="16"/>
        <v>9</v>
      </c>
      <c r="AE39" s="6" t="str">
        <f t="shared" ca="1" si="17"/>
        <v>-</v>
      </c>
      <c r="AF39" s="44">
        <f t="shared" ca="1" si="18"/>
        <v>11</v>
      </c>
      <c r="AH39" s="44" t="str">
        <f t="shared" ca="1" si="77"/>
        <v/>
      </c>
      <c r="AI39" s="44" t="str">
        <f t="shared" ca="1" si="77"/>
        <v/>
      </c>
      <c r="AJ39" s="44" t="str">
        <f t="shared" ca="1" si="77"/>
        <v/>
      </c>
      <c r="AL39" s="44">
        <f ca="1">IF(AL38&lt;&gt;"",IF(AND(AL38&lt;60*Simulation!$K$8, AL38+AM39&lt;60*Simulation!$K$8),AL38+AM39,""),"")</f>
        <v>477</v>
      </c>
      <c r="AM39" s="44">
        <f ca="1">IF(AL38&lt;&gt;"",IF(AND(BL38&lt;&gt;"", AN38=BL38),RANDBETWEEN(Simulation!$N$6,Simulation!$P$6),RANDBETWEEN(Simulation!$N$5,Simulation!$P$5)),"")</f>
        <v>10</v>
      </c>
      <c r="AN39" s="44">
        <f t="shared" ca="1" si="65"/>
        <v>8</v>
      </c>
      <c r="AO39" s="44">
        <f t="shared" ca="1" si="19"/>
        <v>5</v>
      </c>
      <c r="AP39" s="27">
        <f t="shared" ca="1" si="20"/>
        <v>0.50650502382752483</v>
      </c>
      <c r="AQ39" s="44">
        <f t="shared" ca="1" si="21"/>
        <v>38</v>
      </c>
      <c r="AR39" s="44" t="str">
        <f ca="1">IF(AL39&lt;&gt;"",VLOOKUP(AQ39,'Players Stats'!$C$88:$D$127,2),"")</f>
        <v>Small Forward</v>
      </c>
      <c r="AS39" s="44" t="str">
        <f ca="1">IF(AL39&lt;&gt;"",VLOOKUP(AQ39,'Players Stats'!$C$88:$E$127,3),"")</f>
        <v>Kawhi Leonard</v>
      </c>
      <c r="AT39" s="27">
        <f t="shared" ca="1" si="22"/>
        <v>0.65064061136572959</v>
      </c>
      <c r="AU39" s="44">
        <f ca="1">IF(AL39&lt;&gt;"",VLOOKUP('Semi 2'!AQ39-5*('Semi 2'!AN39-1),'Players Stats'!$B$136:$J$140,1+AO39),"")</f>
        <v>0.13515000000000002</v>
      </c>
      <c r="AV39" s="44" t="str">
        <f t="shared" ca="1" si="66"/>
        <v>NO</v>
      </c>
      <c r="AW39" s="27">
        <f t="shared" ca="1" si="23"/>
        <v>0.84319216281623</v>
      </c>
      <c r="AX39" s="44">
        <f ca="1">IF(AL39&lt;&gt;"",IF(AV39="NO",VLOOKUP(AQ39,'Players Stats'!$C$88:$I$127,7),""),"")</f>
        <v>0.24793388429752067</v>
      </c>
      <c r="AY39" s="44">
        <f t="shared" ca="1" si="67"/>
        <v>2</v>
      </c>
      <c r="AZ39" s="27">
        <f t="shared" ca="1" si="24"/>
        <v>0.85340431865136834</v>
      </c>
      <c r="BA39" s="44">
        <f ca="1">IF(AV39="NO",VLOOKUP(AQ39,'Players Stats'!$C$88:$H$127,7-'Semi 2'!AY39),"")</f>
        <v>0.49399999999999999</v>
      </c>
      <c r="BB39" s="44">
        <f t="shared" ca="1" si="68"/>
        <v>0</v>
      </c>
      <c r="BC39" s="27">
        <f t="shared" ca="1" si="25"/>
        <v>0.37759716258867815</v>
      </c>
      <c r="BD39" s="44" t="str">
        <f ca="1">IF(BC39="","",IF(BC39&lt;=VLOOKUP(AQ39,'Players Stats'!$C$88:$L$127,10),"YES","NO"))</f>
        <v>NO</v>
      </c>
      <c r="BE39" s="27" t="str">
        <f t="shared" ca="1" si="26"/>
        <v/>
      </c>
      <c r="BF39" s="44" t="str">
        <f ca="1">IF(BD39="YES",IF(BE39&lt;=VLOOKUP(AQ39,'Players Stats'!$C$88:$H$127,6),1,0),"")</f>
        <v/>
      </c>
      <c r="BG39" s="27" t="str">
        <f t="shared" ca="1" si="27"/>
        <v/>
      </c>
      <c r="BH39" s="44" t="str">
        <f ca="1">IF(AND(BD39="YES",BG39&lt;&gt;""),IF(BG39&lt;=VLOOKUP(AQ39,'Players Stats'!$C$88:$H$127,6),1,0),"")</f>
        <v/>
      </c>
      <c r="BI39" s="27">
        <f t="shared" ca="1" si="28"/>
        <v>0.31744368039735005</v>
      </c>
      <c r="BJ39" s="44" t="str">
        <f ca="1">IF(BI39="","",IF(BI39&lt;=Simulation!$K$7,"YES","NO"))</f>
        <v>NO</v>
      </c>
      <c r="BK39" s="27">
        <f t="shared" ca="1" si="29"/>
        <v>0.51562337482257181</v>
      </c>
      <c r="BL39" s="44">
        <f ca="1">IF(BJ39="NO",IF(BK39&lt;=Simulation!$K$9,AN39,AO39),"")</f>
        <v>5</v>
      </c>
      <c r="BN39" s="44">
        <f t="shared" ca="1" si="30"/>
        <v>10</v>
      </c>
      <c r="BO39" s="6" t="str">
        <f t="shared" ca="1" si="31"/>
        <v>-</v>
      </c>
      <c r="BP39" s="44">
        <f t="shared" ca="1" si="32"/>
        <v>13</v>
      </c>
      <c r="BR39" s="44" t="str">
        <f t="shared" ca="1" si="2"/>
        <v/>
      </c>
      <c r="BS39" s="44" t="str">
        <f t="shared" ca="1" si="2"/>
        <v/>
      </c>
      <c r="BT39" s="44" t="str">
        <f t="shared" ca="1" si="2"/>
        <v/>
      </c>
      <c r="BU39" s="44"/>
      <c r="BV39" s="44">
        <f ca="1">IF(BV38&lt;&gt;"",IF(AND(BV38&lt;60*Simulation!$K$8, BV38+BW39&lt;60*Simulation!$K$8),BV38+BW39,""),"")</f>
        <v>459</v>
      </c>
      <c r="BW39" s="44">
        <f ca="1">IF(BV38&lt;&gt;"",IF(AND(CV38&lt;&gt;"", BX38=CV38),RANDBETWEEN(Simulation!$N$6,Simulation!$P$6),RANDBETWEEN(Simulation!$N$5,Simulation!$P$5)),"")</f>
        <v>9</v>
      </c>
      <c r="BX39" s="44">
        <f t="shared" ca="1" si="69"/>
        <v>8</v>
      </c>
      <c r="BY39" s="44">
        <f t="shared" ca="1" si="33"/>
        <v>5</v>
      </c>
      <c r="BZ39" s="27">
        <f t="shared" ca="1" si="34"/>
        <v>0.95606674206681697</v>
      </c>
      <c r="CA39" s="44">
        <f t="shared" ca="1" si="35"/>
        <v>40</v>
      </c>
      <c r="CB39" s="44" t="str">
        <f ca="1">IF(BV39&lt;&gt;"",VLOOKUP(CA39,'Players Stats'!$C$88:$D$127,2),"")</f>
        <v>Center</v>
      </c>
      <c r="CC39" s="44" t="str">
        <f ca="1">IF(BV39&lt;&gt;"",VLOOKUP(CA39,'Players Stats'!$C$88:$E$127,3),"")</f>
        <v>Tiago Splitter</v>
      </c>
      <c r="CD39" s="27">
        <f t="shared" ca="1" si="36"/>
        <v>0.5199942520380757</v>
      </c>
      <c r="CE39" s="44">
        <f ca="1">IF(BV39&lt;&gt;"",VLOOKUP('Semi 2'!CA39-5*('Semi 2'!BX39-1),'Players Stats'!$B$136:$J$140,1+BY39),"")</f>
        <v>0.10355</v>
      </c>
      <c r="CF39" s="44" t="str">
        <f t="shared" ca="1" si="70"/>
        <v>NO</v>
      </c>
      <c r="CG39" s="27">
        <f t="shared" ca="1" si="37"/>
        <v>0.15083015470317485</v>
      </c>
      <c r="CH39" s="44">
        <f ca="1">IF(BV39&lt;&gt;"",IF(CF39="NO",VLOOKUP(CA39,'Players Stats'!$C$88:$I$127,7),""),"")</f>
        <v>0</v>
      </c>
      <c r="CI39" s="44">
        <f t="shared" ca="1" si="71"/>
        <v>2</v>
      </c>
      <c r="CJ39" s="27">
        <f t="shared" ca="1" si="38"/>
        <v>0.60357947854481286</v>
      </c>
      <c r="CK39" s="44">
        <f ca="1">IF(CF39="NO",VLOOKUP(CA39,'Players Stats'!$C$88:$H$127,7-'Semi 2'!CI39),"")</f>
        <v>0.56000000000000005</v>
      </c>
      <c r="CL39" s="44">
        <f t="shared" ca="1" si="72"/>
        <v>0</v>
      </c>
      <c r="CM39" s="27">
        <f t="shared" ca="1" si="39"/>
        <v>0.85704838388148086</v>
      </c>
      <c r="CN39" s="44" t="str">
        <f ca="1">IF(CM39="","",IF(CM39&lt;=VLOOKUP(CA39,'Players Stats'!$C$88:$L$127,10),"YES","NO"))</f>
        <v>NO</v>
      </c>
      <c r="CO39" s="27" t="str">
        <f t="shared" ca="1" si="40"/>
        <v/>
      </c>
      <c r="CP39" s="44" t="str">
        <f ca="1">IF(CN39="YES",IF(CO39&lt;=VLOOKUP(CA39,'Players Stats'!$C$88:$H$127,6),1,0),"")</f>
        <v/>
      </c>
      <c r="CQ39" s="27" t="str">
        <f t="shared" ca="1" si="41"/>
        <v/>
      </c>
      <c r="CR39" s="44" t="str">
        <f ca="1">IF(AND(CN39="YES",CQ39&lt;&gt;""),IF(CQ39&lt;=VLOOKUP(CA39,'Players Stats'!$C$88:$H$127,6),1,0),"")</f>
        <v/>
      </c>
      <c r="CS39" s="27">
        <f t="shared" ca="1" si="42"/>
        <v>0.34275698759425399</v>
      </c>
      <c r="CT39" s="44" t="str">
        <f ca="1">IF(CS39="","",IF(CS39&lt;=Simulation!$K$7,"YES","NO"))</f>
        <v>NO</v>
      </c>
      <c r="CU39" s="27">
        <f t="shared" ca="1" si="43"/>
        <v>0.11765387979179831</v>
      </c>
      <c r="CV39" s="44">
        <f ca="1">IF(CT39="NO",IF(CU39&lt;=Simulation!$K$9,BX39,BY39),"")</f>
        <v>8</v>
      </c>
      <c r="CX39" s="44">
        <f t="shared" ca="1" si="44"/>
        <v>13</v>
      </c>
      <c r="CY39" s="6" t="str">
        <f t="shared" ca="1" si="45"/>
        <v>-</v>
      </c>
      <c r="CZ39" s="44">
        <f t="shared" ca="1" si="46"/>
        <v>16</v>
      </c>
      <c r="DB39" s="44" t="str">
        <f t="shared" ca="1" si="3"/>
        <v/>
      </c>
      <c r="DC39" s="44" t="str">
        <f t="shared" ca="1" si="3"/>
        <v/>
      </c>
      <c r="DD39" s="44" t="str">
        <f t="shared" ca="1" si="3"/>
        <v/>
      </c>
      <c r="DE39" s="44"/>
      <c r="DF39" s="44">
        <f ca="1">IF(DF38&lt;&gt;"",IF(AND(DF38&lt;60*Simulation!$K$8, DF38+DG39&lt;60*Simulation!$K$8),DF38+DG39,""),"")</f>
        <v>377</v>
      </c>
      <c r="DG39" s="44">
        <f ca="1">IF(DF38&lt;&gt;"",IF(AND(EF38&lt;&gt;"", DH38=EF38),RANDBETWEEN(Simulation!$N$6,Simulation!$P$6),RANDBETWEEN(Simulation!$N$5,Simulation!$P$5)),"")</f>
        <v>9</v>
      </c>
      <c r="DH39" s="44">
        <f t="shared" ca="1" si="73"/>
        <v>5</v>
      </c>
      <c r="DI39" s="44">
        <f t="shared" ca="1" si="47"/>
        <v>8</v>
      </c>
      <c r="DJ39" s="27">
        <f t="shared" ca="1" si="48"/>
        <v>0.69202482021995981</v>
      </c>
      <c r="DK39" s="44">
        <f t="shared" ca="1" si="49"/>
        <v>24</v>
      </c>
      <c r="DL39" s="44" t="str">
        <f ca="1">IF(DF39&lt;&gt;"",VLOOKUP(DK39,'Players Stats'!$C$88:$D$127,2),"")</f>
        <v>Power Forward</v>
      </c>
      <c r="DM39" s="44" t="str">
        <f ca="1">IF(DF39&lt;&gt;"",VLOOKUP(DK39,'Players Stats'!$C$88:$E$127,3),"")</f>
        <v>Serge Ibaka</v>
      </c>
      <c r="DN39" s="27">
        <f t="shared" ca="1" si="50"/>
        <v>0.6397510145461579</v>
      </c>
      <c r="DO39" s="44">
        <f ca="1">IF(DF39&lt;&gt;"",VLOOKUP('Semi 2'!DK39-5*('Semi 2'!DH39-1),'Players Stats'!$B$136:$J$140,1+DI39),"")</f>
        <v>0.14340000000000003</v>
      </c>
      <c r="DP39" s="44" t="str">
        <f t="shared" ca="1" si="74"/>
        <v>NO</v>
      </c>
      <c r="DQ39" s="27">
        <f t="shared" ca="1" si="51"/>
        <v>0.50698703552061564</v>
      </c>
      <c r="DR39" s="44">
        <f ca="1">IF(DF39&lt;&gt;"",IF(DP39="NO",VLOOKUP(DK39,'Players Stats'!$C$88:$I$127,7),""),"")</f>
        <v>6.7307692307692318E-2</v>
      </c>
      <c r="DS39" s="44">
        <f t="shared" ca="1" si="75"/>
        <v>2</v>
      </c>
      <c r="DT39" s="27">
        <f t="shared" ca="1" si="52"/>
        <v>0.20420823173311808</v>
      </c>
      <c r="DU39" s="44">
        <f ca="1">IF(DP39="NO",VLOOKUP(DK39,'Players Stats'!$C$88:$H$127,7-'Semi 2'!DS39),"")</f>
        <v>0.57299999999999995</v>
      </c>
      <c r="DV39" s="44">
        <f t="shared" ca="1" si="76"/>
        <v>2</v>
      </c>
      <c r="DW39" s="27">
        <f t="shared" ca="1" si="53"/>
        <v>0.22787064740675689</v>
      </c>
      <c r="DX39" s="44" t="str">
        <f ca="1">IF(DW39="","",IF(DW39&lt;=VLOOKUP(DK39,'Players Stats'!$C$88:$L$127,10),"YES","NO"))</f>
        <v>NO</v>
      </c>
      <c r="DY39" s="27" t="str">
        <f t="shared" ca="1" si="54"/>
        <v/>
      </c>
      <c r="DZ39" s="44" t="str">
        <f ca="1">IF(DX39="YES",IF(DY39&lt;=VLOOKUP(DK39,'Players Stats'!$C$88:$H$127,6),1,0),"")</f>
        <v/>
      </c>
      <c r="EA39" s="27" t="str">
        <f t="shared" ca="1" si="55"/>
        <v/>
      </c>
      <c r="EB39" s="44" t="str">
        <f ca="1">IF(AND(DX39="YES",EA39&lt;&gt;""),IF(EA39&lt;=VLOOKUP(DK39,'Players Stats'!$C$88:$H$127,6),1,0),"")</f>
        <v/>
      </c>
      <c r="EC39" s="27" t="str">
        <f t="shared" ca="1" si="56"/>
        <v/>
      </c>
      <c r="ED39" s="44" t="str">
        <f ca="1">IF(EC39="","",IF(EC39&lt;=Simulation!$K$7,"YES","NO"))</f>
        <v/>
      </c>
      <c r="EE39" s="27" t="str">
        <f t="shared" ca="1" si="57"/>
        <v/>
      </c>
      <c r="EF39" s="44" t="str">
        <f ca="1">IF(ED39="NO",IF(EE39&lt;=Simulation!$K$9,DH39,DI39),"")</f>
        <v/>
      </c>
      <c r="EH39" s="44">
        <f t="shared" ca="1" si="58"/>
        <v>18</v>
      </c>
      <c r="EI39" s="6" t="str">
        <f t="shared" ca="1" si="59"/>
        <v>-</v>
      </c>
      <c r="EJ39" s="44">
        <f t="shared" ca="1" si="60"/>
        <v>13</v>
      </c>
      <c r="EL39" s="44" t="str">
        <f t="shared" ca="1" si="4"/>
        <v/>
      </c>
      <c r="EM39" s="44" t="str">
        <f t="shared" ca="1" si="4"/>
        <v/>
      </c>
      <c r="EN39" s="44" t="str">
        <f t="shared" ca="1" si="4"/>
        <v/>
      </c>
    </row>
    <row r="40" spans="2:144">
      <c r="B40" s="44">
        <f ca="1">IF(B39&lt;&gt;"",IF(AND(B39&lt;60*Simulation!$K$8, B39+C40&lt;60*Simulation!$K$8),B39+C40,""),"")</f>
        <v>429</v>
      </c>
      <c r="C40" s="44">
        <f ca="1">IF(B39&lt;&gt;"",IF(AND(AB39&lt;&gt;"", D39=AB39),RANDBETWEEN(Simulation!$N$6,Simulation!$P$6),RANDBETWEEN(Simulation!$N$5,Simulation!$P$5)),"")</f>
        <v>21</v>
      </c>
      <c r="D40" s="44">
        <f t="shared" ca="1" si="61"/>
        <v>8</v>
      </c>
      <c r="E40" s="44">
        <f t="shared" ca="1" si="5"/>
        <v>5</v>
      </c>
      <c r="F40" s="27">
        <f t="shared" ca="1" si="6"/>
        <v>0.88384559759343351</v>
      </c>
      <c r="G40" s="44">
        <f t="shared" ca="1" si="7"/>
        <v>40</v>
      </c>
      <c r="H40" s="44" t="str">
        <f ca="1">IF(B40&lt;&gt;"",VLOOKUP(G40,'Players Stats'!$C$88:$D$127,2),"")</f>
        <v>Center</v>
      </c>
      <c r="I40" s="44" t="str">
        <f ca="1">IF(B40&lt;&gt;"",VLOOKUP(G40,'Players Stats'!$C$88:$E$127,3),"")</f>
        <v>Tiago Splitter</v>
      </c>
      <c r="J40" s="27">
        <f t="shared" ca="1" si="8"/>
        <v>0.48652044038076103</v>
      </c>
      <c r="K40" s="44">
        <f ca="1">IF(B40&lt;&gt;"",VLOOKUP('Semi 2'!G40-5*('Semi 2'!D40-1),'Players Stats'!$B$136:$J$140,1+E40),"")</f>
        <v>0.10355</v>
      </c>
      <c r="L40" s="44" t="str">
        <f t="shared" ca="1" si="62"/>
        <v>NO</v>
      </c>
      <c r="M40" s="27">
        <f t="shared" ca="1" si="9"/>
        <v>0.59302051773020537</v>
      </c>
      <c r="N40" s="44">
        <f ca="1">IF(B40&lt;&gt;"",IF(L40="NO",VLOOKUP(G40,'Players Stats'!$C$88:$I$127,7),""),"")</f>
        <v>0</v>
      </c>
      <c r="O40" s="44">
        <f t="shared" ca="1" si="63"/>
        <v>2</v>
      </c>
      <c r="P40" s="27">
        <f t="shared" ca="1" si="10"/>
        <v>0.43100600802799427</v>
      </c>
      <c r="Q40" s="44">
        <f ca="1">IF(L40="NO",VLOOKUP(G40,'Players Stats'!$C$88:$H$127,7-'Semi 2'!O40),"")</f>
        <v>0.56000000000000005</v>
      </c>
      <c r="R40" s="44">
        <f t="shared" ca="1" si="64"/>
        <v>2</v>
      </c>
      <c r="S40" s="27">
        <f t="shared" ca="1" si="11"/>
        <v>0.58937437034762408</v>
      </c>
      <c r="T40" s="44" t="str">
        <f ca="1">IF(S40="","",IF(S40&lt;=VLOOKUP(G40,'Players Stats'!$C$88:$L$127,10),"YES","NO"))</f>
        <v>NO</v>
      </c>
      <c r="U40" s="27" t="str">
        <f t="shared" ca="1" si="12"/>
        <v/>
      </c>
      <c r="V40" s="44" t="str">
        <f ca="1">IF(T40="YES",IF(U40&lt;=VLOOKUP(G40,'Players Stats'!$C$88:$H$127,6),1,0),"")</f>
        <v/>
      </c>
      <c r="W40" s="27" t="str">
        <f t="shared" ca="1" si="13"/>
        <v/>
      </c>
      <c r="X40" s="44" t="str">
        <f ca="1">IF(AND(T40="YES",W40&lt;&gt;""),IF(W40&lt;=VLOOKUP(G40,'Players Stats'!$C$88:$H$127,6),1,0),"")</f>
        <v/>
      </c>
      <c r="Y40" s="27" t="str">
        <f t="shared" ca="1" si="14"/>
        <v/>
      </c>
      <c r="Z40" s="44" t="str">
        <f ca="1">IF(Y40="","",IF(Y40&lt;=Simulation!$K$7,"YES","NO"))</f>
        <v/>
      </c>
      <c r="AA40" s="27" t="str">
        <f t="shared" ca="1" si="15"/>
        <v/>
      </c>
      <c r="AB40" s="44" t="str">
        <f ca="1">IF(Z40="NO",IF(AA40&lt;=Simulation!$K$9,D40,E40),"")</f>
        <v/>
      </c>
      <c r="AD40" s="44">
        <f t="shared" ca="1" si="16"/>
        <v>9</v>
      </c>
      <c r="AE40" s="6" t="str">
        <f t="shared" ca="1" si="17"/>
        <v>-</v>
      </c>
      <c r="AF40" s="44">
        <f t="shared" ca="1" si="18"/>
        <v>13</v>
      </c>
      <c r="AH40" s="44" t="str">
        <f t="shared" ca="1" si="77"/>
        <v/>
      </c>
      <c r="AI40" s="44" t="str">
        <f t="shared" ca="1" si="77"/>
        <v/>
      </c>
      <c r="AJ40" s="44" t="str">
        <f t="shared" ca="1" si="77"/>
        <v/>
      </c>
      <c r="AL40" s="44">
        <f ca="1">IF(AL39&lt;&gt;"",IF(AND(AL39&lt;60*Simulation!$K$8, AL39+AM40&lt;60*Simulation!$K$8),AL39+AM40,""),"")</f>
        <v>486</v>
      </c>
      <c r="AM40" s="44">
        <f ca="1">IF(AL39&lt;&gt;"",IF(AND(BL39&lt;&gt;"", AN39=BL39),RANDBETWEEN(Simulation!$N$6,Simulation!$P$6),RANDBETWEEN(Simulation!$N$5,Simulation!$P$5)),"")</f>
        <v>9</v>
      </c>
      <c r="AN40" s="44">
        <f t="shared" ca="1" si="65"/>
        <v>5</v>
      </c>
      <c r="AO40" s="44">
        <f t="shared" ca="1" si="19"/>
        <v>8</v>
      </c>
      <c r="AP40" s="27">
        <f t="shared" ca="1" si="20"/>
        <v>0.5138504646398091</v>
      </c>
      <c r="AQ40" s="44">
        <f t="shared" ca="1" si="21"/>
        <v>23</v>
      </c>
      <c r="AR40" s="44" t="str">
        <f ca="1">IF(AL40&lt;&gt;"",VLOOKUP(AQ40,'Players Stats'!$C$88:$D$127,2),"")</f>
        <v>Small Forward</v>
      </c>
      <c r="AS40" s="44" t="str">
        <f ca="1">IF(AL40&lt;&gt;"",VLOOKUP(AQ40,'Players Stats'!$C$88:$E$127,3),"")</f>
        <v>Kevin Durant</v>
      </c>
      <c r="AT40" s="27">
        <f t="shared" ca="1" si="22"/>
        <v>0.89842014630001754</v>
      </c>
      <c r="AU40" s="44">
        <f ca="1">IF(AL40&lt;&gt;"",VLOOKUP('Semi 2'!AQ40-5*('Semi 2'!AN40-1),'Players Stats'!$B$136:$J$140,1+AO40),"")</f>
        <v>0.123</v>
      </c>
      <c r="AV40" s="44" t="str">
        <f t="shared" ca="1" si="66"/>
        <v>NO</v>
      </c>
      <c r="AW40" s="27">
        <f t="shared" ca="1" si="23"/>
        <v>0.7938190419766481</v>
      </c>
      <c r="AX40" s="44">
        <f ca="1">IF(AL40&lt;&gt;"",IF(AV40="NO",VLOOKUP(AQ40,'Players Stats'!$C$88:$I$127,7),""),"")</f>
        <v>0.18807339449541285</v>
      </c>
      <c r="AY40" s="44">
        <f t="shared" ca="1" si="67"/>
        <v>2</v>
      </c>
      <c r="AZ40" s="27">
        <f t="shared" ca="1" si="24"/>
        <v>0.63005779508308479</v>
      </c>
      <c r="BA40" s="44">
        <f ca="1">IF(AV40="NO",VLOOKUP(AQ40,'Players Stats'!$C$88:$H$127,7-'Semi 2'!AY40),"")</f>
        <v>0.51</v>
      </c>
      <c r="BB40" s="44">
        <f t="shared" ca="1" si="68"/>
        <v>0</v>
      </c>
      <c r="BC40" s="27">
        <f t="shared" ca="1" si="25"/>
        <v>0.42905178770563601</v>
      </c>
      <c r="BD40" s="44" t="str">
        <f ca="1">IF(BC40="","",IF(BC40&lt;=VLOOKUP(AQ40,'Players Stats'!$C$88:$L$127,10),"YES","NO"))</f>
        <v>NO</v>
      </c>
      <c r="BE40" s="27" t="str">
        <f t="shared" ca="1" si="26"/>
        <v/>
      </c>
      <c r="BF40" s="44" t="str">
        <f ca="1">IF(BD40="YES",IF(BE40&lt;=VLOOKUP(AQ40,'Players Stats'!$C$88:$H$127,6),1,0),"")</f>
        <v/>
      </c>
      <c r="BG40" s="27" t="str">
        <f t="shared" ca="1" si="27"/>
        <v/>
      </c>
      <c r="BH40" s="44" t="str">
        <f ca="1">IF(AND(BD40="YES",BG40&lt;&gt;""),IF(BG40&lt;=VLOOKUP(AQ40,'Players Stats'!$C$88:$H$127,6),1,0),"")</f>
        <v/>
      </c>
      <c r="BI40" s="27">
        <f t="shared" ca="1" si="28"/>
        <v>0.87355732454899293</v>
      </c>
      <c r="BJ40" s="44" t="str">
        <f ca="1">IF(BI40="","",IF(BI40&lt;=Simulation!$K$7,"YES","NO"))</f>
        <v>NO</v>
      </c>
      <c r="BK40" s="27">
        <f t="shared" ca="1" si="29"/>
        <v>0.27653066674503457</v>
      </c>
      <c r="BL40" s="44">
        <f ca="1">IF(BJ40="NO",IF(BK40&lt;=Simulation!$K$9,AN40,AO40),"")</f>
        <v>5</v>
      </c>
      <c r="BN40" s="44">
        <f t="shared" ca="1" si="30"/>
        <v>10</v>
      </c>
      <c r="BO40" s="6" t="str">
        <f t="shared" ca="1" si="31"/>
        <v>-</v>
      </c>
      <c r="BP40" s="44">
        <f t="shared" ca="1" si="32"/>
        <v>13</v>
      </c>
      <c r="BR40" s="44" t="str">
        <f t="shared" ca="1" si="2"/>
        <v/>
      </c>
      <c r="BS40" s="44" t="str">
        <f t="shared" ca="1" si="2"/>
        <v/>
      </c>
      <c r="BT40" s="44" t="str">
        <f t="shared" ca="1" si="2"/>
        <v/>
      </c>
      <c r="BU40" s="44"/>
      <c r="BV40" s="44">
        <f ca="1">IF(BV39&lt;&gt;"",IF(AND(BV39&lt;60*Simulation!$K$8, BV39+BW40&lt;60*Simulation!$K$8),BV39+BW40,""),"")</f>
        <v>464</v>
      </c>
      <c r="BW40" s="44">
        <f ca="1">IF(BV39&lt;&gt;"",IF(AND(CV39&lt;&gt;"", BX39=CV39),RANDBETWEEN(Simulation!$N$6,Simulation!$P$6),RANDBETWEEN(Simulation!$N$5,Simulation!$P$5)),"")</f>
        <v>5</v>
      </c>
      <c r="BX40" s="44">
        <f t="shared" ca="1" si="69"/>
        <v>8</v>
      </c>
      <c r="BY40" s="44">
        <f t="shared" ca="1" si="33"/>
        <v>5</v>
      </c>
      <c r="BZ40" s="27">
        <f t="shared" ca="1" si="34"/>
        <v>0.85701451042064447</v>
      </c>
      <c r="CA40" s="44">
        <f t="shared" ca="1" si="35"/>
        <v>40</v>
      </c>
      <c r="CB40" s="44" t="str">
        <f ca="1">IF(BV40&lt;&gt;"",VLOOKUP(CA40,'Players Stats'!$C$88:$D$127,2),"")</f>
        <v>Center</v>
      </c>
      <c r="CC40" s="44" t="str">
        <f ca="1">IF(BV40&lt;&gt;"",VLOOKUP(CA40,'Players Stats'!$C$88:$E$127,3),"")</f>
        <v>Tiago Splitter</v>
      </c>
      <c r="CD40" s="27">
        <f t="shared" ca="1" si="36"/>
        <v>0.28437442543529479</v>
      </c>
      <c r="CE40" s="44">
        <f ca="1">IF(BV40&lt;&gt;"",VLOOKUP('Semi 2'!CA40-5*('Semi 2'!BX40-1),'Players Stats'!$B$136:$J$140,1+BY40),"")</f>
        <v>0.10355</v>
      </c>
      <c r="CF40" s="44" t="str">
        <f t="shared" ca="1" si="70"/>
        <v>NO</v>
      </c>
      <c r="CG40" s="27">
        <f t="shared" ca="1" si="37"/>
        <v>0.88496601682613185</v>
      </c>
      <c r="CH40" s="44">
        <f ca="1">IF(BV40&lt;&gt;"",IF(CF40="NO",VLOOKUP(CA40,'Players Stats'!$C$88:$I$127,7),""),"")</f>
        <v>0</v>
      </c>
      <c r="CI40" s="44">
        <f t="shared" ca="1" si="71"/>
        <v>2</v>
      </c>
      <c r="CJ40" s="27">
        <f t="shared" ca="1" si="38"/>
        <v>0.2896176198227588</v>
      </c>
      <c r="CK40" s="44">
        <f ca="1">IF(CF40="NO",VLOOKUP(CA40,'Players Stats'!$C$88:$H$127,7-'Semi 2'!CI40),"")</f>
        <v>0.56000000000000005</v>
      </c>
      <c r="CL40" s="44">
        <f t="shared" ca="1" si="72"/>
        <v>2</v>
      </c>
      <c r="CM40" s="27">
        <f t="shared" ca="1" si="39"/>
        <v>0.63090426717408843</v>
      </c>
      <c r="CN40" s="44" t="str">
        <f ca="1">IF(CM40="","",IF(CM40&lt;=VLOOKUP(CA40,'Players Stats'!$C$88:$L$127,10),"YES","NO"))</f>
        <v>NO</v>
      </c>
      <c r="CO40" s="27" t="str">
        <f t="shared" ca="1" si="40"/>
        <v/>
      </c>
      <c r="CP40" s="44" t="str">
        <f ca="1">IF(CN40="YES",IF(CO40&lt;=VLOOKUP(CA40,'Players Stats'!$C$88:$H$127,6),1,0),"")</f>
        <v/>
      </c>
      <c r="CQ40" s="27" t="str">
        <f t="shared" ca="1" si="41"/>
        <v/>
      </c>
      <c r="CR40" s="44" t="str">
        <f ca="1">IF(AND(CN40="YES",CQ40&lt;&gt;""),IF(CQ40&lt;=VLOOKUP(CA40,'Players Stats'!$C$88:$H$127,6),1,0),"")</f>
        <v/>
      </c>
      <c r="CS40" s="27" t="str">
        <f t="shared" ca="1" si="42"/>
        <v/>
      </c>
      <c r="CT40" s="44" t="str">
        <f ca="1">IF(CS40="","",IF(CS40&lt;=Simulation!$K$7,"YES","NO"))</f>
        <v/>
      </c>
      <c r="CU40" s="27" t="str">
        <f t="shared" ca="1" si="43"/>
        <v/>
      </c>
      <c r="CV40" s="44" t="str">
        <f ca="1">IF(CT40="NO",IF(CU40&lt;=Simulation!$K$9,BX40,BY40),"")</f>
        <v/>
      </c>
      <c r="CX40" s="44">
        <f t="shared" ca="1" si="44"/>
        <v>13</v>
      </c>
      <c r="CY40" s="6" t="str">
        <f t="shared" ca="1" si="45"/>
        <v>-</v>
      </c>
      <c r="CZ40" s="44">
        <f t="shared" ca="1" si="46"/>
        <v>18</v>
      </c>
      <c r="DB40" s="44" t="str">
        <f t="shared" ca="1" si="3"/>
        <v/>
      </c>
      <c r="DC40" s="44" t="str">
        <f t="shared" ca="1" si="3"/>
        <v/>
      </c>
      <c r="DD40" s="44" t="str">
        <f t="shared" ca="1" si="3"/>
        <v/>
      </c>
      <c r="DE40" s="44"/>
      <c r="DF40" s="44">
        <f ca="1">IF(DF39&lt;&gt;"",IF(AND(DF39&lt;60*Simulation!$K$8, DF39+DG40&lt;60*Simulation!$K$8),DF39+DG40,""),"")</f>
        <v>388</v>
      </c>
      <c r="DG40" s="44">
        <f ca="1">IF(DF39&lt;&gt;"",IF(AND(EF39&lt;&gt;"", DH39=EF39),RANDBETWEEN(Simulation!$N$6,Simulation!$P$6),RANDBETWEEN(Simulation!$N$5,Simulation!$P$5)),"")</f>
        <v>11</v>
      </c>
      <c r="DH40" s="44">
        <f t="shared" ca="1" si="73"/>
        <v>8</v>
      </c>
      <c r="DI40" s="44">
        <f t="shared" ca="1" si="47"/>
        <v>5</v>
      </c>
      <c r="DJ40" s="27">
        <f t="shared" ca="1" si="48"/>
        <v>0.74678731566082868</v>
      </c>
      <c r="DK40" s="44">
        <f t="shared" ca="1" si="49"/>
        <v>39</v>
      </c>
      <c r="DL40" s="44" t="str">
        <f ca="1">IF(DF40&lt;&gt;"",VLOOKUP(DK40,'Players Stats'!$C$88:$D$127,2),"")</f>
        <v>Power Forward</v>
      </c>
      <c r="DM40" s="44" t="str">
        <f ca="1">IF(DF40&lt;&gt;"",VLOOKUP(DK40,'Players Stats'!$C$88:$E$127,3),"")</f>
        <v>Tim Duncan</v>
      </c>
      <c r="DN40" s="27">
        <f t="shared" ca="1" si="50"/>
        <v>9.9914715792845499E-2</v>
      </c>
      <c r="DO40" s="44">
        <f ca="1">IF(DF40&lt;&gt;"",VLOOKUP('Semi 2'!DK40-5*('Semi 2'!DH40-1),'Players Stats'!$B$136:$J$140,1+DI40),"")</f>
        <v>0.15285000000000001</v>
      </c>
      <c r="DP40" s="44" t="str">
        <f t="shared" ca="1" si="74"/>
        <v>YES</v>
      </c>
      <c r="DQ40" s="27" t="str">
        <f t="shared" ca="1" si="51"/>
        <v/>
      </c>
      <c r="DR40" s="44" t="str">
        <f ca="1">IF(DF40&lt;&gt;"",IF(DP40="NO",VLOOKUP(DK40,'Players Stats'!$C$88:$I$127,7),""),"")</f>
        <v/>
      </c>
      <c r="DS40" s="44" t="str">
        <f t="shared" ca="1" si="75"/>
        <v/>
      </c>
      <c r="DT40" s="27" t="str">
        <f t="shared" ca="1" si="52"/>
        <v/>
      </c>
      <c r="DU40" s="44" t="str">
        <f ca="1">IF(DP40="NO",VLOOKUP(DK40,'Players Stats'!$C$88:$H$127,7-'Semi 2'!DS40),"")</f>
        <v/>
      </c>
      <c r="DV40" s="44" t="str">
        <f t="shared" ca="1" si="76"/>
        <v/>
      </c>
      <c r="DW40" s="27" t="str">
        <f t="shared" ca="1" si="53"/>
        <v/>
      </c>
      <c r="DX40" s="44" t="str">
        <f ca="1">IF(DW40="","",IF(DW40&lt;=VLOOKUP(DK40,'Players Stats'!$C$88:$L$127,10),"YES","NO"))</f>
        <v/>
      </c>
      <c r="DY40" s="27" t="str">
        <f t="shared" ca="1" si="54"/>
        <v/>
      </c>
      <c r="DZ40" s="44" t="str">
        <f ca="1">IF(DX40="YES",IF(DY40&lt;=VLOOKUP(DK40,'Players Stats'!$C$88:$H$127,6),1,0),"")</f>
        <v/>
      </c>
      <c r="EA40" s="27" t="str">
        <f t="shared" ca="1" si="55"/>
        <v/>
      </c>
      <c r="EB40" s="44" t="str">
        <f ca="1">IF(AND(DX40="YES",EA40&lt;&gt;""),IF(EA40&lt;=VLOOKUP(DK40,'Players Stats'!$C$88:$H$127,6),1,0),"")</f>
        <v/>
      </c>
      <c r="EC40" s="27" t="str">
        <f t="shared" ca="1" si="56"/>
        <v/>
      </c>
      <c r="ED40" s="44" t="str">
        <f ca="1">IF(EC40="","",IF(EC40&lt;=Simulation!$K$7,"YES","NO"))</f>
        <v/>
      </c>
      <c r="EE40" s="27" t="str">
        <f t="shared" ca="1" si="57"/>
        <v/>
      </c>
      <c r="EF40" s="44" t="str">
        <f ca="1">IF(ED40="NO",IF(EE40&lt;=Simulation!$K$9,DH40,DI40),"")</f>
        <v/>
      </c>
      <c r="EH40" s="44">
        <f t="shared" ca="1" si="58"/>
        <v>18</v>
      </c>
      <c r="EI40" s="6" t="str">
        <f t="shared" ca="1" si="59"/>
        <v>-</v>
      </c>
      <c r="EJ40" s="44">
        <f t="shared" ca="1" si="60"/>
        <v>13</v>
      </c>
      <c r="EL40" s="44" t="str">
        <f t="shared" ca="1" si="4"/>
        <v/>
      </c>
      <c r="EM40" s="44" t="str">
        <f t="shared" ca="1" si="4"/>
        <v/>
      </c>
      <c r="EN40" s="44" t="str">
        <f t="shared" ca="1" si="4"/>
        <v/>
      </c>
    </row>
    <row r="41" spans="2:144">
      <c r="B41" s="44">
        <f ca="1">IF(B40&lt;&gt;"",IF(AND(B40&lt;60*Simulation!$K$8, B40+C41&lt;60*Simulation!$K$8),B40+C41,""),"")</f>
        <v>447</v>
      </c>
      <c r="C41" s="44">
        <f ca="1">IF(B40&lt;&gt;"",IF(AND(AB40&lt;&gt;"", D40=AB40),RANDBETWEEN(Simulation!$N$6,Simulation!$P$6),RANDBETWEEN(Simulation!$N$5,Simulation!$P$5)),"")</f>
        <v>18</v>
      </c>
      <c r="D41" s="44">
        <f t="shared" ca="1" si="61"/>
        <v>5</v>
      </c>
      <c r="E41" s="44">
        <f t="shared" ca="1" si="5"/>
        <v>8</v>
      </c>
      <c r="F41" s="27">
        <f t="shared" ca="1" si="6"/>
        <v>0.40561725598455334</v>
      </c>
      <c r="G41" s="44">
        <f t="shared" ca="1" si="7"/>
        <v>23</v>
      </c>
      <c r="H41" s="44" t="str">
        <f ca="1">IF(B41&lt;&gt;"",VLOOKUP(G41,'Players Stats'!$C$88:$D$127,2),"")</f>
        <v>Small Forward</v>
      </c>
      <c r="I41" s="44" t="str">
        <f ca="1">IF(B41&lt;&gt;"",VLOOKUP(G41,'Players Stats'!$C$88:$E$127,3),"")</f>
        <v>Kevin Durant</v>
      </c>
      <c r="J41" s="27">
        <f t="shared" ca="1" si="8"/>
        <v>0.83763634401843368</v>
      </c>
      <c r="K41" s="44">
        <f ca="1">IF(B41&lt;&gt;"",VLOOKUP('Semi 2'!G41-5*('Semi 2'!D41-1),'Players Stats'!$B$136:$J$140,1+E41),"")</f>
        <v>0.123</v>
      </c>
      <c r="L41" s="44" t="str">
        <f t="shared" ca="1" si="62"/>
        <v>NO</v>
      </c>
      <c r="M41" s="27">
        <f t="shared" ca="1" si="9"/>
        <v>0.56748114202800248</v>
      </c>
      <c r="N41" s="44">
        <f ca="1">IF(B41&lt;&gt;"",IF(L41="NO",VLOOKUP(G41,'Players Stats'!$C$88:$I$127,7),""),"")</f>
        <v>0.18807339449541285</v>
      </c>
      <c r="O41" s="44">
        <f t="shared" ca="1" si="63"/>
        <v>2</v>
      </c>
      <c r="P41" s="27">
        <f t="shared" ca="1" si="10"/>
        <v>0.50834100789801695</v>
      </c>
      <c r="Q41" s="44">
        <f ca="1">IF(L41="NO",VLOOKUP(G41,'Players Stats'!$C$88:$H$127,7-'Semi 2'!O41),"")</f>
        <v>0.51</v>
      </c>
      <c r="R41" s="44">
        <f t="shared" ca="1" si="64"/>
        <v>2</v>
      </c>
      <c r="S41" s="27">
        <f t="shared" ca="1" si="11"/>
        <v>0.23831356343634247</v>
      </c>
      <c r="T41" s="44" t="str">
        <f ca="1">IF(S41="","",IF(S41&lt;=VLOOKUP(G41,'Players Stats'!$C$88:$L$127,10),"YES","NO"))</f>
        <v>NO</v>
      </c>
      <c r="U41" s="27" t="str">
        <f t="shared" ca="1" si="12"/>
        <v/>
      </c>
      <c r="V41" s="44" t="str">
        <f ca="1">IF(T41="YES",IF(U41&lt;=VLOOKUP(G41,'Players Stats'!$C$88:$H$127,6),1,0),"")</f>
        <v/>
      </c>
      <c r="W41" s="27" t="str">
        <f t="shared" ca="1" si="13"/>
        <v/>
      </c>
      <c r="X41" s="44" t="str">
        <f ca="1">IF(AND(T41="YES",W41&lt;&gt;""),IF(W41&lt;=VLOOKUP(G41,'Players Stats'!$C$88:$H$127,6),1,0),"")</f>
        <v/>
      </c>
      <c r="Y41" s="27" t="str">
        <f t="shared" ca="1" si="14"/>
        <v/>
      </c>
      <c r="Z41" s="44" t="str">
        <f ca="1">IF(Y41="","",IF(Y41&lt;=Simulation!$K$7,"YES","NO"))</f>
        <v/>
      </c>
      <c r="AA41" s="27" t="str">
        <f t="shared" ca="1" si="15"/>
        <v/>
      </c>
      <c r="AB41" s="44" t="str">
        <f ca="1">IF(Z41="NO",IF(AA41&lt;=Simulation!$K$9,D41,E41),"")</f>
        <v/>
      </c>
      <c r="AD41" s="44">
        <f t="shared" ca="1" si="16"/>
        <v>11</v>
      </c>
      <c r="AE41" s="6" t="str">
        <f t="shared" ca="1" si="17"/>
        <v>-</v>
      </c>
      <c r="AF41" s="44">
        <f t="shared" ca="1" si="18"/>
        <v>13</v>
      </c>
      <c r="AH41" s="44" t="str">
        <f t="shared" ca="1" si="77"/>
        <v/>
      </c>
      <c r="AI41" s="44" t="str">
        <f t="shared" ca="1" si="77"/>
        <v/>
      </c>
      <c r="AJ41" s="44" t="str">
        <f t="shared" ca="1" si="77"/>
        <v/>
      </c>
      <c r="AL41" s="44">
        <f ca="1">IF(AL40&lt;&gt;"",IF(AND(AL40&lt;60*Simulation!$K$8, AL40+AM41&lt;60*Simulation!$K$8),AL40+AM41,""),"")</f>
        <v>503</v>
      </c>
      <c r="AM41" s="44">
        <f ca="1">IF(AL40&lt;&gt;"",IF(AND(BL40&lt;&gt;"", AN40=BL40),RANDBETWEEN(Simulation!$N$6,Simulation!$P$6),RANDBETWEEN(Simulation!$N$5,Simulation!$P$5)),"")</f>
        <v>17</v>
      </c>
      <c r="AN41" s="44">
        <f t="shared" ca="1" si="65"/>
        <v>5</v>
      </c>
      <c r="AO41" s="44">
        <f t="shared" ca="1" si="19"/>
        <v>8</v>
      </c>
      <c r="AP41" s="27">
        <f t="shared" ca="1" si="20"/>
        <v>0.25125363668065714</v>
      </c>
      <c r="AQ41" s="44">
        <f t="shared" ca="1" si="21"/>
        <v>22</v>
      </c>
      <c r="AR41" s="44" t="str">
        <f ca="1">IF(AL41&lt;&gt;"",VLOOKUP(AQ41,'Players Stats'!$C$88:$D$127,2),"")</f>
        <v>Shooting Guard</v>
      </c>
      <c r="AS41" s="44" t="str">
        <f ca="1">IF(AL41&lt;&gt;"",VLOOKUP(AQ41,'Players Stats'!$C$88:$E$127,3),"")</f>
        <v>Thabo Sefolosha</v>
      </c>
      <c r="AT41" s="27">
        <f t="shared" ca="1" si="22"/>
        <v>0.59363930802906018</v>
      </c>
      <c r="AU41" s="44">
        <f ca="1">IF(AL41&lt;&gt;"",VLOOKUP('Semi 2'!AQ41-5*('Semi 2'!AN41-1),'Players Stats'!$B$136:$J$140,1+AO41),"")</f>
        <v>4.4549999999999999E-2</v>
      </c>
      <c r="AV41" s="44" t="str">
        <f t="shared" ca="1" si="66"/>
        <v>NO</v>
      </c>
      <c r="AW41" s="27">
        <f t="shared" ca="1" si="23"/>
        <v>0.20701688683351338</v>
      </c>
      <c r="AX41" s="44">
        <f ca="1">IF(AL41&lt;&gt;"",IF(AV41="NO",VLOOKUP(AQ41,'Players Stats'!$C$88:$I$127,7),""),"")</f>
        <v>0.35555555555555557</v>
      </c>
      <c r="AY41" s="44">
        <f t="shared" ca="1" si="67"/>
        <v>3</v>
      </c>
      <c r="AZ41" s="27">
        <f t="shared" ca="1" si="24"/>
        <v>0.95434657745207363</v>
      </c>
      <c r="BA41" s="44">
        <f ca="1">IF(AV41="NO",VLOOKUP(AQ41,'Players Stats'!$C$88:$H$127,7-'Semi 2'!AY41),"")</f>
        <v>0.41899999999999998</v>
      </c>
      <c r="BB41" s="44">
        <f t="shared" ca="1" si="68"/>
        <v>0</v>
      </c>
      <c r="BC41" s="27" t="str">
        <f t="shared" ca="1" si="25"/>
        <v/>
      </c>
      <c r="BD41" s="44" t="str">
        <f ca="1">IF(BC41="","",IF(BC41&lt;=VLOOKUP(AQ41,'Players Stats'!$C$88:$L$127,10),"YES","NO"))</f>
        <v/>
      </c>
      <c r="BE41" s="27" t="str">
        <f t="shared" ca="1" si="26"/>
        <v/>
      </c>
      <c r="BF41" s="44" t="str">
        <f ca="1">IF(BD41="YES",IF(BE41&lt;=VLOOKUP(AQ41,'Players Stats'!$C$88:$H$127,6),1,0),"")</f>
        <v/>
      </c>
      <c r="BG41" s="27" t="str">
        <f t="shared" ca="1" si="27"/>
        <v/>
      </c>
      <c r="BH41" s="44" t="str">
        <f ca="1">IF(AND(BD41="YES",BG41&lt;&gt;""),IF(BG41&lt;=VLOOKUP(AQ41,'Players Stats'!$C$88:$H$127,6),1,0),"")</f>
        <v/>
      </c>
      <c r="BI41" s="27" t="str">
        <f t="shared" ca="1" si="28"/>
        <v/>
      </c>
      <c r="BJ41" s="44" t="str">
        <f ca="1">IF(BI41="","",IF(BI41&lt;=Simulation!$K$7,"YES","NO"))</f>
        <v/>
      </c>
      <c r="BK41" s="27" t="str">
        <f t="shared" ca="1" si="29"/>
        <v/>
      </c>
      <c r="BL41" s="44" t="str">
        <f ca="1">IF(BJ41="NO",IF(BK41&lt;=Simulation!$K$9,AN41,AO41),"")</f>
        <v/>
      </c>
      <c r="BN41" s="44">
        <f t="shared" ca="1" si="30"/>
        <v>10</v>
      </c>
      <c r="BO41" s="6" t="str">
        <f t="shared" ca="1" si="31"/>
        <v>-</v>
      </c>
      <c r="BP41" s="44">
        <f t="shared" ca="1" si="32"/>
        <v>13</v>
      </c>
      <c r="BR41" s="44" t="str">
        <f t="shared" ca="1" si="2"/>
        <v/>
      </c>
      <c r="BS41" s="44" t="str">
        <f t="shared" ca="1" si="2"/>
        <v/>
      </c>
      <c r="BT41" s="44" t="str">
        <f t="shared" ca="1" si="2"/>
        <v/>
      </c>
      <c r="BU41" s="44"/>
      <c r="BV41" s="44">
        <f ca="1">IF(BV40&lt;&gt;"",IF(AND(BV40&lt;60*Simulation!$K$8, BV40+BW41&lt;60*Simulation!$K$8),BV40+BW41,""),"")</f>
        <v>473</v>
      </c>
      <c r="BW41" s="44">
        <f ca="1">IF(BV40&lt;&gt;"",IF(AND(CV40&lt;&gt;"", BX40=CV40),RANDBETWEEN(Simulation!$N$6,Simulation!$P$6),RANDBETWEEN(Simulation!$N$5,Simulation!$P$5)),"")</f>
        <v>9</v>
      </c>
      <c r="BX41" s="44">
        <f t="shared" ca="1" si="69"/>
        <v>5</v>
      </c>
      <c r="BY41" s="44">
        <f t="shared" ca="1" si="33"/>
        <v>8</v>
      </c>
      <c r="BZ41" s="27">
        <f t="shared" ca="1" si="34"/>
        <v>0.467165150120887</v>
      </c>
      <c r="CA41" s="44">
        <f t="shared" ca="1" si="35"/>
        <v>23</v>
      </c>
      <c r="CB41" s="44" t="str">
        <f ca="1">IF(BV41&lt;&gt;"",VLOOKUP(CA41,'Players Stats'!$C$88:$D$127,2),"")</f>
        <v>Small Forward</v>
      </c>
      <c r="CC41" s="44" t="str">
        <f ca="1">IF(BV41&lt;&gt;"",VLOOKUP(CA41,'Players Stats'!$C$88:$E$127,3),"")</f>
        <v>Kevin Durant</v>
      </c>
      <c r="CD41" s="27">
        <f t="shared" ca="1" si="36"/>
        <v>0.84015445203729411</v>
      </c>
      <c r="CE41" s="44">
        <f ca="1">IF(BV41&lt;&gt;"",VLOOKUP('Semi 2'!CA41-5*('Semi 2'!BX41-1),'Players Stats'!$B$136:$J$140,1+BY41),"")</f>
        <v>0.123</v>
      </c>
      <c r="CF41" s="44" t="str">
        <f t="shared" ca="1" si="70"/>
        <v>NO</v>
      </c>
      <c r="CG41" s="27">
        <f t="shared" ca="1" si="37"/>
        <v>0.30260237255307643</v>
      </c>
      <c r="CH41" s="44">
        <f ca="1">IF(BV41&lt;&gt;"",IF(CF41="NO",VLOOKUP(CA41,'Players Stats'!$C$88:$I$127,7),""),"")</f>
        <v>0.18807339449541285</v>
      </c>
      <c r="CI41" s="44">
        <f t="shared" ca="1" si="71"/>
        <v>2</v>
      </c>
      <c r="CJ41" s="27">
        <f t="shared" ca="1" si="38"/>
        <v>0.43712887350839569</v>
      </c>
      <c r="CK41" s="44">
        <f ca="1">IF(CF41="NO",VLOOKUP(CA41,'Players Stats'!$C$88:$H$127,7-'Semi 2'!CI41),"")</f>
        <v>0.51</v>
      </c>
      <c r="CL41" s="44">
        <f t="shared" ca="1" si="72"/>
        <v>2</v>
      </c>
      <c r="CM41" s="27">
        <f t="shared" ca="1" si="39"/>
        <v>0.99128676014100425</v>
      </c>
      <c r="CN41" s="44" t="str">
        <f ca="1">IF(CM41="","",IF(CM41&lt;=VLOOKUP(CA41,'Players Stats'!$C$88:$L$127,10),"YES","NO"))</f>
        <v>NO</v>
      </c>
      <c r="CO41" s="27" t="str">
        <f t="shared" ca="1" si="40"/>
        <v/>
      </c>
      <c r="CP41" s="44" t="str">
        <f ca="1">IF(CN41="YES",IF(CO41&lt;=VLOOKUP(CA41,'Players Stats'!$C$88:$H$127,6),1,0),"")</f>
        <v/>
      </c>
      <c r="CQ41" s="27" t="str">
        <f t="shared" ca="1" si="41"/>
        <v/>
      </c>
      <c r="CR41" s="44" t="str">
        <f ca="1">IF(AND(CN41="YES",CQ41&lt;&gt;""),IF(CQ41&lt;=VLOOKUP(CA41,'Players Stats'!$C$88:$H$127,6),1,0),"")</f>
        <v/>
      </c>
      <c r="CS41" s="27" t="str">
        <f t="shared" ca="1" si="42"/>
        <v/>
      </c>
      <c r="CT41" s="44" t="str">
        <f ca="1">IF(CS41="","",IF(CS41&lt;=Simulation!$K$7,"YES","NO"))</f>
        <v/>
      </c>
      <c r="CU41" s="27" t="str">
        <f t="shared" ca="1" si="43"/>
        <v/>
      </c>
      <c r="CV41" s="44" t="str">
        <f ca="1">IF(CT41="NO",IF(CU41&lt;=Simulation!$K$9,BX41,BY41),"")</f>
        <v/>
      </c>
      <c r="CX41" s="44">
        <f t="shared" ca="1" si="44"/>
        <v>15</v>
      </c>
      <c r="CY41" s="6" t="str">
        <f t="shared" ca="1" si="45"/>
        <v>-</v>
      </c>
      <c r="CZ41" s="44">
        <f t="shared" ca="1" si="46"/>
        <v>18</v>
      </c>
      <c r="DB41" s="44" t="str">
        <f t="shared" ca="1" si="3"/>
        <v/>
      </c>
      <c r="DC41" s="44" t="str">
        <f t="shared" ca="1" si="3"/>
        <v/>
      </c>
      <c r="DD41" s="44" t="str">
        <f t="shared" ca="1" si="3"/>
        <v/>
      </c>
      <c r="DE41" s="44"/>
      <c r="DF41" s="44">
        <f ca="1">IF(DF40&lt;&gt;"",IF(AND(DF40&lt;60*Simulation!$K$8, DF40+DG41&lt;60*Simulation!$K$8),DF40+DG41,""),"")</f>
        <v>396</v>
      </c>
      <c r="DG41" s="44">
        <f ca="1">IF(DF40&lt;&gt;"",IF(AND(EF40&lt;&gt;"", DH40=EF40),RANDBETWEEN(Simulation!$N$6,Simulation!$P$6),RANDBETWEEN(Simulation!$N$5,Simulation!$P$5)),"")</f>
        <v>8</v>
      </c>
      <c r="DH41" s="44">
        <f t="shared" ca="1" si="73"/>
        <v>5</v>
      </c>
      <c r="DI41" s="44">
        <f t="shared" ca="1" si="47"/>
        <v>8</v>
      </c>
      <c r="DJ41" s="27">
        <f t="shared" ca="1" si="48"/>
        <v>0.89668342763091136</v>
      </c>
      <c r="DK41" s="44">
        <f t="shared" ca="1" si="49"/>
        <v>25</v>
      </c>
      <c r="DL41" s="44" t="str">
        <f ca="1">IF(DF41&lt;&gt;"",VLOOKUP(DK41,'Players Stats'!$C$88:$D$127,2),"")</f>
        <v>Center</v>
      </c>
      <c r="DM41" s="44" t="str">
        <f ca="1">IF(DF41&lt;&gt;"",VLOOKUP(DK41,'Players Stats'!$C$88:$E$127,3),"")</f>
        <v>Kendrick Perkins</v>
      </c>
      <c r="DN41" s="27">
        <f t="shared" ca="1" si="50"/>
        <v>0.22530679742515936</v>
      </c>
      <c r="DO41" s="44">
        <f ca="1">IF(DF41&lt;&gt;"",VLOOKUP('Semi 2'!DK41-5*('Semi 2'!DH41-1),'Players Stats'!$B$136:$J$140,1+DI41),"")</f>
        <v>9.6400000000000013E-2</v>
      </c>
      <c r="DP41" s="44" t="str">
        <f t="shared" ca="1" si="74"/>
        <v>NO</v>
      </c>
      <c r="DQ41" s="27">
        <f t="shared" ca="1" si="51"/>
        <v>0.22082757041759016</v>
      </c>
      <c r="DR41" s="44">
        <f ca="1">IF(DF41&lt;&gt;"",IF(DP41="NO",VLOOKUP(DK41,'Players Stats'!$C$88:$I$127,7),""),"")</f>
        <v>0</v>
      </c>
      <c r="DS41" s="44">
        <f t="shared" ca="1" si="75"/>
        <v>2</v>
      </c>
      <c r="DT41" s="27">
        <f t="shared" ca="1" si="52"/>
        <v>0.69466217488688542</v>
      </c>
      <c r="DU41" s="44">
        <f ca="1">IF(DP41="NO",VLOOKUP(DK41,'Players Stats'!$C$88:$H$127,7-'Semi 2'!DS41),"")</f>
        <v>0.45700000000000002</v>
      </c>
      <c r="DV41" s="44">
        <f t="shared" ca="1" si="76"/>
        <v>0</v>
      </c>
      <c r="DW41" s="27">
        <f t="shared" ca="1" si="53"/>
        <v>0.30370968713782931</v>
      </c>
      <c r="DX41" s="44" t="str">
        <f ca="1">IF(DW41="","",IF(DW41&lt;=VLOOKUP(DK41,'Players Stats'!$C$88:$L$127,10),"YES","NO"))</f>
        <v>NO</v>
      </c>
      <c r="DY41" s="27" t="str">
        <f t="shared" ca="1" si="54"/>
        <v/>
      </c>
      <c r="DZ41" s="44" t="str">
        <f ca="1">IF(DX41="YES",IF(DY41&lt;=VLOOKUP(DK41,'Players Stats'!$C$88:$H$127,6),1,0),"")</f>
        <v/>
      </c>
      <c r="EA41" s="27" t="str">
        <f t="shared" ca="1" si="55"/>
        <v/>
      </c>
      <c r="EB41" s="44" t="str">
        <f ca="1">IF(AND(DX41="YES",EA41&lt;&gt;""),IF(EA41&lt;=VLOOKUP(DK41,'Players Stats'!$C$88:$H$127,6),1,0),"")</f>
        <v/>
      </c>
      <c r="EC41" s="27">
        <f t="shared" ca="1" si="56"/>
        <v>0.43068099620626876</v>
      </c>
      <c r="ED41" s="44" t="str">
        <f ca="1">IF(EC41="","",IF(EC41&lt;=Simulation!$K$7,"YES","NO"))</f>
        <v>NO</v>
      </c>
      <c r="EE41" s="27">
        <f t="shared" ca="1" si="57"/>
        <v>0.86190830238349503</v>
      </c>
      <c r="EF41" s="44">
        <f ca="1">IF(ED41="NO",IF(EE41&lt;=Simulation!$K$9,DH41,DI41),"")</f>
        <v>8</v>
      </c>
      <c r="EH41" s="44">
        <f t="shared" ca="1" si="58"/>
        <v>18</v>
      </c>
      <c r="EI41" s="6" t="str">
        <f t="shared" ca="1" si="59"/>
        <v>-</v>
      </c>
      <c r="EJ41" s="44">
        <f t="shared" ca="1" si="60"/>
        <v>13</v>
      </c>
      <c r="EL41" s="44" t="str">
        <f t="shared" ca="1" si="4"/>
        <v/>
      </c>
      <c r="EM41" s="44" t="str">
        <f t="shared" ca="1" si="4"/>
        <v/>
      </c>
      <c r="EN41" s="44" t="str">
        <f t="shared" ca="1" si="4"/>
        <v/>
      </c>
    </row>
    <row r="42" spans="2:144">
      <c r="B42" s="44">
        <f ca="1">IF(B41&lt;&gt;"",IF(AND(B41&lt;60*Simulation!$K$8, B41+C42&lt;60*Simulation!$K$8),B41+C42,""),"")</f>
        <v>456</v>
      </c>
      <c r="C42" s="44">
        <f ca="1">IF(B41&lt;&gt;"",IF(AND(AB41&lt;&gt;"", D41=AB41),RANDBETWEEN(Simulation!$N$6,Simulation!$P$6),RANDBETWEEN(Simulation!$N$5,Simulation!$P$5)),"")</f>
        <v>9</v>
      </c>
      <c r="D42" s="44">
        <f t="shared" ca="1" si="61"/>
        <v>8</v>
      </c>
      <c r="E42" s="44">
        <f t="shared" ca="1" si="5"/>
        <v>5</v>
      </c>
      <c r="F42" s="27">
        <f t="shared" ca="1" si="6"/>
        <v>0.12621205369834343</v>
      </c>
      <c r="G42" s="44">
        <f t="shared" ca="1" si="7"/>
        <v>36</v>
      </c>
      <c r="H42" s="44" t="str">
        <f ca="1">IF(B42&lt;&gt;"",VLOOKUP(G42,'Players Stats'!$C$88:$D$127,2),"")</f>
        <v>Point Guard</v>
      </c>
      <c r="I42" s="44" t="str">
        <f ca="1">IF(B42&lt;&gt;"",VLOOKUP(G42,'Players Stats'!$C$88:$E$127,3),"")</f>
        <v>Danny Green</v>
      </c>
      <c r="J42" s="27">
        <f t="shared" ca="1" si="8"/>
        <v>0.10830506550581687</v>
      </c>
      <c r="K42" s="44">
        <f ca="1">IF(B42&lt;&gt;"",VLOOKUP('Semi 2'!G42-5*('Semi 2'!D42-1),'Players Stats'!$B$136:$J$140,1+E42),"")</f>
        <v>8.5750000000000007E-2</v>
      </c>
      <c r="L42" s="44" t="str">
        <f t="shared" ca="1" si="62"/>
        <v>NO</v>
      </c>
      <c r="M42" s="27">
        <f t="shared" ca="1" si="9"/>
        <v>0.99613652380205076</v>
      </c>
      <c r="N42" s="44">
        <f ca="1">IF(B42&lt;&gt;"",IF(L42="NO",VLOOKUP(G42,'Players Stats'!$C$88:$I$127,7),""),"")</f>
        <v>0.38518518518518519</v>
      </c>
      <c r="O42" s="44">
        <f t="shared" ca="1" si="63"/>
        <v>2</v>
      </c>
      <c r="P42" s="27">
        <f t="shared" ca="1" si="10"/>
        <v>0.89786601875443273</v>
      </c>
      <c r="Q42" s="44">
        <f ca="1">IF(L42="NO",VLOOKUP(G42,'Players Stats'!$C$88:$H$127,7-'Semi 2'!O42),"")</f>
        <v>0.44800000000000001</v>
      </c>
      <c r="R42" s="44">
        <f t="shared" ca="1" si="64"/>
        <v>0</v>
      </c>
      <c r="S42" s="27">
        <f t="shared" ca="1" si="11"/>
        <v>0.26031875217249334</v>
      </c>
      <c r="T42" s="44" t="str">
        <f ca="1">IF(S42="","",IF(S42&lt;=VLOOKUP(G42,'Players Stats'!$C$88:$L$127,10),"YES","NO"))</f>
        <v>NO</v>
      </c>
      <c r="U42" s="27" t="str">
        <f t="shared" ca="1" si="12"/>
        <v/>
      </c>
      <c r="V42" s="44" t="str">
        <f ca="1">IF(T42="YES",IF(U42&lt;=VLOOKUP(G42,'Players Stats'!$C$88:$H$127,6),1,0),"")</f>
        <v/>
      </c>
      <c r="W42" s="27" t="str">
        <f t="shared" ca="1" si="13"/>
        <v/>
      </c>
      <c r="X42" s="44" t="str">
        <f ca="1">IF(AND(T42="YES",W42&lt;&gt;""),IF(W42&lt;=VLOOKUP(G42,'Players Stats'!$C$88:$H$127,6),1,0),"")</f>
        <v/>
      </c>
      <c r="Y42" s="27">
        <f t="shared" ca="1" si="14"/>
        <v>0.78615724898652772</v>
      </c>
      <c r="Z42" s="44" t="str">
        <f ca="1">IF(Y42="","",IF(Y42&lt;=Simulation!$K$7,"YES","NO"))</f>
        <v>NO</v>
      </c>
      <c r="AA42" s="27">
        <f t="shared" ca="1" si="15"/>
        <v>0.11373751537734622</v>
      </c>
      <c r="AB42" s="44">
        <f ca="1">IF(Z42="NO",IF(AA42&lt;=Simulation!$K$9,D42,E42),"")</f>
        <v>8</v>
      </c>
      <c r="AD42" s="44">
        <f t="shared" ca="1" si="16"/>
        <v>11</v>
      </c>
      <c r="AE42" s="6" t="str">
        <f t="shared" ca="1" si="17"/>
        <v>-</v>
      </c>
      <c r="AF42" s="44">
        <f t="shared" ca="1" si="18"/>
        <v>13</v>
      </c>
      <c r="AH42" s="44" t="str">
        <f t="shared" ca="1" si="77"/>
        <v/>
      </c>
      <c r="AI42" s="44" t="str">
        <f t="shared" ca="1" si="77"/>
        <v/>
      </c>
      <c r="AJ42" s="44" t="str">
        <f t="shared" ca="1" si="77"/>
        <v/>
      </c>
      <c r="AL42" s="44">
        <f ca="1">IF(AL41&lt;&gt;"",IF(AND(AL41&lt;60*Simulation!$K$8, AL41+AM42&lt;60*Simulation!$K$8),AL41+AM42,""),"")</f>
        <v>511</v>
      </c>
      <c r="AM42" s="44">
        <f ca="1">IF(AL41&lt;&gt;"",IF(AND(BL41&lt;&gt;"", AN41=BL41),RANDBETWEEN(Simulation!$N$6,Simulation!$P$6),RANDBETWEEN(Simulation!$N$5,Simulation!$P$5)),"")</f>
        <v>8</v>
      </c>
      <c r="AN42" s="44">
        <f t="shared" ca="1" si="65"/>
        <v>8</v>
      </c>
      <c r="AO42" s="44">
        <f t="shared" ca="1" si="19"/>
        <v>5</v>
      </c>
      <c r="AP42" s="27">
        <f t="shared" ca="1" si="20"/>
        <v>0.65396183408643438</v>
      </c>
      <c r="AQ42" s="44">
        <f t="shared" ca="1" si="21"/>
        <v>39</v>
      </c>
      <c r="AR42" s="44" t="str">
        <f ca="1">IF(AL42&lt;&gt;"",VLOOKUP(AQ42,'Players Stats'!$C$88:$D$127,2),"")</f>
        <v>Power Forward</v>
      </c>
      <c r="AS42" s="44" t="str">
        <f ca="1">IF(AL42&lt;&gt;"",VLOOKUP(AQ42,'Players Stats'!$C$88:$E$127,3),"")</f>
        <v>Tim Duncan</v>
      </c>
      <c r="AT42" s="27">
        <f t="shared" ca="1" si="22"/>
        <v>0.63480027233245018</v>
      </c>
      <c r="AU42" s="44">
        <f ca="1">IF(AL42&lt;&gt;"",VLOOKUP('Semi 2'!AQ42-5*('Semi 2'!AN42-1),'Players Stats'!$B$136:$J$140,1+AO42),"")</f>
        <v>0.15285000000000001</v>
      </c>
      <c r="AV42" s="44" t="str">
        <f t="shared" ca="1" si="66"/>
        <v>NO</v>
      </c>
      <c r="AW42" s="27">
        <f t="shared" ca="1" si="23"/>
        <v>0.41906668237575317</v>
      </c>
      <c r="AX42" s="44">
        <f ca="1">IF(AL42&lt;&gt;"",IF(AV42="NO",VLOOKUP(AQ42,'Players Stats'!$C$88:$I$127,7),""),"")</f>
        <v>7.0422535211267616E-3</v>
      </c>
      <c r="AY42" s="44">
        <f t="shared" ca="1" si="67"/>
        <v>2</v>
      </c>
      <c r="AZ42" s="27">
        <f t="shared" ca="1" si="24"/>
        <v>0.25107921913833209</v>
      </c>
      <c r="BA42" s="44">
        <f ca="1">IF(AV42="NO",VLOOKUP(AQ42,'Players Stats'!$C$88:$H$127,7-'Semi 2'!AY42),"")</f>
        <v>0.502</v>
      </c>
      <c r="BB42" s="44">
        <f t="shared" ca="1" si="68"/>
        <v>2</v>
      </c>
      <c r="BC42" s="27">
        <f t="shared" ca="1" si="25"/>
        <v>0.2704094973374096</v>
      </c>
      <c r="BD42" s="44" t="str">
        <f ca="1">IF(BC42="","",IF(BC42&lt;=VLOOKUP(AQ42,'Players Stats'!$C$88:$L$127,10),"YES","NO"))</f>
        <v>NO</v>
      </c>
      <c r="BE42" s="27" t="str">
        <f t="shared" ca="1" si="26"/>
        <v/>
      </c>
      <c r="BF42" s="44" t="str">
        <f ca="1">IF(BD42="YES",IF(BE42&lt;=VLOOKUP(AQ42,'Players Stats'!$C$88:$H$127,6),1,0),"")</f>
        <v/>
      </c>
      <c r="BG42" s="27" t="str">
        <f t="shared" ca="1" si="27"/>
        <v/>
      </c>
      <c r="BH42" s="44" t="str">
        <f ca="1">IF(AND(BD42="YES",BG42&lt;&gt;""),IF(BG42&lt;=VLOOKUP(AQ42,'Players Stats'!$C$88:$H$127,6),1,0),"")</f>
        <v/>
      </c>
      <c r="BI42" s="27" t="str">
        <f t="shared" ca="1" si="28"/>
        <v/>
      </c>
      <c r="BJ42" s="44" t="str">
        <f ca="1">IF(BI42="","",IF(BI42&lt;=Simulation!$K$7,"YES","NO"))</f>
        <v/>
      </c>
      <c r="BK42" s="27" t="str">
        <f t="shared" ca="1" si="29"/>
        <v/>
      </c>
      <c r="BL42" s="44" t="str">
        <f ca="1">IF(BJ42="NO",IF(BK42&lt;=Simulation!$K$9,AN42,AO42),"")</f>
        <v/>
      </c>
      <c r="BN42" s="44">
        <f t="shared" ca="1" si="30"/>
        <v>10</v>
      </c>
      <c r="BO42" s="6" t="str">
        <f t="shared" ca="1" si="31"/>
        <v>-</v>
      </c>
      <c r="BP42" s="44">
        <f t="shared" ca="1" si="32"/>
        <v>15</v>
      </c>
      <c r="BR42" s="44" t="str">
        <f t="shared" ca="1" si="2"/>
        <v/>
      </c>
      <c r="BS42" s="44" t="str">
        <f t="shared" ca="1" si="2"/>
        <v/>
      </c>
      <c r="BT42" s="44" t="str">
        <f t="shared" ca="1" si="2"/>
        <v/>
      </c>
      <c r="BU42" s="44"/>
      <c r="BV42" s="44">
        <f ca="1">IF(BV41&lt;&gt;"",IF(AND(BV41&lt;60*Simulation!$K$8, BV41+BW42&lt;60*Simulation!$K$8),BV41+BW42,""),"")</f>
        <v>486</v>
      </c>
      <c r="BW42" s="44">
        <f ca="1">IF(BV41&lt;&gt;"",IF(AND(CV41&lt;&gt;"", BX41=CV41),RANDBETWEEN(Simulation!$N$6,Simulation!$P$6),RANDBETWEEN(Simulation!$N$5,Simulation!$P$5)),"")</f>
        <v>13</v>
      </c>
      <c r="BX42" s="44">
        <f t="shared" ca="1" si="69"/>
        <v>8</v>
      </c>
      <c r="BY42" s="44">
        <f t="shared" ca="1" si="33"/>
        <v>5</v>
      </c>
      <c r="BZ42" s="27">
        <f t="shared" ca="1" si="34"/>
        <v>0.4884598767891204</v>
      </c>
      <c r="CA42" s="44">
        <f t="shared" ca="1" si="35"/>
        <v>38</v>
      </c>
      <c r="CB42" s="44" t="str">
        <f ca="1">IF(BV42&lt;&gt;"",VLOOKUP(CA42,'Players Stats'!$C$88:$D$127,2),"")</f>
        <v>Small Forward</v>
      </c>
      <c r="CC42" s="44" t="str">
        <f ca="1">IF(BV42&lt;&gt;"",VLOOKUP(CA42,'Players Stats'!$C$88:$E$127,3),"")</f>
        <v>Kawhi Leonard</v>
      </c>
      <c r="CD42" s="27">
        <f t="shared" ca="1" si="36"/>
        <v>0.96848240087849868</v>
      </c>
      <c r="CE42" s="44">
        <f ca="1">IF(BV42&lt;&gt;"",VLOOKUP('Semi 2'!CA42-5*('Semi 2'!BX42-1),'Players Stats'!$B$136:$J$140,1+BY42),"")</f>
        <v>0.13515000000000002</v>
      </c>
      <c r="CF42" s="44" t="str">
        <f t="shared" ca="1" si="70"/>
        <v>NO</v>
      </c>
      <c r="CG42" s="27">
        <f t="shared" ca="1" si="37"/>
        <v>0.95287539577668778</v>
      </c>
      <c r="CH42" s="44">
        <f ca="1">IF(BV42&lt;&gt;"",IF(CF42="NO",VLOOKUP(CA42,'Players Stats'!$C$88:$I$127,7),""),"")</f>
        <v>0.24793388429752067</v>
      </c>
      <c r="CI42" s="44">
        <f t="shared" ca="1" si="71"/>
        <v>2</v>
      </c>
      <c r="CJ42" s="27">
        <f t="shared" ca="1" si="38"/>
        <v>0.46519161821518695</v>
      </c>
      <c r="CK42" s="44">
        <f ca="1">IF(CF42="NO",VLOOKUP(CA42,'Players Stats'!$C$88:$H$127,7-'Semi 2'!CI42),"")</f>
        <v>0.49399999999999999</v>
      </c>
      <c r="CL42" s="44">
        <f t="shared" ca="1" si="72"/>
        <v>2</v>
      </c>
      <c r="CM42" s="27">
        <f t="shared" ca="1" si="39"/>
        <v>0.35307469049566875</v>
      </c>
      <c r="CN42" s="44" t="str">
        <f ca="1">IF(CM42="","",IF(CM42&lt;=VLOOKUP(CA42,'Players Stats'!$C$88:$L$127,10),"YES","NO"))</f>
        <v>NO</v>
      </c>
      <c r="CO42" s="27" t="str">
        <f t="shared" ca="1" si="40"/>
        <v/>
      </c>
      <c r="CP42" s="44" t="str">
        <f ca="1">IF(CN42="YES",IF(CO42&lt;=VLOOKUP(CA42,'Players Stats'!$C$88:$H$127,6),1,0),"")</f>
        <v/>
      </c>
      <c r="CQ42" s="27" t="str">
        <f t="shared" ca="1" si="41"/>
        <v/>
      </c>
      <c r="CR42" s="44" t="str">
        <f ca="1">IF(AND(CN42="YES",CQ42&lt;&gt;""),IF(CQ42&lt;=VLOOKUP(CA42,'Players Stats'!$C$88:$H$127,6),1,0),"")</f>
        <v/>
      </c>
      <c r="CS42" s="27" t="str">
        <f t="shared" ca="1" si="42"/>
        <v/>
      </c>
      <c r="CT42" s="44" t="str">
        <f ca="1">IF(CS42="","",IF(CS42&lt;=Simulation!$K$7,"YES","NO"))</f>
        <v/>
      </c>
      <c r="CU42" s="27" t="str">
        <f t="shared" ca="1" si="43"/>
        <v/>
      </c>
      <c r="CV42" s="44" t="str">
        <f ca="1">IF(CT42="NO",IF(CU42&lt;=Simulation!$K$9,BX42,BY42),"")</f>
        <v/>
      </c>
      <c r="CX42" s="44">
        <f t="shared" ca="1" si="44"/>
        <v>15</v>
      </c>
      <c r="CY42" s="6" t="str">
        <f t="shared" ca="1" si="45"/>
        <v>-</v>
      </c>
      <c r="CZ42" s="44">
        <f t="shared" ca="1" si="46"/>
        <v>20</v>
      </c>
      <c r="DB42" s="44" t="str">
        <f t="shared" ca="1" si="3"/>
        <v/>
      </c>
      <c r="DC42" s="44" t="str">
        <f t="shared" ca="1" si="3"/>
        <v/>
      </c>
      <c r="DD42" s="44" t="str">
        <f t="shared" ca="1" si="3"/>
        <v/>
      </c>
      <c r="DE42" s="44"/>
      <c r="DF42" s="44">
        <f ca="1">IF(DF41&lt;&gt;"",IF(AND(DF41&lt;60*Simulation!$K$8, DF41+DG42&lt;60*Simulation!$K$8),DF41+DG42,""),"")</f>
        <v>404</v>
      </c>
      <c r="DG42" s="44">
        <f ca="1">IF(DF41&lt;&gt;"",IF(AND(EF41&lt;&gt;"", DH41=EF41),RANDBETWEEN(Simulation!$N$6,Simulation!$P$6),RANDBETWEEN(Simulation!$N$5,Simulation!$P$5)),"")</f>
        <v>8</v>
      </c>
      <c r="DH42" s="44">
        <f t="shared" ca="1" si="73"/>
        <v>8</v>
      </c>
      <c r="DI42" s="44">
        <f t="shared" ca="1" si="47"/>
        <v>5</v>
      </c>
      <c r="DJ42" s="27">
        <f t="shared" ca="1" si="48"/>
        <v>0.77232345413803283</v>
      </c>
      <c r="DK42" s="44">
        <f t="shared" ca="1" si="49"/>
        <v>39</v>
      </c>
      <c r="DL42" s="44" t="str">
        <f ca="1">IF(DF42&lt;&gt;"",VLOOKUP(DK42,'Players Stats'!$C$88:$D$127,2),"")</f>
        <v>Power Forward</v>
      </c>
      <c r="DM42" s="44" t="str">
        <f ca="1">IF(DF42&lt;&gt;"",VLOOKUP(DK42,'Players Stats'!$C$88:$E$127,3),"")</f>
        <v>Tim Duncan</v>
      </c>
      <c r="DN42" s="27">
        <f t="shared" ca="1" si="50"/>
        <v>0.35806073253879112</v>
      </c>
      <c r="DO42" s="44">
        <f ca="1">IF(DF42&lt;&gt;"",VLOOKUP('Semi 2'!DK42-5*('Semi 2'!DH42-1),'Players Stats'!$B$136:$J$140,1+DI42),"")</f>
        <v>0.15285000000000001</v>
      </c>
      <c r="DP42" s="44" t="str">
        <f t="shared" ca="1" si="74"/>
        <v>NO</v>
      </c>
      <c r="DQ42" s="27">
        <f t="shared" ca="1" si="51"/>
        <v>0.86380394643198322</v>
      </c>
      <c r="DR42" s="44">
        <f ca="1">IF(DF42&lt;&gt;"",IF(DP42="NO",VLOOKUP(DK42,'Players Stats'!$C$88:$I$127,7),""),"")</f>
        <v>7.0422535211267616E-3</v>
      </c>
      <c r="DS42" s="44">
        <f t="shared" ca="1" si="75"/>
        <v>2</v>
      </c>
      <c r="DT42" s="27">
        <f t="shared" ca="1" si="52"/>
        <v>0.49379153745921744</v>
      </c>
      <c r="DU42" s="44">
        <f ca="1">IF(DP42="NO",VLOOKUP(DK42,'Players Stats'!$C$88:$H$127,7-'Semi 2'!DS42),"")</f>
        <v>0.502</v>
      </c>
      <c r="DV42" s="44">
        <f t="shared" ca="1" si="76"/>
        <v>2</v>
      </c>
      <c r="DW42" s="27">
        <f t="shared" ca="1" si="53"/>
        <v>0.57131575577235616</v>
      </c>
      <c r="DX42" s="44" t="str">
        <f ca="1">IF(DW42="","",IF(DW42&lt;=VLOOKUP(DK42,'Players Stats'!$C$88:$L$127,10),"YES","NO"))</f>
        <v>NO</v>
      </c>
      <c r="DY42" s="27" t="str">
        <f t="shared" ca="1" si="54"/>
        <v/>
      </c>
      <c r="DZ42" s="44" t="str">
        <f ca="1">IF(DX42="YES",IF(DY42&lt;=VLOOKUP(DK42,'Players Stats'!$C$88:$H$127,6),1,0),"")</f>
        <v/>
      </c>
      <c r="EA42" s="27" t="str">
        <f t="shared" ca="1" si="55"/>
        <v/>
      </c>
      <c r="EB42" s="44" t="str">
        <f ca="1">IF(AND(DX42="YES",EA42&lt;&gt;""),IF(EA42&lt;=VLOOKUP(DK42,'Players Stats'!$C$88:$H$127,6),1,0),"")</f>
        <v/>
      </c>
      <c r="EC42" s="27" t="str">
        <f t="shared" ca="1" si="56"/>
        <v/>
      </c>
      <c r="ED42" s="44" t="str">
        <f ca="1">IF(EC42="","",IF(EC42&lt;=Simulation!$K$7,"YES","NO"))</f>
        <v/>
      </c>
      <c r="EE42" s="27" t="str">
        <f t="shared" ca="1" si="57"/>
        <v/>
      </c>
      <c r="EF42" s="44" t="str">
        <f ca="1">IF(ED42="NO",IF(EE42&lt;=Simulation!$K$9,DH42,DI42),"")</f>
        <v/>
      </c>
      <c r="EH42" s="44">
        <f t="shared" ca="1" si="58"/>
        <v>18</v>
      </c>
      <c r="EI42" s="6" t="str">
        <f t="shared" ca="1" si="59"/>
        <v>-</v>
      </c>
      <c r="EJ42" s="44">
        <f t="shared" ca="1" si="60"/>
        <v>15</v>
      </c>
      <c r="EL42" s="44" t="str">
        <f t="shared" ca="1" si="4"/>
        <v/>
      </c>
      <c r="EM42" s="44" t="str">
        <f t="shared" ca="1" si="4"/>
        <v/>
      </c>
      <c r="EN42" s="44" t="str">
        <f t="shared" ca="1" si="4"/>
        <v/>
      </c>
    </row>
    <row r="43" spans="2:144">
      <c r="B43" s="44">
        <f ca="1">IF(B42&lt;&gt;"",IF(AND(B42&lt;60*Simulation!$K$8, B42+C43&lt;60*Simulation!$K$8),B42+C43,""),"")</f>
        <v>472</v>
      </c>
      <c r="C43" s="44">
        <f ca="1">IF(B42&lt;&gt;"",IF(AND(AB42&lt;&gt;"", D42=AB42),RANDBETWEEN(Simulation!$N$6,Simulation!$P$6),RANDBETWEEN(Simulation!$N$5,Simulation!$P$5)),"")</f>
        <v>16</v>
      </c>
      <c r="D43" s="44">
        <f t="shared" ca="1" si="61"/>
        <v>8</v>
      </c>
      <c r="E43" s="44">
        <f t="shared" ca="1" si="5"/>
        <v>5</v>
      </c>
      <c r="F43" s="27">
        <f t="shared" ca="1" si="6"/>
        <v>0.7148535392901807</v>
      </c>
      <c r="G43" s="44">
        <f t="shared" ca="1" si="7"/>
        <v>39</v>
      </c>
      <c r="H43" s="44" t="str">
        <f ca="1">IF(B43&lt;&gt;"",VLOOKUP(G43,'Players Stats'!$C$88:$D$127,2),"")</f>
        <v>Power Forward</v>
      </c>
      <c r="I43" s="44" t="str">
        <f ca="1">IF(B43&lt;&gt;"",VLOOKUP(G43,'Players Stats'!$C$88:$E$127,3),"")</f>
        <v>Tim Duncan</v>
      </c>
      <c r="J43" s="27">
        <f t="shared" ca="1" si="8"/>
        <v>0.58802969277826644</v>
      </c>
      <c r="K43" s="44">
        <f ca="1">IF(B43&lt;&gt;"",VLOOKUP('Semi 2'!G43-5*('Semi 2'!D43-1),'Players Stats'!$B$136:$J$140,1+E43),"")</f>
        <v>0.15285000000000001</v>
      </c>
      <c r="L43" s="44" t="str">
        <f t="shared" ca="1" si="62"/>
        <v>NO</v>
      </c>
      <c r="M43" s="27">
        <f t="shared" ca="1" si="9"/>
        <v>0.535801865924313</v>
      </c>
      <c r="N43" s="44">
        <f ca="1">IF(B43&lt;&gt;"",IF(L43="NO",VLOOKUP(G43,'Players Stats'!$C$88:$I$127,7),""),"")</f>
        <v>7.0422535211267616E-3</v>
      </c>
      <c r="O43" s="44">
        <f t="shared" ca="1" si="63"/>
        <v>2</v>
      </c>
      <c r="P43" s="27">
        <f t="shared" ca="1" si="10"/>
        <v>0.26943606838891709</v>
      </c>
      <c r="Q43" s="44">
        <f ca="1">IF(L43="NO",VLOOKUP(G43,'Players Stats'!$C$88:$H$127,7-'Semi 2'!O43),"")</f>
        <v>0.502</v>
      </c>
      <c r="R43" s="44">
        <f t="shared" ca="1" si="64"/>
        <v>2</v>
      </c>
      <c r="S43" s="27">
        <f t="shared" ca="1" si="11"/>
        <v>0.7037313051488604</v>
      </c>
      <c r="T43" s="44" t="str">
        <f ca="1">IF(S43="","",IF(S43&lt;=VLOOKUP(G43,'Players Stats'!$C$88:$L$127,10),"YES","NO"))</f>
        <v>NO</v>
      </c>
      <c r="U43" s="27" t="str">
        <f t="shared" ca="1" si="12"/>
        <v/>
      </c>
      <c r="V43" s="44" t="str">
        <f ca="1">IF(T43="YES",IF(U43&lt;=VLOOKUP(G43,'Players Stats'!$C$88:$H$127,6),1,0),"")</f>
        <v/>
      </c>
      <c r="W43" s="27" t="str">
        <f t="shared" ca="1" si="13"/>
        <v/>
      </c>
      <c r="X43" s="44" t="str">
        <f ca="1">IF(AND(T43="YES",W43&lt;&gt;""),IF(W43&lt;=VLOOKUP(G43,'Players Stats'!$C$88:$H$127,6),1,0),"")</f>
        <v/>
      </c>
      <c r="Y43" s="27" t="str">
        <f t="shared" ca="1" si="14"/>
        <v/>
      </c>
      <c r="Z43" s="44" t="str">
        <f ca="1">IF(Y43="","",IF(Y43&lt;=Simulation!$K$7,"YES","NO"))</f>
        <v/>
      </c>
      <c r="AA43" s="27" t="str">
        <f t="shared" ca="1" si="15"/>
        <v/>
      </c>
      <c r="AB43" s="44" t="str">
        <f ca="1">IF(Z43="NO",IF(AA43&lt;=Simulation!$K$9,D43,E43),"")</f>
        <v/>
      </c>
      <c r="AD43" s="44">
        <f t="shared" ca="1" si="16"/>
        <v>11</v>
      </c>
      <c r="AE43" s="6" t="str">
        <f t="shared" ca="1" si="17"/>
        <v>-</v>
      </c>
      <c r="AF43" s="44">
        <f t="shared" ca="1" si="18"/>
        <v>15</v>
      </c>
      <c r="AH43" s="44" t="str">
        <f t="shared" ca="1" si="77"/>
        <v/>
      </c>
      <c r="AI43" s="44" t="str">
        <f t="shared" ca="1" si="77"/>
        <v/>
      </c>
      <c r="AJ43" s="44" t="str">
        <f t="shared" ca="1" si="77"/>
        <v/>
      </c>
      <c r="AL43" s="44">
        <f ca="1">IF(AL42&lt;&gt;"",IF(AND(AL42&lt;60*Simulation!$K$8, AL42+AM43&lt;60*Simulation!$K$8),AL42+AM43,""),"")</f>
        <v>521</v>
      </c>
      <c r="AM43" s="44">
        <f ca="1">IF(AL42&lt;&gt;"",IF(AND(BL42&lt;&gt;"", AN42=BL42),RANDBETWEEN(Simulation!$N$6,Simulation!$P$6),RANDBETWEEN(Simulation!$N$5,Simulation!$P$5)),"")</f>
        <v>10</v>
      </c>
      <c r="AN43" s="44">
        <f t="shared" ca="1" si="65"/>
        <v>5</v>
      </c>
      <c r="AO43" s="44">
        <f t="shared" ca="1" si="19"/>
        <v>8</v>
      </c>
      <c r="AP43" s="27">
        <f t="shared" ca="1" si="20"/>
        <v>1.020419443546583E-2</v>
      </c>
      <c r="AQ43" s="44">
        <f t="shared" ca="1" si="21"/>
        <v>21</v>
      </c>
      <c r="AR43" s="44" t="str">
        <f ca="1">IF(AL43&lt;&gt;"",VLOOKUP(AQ43,'Players Stats'!$C$88:$D$127,2),"")</f>
        <v>Point Guard</v>
      </c>
      <c r="AS43" s="44" t="str">
        <f ca="1">IF(AL43&lt;&gt;"",VLOOKUP(AQ43,'Players Stats'!$C$88:$E$127,3),"")</f>
        <v>Russell Westbrook</v>
      </c>
      <c r="AT43" s="27">
        <f t="shared" ca="1" si="22"/>
        <v>0.8896105896009272</v>
      </c>
      <c r="AU43" s="44">
        <f ca="1">IF(AL43&lt;&gt;"",VLOOKUP('Semi 2'!AQ43-5*('Semi 2'!AN43-1),'Players Stats'!$B$136:$J$140,1+AO43),"")</f>
        <v>9.7650000000000001E-2</v>
      </c>
      <c r="AV43" s="44" t="str">
        <f t="shared" ca="1" si="66"/>
        <v>NO</v>
      </c>
      <c r="AW43" s="27">
        <f t="shared" ca="1" si="23"/>
        <v>0.54045818322567429</v>
      </c>
      <c r="AX43" s="44">
        <f ca="1">IF(AL43&lt;&gt;"",IF(AV43="NO",VLOOKUP(AQ43,'Players Stats'!$C$88:$I$127,7),""),"")</f>
        <v>0.16517857142857145</v>
      </c>
      <c r="AY43" s="44">
        <f t="shared" ca="1" si="67"/>
        <v>2</v>
      </c>
      <c r="AZ43" s="27">
        <f t="shared" ca="1" si="24"/>
        <v>0.35645186034004606</v>
      </c>
      <c r="BA43" s="44">
        <f ca="1">IF(AV43="NO",VLOOKUP(AQ43,'Players Stats'!$C$88:$H$127,7-'Semi 2'!AY43),"")</f>
        <v>0.438</v>
      </c>
      <c r="BB43" s="44">
        <f t="shared" ca="1" si="68"/>
        <v>2</v>
      </c>
      <c r="BC43" s="27">
        <f t="shared" ca="1" si="25"/>
        <v>0.74456111522436808</v>
      </c>
      <c r="BD43" s="44" t="str">
        <f ca="1">IF(BC43="","",IF(BC43&lt;=VLOOKUP(AQ43,'Players Stats'!$C$88:$L$127,10),"YES","NO"))</f>
        <v>NO</v>
      </c>
      <c r="BE43" s="27" t="str">
        <f t="shared" ca="1" si="26"/>
        <v/>
      </c>
      <c r="BF43" s="44" t="str">
        <f ca="1">IF(BD43="YES",IF(BE43&lt;=VLOOKUP(AQ43,'Players Stats'!$C$88:$H$127,6),1,0),"")</f>
        <v/>
      </c>
      <c r="BG43" s="27" t="str">
        <f t="shared" ca="1" si="27"/>
        <v/>
      </c>
      <c r="BH43" s="44" t="str">
        <f ca="1">IF(AND(BD43="YES",BG43&lt;&gt;""),IF(BG43&lt;=VLOOKUP(AQ43,'Players Stats'!$C$88:$H$127,6),1,0),"")</f>
        <v/>
      </c>
      <c r="BI43" s="27" t="str">
        <f t="shared" ca="1" si="28"/>
        <v/>
      </c>
      <c r="BJ43" s="44" t="str">
        <f ca="1">IF(BI43="","",IF(BI43&lt;=Simulation!$K$7,"YES","NO"))</f>
        <v/>
      </c>
      <c r="BK43" s="27" t="str">
        <f t="shared" ca="1" si="29"/>
        <v/>
      </c>
      <c r="BL43" s="44" t="str">
        <f ca="1">IF(BJ43="NO",IF(BK43&lt;=Simulation!$K$9,AN43,AO43),"")</f>
        <v/>
      </c>
      <c r="BN43" s="44">
        <f t="shared" ca="1" si="30"/>
        <v>12</v>
      </c>
      <c r="BO43" s="6" t="str">
        <f t="shared" ca="1" si="31"/>
        <v>-</v>
      </c>
      <c r="BP43" s="44">
        <f t="shared" ca="1" si="32"/>
        <v>15</v>
      </c>
      <c r="BR43" s="44" t="str">
        <f t="shared" ca="1" si="2"/>
        <v/>
      </c>
      <c r="BS43" s="44" t="str">
        <f t="shared" ca="1" si="2"/>
        <v/>
      </c>
      <c r="BT43" s="44" t="str">
        <f t="shared" ca="1" si="2"/>
        <v/>
      </c>
      <c r="BU43" s="44"/>
      <c r="BV43" s="44">
        <f ca="1">IF(BV42&lt;&gt;"",IF(AND(BV42&lt;60*Simulation!$K$8, BV42+BW43&lt;60*Simulation!$K$8),BV42+BW43,""),"")</f>
        <v>508</v>
      </c>
      <c r="BW43" s="44">
        <f ca="1">IF(BV42&lt;&gt;"",IF(AND(CV42&lt;&gt;"", BX42=CV42),RANDBETWEEN(Simulation!$N$6,Simulation!$P$6),RANDBETWEEN(Simulation!$N$5,Simulation!$P$5)),"")</f>
        <v>22</v>
      </c>
      <c r="BX43" s="44">
        <f t="shared" ca="1" si="69"/>
        <v>5</v>
      </c>
      <c r="BY43" s="44">
        <f t="shared" ca="1" si="33"/>
        <v>8</v>
      </c>
      <c r="BZ43" s="27">
        <f t="shared" ca="1" si="34"/>
        <v>0.56972905821786768</v>
      </c>
      <c r="CA43" s="44">
        <f t="shared" ca="1" si="35"/>
        <v>23</v>
      </c>
      <c r="CB43" s="44" t="str">
        <f ca="1">IF(BV43&lt;&gt;"",VLOOKUP(CA43,'Players Stats'!$C$88:$D$127,2),"")</f>
        <v>Small Forward</v>
      </c>
      <c r="CC43" s="44" t="str">
        <f ca="1">IF(BV43&lt;&gt;"",VLOOKUP(CA43,'Players Stats'!$C$88:$E$127,3),"")</f>
        <v>Kevin Durant</v>
      </c>
      <c r="CD43" s="27">
        <f t="shared" ca="1" si="36"/>
        <v>0.16531113094617111</v>
      </c>
      <c r="CE43" s="44">
        <f ca="1">IF(BV43&lt;&gt;"",VLOOKUP('Semi 2'!CA43-5*('Semi 2'!BX43-1),'Players Stats'!$B$136:$J$140,1+BY43),"")</f>
        <v>0.123</v>
      </c>
      <c r="CF43" s="44" t="str">
        <f t="shared" ca="1" si="70"/>
        <v>NO</v>
      </c>
      <c r="CG43" s="27">
        <f t="shared" ca="1" si="37"/>
        <v>0.77824262077279216</v>
      </c>
      <c r="CH43" s="44">
        <f ca="1">IF(BV43&lt;&gt;"",IF(CF43="NO",VLOOKUP(CA43,'Players Stats'!$C$88:$I$127,7),""),"")</f>
        <v>0.18807339449541285</v>
      </c>
      <c r="CI43" s="44">
        <f t="shared" ca="1" si="71"/>
        <v>2</v>
      </c>
      <c r="CJ43" s="27">
        <f t="shared" ca="1" si="38"/>
        <v>0.3795877388317257</v>
      </c>
      <c r="CK43" s="44">
        <f ca="1">IF(CF43="NO",VLOOKUP(CA43,'Players Stats'!$C$88:$H$127,7-'Semi 2'!CI43),"")</f>
        <v>0.51</v>
      </c>
      <c r="CL43" s="44">
        <f t="shared" ca="1" si="72"/>
        <v>2</v>
      </c>
      <c r="CM43" s="27">
        <f t="shared" ca="1" si="39"/>
        <v>0.63117169320112787</v>
      </c>
      <c r="CN43" s="44" t="str">
        <f ca="1">IF(CM43="","",IF(CM43&lt;=VLOOKUP(CA43,'Players Stats'!$C$88:$L$127,10),"YES","NO"))</f>
        <v>NO</v>
      </c>
      <c r="CO43" s="27" t="str">
        <f t="shared" ca="1" si="40"/>
        <v/>
      </c>
      <c r="CP43" s="44" t="str">
        <f ca="1">IF(CN43="YES",IF(CO43&lt;=VLOOKUP(CA43,'Players Stats'!$C$88:$H$127,6),1,0),"")</f>
        <v/>
      </c>
      <c r="CQ43" s="27" t="str">
        <f t="shared" ca="1" si="41"/>
        <v/>
      </c>
      <c r="CR43" s="44" t="str">
        <f ca="1">IF(AND(CN43="YES",CQ43&lt;&gt;""),IF(CQ43&lt;=VLOOKUP(CA43,'Players Stats'!$C$88:$H$127,6),1,0),"")</f>
        <v/>
      </c>
      <c r="CS43" s="27" t="str">
        <f t="shared" ca="1" si="42"/>
        <v/>
      </c>
      <c r="CT43" s="44" t="str">
        <f ca="1">IF(CS43="","",IF(CS43&lt;=Simulation!$K$7,"YES","NO"))</f>
        <v/>
      </c>
      <c r="CU43" s="27" t="str">
        <f t="shared" ca="1" si="43"/>
        <v/>
      </c>
      <c r="CV43" s="44" t="str">
        <f ca="1">IF(CT43="NO",IF(CU43&lt;=Simulation!$K$9,BX43,BY43),"")</f>
        <v/>
      </c>
      <c r="CX43" s="44">
        <f t="shared" ca="1" si="44"/>
        <v>17</v>
      </c>
      <c r="CY43" s="6" t="str">
        <f t="shared" ca="1" si="45"/>
        <v>-</v>
      </c>
      <c r="CZ43" s="44">
        <f t="shared" ca="1" si="46"/>
        <v>20</v>
      </c>
      <c r="DB43" s="44" t="str">
        <f t="shared" ca="1" si="3"/>
        <v/>
      </c>
      <c r="DC43" s="44" t="str">
        <f t="shared" ca="1" si="3"/>
        <v/>
      </c>
      <c r="DD43" s="44" t="str">
        <f t="shared" ca="1" si="3"/>
        <v/>
      </c>
      <c r="DE43" s="44"/>
      <c r="DF43" s="44">
        <f ca="1">IF(DF42&lt;&gt;"",IF(AND(DF42&lt;60*Simulation!$K$8, DF42+DG43&lt;60*Simulation!$K$8),DF42+DG43,""),"")</f>
        <v>412</v>
      </c>
      <c r="DG43" s="44">
        <f ca="1">IF(DF42&lt;&gt;"",IF(AND(EF42&lt;&gt;"", DH42=EF42),RANDBETWEEN(Simulation!$N$6,Simulation!$P$6),RANDBETWEEN(Simulation!$N$5,Simulation!$P$5)),"")</f>
        <v>8</v>
      </c>
      <c r="DH43" s="44">
        <f t="shared" ca="1" si="73"/>
        <v>5</v>
      </c>
      <c r="DI43" s="44">
        <f t="shared" ca="1" si="47"/>
        <v>8</v>
      </c>
      <c r="DJ43" s="27">
        <f t="shared" ca="1" si="48"/>
        <v>0.74186191531248546</v>
      </c>
      <c r="DK43" s="44">
        <f t="shared" ca="1" si="49"/>
        <v>24</v>
      </c>
      <c r="DL43" s="44" t="str">
        <f ca="1">IF(DF43&lt;&gt;"",VLOOKUP(DK43,'Players Stats'!$C$88:$D$127,2),"")</f>
        <v>Power Forward</v>
      </c>
      <c r="DM43" s="44" t="str">
        <f ca="1">IF(DF43&lt;&gt;"",VLOOKUP(DK43,'Players Stats'!$C$88:$E$127,3),"")</f>
        <v>Serge Ibaka</v>
      </c>
      <c r="DN43" s="27">
        <f t="shared" ca="1" si="50"/>
        <v>0.21868487266907344</v>
      </c>
      <c r="DO43" s="44">
        <f ca="1">IF(DF43&lt;&gt;"",VLOOKUP('Semi 2'!DK43-5*('Semi 2'!DH43-1),'Players Stats'!$B$136:$J$140,1+DI43),"")</f>
        <v>0.14340000000000003</v>
      </c>
      <c r="DP43" s="44" t="str">
        <f t="shared" ca="1" si="74"/>
        <v>NO</v>
      </c>
      <c r="DQ43" s="27">
        <f t="shared" ca="1" si="51"/>
        <v>0.9516422155397446</v>
      </c>
      <c r="DR43" s="44">
        <f ca="1">IF(DF43&lt;&gt;"",IF(DP43="NO",VLOOKUP(DK43,'Players Stats'!$C$88:$I$127,7),""),"")</f>
        <v>6.7307692307692318E-2</v>
      </c>
      <c r="DS43" s="44">
        <f t="shared" ca="1" si="75"/>
        <v>2</v>
      </c>
      <c r="DT43" s="27">
        <f t="shared" ca="1" si="52"/>
        <v>0.48216222165271083</v>
      </c>
      <c r="DU43" s="44">
        <f ca="1">IF(DP43="NO",VLOOKUP(DK43,'Players Stats'!$C$88:$H$127,7-'Semi 2'!DS43),"")</f>
        <v>0.57299999999999995</v>
      </c>
      <c r="DV43" s="44">
        <f t="shared" ca="1" si="76"/>
        <v>2</v>
      </c>
      <c r="DW43" s="27">
        <f t="shared" ca="1" si="53"/>
        <v>0.51374953688987635</v>
      </c>
      <c r="DX43" s="44" t="str">
        <f ca="1">IF(DW43="","",IF(DW43&lt;=VLOOKUP(DK43,'Players Stats'!$C$88:$L$127,10),"YES","NO"))</f>
        <v>NO</v>
      </c>
      <c r="DY43" s="27" t="str">
        <f t="shared" ca="1" si="54"/>
        <v/>
      </c>
      <c r="DZ43" s="44" t="str">
        <f ca="1">IF(DX43="YES",IF(DY43&lt;=VLOOKUP(DK43,'Players Stats'!$C$88:$H$127,6),1,0),"")</f>
        <v/>
      </c>
      <c r="EA43" s="27" t="str">
        <f t="shared" ca="1" si="55"/>
        <v/>
      </c>
      <c r="EB43" s="44" t="str">
        <f ca="1">IF(AND(DX43="YES",EA43&lt;&gt;""),IF(EA43&lt;=VLOOKUP(DK43,'Players Stats'!$C$88:$H$127,6),1,0),"")</f>
        <v/>
      </c>
      <c r="EC43" s="27" t="str">
        <f t="shared" ca="1" si="56"/>
        <v/>
      </c>
      <c r="ED43" s="44" t="str">
        <f ca="1">IF(EC43="","",IF(EC43&lt;=Simulation!$K$7,"YES","NO"))</f>
        <v/>
      </c>
      <c r="EE43" s="27" t="str">
        <f t="shared" ca="1" si="57"/>
        <v/>
      </c>
      <c r="EF43" s="44" t="str">
        <f ca="1">IF(ED43="NO",IF(EE43&lt;=Simulation!$K$9,DH43,DI43),"")</f>
        <v/>
      </c>
      <c r="EH43" s="44">
        <f t="shared" ca="1" si="58"/>
        <v>20</v>
      </c>
      <c r="EI43" s="6" t="str">
        <f t="shared" ca="1" si="59"/>
        <v>-</v>
      </c>
      <c r="EJ43" s="44">
        <f t="shared" ca="1" si="60"/>
        <v>15</v>
      </c>
      <c r="EL43" s="44" t="str">
        <f t="shared" ca="1" si="4"/>
        <v/>
      </c>
      <c r="EM43" s="44" t="str">
        <f t="shared" ca="1" si="4"/>
        <v/>
      </c>
      <c r="EN43" s="44" t="str">
        <f t="shared" ca="1" si="4"/>
        <v/>
      </c>
    </row>
    <row r="44" spans="2:144">
      <c r="B44" s="44">
        <f ca="1">IF(B43&lt;&gt;"",IF(AND(B43&lt;60*Simulation!$K$8, B43+C44&lt;60*Simulation!$K$8),B43+C44,""),"")</f>
        <v>485</v>
      </c>
      <c r="C44" s="44">
        <f ca="1">IF(B43&lt;&gt;"",IF(AND(AB43&lt;&gt;"", D43=AB43),RANDBETWEEN(Simulation!$N$6,Simulation!$P$6),RANDBETWEEN(Simulation!$N$5,Simulation!$P$5)),"")</f>
        <v>13</v>
      </c>
      <c r="D44" s="44">
        <f t="shared" ca="1" si="61"/>
        <v>5</v>
      </c>
      <c r="E44" s="44">
        <f t="shared" ca="1" si="5"/>
        <v>8</v>
      </c>
      <c r="F44" s="27">
        <f t="shared" ca="1" si="6"/>
        <v>0.87254927292889028</v>
      </c>
      <c r="G44" s="44">
        <f t="shared" ca="1" si="7"/>
        <v>25</v>
      </c>
      <c r="H44" s="44" t="str">
        <f ca="1">IF(B44&lt;&gt;"",VLOOKUP(G44,'Players Stats'!$C$88:$D$127,2),"")</f>
        <v>Center</v>
      </c>
      <c r="I44" s="44" t="str">
        <f ca="1">IF(B44&lt;&gt;"",VLOOKUP(G44,'Players Stats'!$C$88:$E$127,3),"")</f>
        <v>Kendrick Perkins</v>
      </c>
      <c r="J44" s="27">
        <f t="shared" ca="1" si="8"/>
        <v>0.23322083582345288</v>
      </c>
      <c r="K44" s="44">
        <f ca="1">IF(B44&lt;&gt;"",VLOOKUP('Semi 2'!G44-5*('Semi 2'!D44-1),'Players Stats'!$B$136:$J$140,1+E44),"")</f>
        <v>9.6400000000000013E-2</v>
      </c>
      <c r="L44" s="44" t="str">
        <f t="shared" ca="1" si="62"/>
        <v>NO</v>
      </c>
      <c r="M44" s="27">
        <f t="shared" ca="1" si="9"/>
        <v>0.65939116933555597</v>
      </c>
      <c r="N44" s="44">
        <f ca="1">IF(B44&lt;&gt;"",IF(L44="NO",VLOOKUP(G44,'Players Stats'!$C$88:$I$127,7),""),"")</f>
        <v>0</v>
      </c>
      <c r="O44" s="44">
        <f t="shared" ca="1" si="63"/>
        <v>2</v>
      </c>
      <c r="P44" s="27">
        <f t="shared" ca="1" si="10"/>
        <v>0.87860420129332994</v>
      </c>
      <c r="Q44" s="44">
        <f ca="1">IF(L44="NO",VLOOKUP(G44,'Players Stats'!$C$88:$H$127,7-'Semi 2'!O44),"")</f>
        <v>0.45700000000000002</v>
      </c>
      <c r="R44" s="44">
        <f t="shared" ca="1" si="64"/>
        <v>0</v>
      </c>
      <c r="S44" s="27">
        <f t="shared" ca="1" si="11"/>
        <v>0.90313601910018526</v>
      </c>
      <c r="T44" s="44" t="str">
        <f ca="1">IF(S44="","",IF(S44&lt;=VLOOKUP(G44,'Players Stats'!$C$88:$L$127,10),"YES","NO"))</f>
        <v>NO</v>
      </c>
      <c r="U44" s="27" t="str">
        <f t="shared" ca="1" si="12"/>
        <v/>
      </c>
      <c r="V44" s="44" t="str">
        <f ca="1">IF(T44="YES",IF(U44&lt;=VLOOKUP(G44,'Players Stats'!$C$88:$H$127,6),1,0),"")</f>
        <v/>
      </c>
      <c r="W44" s="27" t="str">
        <f t="shared" ca="1" si="13"/>
        <v/>
      </c>
      <c r="X44" s="44" t="str">
        <f ca="1">IF(AND(T44="YES",W44&lt;&gt;""),IF(W44&lt;=VLOOKUP(G44,'Players Stats'!$C$88:$H$127,6),1,0),"")</f>
        <v/>
      </c>
      <c r="Y44" s="27">
        <f t="shared" ca="1" si="14"/>
        <v>0.16114618056463215</v>
      </c>
      <c r="Z44" s="44" t="str">
        <f ca="1">IF(Y44="","",IF(Y44&lt;=Simulation!$K$7,"YES","NO"))</f>
        <v>NO</v>
      </c>
      <c r="AA44" s="27">
        <f t="shared" ca="1" si="15"/>
        <v>0.35191577751189729</v>
      </c>
      <c r="AB44" s="44">
        <f ca="1">IF(Z44="NO",IF(AA44&lt;=Simulation!$K$9,D44,E44),"")</f>
        <v>8</v>
      </c>
      <c r="AD44" s="44">
        <f t="shared" ca="1" si="16"/>
        <v>11</v>
      </c>
      <c r="AE44" s="6" t="str">
        <f t="shared" ca="1" si="17"/>
        <v>-</v>
      </c>
      <c r="AF44" s="44">
        <f t="shared" ca="1" si="18"/>
        <v>15</v>
      </c>
      <c r="AH44" s="44" t="str">
        <f t="shared" ca="1" si="77"/>
        <v/>
      </c>
      <c r="AI44" s="44" t="str">
        <f t="shared" ca="1" si="77"/>
        <v/>
      </c>
      <c r="AJ44" s="44" t="str">
        <f t="shared" ca="1" si="77"/>
        <v/>
      </c>
      <c r="AL44" s="44">
        <f ca="1">IF(AL43&lt;&gt;"",IF(AND(AL43&lt;60*Simulation!$K$8, AL43+AM44&lt;60*Simulation!$K$8),AL43+AM44,""),"")</f>
        <v>530</v>
      </c>
      <c r="AM44" s="44">
        <f ca="1">IF(AL43&lt;&gt;"",IF(AND(BL43&lt;&gt;"", AN43=BL43),RANDBETWEEN(Simulation!$N$6,Simulation!$P$6),RANDBETWEEN(Simulation!$N$5,Simulation!$P$5)),"")</f>
        <v>9</v>
      </c>
      <c r="AN44" s="44">
        <f t="shared" ca="1" si="65"/>
        <v>8</v>
      </c>
      <c r="AO44" s="44">
        <f t="shared" ca="1" si="19"/>
        <v>5</v>
      </c>
      <c r="AP44" s="27">
        <f t="shared" ca="1" si="20"/>
        <v>0.63209437674419411</v>
      </c>
      <c r="AQ44" s="44">
        <f t="shared" ca="1" si="21"/>
        <v>39</v>
      </c>
      <c r="AR44" s="44" t="str">
        <f ca="1">IF(AL44&lt;&gt;"",VLOOKUP(AQ44,'Players Stats'!$C$88:$D$127,2),"")</f>
        <v>Power Forward</v>
      </c>
      <c r="AS44" s="44" t="str">
        <f ca="1">IF(AL44&lt;&gt;"",VLOOKUP(AQ44,'Players Stats'!$C$88:$E$127,3),"")</f>
        <v>Tim Duncan</v>
      </c>
      <c r="AT44" s="27">
        <f t="shared" ca="1" si="22"/>
        <v>0.15639161589788142</v>
      </c>
      <c r="AU44" s="44">
        <f ca="1">IF(AL44&lt;&gt;"",VLOOKUP('Semi 2'!AQ44-5*('Semi 2'!AN44-1),'Players Stats'!$B$136:$J$140,1+AO44),"")</f>
        <v>0.15285000000000001</v>
      </c>
      <c r="AV44" s="44" t="str">
        <f t="shared" ca="1" si="66"/>
        <v>NO</v>
      </c>
      <c r="AW44" s="27">
        <f t="shared" ca="1" si="23"/>
        <v>0.99530877442944987</v>
      </c>
      <c r="AX44" s="44">
        <f ca="1">IF(AL44&lt;&gt;"",IF(AV44="NO",VLOOKUP(AQ44,'Players Stats'!$C$88:$I$127,7),""),"")</f>
        <v>7.0422535211267616E-3</v>
      </c>
      <c r="AY44" s="44">
        <f t="shared" ca="1" si="67"/>
        <v>2</v>
      </c>
      <c r="AZ44" s="27">
        <f t="shared" ca="1" si="24"/>
        <v>0.28045660279093065</v>
      </c>
      <c r="BA44" s="44">
        <f ca="1">IF(AV44="NO",VLOOKUP(AQ44,'Players Stats'!$C$88:$H$127,7-'Semi 2'!AY44),"")</f>
        <v>0.502</v>
      </c>
      <c r="BB44" s="44">
        <f t="shared" ca="1" si="68"/>
        <v>2</v>
      </c>
      <c r="BC44" s="27">
        <f t="shared" ca="1" si="25"/>
        <v>0.1275316698957939</v>
      </c>
      <c r="BD44" s="44" t="str">
        <f ca="1">IF(BC44="","",IF(BC44&lt;=VLOOKUP(AQ44,'Players Stats'!$C$88:$L$127,10),"YES","NO"))</f>
        <v>NO</v>
      </c>
      <c r="BE44" s="27" t="str">
        <f t="shared" ca="1" si="26"/>
        <v/>
      </c>
      <c r="BF44" s="44" t="str">
        <f ca="1">IF(BD44="YES",IF(BE44&lt;=VLOOKUP(AQ44,'Players Stats'!$C$88:$H$127,6),1,0),"")</f>
        <v/>
      </c>
      <c r="BG44" s="27" t="str">
        <f t="shared" ca="1" si="27"/>
        <v/>
      </c>
      <c r="BH44" s="44" t="str">
        <f ca="1">IF(AND(BD44="YES",BG44&lt;&gt;""),IF(BG44&lt;=VLOOKUP(AQ44,'Players Stats'!$C$88:$H$127,6),1,0),"")</f>
        <v/>
      </c>
      <c r="BI44" s="27" t="str">
        <f t="shared" ca="1" si="28"/>
        <v/>
      </c>
      <c r="BJ44" s="44" t="str">
        <f ca="1">IF(BI44="","",IF(BI44&lt;=Simulation!$K$7,"YES","NO"))</f>
        <v/>
      </c>
      <c r="BK44" s="27" t="str">
        <f t="shared" ca="1" si="29"/>
        <v/>
      </c>
      <c r="BL44" s="44" t="str">
        <f ca="1">IF(BJ44="NO",IF(BK44&lt;=Simulation!$K$9,AN44,AO44),"")</f>
        <v/>
      </c>
      <c r="BN44" s="44">
        <f t="shared" ca="1" si="30"/>
        <v>12</v>
      </c>
      <c r="BO44" s="6" t="str">
        <f t="shared" ca="1" si="31"/>
        <v>-</v>
      </c>
      <c r="BP44" s="44">
        <f t="shared" ca="1" si="32"/>
        <v>17</v>
      </c>
      <c r="BR44" s="44" t="str">
        <f t="shared" ca="1" si="2"/>
        <v/>
      </c>
      <c r="BS44" s="44" t="str">
        <f t="shared" ca="1" si="2"/>
        <v/>
      </c>
      <c r="BT44" s="44" t="str">
        <f t="shared" ca="1" si="2"/>
        <v/>
      </c>
      <c r="BU44" s="44"/>
      <c r="BV44" s="44">
        <f ca="1">IF(BV43&lt;&gt;"",IF(AND(BV43&lt;60*Simulation!$K$8, BV43+BW44&lt;60*Simulation!$K$8),BV43+BW44,""),"")</f>
        <v>530</v>
      </c>
      <c r="BW44" s="44">
        <f ca="1">IF(BV43&lt;&gt;"",IF(AND(CV43&lt;&gt;"", BX43=CV43),RANDBETWEEN(Simulation!$N$6,Simulation!$P$6),RANDBETWEEN(Simulation!$N$5,Simulation!$P$5)),"")</f>
        <v>22</v>
      </c>
      <c r="BX44" s="44">
        <f t="shared" ca="1" si="69"/>
        <v>8</v>
      </c>
      <c r="BY44" s="44">
        <f t="shared" ca="1" si="33"/>
        <v>5</v>
      </c>
      <c r="BZ44" s="27">
        <f t="shared" ca="1" si="34"/>
        <v>9.4012820660571594E-2</v>
      </c>
      <c r="CA44" s="44">
        <f t="shared" ca="1" si="35"/>
        <v>36</v>
      </c>
      <c r="CB44" s="44" t="str">
        <f ca="1">IF(BV44&lt;&gt;"",VLOOKUP(CA44,'Players Stats'!$C$88:$D$127,2),"")</f>
        <v>Point Guard</v>
      </c>
      <c r="CC44" s="44" t="str">
        <f ca="1">IF(BV44&lt;&gt;"",VLOOKUP(CA44,'Players Stats'!$C$88:$E$127,3),"")</f>
        <v>Danny Green</v>
      </c>
      <c r="CD44" s="27">
        <f t="shared" ca="1" si="36"/>
        <v>0.20929645983164391</v>
      </c>
      <c r="CE44" s="44">
        <f ca="1">IF(BV44&lt;&gt;"",VLOOKUP('Semi 2'!CA44-5*('Semi 2'!BX44-1),'Players Stats'!$B$136:$J$140,1+BY44),"")</f>
        <v>8.5750000000000007E-2</v>
      </c>
      <c r="CF44" s="44" t="str">
        <f t="shared" ca="1" si="70"/>
        <v>NO</v>
      </c>
      <c r="CG44" s="27">
        <f t="shared" ca="1" si="37"/>
        <v>0.52485492043997262</v>
      </c>
      <c r="CH44" s="44">
        <f ca="1">IF(BV44&lt;&gt;"",IF(CF44="NO",VLOOKUP(CA44,'Players Stats'!$C$88:$I$127,7),""),"")</f>
        <v>0.38518518518518519</v>
      </c>
      <c r="CI44" s="44">
        <f t="shared" ca="1" si="71"/>
        <v>2</v>
      </c>
      <c r="CJ44" s="27">
        <f t="shared" ca="1" si="38"/>
        <v>0.66670453236932459</v>
      </c>
      <c r="CK44" s="44">
        <f ca="1">IF(CF44="NO",VLOOKUP(CA44,'Players Stats'!$C$88:$H$127,7-'Semi 2'!CI44),"")</f>
        <v>0.44800000000000001</v>
      </c>
      <c r="CL44" s="44">
        <f t="shared" ca="1" si="72"/>
        <v>0</v>
      </c>
      <c r="CM44" s="27">
        <f t="shared" ca="1" si="39"/>
        <v>0.50226999699284169</v>
      </c>
      <c r="CN44" s="44" t="str">
        <f ca="1">IF(CM44="","",IF(CM44&lt;=VLOOKUP(CA44,'Players Stats'!$C$88:$L$127,10),"YES","NO"))</f>
        <v>NO</v>
      </c>
      <c r="CO44" s="27" t="str">
        <f t="shared" ca="1" si="40"/>
        <v/>
      </c>
      <c r="CP44" s="44" t="str">
        <f ca="1">IF(CN44="YES",IF(CO44&lt;=VLOOKUP(CA44,'Players Stats'!$C$88:$H$127,6),1,0),"")</f>
        <v/>
      </c>
      <c r="CQ44" s="27" t="str">
        <f t="shared" ca="1" si="41"/>
        <v/>
      </c>
      <c r="CR44" s="44" t="str">
        <f ca="1">IF(AND(CN44="YES",CQ44&lt;&gt;""),IF(CQ44&lt;=VLOOKUP(CA44,'Players Stats'!$C$88:$H$127,6),1,0),"")</f>
        <v/>
      </c>
      <c r="CS44" s="27">
        <f t="shared" ca="1" si="42"/>
        <v>0.31241627993103294</v>
      </c>
      <c r="CT44" s="44" t="str">
        <f ca="1">IF(CS44="","",IF(CS44&lt;=Simulation!$K$7,"YES","NO"))</f>
        <v>NO</v>
      </c>
      <c r="CU44" s="27">
        <f t="shared" ca="1" si="43"/>
        <v>0.65848947740382413</v>
      </c>
      <c r="CV44" s="44">
        <f ca="1">IF(CT44="NO",IF(CU44&lt;=Simulation!$K$9,BX44,BY44),"")</f>
        <v>5</v>
      </c>
      <c r="CX44" s="44">
        <f t="shared" ca="1" si="44"/>
        <v>17</v>
      </c>
      <c r="CY44" s="6" t="str">
        <f t="shared" ca="1" si="45"/>
        <v>-</v>
      </c>
      <c r="CZ44" s="44">
        <f t="shared" ca="1" si="46"/>
        <v>20</v>
      </c>
      <c r="DB44" s="44" t="str">
        <f t="shared" ca="1" si="3"/>
        <v/>
      </c>
      <c r="DC44" s="44" t="str">
        <f t="shared" ca="1" si="3"/>
        <v/>
      </c>
      <c r="DD44" s="44" t="str">
        <f t="shared" ca="1" si="3"/>
        <v/>
      </c>
      <c r="DE44" s="44"/>
      <c r="DF44" s="44">
        <f ca="1">IF(DF43&lt;&gt;"",IF(AND(DF43&lt;60*Simulation!$K$8, DF43+DG44&lt;60*Simulation!$K$8),DF43+DG44,""),"")</f>
        <v>430</v>
      </c>
      <c r="DG44" s="44">
        <f ca="1">IF(DF43&lt;&gt;"",IF(AND(EF43&lt;&gt;"", DH43=EF43),RANDBETWEEN(Simulation!$N$6,Simulation!$P$6),RANDBETWEEN(Simulation!$N$5,Simulation!$P$5)),"")</f>
        <v>18</v>
      </c>
      <c r="DH44" s="44">
        <f t="shared" ca="1" si="73"/>
        <v>8</v>
      </c>
      <c r="DI44" s="44">
        <f t="shared" ca="1" si="47"/>
        <v>5</v>
      </c>
      <c r="DJ44" s="27">
        <f t="shared" ca="1" si="48"/>
        <v>0.59153873190066331</v>
      </c>
      <c r="DK44" s="44">
        <f t="shared" ca="1" si="49"/>
        <v>38</v>
      </c>
      <c r="DL44" s="44" t="str">
        <f ca="1">IF(DF44&lt;&gt;"",VLOOKUP(DK44,'Players Stats'!$C$88:$D$127,2),"")</f>
        <v>Small Forward</v>
      </c>
      <c r="DM44" s="44" t="str">
        <f ca="1">IF(DF44&lt;&gt;"",VLOOKUP(DK44,'Players Stats'!$C$88:$E$127,3),"")</f>
        <v>Kawhi Leonard</v>
      </c>
      <c r="DN44" s="27">
        <f t="shared" ca="1" si="50"/>
        <v>0.33729323874680528</v>
      </c>
      <c r="DO44" s="44">
        <f ca="1">IF(DF44&lt;&gt;"",VLOOKUP('Semi 2'!DK44-5*('Semi 2'!DH44-1),'Players Stats'!$B$136:$J$140,1+DI44),"")</f>
        <v>0.13515000000000002</v>
      </c>
      <c r="DP44" s="44" t="str">
        <f t="shared" ca="1" si="74"/>
        <v>NO</v>
      </c>
      <c r="DQ44" s="27">
        <f t="shared" ca="1" si="51"/>
        <v>9.3317495460076172E-2</v>
      </c>
      <c r="DR44" s="44">
        <f ca="1">IF(DF44&lt;&gt;"",IF(DP44="NO",VLOOKUP(DK44,'Players Stats'!$C$88:$I$127,7),""),"")</f>
        <v>0.24793388429752067</v>
      </c>
      <c r="DS44" s="44">
        <f t="shared" ca="1" si="75"/>
        <v>3</v>
      </c>
      <c r="DT44" s="27">
        <f t="shared" ca="1" si="52"/>
        <v>2.7840577838408764E-2</v>
      </c>
      <c r="DU44" s="44">
        <f ca="1">IF(DP44="NO",VLOOKUP(DK44,'Players Stats'!$C$88:$H$127,7-'Semi 2'!DS44),"")</f>
        <v>0.374</v>
      </c>
      <c r="DV44" s="44">
        <f t="shared" ca="1" si="76"/>
        <v>3</v>
      </c>
      <c r="DW44" s="27" t="str">
        <f t="shared" ca="1" si="53"/>
        <v/>
      </c>
      <c r="DX44" s="44" t="str">
        <f ca="1">IF(DW44="","",IF(DW44&lt;=VLOOKUP(DK44,'Players Stats'!$C$88:$L$127,10),"YES","NO"))</f>
        <v/>
      </c>
      <c r="DY44" s="27" t="str">
        <f t="shared" ca="1" si="54"/>
        <v/>
      </c>
      <c r="DZ44" s="44" t="str">
        <f ca="1">IF(DX44="YES",IF(DY44&lt;=VLOOKUP(DK44,'Players Stats'!$C$88:$H$127,6),1,0),"")</f>
        <v/>
      </c>
      <c r="EA44" s="27" t="str">
        <f t="shared" ca="1" si="55"/>
        <v/>
      </c>
      <c r="EB44" s="44" t="str">
        <f ca="1">IF(AND(DX44="YES",EA44&lt;&gt;""),IF(EA44&lt;=VLOOKUP(DK44,'Players Stats'!$C$88:$H$127,6),1,0),"")</f>
        <v/>
      </c>
      <c r="EC44" s="27" t="str">
        <f t="shared" ca="1" si="56"/>
        <v/>
      </c>
      <c r="ED44" s="44" t="str">
        <f ca="1">IF(EC44="","",IF(EC44&lt;=Simulation!$K$7,"YES","NO"))</f>
        <v/>
      </c>
      <c r="EE44" s="27" t="str">
        <f t="shared" ca="1" si="57"/>
        <v/>
      </c>
      <c r="EF44" s="44" t="str">
        <f ca="1">IF(ED44="NO",IF(EE44&lt;=Simulation!$K$9,DH44,DI44),"")</f>
        <v/>
      </c>
      <c r="EH44" s="44">
        <f t="shared" ca="1" si="58"/>
        <v>20</v>
      </c>
      <c r="EI44" s="6" t="str">
        <f t="shared" ca="1" si="59"/>
        <v>-</v>
      </c>
      <c r="EJ44" s="44">
        <f t="shared" ca="1" si="60"/>
        <v>18</v>
      </c>
      <c r="EL44" s="44" t="str">
        <f t="shared" ca="1" si="4"/>
        <v/>
      </c>
      <c r="EM44" s="44" t="str">
        <f t="shared" ca="1" si="4"/>
        <v/>
      </c>
      <c r="EN44" s="44" t="str">
        <f t="shared" ca="1" si="4"/>
        <v/>
      </c>
    </row>
    <row r="45" spans="2:144">
      <c r="B45" s="44">
        <f ca="1">IF(B44&lt;&gt;"",IF(AND(B44&lt;60*Simulation!$K$8, B44+C45&lt;60*Simulation!$K$8),B44+C45,""),"")</f>
        <v>499</v>
      </c>
      <c r="C45" s="44">
        <f ca="1">IF(B44&lt;&gt;"",IF(AND(AB44&lt;&gt;"", D44=AB44),RANDBETWEEN(Simulation!$N$6,Simulation!$P$6),RANDBETWEEN(Simulation!$N$5,Simulation!$P$5)),"")</f>
        <v>14</v>
      </c>
      <c r="D45" s="44">
        <f t="shared" ca="1" si="61"/>
        <v>8</v>
      </c>
      <c r="E45" s="44">
        <f t="shared" ca="1" si="5"/>
        <v>5</v>
      </c>
      <c r="F45" s="27">
        <f t="shared" ca="1" si="6"/>
        <v>0.62242547862350872</v>
      </c>
      <c r="G45" s="44">
        <f t="shared" ca="1" si="7"/>
        <v>39</v>
      </c>
      <c r="H45" s="44" t="str">
        <f ca="1">IF(B45&lt;&gt;"",VLOOKUP(G45,'Players Stats'!$C$88:$D$127,2),"")</f>
        <v>Power Forward</v>
      </c>
      <c r="I45" s="44" t="str">
        <f ca="1">IF(B45&lt;&gt;"",VLOOKUP(G45,'Players Stats'!$C$88:$E$127,3),"")</f>
        <v>Tim Duncan</v>
      </c>
      <c r="J45" s="27">
        <f t="shared" ca="1" si="8"/>
        <v>0.43026759776643286</v>
      </c>
      <c r="K45" s="44">
        <f ca="1">IF(B45&lt;&gt;"",VLOOKUP('Semi 2'!G45-5*('Semi 2'!D45-1),'Players Stats'!$B$136:$J$140,1+E45),"")</f>
        <v>0.15285000000000001</v>
      </c>
      <c r="L45" s="44" t="str">
        <f t="shared" ca="1" si="62"/>
        <v>NO</v>
      </c>
      <c r="M45" s="27">
        <f t="shared" ca="1" si="9"/>
        <v>0.68834663781857364</v>
      </c>
      <c r="N45" s="44">
        <f ca="1">IF(B45&lt;&gt;"",IF(L45="NO",VLOOKUP(G45,'Players Stats'!$C$88:$I$127,7),""),"")</f>
        <v>7.0422535211267616E-3</v>
      </c>
      <c r="O45" s="44">
        <f t="shared" ca="1" si="63"/>
        <v>2</v>
      </c>
      <c r="P45" s="27">
        <f t="shared" ca="1" si="10"/>
        <v>0.18209183553185393</v>
      </c>
      <c r="Q45" s="44">
        <f ca="1">IF(L45="NO",VLOOKUP(G45,'Players Stats'!$C$88:$H$127,7-'Semi 2'!O45),"")</f>
        <v>0.502</v>
      </c>
      <c r="R45" s="44">
        <f t="shared" ca="1" si="64"/>
        <v>2</v>
      </c>
      <c r="S45" s="27">
        <f t="shared" ca="1" si="11"/>
        <v>0.63237364092234305</v>
      </c>
      <c r="T45" s="44" t="str">
        <f ca="1">IF(S45="","",IF(S45&lt;=VLOOKUP(G45,'Players Stats'!$C$88:$L$127,10),"YES","NO"))</f>
        <v>NO</v>
      </c>
      <c r="U45" s="27" t="str">
        <f t="shared" ca="1" si="12"/>
        <v/>
      </c>
      <c r="V45" s="44" t="str">
        <f ca="1">IF(T45="YES",IF(U45&lt;=VLOOKUP(G45,'Players Stats'!$C$88:$H$127,6),1,0),"")</f>
        <v/>
      </c>
      <c r="W45" s="27" t="str">
        <f t="shared" ca="1" si="13"/>
        <v/>
      </c>
      <c r="X45" s="44" t="str">
        <f ca="1">IF(AND(T45="YES",W45&lt;&gt;""),IF(W45&lt;=VLOOKUP(G45,'Players Stats'!$C$88:$H$127,6),1,0),"")</f>
        <v/>
      </c>
      <c r="Y45" s="27" t="str">
        <f t="shared" ca="1" si="14"/>
        <v/>
      </c>
      <c r="Z45" s="44" t="str">
        <f ca="1">IF(Y45="","",IF(Y45&lt;=Simulation!$K$7,"YES","NO"))</f>
        <v/>
      </c>
      <c r="AA45" s="27" t="str">
        <f t="shared" ca="1" si="15"/>
        <v/>
      </c>
      <c r="AB45" s="44" t="str">
        <f ca="1">IF(Z45="NO",IF(AA45&lt;=Simulation!$K$9,D45,E45),"")</f>
        <v/>
      </c>
      <c r="AD45" s="44">
        <f t="shared" ca="1" si="16"/>
        <v>11</v>
      </c>
      <c r="AE45" s="6" t="str">
        <f t="shared" ca="1" si="17"/>
        <v>-</v>
      </c>
      <c r="AF45" s="44">
        <f t="shared" ca="1" si="18"/>
        <v>17</v>
      </c>
      <c r="AH45" s="44" t="str">
        <f t="shared" ca="1" si="77"/>
        <v/>
      </c>
      <c r="AI45" s="44" t="str">
        <f t="shared" ca="1" si="77"/>
        <v/>
      </c>
      <c r="AJ45" s="44" t="str">
        <f t="shared" ca="1" si="77"/>
        <v/>
      </c>
      <c r="AL45" s="44">
        <f ca="1">IF(AL44&lt;&gt;"",IF(AND(AL44&lt;60*Simulation!$K$8, AL44+AM45&lt;60*Simulation!$K$8),AL44+AM45,""),"")</f>
        <v>553</v>
      </c>
      <c r="AM45" s="44">
        <f ca="1">IF(AL44&lt;&gt;"",IF(AND(BL44&lt;&gt;"", AN44=BL44),RANDBETWEEN(Simulation!$N$6,Simulation!$P$6),RANDBETWEEN(Simulation!$N$5,Simulation!$P$5)),"")</f>
        <v>23</v>
      </c>
      <c r="AN45" s="44">
        <f t="shared" ca="1" si="65"/>
        <v>5</v>
      </c>
      <c r="AO45" s="44">
        <f t="shared" ca="1" si="19"/>
        <v>8</v>
      </c>
      <c r="AP45" s="27">
        <f t="shared" ca="1" si="20"/>
        <v>3.2808029063897903E-2</v>
      </c>
      <c r="AQ45" s="44">
        <f t="shared" ca="1" si="21"/>
        <v>21</v>
      </c>
      <c r="AR45" s="44" t="str">
        <f ca="1">IF(AL45&lt;&gt;"",VLOOKUP(AQ45,'Players Stats'!$C$88:$D$127,2),"")</f>
        <v>Point Guard</v>
      </c>
      <c r="AS45" s="44" t="str">
        <f ca="1">IF(AL45&lt;&gt;"",VLOOKUP(AQ45,'Players Stats'!$C$88:$E$127,3),"")</f>
        <v>Russell Westbrook</v>
      </c>
      <c r="AT45" s="27">
        <f t="shared" ca="1" si="22"/>
        <v>0.59725943625721734</v>
      </c>
      <c r="AU45" s="44">
        <f ca="1">IF(AL45&lt;&gt;"",VLOOKUP('Semi 2'!AQ45-5*('Semi 2'!AN45-1),'Players Stats'!$B$136:$J$140,1+AO45),"")</f>
        <v>9.7650000000000001E-2</v>
      </c>
      <c r="AV45" s="44" t="str">
        <f t="shared" ca="1" si="66"/>
        <v>NO</v>
      </c>
      <c r="AW45" s="27">
        <f t="shared" ca="1" si="23"/>
        <v>0.70197984759653309</v>
      </c>
      <c r="AX45" s="44">
        <f ca="1">IF(AL45&lt;&gt;"",IF(AV45="NO",VLOOKUP(AQ45,'Players Stats'!$C$88:$I$127,7),""),"")</f>
        <v>0.16517857142857145</v>
      </c>
      <c r="AY45" s="44">
        <f t="shared" ca="1" si="67"/>
        <v>2</v>
      </c>
      <c r="AZ45" s="27">
        <f t="shared" ca="1" si="24"/>
        <v>0.94234802615631741</v>
      </c>
      <c r="BA45" s="44">
        <f ca="1">IF(AV45="NO",VLOOKUP(AQ45,'Players Stats'!$C$88:$H$127,7-'Semi 2'!AY45),"")</f>
        <v>0.438</v>
      </c>
      <c r="BB45" s="44">
        <f t="shared" ca="1" si="68"/>
        <v>0</v>
      </c>
      <c r="BC45" s="27">
        <f t="shared" ca="1" si="25"/>
        <v>0.42477167145679362</v>
      </c>
      <c r="BD45" s="44" t="str">
        <f ca="1">IF(BC45="","",IF(BC45&lt;=VLOOKUP(AQ45,'Players Stats'!$C$88:$L$127,10),"YES","NO"))</f>
        <v>NO</v>
      </c>
      <c r="BE45" s="27" t="str">
        <f t="shared" ca="1" si="26"/>
        <v/>
      </c>
      <c r="BF45" s="44" t="str">
        <f ca="1">IF(BD45="YES",IF(BE45&lt;=VLOOKUP(AQ45,'Players Stats'!$C$88:$H$127,6),1,0),"")</f>
        <v/>
      </c>
      <c r="BG45" s="27" t="str">
        <f t="shared" ca="1" si="27"/>
        <v/>
      </c>
      <c r="BH45" s="44" t="str">
        <f ca="1">IF(AND(BD45="YES",BG45&lt;&gt;""),IF(BG45&lt;=VLOOKUP(AQ45,'Players Stats'!$C$88:$H$127,6),1,0),"")</f>
        <v/>
      </c>
      <c r="BI45" s="27">
        <f t="shared" ca="1" si="28"/>
        <v>0.62933648049711066</v>
      </c>
      <c r="BJ45" s="44" t="str">
        <f ca="1">IF(BI45="","",IF(BI45&lt;=Simulation!$K$7,"YES","NO"))</f>
        <v>NO</v>
      </c>
      <c r="BK45" s="27">
        <f t="shared" ca="1" si="29"/>
        <v>0.83960867852745358</v>
      </c>
      <c r="BL45" s="44">
        <f ca="1">IF(BJ45="NO",IF(BK45&lt;=Simulation!$K$9,AN45,AO45),"")</f>
        <v>8</v>
      </c>
      <c r="BN45" s="44">
        <f t="shared" ca="1" si="30"/>
        <v>12</v>
      </c>
      <c r="BO45" s="6" t="str">
        <f t="shared" ca="1" si="31"/>
        <v>-</v>
      </c>
      <c r="BP45" s="44">
        <f t="shared" ca="1" si="32"/>
        <v>17</v>
      </c>
      <c r="BR45" s="44" t="str">
        <f t="shared" ca="1" si="2"/>
        <v/>
      </c>
      <c r="BS45" s="44" t="str">
        <f t="shared" ca="1" si="2"/>
        <v/>
      </c>
      <c r="BT45" s="44" t="str">
        <f t="shared" ca="1" si="2"/>
        <v/>
      </c>
      <c r="BU45" s="44"/>
      <c r="BV45" s="44">
        <f ca="1">IF(BV44&lt;&gt;"",IF(AND(BV44&lt;60*Simulation!$K$8, BV44+BW45&lt;60*Simulation!$K$8),BV44+BW45,""),"")</f>
        <v>550</v>
      </c>
      <c r="BW45" s="44">
        <f ca="1">IF(BV44&lt;&gt;"",IF(AND(CV44&lt;&gt;"", BX44=CV44),RANDBETWEEN(Simulation!$N$6,Simulation!$P$6),RANDBETWEEN(Simulation!$N$5,Simulation!$P$5)),"")</f>
        <v>20</v>
      </c>
      <c r="BX45" s="44">
        <f t="shared" ca="1" si="69"/>
        <v>5</v>
      </c>
      <c r="BY45" s="44">
        <f t="shared" ca="1" si="33"/>
        <v>8</v>
      </c>
      <c r="BZ45" s="27">
        <f t="shared" ca="1" si="34"/>
        <v>0.85985839932327401</v>
      </c>
      <c r="CA45" s="44">
        <f t="shared" ca="1" si="35"/>
        <v>25</v>
      </c>
      <c r="CB45" s="44" t="str">
        <f ca="1">IF(BV45&lt;&gt;"",VLOOKUP(CA45,'Players Stats'!$C$88:$D$127,2),"")</f>
        <v>Center</v>
      </c>
      <c r="CC45" s="44" t="str">
        <f ca="1">IF(BV45&lt;&gt;"",VLOOKUP(CA45,'Players Stats'!$C$88:$E$127,3),"")</f>
        <v>Kendrick Perkins</v>
      </c>
      <c r="CD45" s="27">
        <f t="shared" ca="1" si="36"/>
        <v>0.46474243209281119</v>
      </c>
      <c r="CE45" s="44">
        <f ca="1">IF(BV45&lt;&gt;"",VLOOKUP('Semi 2'!CA45-5*('Semi 2'!BX45-1),'Players Stats'!$B$136:$J$140,1+BY45),"")</f>
        <v>9.6400000000000013E-2</v>
      </c>
      <c r="CF45" s="44" t="str">
        <f t="shared" ca="1" si="70"/>
        <v>NO</v>
      </c>
      <c r="CG45" s="27">
        <f t="shared" ca="1" si="37"/>
        <v>0.25845278481557399</v>
      </c>
      <c r="CH45" s="44">
        <f ca="1">IF(BV45&lt;&gt;"",IF(CF45="NO",VLOOKUP(CA45,'Players Stats'!$C$88:$I$127,7),""),"")</f>
        <v>0</v>
      </c>
      <c r="CI45" s="44">
        <f t="shared" ca="1" si="71"/>
        <v>2</v>
      </c>
      <c r="CJ45" s="27">
        <f t="shared" ca="1" si="38"/>
        <v>0.92149817491662422</v>
      </c>
      <c r="CK45" s="44">
        <f ca="1">IF(CF45="NO",VLOOKUP(CA45,'Players Stats'!$C$88:$H$127,7-'Semi 2'!CI45),"")</f>
        <v>0.45700000000000002</v>
      </c>
      <c r="CL45" s="44">
        <f t="shared" ca="1" si="72"/>
        <v>0</v>
      </c>
      <c r="CM45" s="27">
        <f t="shared" ca="1" si="39"/>
        <v>0.97759455610532164</v>
      </c>
      <c r="CN45" s="44" t="str">
        <f ca="1">IF(CM45="","",IF(CM45&lt;=VLOOKUP(CA45,'Players Stats'!$C$88:$L$127,10),"YES","NO"))</f>
        <v>NO</v>
      </c>
      <c r="CO45" s="27" t="str">
        <f t="shared" ca="1" si="40"/>
        <v/>
      </c>
      <c r="CP45" s="44" t="str">
        <f ca="1">IF(CN45="YES",IF(CO45&lt;=VLOOKUP(CA45,'Players Stats'!$C$88:$H$127,6),1,0),"")</f>
        <v/>
      </c>
      <c r="CQ45" s="27" t="str">
        <f t="shared" ca="1" si="41"/>
        <v/>
      </c>
      <c r="CR45" s="44" t="str">
        <f ca="1">IF(AND(CN45="YES",CQ45&lt;&gt;""),IF(CQ45&lt;=VLOOKUP(CA45,'Players Stats'!$C$88:$H$127,6),1,0),"")</f>
        <v/>
      </c>
      <c r="CS45" s="27">
        <f t="shared" ca="1" si="42"/>
        <v>0.45648737996303057</v>
      </c>
      <c r="CT45" s="44" t="str">
        <f ca="1">IF(CS45="","",IF(CS45&lt;=Simulation!$K$7,"YES","NO"))</f>
        <v>NO</v>
      </c>
      <c r="CU45" s="27">
        <f t="shared" ca="1" si="43"/>
        <v>0.94277283461162054</v>
      </c>
      <c r="CV45" s="44">
        <f ca="1">IF(CT45="NO",IF(CU45&lt;=Simulation!$K$9,BX45,BY45),"")</f>
        <v>8</v>
      </c>
      <c r="CX45" s="44">
        <f t="shared" ca="1" si="44"/>
        <v>17</v>
      </c>
      <c r="CY45" s="6" t="str">
        <f t="shared" ca="1" si="45"/>
        <v>-</v>
      </c>
      <c r="CZ45" s="44">
        <f t="shared" ca="1" si="46"/>
        <v>20</v>
      </c>
      <c r="DB45" s="44" t="str">
        <f t="shared" ca="1" si="3"/>
        <v/>
      </c>
      <c r="DC45" s="44" t="str">
        <f t="shared" ca="1" si="3"/>
        <v/>
      </c>
      <c r="DD45" s="44" t="str">
        <f t="shared" ca="1" si="3"/>
        <v/>
      </c>
      <c r="DE45" s="44"/>
      <c r="DF45" s="44">
        <f ca="1">IF(DF44&lt;&gt;"",IF(AND(DF44&lt;60*Simulation!$K$8, DF44+DG45&lt;60*Simulation!$K$8),DF44+DG45,""),"")</f>
        <v>443</v>
      </c>
      <c r="DG45" s="44">
        <f ca="1">IF(DF44&lt;&gt;"",IF(AND(EF44&lt;&gt;"", DH44=EF44),RANDBETWEEN(Simulation!$N$6,Simulation!$P$6),RANDBETWEEN(Simulation!$N$5,Simulation!$P$5)),"")</f>
        <v>13</v>
      </c>
      <c r="DH45" s="44">
        <f t="shared" ca="1" si="73"/>
        <v>5</v>
      </c>
      <c r="DI45" s="44">
        <f t="shared" ca="1" si="47"/>
        <v>8</v>
      </c>
      <c r="DJ45" s="27">
        <f t="shared" ca="1" si="48"/>
        <v>0.43269455905586973</v>
      </c>
      <c r="DK45" s="44">
        <f t="shared" ca="1" si="49"/>
        <v>23</v>
      </c>
      <c r="DL45" s="44" t="str">
        <f ca="1">IF(DF45&lt;&gt;"",VLOOKUP(DK45,'Players Stats'!$C$88:$D$127,2),"")</f>
        <v>Small Forward</v>
      </c>
      <c r="DM45" s="44" t="str">
        <f ca="1">IF(DF45&lt;&gt;"",VLOOKUP(DK45,'Players Stats'!$C$88:$E$127,3),"")</f>
        <v>Kevin Durant</v>
      </c>
      <c r="DN45" s="27">
        <f t="shared" ca="1" si="50"/>
        <v>0.91502742239476975</v>
      </c>
      <c r="DO45" s="44">
        <f ca="1">IF(DF45&lt;&gt;"",VLOOKUP('Semi 2'!DK45-5*('Semi 2'!DH45-1),'Players Stats'!$B$136:$J$140,1+DI45),"")</f>
        <v>0.123</v>
      </c>
      <c r="DP45" s="44" t="str">
        <f t="shared" ca="1" si="74"/>
        <v>NO</v>
      </c>
      <c r="DQ45" s="27">
        <f t="shared" ca="1" si="51"/>
        <v>0.54840197448855987</v>
      </c>
      <c r="DR45" s="44">
        <f ca="1">IF(DF45&lt;&gt;"",IF(DP45="NO",VLOOKUP(DK45,'Players Stats'!$C$88:$I$127,7),""),"")</f>
        <v>0.18807339449541285</v>
      </c>
      <c r="DS45" s="44">
        <f t="shared" ca="1" si="75"/>
        <v>2</v>
      </c>
      <c r="DT45" s="27">
        <f t="shared" ca="1" si="52"/>
        <v>0.55260441483924494</v>
      </c>
      <c r="DU45" s="44">
        <f ca="1">IF(DP45="NO",VLOOKUP(DK45,'Players Stats'!$C$88:$H$127,7-'Semi 2'!DS45),"")</f>
        <v>0.51</v>
      </c>
      <c r="DV45" s="44">
        <f t="shared" ca="1" si="76"/>
        <v>0</v>
      </c>
      <c r="DW45" s="27">
        <f t="shared" ca="1" si="53"/>
        <v>0.15997484413637864</v>
      </c>
      <c r="DX45" s="44" t="str">
        <f ca="1">IF(DW45="","",IF(DW45&lt;=VLOOKUP(DK45,'Players Stats'!$C$88:$L$127,10),"YES","NO"))</f>
        <v>NO</v>
      </c>
      <c r="DY45" s="27" t="str">
        <f t="shared" ca="1" si="54"/>
        <v/>
      </c>
      <c r="DZ45" s="44" t="str">
        <f ca="1">IF(DX45="YES",IF(DY45&lt;=VLOOKUP(DK45,'Players Stats'!$C$88:$H$127,6),1,0),"")</f>
        <v/>
      </c>
      <c r="EA45" s="27" t="str">
        <f t="shared" ca="1" si="55"/>
        <v/>
      </c>
      <c r="EB45" s="44" t="str">
        <f ca="1">IF(AND(DX45="YES",EA45&lt;&gt;""),IF(EA45&lt;=VLOOKUP(DK45,'Players Stats'!$C$88:$H$127,6),1,0),"")</f>
        <v/>
      </c>
      <c r="EC45" s="27">
        <f t="shared" ca="1" si="56"/>
        <v>0.5760321098377138</v>
      </c>
      <c r="ED45" s="44" t="str">
        <f ca="1">IF(EC45="","",IF(EC45&lt;=Simulation!$K$7,"YES","NO"))</f>
        <v>NO</v>
      </c>
      <c r="EE45" s="27">
        <f t="shared" ca="1" si="57"/>
        <v>0.65208622270348049</v>
      </c>
      <c r="EF45" s="44">
        <f ca="1">IF(ED45="NO",IF(EE45&lt;=Simulation!$K$9,DH45,DI45),"")</f>
        <v>8</v>
      </c>
      <c r="EH45" s="44">
        <f t="shared" ca="1" si="58"/>
        <v>20</v>
      </c>
      <c r="EI45" s="6" t="str">
        <f t="shared" ca="1" si="59"/>
        <v>-</v>
      </c>
      <c r="EJ45" s="44">
        <f t="shared" ca="1" si="60"/>
        <v>18</v>
      </c>
      <c r="EL45" s="44" t="str">
        <f t="shared" ca="1" si="4"/>
        <v/>
      </c>
      <c r="EM45" s="44" t="str">
        <f t="shared" ca="1" si="4"/>
        <v/>
      </c>
      <c r="EN45" s="44" t="str">
        <f t="shared" ca="1" si="4"/>
        <v/>
      </c>
    </row>
    <row r="46" spans="2:144">
      <c r="B46" s="44">
        <f ca="1">IF(B45&lt;&gt;"",IF(AND(B45&lt;60*Simulation!$K$8, B45+C46&lt;60*Simulation!$K$8),B45+C46,""),"")</f>
        <v>509</v>
      </c>
      <c r="C46" s="44">
        <f ca="1">IF(B45&lt;&gt;"",IF(AND(AB45&lt;&gt;"", D45=AB45),RANDBETWEEN(Simulation!$N$6,Simulation!$P$6),RANDBETWEEN(Simulation!$N$5,Simulation!$P$5)),"")</f>
        <v>10</v>
      </c>
      <c r="D46" s="44">
        <f t="shared" ca="1" si="61"/>
        <v>5</v>
      </c>
      <c r="E46" s="44">
        <f t="shared" ca="1" si="5"/>
        <v>8</v>
      </c>
      <c r="F46" s="27">
        <f t="shared" ca="1" si="6"/>
        <v>0.13764492227121372</v>
      </c>
      <c r="G46" s="44">
        <f t="shared" ca="1" si="7"/>
        <v>21</v>
      </c>
      <c r="H46" s="44" t="str">
        <f ca="1">IF(B46&lt;&gt;"",VLOOKUP(G46,'Players Stats'!$C$88:$D$127,2),"")</f>
        <v>Point Guard</v>
      </c>
      <c r="I46" s="44" t="str">
        <f ca="1">IF(B46&lt;&gt;"",VLOOKUP(G46,'Players Stats'!$C$88:$E$127,3),"")</f>
        <v>Russell Westbrook</v>
      </c>
      <c r="J46" s="27">
        <f t="shared" ca="1" si="8"/>
        <v>0.57793922894013106</v>
      </c>
      <c r="K46" s="44">
        <f ca="1">IF(B46&lt;&gt;"",VLOOKUP('Semi 2'!G46-5*('Semi 2'!D46-1),'Players Stats'!$B$136:$J$140,1+E46),"")</f>
        <v>9.7650000000000001E-2</v>
      </c>
      <c r="L46" s="44" t="str">
        <f t="shared" ca="1" si="62"/>
        <v>NO</v>
      </c>
      <c r="M46" s="27">
        <f t="shared" ca="1" si="9"/>
        <v>0.88211810747548314</v>
      </c>
      <c r="N46" s="44">
        <f ca="1">IF(B46&lt;&gt;"",IF(L46="NO",VLOOKUP(G46,'Players Stats'!$C$88:$I$127,7),""),"")</f>
        <v>0.16517857142857145</v>
      </c>
      <c r="O46" s="44">
        <f t="shared" ca="1" si="63"/>
        <v>2</v>
      </c>
      <c r="P46" s="27">
        <f t="shared" ca="1" si="10"/>
        <v>0.54090956117934597</v>
      </c>
      <c r="Q46" s="44">
        <f ca="1">IF(L46="NO",VLOOKUP(G46,'Players Stats'!$C$88:$H$127,7-'Semi 2'!O46),"")</f>
        <v>0.438</v>
      </c>
      <c r="R46" s="44">
        <f t="shared" ca="1" si="64"/>
        <v>0</v>
      </c>
      <c r="S46" s="27">
        <f t="shared" ca="1" si="11"/>
        <v>0.69149139981753183</v>
      </c>
      <c r="T46" s="44" t="str">
        <f ca="1">IF(S46="","",IF(S46&lt;=VLOOKUP(G46,'Players Stats'!$C$88:$L$127,10),"YES","NO"))</f>
        <v>NO</v>
      </c>
      <c r="U46" s="27" t="str">
        <f t="shared" ca="1" si="12"/>
        <v/>
      </c>
      <c r="V46" s="44" t="str">
        <f ca="1">IF(T46="YES",IF(U46&lt;=VLOOKUP(G46,'Players Stats'!$C$88:$H$127,6),1,0),"")</f>
        <v/>
      </c>
      <c r="W46" s="27" t="str">
        <f t="shared" ca="1" si="13"/>
        <v/>
      </c>
      <c r="X46" s="44" t="str">
        <f ca="1">IF(AND(T46="YES",W46&lt;&gt;""),IF(W46&lt;=VLOOKUP(G46,'Players Stats'!$C$88:$H$127,6),1,0),"")</f>
        <v/>
      </c>
      <c r="Y46" s="27">
        <f t="shared" ca="1" si="14"/>
        <v>0.34819625469104432</v>
      </c>
      <c r="Z46" s="44" t="str">
        <f ca="1">IF(Y46="","",IF(Y46&lt;=Simulation!$K$7,"YES","NO"))</f>
        <v>NO</v>
      </c>
      <c r="AA46" s="27">
        <f t="shared" ca="1" si="15"/>
        <v>0.20072546777122113</v>
      </c>
      <c r="AB46" s="44">
        <f ca="1">IF(Z46="NO",IF(AA46&lt;=Simulation!$K$9,D46,E46),"")</f>
        <v>5</v>
      </c>
      <c r="AD46" s="44">
        <f t="shared" ca="1" si="16"/>
        <v>11</v>
      </c>
      <c r="AE46" s="6" t="str">
        <f t="shared" ca="1" si="17"/>
        <v>-</v>
      </c>
      <c r="AF46" s="44">
        <f t="shared" ca="1" si="18"/>
        <v>17</v>
      </c>
      <c r="AH46" s="44" t="str">
        <f t="shared" ca="1" si="77"/>
        <v/>
      </c>
      <c r="AI46" s="44" t="str">
        <f t="shared" ca="1" si="77"/>
        <v/>
      </c>
      <c r="AJ46" s="44" t="str">
        <f t="shared" ca="1" si="77"/>
        <v/>
      </c>
      <c r="AL46" s="44">
        <f ca="1">IF(AL45&lt;&gt;"",IF(AND(AL45&lt;60*Simulation!$K$8, AL45+AM46&lt;60*Simulation!$K$8),AL45+AM46,""),"")</f>
        <v>561</v>
      </c>
      <c r="AM46" s="44">
        <f ca="1">IF(AL45&lt;&gt;"",IF(AND(BL45&lt;&gt;"", AN45=BL45),RANDBETWEEN(Simulation!$N$6,Simulation!$P$6),RANDBETWEEN(Simulation!$N$5,Simulation!$P$5)),"")</f>
        <v>8</v>
      </c>
      <c r="AN46" s="44">
        <f t="shared" ca="1" si="65"/>
        <v>8</v>
      </c>
      <c r="AO46" s="44">
        <f t="shared" ca="1" si="19"/>
        <v>5</v>
      </c>
      <c r="AP46" s="27">
        <f t="shared" ca="1" si="20"/>
        <v>0.60380236647331909</v>
      </c>
      <c r="AQ46" s="44">
        <f t="shared" ca="1" si="21"/>
        <v>39</v>
      </c>
      <c r="AR46" s="44" t="str">
        <f ca="1">IF(AL46&lt;&gt;"",VLOOKUP(AQ46,'Players Stats'!$C$88:$D$127,2),"")</f>
        <v>Power Forward</v>
      </c>
      <c r="AS46" s="44" t="str">
        <f ca="1">IF(AL46&lt;&gt;"",VLOOKUP(AQ46,'Players Stats'!$C$88:$E$127,3),"")</f>
        <v>Tim Duncan</v>
      </c>
      <c r="AT46" s="27">
        <f t="shared" ca="1" si="22"/>
        <v>0.45168112081281786</v>
      </c>
      <c r="AU46" s="44">
        <f ca="1">IF(AL46&lt;&gt;"",VLOOKUP('Semi 2'!AQ46-5*('Semi 2'!AN46-1),'Players Stats'!$B$136:$J$140,1+AO46),"")</f>
        <v>0.15285000000000001</v>
      </c>
      <c r="AV46" s="44" t="str">
        <f t="shared" ca="1" si="66"/>
        <v>NO</v>
      </c>
      <c r="AW46" s="27">
        <f t="shared" ca="1" si="23"/>
        <v>0.81994568106877763</v>
      </c>
      <c r="AX46" s="44">
        <f ca="1">IF(AL46&lt;&gt;"",IF(AV46="NO",VLOOKUP(AQ46,'Players Stats'!$C$88:$I$127,7),""),"")</f>
        <v>7.0422535211267616E-3</v>
      </c>
      <c r="AY46" s="44">
        <f t="shared" ca="1" si="67"/>
        <v>2</v>
      </c>
      <c r="AZ46" s="27">
        <f t="shared" ca="1" si="24"/>
        <v>0.75615705941520894</v>
      </c>
      <c r="BA46" s="44">
        <f ca="1">IF(AV46="NO",VLOOKUP(AQ46,'Players Stats'!$C$88:$H$127,7-'Semi 2'!AY46),"")</f>
        <v>0.502</v>
      </c>
      <c r="BB46" s="44">
        <f t="shared" ca="1" si="68"/>
        <v>0</v>
      </c>
      <c r="BC46" s="27">
        <f t="shared" ca="1" si="25"/>
        <v>0.84727086845201527</v>
      </c>
      <c r="BD46" s="44" t="str">
        <f ca="1">IF(BC46="","",IF(BC46&lt;=VLOOKUP(AQ46,'Players Stats'!$C$88:$L$127,10),"YES","NO"))</f>
        <v>NO</v>
      </c>
      <c r="BE46" s="27" t="str">
        <f t="shared" ca="1" si="26"/>
        <v/>
      </c>
      <c r="BF46" s="44" t="str">
        <f ca="1">IF(BD46="YES",IF(BE46&lt;=VLOOKUP(AQ46,'Players Stats'!$C$88:$H$127,6),1,0),"")</f>
        <v/>
      </c>
      <c r="BG46" s="27" t="str">
        <f t="shared" ca="1" si="27"/>
        <v/>
      </c>
      <c r="BH46" s="44" t="str">
        <f ca="1">IF(AND(BD46="YES",BG46&lt;&gt;""),IF(BG46&lt;=VLOOKUP(AQ46,'Players Stats'!$C$88:$H$127,6),1,0),"")</f>
        <v/>
      </c>
      <c r="BI46" s="27">
        <f t="shared" ca="1" si="28"/>
        <v>0.6687701293160816</v>
      </c>
      <c r="BJ46" s="44" t="str">
        <f ca="1">IF(BI46="","",IF(BI46&lt;=Simulation!$K$7,"YES","NO"))</f>
        <v>NO</v>
      </c>
      <c r="BK46" s="27">
        <f t="shared" ca="1" si="29"/>
        <v>0.68509555901797814</v>
      </c>
      <c r="BL46" s="44">
        <f ca="1">IF(BJ46="NO",IF(BK46&lt;=Simulation!$K$9,AN46,AO46),"")</f>
        <v>5</v>
      </c>
      <c r="BN46" s="44">
        <f t="shared" ca="1" si="30"/>
        <v>12</v>
      </c>
      <c r="BO46" s="6" t="str">
        <f t="shared" ca="1" si="31"/>
        <v>-</v>
      </c>
      <c r="BP46" s="44">
        <f t="shared" ca="1" si="32"/>
        <v>17</v>
      </c>
      <c r="BR46" s="44" t="str">
        <f t="shared" ca="1" si="2"/>
        <v/>
      </c>
      <c r="BS46" s="44" t="str">
        <f t="shared" ca="1" si="2"/>
        <v/>
      </c>
      <c r="BT46" s="44" t="str">
        <f t="shared" ca="1" si="2"/>
        <v/>
      </c>
      <c r="BU46" s="44"/>
      <c r="BV46" s="44">
        <f ca="1">IF(BV45&lt;&gt;"",IF(AND(BV45&lt;60*Simulation!$K$8, BV45+BW46&lt;60*Simulation!$K$8),BV45+BW46,""),"")</f>
        <v>565</v>
      </c>
      <c r="BW46" s="44">
        <f ca="1">IF(BV45&lt;&gt;"",IF(AND(CV45&lt;&gt;"", BX45=CV45),RANDBETWEEN(Simulation!$N$6,Simulation!$P$6),RANDBETWEEN(Simulation!$N$5,Simulation!$P$5)),"")</f>
        <v>15</v>
      </c>
      <c r="BX46" s="44">
        <f t="shared" ca="1" si="69"/>
        <v>8</v>
      </c>
      <c r="BY46" s="44">
        <f t="shared" ca="1" si="33"/>
        <v>5</v>
      </c>
      <c r="BZ46" s="27">
        <f t="shared" ca="1" si="34"/>
        <v>0.58539296202334046</v>
      </c>
      <c r="CA46" s="44">
        <f t="shared" ca="1" si="35"/>
        <v>38</v>
      </c>
      <c r="CB46" s="44" t="str">
        <f ca="1">IF(BV46&lt;&gt;"",VLOOKUP(CA46,'Players Stats'!$C$88:$D$127,2),"")</f>
        <v>Small Forward</v>
      </c>
      <c r="CC46" s="44" t="str">
        <f ca="1">IF(BV46&lt;&gt;"",VLOOKUP(CA46,'Players Stats'!$C$88:$E$127,3),"")</f>
        <v>Kawhi Leonard</v>
      </c>
      <c r="CD46" s="27">
        <f t="shared" ca="1" si="36"/>
        <v>0.53486214572157298</v>
      </c>
      <c r="CE46" s="44">
        <f ca="1">IF(BV46&lt;&gt;"",VLOOKUP('Semi 2'!CA46-5*('Semi 2'!BX46-1),'Players Stats'!$B$136:$J$140,1+BY46),"")</f>
        <v>0.13515000000000002</v>
      </c>
      <c r="CF46" s="44" t="str">
        <f t="shared" ca="1" si="70"/>
        <v>NO</v>
      </c>
      <c r="CG46" s="27">
        <f t="shared" ca="1" si="37"/>
        <v>0.91467563124546947</v>
      </c>
      <c r="CH46" s="44">
        <f ca="1">IF(BV46&lt;&gt;"",IF(CF46="NO",VLOOKUP(CA46,'Players Stats'!$C$88:$I$127,7),""),"")</f>
        <v>0.24793388429752067</v>
      </c>
      <c r="CI46" s="44">
        <f t="shared" ca="1" si="71"/>
        <v>2</v>
      </c>
      <c r="CJ46" s="27">
        <f t="shared" ca="1" si="38"/>
        <v>0.2173174004988061</v>
      </c>
      <c r="CK46" s="44">
        <f ca="1">IF(CF46="NO",VLOOKUP(CA46,'Players Stats'!$C$88:$H$127,7-'Semi 2'!CI46),"")</f>
        <v>0.49399999999999999</v>
      </c>
      <c r="CL46" s="44">
        <f t="shared" ca="1" si="72"/>
        <v>2</v>
      </c>
      <c r="CM46" s="27">
        <f t="shared" ca="1" si="39"/>
        <v>0.28581324409027675</v>
      </c>
      <c r="CN46" s="44" t="str">
        <f ca="1">IF(CM46="","",IF(CM46&lt;=VLOOKUP(CA46,'Players Stats'!$C$88:$L$127,10),"YES","NO"))</f>
        <v>NO</v>
      </c>
      <c r="CO46" s="27" t="str">
        <f t="shared" ca="1" si="40"/>
        <v/>
      </c>
      <c r="CP46" s="44" t="str">
        <f ca="1">IF(CN46="YES",IF(CO46&lt;=VLOOKUP(CA46,'Players Stats'!$C$88:$H$127,6),1,0),"")</f>
        <v/>
      </c>
      <c r="CQ46" s="27" t="str">
        <f t="shared" ca="1" si="41"/>
        <v/>
      </c>
      <c r="CR46" s="44" t="str">
        <f ca="1">IF(AND(CN46="YES",CQ46&lt;&gt;""),IF(CQ46&lt;=VLOOKUP(CA46,'Players Stats'!$C$88:$H$127,6),1,0),"")</f>
        <v/>
      </c>
      <c r="CS46" s="27" t="str">
        <f t="shared" ca="1" si="42"/>
        <v/>
      </c>
      <c r="CT46" s="44" t="str">
        <f ca="1">IF(CS46="","",IF(CS46&lt;=Simulation!$K$7,"YES","NO"))</f>
        <v/>
      </c>
      <c r="CU46" s="27" t="str">
        <f t="shared" ca="1" si="43"/>
        <v/>
      </c>
      <c r="CV46" s="44" t="str">
        <f ca="1">IF(CT46="NO",IF(CU46&lt;=Simulation!$K$9,BX46,BY46),"")</f>
        <v/>
      </c>
      <c r="CX46" s="44">
        <f t="shared" ca="1" si="44"/>
        <v>17</v>
      </c>
      <c r="CY46" s="6" t="str">
        <f t="shared" ca="1" si="45"/>
        <v>-</v>
      </c>
      <c r="CZ46" s="44">
        <f t="shared" ca="1" si="46"/>
        <v>22</v>
      </c>
      <c r="DB46" s="44" t="str">
        <f t="shared" ca="1" si="3"/>
        <v/>
      </c>
      <c r="DC46" s="44" t="str">
        <f t="shared" ca="1" si="3"/>
        <v/>
      </c>
      <c r="DD46" s="44" t="str">
        <f t="shared" ca="1" si="3"/>
        <v/>
      </c>
      <c r="DE46" s="44"/>
      <c r="DF46" s="44">
        <f ca="1">IF(DF45&lt;&gt;"",IF(AND(DF45&lt;60*Simulation!$K$8, DF45+DG46&lt;60*Simulation!$K$8),DF45+DG46,""),"")</f>
        <v>457</v>
      </c>
      <c r="DG46" s="44">
        <f ca="1">IF(DF45&lt;&gt;"",IF(AND(EF45&lt;&gt;"", DH45=EF45),RANDBETWEEN(Simulation!$N$6,Simulation!$P$6),RANDBETWEEN(Simulation!$N$5,Simulation!$P$5)),"")</f>
        <v>14</v>
      </c>
      <c r="DH46" s="44">
        <f t="shared" ca="1" si="73"/>
        <v>8</v>
      </c>
      <c r="DI46" s="44">
        <f t="shared" ca="1" si="47"/>
        <v>5</v>
      </c>
      <c r="DJ46" s="27">
        <f t="shared" ca="1" si="48"/>
        <v>5.3444960900696392E-2</v>
      </c>
      <c r="DK46" s="44">
        <f t="shared" ca="1" si="49"/>
        <v>36</v>
      </c>
      <c r="DL46" s="44" t="str">
        <f ca="1">IF(DF46&lt;&gt;"",VLOOKUP(DK46,'Players Stats'!$C$88:$D$127,2),"")</f>
        <v>Point Guard</v>
      </c>
      <c r="DM46" s="44" t="str">
        <f ca="1">IF(DF46&lt;&gt;"",VLOOKUP(DK46,'Players Stats'!$C$88:$E$127,3),"")</f>
        <v>Danny Green</v>
      </c>
      <c r="DN46" s="27">
        <f t="shared" ca="1" si="50"/>
        <v>0.86097613047054622</v>
      </c>
      <c r="DO46" s="44">
        <f ca="1">IF(DF46&lt;&gt;"",VLOOKUP('Semi 2'!DK46-5*('Semi 2'!DH46-1),'Players Stats'!$B$136:$J$140,1+DI46),"")</f>
        <v>8.5750000000000007E-2</v>
      </c>
      <c r="DP46" s="44" t="str">
        <f t="shared" ca="1" si="74"/>
        <v>NO</v>
      </c>
      <c r="DQ46" s="27">
        <f t="shared" ca="1" si="51"/>
        <v>0.52599987401352277</v>
      </c>
      <c r="DR46" s="44">
        <f ca="1">IF(DF46&lt;&gt;"",IF(DP46="NO",VLOOKUP(DK46,'Players Stats'!$C$88:$I$127,7),""),"")</f>
        <v>0.38518518518518519</v>
      </c>
      <c r="DS46" s="44">
        <f t="shared" ca="1" si="75"/>
        <v>2</v>
      </c>
      <c r="DT46" s="27">
        <f t="shared" ca="1" si="52"/>
        <v>0.99599541999356322</v>
      </c>
      <c r="DU46" s="44">
        <f ca="1">IF(DP46="NO",VLOOKUP(DK46,'Players Stats'!$C$88:$H$127,7-'Semi 2'!DS46),"")</f>
        <v>0.44800000000000001</v>
      </c>
      <c r="DV46" s="44">
        <f t="shared" ca="1" si="76"/>
        <v>0</v>
      </c>
      <c r="DW46" s="27">
        <f t="shared" ca="1" si="53"/>
        <v>0.76201266906424014</v>
      </c>
      <c r="DX46" s="44" t="str">
        <f ca="1">IF(DW46="","",IF(DW46&lt;=VLOOKUP(DK46,'Players Stats'!$C$88:$L$127,10),"YES","NO"))</f>
        <v>NO</v>
      </c>
      <c r="DY46" s="27" t="str">
        <f t="shared" ca="1" si="54"/>
        <v/>
      </c>
      <c r="DZ46" s="44" t="str">
        <f ca="1">IF(DX46="YES",IF(DY46&lt;=VLOOKUP(DK46,'Players Stats'!$C$88:$H$127,6),1,0),"")</f>
        <v/>
      </c>
      <c r="EA46" s="27" t="str">
        <f t="shared" ca="1" si="55"/>
        <v/>
      </c>
      <c r="EB46" s="44" t="str">
        <f ca="1">IF(AND(DX46="YES",EA46&lt;&gt;""),IF(EA46&lt;=VLOOKUP(DK46,'Players Stats'!$C$88:$H$127,6),1,0),"")</f>
        <v/>
      </c>
      <c r="EC46" s="27">
        <f t="shared" ca="1" si="56"/>
        <v>0.50685886971883998</v>
      </c>
      <c r="ED46" s="44" t="str">
        <f ca="1">IF(EC46="","",IF(EC46&lt;=Simulation!$K$7,"YES","NO"))</f>
        <v>NO</v>
      </c>
      <c r="EE46" s="27">
        <f t="shared" ca="1" si="57"/>
        <v>0.30626064108799789</v>
      </c>
      <c r="EF46" s="44">
        <f ca="1">IF(ED46="NO",IF(EE46&lt;=Simulation!$K$9,DH46,DI46),"")</f>
        <v>5</v>
      </c>
      <c r="EH46" s="44">
        <f t="shared" ca="1" si="58"/>
        <v>20</v>
      </c>
      <c r="EI46" s="6" t="str">
        <f t="shared" ca="1" si="59"/>
        <v>-</v>
      </c>
      <c r="EJ46" s="44">
        <f t="shared" ca="1" si="60"/>
        <v>18</v>
      </c>
      <c r="EL46" s="44" t="str">
        <f t="shared" ca="1" si="4"/>
        <v/>
      </c>
      <c r="EM46" s="44" t="str">
        <f t="shared" ca="1" si="4"/>
        <v/>
      </c>
      <c r="EN46" s="44" t="str">
        <f t="shared" ca="1" si="4"/>
        <v/>
      </c>
    </row>
    <row r="47" spans="2:144">
      <c r="B47" s="44">
        <f ca="1">IF(B46&lt;&gt;"",IF(AND(B46&lt;60*Simulation!$K$8, B46+C47&lt;60*Simulation!$K$8),B46+C47,""),"")</f>
        <v>532</v>
      </c>
      <c r="C47" s="44">
        <f ca="1">IF(B46&lt;&gt;"",IF(AND(AB46&lt;&gt;"", D46=AB46),RANDBETWEEN(Simulation!$N$6,Simulation!$P$6),RANDBETWEEN(Simulation!$N$5,Simulation!$P$5)),"")</f>
        <v>23</v>
      </c>
      <c r="D47" s="44">
        <f t="shared" ca="1" si="61"/>
        <v>5</v>
      </c>
      <c r="E47" s="44">
        <f t="shared" ca="1" si="5"/>
        <v>8</v>
      </c>
      <c r="F47" s="27">
        <f t="shared" ca="1" si="6"/>
        <v>0.73364929361559028</v>
      </c>
      <c r="G47" s="44">
        <f t="shared" ca="1" si="7"/>
        <v>24</v>
      </c>
      <c r="H47" s="44" t="str">
        <f ca="1">IF(B47&lt;&gt;"",VLOOKUP(G47,'Players Stats'!$C$88:$D$127,2),"")</f>
        <v>Power Forward</v>
      </c>
      <c r="I47" s="44" t="str">
        <f ca="1">IF(B47&lt;&gt;"",VLOOKUP(G47,'Players Stats'!$C$88:$E$127,3),"")</f>
        <v>Serge Ibaka</v>
      </c>
      <c r="J47" s="27">
        <f t="shared" ca="1" si="8"/>
        <v>0.91344145783962183</v>
      </c>
      <c r="K47" s="44">
        <f ca="1">IF(B47&lt;&gt;"",VLOOKUP('Semi 2'!G47-5*('Semi 2'!D47-1),'Players Stats'!$B$136:$J$140,1+E47),"")</f>
        <v>0.14340000000000003</v>
      </c>
      <c r="L47" s="44" t="str">
        <f t="shared" ca="1" si="62"/>
        <v>NO</v>
      </c>
      <c r="M47" s="27">
        <f t="shared" ca="1" si="9"/>
        <v>0.12983079633185768</v>
      </c>
      <c r="N47" s="44">
        <f ca="1">IF(B47&lt;&gt;"",IF(L47="NO",VLOOKUP(G47,'Players Stats'!$C$88:$I$127,7),""),"")</f>
        <v>6.7307692307692318E-2</v>
      </c>
      <c r="O47" s="44">
        <f t="shared" ca="1" si="63"/>
        <v>2</v>
      </c>
      <c r="P47" s="27">
        <f t="shared" ca="1" si="10"/>
        <v>0.2080930646013277</v>
      </c>
      <c r="Q47" s="44">
        <f ca="1">IF(L47="NO",VLOOKUP(G47,'Players Stats'!$C$88:$H$127,7-'Semi 2'!O47),"")</f>
        <v>0.57299999999999995</v>
      </c>
      <c r="R47" s="44">
        <f t="shared" ca="1" si="64"/>
        <v>2</v>
      </c>
      <c r="S47" s="27">
        <f t="shared" ca="1" si="11"/>
        <v>0.84557731358681032</v>
      </c>
      <c r="T47" s="44" t="str">
        <f ca="1">IF(S47="","",IF(S47&lt;=VLOOKUP(G47,'Players Stats'!$C$88:$L$127,10),"YES","NO"))</f>
        <v>NO</v>
      </c>
      <c r="U47" s="27" t="str">
        <f t="shared" ca="1" si="12"/>
        <v/>
      </c>
      <c r="V47" s="44" t="str">
        <f ca="1">IF(T47="YES",IF(U47&lt;=VLOOKUP(G47,'Players Stats'!$C$88:$H$127,6),1,0),"")</f>
        <v/>
      </c>
      <c r="W47" s="27" t="str">
        <f t="shared" ca="1" si="13"/>
        <v/>
      </c>
      <c r="X47" s="44" t="str">
        <f ca="1">IF(AND(T47="YES",W47&lt;&gt;""),IF(W47&lt;=VLOOKUP(G47,'Players Stats'!$C$88:$H$127,6),1,0),"")</f>
        <v/>
      </c>
      <c r="Y47" s="27" t="str">
        <f t="shared" ca="1" si="14"/>
        <v/>
      </c>
      <c r="Z47" s="44" t="str">
        <f ca="1">IF(Y47="","",IF(Y47&lt;=Simulation!$K$7,"YES","NO"))</f>
        <v/>
      </c>
      <c r="AA47" s="27" t="str">
        <f t="shared" ca="1" si="15"/>
        <v/>
      </c>
      <c r="AB47" s="44" t="str">
        <f ca="1">IF(Z47="NO",IF(AA47&lt;=Simulation!$K$9,D47,E47),"")</f>
        <v/>
      </c>
      <c r="AD47" s="44">
        <f t="shared" ca="1" si="16"/>
        <v>13</v>
      </c>
      <c r="AE47" s="6" t="str">
        <f t="shared" ca="1" si="17"/>
        <v>-</v>
      </c>
      <c r="AF47" s="44">
        <f t="shared" ca="1" si="18"/>
        <v>17</v>
      </c>
      <c r="AH47" s="44" t="str">
        <f t="shared" ca="1" si="77"/>
        <v/>
      </c>
      <c r="AI47" s="44" t="str">
        <f t="shared" ca="1" si="77"/>
        <v/>
      </c>
      <c r="AJ47" s="44" t="str">
        <f t="shared" ca="1" si="77"/>
        <v/>
      </c>
      <c r="AL47" s="44">
        <f ca="1">IF(AL46&lt;&gt;"",IF(AND(AL46&lt;60*Simulation!$K$8, AL46+AM47&lt;60*Simulation!$K$8),AL46+AM47,""),"")</f>
        <v>570</v>
      </c>
      <c r="AM47" s="44">
        <f ca="1">IF(AL46&lt;&gt;"",IF(AND(BL46&lt;&gt;"", AN46=BL46),RANDBETWEEN(Simulation!$N$6,Simulation!$P$6),RANDBETWEEN(Simulation!$N$5,Simulation!$P$5)),"")</f>
        <v>9</v>
      </c>
      <c r="AN47" s="44">
        <f t="shared" ca="1" si="65"/>
        <v>5</v>
      </c>
      <c r="AO47" s="44">
        <f t="shared" ca="1" si="19"/>
        <v>8</v>
      </c>
      <c r="AP47" s="27">
        <f t="shared" ca="1" si="20"/>
        <v>0.59234179265090436</v>
      </c>
      <c r="AQ47" s="44">
        <f t="shared" ca="1" si="21"/>
        <v>23</v>
      </c>
      <c r="AR47" s="44" t="str">
        <f ca="1">IF(AL47&lt;&gt;"",VLOOKUP(AQ47,'Players Stats'!$C$88:$D$127,2),"")</f>
        <v>Small Forward</v>
      </c>
      <c r="AS47" s="44" t="str">
        <f ca="1">IF(AL47&lt;&gt;"",VLOOKUP(AQ47,'Players Stats'!$C$88:$E$127,3),"")</f>
        <v>Kevin Durant</v>
      </c>
      <c r="AT47" s="27">
        <f t="shared" ca="1" si="22"/>
        <v>0.98003384646867342</v>
      </c>
      <c r="AU47" s="44">
        <f ca="1">IF(AL47&lt;&gt;"",VLOOKUP('Semi 2'!AQ47-5*('Semi 2'!AN47-1),'Players Stats'!$B$136:$J$140,1+AO47),"")</f>
        <v>0.123</v>
      </c>
      <c r="AV47" s="44" t="str">
        <f t="shared" ca="1" si="66"/>
        <v>NO</v>
      </c>
      <c r="AW47" s="27">
        <f t="shared" ca="1" si="23"/>
        <v>0.5873070812910347</v>
      </c>
      <c r="AX47" s="44">
        <f ca="1">IF(AL47&lt;&gt;"",IF(AV47="NO",VLOOKUP(AQ47,'Players Stats'!$C$88:$I$127,7),""),"")</f>
        <v>0.18807339449541285</v>
      </c>
      <c r="AY47" s="44">
        <f t="shared" ca="1" si="67"/>
        <v>2</v>
      </c>
      <c r="AZ47" s="27">
        <f t="shared" ca="1" si="24"/>
        <v>0.50968821704840539</v>
      </c>
      <c r="BA47" s="44">
        <f ca="1">IF(AV47="NO",VLOOKUP(AQ47,'Players Stats'!$C$88:$H$127,7-'Semi 2'!AY47),"")</f>
        <v>0.51</v>
      </c>
      <c r="BB47" s="44">
        <f t="shared" ca="1" si="68"/>
        <v>2</v>
      </c>
      <c r="BC47" s="27">
        <f t="shared" ca="1" si="25"/>
        <v>0.75155626408036236</v>
      </c>
      <c r="BD47" s="44" t="str">
        <f ca="1">IF(BC47="","",IF(BC47&lt;=VLOOKUP(AQ47,'Players Stats'!$C$88:$L$127,10),"YES","NO"))</f>
        <v>NO</v>
      </c>
      <c r="BE47" s="27" t="str">
        <f t="shared" ca="1" si="26"/>
        <v/>
      </c>
      <c r="BF47" s="44" t="str">
        <f ca="1">IF(BD47="YES",IF(BE47&lt;=VLOOKUP(AQ47,'Players Stats'!$C$88:$H$127,6),1,0),"")</f>
        <v/>
      </c>
      <c r="BG47" s="27" t="str">
        <f t="shared" ca="1" si="27"/>
        <v/>
      </c>
      <c r="BH47" s="44" t="str">
        <f ca="1">IF(AND(BD47="YES",BG47&lt;&gt;""),IF(BG47&lt;=VLOOKUP(AQ47,'Players Stats'!$C$88:$H$127,6),1,0),"")</f>
        <v/>
      </c>
      <c r="BI47" s="27" t="str">
        <f t="shared" ca="1" si="28"/>
        <v/>
      </c>
      <c r="BJ47" s="44" t="str">
        <f ca="1">IF(BI47="","",IF(BI47&lt;=Simulation!$K$7,"YES","NO"))</f>
        <v/>
      </c>
      <c r="BK47" s="27" t="str">
        <f t="shared" ca="1" si="29"/>
        <v/>
      </c>
      <c r="BL47" s="44" t="str">
        <f ca="1">IF(BJ47="NO",IF(BK47&lt;=Simulation!$K$9,AN47,AO47),"")</f>
        <v/>
      </c>
      <c r="BN47" s="44">
        <f t="shared" ca="1" si="30"/>
        <v>14</v>
      </c>
      <c r="BO47" s="6" t="str">
        <f t="shared" ca="1" si="31"/>
        <v>-</v>
      </c>
      <c r="BP47" s="44">
        <f t="shared" ca="1" si="32"/>
        <v>17</v>
      </c>
      <c r="BR47" s="44" t="str">
        <f t="shared" ca="1" si="2"/>
        <v/>
      </c>
      <c r="BS47" s="44" t="str">
        <f t="shared" ca="1" si="2"/>
        <v/>
      </c>
      <c r="BT47" s="44" t="str">
        <f t="shared" ca="1" si="2"/>
        <v/>
      </c>
      <c r="BU47" s="44"/>
      <c r="BV47" s="44">
        <f ca="1">IF(BV46&lt;&gt;"",IF(AND(BV46&lt;60*Simulation!$K$8, BV46+BW47&lt;60*Simulation!$K$8),BV46+BW47,""),"")</f>
        <v>580</v>
      </c>
      <c r="BW47" s="44">
        <f ca="1">IF(BV46&lt;&gt;"",IF(AND(CV46&lt;&gt;"", BX46=CV46),RANDBETWEEN(Simulation!$N$6,Simulation!$P$6),RANDBETWEEN(Simulation!$N$5,Simulation!$P$5)),"")</f>
        <v>15</v>
      </c>
      <c r="BX47" s="44">
        <f t="shared" ca="1" si="69"/>
        <v>5</v>
      </c>
      <c r="BY47" s="44">
        <f t="shared" ca="1" si="33"/>
        <v>8</v>
      </c>
      <c r="BZ47" s="27">
        <f t="shared" ca="1" si="34"/>
        <v>0.10987961148272896</v>
      </c>
      <c r="CA47" s="44">
        <f t="shared" ca="1" si="35"/>
        <v>21</v>
      </c>
      <c r="CB47" s="44" t="str">
        <f ca="1">IF(BV47&lt;&gt;"",VLOOKUP(CA47,'Players Stats'!$C$88:$D$127,2),"")</f>
        <v>Point Guard</v>
      </c>
      <c r="CC47" s="44" t="str">
        <f ca="1">IF(BV47&lt;&gt;"",VLOOKUP(CA47,'Players Stats'!$C$88:$E$127,3),"")</f>
        <v>Russell Westbrook</v>
      </c>
      <c r="CD47" s="27">
        <f t="shared" ca="1" si="36"/>
        <v>0.53515294996348539</v>
      </c>
      <c r="CE47" s="44">
        <f ca="1">IF(BV47&lt;&gt;"",VLOOKUP('Semi 2'!CA47-5*('Semi 2'!BX47-1),'Players Stats'!$B$136:$J$140,1+BY47),"")</f>
        <v>9.7650000000000001E-2</v>
      </c>
      <c r="CF47" s="44" t="str">
        <f t="shared" ca="1" si="70"/>
        <v>NO</v>
      </c>
      <c r="CG47" s="27">
        <f t="shared" ca="1" si="37"/>
        <v>0.34793367412424514</v>
      </c>
      <c r="CH47" s="44">
        <f ca="1">IF(BV47&lt;&gt;"",IF(CF47="NO",VLOOKUP(CA47,'Players Stats'!$C$88:$I$127,7),""),"")</f>
        <v>0.16517857142857145</v>
      </c>
      <c r="CI47" s="44">
        <f t="shared" ca="1" si="71"/>
        <v>2</v>
      </c>
      <c r="CJ47" s="27">
        <f t="shared" ca="1" si="38"/>
        <v>0.89985770556976763</v>
      </c>
      <c r="CK47" s="44">
        <f ca="1">IF(CF47="NO",VLOOKUP(CA47,'Players Stats'!$C$88:$H$127,7-'Semi 2'!CI47),"")</f>
        <v>0.438</v>
      </c>
      <c r="CL47" s="44">
        <f t="shared" ca="1" si="72"/>
        <v>0</v>
      </c>
      <c r="CM47" s="27">
        <f t="shared" ca="1" si="39"/>
        <v>0.27518856978362227</v>
      </c>
      <c r="CN47" s="44" t="str">
        <f ca="1">IF(CM47="","",IF(CM47&lt;=VLOOKUP(CA47,'Players Stats'!$C$88:$L$127,10),"YES","NO"))</f>
        <v>NO</v>
      </c>
      <c r="CO47" s="27" t="str">
        <f t="shared" ca="1" si="40"/>
        <v/>
      </c>
      <c r="CP47" s="44" t="str">
        <f ca="1">IF(CN47="YES",IF(CO47&lt;=VLOOKUP(CA47,'Players Stats'!$C$88:$H$127,6),1,0),"")</f>
        <v/>
      </c>
      <c r="CQ47" s="27" t="str">
        <f t="shared" ca="1" si="41"/>
        <v/>
      </c>
      <c r="CR47" s="44" t="str">
        <f ca="1">IF(AND(CN47="YES",CQ47&lt;&gt;""),IF(CQ47&lt;=VLOOKUP(CA47,'Players Stats'!$C$88:$H$127,6),1,0),"")</f>
        <v/>
      </c>
      <c r="CS47" s="27">
        <f t="shared" ca="1" si="42"/>
        <v>2.8044106599048213E-2</v>
      </c>
      <c r="CT47" s="44" t="str">
        <f ca="1">IF(CS47="","",IF(CS47&lt;=Simulation!$K$7,"YES","NO"))</f>
        <v>YES</v>
      </c>
      <c r="CU47" s="27" t="str">
        <f t="shared" ca="1" si="43"/>
        <v/>
      </c>
      <c r="CV47" s="44" t="str">
        <f ca="1">IF(CT47="NO",IF(CU47&lt;=Simulation!$K$9,BX47,BY47),"")</f>
        <v/>
      </c>
      <c r="CX47" s="44">
        <f t="shared" ca="1" si="44"/>
        <v>17</v>
      </c>
      <c r="CY47" s="6" t="str">
        <f t="shared" ca="1" si="45"/>
        <v>-</v>
      </c>
      <c r="CZ47" s="44">
        <f t="shared" ca="1" si="46"/>
        <v>22</v>
      </c>
      <c r="DB47" s="44" t="str">
        <f t="shared" ca="1" si="3"/>
        <v/>
      </c>
      <c r="DC47" s="44" t="str">
        <f t="shared" ca="1" si="3"/>
        <v/>
      </c>
      <c r="DD47" s="44" t="str">
        <f t="shared" ca="1" si="3"/>
        <v/>
      </c>
      <c r="DE47" s="44"/>
      <c r="DF47" s="44">
        <f ca="1">IF(DF46&lt;&gt;"",IF(AND(DF46&lt;60*Simulation!$K$8, DF46+DG47&lt;60*Simulation!$K$8),DF46+DG47,""),"")</f>
        <v>468</v>
      </c>
      <c r="DG47" s="44">
        <f ca="1">IF(DF46&lt;&gt;"",IF(AND(EF46&lt;&gt;"", DH46=EF46),RANDBETWEEN(Simulation!$N$6,Simulation!$P$6),RANDBETWEEN(Simulation!$N$5,Simulation!$P$5)),"")</f>
        <v>11</v>
      </c>
      <c r="DH47" s="44">
        <f t="shared" ca="1" si="73"/>
        <v>5</v>
      </c>
      <c r="DI47" s="44">
        <f t="shared" ca="1" si="47"/>
        <v>8</v>
      </c>
      <c r="DJ47" s="27">
        <f t="shared" ca="1" si="48"/>
        <v>0.50452941258104211</v>
      </c>
      <c r="DK47" s="44">
        <f t="shared" ca="1" si="49"/>
        <v>23</v>
      </c>
      <c r="DL47" s="44" t="str">
        <f ca="1">IF(DF47&lt;&gt;"",VLOOKUP(DK47,'Players Stats'!$C$88:$D$127,2),"")</f>
        <v>Small Forward</v>
      </c>
      <c r="DM47" s="44" t="str">
        <f ca="1">IF(DF47&lt;&gt;"",VLOOKUP(DK47,'Players Stats'!$C$88:$E$127,3),"")</f>
        <v>Kevin Durant</v>
      </c>
      <c r="DN47" s="27">
        <f t="shared" ca="1" si="50"/>
        <v>0.9791328185249899</v>
      </c>
      <c r="DO47" s="44">
        <f ca="1">IF(DF47&lt;&gt;"",VLOOKUP('Semi 2'!DK47-5*('Semi 2'!DH47-1),'Players Stats'!$B$136:$J$140,1+DI47),"")</f>
        <v>0.123</v>
      </c>
      <c r="DP47" s="44" t="str">
        <f t="shared" ca="1" si="74"/>
        <v>NO</v>
      </c>
      <c r="DQ47" s="27">
        <f t="shared" ca="1" si="51"/>
        <v>0.17953394491846808</v>
      </c>
      <c r="DR47" s="44">
        <f ca="1">IF(DF47&lt;&gt;"",IF(DP47="NO",VLOOKUP(DK47,'Players Stats'!$C$88:$I$127,7),""),"")</f>
        <v>0.18807339449541285</v>
      </c>
      <c r="DS47" s="44">
        <f t="shared" ca="1" si="75"/>
        <v>3</v>
      </c>
      <c r="DT47" s="27">
        <f t="shared" ca="1" si="52"/>
        <v>0.66131770730917772</v>
      </c>
      <c r="DU47" s="44">
        <f ca="1">IF(DP47="NO",VLOOKUP(DK47,'Players Stats'!$C$88:$H$127,7-'Semi 2'!DS47),"")</f>
        <v>0.41599999999999998</v>
      </c>
      <c r="DV47" s="44">
        <f t="shared" ca="1" si="76"/>
        <v>0</v>
      </c>
      <c r="DW47" s="27" t="str">
        <f t="shared" ca="1" si="53"/>
        <v/>
      </c>
      <c r="DX47" s="44" t="str">
        <f ca="1">IF(DW47="","",IF(DW47&lt;=VLOOKUP(DK47,'Players Stats'!$C$88:$L$127,10),"YES","NO"))</f>
        <v/>
      </c>
      <c r="DY47" s="27" t="str">
        <f t="shared" ca="1" si="54"/>
        <v/>
      </c>
      <c r="DZ47" s="44" t="str">
        <f ca="1">IF(DX47="YES",IF(DY47&lt;=VLOOKUP(DK47,'Players Stats'!$C$88:$H$127,6),1,0),"")</f>
        <v/>
      </c>
      <c r="EA47" s="27" t="str">
        <f t="shared" ca="1" si="55"/>
        <v/>
      </c>
      <c r="EB47" s="44" t="str">
        <f ca="1">IF(AND(DX47="YES",EA47&lt;&gt;""),IF(EA47&lt;=VLOOKUP(DK47,'Players Stats'!$C$88:$H$127,6),1,0),"")</f>
        <v/>
      </c>
      <c r="EC47" s="27" t="str">
        <f t="shared" ca="1" si="56"/>
        <v/>
      </c>
      <c r="ED47" s="44" t="str">
        <f ca="1">IF(EC47="","",IF(EC47&lt;=Simulation!$K$7,"YES","NO"))</f>
        <v/>
      </c>
      <c r="EE47" s="27" t="str">
        <f t="shared" ca="1" si="57"/>
        <v/>
      </c>
      <c r="EF47" s="44" t="str">
        <f ca="1">IF(ED47="NO",IF(EE47&lt;=Simulation!$K$9,DH47,DI47),"")</f>
        <v/>
      </c>
      <c r="EH47" s="44">
        <f t="shared" ca="1" si="58"/>
        <v>20</v>
      </c>
      <c r="EI47" s="6" t="str">
        <f t="shared" ca="1" si="59"/>
        <v>-</v>
      </c>
      <c r="EJ47" s="44">
        <f t="shared" ca="1" si="60"/>
        <v>18</v>
      </c>
      <c r="EL47" s="44" t="str">
        <f t="shared" ca="1" si="4"/>
        <v/>
      </c>
      <c r="EM47" s="44" t="str">
        <f t="shared" ca="1" si="4"/>
        <v/>
      </c>
      <c r="EN47" s="44" t="str">
        <f t="shared" ca="1" si="4"/>
        <v/>
      </c>
    </row>
    <row r="48" spans="2:144">
      <c r="B48" s="44">
        <f ca="1">IF(B47&lt;&gt;"",IF(AND(B47&lt;60*Simulation!$K$8, B47+C48&lt;60*Simulation!$K$8),B47+C48,""),"")</f>
        <v>544</v>
      </c>
      <c r="C48" s="44">
        <f ca="1">IF(B47&lt;&gt;"",IF(AND(AB47&lt;&gt;"", D47=AB47),RANDBETWEEN(Simulation!$N$6,Simulation!$P$6),RANDBETWEEN(Simulation!$N$5,Simulation!$P$5)),"")</f>
        <v>12</v>
      </c>
      <c r="D48" s="44">
        <f t="shared" ca="1" si="61"/>
        <v>8</v>
      </c>
      <c r="E48" s="44">
        <f t="shared" ca="1" si="5"/>
        <v>5</v>
      </c>
      <c r="F48" s="27">
        <f t="shared" ca="1" si="6"/>
        <v>0.16966307919175105</v>
      </c>
      <c r="G48" s="44">
        <f t="shared" ca="1" si="7"/>
        <v>36</v>
      </c>
      <c r="H48" s="44" t="str">
        <f ca="1">IF(B48&lt;&gt;"",VLOOKUP(G48,'Players Stats'!$C$88:$D$127,2),"")</f>
        <v>Point Guard</v>
      </c>
      <c r="I48" s="44" t="str">
        <f ca="1">IF(B48&lt;&gt;"",VLOOKUP(G48,'Players Stats'!$C$88:$E$127,3),"")</f>
        <v>Danny Green</v>
      </c>
      <c r="J48" s="27">
        <f t="shared" ca="1" si="8"/>
        <v>0.7326054330727364</v>
      </c>
      <c r="K48" s="44">
        <f ca="1">IF(B48&lt;&gt;"",VLOOKUP('Semi 2'!G48-5*('Semi 2'!D48-1),'Players Stats'!$B$136:$J$140,1+E48),"")</f>
        <v>8.5750000000000007E-2</v>
      </c>
      <c r="L48" s="44" t="str">
        <f t="shared" ca="1" si="62"/>
        <v>NO</v>
      </c>
      <c r="M48" s="27">
        <f t="shared" ca="1" si="9"/>
        <v>0.73904279413959939</v>
      </c>
      <c r="N48" s="44">
        <f ca="1">IF(B48&lt;&gt;"",IF(L48="NO",VLOOKUP(G48,'Players Stats'!$C$88:$I$127,7),""),"")</f>
        <v>0.38518518518518519</v>
      </c>
      <c r="O48" s="44">
        <f t="shared" ca="1" si="63"/>
        <v>2</v>
      </c>
      <c r="P48" s="27">
        <f t="shared" ca="1" si="10"/>
        <v>7.5744218765033122E-2</v>
      </c>
      <c r="Q48" s="44">
        <f ca="1">IF(L48="NO",VLOOKUP(G48,'Players Stats'!$C$88:$H$127,7-'Semi 2'!O48),"")</f>
        <v>0.44800000000000001</v>
      </c>
      <c r="R48" s="44">
        <f t="shared" ca="1" si="64"/>
        <v>2</v>
      </c>
      <c r="S48" s="27">
        <f t="shared" ca="1" si="11"/>
        <v>0.1404655396233575</v>
      </c>
      <c r="T48" s="44" t="str">
        <f ca="1">IF(S48="","",IF(S48&lt;=VLOOKUP(G48,'Players Stats'!$C$88:$L$127,10),"YES","NO"))</f>
        <v>NO</v>
      </c>
      <c r="U48" s="27" t="str">
        <f t="shared" ca="1" si="12"/>
        <v/>
      </c>
      <c r="V48" s="44" t="str">
        <f ca="1">IF(T48="YES",IF(U48&lt;=VLOOKUP(G48,'Players Stats'!$C$88:$H$127,6),1,0),"")</f>
        <v/>
      </c>
      <c r="W48" s="27" t="str">
        <f t="shared" ca="1" si="13"/>
        <v/>
      </c>
      <c r="X48" s="44" t="str">
        <f ca="1">IF(AND(T48="YES",W48&lt;&gt;""),IF(W48&lt;=VLOOKUP(G48,'Players Stats'!$C$88:$H$127,6),1,0),"")</f>
        <v/>
      </c>
      <c r="Y48" s="27" t="str">
        <f t="shared" ca="1" si="14"/>
        <v/>
      </c>
      <c r="Z48" s="44" t="str">
        <f ca="1">IF(Y48="","",IF(Y48&lt;=Simulation!$K$7,"YES","NO"))</f>
        <v/>
      </c>
      <c r="AA48" s="27" t="str">
        <f t="shared" ca="1" si="15"/>
        <v/>
      </c>
      <c r="AB48" s="44" t="str">
        <f ca="1">IF(Z48="NO",IF(AA48&lt;=Simulation!$K$9,D48,E48),"")</f>
        <v/>
      </c>
      <c r="AD48" s="44">
        <f t="shared" ca="1" si="16"/>
        <v>13</v>
      </c>
      <c r="AE48" s="6" t="str">
        <f t="shared" ca="1" si="17"/>
        <v>-</v>
      </c>
      <c r="AF48" s="44">
        <f t="shared" ca="1" si="18"/>
        <v>19</v>
      </c>
      <c r="AH48" s="44" t="str">
        <f t="shared" ca="1" si="77"/>
        <v/>
      </c>
      <c r="AI48" s="44" t="str">
        <f t="shared" ca="1" si="77"/>
        <v/>
      </c>
      <c r="AJ48" s="44" t="str">
        <f t="shared" ca="1" si="77"/>
        <v/>
      </c>
      <c r="AL48" s="44">
        <f ca="1">IF(AL47&lt;&gt;"",IF(AND(AL47&lt;60*Simulation!$K$8, AL47+AM48&lt;60*Simulation!$K$8),AL47+AM48,""),"")</f>
        <v>589</v>
      </c>
      <c r="AM48" s="44">
        <f ca="1">IF(AL47&lt;&gt;"",IF(AND(BL47&lt;&gt;"", AN47=BL47),RANDBETWEEN(Simulation!$N$6,Simulation!$P$6),RANDBETWEEN(Simulation!$N$5,Simulation!$P$5)),"")</f>
        <v>19</v>
      </c>
      <c r="AN48" s="44">
        <f t="shared" ca="1" si="65"/>
        <v>8</v>
      </c>
      <c r="AO48" s="44">
        <f t="shared" ca="1" si="19"/>
        <v>5</v>
      </c>
      <c r="AP48" s="27">
        <f t="shared" ca="1" si="20"/>
        <v>0.25261804606031923</v>
      </c>
      <c r="AQ48" s="44">
        <f t="shared" ca="1" si="21"/>
        <v>37</v>
      </c>
      <c r="AR48" s="44" t="str">
        <f ca="1">IF(AL48&lt;&gt;"",VLOOKUP(AQ48,'Players Stats'!$C$88:$D$127,2),"")</f>
        <v>Shooting Guard</v>
      </c>
      <c r="AS48" s="44" t="str">
        <f ca="1">IF(AL48&lt;&gt;"",VLOOKUP(AQ48,'Players Stats'!$C$88:$E$127,3),"")</f>
        <v>Tony Parker</v>
      </c>
      <c r="AT48" s="27">
        <f t="shared" ca="1" si="22"/>
        <v>0.57100250653356788</v>
      </c>
      <c r="AU48" s="44">
        <f ca="1">IF(AL48&lt;&gt;"",VLOOKUP('Semi 2'!AQ48-5*('Semi 2'!AN48-1),'Players Stats'!$B$136:$J$140,1+AO48),"")</f>
        <v>0.10769999999999999</v>
      </c>
      <c r="AV48" s="44" t="str">
        <f t="shared" ca="1" si="66"/>
        <v>NO</v>
      </c>
      <c r="AW48" s="27">
        <f t="shared" ca="1" si="23"/>
        <v>0.81720972167560924</v>
      </c>
      <c r="AX48" s="44">
        <f ca="1">IF(AL48&lt;&gt;"",IF(AV48="NO",VLOOKUP(AQ48,'Players Stats'!$C$88:$I$127,7),""),"")</f>
        <v>6.2111801242236017E-2</v>
      </c>
      <c r="AY48" s="44">
        <f t="shared" ca="1" si="67"/>
        <v>2</v>
      </c>
      <c r="AZ48" s="27">
        <f t="shared" ca="1" si="24"/>
        <v>0.38290201775318267</v>
      </c>
      <c r="BA48" s="44">
        <f ca="1">IF(AV48="NO",VLOOKUP(AQ48,'Players Stats'!$C$88:$H$127,7-'Semi 2'!AY48),"")</f>
        <v>0.52200000000000002</v>
      </c>
      <c r="BB48" s="44">
        <f t="shared" ca="1" si="68"/>
        <v>2</v>
      </c>
      <c r="BC48" s="27">
        <f t="shared" ca="1" si="25"/>
        <v>0.69485660466549659</v>
      </c>
      <c r="BD48" s="44" t="str">
        <f ca="1">IF(BC48="","",IF(BC48&lt;=VLOOKUP(AQ48,'Players Stats'!$C$88:$L$127,10),"YES","NO"))</f>
        <v>NO</v>
      </c>
      <c r="BE48" s="27" t="str">
        <f t="shared" ca="1" si="26"/>
        <v/>
      </c>
      <c r="BF48" s="44" t="str">
        <f ca="1">IF(BD48="YES",IF(BE48&lt;=VLOOKUP(AQ48,'Players Stats'!$C$88:$H$127,6),1,0),"")</f>
        <v/>
      </c>
      <c r="BG48" s="27" t="str">
        <f t="shared" ca="1" si="27"/>
        <v/>
      </c>
      <c r="BH48" s="44" t="str">
        <f ca="1">IF(AND(BD48="YES",BG48&lt;&gt;""),IF(BG48&lt;=VLOOKUP(AQ48,'Players Stats'!$C$88:$H$127,6),1,0),"")</f>
        <v/>
      </c>
      <c r="BI48" s="27" t="str">
        <f t="shared" ca="1" si="28"/>
        <v/>
      </c>
      <c r="BJ48" s="44" t="str">
        <f ca="1">IF(BI48="","",IF(BI48&lt;=Simulation!$K$7,"YES","NO"))</f>
        <v/>
      </c>
      <c r="BK48" s="27" t="str">
        <f t="shared" ca="1" si="29"/>
        <v/>
      </c>
      <c r="BL48" s="44" t="str">
        <f ca="1">IF(BJ48="NO",IF(BK48&lt;=Simulation!$K$9,AN48,AO48),"")</f>
        <v/>
      </c>
      <c r="BN48" s="44">
        <f t="shared" ca="1" si="30"/>
        <v>14</v>
      </c>
      <c r="BO48" s="6" t="str">
        <f t="shared" ca="1" si="31"/>
        <v>-</v>
      </c>
      <c r="BP48" s="44">
        <f t="shared" ca="1" si="32"/>
        <v>19</v>
      </c>
      <c r="BR48" s="44" t="str">
        <f t="shared" ca="1" si="2"/>
        <v/>
      </c>
      <c r="BS48" s="44" t="str">
        <f t="shared" ca="1" si="2"/>
        <v/>
      </c>
      <c r="BT48" s="44" t="str">
        <f t="shared" ca="1" si="2"/>
        <v/>
      </c>
      <c r="BU48" s="44"/>
      <c r="BV48" s="44">
        <f ca="1">IF(BV47&lt;&gt;"",IF(AND(BV47&lt;60*Simulation!$K$8, BV47+BW48&lt;60*Simulation!$K$8),BV47+BW48,""),"")</f>
        <v>592</v>
      </c>
      <c r="BW48" s="44">
        <f ca="1">IF(BV47&lt;&gt;"",IF(AND(CV47&lt;&gt;"", BX47=CV47),RANDBETWEEN(Simulation!$N$6,Simulation!$P$6),RANDBETWEEN(Simulation!$N$5,Simulation!$P$5)),"")</f>
        <v>12</v>
      </c>
      <c r="BX48" s="44">
        <f t="shared" ca="1" si="69"/>
        <v>8</v>
      </c>
      <c r="BY48" s="44">
        <f t="shared" ca="1" si="33"/>
        <v>5</v>
      </c>
      <c r="BZ48" s="27">
        <f t="shared" ca="1" si="34"/>
        <v>5.0740783874901552E-2</v>
      </c>
      <c r="CA48" s="44">
        <f t="shared" ca="1" si="35"/>
        <v>36</v>
      </c>
      <c r="CB48" s="44" t="str">
        <f ca="1">IF(BV48&lt;&gt;"",VLOOKUP(CA48,'Players Stats'!$C$88:$D$127,2),"")</f>
        <v>Point Guard</v>
      </c>
      <c r="CC48" s="44" t="str">
        <f ca="1">IF(BV48&lt;&gt;"",VLOOKUP(CA48,'Players Stats'!$C$88:$E$127,3),"")</f>
        <v>Danny Green</v>
      </c>
      <c r="CD48" s="27">
        <f t="shared" ca="1" si="36"/>
        <v>8.5578759677666261E-2</v>
      </c>
      <c r="CE48" s="44">
        <f ca="1">IF(BV48&lt;&gt;"",VLOOKUP('Semi 2'!CA48-5*('Semi 2'!BX48-1),'Players Stats'!$B$136:$J$140,1+BY48),"")</f>
        <v>8.5750000000000007E-2</v>
      </c>
      <c r="CF48" s="44" t="str">
        <f t="shared" ca="1" si="70"/>
        <v>YES</v>
      </c>
      <c r="CG48" s="27" t="str">
        <f t="shared" ca="1" si="37"/>
        <v/>
      </c>
      <c r="CH48" s="44" t="str">
        <f ca="1">IF(BV48&lt;&gt;"",IF(CF48="NO",VLOOKUP(CA48,'Players Stats'!$C$88:$I$127,7),""),"")</f>
        <v/>
      </c>
      <c r="CI48" s="44" t="str">
        <f t="shared" ca="1" si="71"/>
        <v/>
      </c>
      <c r="CJ48" s="27" t="str">
        <f t="shared" ca="1" si="38"/>
        <v/>
      </c>
      <c r="CK48" s="44" t="str">
        <f ca="1">IF(CF48="NO",VLOOKUP(CA48,'Players Stats'!$C$88:$H$127,7-'Semi 2'!CI48),"")</f>
        <v/>
      </c>
      <c r="CL48" s="44" t="str">
        <f t="shared" ca="1" si="72"/>
        <v/>
      </c>
      <c r="CM48" s="27" t="str">
        <f t="shared" ca="1" si="39"/>
        <v/>
      </c>
      <c r="CN48" s="44" t="str">
        <f ca="1">IF(CM48="","",IF(CM48&lt;=VLOOKUP(CA48,'Players Stats'!$C$88:$L$127,10),"YES","NO"))</f>
        <v/>
      </c>
      <c r="CO48" s="27" t="str">
        <f t="shared" ca="1" si="40"/>
        <v/>
      </c>
      <c r="CP48" s="44" t="str">
        <f ca="1">IF(CN48="YES",IF(CO48&lt;=VLOOKUP(CA48,'Players Stats'!$C$88:$H$127,6),1,0),"")</f>
        <v/>
      </c>
      <c r="CQ48" s="27" t="str">
        <f t="shared" ca="1" si="41"/>
        <v/>
      </c>
      <c r="CR48" s="44" t="str">
        <f ca="1">IF(AND(CN48="YES",CQ48&lt;&gt;""),IF(CQ48&lt;=VLOOKUP(CA48,'Players Stats'!$C$88:$H$127,6),1,0),"")</f>
        <v/>
      </c>
      <c r="CS48" s="27" t="str">
        <f t="shared" ca="1" si="42"/>
        <v/>
      </c>
      <c r="CT48" s="44" t="str">
        <f ca="1">IF(CS48="","",IF(CS48&lt;=Simulation!$K$7,"YES","NO"))</f>
        <v/>
      </c>
      <c r="CU48" s="27" t="str">
        <f t="shared" ca="1" si="43"/>
        <v/>
      </c>
      <c r="CV48" s="44" t="str">
        <f ca="1">IF(CT48="NO",IF(CU48&lt;=Simulation!$K$9,BX48,BY48),"")</f>
        <v/>
      </c>
      <c r="CX48" s="44">
        <f t="shared" ca="1" si="44"/>
        <v>17</v>
      </c>
      <c r="CY48" s="6" t="str">
        <f t="shared" ca="1" si="45"/>
        <v>-</v>
      </c>
      <c r="CZ48" s="44">
        <f t="shared" ca="1" si="46"/>
        <v>22</v>
      </c>
      <c r="DB48" s="44" t="str">
        <f t="shared" ca="1" si="3"/>
        <v/>
      </c>
      <c r="DC48" s="44" t="str">
        <f t="shared" ca="1" si="3"/>
        <v/>
      </c>
      <c r="DD48" s="44" t="str">
        <f t="shared" ca="1" si="3"/>
        <v/>
      </c>
      <c r="DE48" s="44"/>
      <c r="DF48" s="44">
        <f ca="1">IF(DF47&lt;&gt;"",IF(AND(DF47&lt;60*Simulation!$K$8, DF47+DG48&lt;60*Simulation!$K$8),DF47+DG48,""),"")</f>
        <v>481</v>
      </c>
      <c r="DG48" s="44">
        <f ca="1">IF(DF47&lt;&gt;"",IF(AND(EF47&lt;&gt;"", DH47=EF47),RANDBETWEEN(Simulation!$N$6,Simulation!$P$6),RANDBETWEEN(Simulation!$N$5,Simulation!$P$5)),"")</f>
        <v>13</v>
      </c>
      <c r="DH48" s="44">
        <f t="shared" ca="1" si="73"/>
        <v>8</v>
      </c>
      <c r="DI48" s="44">
        <f t="shared" ca="1" si="47"/>
        <v>5</v>
      </c>
      <c r="DJ48" s="27">
        <f t="shared" ca="1" si="48"/>
        <v>0.60247019334716378</v>
      </c>
      <c r="DK48" s="44">
        <f t="shared" ca="1" si="49"/>
        <v>39</v>
      </c>
      <c r="DL48" s="44" t="str">
        <f ca="1">IF(DF48&lt;&gt;"",VLOOKUP(DK48,'Players Stats'!$C$88:$D$127,2),"")</f>
        <v>Power Forward</v>
      </c>
      <c r="DM48" s="44" t="str">
        <f ca="1">IF(DF48&lt;&gt;"",VLOOKUP(DK48,'Players Stats'!$C$88:$E$127,3),"")</f>
        <v>Tim Duncan</v>
      </c>
      <c r="DN48" s="27">
        <f t="shared" ca="1" si="50"/>
        <v>0.36977088671651326</v>
      </c>
      <c r="DO48" s="44">
        <f ca="1">IF(DF48&lt;&gt;"",VLOOKUP('Semi 2'!DK48-5*('Semi 2'!DH48-1),'Players Stats'!$B$136:$J$140,1+DI48),"")</f>
        <v>0.15285000000000001</v>
      </c>
      <c r="DP48" s="44" t="str">
        <f t="shared" ca="1" si="74"/>
        <v>NO</v>
      </c>
      <c r="DQ48" s="27">
        <f t="shared" ca="1" si="51"/>
        <v>0.11211009530646532</v>
      </c>
      <c r="DR48" s="44">
        <f ca="1">IF(DF48&lt;&gt;"",IF(DP48="NO",VLOOKUP(DK48,'Players Stats'!$C$88:$I$127,7),""),"")</f>
        <v>7.0422535211267616E-3</v>
      </c>
      <c r="DS48" s="44">
        <f t="shared" ca="1" si="75"/>
        <v>2</v>
      </c>
      <c r="DT48" s="27">
        <f t="shared" ca="1" si="52"/>
        <v>8.5976397151440342E-2</v>
      </c>
      <c r="DU48" s="44">
        <f ca="1">IF(DP48="NO",VLOOKUP(DK48,'Players Stats'!$C$88:$H$127,7-'Semi 2'!DS48),"")</f>
        <v>0.502</v>
      </c>
      <c r="DV48" s="44">
        <f t="shared" ca="1" si="76"/>
        <v>2</v>
      </c>
      <c r="DW48" s="27">
        <f t="shared" ca="1" si="53"/>
        <v>6.9559928218900224E-2</v>
      </c>
      <c r="DX48" s="44" t="str">
        <f ca="1">IF(DW48="","",IF(DW48&lt;=VLOOKUP(DK48,'Players Stats'!$C$88:$L$127,10),"YES","NO"))</f>
        <v>NO</v>
      </c>
      <c r="DY48" s="27" t="str">
        <f t="shared" ca="1" si="54"/>
        <v/>
      </c>
      <c r="DZ48" s="44" t="str">
        <f ca="1">IF(DX48="YES",IF(DY48&lt;=VLOOKUP(DK48,'Players Stats'!$C$88:$H$127,6),1,0),"")</f>
        <v/>
      </c>
      <c r="EA48" s="27" t="str">
        <f t="shared" ca="1" si="55"/>
        <v/>
      </c>
      <c r="EB48" s="44" t="str">
        <f ca="1">IF(AND(DX48="YES",EA48&lt;&gt;""),IF(EA48&lt;=VLOOKUP(DK48,'Players Stats'!$C$88:$H$127,6),1,0),"")</f>
        <v/>
      </c>
      <c r="EC48" s="27" t="str">
        <f t="shared" ca="1" si="56"/>
        <v/>
      </c>
      <c r="ED48" s="44" t="str">
        <f ca="1">IF(EC48="","",IF(EC48&lt;=Simulation!$K$7,"YES","NO"))</f>
        <v/>
      </c>
      <c r="EE48" s="27" t="str">
        <f t="shared" ca="1" si="57"/>
        <v/>
      </c>
      <c r="EF48" s="44" t="str">
        <f ca="1">IF(ED48="NO",IF(EE48&lt;=Simulation!$K$9,DH48,DI48),"")</f>
        <v/>
      </c>
      <c r="EH48" s="44">
        <f t="shared" ca="1" si="58"/>
        <v>20</v>
      </c>
      <c r="EI48" s="6" t="str">
        <f t="shared" ca="1" si="59"/>
        <v>-</v>
      </c>
      <c r="EJ48" s="44">
        <f t="shared" ca="1" si="60"/>
        <v>20</v>
      </c>
      <c r="EL48" s="44" t="str">
        <f t="shared" ca="1" si="4"/>
        <v/>
      </c>
      <c r="EM48" s="44" t="str">
        <f t="shared" ca="1" si="4"/>
        <v/>
      </c>
      <c r="EN48" s="44" t="str">
        <f t="shared" ca="1" si="4"/>
        <v/>
      </c>
    </row>
    <row r="49" spans="2:144">
      <c r="B49" s="44">
        <f ca="1">IF(B48&lt;&gt;"",IF(AND(B48&lt;60*Simulation!$K$8, B48+C49&lt;60*Simulation!$K$8),B48+C49,""),"")</f>
        <v>554</v>
      </c>
      <c r="C49" s="44">
        <f ca="1">IF(B48&lt;&gt;"",IF(AND(AB48&lt;&gt;"", D48=AB48),RANDBETWEEN(Simulation!$N$6,Simulation!$P$6),RANDBETWEEN(Simulation!$N$5,Simulation!$P$5)),"")</f>
        <v>10</v>
      </c>
      <c r="D49" s="44">
        <f t="shared" ca="1" si="61"/>
        <v>5</v>
      </c>
      <c r="E49" s="44">
        <f t="shared" ca="1" si="5"/>
        <v>8</v>
      </c>
      <c r="F49" s="27">
        <f t="shared" ca="1" si="6"/>
        <v>0.43889856590767684</v>
      </c>
      <c r="G49" s="44">
        <f t="shared" ca="1" si="7"/>
        <v>23</v>
      </c>
      <c r="H49" s="44" t="str">
        <f ca="1">IF(B49&lt;&gt;"",VLOOKUP(G49,'Players Stats'!$C$88:$D$127,2),"")</f>
        <v>Small Forward</v>
      </c>
      <c r="I49" s="44" t="str">
        <f ca="1">IF(B49&lt;&gt;"",VLOOKUP(G49,'Players Stats'!$C$88:$E$127,3),"")</f>
        <v>Kevin Durant</v>
      </c>
      <c r="J49" s="27">
        <f t="shared" ca="1" si="8"/>
        <v>0.95507260038783626</v>
      </c>
      <c r="K49" s="44">
        <f ca="1">IF(B49&lt;&gt;"",VLOOKUP('Semi 2'!G49-5*('Semi 2'!D49-1),'Players Stats'!$B$136:$J$140,1+E49),"")</f>
        <v>0.123</v>
      </c>
      <c r="L49" s="44" t="str">
        <f t="shared" ca="1" si="62"/>
        <v>NO</v>
      </c>
      <c r="M49" s="27">
        <f t="shared" ca="1" si="9"/>
        <v>0.26097682872165751</v>
      </c>
      <c r="N49" s="44">
        <f ca="1">IF(B49&lt;&gt;"",IF(L49="NO",VLOOKUP(G49,'Players Stats'!$C$88:$I$127,7),""),"")</f>
        <v>0.18807339449541285</v>
      </c>
      <c r="O49" s="44">
        <f t="shared" ca="1" si="63"/>
        <v>2</v>
      </c>
      <c r="P49" s="27">
        <f t="shared" ca="1" si="10"/>
        <v>0.14507069500897318</v>
      </c>
      <c r="Q49" s="44">
        <f ca="1">IF(L49="NO",VLOOKUP(G49,'Players Stats'!$C$88:$H$127,7-'Semi 2'!O49),"")</f>
        <v>0.51</v>
      </c>
      <c r="R49" s="44">
        <f t="shared" ca="1" si="64"/>
        <v>2</v>
      </c>
      <c r="S49" s="27">
        <f t="shared" ca="1" si="11"/>
        <v>9.2898616452721017E-2</v>
      </c>
      <c r="T49" s="44" t="str">
        <f ca="1">IF(S49="","",IF(S49&lt;=VLOOKUP(G49,'Players Stats'!$C$88:$L$127,10),"YES","NO"))</f>
        <v>NO</v>
      </c>
      <c r="U49" s="27" t="str">
        <f t="shared" ca="1" si="12"/>
        <v/>
      </c>
      <c r="V49" s="44" t="str">
        <f ca="1">IF(T49="YES",IF(U49&lt;=VLOOKUP(G49,'Players Stats'!$C$88:$H$127,6),1,0),"")</f>
        <v/>
      </c>
      <c r="W49" s="27" t="str">
        <f t="shared" ca="1" si="13"/>
        <v/>
      </c>
      <c r="X49" s="44" t="str">
        <f ca="1">IF(AND(T49="YES",W49&lt;&gt;""),IF(W49&lt;=VLOOKUP(G49,'Players Stats'!$C$88:$H$127,6),1,0),"")</f>
        <v/>
      </c>
      <c r="Y49" s="27" t="str">
        <f t="shared" ca="1" si="14"/>
        <v/>
      </c>
      <c r="Z49" s="44" t="str">
        <f ca="1">IF(Y49="","",IF(Y49&lt;=Simulation!$K$7,"YES","NO"))</f>
        <v/>
      </c>
      <c r="AA49" s="27" t="str">
        <f t="shared" ca="1" si="15"/>
        <v/>
      </c>
      <c r="AB49" s="44" t="str">
        <f ca="1">IF(Z49="NO",IF(AA49&lt;=Simulation!$K$9,D49,E49),"")</f>
        <v/>
      </c>
      <c r="AD49" s="44">
        <f t="shared" ca="1" si="16"/>
        <v>15</v>
      </c>
      <c r="AE49" s="6" t="str">
        <f t="shared" ca="1" si="17"/>
        <v>-</v>
      </c>
      <c r="AF49" s="44">
        <f t="shared" ca="1" si="18"/>
        <v>19</v>
      </c>
      <c r="AH49" s="44" t="str">
        <f t="shared" ca="1" si="77"/>
        <v/>
      </c>
      <c r="AI49" s="44" t="str">
        <f t="shared" ca="1" si="77"/>
        <v/>
      </c>
      <c r="AJ49" s="44" t="str">
        <f t="shared" ca="1" si="77"/>
        <v/>
      </c>
      <c r="AL49" s="44">
        <f ca="1">IF(AL48&lt;&gt;"",IF(AND(AL48&lt;60*Simulation!$K$8, AL48+AM49&lt;60*Simulation!$K$8),AL48+AM49,""),"")</f>
        <v>610</v>
      </c>
      <c r="AM49" s="44">
        <f ca="1">IF(AL48&lt;&gt;"",IF(AND(BL48&lt;&gt;"", AN48=BL48),RANDBETWEEN(Simulation!$N$6,Simulation!$P$6),RANDBETWEEN(Simulation!$N$5,Simulation!$P$5)),"")</f>
        <v>21</v>
      </c>
      <c r="AN49" s="44">
        <f t="shared" ca="1" si="65"/>
        <v>5</v>
      </c>
      <c r="AO49" s="44">
        <f t="shared" ca="1" si="19"/>
        <v>8</v>
      </c>
      <c r="AP49" s="27">
        <f t="shared" ca="1" si="20"/>
        <v>0.3354546335100721</v>
      </c>
      <c r="AQ49" s="44">
        <f t="shared" ca="1" si="21"/>
        <v>22</v>
      </c>
      <c r="AR49" s="44" t="str">
        <f ca="1">IF(AL49&lt;&gt;"",VLOOKUP(AQ49,'Players Stats'!$C$88:$D$127,2),"")</f>
        <v>Shooting Guard</v>
      </c>
      <c r="AS49" s="44" t="str">
        <f ca="1">IF(AL49&lt;&gt;"",VLOOKUP(AQ49,'Players Stats'!$C$88:$E$127,3),"")</f>
        <v>Thabo Sefolosha</v>
      </c>
      <c r="AT49" s="27">
        <f t="shared" ca="1" si="22"/>
        <v>0.88863981665311487</v>
      </c>
      <c r="AU49" s="44">
        <f ca="1">IF(AL49&lt;&gt;"",VLOOKUP('Semi 2'!AQ49-5*('Semi 2'!AN49-1),'Players Stats'!$B$136:$J$140,1+AO49),"")</f>
        <v>4.4549999999999999E-2</v>
      </c>
      <c r="AV49" s="44" t="str">
        <f t="shared" ca="1" si="66"/>
        <v>NO</v>
      </c>
      <c r="AW49" s="27">
        <f t="shared" ca="1" si="23"/>
        <v>0.98697090691856981</v>
      </c>
      <c r="AX49" s="44">
        <f ca="1">IF(AL49&lt;&gt;"",IF(AV49="NO",VLOOKUP(AQ49,'Players Stats'!$C$88:$I$127,7),""),"")</f>
        <v>0.35555555555555557</v>
      </c>
      <c r="AY49" s="44">
        <f t="shared" ca="1" si="67"/>
        <v>2</v>
      </c>
      <c r="AZ49" s="27">
        <f t="shared" ca="1" si="24"/>
        <v>0.38600818481333976</v>
      </c>
      <c r="BA49" s="44">
        <f ca="1">IF(AV49="NO",VLOOKUP(AQ49,'Players Stats'!$C$88:$H$127,7-'Semi 2'!AY49),"")</f>
        <v>0.48099999999999998</v>
      </c>
      <c r="BB49" s="44">
        <f t="shared" ca="1" si="68"/>
        <v>2</v>
      </c>
      <c r="BC49" s="27">
        <f t="shared" ca="1" si="25"/>
        <v>0.37247355724357956</v>
      </c>
      <c r="BD49" s="44" t="str">
        <f ca="1">IF(BC49="","",IF(BC49&lt;=VLOOKUP(AQ49,'Players Stats'!$C$88:$L$127,10),"YES","NO"))</f>
        <v>NO</v>
      </c>
      <c r="BE49" s="27" t="str">
        <f t="shared" ca="1" si="26"/>
        <v/>
      </c>
      <c r="BF49" s="44" t="str">
        <f ca="1">IF(BD49="YES",IF(BE49&lt;=VLOOKUP(AQ49,'Players Stats'!$C$88:$H$127,6),1,0),"")</f>
        <v/>
      </c>
      <c r="BG49" s="27" t="str">
        <f t="shared" ca="1" si="27"/>
        <v/>
      </c>
      <c r="BH49" s="44" t="str">
        <f ca="1">IF(AND(BD49="YES",BG49&lt;&gt;""),IF(BG49&lt;=VLOOKUP(AQ49,'Players Stats'!$C$88:$H$127,6),1,0),"")</f>
        <v/>
      </c>
      <c r="BI49" s="27" t="str">
        <f t="shared" ca="1" si="28"/>
        <v/>
      </c>
      <c r="BJ49" s="44" t="str">
        <f ca="1">IF(BI49="","",IF(BI49&lt;=Simulation!$K$7,"YES","NO"))</f>
        <v/>
      </c>
      <c r="BK49" s="27" t="str">
        <f t="shared" ca="1" si="29"/>
        <v/>
      </c>
      <c r="BL49" s="44" t="str">
        <f ca="1">IF(BJ49="NO",IF(BK49&lt;=Simulation!$K$9,AN49,AO49),"")</f>
        <v/>
      </c>
      <c r="BN49" s="44">
        <f t="shared" ca="1" si="30"/>
        <v>16</v>
      </c>
      <c r="BO49" s="6" t="str">
        <f t="shared" ca="1" si="31"/>
        <v>-</v>
      </c>
      <c r="BP49" s="44">
        <f t="shared" ca="1" si="32"/>
        <v>19</v>
      </c>
      <c r="BR49" s="44" t="str">
        <f t="shared" ca="1" si="2"/>
        <v/>
      </c>
      <c r="BS49" s="44" t="str">
        <f t="shared" ca="1" si="2"/>
        <v/>
      </c>
      <c r="BT49" s="44" t="str">
        <f t="shared" ca="1" si="2"/>
        <v/>
      </c>
      <c r="BU49" s="44"/>
      <c r="BV49" s="44">
        <f ca="1">IF(BV48&lt;&gt;"",IF(AND(BV48&lt;60*Simulation!$K$8, BV48+BW49&lt;60*Simulation!$K$8),BV48+BW49,""),"")</f>
        <v>616</v>
      </c>
      <c r="BW49" s="44">
        <f ca="1">IF(BV48&lt;&gt;"",IF(AND(CV48&lt;&gt;"", BX48=CV48),RANDBETWEEN(Simulation!$N$6,Simulation!$P$6),RANDBETWEEN(Simulation!$N$5,Simulation!$P$5)),"")</f>
        <v>24</v>
      </c>
      <c r="BX49" s="44">
        <f t="shared" ca="1" si="69"/>
        <v>5</v>
      </c>
      <c r="BY49" s="44">
        <f t="shared" ca="1" si="33"/>
        <v>8</v>
      </c>
      <c r="BZ49" s="27">
        <f t="shared" ca="1" si="34"/>
        <v>0.26394206565366862</v>
      </c>
      <c r="CA49" s="44">
        <f t="shared" ca="1" si="35"/>
        <v>22</v>
      </c>
      <c r="CB49" s="44" t="str">
        <f ca="1">IF(BV49&lt;&gt;"",VLOOKUP(CA49,'Players Stats'!$C$88:$D$127,2),"")</f>
        <v>Shooting Guard</v>
      </c>
      <c r="CC49" s="44" t="str">
        <f ca="1">IF(BV49&lt;&gt;"",VLOOKUP(CA49,'Players Stats'!$C$88:$E$127,3),"")</f>
        <v>Thabo Sefolosha</v>
      </c>
      <c r="CD49" s="27">
        <f t="shared" ca="1" si="36"/>
        <v>0.40315821049314726</v>
      </c>
      <c r="CE49" s="44">
        <f ca="1">IF(BV49&lt;&gt;"",VLOOKUP('Semi 2'!CA49-5*('Semi 2'!BX49-1),'Players Stats'!$B$136:$J$140,1+BY49),"")</f>
        <v>4.4549999999999999E-2</v>
      </c>
      <c r="CF49" s="44" t="str">
        <f t="shared" ca="1" si="70"/>
        <v>NO</v>
      </c>
      <c r="CG49" s="27">
        <f t="shared" ca="1" si="37"/>
        <v>0.94582817563007637</v>
      </c>
      <c r="CH49" s="44">
        <f ca="1">IF(BV49&lt;&gt;"",IF(CF49="NO",VLOOKUP(CA49,'Players Stats'!$C$88:$I$127,7),""),"")</f>
        <v>0.35555555555555557</v>
      </c>
      <c r="CI49" s="44">
        <f t="shared" ca="1" si="71"/>
        <v>2</v>
      </c>
      <c r="CJ49" s="27">
        <f t="shared" ca="1" si="38"/>
        <v>0.54580784650119896</v>
      </c>
      <c r="CK49" s="44">
        <f ca="1">IF(CF49="NO",VLOOKUP(CA49,'Players Stats'!$C$88:$H$127,7-'Semi 2'!CI49),"")</f>
        <v>0.48099999999999998</v>
      </c>
      <c r="CL49" s="44">
        <f t="shared" ca="1" si="72"/>
        <v>0</v>
      </c>
      <c r="CM49" s="27">
        <f t="shared" ca="1" si="39"/>
        <v>0.59506128918262247</v>
      </c>
      <c r="CN49" s="44" t="str">
        <f ca="1">IF(CM49="","",IF(CM49&lt;=VLOOKUP(CA49,'Players Stats'!$C$88:$L$127,10),"YES","NO"))</f>
        <v>NO</v>
      </c>
      <c r="CO49" s="27" t="str">
        <f t="shared" ca="1" si="40"/>
        <v/>
      </c>
      <c r="CP49" s="44" t="str">
        <f ca="1">IF(CN49="YES",IF(CO49&lt;=VLOOKUP(CA49,'Players Stats'!$C$88:$H$127,6),1,0),"")</f>
        <v/>
      </c>
      <c r="CQ49" s="27" t="str">
        <f t="shared" ca="1" si="41"/>
        <v/>
      </c>
      <c r="CR49" s="44" t="str">
        <f ca="1">IF(AND(CN49="YES",CQ49&lt;&gt;""),IF(CQ49&lt;=VLOOKUP(CA49,'Players Stats'!$C$88:$H$127,6),1,0),"")</f>
        <v/>
      </c>
      <c r="CS49" s="27">
        <f t="shared" ca="1" si="42"/>
        <v>0.18108175445661867</v>
      </c>
      <c r="CT49" s="44" t="str">
        <f ca="1">IF(CS49="","",IF(CS49&lt;=Simulation!$K$7,"YES","NO"))</f>
        <v>NO</v>
      </c>
      <c r="CU49" s="27">
        <f t="shared" ca="1" si="43"/>
        <v>7.3202713264711061E-2</v>
      </c>
      <c r="CV49" s="44">
        <f ca="1">IF(CT49="NO",IF(CU49&lt;=Simulation!$K$9,BX49,BY49),"")</f>
        <v>5</v>
      </c>
      <c r="CX49" s="44">
        <f t="shared" ca="1" si="44"/>
        <v>17</v>
      </c>
      <c r="CY49" s="6" t="str">
        <f t="shared" ca="1" si="45"/>
        <v>-</v>
      </c>
      <c r="CZ49" s="44">
        <f t="shared" ca="1" si="46"/>
        <v>22</v>
      </c>
      <c r="DB49" s="44" t="str">
        <f t="shared" ca="1" si="3"/>
        <v/>
      </c>
      <c r="DC49" s="44" t="str">
        <f t="shared" ca="1" si="3"/>
        <v/>
      </c>
      <c r="DD49" s="44" t="str">
        <f t="shared" ca="1" si="3"/>
        <v/>
      </c>
      <c r="DE49" s="44"/>
      <c r="DF49" s="44">
        <f ca="1">IF(DF48&lt;&gt;"",IF(AND(DF48&lt;60*Simulation!$K$8, DF48+DG49&lt;60*Simulation!$K$8),DF48+DG49,""),"")</f>
        <v>500</v>
      </c>
      <c r="DG49" s="44">
        <f ca="1">IF(DF48&lt;&gt;"",IF(AND(EF48&lt;&gt;"", DH48=EF48),RANDBETWEEN(Simulation!$N$6,Simulation!$P$6),RANDBETWEEN(Simulation!$N$5,Simulation!$P$5)),"")</f>
        <v>19</v>
      </c>
      <c r="DH49" s="44">
        <f t="shared" ca="1" si="73"/>
        <v>5</v>
      </c>
      <c r="DI49" s="44">
        <f t="shared" ca="1" si="47"/>
        <v>8</v>
      </c>
      <c r="DJ49" s="27">
        <f t="shared" ca="1" si="48"/>
        <v>0.50402323960411</v>
      </c>
      <c r="DK49" s="44">
        <f t="shared" ca="1" si="49"/>
        <v>23</v>
      </c>
      <c r="DL49" s="44" t="str">
        <f ca="1">IF(DF49&lt;&gt;"",VLOOKUP(DK49,'Players Stats'!$C$88:$D$127,2),"")</f>
        <v>Small Forward</v>
      </c>
      <c r="DM49" s="44" t="str">
        <f ca="1">IF(DF49&lt;&gt;"",VLOOKUP(DK49,'Players Stats'!$C$88:$E$127,3),"")</f>
        <v>Kevin Durant</v>
      </c>
      <c r="DN49" s="27">
        <f t="shared" ca="1" si="50"/>
        <v>0.63373570306569704</v>
      </c>
      <c r="DO49" s="44">
        <f ca="1">IF(DF49&lt;&gt;"",VLOOKUP('Semi 2'!DK49-5*('Semi 2'!DH49-1),'Players Stats'!$B$136:$J$140,1+DI49),"")</f>
        <v>0.123</v>
      </c>
      <c r="DP49" s="44" t="str">
        <f t="shared" ca="1" si="74"/>
        <v>NO</v>
      </c>
      <c r="DQ49" s="27">
        <f t="shared" ca="1" si="51"/>
        <v>0.36216695268427579</v>
      </c>
      <c r="DR49" s="44">
        <f ca="1">IF(DF49&lt;&gt;"",IF(DP49="NO",VLOOKUP(DK49,'Players Stats'!$C$88:$I$127,7),""),"")</f>
        <v>0.18807339449541285</v>
      </c>
      <c r="DS49" s="44">
        <f t="shared" ca="1" si="75"/>
        <v>2</v>
      </c>
      <c r="DT49" s="27">
        <f t="shared" ca="1" si="52"/>
        <v>0.14075566187148891</v>
      </c>
      <c r="DU49" s="44">
        <f ca="1">IF(DP49="NO",VLOOKUP(DK49,'Players Stats'!$C$88:$H$127,7-'Semi 2'!DS49),"")</f>
        <v>0.51</v>
      </c>
      <c r="DV49" s="44">
        <f t="shared" ca="1" si="76"/>
        <v>2</v>
      </c>
      <c r="DW49" s="27">
        <f t="shared" ca="1" si="53"/>
        <v>0.60728063129632093</v>
      </c>
      <c r="DX49" s="44" t="str">
        <f ca="1">IF(DW49="","",IF(DW49&lt;=VLOOKUP(DK49,'Players Stats'!$C$88:$L$127,10),"YES","NO"))</f>
        <v>NO</v>
      </c>
      <c r="DY49" s="27" t="str">
        <f t="shared" ca="1" si="54"/>
        <v/>
      </c>
      <c r="DZ49" s="44" t="str">
        <f ca="1">IF(DX49="YES",IF(DY49&lt;=VLOOKUP(DK49,'Players Stats'!$C$88:$H$127,6),1,0),"")</f>
        <v/>
      </c>
      <c r="EA49" s="27" t="str">
        <f t="shared" ca="1" si="55"/>
        <v/>
      </c>
      <c r="EB49" s="44" t="str">
        <f ca="1">IF(AND(DX49="YES",EA49&lt;&gt;""),IF(EA49&lt;=VLOOKUP(DK49,'Players Stats'!$C$88:$H$127,6),1,0),"")</f>
        <v/>
      </c>
      <c r="EC49" s="27" t="str">
        <f t="shared" ca="1" si="56"/>
        <v/>
      </c>
      <c r="ED49" s="44" t="str">
        <f ca="1">IF(EC49="","",IF(EC49&lt;=Simulation!$K$7,"YES","NO"))</f>
        <v/>
      </c>
      <c r="EE49" s="27" t="str">
        <f t="shared" ca="1" si="57"/>
        <v/>
      </c>
      <c r="EF49" s="44" t="str">
        <f ca="1">IF(ED49="NO",IF(EE49&lt;=Simulation!$K$9,DH49,DI49),"")</f>
        <v/>
      </c>
      <c r="EH49" s="44">
        <f t="shared" ca="1" si="58"/>
        <v>22</v>
      </c>
      <c r="EI49" s="6" t="str">
        <f t="shared" ca="1" si="59"/>
        <v>-</v>
      </c>
      <c r="EJ49" s="44">
        <f t="shared" ca="1" si="60"/>
        <v>20</v>
      </c>
      <c r="EL49" s="44" t="str">
        <f t="shared" ca="1" si="4"/>
        <v/>
      </c>
      <c r="EM49" s="44" t="str">
        <f t="shared" ca="1" si="4"/>
        <v/>
      </c>
      <c r="EN49" s="44" t="str">
        <f t="shared" ca="1" si="4"/>
        <v/>
      </c>
    </row>
    <row r="50" spans="2:144">
      <c r="B50" s="44">
        <f ca="1">IF(B49&lt;&gt;"",IF(AND(B49&lt;60*Simulation!$K$8, B49+C50&lt;60*Simulation!$K$8),B49+C50,""),"")</f>
        <v>570</v>
      </c>
      <c r="C50" s="44">
        <f ca="1">IF(B49&lt;&gt;"",IF(AND(AB49&lt;&gt;"", D49=AB49),RANDBETWEEN(Simulation!$N$6,Simulation!$P$6),RANDBETWEEN(Simulation!$N$5,Simulation!$P$5)),"")</f>
        <v>16</v>
      </c>
      <c r="D50" s="44">
        <f t="shared" ca="1" si="61"/>
        <v>8</v>
      </c>
      <c r="E50" s="44">
        <f t="shared" ca="1" si="5"/>
        <v>5</v>
      </c>
      <c r="F50" s="27">
        <f t="shared" ca="1" si="6"/>
        <v>8.4364355369776378E-2</v>
      </c>
      <c r="G50" s="44">
        <f t="shared" ca="1" si="7"/>
        <v>36</v>
      </c>
      <c r="H50" s="44" t="str">
        <f ca="1">IF(B50&lt;&gt;"",VLOOKUP(G50,'Players Stats'!$C$88:$D$127,2),"")</f>
        <v>Point Guard</v>
      </c>
      <c r="I50" s="44" t="str">
        <f ca="1">IF(B50&lt;&gt;"",VLOOKUP(G50,'Players Stats'!$C$88:$E$127,3),"")</f>
        <v>Danny Green</v>
      </c>
      <c r="J50" s="27">
        <f t="shared" ca="1" si="8"/>
        <v>8.1362587765169136E-2</v>
      </c>
      <c r="K50" s="44">
        <f ca="1">IF(B50&lt;&gt;"",VLOOKUP('Semi 2'!G50-5*('Semi 2'!D50-1),'Players Stats'!$B$136:$J$140,1+E50),"")</f>
        <v>8.5750000000000007E-2</v>
      </c>
      <c r="L50" s="44" t="str">
        <f t="shared" ca="1" si="62"/>
        <v>YES</v>
      </c>
      <c r="M50" s="27" t="str">
        <f t="shared" ca="1" si="9"/>
        <v/>
      </c>
      <c r="N50" s="44" t="str">
        <f ca="1">IF(B50&lt;&gt;"",IF(L50="NO",VLOOKUP(G50,'Players Stats'!$C$88:$I$127,7),""),"")</f>
        <v/>
      </c>
      <c r="O50" s="44" t="str">
        <f t="shared" ca="1" si="63"/>
        <v/>
      </c>
      <c r="P50" s="27" t="str">
        <f t="shared" ca="1" si="10"/>
        <v/>
      </c>
      <c r="Q50" s="44" t="str">
        <f ca="1">IF(L50="NO",VLOOKUP(G50,'Players Stats'!$C$88:$H$127,7-'Semi 2'!O50),"")</f>
        <v/>
      </c>
      <c r="R50" s="44" t="str">
        <f t="shared" ca="1" si="64"/>
        <v/>
      </c>
      <c r="S50" s="27" t="str">
        <f t="shared" ca="1" si="11"/>
        <v/>
      </c>
      <c r="T50" s="44" t="str">
        <f ca="1">IF(S50="","",IF(S50&lt;=VLOOKUP(G50,'Players Stats'!$C$88:$L$127,10),"YES","NO"))</f>
        <v/>
      </c>
      <c r="U50" s="27" t="str">
        <f t="shared" ca="1" si="12"/>
        <v/>
      </c>
      <c r="V50" s="44" t="str">
        <f ca="1">IF(T50="YES",IF(U50&lt;=VLOOKUP(G50,'Players Stats'!$C$88:$H$127,6),1,0),"")</f>
        <v/>
      </c>
      <c r="W50" s="27" t="str">
        <f t="shared" ca="1" si="13"/>
        <v/>
      </c>
      <c r="X50" s="44" t="str">
        <f ca="1">IF(AND(T50="YES",W50&lt;&gt;""),IF(W50&lt;=VLOOKUP(G50,'Players Stats'!$C$88:$H$127,6),1,0),"")</f>
        <v/>
      </c>
      <c r="Y50" s="27" t="str">
        <f t="shared" ca="1" si="14"/>
        <v/>
      </c>
      <c r="Z50" s="44" t="str">
        <f ca="1">IF(Y50="","",IF(Y50&lt;=Simulation!$K$7,"YES","NO"))</f>
        <v/>
      </c>
      <c r="AA50" s="27" t="str">
        <f t="shared" ca="1" si="15"/>
        <v/>
      </c>
      <c r="AB50" s="44" t="str">
        <f ca="1">IF(Z50="NO",IF(AA50&lt;=Simulation!$K$9,D50,E50),"")</f>
        <v/>
      </c>
      <c r="AD50" s="44">
        <f t="shared" ca="1" si="16"/>
        <v>15</v>
      </c>
      <c r="AE50" s="6" t="str">
        <f t="shared" ca="1" si="17"/>
        <v>-</v>
      </c>
      <c r="AF50" s="44">
        <f t="shared" ca="1" si="18"/>
        <v>19</v>
      </c>
      <c r="AH50" s="44" t="str">
        <f t="shared" ca="1" si="77"/>
        <v/>
      </c>
      <c r="AI50" s="44" t="str">
        <f t="shared" ca="1" si="77"/>
        <v/>
      </c>
      <c r="AJ50" s="44" t="str">
        <f t="shared" ca="1" si="77"/>
        <v/>
      </c>
      <c r="AL50" s="44">
        <f ca="1">IF(AL49&lt;&gt;"",IF(AND(AL49&lt;60*Simulation!$K$8, AL49+AM50&lt;60*Simulation!$K$8),AL49+AM50,""),"")</f>
        <v>621</v>
      </c>
      <c r="AM50" s="44">
        <f ca="1">IF(AL49&lt;&gt;"",IF(AND(BL49&lt;&gt;"", AN49=BL49),RANDBETWEEN(Simulation!$N$6,Simulation!$P$6),RANDBETWEEN(Simulation!$N$5,Simulation!$P$5)),"")</f>
        <v>11</v>
      </c>
      <c r="AN50" s="44">
        <f t="shared" ca="1" si="65"/>
        <v>8</v>
      </c>
      <c r="AO50" s="44">
        <f t="shared" ca="1" si="19"/>
        <v>5</v>
      </c>
      <c r="AP50" s="27">
        <f t="shared" ca="1" si="20"/>
        <v>0.56863447191263916</v>
      </c>
      <c r="AQ50" s="44">
        <f t="shared" ca="1" si="21"/>
        <v>38</v>
      </c>
      <c r="AR50" s="44" t="str">
        <f ca="1">IF(AL50&lt;&gt;"",VLOOKUP(AQ50,'Players Stats'!$C$88:$D$127,2),"")</f>
        <v>Small Forward</v>
      </c>
      <c r="AS50" s="44" t="str">
        <f ca="1">IF(AL50&lt;&gt;"",VLOOKUP(AQ50,'Players Stats'!$C$88:$E$127,3),"")</f>
        <v>Kawhi Leonard</v>
      </c>
      <c r="AT50" s="27">
        <f t="shared" ca="1" si="22"/>
        <v>0.99218168112232608</v>
      </c>
      <c r="AU50" s="44">
        <f ca="1">IF(AL50&lt;&gt;"",VLOOKUP('Semi 2'!AQ50-5*('Semi 2'!AN50-1),'Players Stats'!$B$136:$J$140,1+AO50),"")</f>
        <v>0.13515000000000002</v>
      </c>
      <c r="AV50" s="44" t="str">
        <f t="shared" ca="1" si="66"/>
        <v>NO</v>
      </c>
      <c r="AW50" s="27">
        <f t="shared" ca="1" si="23"/>
        <v>7.2736492861557256E-2</v>
      </c>
      <c r="AX50" s="44">
        <f ca="1">IF(AL50&lt;&gt;"",IF(AV50="NO",VLOOKUP(AQ50,'Players Stats'!$C$88:$I$127,7),""),"")</f>
        <v>0.24793388429752067</v>
      </c>
      <c r="AY50" s="44">
        <f t="shared" ca="1" si="67"/>
        <v>3</v>
      </c>
      <c r="AZ50" s="27">
        <f t="shared" ca="1" si="24"/>
        <v>0.44956863668925651</v>
      </c>
      <c r="BA50" s="44">
        <f ca="1">IF(AV50="NO",VLOOKUP(AQ50,'Players Stats'!$C$88:$H$127,7-'Semi 2'!AY50),"")</f>
        <v>0.374</v>
      </c>
      <c r="BB50" s="44">
        <f t="shared" ca="1" si="68"/>
        <v>0</v>
      </c>
      <c r="BC50" s="27" t="str">
        <f t="shared" ca="1" si="25"/>
        <v/>
      </c>
      <c r="BD50" s="44" t="str">
        <f ca="1">IF(BC50="","",IF(BC50&lt;=VLOOKUP(AQ50,'Players Stats'!$C$88:$L$127,10),"YES","NO"))</f>
        <v/>
      </c>
      <c r="BE50" s="27" t="str">
        <f t="shared" ca="1" si="26"/>
        <v/>
      </c>
      <c r="BF50" s="44" t="str">
        <f ca="1">IF(BD50="YES",IF(BE50&lt;=VLOOKUP(AQ50,'Players Stats'!$C$88:$H$127,6),1,0),"")</f>
        <v/>
      </c>
      <c r="BG50" s="27" t="str">
        <f t="shared" ca="1" si="27"/>
        <v/>
      </c>
      <c r="BH50" s="44" t="str">
        <f ca="1">IF(AND(BD50="YES",BG50&lt;&gt;""),IF(BG50&lt;=VLOOKUP(AQ50,'Players Stats'!$C$88:$H$127,6),1,0),"")</f>
        <v/>
      </c>
      <c r="BI50" s="27" t="str">
        <f t="shared" ca="1" si="28"/>
        <v/>
      </c>
      <c r="BJ50" s="44" t="str">
        <f ca="1">IF(BI50="","",IF(BI50&lt;=Simulation!$K$7,"YES","NO"))</f>
        <v/>
      </c>
      <c r="BK50" s="27" t="str">
        <f t="shared" ca="1" si="29"/>
        <v/>
      </c>
      <c r="BL50" s="44" t="str">
        <f ca="1">IF(BJ50="NO",IF(BK50&lt;=Simulation!$K$9,AN50,AO50),"")</f>
        <v/>
      </c>
      <c r="BN50" s="44">
        <f t="shared" ca="1" si="30"/>
        <v>16</v>
      </c>
      <c r="BO50" s="6" t="str">
        <f t="shared" ca="1" si="31"/>
        <v>-</v>
      </c>
      <c r="BP50" s="44">
        <f t="shared" ca="1" si="32"/>
        <v>19</v>
      </c>
      <c r="BR50" s="44" t="str">
        <f t="shared" ca="1" si="2"/>
        <v/>
      </c>
      <c r="BS50" s="44" t="str">
        <f t="shared" ca="1" si="2"/>
        <v/>
      </c>
      <c r="BT50" s="44" t="str">
        <f t="shared" ca="1" si="2"/>
        <v/>
      </c>
      <c r="BU50" s="44"/>
      <c r="BV50" s="44">
        <f ca="1">IF(BV49&lt;&gt;"",IF(AND(BV49&lt;60*Simulation!$K$8, BV49+BW50&lt;60*Simulation!$K$8),BV49+BW50,""),"")</f>
        <v>639</v>
      </c>
      <c r="BW50" s="44">
        <f ca="1">IF(BV49&lt;&gt;"",IF(AND(CV49&lt;&gt;"", BX49=CV49),RANDBETWEEN(Simulation!$N$6,Simulation!$P$6),RANDBETWEEN(Simulation!$N$5,Simulation!$P$5)),"")</f>
        <v>23</v>
      </c>
      <c r="BX50" s="44">
        <f t="shared" ca="1" si="69"/>
        <v>5</v>
      </c>
      <c r="BY50" s="44">
        <f t="shared" ca="1" si="33"/>
        <v>8</v>
      </c>
      <c r="BZ50" s="27">
        <f t="shared" ca="1" si="34"/>
        <v>0.76731895408672046</v>
      </c>
      <c r="CA50" s="44">
        <f t="shared" ca="1" si="35"/>
        <v>24</v>
      </c>
      <c r="CB50" s="44" t="str">
        <f ca="1">IF(BV50&lt;&gt;"",VLOOKUP(CA50,'Players Stats'!$C$88:$D$127,2),"")</f>
        <v>Power Forward</v>
      </c>
      <c r="CC50" s="44" t="str">
        <f ca="1">IF(BV50&lt;&gt;"",VLOOKUP(CA50,'Players Stats'!$C$88:$E$127,3),"")</f>
        <v>Serge Ibaka</v>
      </c>
      <c r="CD50" s="27">
        <f t="shared" ca="1" si="36"/>
        <v>0.22080085842488695</v>
      </c>
      <c r="CE50" s="44">
        <f ca="1">IF(BV50&lt;&gt;"",VLOOKUP('Semi 2'!CA50-5*('Semi 2'!BX50-1),'Players Stats'!$B$136:$J$140,1+BY50),"")</f>
        <v>0.14340000000000003</v>
      </c>
      <c r="CF50" s="44" t="str">
        <f t="shared" ca="1" si="70"/>
        <v>NO</v>
      </c>
      <c r="CG50" s="27">
        <f t="shared" ca="1" si="37"/>
        <v>0.39255425962964907</v>
      </c>
      <c r="CH50" s="44">
        <f ca="1">IF(BV50&lt;&gt;"",IF(CF50="NO",VLOOKUP(CA50,'Players Stats'!$C$88:$I$127,7),""),"")</f>
        <v>6.7307692307692318E-2</v>
      </c>
      <c r="CI50" s="44">
        <f t="shared" ca="1" si="71"/>
        <v>2</v>
      </c>
      <c r="CJ50" s="27">
        <f t="shared" ca="1" si="38"/>
        <v>8.7932046351757442E-3</v>
      </c>
      <c r="CK50" s="44">
        <f ca="1">IF(CF50="NO",VLOOKUP(CA50,'Players Stats'!$C$88:$H$127,7-'Semi 2'!CI50),"")</f>
        <v>0.57299999999999995</v>
      </c>
      <c r="CL50" s="44">
        <f t="shared" ca="1" si="72"/>
        <v>2</v>
      </c>
      <c r="CM50" s="27">
        <f t="shared" ca="1" si="39"/>
        <v>0.46823039304471903</v>
      </c>
      <c r="CN50" s="44" t="str">
        <f ca="1">IF(CM50="","",IF(CM50&lt;=VLOOKUP(CA50,'Players Stats'!$C$88:$L$127,10),"YES","NO"))</f>
        <v>NO</v>
      </c>
      <c r="CO50" s="27" t="str">
        <f t="shared" ca="1" si="40"/>
        <v/>
      </c>
      <c r="CP50" s="44" t="str">
        <f ca="1">IF(CN50="YES",IF(CO50&lt;=VLOOKUP(CA50,'Players Stats'!$C$88:$H$127,6),1,0),"")</f>
        <v/>
      </c>
      <c r="CQ50" s="27" t="str">
        <f t="shared" ca="1" si="41"/>
        <v/>
      </c>
      <c r="CR50" s="44" t="str">
        <f ca="1">IF(AND(CN50="YES",CQ50&lt;&gt;""),IF(CQ50&lt;=VLOOKUP(CA50,'Players Stats'!$C$88:$H$127,6),1,0),"")</f>
        <v/>
      </c>
      <c r="CS50" s="27" t="str">
        <f t="shared" ca="1" si="42"/>
        <v/>
      </c>
      <c r="CT50" s="44" t="str">
        <f ca="1">IF(CS50="","",IF(CS50&lt;=Simulation!$K$7,"YES","NO"))</f>
        <v/>
      </c>
      <c r="CU50" s="27" t="str">
        <f t="shared" ca="1" si="43"/>
        <v/>
      </c>
      <c r="CV50" s="44" t="str">
        <f ca="1">IF(CT50="NO",IF(CU50&lt;=Simulation!$K$9,BX50,BY50),"")</f>
        <v/>
      </c>
      <c r="CX50" s="44">
        <f t="shared" ca="1" si="44"/>
        <v>19</v>
      </c>
      <c r="CY50" s="6" t="str">
        <f t="shared" ca="1" si="45"/>
        <v>-</v>
      </c>
      <c r="CZ50" s="44">
        <f t="shared" ca="1" si="46"/>
        <v>22</v>
      </c>
      <c r="DB50" s="44" t="str">
        <f t="shared" ca="1" si="3"/>
        <v/>
      </c>
      <c r="DC50" s="44" t="str">
        <f t="shared" ca="1" si="3"/>
        <v/>
      </c>
      <c r="DD50" s="44" t="str">
        <f t="shared" ca="1" si="3"/>
        <v/>
      </c>
      <c r="DE50" s="44"/>
      <c r="DF50" s="44">
        <f ca="1">IF(DF49&lt;&gt;"",IF(AND(DF49&lt;60*Simulation!$K$8, DF49+DG50&lt;60*Simulation!$K$8),DF49+DG50,""),"")</f>
        <v>521</v>
      </c>
      <c r="DG50" s="44">
        <f ca="1">IF(DF49&lt;&gt;"",IF(AND(EF49&lt;&gt;"", DH49=EF49),RANDBETWEEN(Simulation!$N$6,Simulation!$P$6),RANDBETWEEN(Simulation!$N$5,Simulation!$P$5)),"")</f>
        <v>21</v>
      </c>
      <c r="DH50" s="44">
        <f t="shared" ca="1" si="73"/>
        <v>8</v>
      </c>
      <c r="DI50" s="44">
        <f t="shared" ca="1" si="47"/>
        <v>5</v>
      </c>
      <c r="DJ50" s="27">
        <f t="shared" ca="1" si="48"/>
        <v>4.1469596289713584E-2</v>
      </c>
      <c r="DK50" s="44">
        <f t="shared" ca="1" si="49"/>
        <v>36</v>
      </c>
      <c r="DL50" s="44" t="str">
        <f ca="1">IF(DF50&lt;&gt;"",VLOOKUP(DK50,'Players Stats'!$C$88:$D$127,2),"")</f>
        <v>Point Guard</v>
      </c>
      <c r="DM50" s="44" t="str">
        <f ca="1">IF(DF50&lt;&gt;"",VLOOKUP(DK50,'Players Stats'!$C$88:$E$127,3),"")</f>
        <v>Danny Green</v>
      </c>
      <c r="DN50" s="27">
        <f t="shared" ca="1" si="50"/>
        <v>0.78778781532998332</v>
      </c>
      <c r="DO50" s="44">
        <f ca="1">IF(DF50&lt;&gt;"",VLOOKUP('Semi 2'!DK50-5*('Semi 2'!DH50-1),'Players Stats'!$B$136:$J$140,1+DI50),"")</f>
        <v>8.5750000000000007E-2</v>
      </c>
      <c r="DP50" s="44" t="str">
        <f t="shared" ca="1" si="74"/>
        <v>NO</v>
      </c>
      <c r="DQ50" s="27">
        <f t="shared" ca="1" si="51"/>
        <v>0.29495768944954248</v>
      </c>
      <c r="DR50" s="44">
        <f ca="1">IF(DF50&lt;&gt;"",IF(DP50="NO",VLOOKUP(DK50,'Players Stats'!$C$88:$I$127,7),""),"")</f>
        <v>0.38518518518518519</v>
      </c>
      <c r="DS50" s="44">
        <f t="shared" ca="1" si="75"/>
        <v>3</v>
      </c>
      <c r="DT50" s="27">
        <f t="shared" ca="1" si="52"/>
        <v>0.51894268027020352</v>
      </c>
      <c r="DU50" s="44">
        <f ca="1">IF(DP50="NO",VLOOKUP(DK50,'Players Stats'!$C$88:$H$127,7-'Semi 2'!DS50),"")</f>
        <v>0.42899999999999999</v>
      </c>
      <c r="DV50" s="44">
        <f t="shared" ca="1" si="76"/>
        <v>0</v>
      </c>
      <c r="DW50" s="27" t="str">
        <f t="shared" ca="1" si="53"/>
        <v/>
      </c>
      <c r="DX50" s="44" t="str">
        <f ca="1">IF(DW50="","",IF(DW50&lt;=VLOOKUP(DK50,'Players Stats'!$C$88:$L$127,10),"YES","NO"))</f>
        <v/>
      </c>
      <c r="DY50" s="27" t="str">
        <f t="shared" ca="1" si="54"/>
        <v/>
      </c>
      <c r="DZ50" s="44" t="str">
        <f ca="1">IF(DX50="YES",IF(DY50&lt;=VLOOKUP(DK50,'Players Stats'!$C$88:$H$127,6),1,0),"")</f>
        <v/>
      </c>
      <c r="EA50" s="27" t="str">
        <f t="shared" ca="1" si="55"/>
        <v/>
      </c>
      <c r="EB50" s="44" t="str">
        <f ca="1">IF(AND(DX50="YES",EA50&lt;&gt;""),IF(EA50&lt;=VLOOKUP(DK50,'Players Stats'!$C$88:$H$127,6),1,0),"")</f>
        <v/>
      </c>
      <c r="EC50" s="27" t="str">
        <f t="shared" ca="1" si="56"/>
        <v/>
      </c>
      <c r="ED50" s="44" t="str">
        <f ca="1">IF(EC50="","",IF(EC50&lt;=Simulation!$K$7,"YES","NO"))</f>
        <v/>
      </c>
      <c r="EE50" s="27" t="str">
        <f t="shared" ca="1" si="57"/>
        <v/>
      </c>
      <c r="EF50" s="44" t="str">
        <f ca="1">IF(ED50="NO",IF(EE50&lt;=Simulation!$K$9,DH50,DI50),"")</f>
        <v/>
      </c>
      <c r="EH50" s="44">
        <f t="shared" ca="1" si="58"/>
        <v>22</v>
      </c>
      <c r="EI50" s="6" t="str">
        <f t="shared" ca="1" si="59"/>
        <v>-</v>
      </c>
      <c r="EJ50" s="44">
        <f t="shared" ca="1" si="60"/>
        <v>20</v>
      </c>
      <c r="EL50" s="44" t="str">
        <f t="shared" ca="1" si="4"/>
        <v/>
      </c>
      <c r="EM50" s="44" t="str">
        <f t="shared" ca="1" si="4"/>
        <v/>
      </c>
      <c r="EN50" s="44" t="str">
        <f t="shared" ca="1" si="4"/>
        <v/>
      </c>
    </row>
    <row r="51" spans="2:144">
      <c r="B51" s="44">
        <f ca="1">IF(B50&lt;&gt;"",IF(AND(B50&lt;60*Simulation!$K$8, B50+C51&lt;60*Simulation!$K$8),B50+C51,""),"")</f>
        <v>586</v>
      </c>
      <c r="C51" s="44">
        <f ca="1">IF(B50&lt;&gt;"",IF(AND(AB50&lt;&gt;"", D50=AB50),RANDBETWEEN(Simulation!$N$6,Simulation!$P$6),RANDBETWEEN(Simulation!$N$5,Simulation!$P$5)),"")</f>
        <v>16</v>
      </c>
      <c r="D51" s="44">
        <f t="shared" ca="1" si="61"/>
        <v>5</v>
      </c>
      <c r="E51" s="44">
        <f t="shared" ca="1" si="5"/>
        <v>8</v>
      </c>
      <c r="F51" s="27">
        <f t="shared" ca="1" si="6"/>
        <v>0.28558282088891729</v>
      </c>
      <c r="G51" s="44">
        <f t="shared" ca="1" si="7"/>
        <v>22</v>
      </c>
      <c r="H51" s="44" t="str">
        <f ca="1">IF(B51&lt;&gt;"",VLOOKUP(G51,'Players Stats'!$C$88:$D$127,2),"")</f>
        <v>Shooting Guard</v>
      </c>
      <c r="I51" s="44" t="str">
        <f ca="1">IF(B51&lt;&gt;"",VLOOKUP(G51,'Players Stats'!$C$88:$E$127,3),"")</f>
        <v>Thabo Sefolosha</v>
      </c>
      <c r="J51" s="27">
        <f t="shared" ca="1" si="8"/>
        <v>0.63893462397689027</v>
      </c>
      <c r="K51" s="44">
        <f ca="1">IF(B51&lt;&gt;"",VLOOKUP('Semi 2'!G51-5*('Semi 2'!D51-1),'Players Stats'!$B$136:$J$140,1+E51),"")</f>
        <v>4.4549999999999999E-2</v>
      </c>
      <c r="L51" s="44" t="str">
        <f t="shared" ca="1" si="62"/>
        <v>NO</v>
      </c>
      <c r="M51" s="27">
        <f t="shared" ca="1" si="9"/>
        <v>0.98307542459778463</v>
      </c>
      <c r="N51" s="44">
        <f ca="1">IF(B51&lt;&gt;"",IF(L51="NO",VLOOKUP(G51,'Players Stats'!$C$88:$I$127,7),""),"")</f>
        <v>0.35555555555555557</v>
      </c>
      <c r="O51" s="44">
        <f t="shared" ca="1" si="63"/>
        <v>2</v>
      </c>
      <c r="P51" s="27">
        <f t="shared" ca="1" si="10"/>
        <v>7.0496726564730827E-2</v>
      </c>
      <c r="Q51" s="44">
        <f ca="1">IF(L51="NO",VLOOKUP(G51,'Players Stats'!$C$88:$H$127,7-'Semi 2'!O51),"")</f>
        <v>0.48099999999999998</v>
      </c>
      <c r="R51" s="44">
        <f t="shared" ca="1" si="64"/>
        <v>2</v>
      </c>
      <c r="S51" s="27">
        <f t="shared" ca="1" si="11"/>
        <v>0.37290148721870686</v>
      </c>
      <c r="T51" s="44" t="str">
        <f ca="1">IF(S51="","",IF(S51&lt;=VLOOKUP(G51,'Players Stats'!$C$88:$L$127,10),"YES","NO"))</f>
        <v>NO</v>
      </c>
      <c r="U51" s="27" t="str">
        <f t="shared" ca="1" si="12"/>
        <v/>
      </c>
      <c r="V51" s="44" t="str">
        <f ca="1">IF(T51="YES",IF(U51&lt;=VLOOKUP(G51,'Players Stats'!$C$88:$H$127,6),1,0),"")</f>
        <v/>
      </c>
      <c r="W51" s="27" t="str">
        <f t="shared" ca="1" si="13"/>
        <v/>
      </c>
      <c r="X51" s="44" t="str">
        <f ca="1">IF(AND(T51="YES",W51&lt;&gt;""),IF(W51&lt;=VLOOKUP(G51,'Players Stats'!$C$88:$H$127,6),1,0),"")</f>
        <v/>
      </c>
      <c r="Y51" s="27" t="str">
        <f t="shared" ca="1" si="14"/>
        <v/>
      </c>
      <c r="Z51" s="44" t="str">
        <f ca="1">IF(Y51="","",IF(Y51&lt;=Simulation!$K$7,"YES","NO"))</f>
        <v/>
      </c>
      <c r="AA51" s="27" t="str">
        <f t="shared" ca="1" si="15"/>
        <v/>
      </c>
      <c r="AB51" s="44" t="str">
        <f ca="1">IF(Z51="NO",IF(AA51&lt;=Simulation!$K$9,D51,E51),"")</f>
        <v/>
      </c>
      <c r="AD51" s="44">
        <f t="shared" ca="1" si="16"/>
        <v>17</v>
      </c>
      <c r="AE51" s="6" t="str">
        <f t="shared" ca="1" si="17"/>
        <v>-</v>
      </c>
      <c r="AF51" s="44">
        <f t="shared" ca="1" si="18"/>
        <v>19</v>
      </c>
      <c r="AH51" s="44" t="str">
        <f t="shared" ca="1" si="77"/>
        <v/>
      </c>
      <c r="AI51" s="44" t="str">
        <f t="shared" ca="1" si="77"/>
        <v/>
      </c>
      <c r="AJ51" s="44" t="str">
        <f t="shared" ca="1" si="77"/>
        <v/>
      </c>
      <c r="AL51" s="44">
        <f ca="1">IF(AL50&lt;&gt;"",IF(AND(AL50&lt;60*Simulation!$K$8, AL50+AM51&lt;60*Simulation!$K$8),AL50+AM51,""),"")</f>
        <v>639</v>
      </c>
      <c r="AM51" s="44">
        <f ca="1">IF(AL50&lt;&gt;"",IF(AND(BL50&lt;&gt;"", AN50=BL50),RANDBETWEEN(Simulation!$N$6,Simulation!$P$6),RANDBETWEEN(Simulation!$N$5,Simulation!$P$5)),"")</f>
        <v>18</v>
      </c>
      <c r="AN51" s="44">
        <f t="shared" ca="1" si="65"/>
        <v>5</v>
      </c>
      <c r="AO51" s="44">
        <f t="shared" ca="1" si="19"/>
        <v>8</v>
      </c>
      <c r="AP51" s="27">
        <f t="shared" ca="1" si="20"/>
        <v>0.24320950961992394</v>
      </c>
      <c r="AQ51" s="44">
        <f t="shared" ca="1" si="21"/>
        <v>22</v>
      </c>
      <c r="AR51" s="44" t="str">
        <f ca="1">IF(AL51&lt;&gt;"",VLOOKUP(AQ51,'Players Stats'!$C$88:$D$127,2),"")</f>
        <v>Shooting Guard</v>
      </c>
      <c r="AS51" s="44" t="str">
        <f ca="1">IF(AL51&lt;&gt;"",VLOOKUP(AQ51,'Players Stats'!$C$88:$E$127,3),"")</f>
        <v>Thabo Sefolosha</v>
      </c>
      <c r="AT51" s="27">
        <f t="shared" ca="1" si="22"/>
        <v>0.14979216545356899</v>
      </c>
      <c r="AU51" s="44">
        <f ca="1">IF(AL51&lt;&gt;"",VLOOKUP('Semi 2'!AQ51-5*('Semi 2'!AN51-1),'Players Stats'!$B$136:$J$140,1+AO51),"")</f>
        <v>4.4549999999999999E-2</v>
      </c>
      <c r="AV51" s="44" t="str">
        <f t="shared" ca="1" si="66"/>
        <v>NO</v>
      </c>
      <c r="AW51" s="27">
        <f t="shared" ca="1" si="23"/>
        <v>0.85583096079782672</v>
      </c>
      <c r="AX51" s="44">
        <f ca="1">IF(AL51&lt;&gt;"",IF(AV51="NO",VLOOKUP(AQ51,'Players Stats'!$C$88:$I$127,7),""),"")</f>
        <v>0.35555555555555557</v>
      </c>
      <c r="AY51" s="44">
        <f t="shared" ca="1" si="67"/>
        <v>2</v>
      </c>
      <c r="AZ51" s="27">
        <f t="shared" ca="1" si="24"/>
        <v>0.71729035044276557</v>
      </c>
      <c r="BA51" s="44">
        <f ca="1">IF(AV51="NO",VLOOKUP(AQ51,'Players Stats'!$C$88:$H$127,7-'Semi 2'!AY51),"")</f>
        <v>0.48099999999999998</v>
      </c>
      <c r="BB51" s="44">
        <f t="shared" ca="1" si="68"/>
        <v>0</v>
      </c>
      <c r="BC51" s="27">
        <f t="shared" ca="1" si="25"/>
        <v>0.76225989078812983</v>
      </c>
      <c r="BD51" s="44" t="str">
        <f ca="1">IF(BC51="","",IF(BC51&lt;=VLOOKUP(AQ51,'Players Stats'!$C$88:$L$127,10),"YES","NO"))</f>
        <v>NO</v>
      </c>
      <c r="BE51" s="27" t="str">
        <f t="shared" ca="1" si="26"/>
        <v/>
      </c>
      <c r="BF51" s="44" t="str">
        <f ca="1">IF(BD51="YES",IF(BE51&lt;=VLOOKUP(AQ51,'Players Stats'!$C$88:$H$127,6),1,0),"")</f>
        <v/>
      </c>
      <c r="BG51" s="27" t="str">
        <f t="shared" ca="1" si="27"/>
        <v/>
      </c>
      <c r="BH51" s="44" t="str">
        <f ca="1">IF(AND(BD51="YES",BG51&lt;&gt;""),IF(BG51&lt;=VLOOKUP(AQ51,'Players Stats'!$C$88:$H$127,6),1,0),"")</f>
        <v/>
      </c>
      <c r="BI51" s="27">
        <f t="shared" ca="1" si="28"/>
        <v>6.3463518525826546E-2</v>
      </c>
      <c r="BJ51" s="44" t="str">
        <f ca="1">IF(BI51="","",IF(BI51&lt;=Simulation!$K$7,"YES","NO"))</f>
        <v>YES</v>
      </c>
      <c r="BK51" s="27" t="str">
        <f t="shared" ca="1" si="29"/>
        <v/>
      </c>
      <c r="BL51" s="44" t="str">
        <f ca="1">IF(BJ51="NO",IF(BK51&lt;=Simulation!$K$9,AN51,AO51),"")</f>
        <v/>
      </c>
      <c r="BN51" s="44">
        <f t="shared" ca="1" si="30"/>
        <v>16</v>
      </c>
      <c r="BO51" s="6" t="str">
        <f t="shared" ca="1" si="31"/>
        <v>-</v>
      </c>
      <c r="BP51" s="44">
        <f t="shared" ca="1" si="32"/>
        <v>19</v>
      </c>
      <c r="BR51" s="44" t="str">
        <f t="shared" ca="1" si="2"/>
        <v/>
      </c>
      <c r="BS51" s="44" t="str">
        <f t="shared" ca="1" si="2"/>
        <v/>
      </c>
      <c r="BT51" s="44" t="str">
        <f t="shared" ca="1" si="2"/>
        <v/>
      </c>
      <c r="BU51" s="44"/>
      <c r="BV51" s="44">
        <f ca="1">IF(BV50&lt;&gt;"",IF(AND(BV50&lt;60*Simulation!$K$8, BV50+BW51&lt;60*Simulation!$K$8),BV50+BW51,""),"")</f>
        <v>659</v>
      </c>
      <c r="BW51" s="44">
        <f ca="1">IF(BV50&lt;&gt;"",IF(AND(CV50&lt;&gt;"", BX50=CV50),RANDBETWEEN(Simulation!$N$6,Simulation!$P$6),RANDBETWEEN(Simulation!$N$5,Simulation!$P$5)),"")</f>
        <v>20</v>
      </c>
      <c r="BX51" s="44">
        <f t="shared" ca="1" si="69"/>
        <v>8</v>
      </c>
      <c r="BY51" s="44">
        <f t="shared" ca="1" si="33"/>
        <v>5</v>
      </c>
      <c r="BZ51" s="27">
        <f t="shared" ca="1" si="34"/>
        <v>0.5530150325816594</v>
      </c>
      <c r="CA51" s="44">
        <f t="shared" ca="1" si="35"/>
        <v>38</v>
      </c>
      <c r="CB51" s="44" t="str">
        <f ca="1">IF(BV51&lt;&gt;"",VLOOKUP(CA51,'Players Stats'!$C$88:$D$127,2),"")</f>
        <v>Small Forward</v>
      </c>
      <c r="CC51" s="44" t="str">
        <f ca="1">IF(BV51&lt;&gt;"",VLOOKUP(CA51,'Players Stats'!$C$88:$E$127,3),"")</f>
        <v>Kawhi Leonard</v>
      </c>
      <c r="CD51" s="27">
        <f t="shared" ca="1" si="36"/>
        <v>0.91037004078796191</v>
      </c>
      <c r="CE51" s="44">
        <f ca="1">IF(BV51&lt;&gt;"",VLOOKUP('Semi 2'!CA51-5*('Semi 2'!BX51-1),'Players Stats'!$B$136:$J$140,1+BY51),"")</f>
        <v>0.13515000000000002</v>
      </c>
      <c r="CF51" s="44" t="str">
        <f t="shared" ca="1" si="70"/>
        <v>NO</v>
      </c>
      <c r="CG51" s="27">
        <f t="shared" ca="1" si="37"/>
        <v>0.48478034333760023</v>
      </c>
      <c r="CH51" s="44">
        <f ca="1">IF(BV51&lt;&gt;"",IF(CF51="NO",VLOOKUP(CA51,'Players Stats'!$C$88:$I$127,7),""),"")</f>
        <v>0.24793388429752067</v>
      </c>
      <c r="CI51" s="44">
        <f t="shared" ca="1" si="71"/>
        <v>2</v>
      </c>
      <c r="CJ51" s="27">
        <f t="shared" ca="1" si="38"/>
        <v>0.42229835423837592</v>
      </c>
      <c r="CK51" s="44">
        <f ca="1">IF(CF51="NO",VLOOKUP(CA51,'Players Stats'!$C$88:$H$127,7-'Semi 2'!CI51),"")</f>
        <v>0.49399999999999999</v>
      </c>
      <c r="CL51" s="44">
        <f t="shared" ca="1" si="72"/>
        <v>2</v>
      </c>
      <c r="CM51" s="27">
        <f t="shared" ca="1" si="39"/>
        <v>0.48303724450506713</v>
      </c>
      <c r="CN51" s="44" t="str">
        <f ca="1">IF(CM51="","",IF(CM51&lt;=VLOOKUP(CA51,'Players Stats'!$C$88:$L$127,10),"YES","NO"))</f>
        <v>NO</v>
      </c>
      <c r="CO51" s="27" t="str">
        <f t="shared" ca="1" si="40"/>
        <v/>
      </c>
      <c r="CP51" s="44" t="str">
        <f ca="1">IF(CN51="YES",IF(CO51&lt;=VLOOKUP(CA51,'Players Stats'!$C$88:$H$127,6),1,0),"")</f>
        <v/>
      </c>
      <c r="CQ51" s="27" t="str">
        <f t="shared" ca="1" si="41"/>
        <v/>
      </c>
      <c r="CR51" s="44" t="str">
        <f ca="1">IF(AND(CN51="YES",CQ51&lt;&gt;""),IF(CQ51&lt;=VLOOKUP(CA51,'Players Stats'!$C$88:$H$127,6),1,0),"")</f>
        <v/>
      </c>
      <c r="CS51" s="27" t="str">
        <f t="shared" ca="1" si="42"/>
        <v/>
      </c>
      <c r="CT51" s="44" t="str">
        <f ca="1">IF(CS51="","",IF(CS51&lt;=Simulation!$K$7,"YES","NO"))</f>
        <v/>
      </c>
      <c r="CU51" s="27" t="str">
        <f t="shared" ca="1" si="43"/>
        <v/>
      </c>
      <c r="CV51" s="44" t="str">
        <f ca="1">IF(CT51="NO",IF(CU51&lt;=Simulation!$K$9,BX51,BY51),"")</f>
        <v/>
      </c>
      <c r="CX51" s="44">
        <f t="shared" ca="1" si="44"/>
        <v>19</v>
      </c>
      <c r="CY51" s="6" t="str">
        <f t="shared" ca="1" si="45"/>
        <v>-</v>
      </c>
      <c r="CZ51" s="44">
        <f t="shared" ca="1" si="46"/>
        <v>24</v>
      </c>
      <c r="DB51" s="44" t="str">
        <f t="shared" ca="1" si="3"/>
        <v/>
      </c>
      <c r="DC51" s="44" t="str">
        <f t="shared" ca="1" si="3"/>
        <v/>
      </c>
      <c r="DD51" s="44" t="str">
        <f t="shared" ca="1" si="3"/>
        <v/>
      </c>
      <c r="DE51" s="44"/>
      <c r="DF51" s="44">
        <f ca="1">IF(DF50&lt;&gt;"",IF(AND(DF50&lt;60*Simulation!$K$8, DF50+DG51&lt;60*Simulation!$K$8),DF50+DG51,""),"")</f>
        <v>532</v>
      </c>
      <c r="DG51" s="44">
        <f ca="1">IF(DF50&lt;&gt;"",IF(AND(EF50&lt;&gt;"", DH50=EF50),RANDBETWEEN(Simulation!$N$6,Simulation!$P$6),RANDBETWEEN(Simulation!$N$5,Simulation!$P$5)),"")</f>
        <v>11</v>
      </c>
      <c r="DH51" s="44">
        <f t="shared" ca="1" si="73"/>
        <v>5</v>
      </c>
      <c r="DI51" s="44">
        <f t="shared" ca="1" si="47"/>
        <v>8</v>
      </c>
      <c r="DJ51" s="27">
        <f t="shared" ca="1" si="48"/>
        <v>0.32654952834345041</v>
      </c>
      <c r="DK51" s="44">
        <f t="shared" ca="1" si="49"/>
        <v>22</v>
      </c>
      <c r="DL51" s="44" t="str">
        <f ca="1">IF(DF51&lt;&gt;"",VLOOKUP(DK51,'Players Stats'!$C$88:$D$127,2),"")</f>
        <v>Shooting Guard</v>
      </c>
      <c r="DM51" s="44" t="str">
        <f ca="1">IF(DF51&lt;&gt;"",VLOOKUP(DK51,'Players Stats'!$C$88:$E$127,3),"")</f>
        <v>Thabo Sefolosha</v>
      </c>
      <c r="DN51" s="27">
        <f t="shared" ca="1" si="50"/>
        <v>0.54431028508176182</v>
      </c>
      <c r="DO51" s="44">
        <f ca="1">IF(DF51&lt;&gt;"",VLOOKUP('Semi 2'!DK51-5*('Semi 2'!DH51-1),'Players Stats'!$B$136:$J$140,1+DI51),"")</f>
        <v>4.4549999999999999E-2</v>
      </c>
      <c r="DP51" s="44" t="str">
        <f t="shared" ca="1" si="74"/>
        <v>NO</v>
      </c>
      <c r="DQ51" s="27">
        <f t="shared" ca="1" si="51"/>
        <v>0.83008665424874473</v>
      </c>
      <c r="DR51" s="44">
        <f ca="1">IF(DF51&lt;&gt;"",IF(DP51="NO",VLOOKUP(DK51,'Players Stats'!$C$88:$I$127,7),""),"")</f>
        <v>0.35555555555555557</v>
      </c>
      <c r="DS51" s="44">
        <f t="shared" ca="1" si="75"/>
        <v>2</v>
      </c>
      <c r="DT51" s="27">
        <f t="shared" ca="1" si="52"/>
        <v>0.33213117227889477</v>
      </c>
      <c r="DU51" s="44">
        <f ca="1">IF(DP51="NO",VLOOKUP(DK51,'Players Stats'!$C$88:$H$127,7-'Semi 2'!DS51),"")</f>
        <v>0.48099999999999998</v>
      </c>
      <c r="DV51" s="44">
        <f t="shared" ca="1" si="76"/>
        <v>2</v>
      </c>
      <c r="DW51" s="27">
        <f t="shared" ca="1" si="53"/>
        <v>0.57349058307617828</v>
      </c>
      <c r="DX51" s="44" t="str">
        <f ca="1">IF(DW51="","",IF(DW51&lt;=VLOOKUP(DK51,'Players Stats'!$C$88:$L$127,10),"YES","NO"))</f>
        <v>NO</v>
      </c>
      <c r="DY51" s="27" t="str">
        <f t="shared" ca="1" si="54"/>
        <v/>
      </c>
      <c r="DZ51" s="44" t="str">
        <f ca="1">IF(DX51="YES",IF(DY51&lt;=VLOOKUP(DK51,'Players Stats'!$C$88:$H$127,6),1,0),"")</f>
        <v/>
      </c>
      <c r="EA51" s="27" t="str">
        <f t="shared" ca="1" si="55"/>
        <v/>
      </c>
      <c r="EB51" s="44" t="str">
        <f ca="1">IF(AND(DX51="YES",EA51&lt;&gt;""),IF(EA51&lt;=VLOOKUP(DK51,'Players Stats'!$C$88:$H$127,6),1,0),"")</f>
        <v/>
      </c>
      <c r="EC51" s="27" t="str">
        <f t="shared" ca="1" si="56"/>
        <v/>
      </c>
      <c r="ED51" s="44" t="str">
        <f ca="1">IF(EC51="","",IF(EC51&lt;=Simulation!$K$7,"YES","NO"))</f>
        <v/>
      </c>
      <c r="EE51" s="27" t="str">
        <f t="shared" ca="1" si="57"/>
        <v/>
      </c>
      <c r="EF51" s="44" t="str">
        <f ca="1">IF(ED51="NO",IF(EE51&lt;=Simulation!$K$9,DH51,DI51),"")</f>
        <v/>
      </c>
      <c r="EH51" s="44">
        <f t="shared" ca="1" si="58"/>
        <v>24</v>
      </c>
      <c r="EI51" s="6" t="str">
        <f t="shared" ca="1" si="59"/>
        <v>-</v>
      </c>
      <c r="EJ51" s="44">
        <f t="shared" ca="1" si="60"/>
        <v>20</v>
      </c>
      <c r="EL51" s="44" t="str">
        <f t="shared" ca="1" si="4"/>
        <v/>
      </c>
      <c r="EM51" s="44" t="str">
        <f t="shared" ca="1" si="4"/>
        <v/>
      </c>
      <c r="EN51" s="44" t="str">
        <f t="shared" ca="1" si="4"/>
        <v/>
      </c>
    </row>
    <row r="52" spans="2:144">
      <c r="B52" s="44">
        <f ca="1">IF(B51&lt;&gt;"",IF(AND(B51&lt;60*Simulation!$K$8, B51+C52&lt;60*Simulation!$K$8),B51+C52,""),"")</f>
        <v>602</v>
      </c>
      <c r="C52" s="44">
        <f ca="1">IF(B51&lt;&gt;"",IF(AND(AB51&lt;&gt;"", D51=AB51),RANDBETWEEN(Simulation!$N$6,Simulation!$P$6),RANDBETWEEN(Simulation!$N$5,Simulation!$P$5)),"")</f>
        <v>16</v>
      </c>
      <c r="D52" s="44">
        <f t="shared" ca="1" si="61"/>
        <v>8</v>
      </c>
      <c r="E52" s="44">
        <f t="shared" ca="1" si="5"/>
        <v>5</v>
      </c>
      <c r="F52" s="27">
        <f t="shared" ca="1" si="6"/>
        <v>0.32525366422177637</v>
      </c>
      <c r="G52" s="44">
        <f t="shared" ca="1" si="7"/>
        <v>37</v>
      </c>
      <c r="H52" s="44" t="str">
        <f ca="1">IF(B52&lt;&gt;"",VLOOKUP(G52,'Players Stats'!$C$88:$D$127,2),"")</f>
        <v>Shooting Guard</v>
      </c>
      <c r="I52" s="44" t="str">
        <f ca="1">IF(B52&lt;&gt;"",VLOOKUP(G52,'Players Stats'!$C$88:$E$127,3),"")</f>
        <v>Tony Parker</v>
      </c>
      <c r="J52" s="27">
        <f t="shared" ca="1" si="8"/>
        <v>0.10229920459530195</v>
      </c>
      <c r="K52" s="44">
        <f ca="1">IF(B52&lt;&gt;"",VLOOKUP('Semi 2'!G52-5*('Semi 2'!D52-1),'Players Stats'!$B$136:$J$140,1+E52),"")</f>
        <v>0.10769999999999999</v>
      </c>
      <c r="L52" s="44" t="str">
        <f t="shared" ca="1" si="62"/>
        <v>YES</v>
      </c>
      <c r="M52" s="27" t="str">
        <f t="shared" ca="1" si="9"/>
        <v/>
      </c>
      <c r="N52" s="44" t="str">
        <f ca="1">IF(B52&lt;&gt;"",IF(L52="NO",VLOOKUP(G52,'Players Stats'!$C$88:$I$127,7),""),"")</f>
        <v/>
      </c>
      <c r="O52" s="44" t="str">
        <f t="shared" ca="1" si="63"/>
        <v/>
      </c>
      <c r="P52" s="27" t="str">
        <f t="shared" ca="1" si="10"/>
        <v/>
      </c>
      <c r="Q52" s="44" t="str">
        <f ca="1">IF(L52="NO",VLOOKUP(G52,'Players Stats'!$C$88:$H$127,7-'Semi 2'!O52),"")</f>
        <v/>
      </c>
      <c r="R52" s="44" t="str">
        <f t="shared" ca="1" si="64"/>
        <v/>
      </c>
      <c r="S52" s="27" t="str">
        <f t="shared" ca="1" si="11"/>
        <v/>
      </c>
      <c r="T52" s="44" t="str">
        <f ca="1">IF(S52="","",IF(S52&lt;=VLOOKUP(G52,'Players Stats'!$C$88:$L$127,10),"YES","NO"))</f>
        <v/>
      </c>
      <c r="U52" s="27" t="str">
        <f t="shared" ca="1" si="12"/>
        <v/>
      </c>
      <c r="V52" s="44" t="str">
        <f ca="1">IF(T52="YES",IF(U52&lt;=VLOOKUP(G52,'Players Stats'!$C$88:$H$127,6),1,0),"")</f>
        <v/>
      </c>
      <c r="W52" s="27" t="str">
        <f t="shared" ca="1" si="13"/>
        <v/>
      </c>
      <c r="X52" s="44" t="str">
        <f ca="1">IF(AND(T52="YES",W52&lt;&gt;""),IF(W52&lt;=VLOOKUP(G52,'Players Stats'!$C$88:$H$127,6),1,0),"")</f>
        <v/>
      </c>
      <c r="Y52" s="27" t="str">
        <f t="shared" ca="1" si="14"/>
        <v/>
      </c>
      <c r="Z52" s="44" t="str">
        <f ca="1">IF(Y52="","",IF(Y52&lt;=Simulation!$K$7,"YES","NO"))</f>
        <v/>
      </c>
      <c r="AA52" s="27" t="str">
        <f t="shared" ca="1" si="15"/>
        <v/>
      </c>
      <c r="AB52" s="44" t="str">
        <f ca="1">IF(Z52="NO",IF(AA52&lt;=Simulation!$K$9,D52,E52),"")</f>
        <v/>
      </c>
      <c r="AD52" s="44">
        <f t="shared" ca="1" si="16"/>
        <v>17</v>
      </c>
      <c r="AE52" s="6" t="str">
        <f t="shared" ca="1" si="17"/>
        <v>-</v>
      </c>
      <c r="AF52" s="44">
        <f t="shared" ca="1" si="18"/>
        <v>19</v>
      </c>
      <c r="AH52" s="44" t="str">
        <f t="shared" ca="1" si="77"/>
        <v/>
      </c>
      <c r="AI52" s="44" t="str">
        <f t="shared" ca="1" si="77"/>
        <v/>
      </c>
      <c r="AJ52" s="44" t="str">
        <f t="shared" ca="1" si="77"/>
        <v/>
      </c>
      <c r="AL52" s="44">
        <f ca="1">IF(AL51&lt;&gt;"",IF(AND(AL51&lt;60*Simulation!$K$8, AL51+AM52&lt;60*Simulation!$K$8),AL51+AM52,""),"")</f>
        <v>653</v>
      </c>
      <c r="AM52" s="44">
        <f ca="1">IF(AL51&lt;&gt;"",IF(AND(BL51&lt;&gt;"", AN51=BL51),RANDBETWEEN(Simulation!$N$6,Simulation!$P$6),RANDBETWEEN(Simulation!$N$5,Simulation!$P$5)),"")</f>
        <v>14</v>
      </c>
      <c r="AN52" s="44">
        <f t="shared" ca="1" si="65"/>
        <v>8</v>
      </c>
      <c r="AO52" s="44">
        <f t="shared" ca="1" si="19"/>
        <v>5</v>
      </c>
      <c r="AP52" s="27">
        <f t="shared" ca="1" si="20"/>
        <v>0.30172616846272715</v>
      </c>
      <c r="AQ52" s="44">
        <f t="shared" ca="1" si="21"/>
        <v>37</v>
      </c>
      <c r="AR52" s="44" t="str">
        <f ca="1">IF(AL52&lt;&gt;"",VLOOKUP(AQ52,'Players Stats'!$C$88:$D$127,2),"")</f>
        <v>Shooting Guard</v>
      </c>
      <c r="AS52" s="44" t="str">
        <f ca="1">IF(AL52&lt;&gt;"",VLOOKUP(AQ52,'Players Stats'!$C$88:$E$127,3),"")</f>
        <v>Tony Parker</v>
      </c>
      <c r="AT52" s="27">
        <f t="shared" ca="1" si="22"/>
        <v>0.90316091152627997</v>
      </c>
      <c r="AU52" s="44">
        <f ca="1">IF(AL52&lt;&gt;"",VLOOKUP('Semi 2'!AQ52-5*('Semi 2'!AN52-1),'Players Stats'!$B$136:$J$140,1+AO52),"")</f>
        <v>0.10769999999999999</v>
      </c>
      <c r="AV52" s="44" t="str">
        <f t="shared" ca="1" si="66"/>
        <v>NO</v>
      </c>
      <c r="AW52" s="27">
        <f t="shared" ca="1" si="23"/>
        <v>0.80192214168736464</v>
      </c>
      <c r="AX52" s="44">
        <f ca="1">IF(AL52&lt;&gt;"",IF(AV52="NO",VLOOKUP(AQ52,'Players Stats'!$C$88:$I$127,7),""),"")</f>
        <v>6.2111801242236017E-2</v>
      </c>
      <c r="AY52" s="44">
        <f t="shared" ca="1" si="67"/>
        <v>2</v>
      </c>
      <c r="AZ52" s="27">
        <f t="shared" ca="1" si="24"/>
        <v>0.5929355990382662</v>
      </c>
      <c r="BA52" s="44">
        <f ca="1">IF(AV52="NO",VLOOKUP(AQ52,'Players Stats'!$C$88:$H$127,7-'Semi 2'!AY52),"")</f>
        <v>0.52200000000000002</v>
      </c>
      <c r="BB52" s="44">
        <f t="shared" ca="1" si="68"/>
        <v>0</v>
      </c>
      <c r="BC52" s="27">
        <f t="shared" ca="1" si="25"/>
        <v>0.44838819643474004</v>
      </c>
      <c r="BD52" s="44" t="str">
        <f ca="1">IF(BC52="","",IF(BC52&lt;=VLOOKUP(AQ52,'Players Stats'!$C$88:$L$127,10),"YES","NO"))</f>
        <v>NO</v>
      </c>
      <c r="BE52" s="27" t="str">
        <f t="shared" ca="1" si="26"/>
        <v/>
      </c>
      <c r="BF52" s="44" t="str">
        <f ca="1">IF(BD52="YES",IF(BE52&lt;=VLOOKUP(AQ52,'Players Stats'!$C$88:$H$127,6),1,0),"")</f>
        <v/>
      </c>
      <c r="BG52" s="27" t="str">
        <f t="shared" ca="1" si="27"/>
        <v/>
      </c>
      <c r="BH52" s="44" t="str">
        <f ca="1">IF(AND(BD52="YES",BG52&lt;&gt;""),IF(BG52&lt;=VLOOKUP(AQ52,'Players Stats'!$C$88:$H$127,6),1,0),"")</f>
        <v/>
      </c>
      <c r="BI52" s="27">
        <f t="shared" ca="1" si="28"/>
        <v>0.32865014504267798</v>
      </c>
      <c r="BJ52" s="44" t="str">
        <f ca="1">IF(BI52="","",IF(BI52&lt;=Simulation!$K$7,"YES","NO"))</f>
        <v>NO</v>
      </c>
      <c r="BK52" s="27">
        <f t="shared" ca="1" si="29"/>
        <v>0.13117903674733988</v>
      </c>
      <c r="BL52" s="44">
        <f ca="1">IF(BJ52="NO",IF(BK52&lt;=Simulation!$K$9,AN52,AO52),"")</f>
        <v>8</v>
      </c>
      <c r="BN52" s="44">
        <f t="shared" ca="1" si="30"/>
        <v>16</v>
      </c>
      <c r="BO52" s="6" t="str">
        <f t="shared" ca="1" si="31"/>
        <v>-</v>
      </c>
      <c r="BP52" s="44">
        <f t="shared" ca="1" si="32"/>
        <v>19</v>
      </c>
      <c r="BR52" s="44" t="str">
        <f t="shared" ca="1" si="2"/>
        <v/>
      </c>
      <c r="BS52" s="44" t="str">
        <f t="shared" ca="1" si="2"/>
        <v/>
      </c>
      <c r="BT52" s="44" t="str">
        <f t="shared" ca="1" si="2"/>
        <v/>
      </c>
      <c r="BU52" s="44"/>
      <c r="BV52" s="44">
        <f ca="1">IF(BV51&lt;&gt;"",IF(AND(BV51&lt;60*Simulation!$K$8, BV51+BW52&lt;60*Simulation!$K$8),BV51+BW52,""),"")</f>
        <v>669</v>
      </c>
      <c r="BW52" s="44">
        <f ca="1">IF(BV51&lt;&gt;"",IF(AND(CV51&lt;&gt;"", BX51=CV51),RANDBETWEEN(Simulation!$N$6,Simulation!$P$6),RANDBETWEEN(Simulation!$N$5,Simulation!$P$5)),"")</f>
        <v>10</v>
      </c>
      <c r="BX52" s="44">
        <f t="shared" ca="1" si="69"/>
        <v>5</v>
      </c>
      <c r="BY52" s="44">
        <f t="shared" ca="1" si="33"/>
        <v>8</v>
      </c>
      <c r="BZ52" s="27">
        <f t="shared" ca="1" si="34"/>
        <v>0.67235614267002375</v>
      </c>
      <c r="CA52" s="44">
        <f t="shared" ca="1" si="35"/>
        <v>24</v>
      </c>
      <c r="CB52" s="44" t="str">
        <f ca="1">IF(BV52&lt;&gt;"",VLOOKUP(CA52,'Players Stats'!$C$88:$D$127,2),"")</f>
        <v>Power Forward</v>
      </c>
      <c r="CC52" s="44" t="str">
        <f ca="1">IF(BV52&lt;&gt;"",VLOOKUP(CA52,'Players Stats'!$C$88:$E$127,3),"")</f>
        <v>Serge Ibaka</v>
      </c>
      <c r="CD52" s="27">
        <f t="shared" ca="1" si="36"/>
        <v>0.89601621809933518</v>
      </c>
      <c r="CE52" s="44">
        <f ca="1">IF(BV52&lt;&gt;"",VLOOKUP('Semi 2'!CA52-5*('Semi 2'!BX52-1),'Players Stats'!$B$136:$J$140,1+BY52),"")</f>
        <v>0.14340000000000003</v>
      </c>
      <c r="CF52" s="44" t="str">
        <f t="shared" ca="1" si="70"/>
        <v>NO</v>
      </c>
      <c r="CG52" s="27">
        <f t="shared" ca="1" si="37"/>
        <v>0.22718154179962247</v>
      </c>
      <c r="CH52" s="44">
        <f ca="1">IF(BV52&lt;&gt;"",IF(CF52="NO",VLOOKUP(CA52,'Players Stats'!$C$88:$I$127,7),""),"")</f>
        <v>6.7307692307692318E-2</v>
      </c>
      <c r="CI52" s="44">
        <f t="shared" ca="1" si="71"/>
        <v>2</v>
      </c>
      <c r="CJ52" s="27">
        <f t="shared" ca="1" si="38"/>
        <v>0.62680404902650766</v>
      </c>
      <c r="CK52" s="44">
        <f ca="1">IF(CF52="NO",VLOOKUP(CA52,'Players Stats'!$C$88:$H$127,7-'Semi 2'!CI52),"")</f>
        <v>0.57299999999999995</v>
      </c>
      <c r="CL52" s="44">
        <f t="shared" ca="1" si="72"/>
        <v>0</v>
      </c>
      <c r="CM52" s="27">
        <f t="shared" ca="1" si="39"/>
        <v>0.43546160499236541</v>
      </c>
      <c r="CN52" s="44" t="str">
        <f ca="1">IF(CM52="","",IF(CM52&lt;=VLOOKUP(CA52,'Players Stats'!$C$88:$L$127,10),"YES","NO"))</f>
        <v>NO</v>
      </c>
      <c r="CO52" s="27" t="str">
        <f t="shared" ca="1" si="40"/>
        <v/>
      </c>
      <c r="CP52" s="44" t="str">
        <f ca="1">IF(CN52="YES",IF(CO52&lt;=VLOOKUP(CA52,'Players Stats'!$C$88:$H$127,6),1,0),"")</f>
        <v/>
      </c>
      <c r="CQ52" s="27" t="str">
        <f t="shared" ca="1" si="41"/>
        <v/>
      </c>
      <c r="CR52" s="44" t="str">
        <f ca="1">IF(AND(CN52="YES",CQ52&lt;&gt;""),IF(CQ52&lt;=VLOOKUP(CA52,'Players Stats'!$C$88:$H$127,6),1,0),"")</f>
        <v/>
      </c>
      <c r="CS52" s="27">
        <f t="shared" ca="1" si="42"/>
        <v>0.94557975733335986</v>
      </c>
      <c r="CT52" s="44" t="str">
        <f ca="1">IF(CS52="","",IF(CS52&lt;=Simulation!$K$7,"YES","NO"))</f>
        <v>NO</v>
      </c>
      <c r="CU52" s="27">
        <f t="shared" ca="1" si="43"/>
        <v>0.39050569239118771</v>
      </c>
      <c r="CV52" s="44">
        <f ca="1">IF(CT52="NO",IF(CU52&lt;=Simulation!$K$9,BX52,BY52),"")</f>
        <v>8</v>
      </c>
      <c r="CX52" s="44">
        <f t="shared" ca="1" si="44"/>
        <v>19</v>
      </c>
      <c r="CY52" s="6" t="str">
        <f t="shared" ca="1" si="45"/>
        <v>-</v>
      </c>
      <c r="CZ52" s="44">
        <f t="shared" ca="1" si="46"/>
        <v>24</v>
      </c>
      <c r="DB52" s="44" t="str">
        <f t="shared" ca="1" si="3"/>
        <v/>
      </c>
      <c r="DC52" s="44" t="str">
        <f t="shared" ca="1" si="3"/>
        <v/>
      </c>
      <c r="DD52" s="44" t="str">
        <f t="shared" ca="1" si="3"/>
        <v/>
      </c>
      <c r="DE52" s="44"/>
      <c r="DF52" s="44">
        <f ca="1">IF(DF51&lt;&gt;"",IF(AND(DF51&lt;60*Simulation!$K$8, DF51+DG52&lt;60*Simulation!$K$8),DF51+DG52,""),"")</f>
        <v>540</v>
      </c>
      <c r="DG52" s="44">
        <f ca="1">IF(DF51&lt;&gt;"",IF(AND(EF51&lt;&gt;"", DH51=EF51),RANDBETWEEN(Simulation!$N$6,Simulation!$P$6),RANDBETWEEN(Simulation!$N$5,Simulation!$P$5)),"")</f>
        <v>8</v>
      </c>
      <c r="DH52" s="44">
        <f t="shared" ca="1" si="73"/>
        <v>8</v>
      </c>
      <c r="DI52" s="44">
        <f t="shared" ca="1" si="47"/>
        <v>5</v>
      </c>
      <c r="DJ52" s="27">
        <f t="shared" ca="1" si="48"/>
        <v>0.25003232083929383</v>
      </c>
      <c r="DK52" s="44">
        <f t="shared" ca="1" si="49"/>
        <v>37</v>
      </c>
      <c r="DL52" s="44" t="str">
        <f ca="1">IF(DF52&lt;&gt;"",VLOOKUP(DK52,'Players Stats'!$C$88:$D$127,2),"")</f>
        <v>Shooting Guard</v>
      </c>
      <c r="DM52" s="44" t="str">
        <f ca="1">IF(DF52&lt;&gt;"",VLOOKUP(DK52,'Players Stats'!$C$88:$E$127,3),"")</f>
        <v>Tony Parker</v>
      </c>
      <c r="DN52" s="27">
        <f t="shared" ca="1" si="50"/>
        <v>2.0711343768735402E-2</v>
      </c>
      <c r="DO52" s="44">
        <f ca="1">IF(DF52&lt;&gt;"",VLOOKUP('Semi 2'!DK52-5*('Semi 2'!DH52-1),'Players Stats'!$B$136:$J$140,1+DI52),"")</f>
        <v>0.10769999999999999</v>
      </c>
      <c r="DP52" s="44" t="str">
        <f t="shared" ca="1" si="74"/>
        <v>YES</v>
      </c>
      <c r="DQ52" s="27" t="str">
        <f t="shared" ca="1" si="51"/>
        <v/>
      </c>
      <c r="DR52" s="44" t="str">
        <f ca="1">IF(DF52&lt;&gt;"",IF(DP52="NO",VLOOKUP(DK52,'Players Stats'!$C$88:$I$127,7),""),"")</f>
        <v/>
      </c>
      <c r="DS52" s="44" t="str">
        <f t="shared" ca="1" si="75"/>
        <v/>
      </c>
      <c r="DT52" s="27" t="str">
        <f t="shared" ca="1" si="52"/>
        <v/>
      </c>
      <c r="DU52" s="44" t="str">
        <f ca="1">IF(DP52="NO",VLOOKUP(DK52,'Players Stats'!$C$88:$H$127,7-'Semi 2'!DS52),"")</f>
        <v/>
      </c>
      <c r="DV52" s="44" t="str">
        <f t="shared" ca="1" si="76"/>
        <v/>
      </c>
      <c r="DW52" s="27" t="str">
        <f t="shared" ca="1" si="53"/>
        <v/>
      </c>
      <c r="DX52" s="44" t="str">
        <f ca="1">IF(DW52="","",IF(DW52&lt;=VLOOKUP(DK52,'Players Stats'!$C$88:$L$127,10),"YES","NO"))</f>
        <v/>
      </c>
      <c r="DY52" s="27" t="str">
        <f t="shared" ca="1" si="54"/>
        <v/>
      </c>
      <c r="DZ52" s="44" t="str">
        <f ca="1">IF(DX52="YES",IF(DY52&lt;=VLOOKUP(DK52,'Players Stats'!$C$88:$H$127,6),1,0),"")</f>
        <v/>
      </c>
      <c r="EA52" s="27" t="str">
        <f t="shared" ca="1" si="55"/>
        <v/>
      </c>
      <c r="EB52" s="44" t="str">
        <f ca="1">IF(AND(DX52="YES",EA52&lt;&gt;""),IF(EA52&lt;=VLOOKUP(DK52,'Players Stats'!$C$88:$H$127,6),1,0),"")</f>
        <v/>
      </c>
      <c r="EC52" s="27" t="str">
        <f t="shared" ca="1" si="56"/>
        <v/>
      </c>
      <c r="ED52" s="44" t="str">
        <f ca="1">IF(EC52="","",IF(EC52&lt;=Simulation!$K$7,"YES","NO"))</f>
        <v/>
      </c>
      <c r="EE52" s="27" t="str">
        <f t="shared" ca="1" si="57"/>
        <v/>
      </c>
      <c r="EF52" s="44" t="str">
        <f ca="1">IF(ED52="NO",IF(EE52&lt;=Simulation!$K$9,DH52,DI52),"")</f>
        <v/>
      </c>
      <c r="EH52" s="44">
        <f t="shared" ca="1" si="58"/>
        <v>24</v>
      </c>
      <c r="EI52" s="6" t="str">
        <f t="shared" ca="1" si="59"/>
        <v>-</v>
      </c>
      <c r="EJ52" s="44">
        <f t="shared" ca="1" si="60"/>
        <v>20</v>
      </c>
      <c r="EL52" s="44" t="str">
        <f t="shared" ca="1" si="4"/>
        <v/>
      </c>
      <c r="EM52" s="44" t="str">
        <f t="shared" ca="1" si="4"/>
        <v/>
      </c>
      <c r="EN52" s="44" t="str">
        <f t="shared" ca="1" si="4"/>
        <v/>
      </c>
    </row>
    <row r="53" spans="2:144">
      <c r="B53" s="44">
        <f ca="1">IF(B52&lt;&gt;"",IF(AND(B52&lt;60*Simulation!$K$8, B52+C53&lt;60*Simulation!$K$8),B52+C53,""),"")</f>
        <v>618</v>
      </c>
      <c r="C53" s="44">
        <f ca="1">IF(B52&lt;&gt;"",IF(AND(AB52&lt;&gt;"", D52=AB52),RANDBETWEEN(Simulation!$N$6,Simulation!$P$6),RANDBETWEEN(Simulation!$N$5,Simulation!$P$5)),"")</f>
        <v>16</v>
      </c>
      <c r="D53" s="44">
        <f t="shared" ca="1" si="61"/>
        <v>5</v>
      </c>
      <c r="E53" s="44">
        <f t="shared" ca="1" si="5"/>
        <v>8</v>
      </c>
      <c r="F53" s="27">
        <f t="shared" ca="1" si="6"/>
        <v>0.17724570358101732</v>
      </c>
      <c r="G53" s="44">
        <f t="shared" ca="1" si="7"/>
        <v>21</v>
      </c>
      <c r="H53" s="44" t="str">
        <f ca="1">IF(B53&lt;&gt;"",VLOOKUP(G53,'Players Stats'!$C$88:$D$127,2),"")</f>
        <v>Point Guard</v>
      </c>
      <c r="I53" s="44" t="str">
        <f ca="1">IF(B53&lt;&gt;"",VLOOKUP(G53,'Players Stats'!$C$88:$E$127,3),"")</f>
        <v>Russell Westbrook</v>
      </c>
      <c r="J53" s="27">
        <f t="shared" ca="1" si="8"/>
        <v>0.81189587125092832</v>
      </c>
      <c r="K53" s="44">
        <f ca="1">IF(B53&lt;&gt;"",VLOOKUP('Semi 2'!G53-5*('Semi 2'!D53-1),'Players Stats'!$B$136:$J$140,1+E53),"")</f>
        <v>9.7650000000000001E-2</v>
      </c>
      <c r="L53" s="44" t="str">
        <f t="shared" ca="1" si="62"/>
        <v>NO</v>
      </c>
      <c r="M53" s="27">
        <f t="shared" ca="1" si="9"/>
        <v>0.86789187405661494</v>
      </c>
      <c r="N53" s="44">
        <f ca="1">IF(B53&lt;&gt;"",IF(L53="NO",VLOOKUP(G53,'Players Stats'!$C$88:$I$127,7),""),"")</f>
        <v>0.16517857142857145</v>
      </c>
      <c r="O53" s="44">
        <f t="shared" ca="1" si="63"/>
        <v>2</v>
      </c>
      <c r="P53" s="27">
        <f t="shared" ca="1" si="10"/>
        <v>0.40218071528435018</v>
      </c>
      <c r="Q53" s="44">
        <f ca="1">IF(L53="NO",VLOOKUP(G53,'Players Stats'!$C$88:$H$127,7-'Semi 2'!O53),"")</f>
        <v>0.438</v>
      </c>
      <c r="R53" s="44">
        <f t="shared" ca="1" si="64"/>
        <v>2</v>
      </c>
      <c r="S53" s="27">
        <f t="shared" ca="1" si="11"/>
        <v>0.90436234368935475</v>
      </c>
      <c r="T53" s="44" t="str">
        <f ca="1">IF(S53="","",IF(S53&lt;=VLOOKUP(G53,'Players Stats'!$C$88:$L$127,10),"YES","NO"))</f>
        <v>NO</v>
      </c>
      <c r="U53" s="27" t="str">
        <f t="shared" ca="1" si="12"/>
        <v/>
      </c>
      <c r="V53" s="44" t="str">
        <f ca="1">IF(T53="YES",IF(U53&lt;=VLOOKUP(G53,'Players Stats'!$C$88:$H$127,6),1,0),"")</f>
        <v/>
      </c>
      <c r="W53" s="27" t="str">
        <f t="shared" ca="1" si="13"/>
        <v/>
      </c>
      <c r="X53" s="44" t="str">
        <f ca="1">IF(AND(T53="YES",W53&lt;&gt;""),IF(W53&lt;=VLOOKUP(G53,'Players Stats'!$C$88:$H$127,6),1,0),"")</f>
        <v/>
      </c>
      <c r="Y53" s="27" t="str">
        <f t="shared" ca="1" si="14"/>
        <v/>
      </c>
      <c r="Z53" s="44" t="str">
        <f ca="1">IF(Y53="","",IF(Y53&lt;=Simulation!$K$7,"YES","NO"))</f>
        <v/>
      </c>
      <c r="AA53" s="27" t="str">
        <f t="shared" ca="1" si="15"/>
        <v/>
      </c>
      <c r="AB53" s="44" t="str">
        <f ca="1">IF(Z53="NO",IF(AA53&lt;=Simulation!$K$9,D53,E53),"")</f>
        <v/>
      </c>
      <c r="AD53" s="44">
        <f t="shared" ca="1" si="16"/>
        <v>19</v>
      </c>
      <c r="AE53" s="6" t="str">
        <f t="shared" ca="1" si="17"/>
        <v>-</v>
      </c>
      <c r="AF53" s="44">
        <f t="shared" ca="1" si="18"/>
        <v>19</v>
      </c>
      <c r="AH53" s="44" t="str">
        <f t="shared" ca="1" si="77"/>
        <v/>
      </c>
      <c r="AI53" s="44" t="str">
        <f t="shared" ca="1" si="77"/>
        <v/>
      </c>
      <c r="AJ53" s="44" t="str">
        <f t="shared" ca="1" si="77"/>
        <v/>
      </c>
      <c r="AL53" s="44">
        <f ca="1">IF(AL52&lt;&gt;"",IF(AND(AL52&lt;60*Simulation!$K$8, AL52+AM53&lt;60*Simulation!$K$8),AL52+AM53,""),"")</f>
        <v>664</v>
      </c>
      <c r="AM53" s="44">
        <f ca="1">IF(AL52&lt;&gt;"",IF(AND(BL52&lt;&gt;"", AN52=BL52),RANDBETWEEN(Simulation!$N$6,Simulation!$P$6),RANDBETWEEN(Simulation!$N$5,Simulation!$P$5)),"")</f>
        <v>11</v>
      </c>
      <c r="AN53" s="44">
        <f t="shared" ca="1" si="65"/>
        <v>8</v>
      </c>
      <c r="AO53" s="44">
        <f t="shared" ca="1" si="19"/>
        <v>5</v>
      </c>
      <c r="AP53" s="27">
        <f t="shared" ca="1" si="20"/>
        <v>0.53081701327310271</v>
      </c>
      <c r="AQ53" s="44">
        <f t="shared" ca="1" si="21"/>
        <v>38</v>
      </c>
      <c r="AR53" s="44" t="str">
        <f ca="1">IF(AL53&lt;&gt;"",VLOOKUP(AQ53,'Players Stats'!$C$88:$D$127,2),"")</f>
        <v>Small Forward</v>
      </c>
      <c r="AS53" s="44" t="str">
        <f ca="1">IF(AL53&lt;&gt;"",VLOOKUP(AQ53,'Players Stats'!$C$88:$E$127,3),"")</f>
        <v>Kawhi Leonard</v>
      </c>
      <c r="AT53" s="27">
        <f t="shared" ca="1" si="22"/>
        <v>0.24437551012534242</v>
      </c>
      <c r="AU53" s="44">
        <f ca="1">IF(AL53&lt;&gt;"",VLOOKUP('Semi 2'!AQ53-5*('Semi 2'!AN53-1),'Players Stats'!$B$136:$J$140,1+AO53),"")</f>
        <v>0.13515000000000002</v>
      </c>
      <c r="AV53" s="44" t="str">
        <f t="shared" ca="1" si="66"/>
        <v>NO</v>
      </c>
      <c r="AW53" s="27">
        <f t="shared" ca="1" si="23"/>
        <v>0.47026947857170798</v>
      </c>
      <c r="AX53" s="44">
        <f ca="1">IF(AL53&lt;&gt;"",IF(AV53="NO",VLOOKUP(AQ53,'Players Stats'!$C$88:$I$127,7),""),"")</f>
        <v>0.24793388429752067</v>
      </c>
      <c r="AY53" s="44">
        <f t="shared" ca="1" si="67"/>
        <v>2</v>
      </c>
      <c r="AZ53" s="27">
        <f t="shared" ca="1" si="24"/>
        <v>0.65613661286617386</v>
      </c>
      <c r="BA53" s="44">
        <f ca="1">IF(AV53="NO",VLOOKUP(AQ53,'Players Stats'!$C$88:$H$127,7-'Semi 2'!AY53),"")</f>
        <v>0.49399999999999999</v>
      </c>
      <c r="BB53" s="44">
        <f t="shared" ca="1" si="68"/>
        <v>0</v>
      </c>
      <c r="BC53" s="27">
        <f t="shared" ca="1" si="25"/>
        <v>0.15936752414251631</v>
      </c>
      <c r="BD53" s="44" t="str">
        <f ca="1">IF(BC53="","",IF(BC53&lt;=VLOOKUP(AQ53,'Players Stats'!$C$88:$L$127,10),"YES","NO"))</f>
        <v>NO</v>
      </c>
      <c r="BE53" s="27" t="str">
        <f t="shared" ca="1" si="26"/>
        <v/>
      </c>
      <c r="BF53" s="44" t="str">
        <f ca="1">IF(BD53="YES",IF(BE53&lt;=VLOOKUP(AQ53,'Players Stats'!$C$88:$H$127,6),1,0),"")</f>
        <v/>
      </c>
      <c r="BG53" s="27" t="str">
        <f t="shared" ca="1" si="27"/>
        <v/>
      </c>
      <c r="BH53" s="44" t="str">
        <f ca="1">IF(AND(BD53="YES",BG53&lt;&gt;""),IF(BG53&lt;=VLOOKUP(AQ53,'Players Stats'!$C$88:$H$127,6),1,0),"")</f>
        <v/>
      </c>
      <c r="BI53" s="27">
        <f t="shared" ca="1" si="28"/>
        <v>0.98111780601877185</v>
      </c>
      <c r="BJ53" s="44" t="str">
        <f ca="1">IF(BI53="","",IF(BI53&lt;=Simulation!$K$7,"YES","NO"))</f>
        <v>NO</v>
      </c>
      <c r="BK53" s="27">
        <f t="shared" ca="1" si="29"/>
        <v>7.2045890800600088E-2</v>
      </c>
      <c r="BL53" s="44">
        <f ca="1">IF(BJ53="NO",IF(BK53&lt;=Simulation!$K$9,AN53,AO53),"")</f>
        <v>8</v>
      </c>
      <c r="BN53" s="44">
        <f t="shared" ca="1" si="30"/>
        <v>16</v>
      </c>
      <c r="BO53" s="6" t="str">
        <f t="shared" ca="1" si="31"/>
        <v>-</v>
      </c>
      <c r="BP53" s="44">
        <f t="shared" ca="1" si="32"/>
        <v>19</v>
      </c>
      <c r="BR53" s="44" t="str">
        <f t="shared" ca="1" si="2"/>
        <v/>
      </c>
      <c r="BS53" s="44" t="str">
        <f t="shared" ca="1" si="2"/>
        <v/>
      </c>
      <c r="BT53" s="44" t="str">
        <f t="shared" ca="1" si="2"/>
        <v/>
      </c>
      <c r="BU53" s="44"/>
      <c r="BV53" s="44">
        <f ca="1">IF(BV52&lt;&gt;"",IF(AND(BV52&lt;60*Simulation!$K$8, BV52+BW53&lt;60*Simulation!$K$8),BV52+BW53,""),"")</f>
        <v>686</v>
      </c>
      <c r="BW53" s="44">
        <f ca="1">IF(BV52&lt;&gt;"",IF(AND(CV52&lt;&gt;"", BX52=CV52),RANDBETWEEN(Simulation!$N$6,Simulation!$P$6),RANDBETWEEN(Simulation!$N$5,Simulation!$P$5)),"")</f>
        <v>17</v>
      </c>
      <c r="BX53" s="44">
        <f t="shared" ca="1" si="69"/>
        <v>8</v>
      </c>
      <c r="BY53" s="44">
        <f t="shared" ca="1" si="33"/>
        <v>5</v>
      </c>
      <c r="BZ53" s="27">
        <f t="shared" ca="1" si="34"/>
        <v>0.20796608279815809</v>
      </c>
      <c r="CA53" s="44">
        <f t="shared" ca="1" si="35"/>
        <v>37</v>
      </c>
      <c r="CB53" s="44" t="str">
        <f ca="1">IF(BV53&lt;&gt;"",VLOOKUP(CA53,'Players Stats'!$C$88:$D$127,2),"")</f>
        <v>Shooting Guard</v>
      </c>
      <c r="CC53" s="44" t="str">
        <f ca="1">IF(BV53&lt;&gt;"",VLOOKUP(CA53,'Players Stats'!$C$88:$E$127,3),"")</f>
        <v>Tony Parker</v>
      </c>
      <c r="CD53" s="27">
        <f t="shared" ca="1" si="36"/>
        <v>0.79597843651950917</v>
      </c>
      <c r="CE53" s="44">
        <f ca="1">IF(BV53&lt;&gt;"",VLOOKUP('Semi 2'!CA53-5*('Semi 2'!BX53-1),'Players Stats'!$B$136:$J$140,1+BY53),"")</f>
        <v>0.10769999999999999</v>
      </c>
      <c r="CF53" s="44" t="str">
        <f t="shared" ca="1" si="70"/>
        <v>NO</v>
      </c>
      <c r="CG53" s="27">
        <f t="shared" ca="1" si="37"/>
        <v>0.19226734210244767</v>
      </c>
      <c r="CH53" s="44">
        <f ca="1">IF(BV53&lt;&gt;"",IF(CF53="NO",VLOOKUP(CA53,'Players Stats'!$C$88:$I$127,7),""),"")</f>
        <v>6.2111801242236017E-2</v>
      </c>
      <c r="CI53" s="44">
        <f t="shared" ca="1" si="71"/>
        <v>2</v>
      </c>
      <c r="CJ53" s="27">
        <f t="shared" ca="1" si="38"/>
        <v>0.25653216190637229</v>
      </c>
      <c r="CK53" s="44">
        <f ca="1">IF(CF53="NO",VLOOKUP(CA53,'Players Stats'!$C$88:$H$127,7-'Semi 2'!CI53),"")</f>
        <v>0.52200000000000002</v>
      </c>
      <c r="CL53" s="44">
        <f t="shared" ca="1" si="72"/>
        <v>2</v>
      </c>
      <c r="CM53" s="27">
        <f t="shared" ca="1" si="39"/>
        <v>0.11764661024965617</v>
      </c>
      <c r="CN53" s="44" t="str">
        <f ca="1">IF(CM53="","",IF(CM53&lt;=VLOOKUP(CA53,'Players Stats'!$C$88:$L$127,10),"YES","NO"))</f>
        <v>NO</v>
      </c>
      <c r="CO53" s="27" t="str">
        <f t="shared" ca="1" si="40"/>
        <v/>
      </c>
      <c r="CP53" s="44" t="str">
        <f ca="1">IF(CN53="YES",IF(CO53&lt;=VLOOKUP(CA53,'Players Stats'!$C$88:$H$127,6),1,0),"")</f>
        <v/>
      </c>
      <c r="CQ53" s="27" t="str">
        <f t="shared" ca="1" si="41"/>
        <v/>
      </c>
      <c r="CR53" s="44" t="str">
        <f ca="1">IF(AND(CN53="YES",CQ53&lt;&gt;""),IF(CQ53&lt;=VLOOKUP(CA53,'Players Stats'!$C$88:$H$127,6),1,0),"")</f>
        <v/>
      </c>
      <c r="CS53" s="27" t="str">
        <f t="shared" ca="1" si="42"/>
        <v/>
      </c>
      <c r="CT53" s="44" t="str">
        <f ca="1">IF(CS53="","",IF(CS53&lt;=Simulation!$K$7,"YES","NO"))</f>
        <v/>
      </c>
      <c r="CU53" s="27" t="str">
        <f t="shared" ca="1" si="43"/>
        <v/>
      </c>
      <c r="CV53" s="44" t="str">
        <f ca="1">IF(CT53="NO",IF(CU53&lt;=Simulation!$K$9,BX53,BY53),"")</f>
        <v/>
      </c>
      <c r="CX53" s="44">
        <f t="shared" ca="1" si="44"/>
        <v>19</v>
      </c>
      <c r="CY53" s="6" t="str">
        <f t="shared" ca="1" si="45"/>
        <v>-</v>
      </c>
      <c r="CZ53" s="44">
        <f t="shared" ca="1" si="46"/>
        <v>26</v>
      </c>
      <c r="DB53" s="44" t="str">
        <f t="shared" ca="1" si="3"/>
        <v/>
      </c>
      <c r="DC53" s="44" t="str">
        <f t="shared" ca="1" si="3"/>
        <v/>
      </c>
      <c r="DD53" s="44" t="str">
        <f t="shared" ca="1" si="3"/>
        <v/>
      </c>
      <c r="DE53" s="44"/>
      <c r="DF53" s="44">
        <f ca="1">IF(DF52&lt;&gt;"",IF(AND(DF52&lt;60*Simulation!$K$8, DF52+DG53&lt;60*Simulation!$K$8),DF52+DG53,""),"")</f>
        <v>564</v>
      </c>
      <c r="DG53" s="44">
        <f ca="1">IF(DF52&lt;&gt;"",IF(AND(EF52&lt;&gt;"", DH52=EF52),RANDBETWEEN(Simulation!$N$6,Simulation!$P$6),RANDBETWEEN(Simulation!$N$5,Simulation!$P$5)),"")</f>
        <v>24</v>
      </c>
      <c r="DH53" s="44">
        <f t="shared" ca="1" si="73"/>
        <v>5</v>
      </c>
      <c r="DI53" s="44">
        <f t="shared" ca="1" si="47"/>
        <v>8</v>
      </c>
      <c r="DJ53" s="27">
        <f t="shared" ca="1" si="48"/>
        <v>0.18451271206771669</v>
      </c>
      <c r="DK53" s="44">
        <f t="shared" ca="1" si="49"/>
        <v>21</v>
      </c>
      <c r="DL53" s="44" t="str">
        <f ca="1">IF(DF53&lt;&gt;"",VLOOKUP(DK53,'Players Stats'!$C$88:$D$127,2),"")</f>
        <v>Point Guard</v>
      </c>
      <c r="DM53" s="44" t="str">
        <f ca="1">IF(DF53&lt;&gt;"",VLOOKUP(DK53,'Players Stats'!$C$88:$E$127,3),"")</f>
        <v>Russell Westbrook</v>
      </c>
      <c r="DN53" s="27">
        <f t="shared" ca="1" si="50"/>
        <v>0.68308836879165169</v>
      </c>
      <c r="DO53" s="44">
        <f ca="1">IF(DF53&lt;&gt;"",VLOOKUP('Semi 2'!DK53-5*('Semi 2'!DH53-1),'Players Stats'!$B$136:$J$140,1+DI53),"")</f>
        <v>9.7650000000000001E-2</v>
      </c>
      <c r="DP53" s="44" t="str">
        <f t="shared" ca="1" si="74"/>
        <v>NO</v>
      </c>
      <c r="DQ53" s="27">
        <f t="shared" ca="1" si="51"/>
        <v>0.56943106566948143</v>
      </c>
      <c r="DR53" s="44">
        <f ca="1">IF(DF53&lt;&gt;"",IF(DP53="NO",VLOOKUP(DK53,'Players Stats'!$C$88:$I$127,7),""),"")</f>
        <v>0.16517857142857145</v>
      </c>
      <c r="DS53" s="44">
        <f t="shared" ca="1" si="75"/>
        <v>2</v>
      </c>
      <c r="DT53" s="27">
        <f t="shared" ca="1" si="52"/>
        <v>0.37350828651817181</v>
      </c>
      <c r="DU53" s="44">
        <f ca="1">IF(DP53="NO",VLOOKUP(DK53,'Players Stats'!$C$88:$H$127,7-'Semi 2'!DS53),"")</f>
        <v>0.438</v>
      </c>
      <c r="DV53" s="44">
        <f t="shared" ca="1" si="76"/>
        <v>2</v>
      </c>
      <c r="DW53" s="27">
        <f t="shared" ca="1" si="53"/>
        <v>0.20528959845589279</v>
      </c>
      <c r="DX53" s="44" t="str">
        <f ca="1">IF(DW53="","",IF(DW53&lt;=VLOOKUP(DK53,'Players Stats'!$C$88:$L$127,10),"YES","NO"))</f>
        <v>NO</v>
      </c>
      <c r="DY53" s="27" t="str">
        <f t="shared" ca="1" si="54"/>
        <v/>
      </c>
      <c r="DZ53" s="44" t="str">
        <f ca="1">IF(DX53="YES",IF(DY53&lt;=VLOOKUP(DK53,'Players Stats'!$C$88:$H$127,6),1,0),"")</f>
        <v/>
      </c>
      <c r="EA53" s="27" t="str">
        <f t="shared" ca="1" si="55"/>
        <v/>
      </c>
      <c r="EB53" s="44" t="str">
        <f ca="1">IF(AND(DX53="YES",EA53&lt;&gt;""),IF(EA53&lt;=VLOOKUP(DK53,'Players Stats'!$C$88:$H$127,6),1,0),"")</f>
        <v/>
      </c>
      <c r="EC53" s="27" t="str">
        <f t="shared" ca="1" si="56"/>
        <v/>
      </c>
      <c r="ED53" s="44" t="str">
        <f ca="1">IF(EC53="","",IF(EC53&lt;=Simulation!$K$7,"YES","NO"))</f>
        <v/>
      </c>
      <c r="EE53" s="27" t="str">
        <f t="shared" ca="1" si="57"/>
        <v/>
      </c>
      <c r="EF53" s="44" t="str">
        <f ca="1">IF(ED53="NO",IF(EE53&lt;=Simulation!$K$9,DH53,DI53),"")</f>
        <v/>
      </c>
      <c r="EH53" s="44">
        <f t="shared" ca="1" si="58"/>
        <v>26</v>
      </c>
      <c r="EI53" s="6" t="str">
        <f t="shared" ca="1" si="59"/>
        <v>-</v>
      </c>
      <c r="EJ53" s="44">
        <f t="shared" ca="1" si="60"/>
        <v>20</v>
      </c>
      <c r="EL53" s="44" t="str">
        <f t="shared" ca="1" si="4"/>
        <v/>
      </c>
      <c r="EM53" s="44" t="str">
        <f t="shared" ca="1" si="4"/>
        <v/>
      </c>
      <c r="EN53" s="44" t="str">
        <f t="shared" ca="1" si="4"/>
        <v/>
      </c>
    </row>
    <row r="54" spans="2:144">
      <c r="B54" s="44">
        <f ca="1">IF(B53&lt;&gt;"",IF(AND(B53&lt;60*Simulation!$K$8, B53+C54&lt;60*Simulation!$K$8),B53+C54,""),"")</f>
        <v>628</v>
      </c>
      <c r="C54" s="44">
        <f ca="1">IF(B53&lt;&gt;"",IF(AND(AB53&lt;&gt;"", D53=AB53),RANDBETWEEN(Simulation!$N$6,Simulation!$P$6),RANDBETWEEN(Simulation!$N$5,Simulation!$P$5)),"")</f>
        <v>10</v>
      </c>
      <c r="D54" s="44">
        <f t="shared" ca="1" si="61"/>
        <v>8</v>
      </c>
      <c r="E54" s="44">
        <f t="shared" ca="1" si="5"/>
        <v>5</v>
      </c>
      <c r="F54" s="27">
        <f t="shared" ca="1" si="6"/>
        <v>0.25006351969428497</v>
      </c>
      <c r="G54" s="44">
        <f t="shared" ca="1" si="7"/>
        <v>37</v>
      </c>
      <c r="H54" s="44" t="str">
        <f ca="1">IF(B54&lt;&gt;"",VLOOKUP(G54,'Players Stats'!$C$88:$D$127,2),"")</f>
        <v>Shooting Guard</v>
      </c>
      <c r="I54" s="44" t="str">
        <f ca="1">IF(B54&lt;&gt;"",VLOOKUP(G54,'Players Stats'!$C$88:$E$127,3),"")</f>
        <v>Tony Parker</v>
      </c>
      <c r="J54" s="27">
        <f t="shared" ca="1" si="8"/>
        <v>0.27910692219385269</v>
      </c>
      <c r="K54" s="44">
        <f ca="1">IF(B54&lt;&gt;"",VLOOKUP('Semi 2'!G54-5*('Semi 2'!D54-1),'Players Stats'!$B$136:$J$140,1+E54),"")</f>
        <v>0.10769999999999999</v>
      </c>
      <c r="L54" s="44" t="str">
        <f t="shared" ca="1" si="62"/>
        <v>NO</v>
      </c>
      <c r="M54" s="27">
        <f t="shared" ca="1" si="9"/>
        <v>0.86476847845033555</v>
      </c>
      <c r="N54" s="44">
        <f ca="1">IF(B54&lt;&gt;"",IF(L54="NO",VLOOKUP(G54,'Players Stats'!$C$88:$I$127,7),""),"")</f>
        <v>6.2111801242236017E-2</v>
      </c>
      <c r="O54" s="44">
        <f t="shared" ca="1" si="63"/>
        <v>2</v>
      </c>
      <c r="P54" s="27">
        <f t="shared" ca="1" si="10"/>
        <v>8.5537426897225988E-2</v>
      </c>
      <c r="Q54" s="44">
        <f ca="1">IF(L54="NO",VLOOKUP(G54,'Players Stats'!$C$88:$H$127,7-'Semi 2'!O54),"")</f>
        <v>0.52200000000000002</v>
      </c>
      <c r="R54" s="44">
        <f t="shared" ca="1" si="64"/>
        <v>2</v>
      </c>
      <c r="S54" s="27">
        <f t="shared" ca="1" si="11"/>
        <v>0.96287868071478766</v>
      </c>
      <c r="T54" s="44" t="str">
        <f ca="1">IF(S54="","",IF(S54&lt;=VLOOKUP(G54,'Players Stats'!$C$88:$L$127,10),"YES","NO"))</f>
        <v>NO</v>
      </c>
      <c r="U54" s="27" t="str">
        <f t="shared" ca="1" si="12"/>
        <v/>
      </c>
      <c r="V54" s="44" t="str">
        <f ca="1">IF(T54="YES",IF(U54&lt;=VLOOKUP(G54,'Players Stats'!$C$88:$H$127,6),1,0),"")</f>
        <v/>
      </c>
      <c r="W54" s="27" t="str">
        <f t="shared" ca="1" si="13"/>
        <v/>
      </c>
      <c r="X54" s="44" t="str">
        <f ca="1">IF(AND(T54="YES",W54&lt;&gt;""),IF(W54&lt;=VLOOKUP(G54,'Players Stats'!$C$88:$H$127,6),1,0),"")</f>
        <v/>
      </c>
      <c r="Y54" s="27" t="str">
        <f t="shared" ca="1" si="14"/>
        <v/>
      </c>
      <c r="Z54" s="44" t="str">
        <f ca="1">IF(Y54="","",IF(Y54&lt;=Simulation!$K$7,"YES","NO"))</f>
        <v/>
      </c>
      <c r="AA54" s="27" t="str">
        <f t="shared" ca="1" si="15"/>
        <v/>
      </c>
      <c r="AB54" s="44" t="str">
        <f ca="1">IF(Z54="NO",IF(AA54&lt;=Simulation!$K$9,D54,E54),"")</f>
        <v/>
      </c>
      <c r="AD54" s="44">
        <f t="shared" ca="1" si="16"/>
        <v>19</v>
      </c>
      <c r="AE54" s="6" t="str">
        <f t="shared" ca="1" si="17"/>
        <v>-</v>
      </c>
      <c r="AF54" s="44">
        <f t="shared" ca="1" si="18"/>
        <v>21</v>
      </c>
      <c r="AH54" s="44" t="str">
        <f t="shared" ca="1" si="77"/>
        <v/>
      </c>
      <c r="AI54" s="44" t="str">
        <f t="shared" ca="1" si="77"/>
        <v/>
      </c>
      <c r="AJ54" s="44" t="str">
        <f t="shared" ca="1" si="77"/>
        <v/>
      </c>
      <c r="AL54" s="44">
        <f ca="1">IF(AL53&lt;&gt;"",IF(AND(AL53&lt;60*Simulation!$K$8, AL53+AM54&lt;60*Simulation!$K$8),AL53+AM54,""),"")</f>
        <v>669</v>
      </c>
      <c r="AM54" s="44">
        <f ca="1">IF(AL53&lt;&gt;"",IF(AND(BL53&lt;&gt;"", AN53=BL53),RANDBETWEEN(Simulation!$N$6,Simulation!$P$6),RANDBETWEEN(Simulation!$N$5,Simulation!$P$5)),"")</f>
        <v>5</v>
      </c>
      <c r="AN54" s="44">
        <f t="shared" ca="1" si="65"/>
        <v>8</v>
      </c>
      <c r="AO54" s="44">
        <f t="shared" ca="1" si="19"/>
        <v>5</v>
      </c>
      <c r="AP54" s="27">
        <f t="shared" ca="1" si="20"/>
        <v>0.22102504989085303</v>
      </c>
      <c r="AQ54" s="44">
        <f t="shared" ca="1" si="21"/>
        <v>37</v>
      </c>
      <c r="AR54" s="44" t="str">
        <f ca="1">IF(AL54&lt;&gt;"",VLOOKUP(AQ54,'Players Stats'!$C$88:$D$127,2),"")</f>
        <v>Shooting Guard</v>
      </c>
      <c r="AS54" s="44" t="str">
        <f ca="1">IF(AL54&lt;&gt;"",VLOOKUP(AQ54,'Players Stats'!$C$88:$E$127,3),"")</f>
        <v>Tony Parker</v>
      </c>
      <c r="AT54" s="27">
        <f t="shared" ca="1" si="22"/>
        <v>0.21985034838664586</v>
      </c>
      <c r="AU54" s="44">
        <f ca="1">IF(AL54&lt;&gt;"",VLOOKUP('Semi 2'!AQ54-5*('Semi 2'!AN54-1),'Players Stats'!$B$136:$J$140,1+AO54),"")</f>
        <v>0.10769999999999999</v>
      </c>
      <c r="AV54" s="44" t="str">
        <f t="shared" ca="1" si="66"/>
        <v>NO</v>
      </c>
      <c r="AW54" s="27">
        <f t="shared" ca="1" si="23"/>
        <v>0.72332154604821275</v>
      </c>
      <c r="AX54" s="44">
        <f ca="1">IF(AL54&lt;&gt;"",IF(AV54="NO",VLOOKUP(AQ54,'Players Stats'!$C$88:$I$127,7),""),"")</f>
        <v>6.2111801242236017E-2</v>
      </c>
      <c r="AY54" s="44">
        <f t="shared" ca="1" si="67"/>
        <v>2</v>
      </c>
      <c r="AZ54" s="27">
        <f t="shared" ca="1" si="24"/>
        <v>0.77392263070722656</v>
      </c>
      <c r="BA54" s="44">
        <f ca="1">IF(AV54="NO",VLOOKUP(AQ54,'Players Stats'!$C$88:$H$127,7-'Semi 2'!AY54),"")</f>
        <v>0.52200000000000002</v>
      </c>
      <c r="BB54" s="44">
        <f t="shared" ca="1" si="68"/>
        <v>0</v>
      </c>
      <c r="BC54" s="27">
        <f t="shared" ca="1" si="25"/>
        <v>0.37883733288774823</v>
      </c>
      <c r="BD54" s="44" t="str">
        <f ca="1">IF(BC54="","",IF(BC54&lt;=VLOOKUP(AQ54,'Players Stats'!$C$88:$L$127,10),"YES","NO"))</f>
        <v>NO</v>
      </c>
      <c r="BE54" s="27" t="str">
        <f t="shared" ca="1" si="26"/>
        <v/>
      </c>
      <c r="BF54" s="44" t="str">
        <f ca="1">IF(BD54="YES",IF(BE54&lt;=VLOOKUP(AQ54,'Players Stats'!$C$88:$H$127,6),1,0),"")</f>
        <v/>
      </c>
      <c r="BG54" s="27" t="str">
        <f t="shared" ca="1" si="27"/>
        <v/>
      </c>
      <c r="BH54" s="44" t="str">
        <f ca="1">IF(AND(BD54="YES",BG54&lt;&gt;""),IF(BG54&lt;=VLOOKUP(AQ54,'Players Stats'!$C$88:$H$127,6),1,0),"")</f>
        <v/>
      </c>
      <c r="BI54" s="27">
        <f t="shared" ca="1" si="28"/>
        <v>0.43510805742968417</v>
      </c>
      <c r="BJ54" s="44" t="str">
        <f ca="1">IF(BI54="","",IF(BI54&lt;=Simulation!$K$7,"YES","NO"))</f>
        <v>NO</v>
      </c>
      <c r="BK54" s="27">
        <f t="shared" ca="1" si="29"/>
        <v>0.94813630893078915</v>
      </c>
      <c r="BL54" s="44">
        <f ca="1">IF(BJ54="NO",IF(BK54&lt;=Simulation!$K$9,AN54,AO54),"")</f>
        <v>5</v>
      </c>
      <c r="BN54" s="44">
        <f t="shared" ca="1" si="30"/>
        <v>16</v>
      </c>
      <c r="BO54" s="6" t="str">
        <f t="shared" ca="1" si="31"/>
        <v>-</v>
      </c>
      <c r="BP54" s="44">
        <f t="shared" ca="1" si="32"/>
        <v>19</v>
      </c>
      <c r="BR54" s="44" t="str">
        <f t="shared" ca="1" si="2"/>
        <v/>
      </c>
      <c r="BS54" s="44" t="str">
        <f t="shared" ca="1" si="2"/>
        <v/>
      </c>
      <c r="BT54" s="44" t="str">
        <f t="shared" ca="1" si="2"/>
        <v/>
      </c>
      <c r="BU54" s="44"/>
      <c r="BV54" s="44">
        <f ca="1">IF(BV53&lt;&gt;"",IF(AND(BV53&lt;60*Simulation!$K$8, BV53+BW54&lt;60*Simulation!$K$8),BV53+BW54,""),"")</f>
        <v>697</v>
      </c>
      <c r="BW54" s="44">
        <f ca="1">IF(BV53&lt;&gt;"",IF(AND(CV53&lt;&gt;"", BX53=CV53),RANDBETWEEN(Simulation!$N$6,Simulation!$P$6),RANDBETWEEN(Simulation!$N$5,Simulation!$P$5)),"")</f>
        <v>11</v>
      </c>
      <c r="BX54" s="44">
        <f t="shared" ca="1" si="69"/>
        <v>5</v>
      </c>
      <c r="BY54" s="44">
        <f t="shared" ca="1" si="33"/>
        <v>8</v>
      </c>
      <c r="BZ54" s="27">
        <f t="shared" ca="1" si="34"/>
        <v>0.18749996200495322</v>
      </c>
      <c r="CA54" s="44">
        <f t="shared" ca="1" si="35"/>
        <v>21</v>
      </c>
      <c r="CB54" s="44" t="str">
        <f ca="1">IF(BV54&lt;&gt;"",VLOOKUP(CA54,'Players Stats'!$C$88:$D$127,2),"")</f>
        <v>Point Guard</v>
      </c>
      <c r="CC54" s="44" t="str">
        <f ca="1">IF(BV54&lt;&gt;"",VLOOKUP(CA54,'Players Stats'!$C$88:$E$127,3),"")</f>
        <v>Russell Westbrook</v>
      </c>
      <c r="CD54" s="27">
        <f t="shared" ca="1" si="36"/>
        <v>0.92494678661977869</v>
      </c>
      <c r="CE54" s="44">
        <f ca="1">IF(BV54&lt;&gt;"",VLOOKUP('Semi 2'!CA54-5*('Semi 2'!BX54-1),'Players Stats'!$B$136:$J$140,1+BY54),"")</f>
        <v>9.7650000000000001E-2</v>
      </c>
      <c r="CF54" s="44" t="str">
        <f t="shared" ca="1" si="70"/>
        <v>NO</v>
      </c>
      <c r="CG54" s="27">
        <f t="shared" ca="1" si="37"/>
        <v>0.71288389770925598</v>
      </c>
      <c r="CH54" s="44">
        <f ca="1">IF(BV54&lt;&gt;"",IF(CF54="NO",VLOOKUP(CA54,'Players Stats'!$C$88:$I$127,7),""),"")</f>
        <v>0.16517857142857145</v>
      </c>
      <c r="CI54" s="44">
        <f t="shared" ca="1" si="71"/>
        <v>2</v>
      </c>
      <c r="CJ54" s="27">
        <f t="shared" ca="1" si="38"/>
        <v>0.62974011692795184</v>
      </c>
      <c r="CK54" s="44">
        <f ca="1">IF(CF54="NO",VLOOKUP(CA54,'Players Stats'!$C$88:$H$127,7-'Semi 2'!CI54),"")</f>
        <v>0.438</v>
      </c>
      <c r="CL54" s="44">
        <f t="shared" ca="1" si="72"/>
        <v>0</v>
      </c>
      <c r="CM54" s="27">
        <f t="shared" ca="1" si="39"/>
        <v>0.1879478918947457</v>
      </c>
      <c r="CN54" s="44" t="str">
        <f ca="1">IF(CM54="","",IF(CM54&lt;=VLOOKUP(CA54,'Players Stats'!$C$88:$L$127,10),"YES","NO"))</f>
        <v>NO</v>
      </c>
      <c r="CO54" s="27" t="str">
        <f t="shared" ca="1" si="40"/>
        <v/>
      </c>
      <c r="CP54" s="44" t="str">
        <f ca="1">IF(CN54="YES",IF(CO54&lt;=VLOOKUP(CA54,'Players Stats'!$C$88:$H$127,6),1,0),"")</f>
        <v/>
      </c>
      <c r="CQ54" s="27" t="str">
        <f t="shared" ca="1" si="41"/>
        <v/>
      </c>
      <c r="CR54" s="44" t="str">
        <f ca="1">IF(AND(CN54="YES",CQ54&lt;&gt;""),IF(CQ54&lt;=VLOOKUP(CA54,'Players Stats'!$C$88:$H$127,6),1,0),"")</f>
        <v/>
      </c>
      <c r="CS54" s="27">
        <f t="shared" ca="1" si="42"/>
        <v>0.54025888173668402</v>
      </c>
      <c r="CT54" s="44" t="str">
        <f ca="1">IF(CS54="","",IF(CS54&lt;=Simulation!$K$7,"YES","NO"))</f>
        <v>NO</v>
      </c>
      <c r="CU54" s="27">
        <f t="shared" ca="1" si="43"/>
        <v>0.43053828269853889</v>
      </c>
      <c r="CV54" s="44">
        <f ca="1">IF(CT54="NO",IF(CU54&lt;=Simulation!$K$9,BX54,BY54),"")</f>
        <v>8</v>
      </c>
      <c r="CX54" s="44">
        <f t="shared" ca="1" si="44"/>
        <v>19</v>
      </c>
      <c r="CY54" s="6" t="str">
        <f t="shared" ca="1" si="45"/>
        <v>-</v>
      </c>
      <c r="CZ54" s="44">
        <f t="shared" ca="1" si="46"/>
        <v>26</v>
      </c>
      <c r="DB54" s="44" t="str">
        <f t="shared" ca="1" si="3"/>
        <v/>
      </c>
      <c r="DC54" s="44" t="str">
        <f t="shared" ca="1" si="3"/>
        <v/>
      </c>
      <c r="DD54" s="44" t="str">
        <f t="shared" ca="1" si="3"/>
        <v/>
      </c>
      <c r="DE54" s="44"/>
      <c r="DF54" s="44">
        <f ca="1">IF(DF53&lt;&gt;"",IF(AND(DF53&lt;60*Simulation!$K$8, DF53+DG54&lt;60*Simulation!$K$8),DF53+DG54,""),"")</f>
        <v>579</v>
      </c>
      <c r="DG54" s="44">
        <f ca="1">IF(DF53&lt;&gt;"",IF(AND(EF53&lt;&gt;"", DH53=EF53),RANDBETWEEN(Simulation!$N$6,Simulation!$P$6),RANDBETWEEN(Simulation!$N$5,Simulation!$P$5)),"")</f>
        <v>15</v>
      </c>
      <c r="DH54" s="44">
        <f t="shared" ca="1" si="73"/>
        <v>8</v>
      </c>
      <c r="DI54" s="44">
        <f t="shared" ca="1" si="47"/>
        <v>5</v>
      </c>
      <c r="DJ54" s="27">
        <f t="shared" ca="1" si="48"/>
        <v>0.21544089204766048</v>
      </c>
      <c r="DK54" s="44">
        <f t="shared" ca="1" si="49"/>
        <v>37</v>
      </c>
      <c r="DL54" s="44" t="str">
        <f ca="1">IF(DF54&lt;&gt;"",VLOOKUP(DK54,'Players Stats'!$C$88:$D$127,2),"")</f>
        <v>Shooting Guard</v>
      </c>
      <c r="DM54" s="44" t="str">
        <f ca="1">IF(DF54&lt;&gt;"",VLOOKUP(DK54,'Players Stats'!$C$88:$E$127,3),"")</f>
        <v>Tony Parker</v>
      </c>
      <c r="DN54" s="27">
        <f t="shared" ca="1" si="50"/>
        <v>0.54787911091436547</v>
      </c>
      <c r="DO54" s="44">
        <f ca="1">IF(DF54&lt;&gt;"",VLOOKUP('Semi 2'!DK54-5*('Semi 2'!DH54-1),'Players Stats'!$B$136:$J$140,1+DI54),"")</f>
        <v>0.10769999999999999</v>
      </c>
      <c r="DP54" s="44" t="str">
        <f t="shared" ca="1" si="74"/>
        <v>NO</v>
      </c>
      <c r="DQ54" s="27">
        <f t="shared" ca="1" si="51"/>
        <v>0.51089793262311078</v>
      </c>
      <c r="DR54" s="44">
        <f ca="1">IF(DF54&lt;&gt;"",IF(DP54="NO",VLOOKUP(DK54,'Players Stats'!$C$88:$I$127,7),""),"")</f>
        <v>6.2111801242236017E-2</v>
      </c>
      <c r="DS54" s="44">
        <f t="shared" ca="1" si="75"/>
        <v>2</v>
      </c>
      <c r="DT54" s="27">
        <f t="shared" ca="1" si="52"/>
        <v>0.51998382558964662</v>
      </c>
      <c r="DU54" s="44">
        <f ca="1">IF(DP54="NO",VLOOKUP(DK54,'Players Stats'!$C$88:$H$127,7-'Semi 2'!DS54),"")</f>
        <v>0.52200000000000002</v>
      </c>
      <c r="DV54" s="44">
        <f t="shared" ca="1" si="76"/>
        <v>2</v>
      </c>
      <c r="DW54" s="27">
        <f t="shared" ca="1" si="53"/>
        <v>0.85189560029635092</v>
      </c>
      <c r="DX54" s="44" t="str">
        <f ca="1">IF(DW54="","",IF(DW54&lt;=VLOOKUP(DK54,'Players Stats'!$C$88:$L$127,10),"YES","NO"))</f>
        <v>NO</v>
      </c>
      <c r="DY54" s="27" t="str">
        <f t="shared" ca="1" si="54"/>
        <v/>
      </c>
      <c r="DZ54" s="44" t="str">
        <f ca="1">IF(DX54="YES",IF(DY54&lt;=VLOOKUP(DK54,'Players Stats'!$C$88:$H$127,6),1,0),"")</f>
        <v/>
      </c>
      <c r="EA54" s="27" t="str">
        <f t="shared" ca="1" si="55"/>
        <v/>
      </c>
      <c r="EB54" s="44" t="str">
        <f ca="1">IF(AND(DX54="YES",EA54&lt;&gt;""),IF(EA54&lt;=VLOOKUP(DK54,'Players Stats'!$C$88:$H$127,6),1,0),"")</f>
        <v/>
      </c>
      <c r="EC54" s="27" t="str">
        <f t="shared" ca="1" si="56"/>
        <v/>
      </c>
      <c r="ED54" s="44" t="str">
        <f ca="1">IF(EC54="","",IF(EC54&lt;=Simulation!$K$7,"YES","NO"))</f>
        <v/>
      </c>
      <c r="EE54" s="27" t="str">
        <f t="shared" ca="1" si="57"/>
        <v/>
      </c>
      <c r="EF54" s="44" t="str">
        <f ca="1">IF(ED54="NO",IF(EE54&lt;=Simulation!$K$9,DH54,DI54),"")</f>
        <v/>
      </c>
      <c r="EH54" s="44">
        <f t="shared" ca="1" si="58"/>
        <v>26</v>
      </c>
      <c r="EI54" s="6" t="str">
        <f t="shared" ca="1" si="59"/>
        <v>-</v>
      </c>
      <c r="EJ54" s="44">
        <f t="shared" ca="1" si="60"/>
        <v>22</v>
      </c>
      <c r="EL54" s="44" t="str">
        <f t="shared" ca="1" si="4"/>
        <v/>
      </c>
      <c r="EM54" s="44" t="str">
        <f t="shared" ca="1" si="4"/>
        <v/>
      </c>
      <c r="EN54" s="44" t="str">
        <f t="shared" ca="1" si="4"/>
        <v/>
      </c>
    </row>
    <row r="55" spans="2:144">
      <c r="B55" s="44">
        <f ca="1">IF(B54&lt;&gt;"",IF(AND(B54&lt;60*Simulation!$K$8, B54+C55&lt;60*Simulation!$K$8),B54+C55,""),"")</f>
        <v>637</v>
      </c>
      <c r="C55" s="44">
        <f ca="1">IF(B54&lt;&gt;"",IF(AND(AB54&lt;&gt;"", D54=AB54),RANDBETWEEN(Simulation!$N$6,Simulation!$P$6),RANDBETWEEN(Simulation!$N$5,Simulation!$P$5)),"")</f>
        <v>9</v>
      </c>
      <c r="D55" s="44">
        <f t="shared" ca="1" si="61"/>
        <v>5</v>
      </c>
      <c r="E55" s="44">
        <f t="shared" ca="1" si="5"/>
        <v>8</v>
      </c>
      <c r="F55" s="27">
        <f t="shared" ca="1" si="6"/>
        <v>2.7623129909373656E-2</v>
      </c>
      <c r="G55" s="44">
        <f t="shared" ca="1" si="7"/>
        <v>21</v>
      </c>
      <c r="H55" s="44" t="str">
        <f ca="1">IF(B55&lt;&gt;"",VLOOKUP(G55,'Players Stats'!$C$88:$D$127,2),"")</f>
        <v>Point Guard</v>
      </c>
      <c r="I55" s="44" t="str">
        <f ca="1">IF(B55&lt;&gt;"",VLOOKUP(G55,'Players Stats'!$C$88:$E$127,3),"")</f>
        <v>Russell Westbrook</v>
      </c>
      <c r="J55" s="27">
        <f t="shared" ca="1" si="8"/>
        <v>0.51775072013503864</v>
      </c>
      <c r="K55" s="44">
        <f ca="1">IF(B55&lt;&gt;"",VLOOKUP('Semi 2'!G55-5*('Semi 2'!D55-1),'Players Stats'!$B$136:$J$140,1+E55),"")</f>
        <v>9.7650000000000001E-2</v>
      </c>
      <c r="L55" s="44" t="str">
        <f t="shared" ca="1" si="62"/>
        <v>NO</v>
      </c>
      <c r="M55" s="27">
        <f t="shared" ca="1" si="9"/>
        <v>0.92665831012325062</v>
      </c>
      <c r="N55" s="44">
        <f ca="1">IF(B55&lt;&gt;"",IF(L55="NO",VLOOKUP(G55,'Players Stats'!$C$88:$I$127,7),""),"")</f>
        <v>0.16517857142857145</v>
      </c>
      <c r="O55" s="44">
        <f t="shared" ca="1" si="63"/>
        <v>2</v>
      </c>
      <c r="P55" s="27">
        <f t="shared" ca="1" si="10"/>
        <v>0.74654607900760461</v>
      </c>
      <c r="Q55" s="44">
        <f ca="1">IF(L55="NO",VLOOKUP(G55,'Players Stats'!$C$88:$H$127,7-'Semi 2'!O55),"")</f>
        <v>0.438</v>
      </c>
      <c r="R55" s="44">
        <f t="shared" ca="1" si="64"/>
        <v>0</v>
      </c>
      <c r="S55" s="27">
        <f t="shared" ca="1" si="11"/>
        <v>0.85008943251890523</v>
      </c>
      <c r="T55" s="44" t="str">
        <f ca="1">IF(S55="","",IF(S55&lt;=VLOOKUP(G55,'Players Stats'!$C$88:$L$127,10),"YES","NO"))</f>
        <v>NO</v>
      </c>
      <c r="U55" s="27" t="str">
        <f t="shared" ca="1" si="12"/>
        <v/>
      </c>
      <c r="V55" s="44" t="str">
        <f ca="1">IF(T55="YES",IF(U55&lt;=VLOOKUP(G55,'Players Stats'!$C$88:$H$127,6),1,0),"")</f>
        <v/>
      </c>
      <c r="W55" s="27" t="str">
        <f t="shared" ca="1" si="13"/>
        <v/>
      </c>
      <c r="X55" s="44" t="str">
        <f ca="1">IF(AND(T55="YES",W55&lt;&gt;""),IF(W55&lt;=VLOOKUP(G55,'Players Stats'!$C$88:$H$127,6),1,0),"")</f>
        <v/>
      </c>
      <c r="Y55" s="27">
        <f t="shared" ca="1" si="14"/>
        <v>0.73086243276385954</v>
      </c>
      <c r="Z55" s="44" t="str">
        <f ca="1">IF(Y55="","",IF(Y55&lt;=Simulation!$K$7,"YES","NO"))</f>
        <v>NO</v>
      </c>
      <c r="AA55" s="27">
        <f t="shared" ca="1" si="15"/>
        <v>0.18608369787952128</v>
      </c>
      <c r="AB55" s="44">
        <f ca="1">IF(Z55="NO",IF(AA55&lt;=Simulation!$K$9,D55,E55),"")</f>
        <v>5</v>
      </c>
      <c r="AD55" s="44">
        <f t="shared" ca="1" si="16"/>
        <v>19</v>
      </c>
      <c r="AE55" s="6" t="str">
        <f t="shared" ca="1" si="17"/>
        <v>-</v>
      </c>
      <c r="AF55" s="44">
        <f t="shared" ca="1" si="18"/>
        <v>21</v>
      </c>
      <c r="AH55" s="44" t="str">
        <f t="shared" ca="1" si="77"/>
        <v/>
      </c>
      <c r="AI55" s="44" t="str">
        <f t="shared" ca="1" si="77"/>
        <v/>
      </c>
      <c r="AJ55" s="44" t="str">
        <f t="shared" ca="1" si="77"/>
        <v/>
      </c>
      <c r="AL55" s="44">
        <f ca="1">IF(AL54&lt;&gt;"",IF(AND(AL54&lt;60*Simulation!$K$8, AL54+AM55&lt;60*Simulation!$K$8),AL54+AM55,""),"")</f>
        <v>693</v>
      </c>
      <c r="AM55" s="44">
        <f ca="1">IF(AL54&lt;&gt;"",IF(AND(BL54&lt;&gt;"", AN54=BL54),RANDBETWEEN(Simulation!$N$6,Simulation!$P$6),RANDBETWEEN(Simulation!$N$5,Simulation!$P$5)),"")</f>
        <v>24</v>
      </c>
      <c r="AN55" s="44">
        <f t="shared" ca="1" si="65"/>
        <v>5</v>
      </c>
      <c r="AO55" s="44">
        <f t="shared" ca="1" si="19"/>
        <v>8</v>
      </c>
      <c r="AP55" s="27">
        <f t="shared" ca="1" si="20"/>
        <v>0.46061035404297934</v>
      </c>
      <c r="AQ55" s="44">
        <f t="shared" ca="1" si="21"/>
        <v>23</v>
      </c>
      <c r="AR55" s="44" t="str">
        <f ca="1">IF(AL55&lt;&gt;"",VLOOKUP(AQ55,'Players Stats'!$C$88:$D$127,2),"")</f>
        <v>Small Forward</v>
      </c>
      <c r="AS55" s="44" t="str">
        <f ca="1">IF(AL55&lt;&gt;"",VLOOKUP(AQ55,'Players Stats'!$C$88:$E$127,3),"")</f>
        <v>Kevin Durant</v>
      </c>
      <c r="AT55" s="27">
        <f t="shared" ca="1" si="22"/>
        <v>0.64226776411895392</v>
      </c>
      <c r="AU55" s="44">
        <f ca="1">IF(AL55&lt;&gt;"",VLOOKUP('Semi 2'!AQ55-5*('Semi 2'!AN55-1),'Players Stats'!$B$136:$J$140,1+AO55),"")</f>
        <v>0.123</v>
      </c>
      <c r="AV55" s="44" t="str">
        <f t="shared" ca="1" si="66"/>
        <v>NO</v>
      </c>
      <c r="AW55" s="27">
        <f t="shared" ca="1" si="23"/>
        <v>3.8605902925003432E-2</v>
      </c>
      <c r="AX55" s="44">
        <f ca="1">IF(AL55&lt;&gt;"",IF(AV55="NO",VLOOKUP(AQ55,'Players Stats'!$C$88:$I$127,7),""),"")</f>
        <v>0.18807339449541285</v>
      </c>
      <c r="AY55" s="44">
        <f t="shared" ca="1" si="67"/>
        <v>3</v>
      </c>
      <c r="AZ55" s="27">
        <f t="shared" ca="1" si="24"/>
        <v>0.56195919294486563</v>
      </c>
      <c r="BA55" s="44">
        <f ca="1">IF(AV55="NO",VLOOKUP(AQ55,'Players Stats'!$C$88:$H$127,7-'Semi 2'!AY55),"")</f>
        <v>0.41599999999999998</v>
      </c>
      <c r="BB55" s="44">
        <f t="shared" ca="1" si="68"/>
        <v>0</v>
      </c>
      <c r="BC55" s="27" t="str">
        <f t="shared" ca="1" si="25"/>
        <v/>
      </c>
      <c r="BD55" s="44" t="str">
        <f ca="1">IF(BC55="","",IF(BC55&lt;=VLOOKUP(AQ55,'Players Stats'!$C$88:$L$127,10),"YES","NO"))</f>
        <v/>
      </c>
      <c r="BE55" s="27" t="str">
        <f t="shared" ca="1" si="26"/>
        <v/>
      </c>
      <c r="BF55" s="44" t="str">
        <f ca="1">IF(BD55="YES",IF(BE55&lt;=VLOOKUP(AQ55,'Players Stats'!$C$88:$H$127,6),1,0),"")</f>
        <v/>
      </c>
      <c r="BG55" s="27" t="str">
        <f t="shared" ca="1" si="27"/>
        <v/>
      </c>
      <c r="BH55" s="44" t="str">
        <f ca="1">IF(AND(BD55="YES",BG55&lt;&gt;""),IF(BG55&lt;=VLOOKUP(AQ55,'Players Stats'!$C$88:$H$127,6),1,0),"")</f>
        <v/>
      </c>
      <c r="BI55" s="27" t="str">
        <f t="shared" ca="1" si="28"/>
        <v/>
      </c>
      <c r="BJ55" s="44" t="str">
        <f ca="1">IF(BI55="","",IF(BI55&lt;=Simulation!$K$7,"YES","NO"))</f>
        <v/>
      </c>
      <c r="BK55" s="27" t="str">
        <f t="shared" ca="1" si="29"/>
        <v/>
      </c>
      <c r="BL55" s="44" t="str">
        <f ca="1">IF(BJ55="NO",IF(BK55&lt;=Simulation!$K$9,AN55,AO55),"")</f>
        <v/>
      </c>
      <c r="BN55" s="44">
        <f t="shared" ca="1" si="30"/>
        <v>16</v>
      </c>
      <c r="BO55" s="6" t="str">
        <f t="shared" ca="1" si="31"/>
        <v>-</v>
      </c>
      <c r="BP55" s="44">
        <f t="shared" ca="1" si="32"/>
        <v>19</v>
      </c>
      <c r="BR55" s="44" t="str">
        <f t="shared" ca="1" si="2"/>
        <v/>
      </c>
      <c r="BS55" s="44" t="str">
        <f t="shared" ca="1" si="2"/>
        <v/>
      </c>
      <c r="BT55" s="44" t="str">
        <f t="shared" ca="1" si="2"/>
        <v/>
      </c>
      <c r="BU55" s="44"/>
      <c r="BV55" s="44">
        <f ca="1">IF(BV54&lt;&gt;"",IF(AND(BV54&lt;60*Simulation!$K$8, BV54+BW55&lt;60*Simulation!$K$8),BV54+BW55,""),"")</f>
        <v>711</v>
      </c>
      <c r="BW55" s="44">
        <f ca="1">IF(BV54&lt;&gt;"",IF(AND(CV54&lt;&gt;"", BX54=CV54),RANDBETWEEN(Simulation!$N$6,Simulation!$P$6),RANDBETWEEN(Simulation!$N$5,Simulation!$P$5)),"")</f>
        <v>14</v>
      </c>
      <c r="BX55" s="44">
        <f t="shared" ca="1" si="69"/>
        <v>8</v>
      </c>
      <c r="BY55" s="44">
        <f t="shared" ca="1" si="33"/>
        <v>5</v>
      </c>
      <c r="BZ55" s="27">
        <f t="shared" ca="1" si="34"/>
        <v>0.66618727882564388</v>
      </c>
      <c r="CA55" s="44">
        <f t="shared" ca="1" si="35"/>
        <v>39</v>
      </c>
      <c r="CB55" s="44" t="str">
        <f ca="1">IF(BV55&lt;&gt;"",VLOOKUP(CA55,'Players Stats'!$C$88:$D$127,2),"")</f>
        <v>Power Forward</v>
      </c>
      <c r="CC55" s="44" t="str">
        <f ca="1">IF(BV55&lt;&gt;"",VLOOKUP(CA55,'Players Stats'!$C$88:$E$127,3),"")</f>
        <v>Tim Duncan</v>
      </c>
      <c r="CD55" s="27">
        <f t="shared" ca="1" si="36"/>
        <v>0.74823339164760427</v>
      </c>
      <c r="CE55" s="44">
        <f ca="1">IF(BV55&lt;&gt;"",VLOOKUP('Semi 2'!CA55-5*('Semi 2'!BX55-1),'Players Stats'!$B$136:$J$140,1+BY55),"")</f>
        <v>0.15285000000000001</v>
      </c>
      <c r="CF55" s="44" t="str">
        <f t="shared" ca="1" si="70"/>
        <v>NO</v>
      </c>
      <c r="CG55" s="27">
        <f t="shared" ca="1" si="37"/>
        <v>0.6000293403893362</v>
      </c>
      <c r="CH55" s="44">
        <f ca="1">IF(BV55&lt;&gt;"",IF(CF55="NO",VLOOKUP(CA55,'Players Stats'!$C$88:$I$127,7),""),"")</f>
        <v>7.0422535211267616E-3</v>
      </c>
      <c r="CI55" s="44">
        <f t="shared" ca="1" si="71"/>
        <v>2</v>
      </c>
      <c r="CJ55" s="27">
        <f t="shared" ca="1" si="38"/>
        <v>0.15982913562467194</v>
      </c>
      <c r="CK55" s="44">
        <f ca="1">IF(CF55="NO",VLOOKUP(CA55,'Players Stats'!$C$88:$H$127,7-'Semi 2'!CI55),"")</f>
        <v>0.502</v>
      </c>
      <c r="CL55" s="44">
        <f t="shared" ca="1" si="72"/>
        <v>2</v>
      </c>
      <c r="CM55" s="27">
        <f t="shared" ca="1" si="39"/>
        <v>0.29878945123366552</v>
      </c>
      <c r="CN55" s="44" t="str">
        <f ca="1">IF(CM55="","",IF(CM55&lt;=VLOOKUP(CA55,'Players Stats'!$C$88:$L$127,10),"YES","NO"))</f>
        <v>NO</v>
      </c>
      <c r="CO55" s="27" t="str">
        <f t="shared" ca="1" si="40"/>
        <v/>
      </c>
      <c r="CP55" s="44" t="str">
        <f ca="1">IF(CN55="YES",IF(CO55&lt;=VLOOKUP(CA55,'Players Stats'!$C$88:$H$127,6),1,0),"")</f>
        <v/>
      </c>
      <c r="CQ55" s="27" t="str">
        <f t="shared" ca="1" si="41"/>
        <v/>
      </c>
      <c r="CR55" s="44" t="str">
        <f ca="1">IF(AND(CN55="YES",CQ55&lt;&gt;""),IF(CQ55&lt;=VLOOKUP(CA55,'Players Stats'!$C$88:$H$127,6),1,0),"")</f>
        <v/>
      </c>
      <c r="CS55" s="27" t="str">
        <f t="shared" ca="1" si="42"/>
        <v/>
      </c>
      <c r="CT55" s="44" t="str">
        <f ca="1">IF(CS55="","",IF(CS55&lt;=Simulation!$K$7,"YES","NO"))</f>
        <v/>
      </c>
      <c r="CU55" s="27" t="str">
        <f t="shared" ca="1" si="43"/>
        <v/>
      </c>
      <c r="CV55" s="44" t="str">
        <f ca="1">IF(CT55="NO",IF(CU55&lt;=Simulation!$K$9,BX55,BY55),"")</f>
        <v/>
      </c>
      <c r="CX55" s="44">
        <f t="shared" ca="1" si="44"/>
        <v>19</v>
      </c>
      <c r="CY55" s="6" t="str">
        <f t="shared" ca="1" si="45"/>
        <v>-</v>
      </c>
      <c r="CZ55" s="44">
        <f t="shared" ca="1" si="46"/>
        <v>28</v>
      </c>
      <c r="DB55" s="44" t="str">
        <f t="shared" ca="1" si="3"/>
        <v/>
      </c>
      <c r="DC55" s="44" t="str">
        <f t="shared" ca="1" si="3"/>
        <v/>
      </c>
      <c r="DD55" s="44" t="str">
        <f t="shared" ca="1" si="3"/>
        <v/>
      </c>
      <c r="DE55" s="44"/>
      <c r="DF55" s="44">
        <f ca="1">IF(DF54&lt;&gt;"",IF(AND(DF54&lt;60*Simulation!$K$8, DF54+DG55&lt;60*Simulation!$K$8),DF54+DG55,""),"")</f>
        <v>592</v>
      </c>
      <c r="DG55" s="44">
        <f ca="1">IF(DF54&lt;&gt;"",IF(AND(EF54&lt;&gt;"", DH54=EF54),RANDBETWEEN(Simulation!$N$6,Simulation!$P$6),RANDBETWEEN(Simulation!$N$5,Simulation!$P$5)),"")</f>
        <v>13</v>
      </c>
      <c r="DH55" s="44">
        <f t="shared" ca="1" si="73"/>
        <v>5</v>
      </c>
      <c r="DI55" s="44">
        <f t="shared" ca="1" si="47"/>
        <v>8</v>
      </c>
      <c r="DJ55" s="27">
        <f t="shared" ca="1" si="48"/>
        <v>0.21514951574604013</v>
      </c>
      <c r="DK55" s="44">
        <f t="shared" ca="1" si="49"/>
        <v>22</v>
      </c>
      <c r="DL55" s="44" t="str">
        <f ca="1">IF(DF55&lt;&gt;"",VLOOKUP(DK55,'Players Stats'!$C$88:$D$127,2),"")</f>
        <v>Shooting Guard</v>
      </c>
      <c r="DM55" s="44" t="str">
        <f ca="1">IF(DF55&lt;&gt;"",VLOOKUP(DK55,'Players Stats'!$C$88:$E$127,3),"")</f>
        <v>Thabo Sefolosha</v>
      </c>
      <c r="DN55" s="27">
        <f t="shared" ca="1" si="50"/>
        <v>0.89146471023331397</v>
      </c>
      <c r="DO55" s="44">
        <f ca="1">IF(DF55&lt;&gt;"",VLOOKUP('Semi 2'!DK55-5*('Semi 2'!DH55-1),'Players Stats'!$B$136:$J$140,1+DI55),"")</f>
        <v>4.4549999999999999E-2</v>
      </c>
      <c r="DP55" s="44" t="str">
        <f t="shared" ca="1" si="74"/>
        <v>NO</v>
      </c>
      <c r="DQ55" s="27">
        <f t="shared" ca="1" si="51"/>
        <v>0.99910027802901635</v>
      </c>
      <c r="DR55" s="44">
        <f ca="1">IF(DF55&lt;&gt;"",IF(DP55="NO",VLOOKUP(DK55,'Players Stats'!$C$88:$I$127,7),""),"")</f>
        <v>0.35555555555555557</v>
      </c>
      <c r="DS55" s="44">
        <f t="shared" ca="1" si="75"/>
        <v>2</v>
      </c>
      <c r="DT55" s="27">
        <f t="shared" ca="1" si="52"/>
        <v>0.21343676585142768</v>
      </c>
      <c r="DU55" s="44">
        <f ca="1">IF(DP55="NO",VLOOKUP(DK55,'Players Stats'!$C$88:$H$127,7-'Semi 2'!DS55),"")</f>
        <v>0.48099999999999998</v>
      </c>
      <c r="DV55" s="44">
        <f t="shared" ca="1" si="76"/>
        <v>2</v>
      </c>
      <c r="DW55" s="27">
        <f t="shared" ca="1" si="53"/>
        <v>0.4876196092164139</v>
      </c>
      <c r="DX55" s="44" t="str">
        <f ca="1">IF(DW55="","",IF(DW55&lt;=VLOOKUP(DK55,'Players Stats'!$C$88:$L$127,10),"YES","NO"))</f>
        <v>NO</v>
      </c>
      <c r="DY55" s="27" t="str">
        <f t="shared" ca="1" si="54"/>
        <v/>
      </c>
      <c r="DZ55" s="44" t="str">
        <f ca="1">IF(DX55="YES",IF(DY55&lt;=VLOOKUP(DK55,'Players Stats'!$C$88:$H$127,6),1,0),"")</f>
        <v/>
      </c>
      <c r="EA55" s="27" t="str">
        <f t="shared" ca="1" si="55"/>
        <v/>
      </c>
      <c r="EB55" s="44" t="str">
        <f ca="1">IF(AND(DX55="YES",EA55&lt;&gt;""),IF(EA55&lt;=VLOOKUP(DK55,'Players Stats'!$C$88:$H$127,6),1,0),"")</f>
        <v/>
      </c>
      <c r="EC55" s="27" t="str">
        <f t="shared" ca="1" si="56"/>
        <v/>
      </c>
      <c r="ED55" s="44" t="str">
        <f ca="1">IF(EC55="","",IF(EC55&lt;=Simulation!$K$7,"YES","NO"))</f>
        <v/>
      </c>
      <c r="EE55" s="27" t="str">
        <f t="shared" ca="1" si="57"/>
        <v/>
      </c>
      <c r="EF55" s="44" t="str">
        <f ca="1">IF(ED55="NO",IF(EE55&lt;=Simulation!$K$9,DH55,DI55),"")</f>
        <v/>
      </c>
      <c r="EH55" s="44">
        <f t="shared" ca="1" si="58"/>
        <v>28</v>
      </c>
      <c r="EI55" s="6" t="str">
        <f t="shared" ca="1" si="59"/>
        <v>-</v>
      </c>
      <c r="EJ55" s="44">
        <f t="shared" ca="1" si="60"/>
        <v>22</v>
      </c>
      <c r="EL55" s="44" t="str">
        <f t="shared" ca="1" si="4"/>
        <v/>
      </c>
      <c r="EM55" s="44" t="str">
        <f t="shared" ca="1" si="4"/>
        <v/>
      </c>
      <c r="EN55" s="44" t="str">
        <f t="shared" ca="1" si="4"/>
        <v/>
      </c>
    </row>
    <row r="56" spans="2:144">
      <c r="B56" s="44">
        <f ca="1">IF(B55&lt;&gt;"",IF(AND(B55&lt;60*Simulation!$K$8, B55+C56&lt;60*Simulation!$K$8),B55+C56,""),"")</f>
        <v>644</v>
      </c>
      <c r="C56" s="44">
        <f ca="1">IF(B55&lt;&gt;"",IF(AND(AB55&lt;&gt;"", D55=AB55),RANDBETWEEN(Simulation!$N$6,Simulation!$P$6),RANDBETWEEN(Simulation!$N$5,Simulation!$P$5)),"")</f>
        <v>7</v>
      </c>
      <c r="D56" s="44">
        <f t="shared" ca="1" si="61"/>
        <v>5</v>
      </c>
      <c r="E56" s="44">
        <f t="shared" ca="1" si="5"/>
        <v>8</v>
      </c>
      <c r="F56" s="27">
        <f t="shared" ca="1" si="6"/>
        <v>0.93832051290772689</v>
      </c>
      <c r="G56" s="44">
        <f t="shared" ca="1" si="7"/>
        <v>25</v>
      </c>
      <c r="H56" s="44" t="str">
        <f ca="1">IF(B56&lt;&gt;"",VLOOKUP(G56,'Players Stats'!$C$88:$D$127,2),"")</f>
        <v>Center</v>
      </c>
      <c r="I56" s="44" t="str">
        <f ca="1">IF(B56&lt;&gt;"",VLOOKUP(G56,'Players Stats'!$C$88:$E$127,3),"")</f>
        <v>Kendrick Perkins</v>
      </c>
      <c r="J56" s="27">
        <f t="shared" ca="1" si="8"/>
        <v>0.41615052317484014</v>
      </c>
      <c r="K56" s="44">
        <f ca="1">IF(B56&lt;&gt;"",VLOOKUP('Semi 2'!G56-5*('Semi 2'!D56-1),'Players Stats'!$B$136:$J$140,1+E56),"")</f>
        <v>9.6400000000000013E-2</v>
      </c>
      <c r="L56" s="44" t="str">
        <f t="shared" ca="1" si="62"/>
        <v>NO</v>
      </c>
      <c r="M56" s="27">
        <f t="shared" ca="1" si="9"/>
        <v>3.7948990284449424E-2</v>
      </c>
      <c r="N56" s="44">
        <f ca="1">IF(B56&lt;&gt;"",IF(L56="NO",VLOOKUP(G56,'Players Stats'!$C$88:$I$127,7),""),"")</f>
        <v>0</v>
      </c>
      <c r="O56" s="44">
        <f t="shared" ca="1" si="63"/>
        <v>2</v>
      </c>
      <c r="P56" s="27">
        <f t="shared" ca="1" si="10"/>
        <v>0.18635645240502718</v>
      </c>
      <c r="Q56" s="44">
        <f ca="1">IF(L56="NO",VLOOKUP(G56,'Players Stats'!$C$88:$H$127,7-'Semi 2'!O56),"")</f>
        <v>0.45700000000000002</v>
      </c>
      <c r="R56" s="44">
        <f t="shared" ca="1" si="64"/>
        <v>2</v>
      </c>
      <c r="S56" s="27">
        <f t="shared" ca="1" si="11"/>
        <v>0.3794839204866981</v>
      </c>
      <c r="T56" s="44" t="str">
        <f ca="1">IF(S56="","",IF(S56&lt;=VLOOKUP(G56,'Players Stats'!$C$88:$L$127,10),"YES","NO"))</f>
        <v>NO</v>
      </c>
      <c r="U56" s="27" t="str">
        <f t="shared" ca="1" si="12"/>
        <v/>
      </c>
      <c r="V56" s="44" t="str">
        <f ca="1">IF(T56="YES",IF(U56&lt;=VLOOKUP(G56,'Players Stats'!$C$88:$H$127,6),1,0),"")</f>
        <v/>
      </c>
      <c r="W56" s="27" t="str">
        <f t="shared" ca="1" si="13"/>
        <v/>
      </c>
      <c r="X56" s="44" t="str">
        <f ca="1">IF(AND(T56="YES",W56&lt;&gt;""),IF(W56&lt;=VLOOKUP(G56,'Players Stats'!$C$88:$H$127,6),1,0),"")</f>
        <v/>
      </c>
      <c r="Y56" s="27" t="str">
        <f t="shared" ca="1" si="14"/>
        <v/>
      </c>
      <c r="Z56" s="44" t="str">
        <f ca="1">IF(Y56="","",IF(Y56&lt;=Simulation!$K$7,"YES","NO"))</f>
        <v/>
      </c>
      <c r="AA56" s="27" t="str">
        <f t="shared" ca="1" si="15"/>
        <v/>
      </c>
      <c r="AB56" s="44" t="str">
        <f ca="1">IF(Z56="NO",IF(AA56&lt;=Simulation!$K$9,D56,E56),"")</f>
        <v/>
      </c>
      <c r="AD56" s="44">
        <f t="shared" ca="1" si="16"/>
        <v>21</v>
      </c>
      <c r="AE56" s="6" t="str">
        <f t="shared" ca="1" si="17"/>
        <v>-</v>
      </c>
      <c r="AF56" s="44">
        <f t="shared" ca="1" si="18"/>
        <v>21</v>
      </c>
      <c r="AH56" s="44" t="str">
        <f t="shared" ca="1" si="77"/>
        <v/>
      </c>
      <c r="AI56" s="44" t="str">
        <f t="shared" ca="1" si="77"/>
        <v/>
      </c>
      <c r="AJ56" s="44" t="str">
        <f t="shared" ca="1" si="77"/>
        <v/>
      </c>
      <c r="AL56" s="44">
        <f ca="1">IF(AL55&lt;&gt;"",IF(AND(AL55&lt;60*Simulation!$K$8, AL55+AM56&lt;60*Simulation!$K$8),AL55+AM56,""),"")</f>
        <v>707</v>
      </c>
      <c r="AM56" s="44">
        <f ca="1">IF(AL55&lt;&gt;"",IF(AND(BL55&lt;&gt;"", AN55=BL55),RANDBETWEEN(Simulation!$N$6,Simulation!$P$6),RANDBETWEEN(Simulation!$N$5,Simulation!$P$5)),"")</f>
        <v>14</v>
      </c>
      <c r="AN56" s="44">
        <f t="shared" ca="1" si="65"/>
        <v>8</v>
      </c>
      <c r="AO56" s="44">
        <f t="shared" ca="1" si="19"/>
        <v>5</v>
      </c>
      <c r="AP56" s="27">
        <f t="shared" ca="1" si="20"/>
        <v>0.98789099732036822</v>
      </c>
      <c r="AQ56" s="44">
        <f t="shared" ca="1" si="21"/>
        <v>40</v>
      </c>
      <c r="AR56" s="44" t="str">
        <f ca="1">IF(AL56&lt;&gt;"",VLOOKUP(AQ56,'Players Stats'!$C$88:$D$127,2),"")</f>
        <v>Center</v>
      </c>
      <c r="AS56" s="44" t="str">
        <f ca="1">IF(AL56&lt;&gt;"",VLOOKUP(AQ56,'Players Stats'!$C$88:$E$127,3),"")</f>
        <v>Tiago Splitter</v>
      </c>
      <c r="AT56" s="27">
        <f t="shared" ca="1" si="22"/>
        <v>0.20525252110441883</v>
      </c>
      <c r="AU56" s="44">
        <f ca="1">IF(AL56&lt;&gt;"",VLOOKUP('Semi 2'!AQ56-5*('Semi 2'!AN56-1),'Players Stats'!$B$136:$J$140,1+AO56),"")</f>
        <v>0.10355</v>
      </c>
      <c r="AV56" s="44" t="str">
        <f t="shared" ca="1" si="66"/>
        <v>NO</v>
      </c>
      <c r="AW56" s="27">
        <f t="shared" ca="1" si="23"/>
        <v>0.86292285211727282</v>
      </c>
      <c r="AX56" s="44">
        <f ca="1">IF(AL56&lt;&gt;"",IF(AV56="NO",VLOOKUP(AQ56,'Players Stats'!$C$88:$I$127,7),""),"")</f>
        <v>0</v>
      </c>
      <c r="AY56" s="44">
        <f t="shared" ca="1" si="67"/>
        <v>2</v>
      </c>
      <c r="AZ56" s="27">
        <f t="shared" ca="1" si="24"/>
        <v>0.83769620730525174</v>
      </c>
      <c r="BA56" s="44">
        <f ca="1">IF(AV56="NO",VLOOKUP(AQ56,'Players Stats'!$C$88:$H$127,7-'Semi 2'!AY56),"")</f>
        <v>0.56000000000000005</v>
      </c>
      <c r="BB56" s="44">
        <f t="shared" ca="1" si="68"/>
        <v>0</v>
      </c>
      <c r="BC56" s="27">
        <f t="shared" ca="1" si="25"/>
        <v>0.6583425635373289</v>
      </c>
      <c r="BD56" s="44" t="str">
        <f ca="1">IF(BC56="","",IF(BC56&lt;=VLOOKUP(AQ56,'Players Stats'!$C$88:$L$127,10),"YES","NO"))</f>
        <v>NO</v>
      </c>
      <c r="BE56" s="27" t="str">
        <f t="shared" ca="1" si="26"/>
        <v/>
      </c>
      <c r="BF56" s="44" t="str">
        <f ca="1">IF(BD56="YES",IF(BE56&lt;=VLOOKUP(AQ56,'Players Stats'!$C$88:$H$127,6),1,0),"")</f>
        <v/>
      </c>
      <c r="BG56" s="27" t="str">
        <f t="shared" ca="1" si="27"/>
        <v/>
      </c>
      <c r="BH56" s="44" t="str">
        <f ca="1">IF(AND(BD56="YES",BG56&lt;&gt;""),IF(BG56&lt;=VLOOKUP(AQ56,'Players Stats'!$C$88:$H$127,6),1,0),"")</f>
        <v/>
      </c>
      <c r="BI56" s="27">
        <f t="shared" ca="1" si="28"/>
        <v>0.97466158819732929</v>
      </c>
      <c r="BJ56" s="44" t="str">
        <f ca="1">IF(BI56="","",IF(BI56&lt;=Simulation!$K$7,"YES","NO"))</f>
        <v>NO</v>
      </c>
      <c r="BK56" s="27">
        <f t="shared" ca="1" si="29"/>
        <v>0.91545885638650892</v>
      </c>
      <c r="BL56" s="44">
        <f ca="1">IF(BJ56="NO",IF(BK56&lt;=Simulation!$K$9,AN56,AO56),"")</f>
        <v>5</v>
      </c>
      <c r="BN56" s="44">
        <f t="shared" ca="1" si="30"/>
        <v>16</v>
      </c>
      <c r="BO56" s="6" t="str">
        <f t="shared" ca="1" si="31"/>
        <v>-</v>
      </c>
      <c r="BP56" s="44">
        <f t="shared" ca="1" si="32"/>
        <v>19</v>
      </c>
      <c r="BR56" s="44" t="str">
        <f t="shared" ca="1" si="2"/>
        <v/>
      </c>
      <c r="BS56" s="44" t="str">
        <f t="shared" ca="1" si="2"/>
        <v/>
      </c>
      <c r="BT56" s="44" t="str">
        <f t="shared" ca="1" si="2"/>
        <v/>
      </c>
      <c r="BU56" s="44"/>
      <c r="BV56" s="44">
        <f ca="1">IF(BV55&lt;&gt;"",IF(AND(BV55&lt;60*Simulation!$K$8, BV55+BW56&lt;60*Simulation!$K$8),BV55+BW56,""),"")</f>
        <v>728</v>
      </c>
      <c r="BW56" s="44">
        <f ca="1">IF(BV55&lt;&gt;"",IF(AND(CV55&lt;&gt;"", BX55=CV55),RANDBETWEEN(Simulation!$N$6,Simulation!$P$6),RANDBETWEEN(Simulation!$N$5,Simulation!$P$5)),"")</f>
        <v>17</v>
      </c>
      <c r="BX56" s="44">
        <f t="shared" ca="1" si="69"/>
        <v>5</v>
      </c>
      <c r="BY56" s="44">
        <f t="shared" ca="1" si="33"/>
        <v>8</v>
      </c>
      <c r="BZ56" s="27">
        <f t="shared" ca="1" si="34"/>
        <v>0.13374407917461517</v>
      </c>
      <c r="CA56" s="44">
        <f t="shared" ca="1" si="35"/>
        <v>21</v>
      </c>
      <c r="CB56" s="44" t="str">
        <f ca="1">IF(BV56&lt;&gt;"",VLOOKUP(CA56,'Players Stats'!$C$88:$D$127,2),"")</f>
        <v>Point Guard</v>
      </c>
      <c r="CC56" s="44" t="str">
        <f ca="1">IF(BV56&lt;&gt;"",VLOOKUP(CA56,'Players Stats'!$C$88:$E$127,3),"")</f>
        <v>Russell Westbrook</v>
      </c>
      <c r="CD56" s="27">
        <f t="shared" ca="1" si="36"/>
        <v>0.7531238925472723</v>
      </c>
      <c r="CE56" s="44">
        <f ca="1">IF(BV56&lt;&gt;"",VLOOKUP('Semi 2'!CA56-5*('Semi 2'!BX56-1),'Players Stats'!$B$136:$J$140,1+BY56),"")</f>
        <v>9.7650000000000001E-2</v>
      </c>
      <c r="CF56" s="44" t="str">
        <f t="shared" ca="1" si="70"/>
        <v>NO</v>
      </c>
      <c r="CG56" s="27">
        <f t="shared" ca="1" si="37"/>
        <v>8.4844146595128067E-2</v>
      </c>
      <c r="CH56" s="44">
        <f ca="1">IF(BV56&lt;&gt;"",IF(CF56="NO",VLOOKUP(CA56,'Players Stats'!$C$88:$I$127,7),""),"")</f>
        <v>0.16517857142857145</v>
      </c>
      <c r="CI56" s="44">
        <f t="shared" ca="1" si="71"/>
        <v>3</v>
      </c>
      <c r="CJ56" s="27">
        <f t="shared" ca="1" si="38"/>
        <v>0.44307366279616656</v>
      </c>
      <c r="CK56" s="44">
        <f ca="1">IF(CF56="NO",VLOOKUP(CA56,'Players Stats'!$C$88:$H$127,7-'Semi 2'!CI56),"")</f>
        <v>0.32300000000000001</v>
      </c>
      <c r="CL56" s="44">
        <f t="shared" ca="1" si="72"/>
        <v>0</v>
      </c>
      <c r="CM56" s="27" t="str">
        <f t="shared" ca="1" si="39"/>
        <v/>
      </c>
      <c r="CN56" s="44" t="str">
        <f ca="1">IF(CM56="","",IF(CM56&lt;=VLOOKUP(CA56,'Players Stats'!$C$88:$L$127,10),"YES","NO"))</f>
        <v/>
      </c>
      <c r="CO56" s="27" t="str">
        <f t="shared" ca="1" si="40"/>
        <v/>
      </c>
      <c r="CP56" s="44" t="str">
        <f ca="1">IF(CN56="YES",IF(CO56&lt;=VLOOKUP(CA56,'Players Stats'!$C$88:$H$127,6),1,0),"")</f>
        <v/>
      </c>
      <c r="CQ56" s="27" t="str">
        <f t="shared" ca="1" si="41"/>
        <v/>
      </c>
      <c r="CR56" s="44" t="str">
        <f ca="1">IF(AND(CN56="YES",CQ56&lt;&gt;""),IF(CQ56&lt;=VLOOKUP(CA56,'Players Stats'!$C$88:$H$127,6),1,0),"")</f>
        <v/>
      </c>
      <c r="CS56" s="27" t="str">
        <f t="shared" ca="1" si="42"/>
        <v/>
      </c>
      <c r="CT56" s="44" t="str">
        <f ca="1">IF(CS56="","",IF(CS56&lt;=Simulation!$K$7,"YES","NO"))</f>
        <v/>
      </c>
      <c r="CU56" s="27" t="str">
        <f t="shared" ca="1" si="43"/>
        <v/>
      </c>
      <c r="CV56" s="44" t="str">
        <f ca="1">IF(CT56="NO",IF(CU56&lt;=Simulation!$K$9,BX56,BY56),"")</f>
        <v/>
      </c>
      <c r="CX56" s="44">
        <f t="shared" ca="1" si="44"/>
        <v>19</v>
      </c>
      <c r="CY56" s="6" t="str">
        <f t="shared" ca="1" si="45"/>
        <v>-</v>
      </c>
      <c r="CZ56" s="44">
        <f t="shared" ca="1" si="46"/>
        <v>28</v>
      </c>
      <c r="DB56" s="44" t="str">
        <f t="shared" ca="1" si="3"/>
        <v/>
      </c>
      <c r="DC56" s="44" t="str">
        <f t="shared" ca="1" si="3"/>
        <v/>
      </c>
      <c r="DD56" s="44" t="str">
        <f t="shared" ca="1" si="3"/>
        <v/>
      </c>
      <c r="DE56" s="44"/>
      <c r="DF56" s="44">
        <f ca="1">IF(DF55&lt;&gt;"",IF(AND(DF55&lt;60*Simulation!$K$8, DF55+DG56&lt;60*Simulation!$K$8),DF55+DG56,""),"")</f>
        <v>607</v>
      </c>
      <c r="DG56" s="44">
        <f ca="1">IF(DF55&lt;&gt;"",IF(AND(EF55&lt;&gt;"", DH55=EF55),RANDBETWEEN(Simulation!$N$6,Simulation!$P$6),RANDBETWEEN(Simulation!$N$5,Simulation!$P$5)),"")</f>
        <v>15</v>
      </c>
      <c r="DH56" s="44">
        <f t="shared" ca="1" si="73"/>
        <v>8</v>
      </c>
      <c r="DI56" s="44">
        <f t="shared" ca="1" si="47"/>
        <v>5</v>
      </c>
      <c r="DJ56" s="27">
        <f t="shared" ca="1" si="48"/>
        <v>0.38906149847291704</v>
      </c>
      <c r="DK56" s="44">
        <f t="shared" ca="1" si="49"/>
        <v>37</v>
      </c>
      <c r="DL56" s="44" t="str">
        <f ca="1">IF(DF56&lt;&gt;"",VLOOKUP(DK56,'Players Stats'!$C$88:$D$127,2),"")</f>
        <v>Shooting Guard</v>
      </c>
      <c r="DM56" s="44" t="str">
        <f ca="1">IF(DF56&lt;&gt;"",VLOOKUP(DK56,'Players Stats'!$C$88:$E$127,3),"")</f>
        <v>Tony Parker</v>
      </c>
      <c r="DN56" s="27">
        <f t="shared" ca="1" si="50"/>
        <v>0.78712644666291454</v>
      </c>
      <c r="DO56" s="44">
        <f ca="1">IF(DF56&lt;&gt;"",VLOOKUP('Semi 2'!DK56-5*('Semi 2'!DH56-1),'Players Stats'!$B$136:$J$140,1+DI56),"")</f>
        <v>0.10769999999999999</v>
      </c>
      <c r="DP56" s="44" t="str">
        <f t="shared" ca="1" si="74"/>
        <v>NO</v>
      </c>
      <c r="DQ56" s="27">
        <f t="shared" ca="1" si="51"/>
        <v>1.4913362465048818E-3</v>
      </c>
      <c r="DR56" s="44">
        <f ca="1">IF(DF56&lt;&gt;"",IF(DP56="NO",VLOOKUP(DK56,'Players Stats'!$C$88:$I$127,7),""),"")</f>
        <v>6.2111801242236017E-2</v>
      </c>
      <c r="DS56" s="44">
        <f t="shared" ca="1" si="75"/>
        <v>3</v>
      </c>
      <c r="DT56" s="27">
        <f t="shared" ca="1" si="52"/>
        <v>0.44647985801721035</v>
      </c>
      <c r="DU56" s="44">
        <f ca="1">IF(DP56="NO",VLOOKUP(DK56,'Players Stats'!$C$88:$H$127,7-'Semi 2'!DS56),"")</f>
        <v>0.35299999999999998</v>
      </c>
      <c r="DV56" s="44">
        <f t="shared" ca="1" si="76"/>
        <v>0</v>
      </c>
      <c r="DW56" s="27" t="str">
        <f t="shared" ca="1" si="53"/>
        <v/>
      </c>
      <c r="DX56" s="44" t="str">
        <f ca="1">IF(DW56="","",IF(DW56&lt;=VLOOKUP(DK56,'Players Stats'!$C$88:$L$127,10),"YES","NO"))</f>
        <v/>
      </c>
      <c r="DY56" s="27" t="str">
        <f t="shared" ca="1" si="54"/>
        <v/>
      </c>
      <c r="DZ56" s="44" t="str">
        <f ca="1">IF(DX56="YES",IF(DY56&lt;=VLOOKUP(DK56,'Players Stats'!$C$88:$H$127,6),1,0),"")</f>
        <v/>
      </c>
      <c r="EA56" s="27" t="str">
        <f t="shared" ca="1" si="55"/>
        <v/>
      </c>
      <c r="EB56" s="44" t="str">
        <f ca="1">IF(AND(DX56="YES",EA56&lt;&gt;""),IF(EA56&lt;=VLOOKUP(DK56,'Players Stats'!$C$88:$H$127,6),1,0),"")</f>
        <v/>
      </c>
      <c r="EC56" s="27" t="str">
        <f t="shared" ca="1" si="56"/>
        <v/>
      </c>
      <c r="ED56" s="44" t="str">
        <f ca="1">IF(EC56="","",IF(EC56&lt;=Simulation!$K$7,"YES","NO"))</f>
        <v/>
      </c>
      <c r="EE56" s="27" t="str">
        <f t="shared" ca="1" si="57"/>
        <v/>
      </c>
      <c r="EF56" s="44" t="str">
        <f ca="1">IF(ED56="NO",IF(EE56&lt;=Simulation!$K$9,DH56,DI56),"")</f>
        <v/>
      </c>
      <c r="EH56" s="44">
        <f t="shared" ca="1" si="58"/>
        <v>28</v>
      </c>
      <c r="EI56" s="6" t="str">
        <f t="shared" ca="1" si="59"/>
        <v>-</v>
      </c>
      <c r="EJ56" s="44">
        <f t="shared" ca="1" si="60"/>
        <v>22</v>
      </c>
      <c r="EL56" s="44" t="str">
        <f t="shared" ca="1" si="4"/>
        <v/>
      </c>
      <c r="EM56" s="44" t="str">
        <f t="shared" ca="1" si="4"/>
        <v/>
      </c>
      <c r="EN56" s="44" t="str">
        <f t="shared" ca="1" si="4"/>
        <v/>
      </c>
    </row>
    <row r="57" spans="2:144">
      <c r="B57" s="44">
        <f ca="1">IF(B56&lt;&gt;"",IF(AND(B56&lt;60*Simulation!$K$8, B56+C57&lt;60*Simulation!$K$8),B56+C57,""),"")</f>
        <v>655</v>
      </c>
      <c r="C57" s="44">
        <f ca="1">IF(B56&lt;&gt;"",IF(AND(AB56&lt;&gt;"", D56=AB56),RANDBETWEEN(Simulation!$N$6,Simulation!$P$6),RANDBETWEEN(Simulation!$N$5,Simulation!$P$5)),"")</f>
        <v>11</v>
      </c>
      <c r="D57" s="44">
        <f t="shared" ca="1" si="61"/>
        <v>8</v>
      </c>
      <c r="E57" s="44">
        <f t="shared" ca="1" si="5"/>
        <v>5</v>
      </c>
      <c r="F57" s="27">
        <f t="shared" ca="1" si="6"/>
        <v>0.91110714129603709</v>
      </c>
      <c r="G57" s="44">
        <f t="shared" ca="1" si="7"/>
        <v>40</v>
      </c>
      <c r="H57" s="44" t="str">
        <f ca="1">IF(B57&lt;&gt;"",VLOOKUP(G57,'Players Stats'!$C$88:$D$127,2),"")</f>
        <v>Center</v>
      </c>
      <c r="I57" s="44" t="str">
        <f ca="1">IF(B57&lt;&gt;"",VLOOKUP(G57,'Players Stats'!$C$88:$E$127,3),"")</f>
        <v>Tiago Splitter</v>
      </c>
      <c r="J57" s="27">
        <f t="shared" ca="1" si="8"/>
        <v>0.29891977705803074</v>
      </c>
      <c r="K57" s="44">
        <f ca="1">IF(B57&lt;&gt;"",VLOOKUP('Semi 2'!G57-5*('Semi 2'!D57-1),'Players Stats'!$B$136:$J$140,1+E57),"")</f>
        <v>0.10355</v>
      </c>
      <c r="L57" s="44" t="str">
        <f t="shared" ca="1" si="62"/>
        <v>NO</v>
      </c>
      <c r="M57" s="27">
        <f t="shared" ca="1" si="9"/>
        <v>0.59992756958418891</v>
      </c>
      <c r="N57" s="44">
        <f ca="1">IF(B57&lt;&gt;"",IF(L57="NO",VLOOKUP(G57,'Players Stats'!$C$88:$I$127,7),""),"")</f>
        <v>0</v>
      </c>
      <c r="O57" s="44">
        <f t="shared" ca="1" si="63"/>
        <v>2</v>
      </c>
      <c r="P57" s="27">
        <f t="shared" ca="1" si="10"/>
        <v>0.7181643502556514</v>
      </c>
      <c r="Q57" s="44">
        <f ca="1">IF(L57="NO",VLOOKUP(G57,'Players Stats'!$C$88:$H$127,7-'Semi 2'!O57),"")</f>
        <v>0.56000000000000005</v>
      </c>
      <c r="R57" s="44">
        <f t="shared" ca="1" si="64"/>
        <v>0</v>
      </c>
      <c r="S57" s="27">
        <f t="shared" ca="1" si="11"/>
        <v>4.0214320587355301E-2</v>
      </c>
      <c r="T57" s="44" t="str">
        <f ca="1">IF(S57="","",IF(S57&lt;=VLOOKUP(G57,'Players Stats'!$C$88:$L$127,10),"YES","NO"))</f>
        <v>NO</v>
      </c>
      <c r="U57" s="27" t="str">
        <f t="shared" ca="1" si="12"/>
        <v/>
      </c>
      <c r="V57" s="44" t="str">
        <f ca="1">IF(T57="YES",IF(U57&lt;=VLOOKUP(G57,'Players Stats'!$C$88:$H$127,6),1,0),"")</f>
        <v/>
      </c>
      <c r="W57" s="27" t="str">
        <f t="shared" ca="1" si="13"/>
        <v/>
      </c>
      <c r="X57" s="44" t="str">
        <f ca="1">IF(AND(T57="YES",W57&lt;&gt;""),IF(W57&lt;=VLOOKUP(G57,'Players Stats'!$C$88:$H$127,6),1,0),"")</f>
        <v/>
      </c>
      <c r="Y57" s="27">
        <f t="shared" ca="1" si="14"/>
        <v>0.22367095443987561</v>
      </c>
      <c r="Z57" s="44" t="str">
        <f ca="1">IF(Y57="","",IF(Y57&lt;=Simulation!$K$7,"YES","NO"))</f>
        <v>NO</v>
      </c>
      <c r="AA57" s="27">
        <f t="shared" ca="1" si="15"/>
        <v>0.73940638765192146</v>
      </c>
      <c r="AB57" s="44">
        <f ca="1">IF(Z57="NO",IF(AA57&lt;=Simulation!$K$9,D57,E57),"")</f>
        <v>5</v>
      </c>
      <c r="AD57" s="44">
        <f t="shared" ca="1" si="16"/>
        <v>21</v>
      </c>
      <c r="AE57" s="6" t="str">
        <f t="shared" ca="1" si="17"/>
        <v>-</v>
      </c>
      <c r="AF57" s="44">
        <f t="shared" ca="1" si="18"/>
        <v>21</v>
      </c>
      <c r="AH57" s="44" t="str">
        <f t="shared" ca="1" si="77"/>
        <v/>
      </c>
      <c r="AI57" s="44" t="str">
        <f t="shared" ca="1" si="77"/>
        <v/>
      </c>
      <c r="AJ57" s="44" t="str">
        <f t="shared" ca="1" si="77"/>
        <v/>
      </c>
      <c r="AL57" s="44">
        <f ca="1">IF(AL56&lt;&gt;"",IF(AND(AL56&lt;60*Simulation!$K$8, AL56+AM57&lt;60*Simulation!$K$8),AL56+AM57,""),"")</f>
        <v>717</v>
      </c>
      <c r="AM57" s="44">
        <f ca="1">IF(AL56&lt;&gt;"",IF(AND(BL56&lt;&gt;"", AN56=BL56),RANDBETWEEN(Simulation!$N$6,Simulation!$P$6),RANDBETWEEN(Simulation!$N$5,Simulation!$P$5)),"")</f>
        <v>10</v>
      </c>
      <c r="AN57" s="44">
        <f t="shared" ca="1" si="65"/>
        <v>5</v>
      </c>
      <c r="AO57" s="44">
        <f t="shared" ca="1" si="19"/>
        <v>8</v>
      </c>
      <c r="AP57" s="27">
        <f t="shared" ca="1" si="20"/>
        <v>0.95381071870870149</v>
      </c>
      <c r="AQ57" s="44">
        <f t="shared" ca="1" si="21"/>
        <v>25</v>
      </c>
      <c r="AR57" s="44" t="str">
        <f ca="1">IF(AL57&lt;&gt;"",VLOOKUP(AQ57,'Players Stats'!$C$88:$D$127,2),"")</f>
        <v>Center</v>
      </c>
      <c r="AS57" s="44" t="str">
        <f ca="1">IF(AL57&lt;&gt;"",VLOOKUP(AQ57,'Players Stats'!$C$88:$E$127,3),"")</f>
        <v>Kendrick Perkins</v>
      </c>
      <c r="AT57" s="27">
        <f t="shared" ca="1" si="22"/>
        <v>0.94935271228776286</v>
      </c>
      <c r="AU57" s="44">
        <f ca="1">IF(AL57&lt;&gt;"",VLOOKUP('Semi 2'!AQ57-5*('Semi 2'!AN57-1),'Players Stats'!$B$136:$J$140,1+AO57),"")</f>
        <v>9.6400000000000013E-2</v>
      </c>
      <c r="AV57" s="44" t="str">
        <f t="shared" ca="1" si="66"/>
        <v>NO</v>
      </c>
      <c r="AW57" s="27">
        <f t="shared" ca="1" si="23"/>
        <v>0.50836252328779796</v>
      </c>
      <c r="AX57" s="44">
        <f ca="1">IF(AL57&lt;&gt;"",IF(AV57="NO",VLOOKUP(AQ57,'Players Stats'!$C$88:$I$127,7),""),"")</f>
        <v>0</v>
      </c>
      <c r="AY57" s="44">
        <f t="shared" ca="1" si="67"/>
        <v>2</v>
      </c>
      <c r="AZ57" s="27">
        <f t="shared" ca="1" si="24"/>
        <v>0.48309760615376174</v>
      </c>
      <c r="BA57" s="44">
        <f ca="1">IF(AV57="NO",VLOOKUP(AQ57,'Players Stats'!$C$88:$H$127,7-'Semi 2'!AY57),"")</f>
        <v>0.45700000000000002</v>
      </c>
      <c r="BB57" s="44">
        <f t="shared" ca="1" si="68"/>
        <v>0</v>
      </c>
      <c r="BC57" s="27">
        <f t="shared" ca="1" si="25"/>
        <v>0.21803166171368626</v>
      </c>
      <c r="BD57" s="44" t="str">
        <f ca="1">IF(BC57="","",IF(BC57&lt;=VLOOKUP(AQ57,'Players Stats'!$C$88:$L$127,10),"YES","NO"))</f>
        <v>NO</v>
      </c>
      <c r="BE57" s="27" t="str">
        <f t="shared" ca="1" si="26"/>
        <v/>
      </c>
      <c r="BF57" s="44" t="str">
        <f ca="1">IF(BD57="YES",IF(BE57&lt;=VLOOKUP(AQ57,'Players Stats'!$C$88:$H$127,6),1,0),"")</f>
        <v/>
      </c>
      <c r="BG57" s="27" t="str">
        <f t="shared" ca="1" si="27"/>
        <v/>
      </c>
      <c r="BH57" s="44" t="str">
        <f ca="1">IF(AND(BD57="YES",BG57&lt;&gt;""),IF(BG57&lt;=VLOOKUP(AQ57,'Players Stats'!$C$88:$H$127,6),1,0),"")</f>
        <v/>
      </c>
      <c r="BI57" s="27">
        <f t="shared" ca="1" si="28"/>
        <v>0.31578624606680605</v>
      </c>
      <c r="BJ57" s="44" t="str">
        <f ca="1">IF(BI57="","",IF(BI57&lt;=Simulation!$K$7,"YES","NO"))</f>
        <v>NO</v>
      </c>
      <c r="BK57" s="27">
        <f t="shared" ca="1" si="29"/>
        <v>0.20162623255136658</v>
      </c>
      <c r="BL57" s="44">
        <f ca="1">IF(BJ57="NO",IF(BK57&lt;=Simulation!$K$9,AN57,AO57),"")</f>
        <v>5</v>
      </c>
      <c r="BN57" s="44">
        <f t="shared" ca="1" si="30"/>
        <v>16</v>
      </c>
      <c r="BO57" s="6" t="str">
        <f t="shared" ca="1" si="31"/>
        <v>-</v>
      </c>
      <c r="BP57" s="44">
        <f t="shared" ca="1" si="32"/>
        <v>19</v>
      </c>
      <c r="BR57" s="44" t="str">
        <f t="shared" ca="1" si="2"/>
        <v/>
      </c>
      <c r="BS57" s="44" t="str">
        <f t="shared" ca="1" si="2"/>
        <v/>
      </c>
      <c r="BT57" s="44" t="str">
        <f t="shared" ca="1" si="2"/>
        <v/>
      </c>
      <c r="BU57" s="44"/>
      <c r="BV57" s="44">
        <f ca="1">IF(BV56&lt;&gt;"",IF(AND(BV56&lt;60*Simulation!$K$8, BV56+BW57&lt;60*Simulation!$K$8),BV56+BW57,""),"")</f>
        <v>738</v>
      </c>
      <c r="BW57" s="44">
        <f ca="1">IF(BV56&lt;&gt;"",IF(AND(CV56&lt;&gt;"", BX56=CV56),RANDBETWEEN(Simulation!$N$6,Simulation!$P$6),RANDBETWEEN(Simulation!$N$5,Simulation!$P$5)),"")</f>
        <v>10</v>
      </c>
      <c r="BX57" s="44">
        <f t="shared" ca="1" si="69"/>
        <v>8</v>
      </c>
      <c r="BY57" s="44">
        <f t="shared" ca="1" si="33"/>
        <v>5</v>
      </c>
      <c r="BZ57" s="27">
        <f t="shared" ca="1" si="34"/>
        <v>0.7110185246692855</v>
      </c>
      <c r="CA57" s="44">
        <f t="shared" ca="1" si="35"/>
        <v>39</v>
      </c>
      <c r="CB57" s="44" t="str">
        <f ca="1">IF(BV57&lt;&gt;"",VLOOKUP(CA57,'Players Stats'!$C$88:$D$127,2),"")</f>
        <v>Power Forward</v>
      </c>
      <c r="CC57" s="44" t="str">
        <f ca="1">IF(BV57&lt;&gt;"",VLOOKUP(CA57,'Players Stats'!$C$88:$E$127,3),"")</f>
        <v>Tim Duncan</v>
      </c>
      <c r="CD57" s="27">
        <f t="shared" ca="1" si="36"/>
        <v>0.91398228098225964</v>
      </c>
      <c r="CE57" s="44">
        <f ca="1">IF(BV57&lt;&gt;"",VLOOKUP('Semi 2'!CA57-5*('Semi 2'!BX57-1),'Players Stats'!$B$136:$J$140,1+BY57),"")</f>
        <v>0.15285000000000001</v>
      </c>
      <c r="CF57" s="44" t="str">
        <f t="shared" ca="1" si="70"/>
        <v>NO</v>
      </c>
      <c r="CG57" s="27">
        <f t="shared" ca="1" si="37"/>
        <v>0.54097037468852538</v>
      </c>
      <c r="CH57" s="44">
        <f ca="1">IF(BV57&lt;&gt;"",IF(CF57="NO",VLOOKUP(CA57,'Players Stats'!$C$88:$I$127,7),""),"")</f>
        <v>7.0422535211267616E-3</v>
      </c>
      <c r="CI57" s="44">
        <f t="shared" ca="1" si="71"/>
        <v>2</v>
      </c>
      <c r="CJ57" s="27">
        <f t="shared" ca="1" si="38"/>
        <v>0.59966521270385442</v>
      </c>
      <c r="CK57" s="44">
        <f ca="1">IF(CF57="NO",VLOOKUP(CA57,'Players Stats'!$C$88:$H$127,7-'Semi 2'!CI57),"")</f>
        <v>0.502</v>
      </c>
      <c r="CL57" s="44">
        <f t="shared" ca="1" si="72"/>
        <v>0</v>
      </c>
      <c r="CM57" s="27">
        <f t="shared" ca="1" si="39"/>
        <v>0.97104959573252181</v>
      </c>
      <c r="CN57" s="44" t="str">
        <f ca="1">IF(CM57="","",IF(CM57&lt;=VLOOKUP(CA57,'Players Stats'!$C$88:$L$127,10),"YES","NO"))</f>
        <v>NO</v>
      </c>
      <c r="CO57" s="27" t="str">
        <f t="shared" ca="1" si="40"/>
        <v/>
      </c>
      <c r="CP57" s="44" t="str">
        <f ca="1">IF(CN57="YES",IF(CO57&lt;=VLOOKUP(CA57,'Players Stats'!$C$88:$H$127,6),1,0),"")</f>
        <v/>
      </c>
      <c r="CQ57" s="27" t="str">
        <f t="shared" ca="1" si="41"/>
        <v/>
      </c>
      <c r="CR57" s="44" t="str">
        <f ca="1">IF(AND(CN57="YES",CQ57&lt;&gt;""),IF(CQ57&lt;=VLOOKUP(CA57,'Players Stats'!$C$88:$H$127,6),1,0),"")</f>
        <v/>
      </c>
      <c r="CS57" s="27">
        <f t="shared" ca="1" si="42"/>
        <v>0.11749700766916149</v>
      </c>
      <c r="CT57" s="44" t="str">
        <f ca="1">IF(CS57="","",IF(CS57&lt;=Simulation!$K$7,"YES","NO"))</f>
        <v>NO</v>
      </c>
      <c r="CU57" s="27">
        <f t="shared" ca="1" si="43"/>
        <v>0.55868465024896463</v>
      </c>
      <c r="CV57" s="44">
        <f ca="1">IF(CT57="NO",IF(CU57&lt;=Simulation!$K$9,BX57,BY57),"")</f>
        <v>5</v>
      </c>
      <c r="CX57" s="44">
        <f t="shared" ca="1" si="44"/>
        <v>19</v>
      </c>
      <c r="CY57" s="6" t="str">
        <f t="shared" ca="1" si="45"/>
        <v>-</v>
      </c>
      <c r="CZ57" s="44">
        <f t="shared" ca="1" si="46"/>
        <v>28</v>
      </c>
      <c r="DB57" s="44" t="str">
        <f t="shared" ca="1" si="3"/>
        <v/>
      </c>
      <c r="DC57" s="44" t="str">
        <f t="shared" ca="1" si="3"/>
        <v/>
      </c>
      <c r="DD57" s="44" t="str">
        <f t="shared" ca="1" si="3"/>
        <v/>
      </c>
      <c r="DE57" s="44"/>
      <c r="DF57" s="44">
        <f ca="1">IF(DF56&lt;&gt;"",IF(AND(DF56&lt;60*Simulation!$K$8, DF56+DG57&lt;60*Simulation!$K$8),DF56+DG57,""),"")</f>
        <v>616</v>
      </c>
      <c r="DG57" s="44">
        <f ca="1">IF(DF56&lt;&gt;"",IF(AND(EF56&lt;&gt;"", DH56=EF56),RANDBETWEEN(Simulation!$N$6,Simulation!$P$6),RANDBETWEEN(Simulation!$N$5,Simulation!$P$5)),"")</f>
        <v>9</v>
      </c>
      <c r="DH57" s="44">
        <f t="shared" ca="1" si="73"/>
        <v>5</v>
      </c>
      <c r="DI57" s="44">
        <f t="shared" ca="1" si="47"/>
        <v>8</v>
      </c>
      <c r="DJ57" s="27">
        <f t="shared" ca="1" si="48"/>
        <v>0.35013980451837812</v>
      </c>
      <c r="DK57" s="44">
        <f t="shared" ca="1" si="49"/>
        <v>22</v>
      </c>
      <c r="DL57" s="44" t="str">
        <f ca="1">IF(DF57&lt;&gt;"",VLOOKUP(DK57,'Players Stats'!$C$88:$D$127,2),"")</f>
        <v>Shooting Guard</v>
      </c>
      <c r="DM57" s="44" t="str">
        <f ca="1">IF(DF57&lt;&gt;"",VLOOKUP(DK57,'Players Stats'!$C$88:$E$127,3),"")</f>
        <v>Thabo Sefolosha</v>
      </c>
      <c r="DN57" s="27">
        <f t="shared" ca="1" si="50"/>
        <v>0.83190963770192961</v>
      </c>
      <c r="DO57" s="44">
        <f ca="1">IF(DF57&lt;&gt;"",VLOOKUP('Semi 2'!DK57-5*('Semi 2'!DH57-1),'Players Stats'!$B$136:$J$140,1+DI57),"")</f>
        <v>4.4549999999999999E-2</v>
      </c>
      <c r="DP57" s="44" t="str">
        <f t="shared" ca="1" si="74"/>
        <v>NO</v>
      </c>
      <c r="DQ57" s="27">
        <f t="shared" ca="1" si="51"/>
        <v>0.81654954919990952</v>
      </c>
      <c r="DR57" s="44">
        <f ca="1">IF(DF57&lt;&gt;"",IF(DP57="NO",VLOOKUP(DK57,'Players Stats'!$C$88:$I$127,7),""),"")</f>
        <v>0.35555555555555557</v>
      </c>
      <c r="DS57" s="44">
        <f t="shared" ca="1" si="75"/>
        <v>2</v>
      </c>
      <c r="DT57" s="27">
        <f t="shared" ca="1" si="52"/>
        <v>0.75724098998571621</v>
      </c>
      <c r="DU57" s="44">
        <f ca="1">IF(DP57="NO",VLOOKUP(DK57,'Players Stats'!$C$88:$H$127,7-'Semi 2'!DS57),"")</f>
        <v>0.48099999999999998</v>
      </c>
      <c r="DV57" s="44">
        <f t="shared" ca="1" si="76"/>
        <v>0</v>
      </c>
      <c r="DW57" s="27">
        <f t="shared" ca="1" si="53"/>
        <v>0.3226674827605307</v>
      </c>
      <c r="DX57" s="44" t="str">
        <f ca="1">IF(DW57="","",IF(DW57&lt;=VLOOKUP(DK57,'Players Stats'!$C$88:$L$127,10),"YES","NO"))</f>
        <v>NO</v>
      </c>
      <c r="DY57" s="27" t="str">
        <f t="shared" ca="1" si="54"/>
        <v/>
      </c>
      <c r="DZ57" s="44" t="str">
        <f ca="1">IF(DX57="YES",IF(DY57&lt;=VLOOKUP(DK57,'Players Stats'!$C$88:$H$127,6),1,0),"")</f>
        <v/>
      </c>
      <c r="EA57" s="27" t="str">
        <f t="shared" ca="1" si="55"/>
        <v/>
      </c>
      <c r="EB57" s="44" t="str">
        <f ca="1">IF(AND(DX57="YES",EA57&lt;&gt;""),IF(EA57&lt;=VLOOKUP(DK57,'Players Stats'!$C$88:$H$127,6),1,0),"")</f>
        <v/>
      </c>
      <c r="EC57" s="27">
        <f t="shared" ca="1" si="56"/>
        <v>0.81684354727011266</v>
      </c>
      <c r="ED57" s="44" t="str">
        <f ca="1">IF(EC57="","",IF(EC57&lt;=Simulation!$K$7,"YES","NO"))</f>
        <v>NO</v>
      </c>
      <c r="EE57" s="27">
        <f t="shared" ca="1" si="57"/>
        <v>0.80988973017760035</v>
      </c>
      <c r="EF57" s="44">
        <f ca="1">IF(ED57="NO",IF(EE57&lt;=Simulation!$K$9,DH57,DI57),"")</f>
        <v>8</v>
      </c>
      <c r="EH57" s="44">
        <f t="shared" ca="1" si="58"/>
        <v>28</v>
      </c>
      <c r="EI57" s="6" t="str">
        <f t="shared" ca="1" si="59"/>
        <v>-</v>
      </c>
      <c r="EJ57" s="44">
        <f t="shared" ca="1" si="60"/>
        <v>22</v>
      </c>
      <c r="EL57" s="44" t="str">
        <f t="shared" ca="1" si="4"/>
        <v/>
      </c>
      <c r="EM57" s="44" t="str">
        <f t="shared" ca="1" si="4"/>
        <v/>
      </c>
      <c r="EN57" s="44" t="str">
        <f t="shared" ca="1" si="4"/>
        <v/>
      </c>
    </row>
    <row r="58" spans="2:144">
      <c r="B58" s="44">
        <f ca="1">IF(B57&lt;&gt;"",IF(AND(B57&lt;60*Simulation!$K$8, B57+C58&lt;60*Simulation!$K$8),B57+C58,""),"")</f>
        <v>667</v>
      </c>
      <c r="C58" s="44">
        <f ca="1">IF(B57&lt;&gt;"",IF(AND(AB57&lt;&gt;"", D57=AB57),RANDBETWEEN(Simulation!$N$6,Simulation!$P$6),RANDBETWEEN(Simulation!$N$5,Simulation!$P$5)),"")</f>
        <v>12</v>
      </c>
      <c r="D58" s="44">
        <f t="shared" ca="1" si="61"/>
        <v>5</v>
      </c>
      <c r="E58" s="44">
        <f t="shared" ca="1" si="5"/>
        <v>8</v>
      </c>
      <c r="F58" s="27">
        <f t="shared" ca="1" si="6"/>
        <v>0.37644532190720614</v>
      </c>
      <c r="G58" s="44">
        <f t="shared" ca="1" si="7"/>
        <v>22</v>
      </c>
      <c r="H58" s="44" t="str">
        <f ca="1">IF(B58&lt;&gt;"",VLOOKUP(G58,'Players Stats'!$C$88:$D$127,2),"")</f>
        <v>Shooting Guard</v>
      </c>
      <c r="I58" s="44" t="str">
        <f ca="1">IF(B58&lt;&gt;"",VLOOKUP(G58,'Players Stats'!$C$88:$E$127,3),"")</f>
        <v>Thabo Sefolosha</v>
      </c>
      <c r="J58" s="27">
        <f t="shared" ca="1" si="8"/>
        <v>0.70099793858727788</v>
      </c>
      <c r="K58" s="44">
        <f ca="1">IF(B58&lt;&gt;"",VLOOKUP('Semi 2'!G58-5*('Semi 2'!D58-1),'Players Stats'!$B$136:$J$140,1+E58),"")</f>
        <v>4.4549999999999999E-2</v>
      </c>
      <c r="L58" s="44" t="str">
        <f t="shared" ca="1" si="62"/>
        <v>NO</v>
      </c>
      <c r="M58" s="27">
        <f t="shared" ca="1" si="9"/>
        <v>0.67355088224914017</v>
      </c>
      <c r="N58" s="44">
        <f ca="1">IF(B58&lt;&gt;"",IF(L58="NO",VLOOKUP(G58,'Players Stats'!$C$88:$I$127,7),""),"")</f>
        <v>0.35555555555555557</v>
      </c>
      <c r="O58" s="44">
        <f t="shared" ca="1" si="63"/>
        <v>2</v>
      </c>
      <c r="P58" s="27">
        <f t="shared" ca="1" si="10"/>
        <v>0.57345354005687577</v>
      </c>
      <c r="Q58" s="44">
        <f ca="1">IF(L58="NO",VLOOKUP(G58,'Players Stats'!$C$88:$H$127,7-'Semi 2'!O58),"")</f>
        <v>0.48099999999999998</v>
      </c>
      <c r="R58" s="44">
        <f t="shared" ca="1" si="64"/>
        <v>0</v>
      </c>
      <c r="S58" s="27">
        <f t="shared" ca="1" si="11"/>
        <v>0.76518639105085884</v>
      </c>
      <c r="T58" s="44" t="str">
        <f ca="1">IF(S58="","",IF(S58&lt;=VLOOKUP(G58,'Players Stats'!$C$88:$L$127,10),"YES","NO"))</f>
        <v>NO</v>
      </c>
      <c r="U58" s="27" t="str">
        <f t="shared" ca="1" si="12"/>
        <v/>
      </c>
      <c r="V58" s="44" t="str">
        <f ca="1">IF(T58="YES",IF(U58&lt;=VLOOKUP(G58,'Players Stats'!$C$88:$H$127,6),1,0),"")</f>
        <v/>
      </c>
      <c r="W58" s="27" t="str">
        <f t="shared" ca="1" si="13"/>
        <v/>
      </c>
      <c r="X58" s="44" t="str">
        <f ca="1">IF(AND(T58="YES",W58&lt;&gt;""),IF(W58&lt;=VLOOKUP(G58,'Players Stats'!$C$88:$H$127,6),1,0),"")</f>
        <v/>
      </c>
      <c r="Y58" s="27">
        <f t="shared" ca="1" si="14"/>
        <v>0.57095286311576554</v>
      </c>
      <c r="Z58" s="44" t="str">
        <f ca="1">IF(Y58="","",IF(Y58&lt;=Simulation!$K$7,"YES","NO"))</f>
        <v>NO</v>
      </c>
      <c r="AA58" s="27">
        <f t="shared" ca="1" si="15"/>
        <v>0.3186751217880085</v>
      </c>
      <c r="AB58" s="44">
        <f ca="1">IF(Z58="NO",IF(AA58&lt;=Simulation!$K$9,D58,E58),"")</f>
        <v>8</v>
      </c>
      <c r="AD58" s="44">
        <f t="shared" ca="1" si="16"/>
        <v>21</v>
      </c>
      <c r="AE58" s="6" t="str">
        <f t="shared" ca="1" si="17"/>
        <v>-</v>
      </c>
      <c r="AF58" s="44">
        <f t="shared" ca="1" si="18"/>
        <v>21</v>
      </c>
      <c r="AH58" s="44" t="str">
        <f t="shared" ca="1" si="77"/>
        <v/>
      </c>
      <c r="AI58" s="44" t="str">
        <f t="shared" ca="1" si="77"/>
        <v/>
      </c>
      <c r="AJ58" s="44" t="str">
        <f t="shared" ca="1" si="77"/>
        <v/>
      </c>
      <c r="AL58" s="44">
        <f ca="1">IF(AL57&lt;&gt;"",IF(AND(AL57&lt;60*Simulation!$K$8, AL57+AM58&lt;60*Simulation!$K$8),AL57+AM58,""),"")</f>
        <v>726</v>
      </c>
      <c r="AM58" s="44">
        <f ca="1">IF(AL57&lt;&gt;"",IF(AND(BL57&lt;&gt;"", AN57=BL57),RANDBETWEEN(Simulation!$N$6,Simulation!$P$6),RANDBETWEEN(Simulation!$N$5,Simulation!$P$5)),"")</f>
        <v>9</v>
      </c>
      <c r="AN58" s="44">
        <f t="shared" ca="1" si="65"/>
        <v>5</v>
      </c>
      <c r="AO58" s="44">
        <f t="shared" ca="1" si="19"/>
        <v>8</v>
      </c>
      <c r="AP58" s="27">
        <f t="shared" ca="1" si="20"/>
        <v>0.83754749141836948</v>
      </c>
      <c r="AQ58" s="44">
        <f t="shared" ca="1" si="21"/>
        <v>25</v>
      </c>
      <c r="AR58" s="44" t="str">
        <f ca="1">IF(AL58&lt;&gt;"",VLOOKUP(AQ58,'Players Stats'!$C$88:$D$127,2),"")</f>
        <v>Center</v>
      </c>
      <c r="AS58" s="44" t="str">
        <f ca="1">IF(AL58&lt;&gt;"",VLOOKUP(AQ58,'Players Stats'!$C$88:$E$127,3),"")</f>
        <v>Kendrick Perkins</v>
      </c>
      <c r="AT58" s="27">
        <f t="shared" ca="1" si="22"/>
        <v>0.10235979782135074</v>
      </c>
      <c r="AU58" s="44">
        <f ca="1">IF(AL58&lt;&gt;"",VLOOKUP('Semi 2'!AQ58-5*('Semi 2'!AN58-1),'Players Stats'!$B$136:$J$140,1+AO58),"")</f>
        <v>9.6400000000000013E-2</v>
      </c>
      <c r="AV58" s="44" t="str">
        <f t="shared" ca="1" si="66"/>
        <v>NO</v>
      </c>
      <c r="AW58" s="27">
        <f t="shared" ca="1" si="23"/>
        <v>0.99911729944906713</v>
      </c>
      <c r="AX58" s="44">
        <f ca="1">IF(AL58&lt;&gt;"",IF(AV58="NO",VLOOKUP(AQ58,'Players Stats'!$C$88:$I$127,7),""),"")</f>
        <v>0</v>
      </c>
      <c r="AY58" s="44">
        <f t="shared" ca="1" si="67"/>
        <v>2</v>
      </c>
      <c r="AZ58" s="27">
        <f t="shared" ca="1" si="24"/>
        <v>0.72812783012717075</v>
      </c>
      <c r="BA58" s="44">
        <f ca="1">IF(AV58="NO",VLOOKUP(AQ58,'Players Stats'!$C$88:$H$127,7-'Semi 2'!AY58),"")</f>
        <v>0.45700000000000002</v>
      </c>
      <c r="BB58" s="44">
        <f t="shared" ca="1" si="68"/>
        <v>0</v>
      </c>
      <c r="BC58" s="27">
        <f t="shared" ca="1" si="25"/>
        <v>0.58225957539537398</v>
      </c>
      <c r="BD58" s="44" t="str">
        <f ca="1">IF(BC58="","",IF(BC58&lt;=VLOOKUP(AQ58,'Players Stats'!$C$88:$L$127,10),"YES","NO"))</f>
        <v>NO</v>
      </c>
      <c r="BE58" s="27" t="str">
        <f t="shared" ca="1" si="26"/>
        <v/>
      </c>
      <c r="BF58" s="44" t="str">
        <f ca="1">IF(BD58="YES",IF(BE58&lt;=VLOOKUP(AQ58,'Players Stats'!$C$88:$H$127,6),1,0),"")</f>
        <v/>
      </c>
      <c r="BG58" s="27" t="str">
        <f t="shared" ca="1" si="27"/>
        <v/>
      </c>
      <c r="BH58" s="44" t="str">
        <f ca="1">IF(AND(BD58="YES",BG58&lt;&gt;""),IF(BG58&lt;=VLOOKUP(AQ58,'Players Stats'!$C$88:$H$127,6),1,0),"")</f>
        <v/>
      </c>
      <c r="BI58" s="27">
        <f t="shared" ca="1" si="28"/>
        <v>0.8143533576202826</v>
      </c>
      <c r="BJ58" s="44" t="str">
        <f ca="1">IF(BI58="","",IF(BI58&lt;=Simulation!$K$7,"YES","NO"))</f>
        <v>NO</v>
      </c>
      <c r="BK58" s="27">
        <f t="shared" ca="1" si="29"/>
        <v>0.4148044057304624</v>
      </c>
      <c r="BL58" s="44">
        <f ca="1">IF(BJ58="NO",IF(BK58&lt;=Simulation!$K$9,AN58,AO58),"")</f>
        <v>8</v>
      </c>
      <c r="BN58" s="44">
        <f t="shared" ca="1" si="30"/>
        <v>16</v>
      </c>
      <c r="BO58" s="6" t="str">
        <f t="shared" ca="1" si="31"/>
        <v>-</v>
      </c>
      <c r="BP58" s="44">
        <f t="shared" ca="1" si="32"/>
        <v>19</v>
      </c>
      <c r="BR58" s="44" t="str">
        <f t="shared" ca="1" si="2"/>
        <v/>
      </c>
      <c r="BS58" s="44" t="str">
        <f t="shared" ca="1" si="2"/>
        <v/>
      </c>
      <c r="BT58" s="44" t="str">
        <f t="shared" ca="1" si="2"/>
        <v/>
      </c>
      <c r="BU58" s="44"/>
      <c r="BV58" s="44">
        <f ca="1">IF(BV57&lt;&gt;"",IF(AND(BV57&lt;60*Simulation!$K$8, BV57+BW58&lt;60*Simulation!$K$8),BV57+BW58,""),"")</f>
        <v>751</v>
      </c>
      <c r="BW58" s="44">
        <f ca="1">IF(BV57&lt;&gt;"",IF(AND(CV57&lt;&gt;"", BX57=CV57),RANDBETWEEN(Simulation!$N$6,Simulation!$P$6),RANDBETWEEN(Simulation!$N$5,Simulation!$P$5)),"")</f>
        <v>13</v>
      </c>
      <c r="BX58" s="44">
        <f t="shared" ca="1" si="69"/>
        <v>5</v>
      </c>
      <c r="BY58" s="44">
        <f t="shared" ca="1" si="33"/>
        <v>8</v>
      </c>
      <c r="BZ58" s="27">
        <f t="shared" ca="1" si="34"/>
        <v>0.52882892287305272</v>
      </c>
      <c r="CA58" s="44">
        <f t="shared" ca="1" si="35"/>
        <v>23</v>
      </c>
      <c r="CB58" s="44" t="str">
        <f ca="1">IF(BV58&lt;&gt;"",VLOOKUP(CA58,'Players Stats'!$C$88:$D$127,2),"")</f>
        <v>Small Forward</v>
      </c>
      <c r="CC58" s="44" t="str">
        <f ca="1">IF(BV58&lt;&gt;"",VLOOKUP(CA58,'Players Stats'!$C$88:$E$127,3),"")</f>
        <v>Kevin Durant</v>
      </c>
      <c r="CD58" s="27">
        <f t="shared" ca="1" si="36"/>
        <v>0.60761139975954681</v>
      </c>
      <c r="CE58" s="44">
        <f ca="1">IF(BV58&lt;&gt;"",VLOOKUP('Semi 2'!CA58-5*('Semi 2'!BX58-1),'Players Stats'!$B$136:$J$140,1+BY58),"")</f>
        <v>0.123</v>
      </c>
      <c r="CF58" s="44" t="str">
        <f t="shared" ca="1" si="70"/>
        <v>NO</v>
      </c>
      <c r="CG58" s="27">
        <f t="shared" ca="1" si="37"/>
        <v>0.40287388069490437</v>
      </c>
      <c r="CH58" s="44">
        <f ca="1">IF(BV58&lt;&gt;"",IF(CF58="NO",VLOOKUP(CA58,'Players Stats'!$C$88:$I$127,7),""),"")</f>
        <v>0.18807339449541285</v>
      </c>
      <c r="CI58" s="44">
        <f t="shared" ca="1" si="71"/>
        <v>2</v>
      </c>
      <c r="CJ58" s="27">
        <f t="shared" ca="1" si="38"/>
        <v>0.45061384234129254</v>
      </c>
      <c r="CK58" s="44">
        <f ca="1">IF(CF58="NO",VLOOKUP(CA58,'Players Stats'!$C$88:$H$127,7-'Semi 2'!CI58),"")</f>
        <v>0.51</v>
      </c>
      <c r="CL58" s="44">
        <f t="shared" ca="1" si="72"/>
        <v>2</v>
      </c>
      <c r="CM58" s="27">
        <f t="shared" ca="1" si="39"/>
        <v>0.7824209694806209</v>
      </c>
      <c r="CN58" s="44" t="str">
        <f ca="1">IF(CM58="","",IF(CM58&lt;=VLOOKUP(CA58,'Players Stats'!$C$88:$L$127,10),"YES","NO"))</f>
        <v>NO</v>
      </c>
      <c r="CO58" s="27" t="str">
        <f t="shared" ca="1" si="40"/>
        <v/>
      </c>
      <c r="CP58" s="44" t="str">
        <f ca="1">IF(CN58="YES",IF(CO58&lt;=VLOOKUP(CA58,'Players Stats'!$C$88:$H$127,6),1,0),"")</f>
        <v/>
      </c>
      <c r="CQ58" s="27" t="str">
        <f t="shared" ca="1" si="41"/>
        <v/>
      </c>
      <c r="CR58" s="44" t="str">
        <f ca="1">IF(AND(CN58="YES",CQ58&lt;&gt;""),IF(CQ58&lt;=VLOOKUP(CA58,'Players Stats'!$C$88:$H$127,6),1,0),"")</f>
        <v/>
      </c>
      <c r="CS58" s="27" t="str">
        <f t="shared" ca="1" si="42"/>
        <v/>
      </c>
      <c r="CT58" s="44" t="str">
        <f ca="1">IF(CS58="","",IF(CS58&lt;=Simulation!$K$7,"YES","NO"))</f>
        <v/>
      </c>
      <c r="CU58" s="27" t="str">
        <f t="shared" ca="1" si="43"/>
        <v/>
      </c>
      <c r="CV58" s="44" t="str">
        <f ca="1">IF(CT58="NO",IF(CU58&lt;=Simulation!$K$9,BX58,BY58),"")</f>
        <v/>
      </c>
      <c r="CX58" s="44">
        <f t="shared" ca="1" si="44"/>
        <v>21</v>
      </c>
      <c r="CY58" s="6" t="str">
        <f t="shared" ca="1" si="45"/>
        <v>-</v>
      </c>
      <c r="CZ58" s="44">
        <f t="shared" ca="1" si="46"/>
        <v>28</v>
      </c>
      <c r="DB58" s="44" t="str">
        <f t="shared" ca="1" si="3"/>
        <v/>
      </c>
      <c r="DC58" s="44" t="str">
        <f t="shared" ca="1" si="3"/>
        <v/>
      </c>
      <c r="DD58" s="44" t="str">
        <f t="shared" ca="1" si="3"/>
        <v/>
      </c>
      <c r="DE58" s="44"/>
      <c r="DF58" s="44">
        <f ca="1">IF(DF57&lt;&gt;"",IF(AND(DF57&lt;60*Simulation!$K$8, DF57+DG58&lt;60*Simulation!$K$8),DF57+DG58,""),"")</f>
        <v>640</v>
      </c>
      <c r="DG58" s="44">
        <f ca="1">IF(DF57&lt;&gt;"",IF(AND(EF57&lt;&gt;"", DH57=EF57),RANDBETWEEN(Simulation!$N$6,Simulation!$P$6),RANDBETWEEN(Simulation!$N$5,Simulation!$P$5)),"")</f>
        <v>24</v>
      </c>
      <c r="DH58" s="44">
        <f t="shared" ca="1" si="73"/>
        <v>8</v>
      </c>
      <c r="DI58" s="44">
        <f t="shared" ca="1" si="47"/>
        <v>5</v>
      </c>
      <c r="DJ58" s="27">
        <f t="shared" ca="1" si="48"/>
        <v>0.47831748678992647</v>
      </c>
      <c r="DK58" s="44">
        <f t="shared" ca="1" si="49"/>
        <v>38</v>
      </c>
      <c r="DL58" s="44" t="str">
        <f ca="1">IF(DF58&lt;&gt;"",VLOOKUP(DK58,'Players Stats'!$C$88:$D$127,2),"")</f>
        <v>Small Forward</v>
      </c>
      <c r="DM58" s="44" t="str">
        <f ca="1">IF(DF58&lt;&gt;"",VLOOKUP(DK58,'Players Stats'!$C$88:$E$127,3),"")</f>
        <v>Kawhi Leonard</v>
      </c>
      <c r="DN58" s="27">
        <f t="shared" ca="1" si="50"/>
        <v>0.16928355092964675</v>
      </c>
      <c r="DO58" s="44">
        <f ca="1">IF(DF58&lt;&gt;"",VLOOKUP('Semi 2'!DK58-5*('Semi 2'!DH58-1),'Players Stats'!$B$136:$J$140,1+DI58),"")</f>
        <v>0.13515000000000002</v>
      </c>
      <c r="DP58" s="44" t="str">
        <f t="shared" ca="1" si="74"/>
        <v>NO</v>
      </c>
      <c r="DQ58" s="27">
        <f t="shared" ca="1" si="51"/>
        <v>0.55229785214363181</v>
      </c>
      <c r="DR58" s="44">
        <f ca="1">IF(DF58&lt;&gt;"",IF(DP58="NO",VLOOKUP(DK58,'Players Stats'!$C$88:$I$127,7),""),"")</f>
        <v>0.24793388429752067</v>
      </c>
      <c r="DS58" s="44">
        <f t="shared" ca="1" si="75"/>
        <v>2</v>
      </c>
      <c r="DT58" s="27">
        <f t="shared" ca="1" si="52"/>
        <v>0.27423839610705081</v>
      </c>
      <c r="DU58" s="44">
        <f ca="1">IF(DP58="NO",VLOOKUP(DK58,'Players Stats'!$C$88:$H$127,7-'Semi 2'!DS58),"")</f>
        <v>0.49399999999999999</v>
      </c>
      <c r="DV58" s="44">
        <f t="shared" ca="1" si="76"/>
        <v>2</v>
      </c>
      <c r="DW58" s="27">
        <f t="shared" ca="1" si="53"/>
        <v>0.76370383777904405</v>
      </c>
      <c r="DX58" s="44" t="str">
        <f ca="1">IF(DW58="","",IF(DW58&lt;=VLOOKUP(DK58,'Players Stats'!$C$88:$L$127,10),"YES","NO"))</f>
        <v>NO</v>
      </c>
      <c r="DY58" s="27" t="str">
        <f t="shared" ca="1" si="54"/>
        <v/>
      </c>
      <c r="DZ58" s="44" t="str">
        <f ca="1">IF(DX58="YES",IF(DY58&lt;=VLOOKUP(DK58,'Players Stats'!$C$88:$H$127,6),1,0),"")</f>
        <v/>
      </c>
      <c r="EA58" s="27" t="str">
        <f t="shared" ca="1" si="55"/>
        <v/>
      </c>
      <c r="EB58" s="44" t="str">
        <f ca="1">IF(AND(DX58="YES",EA58&lt;&gt;""),IF(EA58&lt;=VLOOKUP(DK58,'Players Stats'!$C$88:$H$127,6),1,0),"")</f>
        <v/>
      </c>
      <c r="EC58" s="27" t="str">
        <f t="shared" ca="1" si="56"/>
        <v/>
      </c>
      <c r="ED58" s="44" t="str">
        <f ca="1">IF(EC58="","",IF(EC58&lt;=Simulation!$K$7,"YES","NO"))</f>
        <v/>
      </c>
      <c r="EE58" s="27" t="str">
        <f t="shared" ca="1" si="57"/>
        <v/>
      </c>
      <c r="EF58" s="44" t="str">
        <f ca="1">IF(ED58="NO",IF(EE58&lt;=Simulation!$K$9,DH58,DI58),"")</f>
        <v/>
      </c>
      <c r="EH58" s="44">
        <f t="shared" ca="1" si="58"/>
        <v>28</v>
      </c>
      <c r="EI58" s="6" t="str">
        <f t="shared" ca="1" si="59"/>
        <v>-</v>
      </c>
      <c r="EJ58" s="44">
        <f t="shared" ca="1" si="60"/>
        <v>24</v>
      </c>
      <c r="EL58" s="44" t="str">
        <f t="shared" ca="1" si="4"/>
        <v/>
      </c>
      <c r="EM58" s="44" t="str">
        <f t="shared" ca="1" si="4"/>
        <v/>
      </c>
      <c r="EN58" s="44" t="str">
        <f t="shared" ca="1" si="4"/>
        <v/>
      </c>
    </row>
    <row r="59" spans="2:144">
      <c r="B59" s="44">
        <f ca="1">IF(B58&lt;&gt;"",IF(AND(B58&lt;60*Simulation!$K$8, B58+C59&lt;60*Simulation!$K$8),B58+C59,""),"")</f>
        <v>677</v>
      </c>
      <c r="C59" s="44">
        <f ca="1">IF(B58&lt;&gt;"",IF(AND(AB58&lt;&gt;"", D58=AB58),RANDBETWEEN(Simulation!$N$6,Simulation!$P$6),RANDBETWEEN(Simulation!$N$5,Simulation!$P$5)),"")</f>
        <v>10</v>
      </c>
      <c r="D59" s="44">
        <f t="shared" ca="1" si="61"/>
        <v>8</v>
      </c>
      <c r="E59" s="44">
        <f t="shared" ca="1" si="5"/>
        <v>5</v>
      </c>
      <c r="F59" s="27">
        <f t="shared" ca="1" si="6"/>
        <v>0.56230024554433367</v>
      </c>
      <c r="G59" s="44">
        <f t="shared" ca="1" si="7"/>
        <v>38</v>
      </c>
      <c r="H59" s="44" t="str">
        <f ca="1">IF(B59&lt;&gt;"",VLOOKUP(G59,'Players Stats'!$C$88:$D$127,2),"")</f>
        <v>Small Forward</v>
      </c>
      <c r="I59" s="44" t="str">
        <f ca="1">IF(B59&lt;&gt;"",VLOOKUP(G59,'Players Stats'!$C$88:$E$127,3),"")</f>
        <v>Kawhi Leonard</v>
      </c>
      <c r="J59" s="27">
        <f t="shared" ca="1" si="8"/>
        <v>0.74854232326761705</v>
      </c>
      <c r="K59" s="44">
        <f ca="1">IF(B59&lt;&gt;"",VLOOKUP('Semi 2'!G59-5*('Semi 2'!D59-1),'Players Stats'!$B$136:$J$140,1+E59),"")</f>
        <v>0.13515000000000002</v>
      </c>
      <c r="L59" s="44" t="str">
        <f t="shared" ca="1" si="62"/>
        <v>NO</v>
      </c>
      <c r="M59" s="27">
        <f t="shared" ca="1" si="9"/>
        <v>0.76900417918232866</v>
      </c>
      <c r="N59" s="44">
        <f ca="1">IF(B59&lt;&gt;"",IF(L59="NO",VLOOKUP(G59,'Players Stats'!$C$88:$I$127,7),""),"")</f>
        <v>0.24793388429752067</v>
      </c>
      <c r="O59" s="44">
        <f t="shared" ca="1" si="63"/>
        <v>2</v>
      </c>
      <c r="P59" s="27">
        <f t="shared" ca="1" si="10"/>
        <v>0.13836152597020224</v>
      </c>
      <c r="Q59" s="44">
        <f ca="1">IF(L59="NO",VLOOKUP(G59,'Players Stats'!$C$88:$H$127,7-'Semi 2'!O59),"")</f>
        <v>0.49399999999999999</v>
      </c>
      <c r="R59" s="44">
        <f t="shared" ca="1" si="64"/>
        <v>2</v>
      </c>
      <c r="S59" s="27">
        <f t="shared" ca="1" si="11"/>
        <v>0.75152451628188788</v>
      </c>
      <c r="T59" s="44" t="str">
        <f ca="1">IF(S59="","",IF(S59&lt;=VLOOKUP(G59,'Players Stats'!$C$88:$L$127,10),"YES","NO"))</f>
        <v>NO</v>
      </c>
      <c r="U59" s="27" t="str">
        <f t="shared" ca="1" si="12"/>
        <v/>
      </c>
      <c r="V59" s="44" t="str">
        <f ca="1">IF(T59="YES",IF(U59&lt;=VLOOKUP(G59,'Players Stats'!$C$88:$H$127,6),1,0),"")</f>
        <v/>
      </c>
      <c r="W59" s="27" t="str">
        <f t="shared" ca="1" si="13"/>
        <v/>
      </c>
      <c r="X59" s="44" t="str">
        <f ca="1">IF(AND(T59="YES",W59&lt;&gt;""),IF(W59&lt;=VLOOKUP(G59,'Players Stats'!$C$88:$H$127,6),1,0),"")</f>
        <v/>
      </c>
      <c r="Y59" s="27" t="str">
        <f t="shared" ca="1" si="14"/>
        <v/>
      </c>
      <c r="Z59" s="44" t="str">
        <f ca="1">IF(Y59="","",IF(Y59&lt;=Simulation!$K$7,"YES","NO"))</f>
        <v/>
      </c>
      <c r="AA59" s="27" t="str">
        <f t="shared" ca="1" si="15"/>
        <v/>
      </c>
      <c r="AB59" s="44" t="str">
        <f ca="1">IF(Z59="NO",IF(AA59&lt;=Simulation!$K$9,D59,E59),"")</f>
        <v/>
      </c>
      <c r="AD59" s="44">
        <f t="shared" ca="1" si="16"/>
        <v>21</v>
      </c>
      <c r="AE59" s="6" t="str">
        <f t="shared" ca="1" si="17"/>
        <v>-</v>
      </c>
      <c r="AF59" s="44">
        <f t="shared" ca="1" si="18"/>
        <v>23</v>
      </c>
      <c r="AH59" s="44" t="str">
        <f t="shared" ca="1" si="77"/>
        <v/>
      </c>
      <c r="AI59" s="44" t="str">
        <f t="shared" ca="1" si="77"/>
        <v/>
      </c>
      <c r="AJ59" s="44" t="str">
        <f t="shared" ca="1" si="77"/>
        <v/>
      </c>
      <c r="AL59" s="44">
        <f ca="1">IF(AL58&lt;&gt;"",IF(AND(AL58&lt;60*Simulation!$K$8, AL58+AM59&lt;60*Simulation!$K$8),AL58+AM59,""),"")</f>
        <v>734</v>
      </c>
      <c r="AM59" s="44">
        <f ca="1">IF(AL58&lt;&gt;"",IF(AND(BL58&lt;&gt;"", AN58=BL58),RANDBETWEEN(Simulation!$N$6,Simulation!$P$6),RANDBETWEEN(Simulation!$N$5,Simulation!$P$5)),"")</f>
        <v>8</v>
      </c>
      <c r="AN59" s="44">
        <f t="shared" ca="1" si="65"/>
        <v>8</v>
      </c>
      <c r="AO59" s="44">
        <f t="shared" ca="1" si="19"/>
        <v>5</v>
      </c>
      <c r="AP59" s="27">
        <f t="shared" ca="1" si="20"/>
        <v>0.38520286823507832</v>
      </c>
      <c r="AQ59" s="44">
        <f t="shared" ca="1" si="21"/>
        <v>37</v>
      </c>
      <c r="AR59" s="44" t="str">
        <f ca="1">IF(AL59&lt;&gt;"",VLOOKUP(AQ59,'Players Stats'!$C$88:$D$127,2),"")</f>
        <v>Shooting Guard</v>
      </c>
      <c r="AS59" s="44" t="str">
        <f ca="1">IF(AL59&lt;&gt;"",VLOOKUP(AQ59,'Players Stats'!$C$88:$E$127,3),"")</f>
        <v>Tony Parker</v>
      </c>
      <c r="AT59" s="27">
        <f t="shared" ca="1" si="22"/>
        <v>0.22837204817206724</v>
      </c>
      <c r="AU59" s="44">
        <f ca="1">IF(AL59&lt;&gt;"",VLOOKUP('Semi 2'!AQ59-5*('Semi 2'!AN59-1),'Players Stats'!$B$136:$J$140,1+AO59),"")</f>
        <v>0.10769999999999999</v>
      </c>
      <c r="AV59" s="44" t="str">
        <f t="shared" ca="1" si="66"/>
        <v>NO</v>
      </c>
      <c r="AW59" s="27">
        <f t="shared" ca="1" si="23"/>
        <v>0.5600012351412903</v>
      </c>
      <c r="AX59" s="44">
        <f ca="1">IF(AL59&lt;&gt;"",IF(AV59="NO",VLOOKUP(AQ59,'Players Stats'!$C$88:$I$127,7),""),"")</f>
        <v>6.2111801242236017E-2</v>
      </c>
      <c r="AY59" s="44">
        <f t="shared" ca="1" si="67"/>
        <v>2</v>
      </c>
      <c r="AZ59" s="27">
        <f t="shared" ca="1" si="24"/>
        <v>0.88563175743467981</v>
      </c>
      <c r="BA59" s="44">
        <f ca="1">IF(AV59="NO",VLOOKUP(AQ59,'Players Stats'!$C$88:$H$127,7-'Semi 2'!AY59),"")</f>
        <v>0.52200000000000002</v>
      </c>
      <c r="BB59" s="44">
        <f t="shared" ca="1" si="68"/>
        <v>0</v>
      </c>
      <c r="BC59" s="27">
        <f t="shared" ca="1" si="25"/>
        <v>0.93306350943291672</v>
      </c>
      <c r="BD59" s="44" t="str">
        <f ca="1">IF(BC59="","",IF(BC59&lt;=VLOOKUP(AQ59,'Players Stats'!$C$88:$L$127,10),"YES","NO"))</f>
        <v>NO</v>
      </c>
      <c r="BE59" s="27" t="str">
        <f t="shared" ca="1" si="26"/>
        <v/>
      </c>
      <c r="BF59" s="44" t="str">
        <f ca="1">IF(BD59="YES",IF(BE59&lt;=VLOOKUP(AQ59,'Players Stats'!$C$88:$H$127,6),1,0),"")</f>
        <v/>
      </c>
      <c r="BG59" s="27" t="str">
        <f t="shared" ca="1" si="27"/>
        <v/>
      </c>
      <c r="BH59" s="44" t="str">
        <f ca="1">IF(AND(BD59="YES",BG59&lt;&gt;""),IF(BG59&lt;=VLOOKUP(AQ59,'Players Stats'!$C$88:$H$127,6),1,0),"")</f>
        <v/>
      </c>
      <c r="BI59" s="27">
        <f t="shared" ca="1" si="28"/>
        <v>5.4362660188859158E-3</v>
      </c>
      <c r="BJ59" s="44" t="str">
        <f ca="1">IF(BI59="","",IF(BI59&lt;=Simulation!$K$7,"YES","NO"))</f>
        <v>YES</v>
      </c>
      <c r="BK59" s="27" t="str">
        <f t="shared" ca="1" si="29"/>
        <v/>
      </c>
      <c r="BL59" s="44" t="str">
        <f ca="1">IF(BJ59="NO",IF(BK59&lt;=Simulation!$K$9,AN59,AO59),"")</f>
        <v/>
      </c>
      <c r="BN59" s="44">
        <f t="shared" ca="1" si="30"/>
        <v>16</v>
      </c>
      <c r="BO59" s="6" t="str">
        <f t="shared" ca="1" si="31"/>
        <v>-</v>
      </c>
      <c r="BP59" s="44">
        <f t="shared" ca="1" si="32"/>
        <v>19</v>
      </c>
      <c r="BR59" s="44" t="str">
        <f t="shared" ca="1" si="2"/>
        <v/>
      </c>
      <c r="BS59" s="44" t="str">
        <f t="shared" ca="1" si="2"/>
        <v/>
      </c>
      <c r="BT59" s="44" t="str">
        <f t="shared" ca="1" si="2"/>
        <v/>
      </c>
      <c r="BU59" s="44"/>
      <c r="BV59" s="44">
        <f ca="1">IF(BV58&lt;&gt;"",IF(AND(BV58&lt;60*Simulation!$K$8, BV58+BW59&lt;60*Simulation!$K$8),BV58+BW59,""),"")</f>
        <v>775</v>
      </c>
      <c r="BW59" s="44">
        <f ca="1">IF(BV58&lt;&gt;"",IF(AND(CV58&lt;&gt;"", BX58=CV58),RANDBETWEEN(Simulation!$N$6,Simulation!$P$6),RANDBETWEEN(Simulation!$N$5,Simulation!$P$5)),"")</f>
        <v>24</v>
      </c>
      <c r="BX59" s="44">
        <f t="shared" ca="1" si="69"/>
        <v>8</v>
      </c>
      <c r="BY59" s="44">
        <f t="shared" ca="1" si="33"/>
        <v>5</v>
      </c>
      <c r="BZ59" s="27">
        <f t="shared" ca="1" si="34"/>
        <v>0.31137267880071329</v>
      </c>
      <c r="CA59" s="44">
        <f t="shared" ca="1" si="35"/>
        <v>37</v>
      </c>
      <c r="CB59" s="44" t="str">
        <f ca="1">IF(BV59&lt;&gt;"",VLOOKUP(CA59,'Players Stats'!$C$88:$D$127,2),"")</f>
        <v>Shooting Guard</v>
      </c>
      <c r="CC59" s="44" t="str">
        <f ca="1">IF(BV59&lt;&gt;"",VLOOKUP(CA59,'Players Stats'!$C$88:$E$127,3),"")</f>
        <v>Tony Parker</v>
      </c>
      <c r="CD59" s="27">
        <f t="shared" ca="1" si="36"/>
        <v>0.93882795846009859</v>
      </c>
      <c r="CE59" s="44">
        <f ca="1">IF(BV59&lt;&gt;"",VLOOKUP('Semi 2'!CA59-5*('Semi 2'!BX59-1),'Players Stats'!$B$136:$J$140,1+BY59),"")</f>
        <v>0.10769999999999999</v>
      </c>
      <c r="CF59" s="44" t="str">
        <f t="shared" ca="1" si="70"/>
        <v>NO</v>
      </c>
      <c r="CG59" s="27">
        <f t="shared" ca="1" si="37"/>
        <v>0.48407000870821271</v>
      </c>
      <c r="CH59" s="44">
        <f ca="1">IF(BV59&lt;&gt;"",IF(CF59="NO",VLOOKUP(CA59,'Players Stats'!$C$88:$I$127,7),""),"")</f>
        <v>6.2111801242236017E-2</v>
      </c>
      <c r="CI59" s="44">
        <f t="shared" ca="1" si="71"/>
        <v>2</v>
      </c>
      <c r="CJ59" s="27">
        <f t="shared" ca="1" si="38"/>
        <v>0.78269420791953526</v>
      </c>
      <c r="CK59" s="44">
        <f ca="1">IF(CF59="NO",VLOOKUP(CA59,'Players Stats'!$C$88:$H$127,7-'Semi 2'!CI59),"")</f>
        <v>0.52200000000000002</v>
      </c>
      <c r="CL59" s="44">
        <f t="shared" ca="1" si="72"/>
        <v>0</v>
      </c>
      <c r="CM59" s="27">
        <f t="shared" ca="1" si="39"/>
        <v>0.67377791274685361</v>
      </c>
      <c r="CN59" s="44" t="str">
        <f ca="1">IF(CM59="","",IF(CM59&lt;=VLOOKUP(CA59,'Players Stats'!$C$88:$L$127,10),"YES","NO"))</f>
        <v>NO</v>
      </c>
      <c r="CO59" s="27" t="str">
        <f t="shared" ca="1" si="40"/>
        <v/>
      </c>
      <c r="CP59" s="44" t="str">
        <f ca="1">IF(CN59="YES",IF(CO59&lt;=VLOOKUP(CA59,'Players Stats'!$C$88:$H$127,6),1,0),"")</f>
        <v/>
      </c>
      <c r="CQ59" s="27" t="str">
        <f t="shared" ca="1" si="41"/>
        <v/>
      </c>
      <c r="CR59" s="44" t="str">
        <f ca="1">IF(AND(CN59="YES",CQ59&lt;&gt;""),IF(CQ59&lt;=VLOOKUP(CA59,'Players Stats'!$C$88:$H$127,6),1,0),"")</f>
        <v/>
      </c>
      <c r="CS59" s="27">
        <f t="shared" ca="1" si="42"/>
        <v>0.87720906264465237</v>
      </c>
      <c r="CT59" s="44" t="str">
        <f ca="1">IF(CS59="","",IF(CS59&lt;=Simulation!$K$7,"YES","NO"))</f>
        <v>NO</v>
      </c>
      <c r="CU59" s="27">
        <f t="shared" ca="1" si="43"/>
        <v>0.51984838866592953</v>
      </c>
      <c r="CV59" s="44">
        <f ca="1">IF(CT59="NO",IF(CU59&lt;=Simulation!$K$9,BX59,BY59),"")</f>
        <v>5</v>
      </c>
      <c r="CX59" s="44">
        <f t="shared" ca="1" si="44"/>
        <v>21</v>
      </c>
      <c r="CY59" s="6" t="str">
        <f t="shared" ca="1" si="45"/>
        <v>-</v>
      </c>
      <c r="CZ59" s="44">
        <f t="shared" ca="1" si="46"/>
        <v>28</v>
      </c>
      <c r="DB59" s="44" t="str">
        <f t="shared" ca="1" si="3"/>
        <v/>
      </c>
      <c r="DC59" s="44" t="str">
        <f t="shared" ca="1" si="3"/>
        <v/>
      </c>
      <c r="DD59" s="44" t="str">
        <f t="shared" ca="1" si="3"/>
        <v/>
      </c>
      <c r="DE59" s="44"/>
      <c r="DF59" s="44">
        <f ca="1">IF(DF58&lt;&gt;"",IF(AND(DF58&lt;60*Simulation!$K$8, DF58+DG59&lt;60*Simulation!$K$8),DF58+DG59,""),"")</f>
        <v>653</v>
      </c>
      <c r="DG59" s="44">
        <f ca="1">IF(DF58&lt;&gt;"",IF(AND(EF58&lt;&gt;"", DH58=EF58),RANDBETWEEN(Simulation!$N$6,Simulation!$P$6),RANDBETWEEN(Simulation!$N$5,Simulation!$P$5)),"")</f>
        <v>13</v>
      </c>
      <c r="DH59" s="44">
        <f t="shared" ca="1" si="73"/>
        <v>5</v>
      </c>
      <c r="DI59" s="44">
        <f t="shared" ca="1" si="47"/>
        <v>8</v>
      </c>
      <c r="DJ59" s="27">
        <f t="shared" ca="1" si="48"/>
        <v>0.26171179631914065</v>
      </c>
      <c r="DK59" s="44">
        <f t="shared" ca="1" si="49"/>
        <v>22</v>
      </c>
      <c r="DL59" s="44" t="str">
        <f ca="1">IF(DF59&lt;&gt;"",VLOOKUP(DK59,'Players Stats'!$C$88:$D$127,2),"")</f>
        <v>Shooting Guard</v>
      </c>
      <c r="DM59" s="44" t="str">
        <f ca="1">IF(DF59&lt;&gt;"",VLOOKUP(DK59,'Players Stats'!$C$88:$E$127,3),"")</f>
        <v>Thabo Sefolosha</v>
      </c>
      <c r="DN59" s="27">
        <f t="shared" ca="1" si="50"/>
        <v>0.72573942009902093</v>
      </c>
      <c r="DO59" s="44">
        <f ca="1">IF(DF59&lt;&gt;"",VLOOKUP('Semi 2'!DK59-5*('Semi 2'!DH59-1),'Players Stats'!$B$136:$J$140,1+DI59),"")</f>
        <v>4.4549999999999999E-2</v>
      </c>
      <c r="DP59" s="44" t="str">
        <f t="shared" ca="1" si="74"/>
        <v>NO</v>
      </c>
      <c r="DQ59" s="27">
        <f t="shared" ca="1" si="51"/>
        <v>0.68956050966518123</v>
      </c>
      <c r="DR59" s="44">
        <f ca="1">IF(DF59&lt;&gt;"",IF(DP59="NO",VLOOKUP(DK59,'Players Stats'!$C$88:$I$127,7),""),"")</f>
        <v>0.35555555555555557</v>
      </c>
      <c r="DS59" s="44">
        <f t="shared" ca="1" si="75"/>
        <v>2</v>
      </c>
      <c r="DT59" s="27">
        <f t="shared" ca="1" si="52"/>
        <v>0.19818541048683547</v>
      </c>
      <c r="DU59" s="44">
        <f ca="1">IF(DP59="NO",VLOOKUP(DK59,'Players Stats'!$C$88:$H$127,7-'Semi 2'!DS59),"")</f>
        <v>0.48099999999999998</v>
      </c>
      <c r="DV59" s="44">
        <f t="shared" ca="1" si="76"/>
        <v>2</v>
      </c>
      <c r="DW59" s="27">
        <f t="shared" ca="1" si="53"/>
        <v>6.405393914558577E-2</v>
      </c>
      <c r="DX59" s="44" t="str">
        <f ca="1">IF(DW59="","",IF(DW59&lt;=VLOOKUP(DK59,'Players Stats'!$C$88:$L$127,10),"YES","NO"))</f>
        <v>NO</v>
      </c>
      <c r="DY59" s="27" t="str">
        <f t="shared" ca="1" si="54"/>
        <v/>
      </c>
      <c r="DZ59" s="44" t="str">
        <f ca="1">IF(DX59="YES",IF(DY59&lt;=VLOOKUP(DK59,'Players Stats'!$C$88:$H$127,6),1,0),"")</f>
        <v/>
      </c>
      <c r="EA59" s="27" t="str">
        <f t="shared" ca="1" si="55"/>
        <v/>
      </c>
      <c r="EB59" s="44" t="str">
        <f ca="1">IF(AND(DX59="YES",EA59&lt;&gt;""),IF(EA59&lt;=VLOOKUP(DK59,'Players Stats'!$C$88:$H$127,6),1,0),"")</f>
        <v/>
      </c>
      <c r="EC59" s="27" t="str">
        <f t="shared" ca="1" si="56"/>
        <v/>
      </c>
      <c r="ED59" s="44" t="str">
        <f ca="1">IF(EC59="","",IF(EC59&lt;=Simulation!$K$7,"YES","NO"))</f>
        <v/>
      </c>
      <c r="EE59" s="27" t="str">
        <f t="shared" ca="1" si="57"/>
        <v/>
      </c>
      <c r="EF59" s="44" t="str">
        <f ca="1">IF(ED59="NO",IF(EE59&lt;=Simulation!$K$9,DH59,DI59),"")</f>
        <v/>
      </c>
      <c r="EH59" s="44">
        <f t="shared" ca="1" si="58"/>
        <v>30</v>
      </c>
      <c r="EI59" s="6" t="str">
        <f t="shared" ca="1" si="59"/>
        <v>-</v>
      </c>
      <c r="EJ59" s="44">
        <f t="shared" ca="1" si="60"/>
        <v>24</v>
      </c>
      <c r="EL59" s="44" t="str">
        <f t="shared" ca="1" si="4"/>
        <v/>
      </c>
      <c r="EM59" s="44" t="str">
        <f t="shared" ca="1" si="4"/>
        <v/>
      </c>
      <c r="EN59" s="44" t="str">
        <f t="shared" ca="1" si="4"/>
        <v/>
      </c>
    </row>
    <row r="60" spans="2:144">
      <c r="B60" s="44">
        <f ca="1">IF(B59&lt;&gt;"",IF(AND(B59&lt;60*Simulation!$K$8, B59+C60&lt;60*Simulation!$K$8),B59+C60,""),"")</f>
        <v>685</v>
      </c>
      <c r="C60" s="44">
        <f ca="1">IF(B59&lt;&gt;"",IF(AND(AB59&lt;&gt;"", D59=AB59),RANDBETWEEN(Simulation!$N$6,Simulation!$P$6),RANDBETWEEN(Simulation!$N$5,Simulation!$P$5)),"")</f>
        <v>8</v>
      </c>
      <c r="D60" s="44">
        <f t="shared" ca="1" si="61"/>
        <v>5</v>
      </c>
      <c r="E60" s="44">
        <f t="shared" ca="1" si="5"/>
        <v>8</v>
      </c>
      <c r="F60" s="27">
        <f t="shared" ca="1" si="6"/>
        <v>8.5809629646818042E-3</v>
      </c>
      <c r="G60" s="44">
        <f t="shared" ca="1" si="7"/>
        <v>21</v>
      </c>
      <c r="H60" s="44" t="str">
        <f ca="1">IF(B60&lt;&gt;"",VLOOKUP(G60,'Players Stats'!$C$88:$D$127,2),"")</f>
        <v>Point Guard</v>
      </c>
      <c r="I60" s="44" t="str">
        <f ca="1">IF(B60&lt;&gt;"",VLOOKUP(G60,'Players Stats'!$C$88:$E$127,3),"")</f>
        <v>Russell Westbrook</v>
      </c>
      <c r="J60" s="27">
        <f t="shared" ca="1" si="8"/>
        <v>0.15391082202307171</v>
      </c>
      <c r="K60" s="44">
        <f ca="1">IF(B60&lt;&gt;"",VLOOKUP('Semi 2'!G60-5*('Semi 2'!D60-1),'Players Stats'!$B$136:$J$140,1+E60),"")</f>
        <v>9.7650000000000001E-2</v>
      </c>
      <c r="L60" s="44" t="str">
        <f t="shared" ca="1" si="62"/>
        <v>NO</v>
      </c>
      <c r="M60" s="27">
        <f t="shared" ca="1" si="9"/>
        <v>0.9848055305252581</v>
      </c>
      <c r="N60" s="44">
        <f ca="1">IF(B60&lt;&gt;"",IF(L60="NO",VLOOKUP(G60,'Players Stats'!$C$88:$I$127,7),""),"")</f>
        <v>0.16517857142857145</v>
      </c>
      <c r="O60" s="44">
        <f t="shared" ca="1" si="63"/>
        <v>2</v>
      </c>
      <c r="P60" s="27">
        <f t="shared" ca="1" si="10"/>
        <v>8.3947715901988462E-2</v>
      </c>
      <c r="Q60" s="44">
        <f ca="1">IF(L60="NO",VLOOKUP(G60,'Players Stats'!$C$88:$H$127,7-'Semi 2'!O60),"")</f>
        <v>0.438</v>
      </c>
      <c r="R60" s="44">
        <f t="shared" ca="1" si="64"/>
        <v>2</v>
      </c>
      <c r="S60" s="27">
        <f t="shared" ca="1" si="11"/>
        <v>0.96788568416937271</v>
      </c>
      <c r="T60" s="44" t="str">
        <f ca="1">IF(S60="","",IF(S60&lt;=VLOOKUP(G60,'Players Stats'!$C$88:$L$127,10),"YES","NO"))</f>
        <v>NO</v>
      </c>
      <c r="U60" s="27" t="str">
        <f t="shared" ca="1" si="12"/>
        <v/>
      </c>
      <c r="V60" s="44" t="str">
        <f ca="1">IF(T60="YES",IF(U60&lt;=VLOOKUP(G60,'Players Stats'!$C$88:$H$127,6),1,0),"")</f>
        <v/>
      </c>
      <c r="W60" s="27" t="str">
        <f t="shared" ca="1" si="13"/>
        <v/>
      </c>
      <c r="X60" s="44" t="str">
        <f ca="1">IF(AND(T60="YES",W60&lt;&gt;""),IF(W60&lt;=VLOOKUP(G60,'Players Stats'!$C$88:$H$127,6),1,0),"")</f>
        <v/>
      </c>
      <c r="Y60" s="27" t="str">
        <f t="shared" ca="1" si="14"/>
        <v/>
      </c>
      <c r="Z60" s="44" t="str">
        <f ca="1">IF(Y60="","",IF(Y60&lt;=Simulation!$K$7,"YES","NO"))</f>
        <v/>
      </c>
      <c r="AA60" s="27" t="str">
        <f t="shared" ca="1" si="15"/>
        <v/>
      </c>
      <c r="AB60" s="44" t="str">
        <f ca="1">IF(Z60="NO",IF(AA60&lt;=Simulation!$K$9,D60,E60),"")</f>
        <v/>
      </c>
      <c r="AD60" s="44">
        <f t="shared" ca="1" si="16"/>
        <v>23</v>
      </c>
      <c r="AE60" s="6" t="str">
        <f t="shared" ca="1" si="17"/>
        <v>-</v>
      </c>
      <c r="AF60" s="44">
        <f t="shared" ca="1" si="18"/>
        <v>23</v>
      </c>
      <c r="AH60" s="44" t="str">
        <f t="shared" ca="1" si="77"/>
        <v/>
      </c>
      <c r="AI60" s="44" t="str">
        <f t="shared" ca="1" si="77"/>
        <v/>
      </c>
      <c r="AJ60" s="44" t="str">
        <f t="shared" ca="1" si="77"/>
        <v/>
      </c>
      <c r="AL60" s="44">
        <f ca="1">IF(AL59&lt;&gt;"",IF(AND(AL59&lt;60*Simulation!$K$8, AL59+AM60&lt;60*Simulation!$K$8),AL59+AM60,""),"")</f>
        <v>758</v>
      </c>
      <c r="AM60" s="44">
        <f ca="1">IF(AL59&lt;&gt;"",IF(AND(BL59&lt;&gt;"", AN59=BL59),RANDBETWEEN(Simulation!$N$6,Simulation!$P$6),RANDBETWEEN(Simulation!$N$5,Simulation!$P$5)),"")</f>
        <v>24</v>
      </c>
      <c r="AN60" s="44">
        <f t="shared" ca="1" si="65"/>
        <v>5</v>
      </c>
      <c r="AO60" s="44">
        <f t="shared" ca="1" si="19"/>
        <v>8</v>
      </c>
      <c r="AP60" s="27">
        <f t="shared" ca="1" si="20"/>
        <v>0.75863125489865346</v>
      </c>
      <c r="AQ60" s="44">
        <f t="shared" ca="1" si="21"/>
        <v>24</v>
      </c>
      <c r="AR60" s="44" t="str">
        <f ca="1">IF(AL60&lt;&gt;"",VLOOKUP(AQ60,'Players Stats'!$C$88:$D$127,2),"")</f>
        <v>Power Forward</v>
      </c>
      <c r="AS60" s="44" t="str">
        <f ca="1">IF(AL60&lt;&gt;"",VLOOKUP(AQ60,'Players Stats'!$C$88:$E$127,3),"")</f>
        <v>Serge Ibaka</v>
      </c>
      <c r="AT60" s="27">
        <f t="shared" ca="1" si="22"/>
        <v>0.26333445702612479</v>
      </c>
      <c r="AU60" s="44">
        <f ca="1">IF(AL60&lt;&gt;"",VLOOKUP('Semi 2'!AQ60-5*('Semi 2'!AN60-1),'Players Stats'!$B$136:$J$140,1+AO60),"")</f>
        <v>0.14340000000000003</v>
      </c>
      <c r="AV60" s="44" t="str">
        <f t="shared" ca="1" si="66"/>
        <v>NO</v>
      </c>
      <c r="AW60" s="27">
        <f t="shared" ca="1" si="23"/>
        <v>0.80482137130702347</v>
      </c>
      <c r="AX60" s="44">
        <f ca="1">IF(AL60&lt;&gt;"",IF(AV60="NO",VLOOKUP(AQ60,'Players Stats'!$C$88:$I$127,7),""),"")</f>
        <v>6.7307692307692318E-2</v>
      </c>
      <c r="AY60" s="44">
        <f t="shared" ca="1" si="67"/>
        <v>2</v>
      </c>
      <c r="AZ60" s="27">
        <f t="shared" ca="1" si="24"/>
        <v>0.14687732020518884</v>
      </c>
      <c r="BA60" s="44">
        <f ca="1">IF(AV60="NO",VLOOKUP(AQ60,'Players Stats'!$C$88:$H$127,7-'Semi 2'!AY60),"")</f>
        <v>0.57299999999999995</v>
      </c>
      <c r="BB60" s="44">
        <f t="shared" ca="1" si="68"/>
        <v>2</v>
      </c>
      <c r="BC60" s="27">
        <f t="shared" ca="1" si="25"/>
        <v>2.3877008365999708E-2</v>
      </c>
      <c r="BD60" s="44" t="str">
        <f ca="1">IF(BC60="","",IF(BC60&lt;=VLOOKUP(AQ60,'Players Stats'!$C$88:$L$127,10),"YES","NO"))</f>
        <v>YES</v>
      </c>
      <c r="BE60" s="27">
        <f t="shared" ca="1" si="26"/>
        <v>0.98933092552950552</v>
      </c>
      <c r="BF60" s="44">
        <f ca="1">IF(BD60="YES",IF(BE60&lt;=VLOOKUP(AQ60,'Players Stats'!$C$88:$H$127,6),1,0),"")</f>
        <v>0</v>
      </c>
      <c r="BG60" s="27" t="str">
        <f t="shared" ca="1" si="27"/>
        <v/>
      </c>
      <c r="BH60" s="44" t="str">
        <f ca="1">IF(AND(BD60="YES",BG60&lt;&gt;""),IF(BG60&lt;=VLOOKUP(AQ60,'Players Stats'!$C$88:$H$127,6),1,0),"")</f>
        <v/>
      </c>
      <c r="BI60" s="27" t="str">
        <f t="shared" ca="1" si="28"/>
        <v/>
      </c>
      <c r="BJ60" s="44" t="str">
        <f ca="1">IF(BI60="","",IF(BI60&lt;=Simulation!$K$7,"YES","NO"))</f>
        <v/>
      </c>
      <c r="BK60" s="27" t="str">
        <f t="shared" ca="1" si="29"/>
        <v/>
      </c>
      <c r="BL60" s="44" t="str">
        <f ca="1">IF(BJ60="NO",IF(BK60&lt;=Simulation!$K$9,AN60,AO60),"")</f>
        <v/>
      </c>
      <c r="BN60" s="44">
        <f t="shared" ca="1" si="30"/>
        <v>18</v>
      </c>
      <c r="BO60" s="6" t="str">
        <f t="shared" ca="1" si="31"/>
        <v>-</v>
      </c>
      <c r="BP60" s="44">
        <f t="shared" ca="1" si="32"/>
        <v>19</v>
      </c>
      <c r="BR60" s="44" t="str">
        <f t="shared" ca="1" si="2"/>
        <v/>
      </c>
      <c r="BS60" s="44" t="str">
        <f t="shared" ca="1" si="2"/>
        <v/>
      </c>
      <c r="BT60" s="44" t="str">
        <f t="shared" ca="1" si="2"/>
        <v/>
      </c>
      <c r="BU60" s="44"/>
      <c r="BV60" s="44">
        <f ca="1">IF(BV59&lt;&gt;"",IF(AND(BV59&lt;60*Simulation!$K$8, BV59+BW60&lt;60*Simulation!$K$8),BV59+BW60,""),"")</f>
        <v>788</v>
      </c>
      <c r="BW60" s="44">
        <f ca="1">IF(BV59&lt;&gt;"",IF(AND(CV59&lt;&gt;"", BX59=CV59),RANDBETWEEN(Simulation!$N$6,Simulation!$P$6),RANDBETWEEN(Simulation!$N$5,Simulation!$P$5)),"")</f>
        <v>13</v>
      </c>
      <c r="BX60" s="44">
        <f t="shared" ca="1" si="69"/>
        <v>5</v>
      </c>
      <c r="BY60" s="44">
        <f t="shared" ca="1" si="33"/>
        <v>8</v>
      </c>
      <c r="BZ60" s="27">
        <f t="shared" ca="1" si="34"/>
        <v>0.99364325834854761</v>
      </c>
      <c r="CA60" s="44">
        <f t="shared" ca="1" si="35"/>
        <v>25</v>
      </c>
      <c r="CB60" s="44" t="str">
        <f ca="1">IF(BV60&lt;&gt;"",VLOOKUP(CA60,'Players Stats'!$C$88:$D$127,2),"")</f>
        <v>Center</v>
      </c>
      <c r="CC60" s="44" t="str">
        <f ca="1">IF(BV60&lt;&gt;"",VLOOKUP(CA60,'Players Stats'!$C$88:$E$127,3),"")</f>
        <v>Kendrick Perkins</v>
      </c>
      <c r="CD60" s="27">
        <f t="shared" ca="1" si="36"/>
        <v>0.42409577642444563</v>
      </c>
      <c r="CE60" s="44">
        <f ca="1">IF(BV60&lt;&gt;"",VLOOKUP('Semi 2'!CA60-5*('Semi 2'!BX60-1),'Players Stats'!$B$136:$J$140,1+BY60),"")</f>
        <v>9.6400000000000013E-2</v>
      </c>
      <c r="CF60" s="44" t="str">
        <f t="shared" ca="1" si="70"/>
        <v>NO</v>
      </c>
      <c r="CG60" s="27">
        <f t="shared" ca="1" si="37"/>
        <v>9.5691097054525498E-3</v>
      </c>
      <c r="CH60" s="44">
        <f ca="1">IF(BV60&lt;&gt;"",IF(CF60="NO",VLOOKUP(CA60,'Players Stats'!$C$88:$I$127,7),""),"")</f>
        <v>0</v>
      </c>
      <c r="CI60" s="44">
        <f t="shared" ca="1" si="71"/>
        <v>2</v>
      </c>
      <c r="CJ60" s="27">
        <f t="shared" ca="1" si="38"/>
        <v>0.89710739777045923</v>
      </c>
      <c r="CK60" s="44">
        <f ca="1">IF(CF60="NO",VLOOKUP(CA60,'Players Stats'!$C$88:$H$127,7-'Semi 2'!CI60),"")</f>
        <v>0.45700000000000002</v>
      </c>
      <c r="CL60" s="44">
        <f t="shared" ca="1" si="72"/>
        <v>0</v>
      </c>
      <c r="CM60" s="27">
        <f t="shared" ca="1" si="39"/>
        <v>0.10213082357638203</v>
      </c>
      <c r="CN60" s="44" t="str">
        <f ca="1">IF(CM60="","",IF(CM60&lt;=VLOOKUP(CA60,'Players Stats'!$C$88:$L$127,10),"YES","NO"))</f>
        <v>NO</v>
      </c>
      <c r="CO60" s="27" t="str">
        <f t="shared" ca="1" si="40"/>
        <v/>
      </c>
      <c r="CP60" s="44" t="str">
        <f ca="1">IF(CN60="YES",IF(CO60&lt;=VLOOKUP(CA60,'Players Stats'!$C$88:$H$127,6),1,0),"")</f>
        <v/>
      </c>
      <c r="CQ60" s="27" t="str">
        <f t="shared" ca="1" si="41"/>
        <v/>
      </c>
      <c r="CR60" s="44" t="str">
        <f ca="1">IF(AND(CN60="YES",CQ60&lt;&gt;""),IF(CQ60&lt;=VLOOKUP(CA60,'Players Stats'!$C$88:$H$127,6),1,0),"")</f>
        <v/>
      </c>
      <c r="CS60" s="27">
        <f t="shared" ca="1" si="42"/>
        <v>0.26349876298918806</v>
      </c>
      <c r="CT60" s="44" t="str">
        <f ca="1">IF(CS60="","",IF(CS60&lt;=Simulation!$K$7,"YES","NO"))</f>
        <v>NO</v>
      </c>
      <c r="CU60" s="27">
        <f t="shared" ca="1" si="43"/>
        <v>8.5818819663722401E-2</v>
      </c>
      <c r="CV60" s="44">
        <f ca="1">IF(CT60="NO",IF(CU60&lt;=Simulation!$K$9,BX60,BY60),"")</f>
        <v>5</v>
      </c>
      <c r="CX60" s="44">
        <f t="shared" ca="1" si="44"/>
        <v>21</v>
      </c>
      <c r="CY60" s="6" t="str">
        <f t="shared" ca="1" si="45"/>
        <v>-</v>
      </c>
      <c r="CZ60" s="44">
        <f t="shared" ca="1" si="46"/>
        <v>28</v>
      </c>
      <c r="DB60" s="44" t="str">
        <f t="shared" ca="1" si="3"/>
        <v/>
      </c>
      <c r="DC60" s="44" t="str">
        <f t="shared" ca="1" si="3"/>
        <v/>
      </c>
      <c r="DD60" s="44" t="str">
        <f t="shared" ca="1" si="3"/>
        <v/>
      </c>
      <c r="DE60" s="44"/>
      <c r="DF60" s="44">
        <f ca="1">IF(DF59&lt;&gt;"",IF(AND(DF59&lt;60*Simulation!$K$8, DF59+DG60&lt;60*Simulation!$K$8),DF59+DG60,""),"")</f>
        <v>675</v>
      </c>
      <c r="DG60" s="44">
        <f ca="1">IF(DF59&lt;&gt;"",IF(AND(EF59&lt;&gt;"", DH59=EF59),RANDBETWEEN(Simulation!$N$6,Simulation!$P$6),RANDBETWEEN(Simulation!$N$5,Simulation!$P$5)),"")</f>
        <v>22</v>
      </c>
      <c r="DH60" s="44">
        <f t="shared" ca="1" si="73"/>
        <v>8</v>
      </c>
      <c r="DI60" s="44">
        <f t="shared" ca="1" si="47"/>
        <v>5</v>
      </c>
      <c r="DJ60" s="27">
        <f t="shared" ca="1" si="48"/>
        <v>0.69585257654301336</v>
      </c>
      <c r="DK60" s="44">
        <f t="shared" ca="1" si="49"/>
        <v>39</v>
      </c>
      <c r="DL60" s="44" t="str">
        <f ca="1">IF(DF60&lt;&gt;"",VLOOKUP(DK60,'Players Stats'!$C$88:$D$127,2),"")</f>
        <v>Power Forward</v>
      </c>
      <c r="DM60" s="44" t="str">
        <f ca="1">IF(DF60&lt;&gt;"",VLOOKUP(DK60,'Players Stats'!$C$88:$E$127,3),"")</f>
        <v>Tim Duncan</v>
      </c>
      <c r="DN60" s="27">
        <f t="shared" ca="1" si="50"/>
        <v>0.31926099588912338</v>
      </c>
      <c r="DO60" s="44">
        <f ca="1">IF(DF60&lt;&gt;"",VLOOKUP('Semi 2'!DK60-5*('Semi 2'!DH60-1),'Players Stats'!$B$136:$J$140,1+DI60),"")</f>
        <v>0.15285000000000001</v>
      </c>
      <c r="DP60" s="44" t="str">
        <f t="shared" ca="1" si="74"/>
        <v>NO</v>
      </c>
      <c r="DQ60" s="27">
        <f t="shared" ca="1" si="51"/>
        <v>0.60835567300426496</v>
      </c>
      <c r="DR60" s="44">
        <f ca="1">IF(DF60&lt;&gt;"",IF(DP60="NO",VLOOKUP(DK60,'Players Stats'!$C$88:$I$127,7),""),"")</f>
        <v>7.0422535211267616E-3</v>
      </c>
      <c r="DS60" s="44">
        <f t="shared" ca="1" si="75"/>
        <v>2</v>
      </c>
      <c r="DT60" s="27">
        <f t="shared" ca="1" si="52"/>
        <v>0.63262656503215109</v>
      </c>
      <c r="DU60" s="44">
        <f ca="1">IF(DP60="NO",VLOOKUP(DK60,'Players Stats'!$C$88:$H$127,7-'Semi 2'!DS60),"")</f>
        <v>0.502</v>
      </c>
      <c r="DV60" s="44">
        <f t="shared" ca="1" si="76"/>
        <v>0</v>
      </c>
      <c r="DW60" s="27">
        <f t="shared" ca="1" si="53"/>
        <v>1.0233377930867094E-2</v>
      </c>
      <c r="DX60" s="44" t="str">
        <f ca="1">IF(DW60="","",IF(DW60&lt;=VLOOKUP(DK60,'Players Stats'!$C$88:$L$127,10),"YES","NO"))</f>
        <v>YES</v>
      </c>
      <c r="DY60" s="27">
        <f t="shared" ca="1" si="54"/>
        <v>0.21912940562913419</v>
      </c>
      <c r="DZ60" s="44">
        <f ca="1">IF(DX60="YES",IF(DY60&lt;=VLOOKUP(DK60,'Players Stats'!$C$88:$H$127,6),1,0),"")</f>
        <v>1</v>
      </c>
      <c r="EA60" s="27">
        <f t="shared" ca="1" si="55"/>
        <v>0.55645082794653267</v>
      </c>
      <c r="EB60" s="44">
        <f ca="1">IF(AND(DX60="YES",EA60&lt;&gt;""),IF(EA60&lt;=VLOOKUP(DK60,'Players Stats'!$C$88:$H$127,6),1,0),"")</f>
        <v>1</v>
      </c>
      <c r="EC60" s="27" t="str">
        <f t="shared" ca="1" si="56"/>
        <v/>
      </c>
      <c r="ED60" s="44" t="str">
        <f ca="1">IF(EC60="","",IF(EC60&lt;=Simulation!$K$7,"YES","NO"))</f>
        <v/>
      </c>
      <c r="EE60" s="27" t="str">
        <f t="shared" ca="1" si="57"/>
        <v/>
      </c>
      <c r="EF60" s="44" t="str">
        <f ca="1">IF(ED60="NO",IF(EE60&lt;=Simulation!$K$9,DH60,DI60),"")</f>
        <v/>
      </c>
      <c r="EH60" s="44">
        <f t="shared" ca="1" si="58"/>
        <v>30</v>
      </c>
      <c r="EI60" s="6" t="str">
        <f t="shared" ca="1" si="59"/>
        <v>-</v>
      </c>
      <c r="EJ60" s="44">
        <f t="shared" ca="1" si="60"/>
        <v>26</v>
      </c>
      <c r="EL60" s="44" t="str">
        <f t="shared" ca="1" si="4"/>
        <v/>
      </c>
      <c r="EM60" s="44" t="str">
        <f t="shared" ca="1" si="4"/>
        <v/>
      </c>
      <c r="EN60" s="44" t="str">
        <f t="shared" ca="1" si="4"/>
        <v/>
      </c>
    </row>
    <row r="61" spans="2:144">
      <c r="B61" s="44">
        <f ca="1">IF(B60&lt;&gt;"",IF(AND(B60&lt;60*Simulation!$K$8, B60+C61&lt;60*Simulation!$K$8),B60+C61,""),"")</f>
        <v>705</v>
      </c>
      <c r="C61" s="44">
        <f ca="1">IF(B60&lt;&gt;"",IF(AND(AB60&lt;&gt;"", D60=AB60),RANDBETWEEN(Simulation!$N$6,Simulation!$P$6),RANDBETWEEN(Simulation!$N$5,Simulation!$P$5)),"")</f>
        <v>20</v>
      </c>
      <c r="D61" s="44">
        <f t="shared" ca="1" si="61"/>
        <v>8</v>
      </c>
      <c r="E61" s="44">
        <f t="shared" ca="1" si="5"/>
        <v>5</v>
      </c>
      <c r="F61" s="27">
        <f t="shared" ca="1" si="6"/>
        <v>0.34142757142557789</v>
      </c>
      <c r="G61" s="44">
        <f t="shared" ca="1" si="7"/>
        <v>37</v>
      </c>
      <c r="H61" s="44" t="str">
        <f ca="1">IF(B61&lt;&gt;"",VLOOKUP(G61,'Players Stats'!$C$88:$D$127,2),"")</f>
        <v>Shooting Guard</v>
      </c>
      <c r="I61" s="44" t="str">
        <f ca="1">IF(B61&lt;&gt;"",VLOOKUP(G61,'Players Stats'!$C$88:$E$127,3),"")</f>
        <v>Tony Parker</v>
      </c>
      <c r="J61" s="27">
        <f t="shared" ca="1" si="8"/>
        <v>0.71094266667857187</v>
      </c>
      <c r="K61" s="44">
        <f ca="1">IF(B61&lt;&gt;"",VLOOKUP('Semi 2'!G61-5*('Semi 2'!D61-1),'Players Stats'!$B$136:$J$140,1+E61),"")</f>
        <v>0.10769999999999999</v>
      </c>
      <c r="L61" s="44" t="str">
        <f t="shared" ca="1" si="62"/>
        <v>NO</v>
      </c>
      <c r="M61" s="27">
        <f t="shared" ca="1" si="9"/>
        <v>0.21877903443750868</v>
      </c>
      <c r="N61" s="44">
        <f ca="1">IF(B61&lt;&gt;"",IF(L61="NO",VLOOKUP(G61,'Players Stats'!$C$88:$I$127,7),""),"")</f>
        <v>6.2111801242236017E-2</v>
      </c>
      <c r="O61" s="44">
        <f t="shared" ca="1" si="63"/>
        <v>2</v>
      </c>
      <c r="P61" s="27">
        <f t="shared" ca="1" si="10"/>
        <v>0.63413246700393688</v>
      </c>
      <c r="Q61" s="44">
        <f ca="1">IF(L61="NO",VLOOKUP(G61,'Players Stats'!$C$88:$H$127,7-'Semi 2'!O61),"")</f>
        <v>0.52200000000000002</v>
      </c>
      <c r="R61" s="44">
        <f t="shared" ca="1" si="64"/>
        <v>0</v>
      </c>
      <c r="S61" s="27">
        <f t="shared" ca="1" si="11"/>
        <v>0.27065771159010044</v>
      </c>
      <c r="T61" s="44" t="str">
        <f ca="1">IF(S61="","",IF(S61&lt;=VLOOKUP(G61,'Players Stats'!$C$88:$L$127,10),"YES","NO"))</f>
        <v>NO</v>
      </c>
      <c r="U61" s="27" t="str">
        <f t="shared" ca="1" si="12"/>
        <v/>
      </c>
      <c r="V61" s="44" t="str">
        <f ca="1">IF(T61="YES",IF(U61&lt;=VLOOKUP(G61,'Players Stats'!$C$88:$H$127,6),1,0),"")</f>
        <v/>
      </c>
      <c r="W61" s="27" t="str">
        <f t="shared" ca="1" si="13"/>
        <v/>
      </c>
      <c r="X61" s="44" t="str">
        <f ca="1">IF(AND(T61="YES",W61&lt;&gt;""),IF(W61&lt;=VLOOKUP(G61,'Players Stats'!$C$88:$H$127,6),1,0),"")</f>
        <v/>
      </c>
      <c r="Y61" s="27">
        <f t="shared" ca="1" si="14"/>
        <v>0.52682415559612905</v>
      </c>
      <c r="Z61" s="44" t="str">
        <f ca="1">IF(Y61="","",IF(Y61&lt;=Simulation!$K$7,"YES","NO"))</f>
        <v>NO</v>
      </c>
      <c r="AA61" s="27">
        <f t="shared" ca="1" si="15"/>
        <v>0.81152455591769923</v>
      </c>
      <c r="AB61" s="44">
        <f ca="1">IF(Z61="NO",IF(AA61&lt;=Simulation!$K$9,D61,E61),"")</f>
        <v>5</v>
      </c>
      <c r="AD61" s="44">
        <f t="shared" ca="1" si="16"/>
        <v>23</v>
      </c>
      <c r="AE61" s="6" t="str">
        <f t="shared" ca="1" si="17"/>
        <v>-</v>
      </c>
      <c r="AF61" s="44">
        <f t="shared" ca="1" si="18"/>
        <v>23</v>
      </c>
      <c r="AH61" s="44" t="str">
        <f t="shared" ca="1" si="77"/>
        <v/>
      </c>
      <c r="AI61" s="44" t="str">
        <f t="shared" ca="1" si="77"/>
        <v/>
      </c>
      <c r="AJ61" s="44" t="str">
        <f t="shared" ca="1" si="77"/>
        <v/>
      </c>
      <c r="AL61" s="44">
        <f ca="1">IF(AL60&lt;&gt;"",IF(AND(AL60&lt;60*Simulation!$K$8, AL60+AM61&lt;60*Simulation!$K$8),AL60+AM61,""),"")</f>
        <v>774</v>
      </c>
      <c r="AM61" s="44">
        <f ca="1">IF(AL60&lt;&gt;"",IF(AND(BL60&lt;&gt;"", AN60=BL60),RANDBETWEEN(Simulation!$N$6,Simulation!$P$6),RANDBETWEEN(Simulation!$N$5,Simulation!$P$5)),"")</f>
        <v>16</v>
      </c>
      <c r="AN61" s="44">
        <f t="shared" ca="1" si="65"/>
        <v>8</v>
      </c>
      <c r="AO61" s="44">
        <f t="shared" ca="1" si="19"/>
        <v>5</v>
      </c>
      <c r="AP61" s="27">
        <f t="shared" ca="1" si="20"/>
        <v>0.87021512577791027</v>
      </c>
      <c r="AQ61" s="44">
        <f t="shared" ca="1" si="21"/>
        <v>40</v>
      </c>
      <c r="AR61" s="44" t="str">
        <f ca="1">IF(AL61&lt;&gt;"",VLOOKUP(AQ61,'Players Stats'!$C$88:$D$127,2),"")</f>
        <v>Center</v>
      </c>
      <c r="AS61" s="44" t="str">
        <f ca="1">IF(AL61&lt;&gt;"",VLOOKUP(AQ61,'Players Stats'!$C$88:$E$127,3),"")</f>
        <v>Tiago Splitter</v>
      </c>
      <c r="AT61" s="27">
        <f t="shared" ca="1" si="22"/>
        <v>0.58023173492322111</v>
      </c>
      <c r="AU61" s="44">
        <f ca="1">IF(AL61&lt;&gt;"",VLOOKUP('Semi 2'!AQ61-5*('Semi 2'!AN61-1),'Players Stats'!$B$136:$J$140,1+AO61),"")</f>
        <v>0.10355</v>
      </c>
      <c r="AV61" s="44" t="str">
        <f t="shared" ca="1" si="66"/>
        <v>NO</v>
      </c>
      <c r="AW61" s="27">
        <f t="shared" ca="1" si="23"/>
        <v>0.36459923001212724</v>
      </c>
      <c r="AX61" s="44">
        <f ca="1">IF(AL61&lt;&gt;"",IF(AV61="NO",VLOOKUP(AQ61,'Players Stats'!$C$88:$I$127,7),""),"")</f>
        <v>0</v>
      </c>
      <c r="AY61" s="44">
        <f t="shared" ca="1" si="67"/>
        <v>2</v>
      </c>
      <c r="AZ61" s="27">
        <f t="shared" ca="1" si="24"/>
        <v>0.96713567664960443</v>
      </c>
      <c r="BA61" s="44">
        <f ca="1">IF(AV61="NO",VLOOKUP(AQ61,'Players Stats'!$C$88:$H$127,7-'Semi 2'!AY61),"")</f>
        <v>0.56000000000000005</v>
      </c>
      <c r="BB61" s="44">
        <f t="shared" ca="1" si="68"/>
        <v>0</v>
      </c>
      <c r="BC61" s="27">
        <f t="shared" ca="1" si="25"/>
        <v>0.82844258202006504</v>
      </c>
      <c r="BD61" s="44" t="str">
        <f ca="1">IF(BC61="","",IF(BC61&lt;=VLOOKUP(AQ61,'Players Stats'!$C$88:$L$127,10),"YES","NO"))</f>
        <v>NO</v>
      </c>
      <c r="BE61" s="27" t="str">
        <f t="shared" ca="1" si="26"/>
        <v/>
      </c>
      <c r="BF61" s="44" t="str">
        <f ca="1">IF(BD61="YES",IF(BE61&lt;=VLOOKUP(AQ61,'Players Stats'!$C$88:$H$127,6),1,0),"")</f>
        <v/>
      </c>
      <c r="BG61" s="27" t="str">
        <f t="shared" ca="1" si="27"/>
        <v/>
      </c>
      <c r="BH61" s="44" t="str">
        <f ca="1">IF(AND(BD61="YES",BG61&lt;&gt;""),IF(BG61&lt;=VLOOKUP(AQ61,'Players Stats'!$C$88:$H$127,6),1,0),"")</f>
        <v/>
      </c>
      <c r="BI61" s="27">
        <f t="shared" ca="1" si="28"/>
        <v>5.3190338440297524E-2</v>
      </c>
      <c r="BJ61" s="44" t="str">
        <f ca="1">IF(BI61="","",IF(BI61&lt;=Simulation!$K$7,"YES","NO"))</f>
        <v>YES</v>
      </c>
      <c r="BK61" s="27" t="str">
        <f t="shared" ca="1" si="29"/>
        <v/>
      </c>
      <c r="BL61" s="44" t="str">
        <f ca="1">IF(BJ61="NO",IF(BK61&lt;=Simulation!$K$9,AN61,AO61),"")</f>
        <v/>
      </c>
      <c r="BN61" s="44">
        <f t="shared" ca="1" si="30"/>
        <v>18</v>
      </c>
      <c r="BO61" s="6" t="str">
        <f t="shared" ca="1" si="31"/>
        <v>-</v>
      </c>
      <c r="BP61" s="44">
        <f t="shared" ca="1" si="32"/>
        <v>19</v>
      </c>
      <c r="BR61" s="44" t="str">
        <f t="shared" ca="1" si="2"/>
        <v/>
      </c>
      <c r="BS61" s="44" t="str">
        <f t="shared" ca="1" si="2"/>
        <v/>
      </c>
      <c r="BT61" s="44" t="str">
        <f t="shared" ca="1" si="2"/>
        <v/>
      </c>
      <c r="BU61" s="44"/>
      <c r="BV61" s="44">
        <f ca="1">IF(BV60&lt;&gt;"",IF(AND(BV60&lt;60*Simulation!$K$8, BV60+BW61&lt;60*Simulation!$K$8),BV60+BW61,""),"")</f>
        <v>788</v>
      </c>
      <c r="BW61" s="44">
        <f ca="1">IF(BV60&lt;&gt;"",IF(AND(CV60&lt;&gt;"", BX60=CV60),RANDBETWEEN(Simulation!$N$6,Simulation!$P$6),RANDBETWEEN(Simulation!$N$5,Simulation!$P$5)),"")</f>
        <v>0</v>
      </c>
      <c r="BX61" s="44">
        <f t="shared" ca="1" si="69"/>
        <v>5</v>
      </c>
      <c r="BY61" s="44">
        <f t="shared" ca="1" si="33"/>
        <v>8</v>
      </c>
      <c r="BZ61" s="27">
        <f t="shared" ca="1" si="34"/>
        <v>0.64345469090344432</v>
      </c>
      <c r="CA61" s="44">
        <f t="shared" ca="1" si="35"/>
        <v>24</v>
      </c>
      <c r="CB61" s="44" t="str">
        <f ca="1">IF(BV61&lt;&gt;"",VLOOKUP(CA61,'Players Stats'!$C$88:$D$127,2),"")</f>
        <v>Power Forward</v>
      </c>
      <c r="CC61" s="44" t="str">
        <f ca="1">IF(BV61&lt;&gt;"",VLOOKUP(CA61,'Players Stats'!$C$88:$E$127,3),"")</f>
        <v>Serge Ibaka</v>
      </c>
      <c r="CD61" s="27">
        <f t="shared" ca="1" si="36"/>
        <v>2.3039883074087886E-2</v>
      </c>
      <c r="CE61" s="44">
        <f ca="1">IF(BV61&lt;&gt;"",VLOOKUP('Semi 2'!CA61-5*('Semi 2'!BX61-1),'Players Stats'!$B$136:$J$140,1+BY61),"")</f>
        <v>0.14340000000000003</v>
      </c>
      <c r="CF61" s="44" t="str">
        <f t="shared" ca="1" si="70"/>
        <v>YES</v>
      </c>
      <c r="CG61" s="27" t="str">
        <f t="shared" ca="1" si="37"/>
        <v/>
      </c>
      <c r="CH61" s="44" t="str">
        <f ca="1">IF(BV61&lt;&gt;"",IF(CF61="NO",VLOOKUP(CA61,'Players Stats'!$C$88:$I$127,7),""),"")</f>
        <v/>
      </c>
      <c r="CI61" s="44" t="str">
        <f t="shared" ca="1" si="71"/>
        <v/>
      </c>
      <c r="CJ61" s="27" t="str">
        <f t="shared" ca="1" si="38"/>
        <v/>
      </c>
      <c r="CK61" s="44" t="str">
        <f ca="1">IF(CF61="NO",VLOOKUP(CA61,'Players Stats'!$C$88:$H$127,7-'Semi 2'!CI61),"")</f>
        <v/>
      </c>
      <c r="CL61" s="44" t="str">
        <f t="shared" ca="1" si="72"/>
        <v/>
      </c>
      <c r="CM61" s="27" t="str">
        <f t="shared" ca="1" si="39"/>
        <v/>
      </c>
      <c r="CN61" s="44" t="str">
        <f ca="1">IF(CM61="","",IF(CM61&lt;=VLOOKUP(CA61,'Players Stats'!$C$88:$L$127,10),"YES","NO"))</f>
        <v/>
      </c>
      <c r="CO61" s="27" t="str">
        <f t="shared" ca="1" si="40"/>
        <v/>
      </c>
      <c r="CP61" s="44" t="str">
        <f ca="1">IF(CN61="YES",IF(CO61&lt;=VLOOKUP(CA61,'Players Stats'!$C$88:$H$127,6),1,0),"")</f>
        <v/>
      </c>
      <c r="CQ61" s="27" t="str">
        <f t="shared" ca="1" si="41"/>
        <v/>
      </c>
      <c r="CR61" s="44" t="str">
        <f ca="1">IF(AND(CN61="YES",CQ61&lt;&gt;""),IF(CQ61&lt;=VLOOKUP(CA61,'Players Stats'!$C$88:$H$127,6),1,0),"")</f>
        <v/>
      </c>
      <c r="CS61" s="27" t="str">
        <f t="shared" ca="1" si="42"/>
        <v/>
      </c>
      <c r="CT61" s="44" t="str">
        <f ca="1">IF(CS61="","",IF(CS61&lt;=Simulation!$K$7,"YES","NO"))</f>
        <v/>
      </c>
      <c r="CU61" s="27" t="str">
        <f t="shared" ca="1" si="43"/>
        <v/>
      </c>
      <c r="CV61" s="44" t="str">
        <f ca="1">IF(CT61="NO",IF(CU61&lt;=Simulation!$K$9,BX61,BY61),"")</f>
        <v/>
      </c>
      <c r="CX61" s="44">
        <f t="shared" ca="1" si="44"/>
        <v>21</v>
      </c>
      <c r="CY61" s="6" t="str">
        <f t="shared" ca="1" si="45"/>
        <v>-</v>
      </c>
      <c r="CZ61" s="44">
        <f t="shared" ca="1" si="46"/>
        <v>28</v>
      </c>
      <c r="DB61" s="44" t="str">
        <f t="shared" ca="1" si="3"/>
        <v/>
      </c>
      <c r="DC61" s="44" t="str">
        <f t="shared" ca="1" si="3"/>
        <v/>
      </c>
      <c r="DD61" s="44" t="str">
        <f t="shared" ca="1" si="3"/>
        <v/>
      </c>
      <c r="DE61" s="44"/>
      <c r="DF61" s="44">
        <f ca="1">IF(DF60&lt;&gt;"",IF(AND(DF60&lt;60*Simulation!$K$8, DF60+DG61&lt;60*Simulation!$K$8),DF60+DG61,""),"")</f>
        <v>699</v>
      </c>
      <c r="DG61" s="44">
        <f ca="1">IF(DF60&lt;&gt;"",IF(AND(EF60&lt;&gt;"", DH60=EF60),RANDBETWEEN(Simulation!$N$6,Simulation!$P$6),RANDBETWEEN(Simulation!$N$5,Simulation!$P$5)),"")</f>
        <v>24</v>
      </c>
      <c r="DH61" s="44">
        <f t="shared" ca="1" si="73"/>
        <v>5</v>
      </c>
      <c r="DI61" s="44">
        <f t="shared" ca="1" si="47"/>
        <v>8</v>
      </c>
      <c r="DJ61" s="27">
        <f t="shared" ca="1" si="48"/>
        <v>0.71399031036735972</v>
      </c>
      <c r="DK61" s="44">
        <f t="shared" ca="1" si="49"/>
        <v>24</v>
      </c>
      <c r="DL61" s="44" t="str">
        <f ca="1">IF(DF61&lt;&gt;"",VLOOKUP(DK61,'Players Stats'!$C$88:$D$127,2),"")</f>
        <v>Power Forward</v>
      </c>
      <c r="DM61" s="44" t="str">
        <f ca="1">IF(DF61&lt;&gt;"",VLOOKUP(DK61,'Players Stats'!$C$88:$E$127,3),"")</f>
        <v>Serge Ibaka</v>
      </c>
      <c r="DN61" s="27">
        <f t="shared" ca="1" si="50"/>
        <v>0.99022369759483098</v>
      </c>
      <c r="DO61" s="44">
        <f ca="1">IF(DF61&lt;&gt;"",VLOOKUP('Semi 2'!DK61-5*('Semi 2'!DH61-1),'Players Stats'!$B$136:$J$140,1+DI61),"")</f>
        <v>0.14340000000000003</v>
      </c>
      <c r="DP61" s="44" t="str">
        <f t="shared" ca="1" si="74"/>
        <v>NO</v>
      </c>
      <c r="DQ61" s="27">
        <f t="shared" ca="1" si="51"/>
        <v>0.66638072092389156</v>
      </c>
      <c r="DR61" s="44">
        <f ca="1">IF(DF61&lt;&gt;"",IF(DP61="NO",VLOOKUP(DK61,'Players Stats'!$C$88:$I$127,7),""),"")</f>
        <v>6.7307692307692318E-2</v>
      </c>
      <c r="DS61" s="44">
        <f t="shared" ca="1" si="75"/>
        <v>2</v>
      </c>
      <c r="DT61" s="27">
        <f t="shared" ca="1" si="52"/>
        <v>9.0688106312820094E-2</v>
      </c>
      <c r="DU61" s="44">
        <f ca="1">IF(DP61="NO",VLOOKUP(DK61,'Players Stats'!$C$88:$H$127,7-'Semi 2'!DS61),"")</f>
        <v>0.57299999999999995</v>
      </c>
      <c r="DV61" s="44">
        <f t="shared" ca="1" si="76"/>
        <v>2</v>
      </c>
      <c r="DW61" s="27">
        <f t="shared" ca="1" si="53"/>
        <v>0.63582359254532717</v>
      </c>
      <c r="DX61" s="44" t="str">
        <f ca="1">IF(DW61="","",IF(DW61&lt;=VLOOKUP(DK61,'Players Stats'!$C$88:$L$127,10),"YES","NO"))</f>
        <v>NO</v>
      </c>
      <c r="DY61" s="27" t="str">
        <f t="shared" ca="1" si="54"/>
        <v/>
      </c>
      <c r="DZ61" s="44" t="str">
        <f ca="1">IF(DX61="YES",IF(DY61&lt;=VLOOKUP(DK61,'Players Stats'!$C$88:$H$127,6),1,0),"")</f>
        <v/>
      </c>
      <c r="EA61" s="27" t="str">
        <f t="shared" ca="1" si="55"/>
        <v/>
      </c>
      <c r="EB61" s="44" t="str">
        <f ca="1">IF(AND(DX61="YES",EA61&lt;&gt;""),IF(EA61&lt;=VLOOKUP(DK61,'Players Stats'!$C$88:$H$127,6),1,0),"")</f>
        <v/>
      </c>
      <c r="EC61" s="27" t="str">
        <f t="shared" ca="1" si="56"/>
        <v/>
      </c>
      <c r="ED61" s="44" t="str">
        <f ca="1">IF(EC61="","",IF(EC61&lt;=Simulation!$K$7,"YES","NO"))</f>
        <v/>
      </c>
      <c r="EE61" s="27" t="str">
        <f t="shared" ca="1" si="57"/>
        <v/>
      </c>
      <c r="EF61" s="44" t="str">
        <f ca="1">IF(ED61="NO",IF(EE61&lt;=Simulation!$K$9,DH61,DI61),"")</f>
        <v/>
      </c>
      <c r="EH61" s="44">
        <f t="shared" ca="1" si="58"/>
        <v>32</v>
      </c>
      <c r="EI61" s="6" t="str">
        <f t="shared" ca="1" si="59"/>
        <v>-</v>
      </c>
      <c r="EJ61" s="44">
        <f t="shared" ca="1" si="60"/>
        <v>26</v>
      </c>
      <c r="EL61" s="44" t="str">
        <f t="shared" ca="1" si="4"/>
        <v/>
      </c>
      <c r="EM61" s="44" t="str">
        <f t="shared" ca="1" si="4"/>
        <v/>
      </c>
      <c r="EN61" s="44" t="str">
        <f t="shared" ca="1" si="4"/>
        <v/>
      </c>
    </row>
    <row r="62" spans="2:144">
      <c r="B62" s="44">
        <f ca="1">IF(B61&lt;&gt;"",IF(AND(B61&lt;60*Simulation!$K$8, B61+C62&lt;60*Simulation!$K$8),B61+C62,""),"")</f>
        <v>713</v>
      </c>
      <c r="C62" s="44">
        <f ca="1">IF(B61&lt;&gt;"",IF(AND(AB61&lt;&gt;"", D61=AB61),RANDBETWEEN(Simulation!$N$6,Simulation!$P$6),RANDBETWEEN(Simulation!$N$5,Simulation!$P$5)),"")</f>
        <v>8</v>
      </c>
      <c r="D62" s="44">
        <f t="shared" ca="1" si="61"/>
        <v>5</v>
      </c>
      <c r="E62" s="44">
        <f t="shared" ca="1" si="5"/>
        <v>8</v>
      </c>
      <c r="F62" s="27">
        <f t="shared" ca="1" si="6"/>
        <v>0.48553535481615218</v>
      </c>
      <c r="G62" s="44">
        <f t="shared" ca="1" si="7"/>
        <v>23</v>
      </c>
      <c r="H62" s="44" t="str">
        <f ca="1">IF(B62&lt;&gt;"",VLOOKUP(G62,'Players Stats'!$C$88:$D$127,2),"")</f>
        <v>Small Forward</v>
      </c>
      <c r="I62" s="44" t="str">
        <f ca="1">IF(B62&lt;&gt;"",VLOOKUP(G62,'Players Stats'!$C$88:$E$127,3),"")</f>
        <v>Kevin Durant</v>
      </c>
      <c r="J62" s="27">
        <f t="shared" ca="1" si="8"/>
        <v>0.92504871686642898</v>
      </c>
      <c r="K62" s="44">
        <f ca="1">IF(B62&lt;&gt;"",VLOOKUP('Semi 2'!G62-5*('Semi 2'!D62-1),'Players Stats'!$B$136:$J$140,1+E62),"")</f>
        <v>0.123</v>
      </c>
      <c r="L62" s="44" t="str">
        <f t="shared" ca="1" si="62"/>
        <v>NO</v>
      </c>
      <c r="M62" s="27">
        <f t="shared" ca="1" si="9"/>
        <v>0.98011737391032583</v>
      </c>
      <c r="N62" s="44">
        <f ca="1">IF(B62&lt;&gt;"",IF(L62="NO",VLOOKUP(G62,'Players Stats'!$C$88:$I$127,7),""),"")</f>
        <v>0.18807339449541285</v>
      </c>
      <c r="O62" s="44">
        <f t="shared" ca="1" si="63"/>
        <v>2</v>
      </c>
      <c r="P62" s="27">
        <f t="shared" ca="1" si="10"/>
        <v>0.95357801457177205</v>
      </c>
      <c r="Q62" s="44">
        <f ca="1">IF(L62="NO",VLOOKUP(G62,'Players Stats'!$C$88:$H$127,7-'Semi 2'!O62),"")</f>
        <v>0.51</v>
      </c>
      <c r="R62" s="44">
        <f t="shared" ca="1" si="64"/>
        <v>0</v>
      </c>
      <c r="S62" s="27">
        <f t="shared" ca="1" si="11"/>
        <v>5.5788259354503711E-2</v>
      </c>
      <c r="T62" s="44" t="str">
        <f ca="1">IF(S62="","",IF(S62&lt;=VLOOKUP(G62,'Players Stats'!$C$88:$L$127,10),"YES","NO"))</f>
        <v>NO</v>
      </c>
      <c r="U62" s="27" t="str">
        <f t="shared" ca="1" si="12"/>
        <v/>
      </c>
      <c r="V62" s="44" t="str">
        <f ca="1">IF(T62="YES",IF(U62&lt;=VLOOKUP(G62,'Players Stats'!$C$88:$H$127,6),1,0),"")</f>
        <v/>
      </c>
      <c r="W62" s="27" t="str">
        <f t="shared" ca="1" si="13"/>
        <v/>
      </c>
      <c r="X62" s="44" t="str">
        <f ca="1">IF(AND(T62="YES",W62&lt;&gt;""),IF(W62&lt;=VLOOKUP(G62,'Players Stats'!$C$88:$H$127,6),1,0),"")</f>
        <v/>
      </c>
      <c r="Y62" s="27">
        <f t="shared" ca="1" si="14"/>
        <v>0.84198040499269233</v>
      </c>
      <c r="Z62" s="44" t="str">
        <f ca="1">IF(Y62="","",IF(Y62&lt;=Simulation!$K$7,"YES","NO"))</f>
        <v>NO</v>
      </c>
      <c r="AA62" s="27">
        <f t="shared" ca="1" si="15"/>
        <v>0.29396588376493082</v>
      </c>
      <c r="AB62" s="44">
        <f ca="1">IF(Z62="NO",IF(AA62&lt;=Simulation!$K$9,D62,E62),"")</f>
        <v>5</v>
      </c>
      <c r="AD62" s="44">
        <f t="shared" ca="1" si="16"/>
        <v>23</v>
      </c>
      <c r="AE62" s="6" t="str">
        <f t="shared" ca="1" si="17"/>
        <v>-</v>
      </c>
      <c r="AF62" s="44">
        <f t="shared" ca="1" si="18"/>
        <v>23</v>
      </c>
      <c r="AH62" s="44" t="str">
        <f t="shared" ca="1" si="77"/>
        <v/>
      </c>
      <c r="AI62" s="44" t="str">
        <f t="shared" ca="1" si="77"/>
        <v/>
      </c>
      <c r="AJ62" s="44" t="str">
        <f t="shared" ca="1" si="77"/>
        <v/>
      </c>
      <c r="AL62" s="44">
        <f ca="1">IF(AL61&lt;&gt;"",IF(AND(AL61&lt;60*Simulation!$K$8, AL61+AM62&lt;60*Simulation!$K$8),AL61+AM62,""),"")</f>
        <v>794</v>
      </c>
      <c r="AM62" s="44">
        <f ca="1">IF(AL61&lt;&gt;"",IF(AND(BL61&lt;&gt;"", AN61=BL61),RANDBETWEEN(Simulation!$N$6,Simulation!$P$6),RANDBETWEEN(Simulation!$N$5,Simulation!$P$5)),"")</f>
        <v>20</v>
      </c>
      <c r="AN62" s="44">
        <f t="shared" ca="1" si="65"/>
        <v>5</v>
      </c>
      <c r="AO62" s="44">
        <f t="shared" ca="1" si="19"/>
        <v>8</v>
      </c>
      <c r="AP62" s="27">
        <f t="shared" ca="1" si="20"/>
        <v>0.39995807889086088</v>
      </c>
      <c r="AQ62" s="44">
        <f t="shared" ca="1" si="21"/>
        <v>22</v>
      </c>
      <c r="AR62" s="44" t="str">
        <f ca="1">IF(AL62&lt;&gt;"",VLOOKUP(AQ62,'Players Stats'!$C$88:$D$127,2),"")</f>
        <v>Shooting Guard</v>
      </c>
      <c r="AS62" s="44" t="str">
        <f ca="1">IF(AL62&lt;&gt;"",VLOOKUP(AQ62,'Players Stats'!$C$88:$E$127,3),"")</f>
        <v>Thabo Sefolosha</v>
      </c>
      <c r="AT62" s="27">
        <f t="shared" ca="1" si="22"/>
        <v>0.44055784330666858</v>
      </c>
      <c r="AU62" s="44">
        <f ca="1">IF(AL62&lt;&gt;"",VLOOKUP('Semi 2'!AQ62-5*('Semi 2'!AN62-1),'Players Stats'!$B$136:$J$140,1+AO62),"")</f>
        <v>4.4549999999999999E-2</v>
      </c>
      <c r="AV62" s="44" t="str">
        <f t="shared" ca="1" si="66"/>
        <v>NO</v>
      </c>
      <c r="AW62" s="27">
        <f t="shared" ca="1" si="23"/>
        <v>0.8270777548440118</v>
      </c>
      <c r="AX62" s="44">
        <f ca="1">IF(AL62&lt;&gt;"",IF(AV62="NO",VLOOKUP(AQ62,'Players Stats'!$C$88:$I$127,7),""),"")</f>
        <v>0.35555555555555557</v>
      </c>
      <c r="AY62" s="44">
        <f t="shared" ca="1" si="67"/>
        <v>2</v>
      </c>
      <c r="AZ62" s="27">
        <f t="shared" ca="1" si="24"/>
        <v>0.89494506047533029</v>
      </c>
      <c r="BA62" s="44">
        <f ca="1">IF(AV62="NO",VLOOKUP(AQ62,'Players Stats'!$C$88:$H$127,7-'Semi 2'!AY62),"")</f>
        <v>0.48099999999999998</v>
      </c>
      <c r="BB62" s="44">
        <f t="shared" ca="1" si="68"/>
        <v>0</v>
      </c>
      <c r="BC62" s="27">
        <f t="shared" ca="1" si="25"/>
        <v>0.10541059967769129</v>
      </c>
      <c r="BD62" s="44" t="str">
        <f ca="1">IF(BC62="","",IF(BC62&lt;=VLOOKUP(AQ62,'Players Stats'!$C$88:$L$127,10),"YES","NO"))</f>
        <v>NO</v>
      </c>
      <c r="BE62" s="27" t="str">
        <f t="shared" ca="1" si="26"/>
        <v/>
      </c>
      <c r="BF62" s="44" t="str">
        <f ca="1">IF(BD62="YES",IF(BE62&lt;=VLOOKUP(AQ62,'Players Stats'!$C$88:$H$127,6),1,0),"")</f>
        <v/>
      </c>
      <c r="BG62" s="27" t="str">
        <f t="shared" ca="1" si="27"/>
        <v/>
      </c>
      <c r="BH62" s="44" t="str">
        <f ca="1">IF(AND(BD62="YES",BG62&lt;&gt;""),IF(BG62&lt;=VLOOKUP(AQ62,'Players Stats'!$C$88:$H$127,6),1,0),"")</f>
        <v/>
      </c>
      <c r="BI62" s="27">
        <f t="shared" ca="1" si="28"/>
        <v>0.51109866683949412</v>
      </c>
      <c r="BJ62" s="44" t="str">
        <f ca="1">IF(BI62="","",IF(BI62&lt;=Simulation!$K$7,"YES","NO"))</f>
        <v>NO</v>
      </c>
      <c r="BK62" s="27">
        <f t="shared" ca="1" si="29"/>
        <v>0.47809497497880393</v>
      </c>
      <c r="BL62" s="44">
        <f ca="1">IF(BJ62="NO",IF(BK62&lt;=Simulation!$K$9,AN62,AO62),"")</f>
        <v>8</v>
      </c>
      <c r="BN62" s="44">
        <f t="shared" ca="1" si="30"/>
        <v>18</v>
      </c>
      <c r="BO62" s="6" t="str">
        <f t="shared" ca="1" si="31"/>
        <v>-</v>
      </c>
      <c r="BP62" s="44">
        <f t="shared" ca="1" si="32"/>
        <v>19</v>
      </c>
      <c r="BR62" s="44" t="str">
        <f t="shared" ca="1" si="2"/>
        <v/>
      </c>
      <c r="BS62" s="44" t="str">
        <f t="shared" ca="1" si="2"/>
        <v/>
      </c>
      <c r="BT62" s="44" t="str">
        <f t="shared" ca="1" si="2"/>
        <v/>
      </c>
      <c r="BU62" s="44"/>
      <c r="BV62" s="44">
        <f ca="1">IF(BV61&lt;&gt;"",IF(AND(BV61&lt;60*Simulation!$K$8, BV61+BW62&lt;60*Simulation!$K$8),BV61+BW62,""),"")</f>
        <v>811</v>
      </c>
      <c r="BW62" s="44">
        <f ca="1">IF(BV61&lt;&gt;"",IF(AND(CV61&lt;&gt;"", BX61=CV61),RANDBETWEEN(Simulation!$N$6,Simulation!$P$6),RANDBETWEEN(Simulation!$N$5,Simulation!$P$5)),"")</f>
        <v>23</v>
      </c>
      <c r="BX62" s="44">
        <f t="shared" ca="1" si="69"/>
        <v>8</v>
      </c>
      <c r="BY62" s="44">
        <f t="shared" ca="1" si="33"/>
        <v>5</v>
      </c>
      <c r="BZ62" s="27">
        <f t="shared" ca="1" si="34"/>
        <v>0.48805010763376178</v>
      </c>
      <c r="CA62" s="44">
        <f t="shared" ca="1" si="35"/>
        <v>38</v>
      </c>
      <c r="CB62" s="44" t="str">
        <f ca="1">IF(BV62&lt;&gt;"",VLOOKUP(CA62,'Players Stats'!$C$88:$D$127,2),"")</f>
        <v>Small Forward</v>
      </c>
      <c r="CC62" s="44" t="str">
        <f ca="1">IF(BV62&lt;&gt;"",VLOOKUP(CA62,'Players Stats'!$C$88:$E$127,3),"")</f>
        <v>Kawhi Leonard</v>
      </c>
      <c r="CD62" s="27">
        <f t="shared" ca="1" si="36"/>
        <v>0.7372465329030421</v>
      </c>
      <c r="CE62" s="44">
        <f ca="1">IF(BV62&lt;&gt;"",VLOOKUP('Semi 2'!CA62-5*('Semi 2'!BX62-1),'Players Stats'!$B$136:$J$140,1+BY62),"")</f>
        <v>0.13515000000000002</v>
      </c>
      <c r="CF62" s="44" t="str">
        <f t="shared" ca="1" si="70"/>
        <v>NO</v>
      </c>
      <c r="CG62" s="27">
        <f t="shared" ca="1" si="37"/>
        <v>0.50144146704099668</v>
      </c>
      <c r="CH62" s="44">
        <f ca="1">IF(BV62&lt;&gt;"",IF(CF62="NO",VLOOKUP(CA62,'Players Stats'!$C$88:$I$127,7),""),"")</f>
        <v>0.24793388429752067</v>
      </c>
      <c r="CI62" s="44">
        <f t="shared" ca="1" si="71"/>
        <v>2</v>
      </c>
      <c r="CJ62" s="27">
        <f t="shared" ca="1" si="38"/>
        <v>3.6551587452342549E-2</v>
      </c>
      <c r="CK62" s="44">
        <f ca="1">IF(CF62="NO",VLOOKUP(CA62,'Players Stats'!$C$88:$H$127,7-'Semi 2'!CI62),"")</f>
        <v>0.49399999999999999</v>
      </c>
      <c r="CL62" s="44">
        <f t="shared" ca="1" si="72"/>
        <v>2</v>
      </c>
      <c r="CM62" s="27">
        <f t="shared" ca="1" si="39"/>
        <v>0.94607819158583728</v>
      </c>
      <c r="CN62" s="44" t="str">
        <f ca="1">IF(CM62="","",IF(CM62&lt;=VLOOKUP(CA62,'Players Stats'!$C$88:$L$127,10),"YES","NO"))</f>
        <v>NO</v>
      </c>
      <c r="CO62" s="27" t="str">
        <f t="shared" ca="1" si="40"/>
        <v/>
      </c>
      <c r="CP62" s="44" t="str">
        <f ca="1">IF(CN62="YES",IF(CO62&lt;=VLOOKUP(CA62,'Players Stats'!$C$88:$H$127,6),1,0),"")</f>
        <v/>
      </c>
      <c r="CQ62" s="27" t="str">
        <f t="shared" ca="1" si="41"/>
        <v/>
      </c>
      <c r="CR62" s="44" t="str">
        <f ca="1">IF(AND(CN62="YES",CQ62&lt;&gt;""),IF(CQ62&lt;=VLOOKUP(CA62,'Players Stats'!$C$88:$H$127,6),1,0),"")</f>
        <v/>
      </c>
      <c r="CS62" s="27" t="str">
        <f t="shared" ca="1" si="42"/>
        <v/>
      </c>
      <c r="CT62" s="44" t="str">
        <f ca="1">IF(CS62="","",IF(CS62&lt;=Simulation!$K$7,"YES","NO"))</f>
        <v/>
      </c>
      <c r="CU62" s="27" t="str">
        <f t="shared" ca="1" si="43"/>
        <v/>
      </c>
      <c r="CV62" s="44" t="str">
        <f ca="1">IF(CT62="NO",IF(CU62&lt;=Simulation!$K$9,BX62,BY62),"")</f>
        <v/>
      </c>
      <c r="CX62" s="44">
        <f t="shared" ca="1" si="44"/>
        <v>21</v>
      </c>
      <c r="CY62" s="6" t="str">
        <f t="shared" ca="1" si="45"/>
        <v>-</v>
      </c>
      <c r="CZ62" s="44">
        <f t="shared" ca="1" si="46"/>
        <v>30</v>
      </c>
      <c r="DB62" s="44" t="str">
        <f t="shared" ca="1" si="3"/>
        <v/>
      </c>
      <c r="DC62" s="44" t="str">
        <f t="shared" ca="1" si="3"/>
        <v/>
      </c>
      <c r="DD62" s="44" t="str">
        <f t="shared" ca="1" si="3"/>
        <v/>
      </c>
      <c r="DE62" s="44"/>
      <c r="DF62" s="44">
        <f ca="1">IF(DF61&lt;&gt;"",IF(AND(DF61&lt;60*Simulation!$K$8, DF61+DG62&lt;60*Simulation!$K$8),DF61+DG62,""),"")</f>
        <v>714</v>
      </c>
      <c r="DG62" s="44">
        <f ca="1">IF(DF61&lt;&gt;"",IF(AND(EF61&lt;&gt;"", DH61=EF61),RANDBETWEEN(Simulation!$N$6,Simulation!$P$6),RANDBETWEEN(Simulation!$N$5,Simulation!$P$5)),"")</f>
        <v>15</v>
      </c>
      <c r="DH62" s="44">
        <f t="shared" ca="1" si="73"/>
        <v>8</v>
      </c>
      <c r="DI62" s="44">
        <f t="shared" ca="1" si="47"/>
        <v>5</v>
      </c>
      <c r="DJ62" s="27">
        <f t="shared" ca="1" si="48"/>
        <v>0.20195159039508748</v>
      </c>
      <c r="DK62" s="44">
        <f t="shared" ca="1" si="49"/>
        <v>37</v>
      </c>
      <c r="DL62" s="44" t="str">
        <f ca="1">IF(DF62&lt;&gt;"",VLOOKUP(DK62,'Players Stats'!$C$88:$D$127,2),"")</f>
        <v>Shooting Guard</v>
      </c>
      <c r="DM62" s="44" t="str">
        <f ca="1">IF(DF62&lt;&gt;"",VLOOKUP(DK62,'Players Stats'!$C$88:$E$127,3),"")</f>
        <v>Tony Parker</v>
      </c>
      <c r="DN62" s="27">
        <f t="shared" ca="1" si="50"/>
        <v>0.82443519792096187</v>
      </c>
      <c r="DO62" s="44">
        <f ca="1">IF(DF62&lt;&gt;"",VLOOKUP('Semi 2'!DK62-5*('Semi 2'!DH62-1),'Players Stats'!$B$136:$J$140,1+DI62),"")</f>
        <v>0.10769999999999999</v>
      </c>
      <c r="DP62" s="44" t="str">
        <f t="shared" ca="1" si="74"/>
        <v>NO</v>
      </c>
      <c r="DQ62" s="27">
        <f t="shared" ca="1" si="51"/>
        <v>3.9151980174506384E-2</v>
      </c>
      <c r="DR62" s="44">
        <f ca="1">IF(DF62&lt;&gt;"",IF(DP62="NO",VLOOKUP(DK62,'Players Stats'!$C$88:$I$127,7),""),"")</f>
        <v>6.2111801242236017E-2</v>
      </c>
      <c r="DS62" s="44">
        <f t="shared" ca="1" si="75"/>
        <v>3</v>
      </c>
      <c r="DT62" s="27">
        <f t="shared" ca="1" si="52"/>
        <v>0.38941887973093103</v>
      </c>
      <c r="DU62" s="44">
        <f ca="1">IF(DP62="NO",VLOOKUP(DK62,'Players Stats'!$C$88:$H$127,7-'Semi 2'!DS62),"")</f>
        <v>0.35299999999999998</v>
      </c>
      <c r="DV62" s="44">
        <f t="shared" ca="1" si="76"/>
        <v>0</v>
      </c>
      <c r="DW62" s="27" t="str">
        <f t="shared" ca="1" si="53"/>
        <v/>
      </c>
      <c r="DX62" s="44" t="str">
        <f ca="1">IF(DW62="","",IF(DW62&lt;=VLOOKUP(DK62,'Players Stats'!$C$88:$L$127,10),"YES","NO"))</f>
        <v/>
      </c>
      <c r="DY62" s="27" t="str">
        <f t="shared" ca="1" si="54"/>
        <v/>
      </c>
      <c r="DZ62" s="44" t="str">
        <f ca="1">IF(DX62="YES",IF(DY62&lt;=VLOOKUP(DK62,'Players Stats'!$C$88:$H$127,6),1,0),"")</f>
        <v/>
      </c>
      <c r="EA62" s="27" t="str">
        <f t="shared" ca="1" si="55"/>
        <v/>
      </c>
      <c r="EB62" s="44" t="str">
        <f ca="1">IF(AND(DX62="YES",EA62&lt;&gt;""),IF(EA62&lt;=VLOOKUP(DK62,'Players Stats'!$C$88:$H$127,6),1,0),"")</f>
        <v/>
      </c>
      <c r="EC62" s="27" t="str">
        <f t="shared" ca="1" si="56"/>
        <v/>
      </c>
      <c r="ED62" s="44" t="str">
        <f ca="1">IF(EC62="","",IF(EC62&lt;=Simulation!$K$7,"YES","NO"))</f>
        <v/>
      </c>
      <c r="EE62" s="27" t="str">
        <f t="shared" ca="1" si="57"/>
        <v/>
      </c>
      <c r="EF62" s="44" t="str">
        <f ca="1">IF(ED62="NO",IF(EE62&lt;=Simulation!$K$9,DH62,DI62),"")</f>
        <v/>
      </c>
      <c r="EH62" s="44">
        <f t="shared" ca="1" si="58"/>
        <v>32</v>
      </c>
      <c r="EI62" s="6" t="str">
        <f t="shared" ca="1" si="59"/>
        <v>-</v>
      </c>
      <c r="EJ62" s="44">
        <f t="shared" ca="1" si="60"/>
        <v>26</v>
      </c>
      <c r="EL62" s="44" t="str">
        <f t="shared" ca="1" si="4"/>
        <v/>
      </c>
      <c r="EM62" s="44" t="str">
        <f t="shared" ca="1" si="4"/>
        <v/>
      </c>
      <c r="EN62" s="44" t="str">
        <f t="shared" ca="1" si="4"/>
        <v/>
      </c>
    </row>
    <row r="63" spans="2:144">
      <c r="B63" s="44">
        <f ca="1">IF(B62&lt;&gt;"",IF(AND(B62&lt;60*Simulation!$K$8, B62+C63&lt;60*Simulation!$K$8),B62+C63,""),"")</f>
        <v>735</v>
      </c>
      <c r="C63" s="44">
        <f ca="1">IF(B62&lt;&gt;"",IF(AND(AB62&lt;&gt;"", D62=AB62),RANDBETWEEN(Simulation!$N$6,Simulation!$P$6),RANDBETWEEN(Simulation!$N$5,Simulation!$P$5)),"")</f>
        <v>22</v>
      </c>
      <c r="D63" s="44">
        <f t="shared" ca="1" si="61"/>
        <v>5</v>
      </c>
      <c r="E63" s="44">
        <f t="shared" ca="1" si="5"/>
        <v>8</v>
      </c>
      <c r="F63" s="27">
        <f t="shared" ca="1" si="6"/>
        <v>0.33499411868578755</v>
      </c>
      <c r="G63" s="44">
        <f t="shared" ca="1" si="7"/>
        <v>22</v>
      </c>
      <c r="H63" s="44" t="str">
        <f ca="1">IF(B63&lt;&gt;"",VLOOKUP(G63,'Players Stats'!$C$88:$D$127,2),"")</f>
        <v>Shooting Guard</v>
      </c>
      <c r="I63" s="44" t="str">
        <f ca="1">IF(B63&lt;&gt;"",VLOOKUP(G63,'Players Stats'!$C$88:$E$127,3),"")</f>
        <v>Thabo Sefolosha</v>
      </c>
      <c r="J63" s="27">
        <f t="shared" ca="1" si="8"/>
        <v>0.64723113725308901</v>
      </c>
      <c r="K63" s="44">
        <f ca="1">IF(B63&lt;&gt;"",VLOOKUP('Semi 2'!G63-5*('Semi 2'!D63-1),'Players Stats'!$B$136:$J$140,1+E63),"")</f>
        <v>4.4549999999999999E-2</v>
      </c>
      <c r="L63" s="44" t="str">
        <f t="shared" ca="1" si="62"/>
        <v>NO</v>
      </c>
      <c r="M63" s="27">
        <f t="shared" ca="1" si="9"/>
        <v>0.57680326185931463</v>
      </c>
      <c r="N63" s="44">
        <f ca="1">IF(B63&lt;&gt;"",IF(L63="NO",VLOOKUP(G63,'Players Stats'!$C$88:$I$127,7),""),"")</f>
        <v>0.35555555555555557</v>
      </c>
      <c r="O63" s="44">
        <f t="shared" ca="1" si="63"/>
        <v>2</v>
      </c>
      <c r="P63" s="27">
        <f t="shared" ca="1" si="10"/>
        <v>0.92270955274113653</v>
      </c>
      <c r="Q63" s="44">
        <f ca="1">IF(L63="NO",VLOOKUP(G63,'Players Stats'!$C$88:$H$127,7-'Semi 2'!O63),"")</f>
        <v>0.48099999999999998</v>
      </c>
      <c r="R63" s="44">
        <f t="shared" ca="1" si="64"/>
        <v>0</v>
      </c>
      <c r="S63" s="27">
        <f t="shared" ca="1" si="11"/>
        <v>0.23718244440848968</v>
      </c>
      <c r="T63" s="44" t="str">
        <f ca="1">IF(S63="","",IF(S63&lt;=VLOOKUP(G63,'Players Stats'!$C$88:$L$127,10),"YES","NO"))</f>
        <v>NO</v>
      </c>
      <c r="U63" s="27" t="str">
        <f t="shared" ca="1" si="12"/>
        <v/>
      </c>
      <c r="V63" s="44" t="str">
        <f ca="1">IF(T63="YES",IF(U63&lt;=VLOOKUP(G63,'Players Stats'!$C$88:$H$127,6),1,0),"")</f>
        <v/>
      </c>
      <c r="W63" s="27" t="str">
        <f t="shared" ca="1" si="13"/>
        <v/>
      </c>
      <c r="X63" s="44" t="str">
        <f ca="1">IF(AND(T63="YES",W63&lt;&gt;""),IF(W63&lt;=VLOOKUP(G63,'Players Stats'!$C$88:$H$127,6),1,0),"")</f>
        <v/>
      </c>
      <c r="Y63" s="27">
        <f t="shared" ca="1" si="14"/>
        <v>0.52313461775469827</v>
      </c>
      <c r="Z63" s="44" t="str">
        <f ca="1">IF(Y63="","",IF(Y63&lt;=Simulation!$K$7,"YES","NO"))</f>
        <v>NO</v>
      </c>
      <c r="AA63" s="27">
        <f t="shared" ca="1" si="15"/>
        <v>0.52891842362040964</v>
      </c>
      <c r="AB63" s="44">
        <f ca="1">IF(Z63="NO",IF(AA63&lt;=Simulation!$K$9,D63,E63),"")</f>
        <v>8</v>
      </c>
      <c r="AD63" s="44">
        <f t="shared" ca="1" si="16"/>
        <v>23</v>
      </c>
      <c r="AE63" s="6" t="str">
        <f t="shared" ca="1" si="17"/>
        <v>-</v>
      </c>
      <c r="AF63" s="44">
        <f t="shared" ca="1" si="18"/>
        <v>23</v>
      </c>
      <c r="AH63" s="44" t="str">
        <f t="shared" ca="1" si="77"/>
        <v/>
      </c>
      <c r="AI63" s="44" t="str">
        <f t="shared" ca="1" si="77"/>
        <v/>
      </c>
      <c r="AJ63" s="44" t="str">
        <f t="shared" ca="1" si="77"/>
        <v/>
      </c>
      <c r="AL63" s="44">
        <f ca="1">IF(AL62&lt;&gt;"",IF(AND(AL62&lt;60*Simulation!$K$8, AL62+AM63&lt;60*Simulation!$K$8),AL62+AM63,""),"")</f>
        <v>806</v>
      </c>
      <c r="AM63" s="44">
        <f ca="1">IF(AL62&lt;&gt;"",IF(AND(BL62&lt;&gt;"", AN62=BL62),RANDBETWEEN(Simulation!$N$6,Simulation!$P$6),RANDBETWEEN(Simulation!$N$5,Simulation!$P$5)),"")</f>
        <v>12</v>
      </c>
      <c r="AN63" s="44">
        <f t="shared" ca="1" si="65"/>
        <v>8</v>
      </c>
      <c r="AO63" s="44">
        <f t="shared" ca="1" si="19"/>
        <v>5</v>
      </c>
      <c r="AP63" s="27">
        <f t="shared" ca="1" si="20"/>
        <v>0.72202448922125273</v>
      </c>
      <c r="AQ63" s="44">
        <f t="shared" ca="1" si="21"/>
        <v>39</v>
      </c>
      <c r="AR63" s="44" t="str">
        <f ca="1">IF(AL63&lt;&gt;"",VLOOKUP(AQ63,'Players Stats'!$C$88:$D$127,2),"")</f>
        <v>Power Forward</v>
      </c>
      <c r="AS63" s="44" t="str">
        <f ca="1">IF(AL63&lt;&gt;"",VLOOKUP(AQ63,'Players Stats'!$C$88:$E$127,3),"")</f>
        <v>Tim Duncan</v>
      </c>
      <c r="AT63" s="27">
        <f t="shared" ca="1" si="22"/>
        <v>0.72775882244745738</v>
      </c>
      <c r="AU63" s="44">
        <f ca="1">IF(AL63&lt;&gt;"",VLOOKUP('Semi 2'!AQ63-5*('Semi 2'!AN63-1),'Players Stats'!$B$136:$J$140,1+AO63),"")</f>
        <v>0.15285000000000001</v>
      </c>
      <c r="AV63" s="44" t="str">
        <f t="shared" ca="1" si="66"/>
        <v>NO</v>
      </c>
      <c r="AW63" s="27">
        <f t="shared" ca="1" si="23"/>
        <v>0.74564059936442129</v>
      </c>
      <c r="AX63" s="44">
        <f ca="1">IF(AL63&lt;&gt;"",IF(AV63="NO",VLOOKUP(AQ63,'Players Stats'!$C$88:$I$127,7),""),"")</f>
        <v>7.0422535211267616E-3</v>
      </c>
      <c r="AY63" s="44">
        <f t="shared" ca="1" si="67"/>
        <v>2</v>
      </c>
      <c r="AZ63" s="27">
        <f t="shared" ca="1" si="24"/>
        <v>0.60706813118298031</v>
      </c>
      <c r="BA63" s="44">
        <f ca="1">IF(AV63="NO",VLOOKUP(AQ63,'Players Stats'!$C$88:$H$127,7-'Semi 2'!AY63),"")</f>
        <v>0.502</v>
      </c>
      <c r="BB63" s="44">
        <f t="shared" ca="1" si="68"/>
        <v>0</v>
      </c>
      <c r="BC63" s="27">
        <f t="shared" ca="1" si="25"/>
        <v>0.17512955845730105</v>
      </c>
      <c r="BD63" s="44" t="str">
        <f ca="1">IF(BC63="","",IF(BC63&lt;=VLOOKUP(AQ63,'Players Stats'!$C$88:$L$127,10),"YES","NO"))</f>
        <v>NO</v>
      </c>
      <c r="BE63" s="27" t="str">
        <f t="shared" ca="1" si="26"/>
        <v/>
      </c>
      <c r="BF63" s="44" t="str">
        <f ca="1">IF(BD63="YES",IF(BE63&lt;=VLOOKUP(AQ63,'Players Stats'!$C$88:$H$127,6),1,0),"")</f>
        <v/>
      </c>
      <c r="BG63" s="27" t="str">
        <f t="shared" ca="1" si="27"/>
        <v/>
      </c>
      <c r="BH63" s="44" t="str">
        <f ca="1">IF(AND(BD63="YES",BG63&lt;&gt;""),IF(BG63&lt;=VLOOKUP(AQ63,'Players Stats'!$C$88:$H$127,6),1,0),"")</f>
        <v/>
      </c>
      <c r="BI63" s="27">
        <f t="shared" ca="1" si="28"/>
        <v>0.86186710733112948</v>
      </c>
      <c r="BJ63" s="44" t="str">
        <f ca="1">IF(BI63="","",IF(BI63&lt;=Simulation!$K$7,"YES","NO"))</f>
        <v>NO</v>
      </c>
      <c r="BK63" s="27">
        <f t="shared" ca="1" si="29"/>
        <v>1.3503741936309988E-2</v>
      </c>
      <c r="BL63" s="44">
        <f ca="1">IF(BJ63="NO",IF(BK63&lt;=Simulation!$K$9,AN63,AO63),"")</f>
        <v>8</v>
      </c>
      <c r="BN63" s="44">
        <f t="shared" ca="1" si="30"/>
        <v>18</v>
      </c>
      <c r="BO63" s="6" t="str">
        <f t="shared" ca="1" si="31"/>
        <v>-</v>
      </c>
      <c r="BP63" s="44">
        <f t="shared" ca="1" si="32"/>
        <v>19</v>
      </c>
      <c r="BR63" s="44" t="str">
        <f t="shared" ca="1" si="2"/>
        <v/>
      </c>
      <c r="BS63" s="44" t="str">
        <f t="shared" ca="1" si="2"/>
        <v/>
      </c>
      <c r="BT63" s="44" t="str">
        <f t="shared" ca="1" si="2"/>
        <v/>
      </c>
      <c r="BU63" s="44"/>
      <c r="BV63" s="44">
        <f ca="1">IF(BV62&lt;&gt;"",IF(AND(BV62&lt;60*Simulation!$K$8, BV62+BW63&lt;60*Simulation!$K$8),BV62+BW63,""),"")</f>
        <v>822</v>
      </c>
      <c r="BW63" s="44">
        <f ca="1">IF(BV62&lt;&gt;"",IF(AND(CV62&lt;&gt;"", BX62=CV62),RANDBETWEEN(Simulation!$N$6,Simulation!$P$6),RANDBETWEEN(Simulation!$N$5,Simulation!$P$5)),"")</f>
        <v>11</v>
      </c>
      <c r="BX63" s="44">
        <f t="shared" ca="1" si="69"/>
        <v>5</v>
      </c>
      <c r="BY63" s="44">
        <f t="shared" ca="1" si="33"/>
        <v>8</v>
      </c>
      <c r="BZ63" s="27">
        <f t="shared" ca="1" si="34"/>
        <v>0.2063372497302266</v>
      </c>
      <c r="CA63" s="44">
        <f t="shared" ca="1" si="35"/>
        <v>22</v>
      </c>
      <c r="CB63" s="44" t="str">
        <f ca="1">IF(BV63&lt;&gt;"",VLOOKUP(CA63,'Players Stats'!$C$88:$D$127,2),"")</f>
        <v>Shooting Guard</v>
      </c>
      <c r="CC63" s="44" t="str">
        <f ca="1">IF(BV63&lt;&gt;"",VLOOKUP(CA63,'Players Stats'!$C$88:$E$127,3),"")</f>
        <v>Thabo Sefolosha</v>
      </c>
      <c r="CD63" s="27">
        <f t="shared" ca="1" si="36"/>
        <v>0.55075455143785412</v>
      </c>
      <c r="CE63" s="44">
        <f ca="1">IF(BV63&lt;&gt;"",VLOOKUP('Semi 2'!CA63-5*('Semi 2'!BX63-1),'Players Stats'!$B$136:$J$140,1+BY63),"")</f>
        <v>4.4549999999999999E-2</v>
      </c>
      <c r="CF63" s="44" t="str">
        <f t="shared" ca="1" si="70"/>
        <v>NO</v>
      </c>
      <c r="CG63" s="27">
        <f t="shared" ca="1" si="37"/>
        <v>0.36483298819515075</v>
      </c>
      <c r="CH63" s="44">
        <f ca="1">IF(BV63&lt;&gt;"",IF(CF63="NO",VLOOKUP(CA63,'Players Stats'!$C$88:$I$127,7),""),"")</f>
        <v>0.35555555555555557</v>
      </c>
      <c r="CI63" s="44">
        <f t="shared" ca="1" si="71"/>
        <v>2</v>
      </c>
      <c r="CJ63" s="27">
        <f t="shared" ca="1" si="38"/>
        <v>0.97469786103127076</v>
      </c>
      <c r="CK63" s="44">
        <f ca="1">IF(CF63="NO",VLOOKUP(CA63,'Players Stats'!$C$88:$H$127,7-'Semi 2'!CI63),"")</f>
        <v>0.48099999999999998</v>
      </c>
      <c r="CL63" s="44">
        <f t="shared" ca="1" si="72"/>
        <v>0</v>
      </c>
      <c r="CM63" s="27">
        <f t="shared" ca="1" si="39"/>
        <v>0.53768017879904828</v>
      </c>
      <c r="CN63" s="44" t="str">
        <f ca="1">IF(CM63="","",IF(CM63&lt;=VLOOKUP(CA63,'Players Stats'!$C$88:$L$127,10),"YES","NO"))</f>
        <v>NO</v>
      </c>
      <c r="CO63" s="27" t="str">
        <f t="shared" ca="1" si="40"/>
        <v/>
      </c>
      <c r="CP63" s="44" t="str">
        <f ca="1">IF(CN63="YES",IF(CO63&lt;=VLOOKUP(CA63,'Players Stats'!$C$88:$H$127,6),1,0),"")</f>
        <v/>
      </c>
      <c r="CQ63" s="27" t="str">
        <f t="shared" ca="1" si="41"/>
        <v/>
      </c>
      <c r="CR63" s="44" t="str">
        <f ca="1">IF(AND(CN63="YES",CQ63&lt;&gt;""),IF(CQ63&lt;=VLOOKUP(CA63,'Players Stats'!$C$88:$H$127,6),1,0),"")</f>
        <v/>
      </c>
      <c r="CS63" s="27">
        <f t="shared" ca="1" si="42"/>
        <v>0.72412340295850497</v>
      </c>
      <c r="CT63" s="44" t="str">
        <f ca="1">IF(CS63="","",IF(CS63&lt;=Simulation!$K$7,"YES","NO"))</f>
        <v>NO</v>
      </c>
      <c r="CU63" s="27">
        <f t="shared" ca="1" si="43"/>
        <v>0.97675955469864062</v>
      </c>
      <c r="CV63" s="44">
        <f ca="1">IF(CT63="NO",IF(CU63&lt;=Simulation!$K$9,BX63,BY63),"")</f>
        <v>8</v>
      </c>
      <c r="CX63" s="44">
        <f t="shared" ca="1" si="44"/>
        <v>21</v>
      </c>
      <c r="CY63" s="6" t="str">
        <f t="shared" ca="1" si="45"/>
        <v>-</v>
      </c>
      <c r="CZ63" s="44">
        <f t="shared" ca="1" si="46"/>
        <v>30</v>
      </c>
      <c r="DB63" s="44" t="str">
        <f t="shared" ca="1" si="3"/>
        <v/>
      </c>
      <c r="DC63" s="44" t="str">
        <f t="shared" ca="1" si="3"/>
        <v/>
      </c>
      <c r="DD63" s="44" t="str">
        <f t="shared" ca="1" si="3"/>
        <v/>
      </c>
      <c r="DE63" s="44"/>
      <c r="DF63" s="44">
        <f ca="1">IF(DF62&lt;&gt;"",IF(AND(DF62&lt;60*Simulation!$K$8, DF62+DG63&lt;60*Simulation!$K$8),DF62+DG63,""),"")</f>
        <v>729</v>
      </c>
      <c r="DG63" s="44">
        <f ca="1">IF(DF62&lt;&gt;"",IF(AND(EF62&lt;&gt;"", DH62=EF62),RANDBETWEEN(Simulation!$N$6,Simulation!$P$6),RANDBETWEEN(Simulation!$N$5,Simulation!$P$5)),"")</f>
        <v>15</v>
      </c>
      <c r="DH63" s="44">
        <f t="shared" ca="1" si="73"/>
        <v>5</v>
      </c>
      <c r="DI63" s="44">
        <f t="shared" ca="1" si="47"/>
        <v>8</v>
      </c>
      <c r="DJ63" s="27">
        <f t="shared" ca="1" si="48"/>
        <v>0.80745922897845268</v>
      </c>
      <c r="DK63" s="44">
        <f t="shared" ca="1" si="49"/>
        <v>25</v>
      </c>
      <c r="DL63" s="44" t="str">
        <f ca="1">IF(DF63&lt;&gt;"",VLOOKUP(DK63,'Players Stats'!$C$88:$D$127,2),"")</f>
        <v>Center</v>
      </c>
      <c r="DM63" s="44" t="str">
        <f ca="1">IF(DF63&lt;&gt;"",VLOOKUP(DK63,'Players Stats'!$C$88:$E$127,3),"")</f>
        <v>Kendrick Perkins</v>
      </c>
      <c r="DN63" s="27">
        <f t="shared" ca="1" si="50"/>
        <v>0.93916238739951641</v>
      </c>
      <c r="DO63" s="44">
        <f ca="1">IF(DF63&lt;&gt;"",VLOOKUP('Semi 2'!DK63-5*('Semi 2'!DH63-1),'Players Stats'!$B$136:$J$140,1+DI63),"")</f>
        <v>9.6400000000000013E-2</v>
      </c>
      <c r="DP63" s="44" t="str">
        <f t="shared" ca="1" si="74"/>
        <v>NO</v>
      </c>
      <c r="DQ63" s="27">
        <f t="shared" ca="1" si="51"/>
        <v>0.61792975240498182</v>
      </c>
      <c r="DR63" s="44">
        <f ca="1">IF(DF63&lt;&gt;"",IF(DP63="NO",VLOOKUP(DK63,'Players Stats'!$C$88:$I$127,7),""),"")</f>
        <v>0</v>
      </c>
      <c r="DS63" s="44">
        <f t="shared" ca="1" si="75"/>
        <v>2</v>
      </c>
      <c r="DT63" s="27">
        <f t="shared" ca="1" si="52"/>
        <v>0.74079685606877821</v>
      </c>
      <c r="DU63" s="44">
        <f ca="1">IF(DP63="NO",VLOOKUP(DK63,'Players Stats'!$C$88:$H$127,7-'Semi 2'!DS63),"")</f>
        <v>0.45700000000000002</v>
      </c>
      <c r="DV63" s="44">
        <f t="shared" ca="1" si="76"/>
        <v>0</v>
      </c>
      <c r="DW63" s="27">
        <f t="shared" ca="1" si="53"/>
        <v>0.32888968364631799</v>
      </c>
      <c r="DX63" s="44" t="str">
        <f ca="1">IF(DW63="","",IF(DW63&lt;=VLOOKUP(DK63,'Players Stats'!$C$88:$L$127,10),"YES","NO"))</f>
        <v>NO</v>
      </c>
      <c r="DY63" s="27" t="str">
        <f t="shared" ca="1" si="54"/>
        <v/>
      </c>
      <c r="DZ63" s="44" t="str">
        <f ca="1">IF(DX63="YES",IF(DY63&lt;=VLOOKUP(DK63,'Players Stats'!$C$88:$H$127,6),1,0),"")</f>
        <v/>
      </c>
      <c r="EA63" s="27" t="str">
        <f t="shared" ca="1" si="55"/>
        <v/>
      </c>
      <c r="EB63" s="44" t="str">
        <f ca="1">IF(AND(DX63="YES",EA63&lt;&gt;""),IF(EA63&lt;=VLOOKUP(DK63,'Players Stats'!$C$88:$H$127,6),1,0),"")</f>
        <v/>
      </c>
      <c r="EC63" s="27">
        <f t="shared" ca="1" si="56"/>
        <v>0.91771575233490377</v>
      </c>
      <c r="ED63" s="44" t="str">
        <f ca="1">IF(EC63="","",IF(EC63&lt;=Simulation!$K$7,"YES","NO"))</f>
        <v>NO</v>
      </c>
      <c r="EE63" s="27">
        <f t="shared" ca="1" si="57"/>
        <v>0.52267054273392943</v>
      </c>
      <c r="EF63" s="44">
        <f ca="1">IF(ED63="NO",IF(EE63&lt;=Simulation!$K$9,DH63,DI63),"")</f>
        <v>8</v>
      </c>
      <c r="EH63" s="44">
        <f t="shared" ca="1" si="58"/>
        <v>32</v>
      </c>
      <c r="EI63" s="6" t="str">
        <f t="shared" ca="1" si="59"/>
        <v>-</v>
      </c>
      <c r="EJ63" s="44">
        <f t="shared" ca="1" si="60"/>
        <v>26</v>
      </c>
      <c r="EL63" s="44" t="str">
        <f t="shared" ca="1" si="4"/>
        <v/>
      </c>
      <c r="EM63" s="44" t="str">
        <f t="shared" ca="1" si="4"/>
        <v/>
      </c>
      <c r="EN63" s="44" t="str">
        <f t="shared" ca="1" si="4"/>
        <v/>
      </c>
    </row>
    <row r="64" spans="2:144">
      <c r="B64" s="44">
        <f ca="1">IF(B63&lt;&gt;"",IF(AND(B63&lt;60*Simulation!$K$8, B63+C64&lt;60*Simulation!$K$8),B63+C64,""),"")</f>
        <v>746</v>
      </c>
      <c r="C64" s="44">
        <f ca="1">IF(B63&lt;&gt;"",IF(AND(AB63&lt;&gt;"", D63=AB63),RANDBETWEEN(Simulation!$N$6,Simulation!$P$6),RANDBETWEEN(Simulation!$N$5,Simulation!$P$5)),"")</f>
        <v>11</v>
      </c>
      <c r="D64" s="44">
        <f t="shared" ca="1" si="61"/>
        <v>8</v>
      </c>
      <c r="E64" s="44">
        <f t="shared" ca="1" si="5"/>
        <v>5</v>
      </c>
      <c r="F64" s="27">
        <f t="shared" ca="1" si="6"/>
        <v>0.64160167143738922</v>
      </c>
      <c r="G64" s="44">
        <f t="shared" ca="1" si="7"/>
        <v>39</v>
      </c>
      <c r="H64" s="44" t="str">
        <f ca="1">IF(B64&lt;&gt;"",VLOOKUP(G64,'Players Stats'!$C$88:$D$127,2),"")</f>
        <v>Power Forward</v>
      </c>
      <c r="I64" s="44" t="str">
        <f ca="1">IF(B64&lt;&gt;"",VLOOKUP(G64,'Players Stats'!$C$88:$E$127,3),"")</f>
        <v>Tim Duncan</v>
      </c>
      <c r="J64" s="27">
        <f t="shared" ca="1" si="8"/>
        <v>0.43245532988002211</v>
      </c>
      <c r="K64" s="44">
        <f ca="1">IF(B64&lt;&gt;"",VLOOKUP('Semi 2'!G64-5*('Semi 2'!D64-1),'Players Stats'!$B$136:$J$140,1+E64),"")</f>
        <v>0.15285000000000001</v>
      </c>
      <c r="L64" s="44" t="str">
        <f t="shared" ca="1" si="62"/>
        <v>NO</v>
      </c>
      <c r="M64" s="27">
        <f t="shared" ca="1" si="9"/>
        <v>0.88715444156231893</v>
      </c>
      <c r="N64" s="44">
        <f ca="1">IF(B64&lt;&gt;"",IF(L64="NO",VLOOKUP(G64,'Players Stats'!$C$88:$I$127,7),""),"")</f>
        <v>7.0422535211267616E-3</v>
      </c>
      <c r="O64" s="44">
        <f t="shared" ca="1" si="63"/>
        <v>2</v>
      </c>
      <c r="P64" s="27">
        <f t="shared" ca="1" si="10"/>
        <v>1.2215248742741935E-2</v>
      </c>
      <c r="Q64" s="44">
        <f ca="1">IF(L64="NO",VLOOKUP(G64,'Players Stats'!$C$88:$H$127,7-'Semi 2'!O64),"")</f>
        <v>0.502</v>
      </c>
      <c r="R64" s="44">
        <f t="shared" ca="1" si="64"/>
        <v>2</v>
      </c>
      <c r="S64" s="27">
        <f t="shared" ca="1" si="11"/>
        <v>0.60709760612286523</v>
      </c>
      <c r="T64" s="44" t="str">
        <f ca="1">IF(S64="","",IF(S64&lt;=VLOOKUP(G64,'Players Stats'!$C$88:$L$127,10),"YES","NO"))</f>
        <v>NO</v>
      </c>
      <c r="U64" s="27" t="str">
        <f t="shared" ca="1" si="12"/>
        <v/>
      </c>
      <c r="V64" s="44" t="str">
        <f ca="1">IF(T64="YES",IF(U64&lt;=VLOOKUP(G64,'Players Stats'!$C$88:$H$127,6),1,0),"")</f>
        <v/>
      </c>
      <c r="W64" s="27" t="str">
        <f t="shared" ca="1" si="13"/>
        <v/>
      </c>
      <c r="X64" s="44" t="str">
        <f ca="1">IF(AND(T64="YES",W64&lt;&gt;""),IF(W64&lt;=VLOOKUP(G64,'Players Stats'!$C$88:$H$127,6),1,0),"")</f>
        <v/>
      </c>
      <c r="Y64" s="27" t="str">
        <f t="shared" ca="1" si="14"/>
        <v/>
      </c>
      <c r="Z64" s="44" t="str">
        <f ca="1">IF(Y64="","",IF(Y64&lt;=Simulation!$K$7,"YES","NO"))</f>
        <v/>
      </c>
      <c r="AA64" s="27" t="str">
        <f t="shared" ca="1" si="15"/>
        <v/>
      </c>
      <c r="AB64" s="44" t="str">
        <f ca="1">IF(Z64="NO",IF(AA64&lt;=Simulation!$K$9,D64,E64),"")</f>
        <v/>
      </c>
      <c r="AD64" s="44">
        <f t="shared" ca="1" si="16"/>
        <v>23</v>
      </c>
      <c r="AE64" s="6" t="str">
        <f t="shared" ca="1" si="17"/>
        <v>-</v>
      </c>
      <c r="AF64" s="44">
        <f t="shared" ca="1" si="18"/>
        <v>25</v>
      </c>
      <c r="AH64" s="44" t="str">
        <f t="shared" ca="1" si="77"/>
        <v/>
      </c>
      <c r="AI64" s="44" t="str">
        <f t="shared" ca="1" si="77"/>
        <v/>
      </c>
      <c r="AJ64" s="44" t="str">
        <f t="shared" ca="1" si="77"/>
        <v/>
      </c>
      <c r="AL64" s="44">
        <f ca="1">IF(AL63&lt;&gt;"",IF(AND(AL63&lt;60*Simulation!$K$8, AL63+AM64&lt;60*Simulation!$K$8),AL63+AM64,""),"")</f>
        <v>816</v>
      </c>
      <c r="AM64" s="44">
        <f ca="1">IF(AL63&lt;&gt;"",IF(AND(BL63&lt;&gt;"", AN63=BL63),RANDBETWEEN(Simulation!$N$6,Simulation!$P$6),RANDBETWEEN(Simulation!$N$5,Simulation!$P$5)),"")</f>
        <v>10</v>
      </c>
      <c r="AN64" s="44">
        <f t="shared" ca="1" si="65"/>
        <v>8</v>
      </c>
      <c r="AO64" s="44">
        <f t="shared" ca="1" si="19"/>
        <v>5</v>
      </c>
      <c r="AP64" s="27">
        <f t="shared" ca="1" si="20"/>
        <v>0.24815297096418243</v>
      </c>
      <c r="AQ64" s="44">
        <f t="shared" ca="1" si="21"/>
        <v>37</v>
      </c>
      <c r="AR64" s="44" t="str">
        <f ca="1">IF(AL64&lt;&gt;"",VLOOKUP(AQ64,'Players Stats'!$C$88:$D$127,2),"")</f>
        <v>Shooting Guard</v>
      </c>
      <c r="AS64" s="44" t="str">
        <f ca="1">IF(AL64&lt;&gt;"",VLOOKUP(AQ64,'Players Stats'!$C$88:$E$127,3),"")</f>
        <v>Tony Parker</v>
      </c>
      <c r="AT64" s="27">
        <f t="shared" ca="1" si="22"/>
        <v>0.45360656165240332</v>
      </c>
      <c r="AU64" s="44">
        <f ca="1">IF(AL64&lt;&gt;"",VLOOKUP('Semi 2'!AQ64-5*('Semi 2'!AN64-1),'Players Stats'!$B$136:$J$140,1+AO64),"")</f>
        <v>0.10769999999999999</v>
      </c>
      <c r="AV64" s="44" t="str">
        <f t="shared" ca="1" si="66"/>
        <v>NO</v>
      </c>
      <c r="AW64" s="27">
        <f t="shared" ca="1" si="23"/>
        <v>0.56669057351420238</v>
      </c>
      <c r="AX64" s="44">
        <f ca="1">IF(AL64&lt;&gt;"",IF(AV64="NO",VLOOKUP(AQ64,'Players Stats'!$C$88:$I$127,7),""),"")</f>
        <v>6.2111801242236017E-2</v>
      </c>
      <c r="AY64" s="44">
        <f t="shared" ca="1" si="67"/>
        <v>2</v>
      </c>
      <c r="AZ64" s="27">
        <f t="shared" ca="1" si="24"/>
        <v>0.49159181873070823</v>
      </c>
      <c r="BA64" s="44">
        <f ca="1">IF(AV64="NO",VLOOKUP(AQ64,'Players Stats'!$C$88:$H$127,7-'Semi 2'!AY64),"")</f>
        <v>0.52200000000000002</v>
      </c>
      <c r="BB64" s="44">
        <f t="shared" ca="1" si="68"/>
        <v>2</v>
      </c>
      <c r="BC64" s="27">
        <f t="shared" ca="1" si="25"/>
        <v>0.41172934335394828</v>
      </c>
      <c r="BD64" s="44" t="str">
        <f ca="1">IF(BC64="","",IF(BC64&lt;=VLOOKUP(AQ64,'Players Stats'!$C$88:$L$127,10),"YES","NO"))</f>
        <v>NO</v>
      </c>
      <c r="BE64" s="27" t="str">
        <f t="shared" ca="1" si="26"/>
        <v/>
      </c>
      <c r="BF64" s="44" t="str">
        <f ca="1">IF(BD64="YES",IF(BE64&lt;=VLOOKUP(AQ64,'Players Stats'!$C$88:$H$127,6),1,0),"")</f>
        <v/>
      </c>
      <c r="BG64" s="27" t="str">
        <f t="shared" ca="1" si="27"/>
        <v/>
      </c>
      <c r="BH64" s="44" t="str">
        <f ca="1">IF(AND(BD64="YES",BG64&lt;&gt;""),IF(BG64&lt;=VLOOKUP(AQ64,'Players Stats'!$C$88:$H$127,6),1,0),"")</f>
        <v/>
      </c>
      <c r="BI64" s="27" t="str">
        <f t="shared" ca="1" si="28"/>
        <v/>
      </c>
      <c r="BJ64" s="44" t="str">
        <f ca="1">IF(BI64="","",IF(BI64&lt;=Simulation!$K$7,"YES","NO"))</f>
        <v/>
      </c>
      <c r="BK64" s="27" t="str">
        <f t="shared" ca="1" si="29"/>
        <v/>
      </c>
      <c r="BL64" s="44" t="str">
        <f ca="1">IF(BJ64="NO",IF(BK64&lt;=Simulation!$K$9,AN64,AO64),"")</f>
        <v/>
      </c>
      <c r="BN64" s="44">
        <f t="shared" ca="1" si="30"/>
        <v>18</v>
      </c>
      <c r="BO64" s="6" t="str">
        <f t="shared" ca="1" si="31"/>
        <v>-</v>
      </c>
      <c r="BP64" s="44">
        <f t="shared" ca="1" si="32"/>
        <v>21</v>
      </c>
      <c r="BR64" s="44" t="str">
        <f t="shared" ca="1" si="2"/>
        <v/>
      </c>
      <c r="BS64" s="44" t="str">
        <f t="shared" ca="1" si="2"/>
        <v/>
      </c>
      <c r="BT64" s="44" t="str">
        <f t="shared" ca="1" si="2"/>
        <v/>
      </c>
      <c r="BU64" s="44"/>
      <c r="BV64" s="44">
        <f ca="1">IF(BV63&lt;&gt;"",IF(AND(BV63&lt;60*Simulation!$K$8, BV63+BW64&lt;60*Simulation!$K$8),BV63+BW64,""),"")</f>
        <v>841</v>
      </c>
      <c r="BW64" s="44">
        <f ca="1">IF(BV63&lt;&gt;"",IF(AND(CV63&lt;&gt;"", BX63=CV63),RANDBETWEEN(Simulation!$N$6,Simulation!$P$6),RANDBETWEEN(Simulation!$N$5,Simulation!$P$5)),"")</f>
        <v>19</v>
      </c>
      <c r="BX64" s="44">
        <f t="shared" ca="1" si="69"/>
        <v>8</v>
      </c>
      <c r="BY64" s="44">
        <f t="shared" ca="1" si="33"/>
        <v>5</v>
      </c>
      <c r="BZ64" s="27">
        <f t="shared" ca="1" si="34"/>
        <v>0.58557887351961402</v>
      </c>
      <c r="CA64" s="44">
        <f t="shared" ca="1" si="35"/>
        <v>38</v>
      </c>
      <c r="CB64" s="44" t="str">
        <f ca="1">IF(BV64&lt;&gt;"",VLOOKUP(CA64,'Players Stats'!$C$88:$D$127,2),"")</f>
        <v>Small Forward</v>
      </c>
      <c r="CC64" s="44" t="str">
        <f ca="1">IF(BV64&lt;&gt;"",VLOOKUP(CA64,'Players Stats'!$C$88:$E$127,3),"")</f>
        <v>Kawhi Leonard</v>
      </c>
      <c r="CD64" s="27">
        <f t="shared" ca="1" si="36"/>
        <v>0.20348665878982697</v>
      </c>
      <c r="CE64" s="44">
        <f ca="1">IF(BV64&lt;&gt;"",VLOOKUP('Semi 2'!CA64-5*('Semi 2'!BX64-1),'Players Stats'!$B$136:$J$140,1+BY64),"")</f>
        <v>0.13515000000000002</v>
      </c>
      <c r="CF64" s="44" t="str">
        <f t="shared" ca="1" si="70"/>
        <v>NO</v>
      </c>
      <c r="CG64" s="27">
        <f t="shared" ca="1" si="37"/>
        <v>0.15667978795402582</v>
      </c>
      <c r="CH64" s="44">
        <f ca="1">IF(BV64&lt;&gt;"",IF(CF64="NO",VLOOKUP(CA64,'Players Stats'!$C$88:$I$127,7),""),"")</f>
        <v>0.24793388429752067</v>
      </c>
      <c r="CI64" s="44">
        <f t="shared" ca="1" si="71"/>
        <v>3</v>
      </c>
      <c r="CJ64" s="27">
        <f t="shared" ca="1" si="38"/>
        <v>0.76588284358551717</v>
      </c>
      <c r="CK64" s="44">
        <f ca="1">IF(CF64="NO",VLOOKUP(CA64,'Players Stats'!$C$88:$H$127,7-'Semi 2'!CI64),"")</f>
        <v>0.374</v>
      </c>
      <c r="CL64" s="44">
        <f t="shared" ca="1" si="72"/>
        <v>0</v>
      </c>
      <c r="CM64" s="27" t="str">
        <f t="shared" ca="1" si="39"/>
        <v/>
      </c>
      <c r="CN64" s="44" t="str">
        <f ca="1">IF(CM64="","",IF(CM64&lt;=VLOOKUP(CA64,'Players Stats'!$C$88:$L$127,10),"YES","NO"))</f>
        <v/>
      </c>
      <c r="CO64" s="27" t="str">
        <f t="shared" ca="1" si="40"/>
        <v/>
      </c>
      <c r="CP64" s="44" t="str">
        <f ca="1">IF(CN64="YES",IF(CO64&lt;=VLOOKUP(CA64,'Players Stats'!$C$88:$H$127,6),1,0),"")</f>
        <v/>
      </c>
      <c r="CQ64" s="27" t="str">
        <f t="shared" ca="1" si="41"/>
        <v/>
      </c>
      <c r="CR64" s="44" t="str">
        <f ca="1">IF(AND(CN64="YES",CQ64&lt;&gt;""),IF(CQ64&lt;=VLOOKUP(CA64,'Players Stats'!$C$88:$H$127,6),1,0),"")</f>
        <v/>
      </c>
      <c r="CS64" s="27" t="str">
        <f t="shared" ca="1" si="42"/>
        <v/>
      </c>
      <c r="CT64" s="44" t="str">
        <f ca="1">IF(CS64="","",IF(CS64&lt;=Simulation!$K$7,"YES","NO"))</f>
        <v/>
      </c>
      <c r="CU64" s="27" t="str">
        <f t="shared" ca="1" si="43"/>
        <v/>
      </c>
      <c r="CV64" s="44" t="str">
        <f ca="1">IF(CT64="NO",IF(CU64&lt;=Simulation!$K$9,BX64,BY64),"")</f>
        <v/>
      </c>
      <c r="CX64" s="44">
        <f t="shared" ca="1" si="44"/>
        <v>21</v>
      </c>
      <c r="CY64" s="6" t="str">
        <f t="shared" ca="1" si="45"/>
        <v>-</v>
      </c>
      <c r="CZ64" s="44">
        <f t="shared" ca="1" si="46"/>
        <v>30</v>
      </c>
      <c r="DB64" s="44" t="str">
        <f t="shared" ca="1" si="3"/>
        <v/>
      </c>
      <c r="DC64" s="44" t="str">
        <f t="shared" ca="1" si="3"/>
        <v/>
      </c>
      <c r="DD64" s="44" t="str">
        <f t="shared" ca="1" si="3"/>
        <v/>
      </c>
      <c r="DE64" s="44"/>
      <c r="DF64" s="44">
        <f ca="1">IF(DF63&lt;&gt;"",IF(AND(DF63&lt;60*Simulation!$K$8, DF63+DG64&lt;60*Simulation!$K$8),DF63+DG64,""),"")</f>
        <v>739</v>
      </c>
      <c r="DG64" s="44">
        <f ca="1">IF(DF63&lt;&gt;"",IF(AND(EF63&lt;&gt;"", DH63=EF63),RANDBETWEEN(Simulation!$N$6,Simulation!$P$6),RANDBETWEEN(Simulation!$N$5,Simulation!$P$5)),"")</f>
        <v>10</v>
      </c>
      <c r="DH64" s="44">
        <f t="shared" ca="1" si="73"/>
        <v>8</v>
      </c>
      <c r="DI64" s="44">
        <f t="shared" ca="1" si="47"/>
        <v>5</v>
      </c>
      <c r="DJ64" s="27">
        <f t="shared" ca="1" si="48"/>
        <v>0.9796117218200705</v>
      </c>
      <c r="DK64" s="44">
        <f t="shared" ca="1" si="49"/>
        <v>40</v>
      </c>
      <c r="DL64" s="44" t="str">
        <f ca="1">IF(DF64&lt;&gt;"",VLOOKUP(DK64,'Players Stats'!$C$88:$D$127,2),"")</f>
        <v>Center</v>
      </c>
      <c r="DM64" s="44" t="str">
        <f ca="1">IF(DF64&lt;&gt;"",VLOOKUP(DK64,'Players Stats'!$C$88:$E$127,3),"")</f>
        <v>Tiago Splitter</v>
      </c>
      <c r="DN64" s="27">
        <f t="shared" ca="1" si="50"/>
        <v>0.34042205807004711</v>
      </c>
      <c r="DO64" s="44">
        <f ca="1">IF(DF64&lt;&gt;"",VLOOKUP('Semi 2'!DK64-5*('Semi 2'!DH64-1),'Players Stats'!$B$136:$J$140,1+DI64),"")</f>
        <v>0.10355</v>
      </c>
      <c r="DP64" s="44" t="str">
        <f t="shared" ca="1" si="74"/>
        <v>NO</v>
      </c>
      <c r="DQ64" s="27">
        <f t="shared" ca="1" si="51"/>
        <v>0.41051865381138852</v>
      </c>
      <c r="DR64" s="44">
        <f ca="1">IF(DF64&lt;&gt;"",IF(DP64="NO",VLOOKUP(DK64,'Players Stats'!$C$88:$I$127,7),""),"")</f>
        <v>0</v>
      </c>
      <c r="DS64" s="44">
        <f t="shared" ca="1" si="75"/>
        <v>2</v>
      </c>
      <c r="DT64" s="27">
        <f t="shared" ca="1" si="52"/>
        <v>0.56068892343409582</v>
      </c>
      <c r="DU64" s="44">
        <f ca="1">IF(DP64="NO",VLOOKUP(DK64,'Players Stats'!$C$88:$H$127,7-'Semi 2'!DS64),"")</f>
        <v>0.56000000000000005</v>
      </c>
      <c r="DV64" s="44">
        <f t="shared" ca="1" si="76"/>
        <v>0</v>
      </c>
      <c r="DW64" s="27">
        <f t="shared" ca="1" si="53"/>
        <v>0.92892023473070739</v>
      </c>
      <c r="DX64" s="44" t="str">
        <f ca="1">IF(DW64="","",IF(DW64&lt;=VLOOKUP(DK64,'Players Stats'!$C$88:$L$127,10),"YES","NO"))</f>
        <v>NO</v>
      </c>
      <c r="DY64" s="27" t="str">
        <f t="shared" ca="1" si="54"/>
        <v/>
      </c>
      <c r="DZ64" s="44" t="str">
        <f ca="1">IF(DX64="YES",IF(DY64&lt;=VLOOKUP(DK64,'Players Stats'!$C$88:$H$127,6),1,0),"")</f>
        <v/>
      </c>
      <c r="EA64" s="27" t="str">
        <f t="shared" ca="1" si="55"/>
        <v/>
      </c>
      <c r="EB64" s="44" t="str">
        <f ca="1">IF(AND(DX64="YES",EA64&lt;&gt;""),IF(EA64&lt;=VLOOKUP(DK64,'Players Stats'!$C$88:$H$127,6),1,0),"")</f>
        <v/>
      </c>
      <c r="EC64" s="27">
        <f t="shared" ca="1" si="56"/>
        <v>0.95687124836235116</v>
      </c>
      <c r="ED64" s="44" t="str">
        <f ca="1">IF(EC64="","",IF(EC64&lt;=Simulation!$K$7,"YES","NO"))</f>
        <v>NO</v>
      </c>
      <c r="EE64" s="27">
        <f t="shared" ca="1" si="57"/>
        <v>0.68766246301599943</v>
      </c>
      <c r="EF64" s="44">
        <f ca="1">IF(ED64="NO",IF(EE64&lt;=Simulation!$K$9,DH64,DI64),"")</f>
        <v>5</v>
      </c>
      <c r="EH64" s="44">
        <f t="shared" ca="1" si="58"/>
        <v>32</v>
      </c>
      <c r="EI64" s="6" t="str">
        <f t="shared" ca="1" si="59"/>
        <v>-</v>
      </c>
      <c r="EJ64" s="44">
        <f t="shared" ca="1" si="60"/>
        <v>26</v>
      </c>
      <c r="EL64" s="44" t="str">
        <f t="shared" ca="1" si="4"/>
        <v/>
      </c>
      <c r="EM64" s="44" t="str">
        <f t="shared" ca="1" si="4"/>
        <v/>
      </c>
      <c r="EN64" s="44" t="str">
        <f t="shared" ca="1" si="4"/>
        <v/>
      </c>
    </row>
    <row r="65" spans="2:144">
      <c r="B65" s="44">
        <f ca="1">IF(B64&lt;&gt;"",IF(AND(B64&lt;60*Simulation!$K$8, B64+C65&lt;60*Simulation!$K$8),B64+C65,""),"")</f>
        <v>756</v>
      </c>
      <c r="C65" s="44">
        <f ca="1">IF(B64&lt;&gt;"",IF(AND(AB64&lt;&gt;"", D64=AB64),RANDBETWEEN(Simulation!$N$6,Simulation!$P$6),RANDBETWEEN(Simulation!$N$5,Simulation!$P$5)),"")</f>
        <v>10</v>
      </c>
      <c r="D65" s="44">
        <f t="shared" ca="1" si="61"/>
        <v>5</v>
      </c>
      <c r="E65" s="44">
        <f t="shared" ca="1" si="5"/>
        <v>8</v>
      </c>
      <c r="F65" s="27">
        <f t="shared" ca="1" si="6"/>
        <v>0.74069454010818792</v>
      </c>
      <c r="G65" s="44">
        <f t="shared" ca="1" si="7"/>
        <v>24</v>
      </c>
      <c r="H65" s="44" t="str">
        <f ca="1">IF(B65&lt;&gt;"",VLOOKUP(G65,'Players Stats'!$C$88:$D$127,2),"")</f>
        <v>Power Forward</v>
      </c>
      <c r="I65" s="44" t="str">
        <f ca="1">IF(B65&lt;&gt;"",VLOOKUP(G65,'Players Stats'!$C$88:$E$127,3),"")</f>
        <v>Serge Ibaka</v>
      </c>
      <c r="J65" s="27">
        <f t="shared" ca="1" si="8"/>
        <v>0.31722349131710881</v>
      </c>
      <c r="K65" s="44">
        <f ca="1">IF(B65&lt;&gt;"",VLOOKUP('Semi 2'!G65-5*('Semi 2'!D65-1),'Players Stats'!$B$136:$J$140,1+E65),"")</f>
        <v>0.14340000000000003</v>
      </c>
      <c r="L65" s="44" t="str">
        <f t="shared" ca="1" si="62"/>
        <v>NO</v>
      </c>
      <c r="M65" s="27">
        <f t="shared" ca="1" si="9"/>
        <v>0.98165974978993631</v>
      </c>
      <c r="N65" s="44">
        <f ca="1">IF(B65&lt;&gt;"",IF(L65="NO",VLOOKUP(G65,'Players Stats'!$C$88:$I$127,7),""),"")</f>
        <v>6.7307692307692318E-2</v>
      </c>
      <c r="O65" s="44">
        <f t="shared" ca="1" si="63"/>
        <v>2</v>
      </c>
      <c r="P65" s="27">
        <f t="shared" ca="1" si="10"/>
        <v>0.29976766274515698</v>
      </c>
      <c r="Q65" s="44">
        <f ca="1">IF(L65="NO",VLOOKUP(G65,'Players Stats'!$C$88:$H$127,7-'Semi 2'!O65),"")</f>
        <v>0.57299999999999995</v>
      </c>
      <c r="R65" s="44">
        <f t="shared" ca="1" si="64"/>
        <v>2</v>
      </c>
      <c r="S65" s="27">
        <f t="shared" ca="1" si="11"/>
        <v>0.42100688478472992</v>
      </c>
      <c r="T65" s="44" t="str">
        <f ca="1">IF(S65="","",IF(S65&lt;=VLOOKUP(G65,'Players Stats'!$C$88:$L$127,10),"YES","NO"))</f>
        <v>NO</v>
      </c>
      <c r="U65" s="27" t="str">
        <f t="shared" ca="1" si="12"/>
        <v/>
      </c>
      <c r="V65" s="44" t="str">
        <f ca="1">IF(T65="YES",IF(U65&lt;=VLOOKUP(G65,'Players Stats'!$C$88:$H$127,6),1,0),"")</f>
        <v/>
      </c>
      <c r="W65" s="27" t="str">
        <f t="shared" ca="1" si="13"/>
        <v/>
      </c>
      <c r="X65" s="44" t="str">
        <f ca="1">IF(AND(T65="YES",W65&lt;&gt;""),IF(W65&lt;=VLOOKUP(G65,'Players Stats'!$C$88:$H$127,6),1,0),"")</f>
        <v/>
      </c>
      <c r="Y65" s="27" t="str">
        <f t="shared" ca="1" si="14"/>
        <v/>
      </c>
      <c r="Z65" s="44" t="str">
        <f ca="1">IF(Y65="","",IF(Y65&lt;=Simulation!$K$7,"YES","NO"))</f>
        <v/>
      </c>
      <c r="AA65" s="27" t="str">
        <f t="shared" ca="1" si="15"/>
        <v/>
      </c>
      <c r="AB65" s="44" t="str">
        <f ca="1">IF(Z65="NO",IF(AA65&lt;=Simulation!$K$9,D65,E65),"")</f>
        <v/>
      </c>
      <c r="AD65" s="44">
        <f t="shared" ca="1" si="16"/>
        <v>25</v>
      </c>
      <c r="AE65" s="6" t="str">
        <f t="shared" ca="1" si="17"/>
        <v>-</v>
      </c>
      <c r="AF65" s="44">
        <f t="shared" ca="1" si="18"/>
        <v>25</v>
      </c>
      <c r="AH65" s="44" t="str">
        <f t="shared" ca="1" si="77"/>
        <v/>
      </c>
      <c r="AI65" s="44" t="str">
        <f t="shared" ca="1" si="77"/>
        <v/>
      </c>
      <c r="AJ65" s="44" t="str">
        <f t="shared" ca="1" si="77"/>
        <v/>
      </c>
      <c r="AL65" s="44">
        <f ca="1">IF(AL64&lt;&gt;"",IF(AND(AL64&lt;60*Simulation!$K$8, AL64+AM65&lt;60*Simulation!$K$8),AL64+AM65,""),"")</f>
        <v>835</v>
      </c>
      <c r="AM65" s="44">
        <f ca="1">IF(AL64&lt;&gt;"",IF(AND(BL64&lt;&gt;"", AN64=BL64),RANDBETWEEN(Simulation!$N$6,Simulation!$P$6),RANDBETWEEN(Simulation!$N$5,Simulation!$P$5)),"")</f>
        <v>19</v>
      </c>
      <c r="AN65" s="44">
        <f t="shared" ca="1" si="65"/>
        <v>5</v>
      </c>
      <c r="AO65" s="44">
        <f t="shared" ca="1" si="19"/>
        <v>8</v>
      </c>
      <c r="AP65" s="27">
        <f t="shared" ca="1" si="20"/>
        <v>0.54381438252501191</v>
      </c>
      <c r="AQ65" s="44">
        <f t="shared" ca="1" si="21"/>
        <v>23</v>
      </c>
      <c r="AR65" s="44" t="str">
        <f ca="1">IF(AL65&lt;&gt;"",VLOOKUP(AQ65,'Players Stats'!$C$88:$D$127,2),"")</f>
        <v>Small Forward</v>
      </c>
      <c r="AS65" s="44" t="str">
        <f ca="1">IF(AL65&lt;&gt;"",VLOOKUP(AQ65,'Players Stats'!$C$88:$E$127,3),"")</f>
        <v>Kevin Durant</v>
      </c>
      <c r="AT65" s="27">
        <f t="shared" ca="1" si="22"/>
        <v>0.87593472221805491</v>
      </c>
      <c r="AU65" s="44">
        <f ca="1">IF(AL65&lt;&gt;"",VLOOKUP('Semi 2'!AQ65-5*('Semi 2'!AN65-1),'Players Stats'!$B$136:$J$140,1+AO65),"")</f>
        <v>0.123</v>
      </c>
      <c r="AV65" s="44" t="str">
        <f t="shared" ca="1" si="66"/>
        <v>NO</v>
      </c>
      <c r="AW65" s="27">
        <f t="shared" ca="1" si="23"/>
        <v>0.9655867662331834</v>
      </c>
      <c r="AX65" s="44">
        <f ca="1">IF(AL65&lt;&gt;"",IF(AV65="NO",VLOOKUP(AQ65,'Players Stats'!$C$88:$I$127,7),""),"")</f>
        <v>0.18807339449541285</v>
      </c>
      <c r="AY65" s="44">
        <f t="shared" ca="1" si="67"/>
        <v>2</v>
      </c>
      <c r="AZ65" s="27">
        <f t="shared" ca="1" si="24"/>
        <v>3.1240065971680497E-3</v>
      </c>
      <c r="BA65" s="44">
        <f ca="1">IF(AV65="NO",VLOOKUP(AQ65,'Players Stats'!$C$88:$H$127,7-'Semi 2'!AY65),"")</f>
        <v>0.51</v>
      </c>
      <c r="BB65" s="44">
        <f t="shared" ca="1" si="68"/>
        <v>2</v>
      </c>
      <c r="BC65" s="27">
        <f t="shared" ca="1" si="25"/>
        <v>0.38363035230740783</v>
      </c>
      <c r="BD65" s="44" t="str">
        <f ca="1">IF(BC65="","",IF(BC65&lt;=VLOOKUP(AQ65,'Players Stats'!$C$88:$L$127,10),"YES","NO"))</f>
        <v>NO</v>
      </c>
      <c r="BE65" s="27" t="str">
        <f t="shared" ca="1" si="26"/>
        <v/>
      </c>
      <c r="BF65" s="44" t="str">
        <f ca="1">IF(BD65="YES",IF(BE65&lt;=VLOOKUP(AQ65,'Players Stats'!$C$88:$H$127,6),1,0),"")</f>
        <v/>
      </c>
      <c r="BG65" s="27" t="str">
        <f t="shared" ca="1" si="27"/>
        <v/>
      </c>
      <c r="BH65" s="44" t="str">
        <f ca="1">IF(AND(BD65="YES",BG65&lt;&gt;""),IF(BG65&lt;=VLOOKUP(AQ65,'Players Stats'!$C$88:$H$127,6),1,0),"")</f>
        <v/>
      </c>
      <c r="BI65" s="27" t="str">
        <f t="shared" ca="1" si="28"/>
        <v/>
      </c>
      <c r="BJ65" s="44" t="str">
        <f ca="1">IF(BI65="","",IF(BI65&lt;=Simulation!$K$7,"YES","NO"))</f>
        <v/>
      </c>
      <c r="BK65" s="27" t="str">
        <f t="shared" ca="1" si="29"/>
        <v/>
      </c>
      <c r="BL65" s="44" t="str">
        <f ca="1">IF(BJ65="NO",IF(BK65&lt;=Simulation!$K$9,AN65,AO65),"")</f>
        <v/>
      </c>
      <c r="BN65" s="44">
        <f t="shared" ca="1" si="30"/>
        <v>20</v>
      </c>
      <c r="BO65" s="6" t="str">
        <f t="shared" ca="1" si="31"/>
        <v>-</v>
      </c>
      <c r="BP65" s="44">
        <f t="shared" ca="1" si="32"/>
        <v>21</v>
      </c>
      <c r="BR65" s="44" t="str">
        <f t="shared" ca="1" si="2"/>
        <v/>
      </c>
      <c r="BS65" s="44" t="str">
        <f t="shared" ca="1" si="2"/>
        <v/>
      </c>
      <c r="BT65" s="44" t="str">
        <f t="shared" ca="1" si="2"/>
        <v/>
      </c>
      <c r="BU65" s="44"/>
      <c r="BV65" s="44">
        <f ca="1">IF(BV64&lt;&gt;"",IF(AND(BV64&lt;60*Simulation!$K$8, BV64+BW65&lt;60*Simulation!$K$8),BV64+BW65,""),"")</f>
        <v>864</v>
      </c>
      <c r="BW65" s="44">
        <f ca="1">IF(BV64&lt;&gt;"",IF(AND(CV64&lt;&gt;"", BX64=CV64),RANDBETWEEN(Simulation!$N$6,Simulation!$P$6),RANDBETWEEN(Simulation!$N$5,Simulation!$P$5)),"")</f>
        <v>23</v>
      </c>
      <c r="BX65" s="44">
        <f t="shared" ca="1" si="69"/>
        <v>5</v>
      </c>
      <c r="BY65" s="44">
        <f t="shared" ca="1" si="33"/>
        <v>8</v>
      </c>
      <c r="BZ65" s="27">
        <f t="shared" ca="1" si="34"/>
        <v>0.12534753748658967</v>
      </c>
      <c r="CA65" s="44">
        <f t="shared" ca="1" si="35"/>
        <v>21</v>
      </c>
      <c r="CB65" s="44" t="str">
        <f ca="1">IF(BV65&lt;&gt;"",VLOOKUP(CA65,'Players Stats'!$C$88:$D$127,2),"")</f>
        <v>Point Guard</v>
      </c>
      <c r="CC65" s="44" t="str">
        <f ca="1">IF(BV65&lt;&gt;"",VLOOKUP(CA65,'Players Stats'!$C$88:$E$127,3),"")</f>
        <v>Russell Westbrook</v>
      </c>
      <c r="CD65" s="27">
        <f t="shared" ca="1" si="36"/>
        <v>0.51950729538865192</v>
      </c>
      <c r="CE65" s="44">
        <f ca="1">IF(BV65&lt;&gt;"",VLOOKUP('Semi 2'!CA65-5*('Semi 2'!BX65-1),'Players Stats'!$B$136:$J$140,1+BY65),"")</f>
        <v>9.7650000000000001E-2</v>
      </c>
      <c r="CF65" s="44" t="str">
        <f t="shared" ca="1" si="70"/>
        <v>NO</v>
      </c>
      <c r="CG65" s="27">
        <f t="shared" ca="1" si="37"/>
        <v>0.73111037765610731</v>
      </c>
      <c r="CH65" s="44">
        <f ca="1">IF(BV65&lt;&gt;"",IF(CF65="NO",VLOOKUP(CA65,'Players Stats'!$C$88:$I$127,7),""),"")</f>
        <v>0.16517857142857145</v>
      </c>
      <c r="CI65" s="44">
        <f t="shared" ca="1" si="71"/>
        <v>2</v>
      </c>
      <c r="CJ65" s="27">
        <f t="shared" ca="1" si="38"/>
        <v>5.0885749675253722E-2</v>
      </c>
      <c r="CK65" s="44">
        <f ca="1">IF(CF65="NO",VLOOKUP(CA65,'Players Stats'!$C$88:$H$127,7-'Semi 2'!CI65),"")</f>
        <v>0.438</v>
      </c>
      <c r="CL65" s="44">
        <f t="shared" ca="1" si="72"/>
        <v>2</v>
      </c>
      <c r="CM65" s="27">
        <f t="shared" ca="1" si="39"/>
        <v>0.76483710909190383</v>
      </c>
      <c r="CN65" s="44" t="str">
        <f ca="1">IF(CM65="","",IF(CM65&lt;=VLOOKUP(CA65,'Players Stats'!$C$88:$L$127,10),"YES","NO"))</f>
        <v>NO</v>
      </c>
      <c r="CO65" s="27" t="str">
        <f t="shared" ca="1" si="40"/>
        <v/>
      </c>
      <c r="CP65" s="44" t="str">
        <f ca="1">IF(CN65="YES",IF(CO65&lt;=VLOOKUP(CA65,'Players Stats'!$C$88:$H$127,6),1,0),"")</f>
        <v/>
      </c>
      <c r="CQ65" s="27" t="str">
        <f t="shared" ca="1" si="41"/>
        <v/>
      </c>
      <c r="CR65" s="44" t="str">
        <f ca="1">IF(AND(CN65="YES",CQ65&lt;&gt;""),IF(CQ65&lt;=VLOOKUP(CA65,'Players Stats'!$C$88:$H$127,6),1,0),"")</f>
        <v/>
      </c>
      <c r="CS65" s="27" t="str">
        <f t="shared" ca="1" si="42"/>
        <v/>
      </c>
      <c r="CT65" s="44" t="str">
        <f ca="1">IF(CS65="","",IF(CS65&lt;=Simulation!$K$7,"YES","NO"))</f>
        <v/>
      </c>
      <c r="CU65" s="27" t="str">
        <f t="shared" ca="1" si="43"/>
        <v/>
      </c>
      <c r="CV65" s="44" t="str">
        <f ca="1">IF(CT65="NO",IF(CU65&lt;=Simulation!$K$9,BX65,BY65),"")</f>
        <v/>
      </c>
      <c r="CX65" s="44">
        <f t="shared" ca="1" si="44"/>
        <v>23</v>
      </c>
      <c r="CY65" s="6" t="str">
        <f t="shared" ca="1" si="45"/>
        <v>-</v>
      </c>
      <c r="CZ65" s="44">
        <f t="shared" ca="1" si="46"/>
        <v>30</v>
      </c>
      <c r="DB65" s="44" t="str">
        <f t="shared" ca="1" si="3"/>
        <v/>
      </c>
      <c r="DC65" s="44" t="str">
        <f t="shared" ca="1" si="3"/>
        <v/>
      </c>
      <c r="DD65" s="44" t="str">
        <f t="shared" ca="1" si="3"/>
        <v/>
      </c>
      <c r="DE65" s="44"/>
      <c r="DF65" s="44">
        <f ca="1">IF(DF64&lt;&gt;"",IF(AND(DF64&lt;60*Simulation!$K$8, DF64+DG65&lt;60*Simulation!$K$8),DF64+DG65,""),"")</f>
        <v>755</v>
      </c>
      <c r="DG65" s="44">
        <f ca="1">IF(DF64&lt;&gt;"",IF(AND(EF64&lt;&gt;"", DH64=EF64),RANDBETWEEN(Simulation!$N$6,Simulation!$P$6),RANDBETWEEN(Simulation!$N$5,Simulation!$P$5)),"")</f>
        <v>16</v>
      </c>
      <c r="DH65" s="44">
        <f t="shared" ca="1" si="73"/>
        <v>5</v>
      </c>
      <c r="DI65" s="44">
        <f t="shared" ca="1" si="47"/>
        <v>8</v>
      </c>
      <c r="DJ65" s="27">
        <f t="shared" ca="1" si="48"/>
        <v>0.49017226548115356</v>
      </c>
      <c r="DK65" s="44">
        <f t="shared" ca="1" si="49"/>
        <v>23</v>
      </c>
      <c r="DL65" s="44" t="str">
        <f ca="1">IF(DF65&lt;&gt;"",VLOOKUP(DK65,'Players Stats'!$C$88:$D$127,2),"")</f>
        <v>Small Forward</v>
      </c>
      <c r="DM65" s="44" t="str">
        <f ca="1">IF(DF65&lt;&gt;"",VLOOKUP(DK65,'Players Stats'!$C$88:$E$127,3),"")</f>
        <v>Kevin Durant</v>
      </c>
      <c r="DN65" s="27">
        <f t="shared" ca="1" si="50"/>
        <v>0.45192329537311093</v>
      </c>
      <c r="DO65" s="44">
        <f ca="1">IF(DF65&lt;&gt;"",VLOOKUP('Semi 2'!DK65-5*('Semi 2'!DH65-1),'Players Stats'!$B$136:$J$140,1+DI65),"")</f>
        <v>0.123</v>
      </c>
      <c r="DP65" s="44" t="str">
        <f t="shared" ca="1" si="74"/>
        <v>NO</v>
      </c>
      <c r="DQ65" s="27">
        <f t="shared" ca="1" si="51"/>
        <v>0.68367666910163671</v>
      </c>
      <c r="DR65" s="44">
        <f ca="1">IF(DF65&lt;&gt;"",IF(DP65="NO",VLOOKUP(DK65,'Players Stats'!$C$88:$I$127,7),""),"")</f>
        <v>0.18807339449541285</v>
      </c>
      <c r="DS65" s="44">
        <f t="shared" ca="1" si="75"/>
        <v>2</v>
      </c>
      <c r="DT65" s="27">
        <f t="shared" ca="1" si="52"/>
        <v>0.56867841279635833</v>
      </c>
      <c r="DU65" s="44">
        <f ca="1">IF(DP65="NO",VLOOKUP(DK65,'Players Stats'!$C$88:$H$127,7-'Semi 2'!DS65),"")</f>
        <v>0.51</v>
      </c>
      <c r="DV65" s="44">
        <f t="shared" ca="1" si="76"/>
        <v>0</v>
      </c>
      <c r="DW65" s="27">
        <f t="shared" ca="1" si="53"/>
        <v>0.36677012699058842</v>
      </c>
      <c r="DX65" s="44" t="str">
        <f ca="1">IF(DW65="","",IF(DW65&lt;=VLOOKUP(DK65,'Players Stats'!$C$88:$L$127,10),"YES","NO"))</f>
        <v>NO</v>
      </c>
      <c r="DY65" s="27" t="str">
        <f t="shared" ca="1" si="54"/>
        <v/>
      </c>
      <c r="DZ65" s="44" t="str">
        <f ca="1">IF(DX65="YES",IF(DY65&lt;=VLOOKUP(DK65,'Players Stats'!$C$88:$H$127,6),1,0),"")</f>
        <v/>
      </c>
      <c r="EA65" s="27" t="str">
        <f t="shared" ca="1" si="55"/>
        <v/>
      </c>
      <c r="EB65" s="44" t="str">
        <f ca="1">IF(AND(DX65="YES",EA65&lt;&gt;""),IF(EA65&lt;=VLOOKUP(DK65,'Players Stats'!$C$88:$H$127,6),1,0),"")</f>
        <v/>
      </c>
      <c r="EC65" s="27">
        <f t="shared" ca="1" si="56"/>
        <v>0.30970910497039716</v>
      </c>
      <c r="ED65" s="44" t="str">
        <f ca="1">IF(EC65="","",IF(EC65&lt;=Simulation!$K$7,"YES","NO"))</f>
        <v>NO</v>
      </c>
      <c r="EE65" s="27">
        <f t="shared" ca="1" si="57"/>
        <v>0.31056835962133322</v>
      </c>
      <c r="EF65" s="44">
        <f ca="1">IF(ED65="NO",IF(EE65&lt;=Simulation!$K$9,DH65,DI65),"")</f>
        <v>8</v>
      </c>
      <c r="EH65" s="44">
        <f t="shared" ca="1" si="58"/>
        <v>32</v>
      </c>
      <c r="EI65" s="6" t="str">
        <f t="shared" ca="1" si="59"/>
        <v>-</v>
      </c>
      <c r="EJ65" s="44">
        <f t="shared" ca="1" si="60"/>
        <v>26</v>
      </c>
      <c r="EL65" s="44" t="str">
        <f t="shared" ca="1" si="4"/>
        <v/>
      </c>
      <c r="EM65" s="44" t="str">
        <f t="shared" ca="1" si="4"/>
        <v/>
      </c>
      <c r="EN65" s="44" t="str">
        <f t="shared" ca="1" si="4"/>
        <v/>
      </c>
    </row>
    <row r="66" spans="2:144">
      <c r="B66" s="44">
        <f ca="1">IF(B65&lt;&gt;"",IF(AND(B65&lt;60*Simulation!$K$8, B65+C66&lt;60*Simulation!$K$8),B65+C66,""),"")</f>
        <v>780</v>
      </c>
      <c r="C66" s="44">
        <f ca="1">IF(B65&lt;&gt;"",IF(AND(AB65&lt;&gt;"", D65=AB65),RANDBETWEEN(Simulation!$N$6,Simulation!$P$6),RANDBETWEEN(Simulation!$N$5,Simulation!$P$5)),"")</f>
        <v>24</v>
      </c>
      <c r="D66" s="44">
        <f t="shared" ca="1" si="61"/>
        <v>8</v>
      </c>
      <c r="E66" s="44">
        <f t="shared" ca="1" si="5"/>
        <v>5</v>
      </c>
      <c r="F66" s="27">
        <f t="shared" ca="1" si="6"/>
        <v>0.67436443716501815</v>
      </c>
      <c r="G66" s="44">
        <f t="shared" ca="1" si="7"/>
        <v>39</v>
      </c>
      <c r="H66" s="44" t="str">
        <f ca="1">IF(B66&lt;&gt;"",VLOOKUP(G66,'Players Stats'!$C$88:$D$127,2),"")</f>
        <v>Power Forward</v>
      </c>
      <c r="I66" s="44" t="str">
        <f ca="1">IF(B66&lt;&gt;"",VLOOKUP(G66,'Players Stats'!$C$88:$E$127,3),"")</f>
        <v>Tim Duncan</v>
      </c>
      <c r="J66" s="27">
        <f t="shared" ca="1" si="8"/>
        <v>0.21461116924985879</v>
      </c>
      <c r="K66" s="44">
        <f ca="1">IF(B66&lt;&gt;"",VLOOKUP('Semi 2'!G66-5*('Semi 2'!D66-1),'Players Stats'!$B$136:$J$140,1+E66),"")</f>
        <v>0.15285000000000001</v>
      </c>
      <c r="L66" s="44" t="str">
        <f t="shared" ca="1" si="62"/>
        <v>NO</v>
      </c>
      <c r="M66" s="27">
        <f t="shared" ca="1" si="9"/>
        <v>0.66504430280027027</v>
      </c>
      <c r="N66" s="44">
        <f ca="1">IF(B66&lt;&gt;"",IF(L66="NO",VLOOKUP(G66,'Players Stats'!$C$88:$I$127,7),""),"")</f>
        <v>7.0422535211267616E-3</v>
      </c>
      <c r="O66" s="44">
        <f t="shared" ca="1" si="63"/>
        <v>2</v>
      </c>
      <c r="P66" s="27">
        <f t="shared" ca="1" si="10"/>
        <v>0.87135551686108437</v>
      </c>
      <c r="Q66" s="44">
        <f ca="1">IF(L66="NO",VLOOKUP(G66,'Players Stats'!$C$88:$H$127,7-'Semi 2'!O66),"")</f>
        <v>0.502</v>
      </c>
      <c r="R66" s="44">
        <f t="shared" ca="1" si="64"/>
        <v>0</v>
      </c>
      <c r="S66" s="27">
        <f t="shared" ca="1" si="11"/>
        <v>0.63205510886656491</v>
      </c>
      <c r="T66" s="44" t="str">
        <f ca="1">IF(S66="","",IF(S66&lt;=VLOOKUP(G66,'Players Stats'!$C$88:$L$127,10),"YES","NO"))</f>
        <v>NO</v>
      </c>
      <c r="U66" s="27" t="str">
        <f t="shared" ca="1" si="12"/>
        <v/>
      </c>
      <c r="V66" s="44" t="str">
        <f ca="1">IF(T66="YES",IF(U66&lt;=VLOOKUP(G66,'Players Stats'!$C$88:$H$127,6),1,0),"")</f>
        <v/>
      </c>
      <c r="W66" s="27" t="str">
        <f t="shared" ca="1" si="13"/>
        <v/>
      </c>
      <c r="X66" s="44" t="str">
        <f ca="1">IF(AND(T66="YES",W66&lt;&gt;""),IF(W66&lt;=VLOOKUP(G66,'Players Stats'!$C$88:$H$127,6),1,0),"")</f>
        <v/>
      </c>
      <c r="Y66" s="27">
        <f t="shared" ca="1" si="14"/>
        <v>0.57125137325702458</v>
      </c>
      <c r="Z66" s="44" t="str">
        <f ca="1">IF(Y66="","",IF(Y66&lt;=Simulation!$K$7,"YES","NO"))</f>
        <v>NO</v>
      </c>
      <c r="AA66" s="27">
        <f t="shared" ca="1" si="15"/>
        <v>0.93919585878729916</v>
      </c>
      <c r="AB66" s="44">
        <f ca="1">IF(Z66="NO",IF(AA66&lt;=Simulation!$K$9,D66,E66),"")</f>
        <v>5</v>
      </c>
      <c r="AD66" s="44">
        <f t="shared" ca="1" si="16"/>
        <v>25</v>
      </c>
      <c r="AE66" s="6" t="str">
        <f t="shared" ca="1" si="17"/>
        <v>-</v>
      </c>
      <c r="AF66" s="44">
        <f t="shared" ca="1" si="18"/>
        <v>25</v>
      </c>
      <c r="AH66" s="44" t="str">
        <f t="shared" ca="1" si="77"/>
        <v/>
      </c>
      <c r="AI66" s="44" t="str">
        <f t="shared" ca="1" si="77"/>
        <v/>
      </c>
      <c r="AJ66" s="44" t="str">
        <f t="shared" ca="1" si="77"/>
        <v/>
      </c>
      <c r="AL66" s="44">
        <f ca="1">IF(AL65&lt;&gt;"",IF(AND(AL65&lt;60*Simulation!$K$8, AL65+AM66&lt;60*Simulation!$K$8),AL65+AM66,""),"")</f>
        <v>852</v>
      </c>
      <c r="AM66" s="44">
        <f ca="1">IF(AL65&lt;&gt;"",IF(AND(BL65&lt;&gt;"", AN65=BL65),RANDBETWEEN(Simulation!$N$6,Simulation!$P$6),RANDBETWEEN(Simulation!$N$5,Simulation!$P$5)),"")</f>
        <v>17</v>
      </c>
      <c r="AN66" s="44">
        <f t="shared" ca="1" si="65"/>
        <v>8</v>
      </c>
      <c r="AO66" s="44">
        <f t="shared" ca="1" si="19"/>
        <v>5</v>
      </c>
      <c r="AP66" s="27">
        <f t="shared" ca="1" si="20"/>
        <v>0.10198828430692197</v>
      </c>
      <c r="AQ66" s="44">
        <f t="shared" ca="1" si="21"/>
        <v>36</v>
      </c>
      <c r="AR66" s="44" t="str">
        <f ca="1">IF(AL66&lt;&gt;"",VLOOKUP(AQ66,'Players Stats'!$C$88:$D$127,2),"")</f>
        <v>Point Guard</v>
      </c>
      <c r="AS66" s="44" t="str">
        <f ca="1">IF(AL66&lt;&gt;"",VLOOKUP(AQ66,'Players Stats'!$C$88:$E$127,3),"")</f>
        <v>Danny Green</v>
      </c>
      <c r="AT66" s="27">
        <f t="shared" ca="1" si="22"/>
        <v>0.85068853886964602</v>
      </c>
      <c r="AU66" s="44">
        <f ca="1">IF(AL66&lt;&gt;"",VLOOKUP('Semi 2'!AQ66-5*('Semi 2'!AN66-1),'Players Stats'!$B$136:$J$140,1+AO66),"")</f>
        <v>8.5750000000000007E-2</v>
      </c>
      <c r="AV66" s="44" t="str">
        <f t="shared" ca="1" si="66"/>
        <v>NO</v>
      </c>
      <c r="AW66" s="27">
        <f t="shared" ca="1" si="23"/>
        <v>0.26401480178112446</v>
      </c>
      <c r="AX66" s="44">
        <f ca="1">IF(AL66&lt;&gt;"",IF(AV66="NO",VLOOKUP(AQ66,'Players Stats'!$C$88:$I$127,7),""),"")</f>
        <v>0.38518518518518519</v>
      </c>
      <c r="AY66" s="44">
        <f t="shared" ca="1" si="67"/>
        <v>3</v>
      </c>
      <c r="AZ66" s="27">
        <f t="shared" ca="1" si="24"/>
        <v>0.26835933878619156</v>
      </c>
      <c r="BA66" s="44">
        <f ca="1">IF(AV66="NO",VLOOKUP(AQ66,'Players Stats'!$C$88:$H$127,7-'Semi 2'!AY66),"")</f>
        <v>0.42899999999999999</v>
      </c>
      <c r="BB66" s="44">
        <f t="shared" ca="1" si="68"/>
        <v>3</v>
      </c>
      <c r="BC66" s="27" t="str">
        <f t="shared" ca="1" si="25"/>
        <v/>
      </c>
      <c r="BD66" s="44" t="str">
        <f ca="1">IF(BC66="","",IF(BC66&lt;=VLOOKUP(AQ66,'Players Stats'!$C$88:$L$127,10),"YES","NO"))</f>
        <v/>
      </c>
      <c r="BE66" s="27" t="str">
        <f t="shared" ca="1" si="26"/>
        <v/>
      </c>
      <c r="BF66" s="44" t="str">
        <f ca="1">IF(BD66="YES",IF(BE66&lt;=VLOOKUP(AQ66,'Players Stats'!$C$88:$H$127,6),1,0),"")</f>
        <v/>
      </c>
      <c r="BG66" s="27" t="str">
        <f t="shared" ca="1" si="27"/>
        <v/>
      </c>
      <c r="BH66" s="44" t="str">
        <f ca="1">IF(AND(BD66="YES",BG66&lt;&gt;""),IF(BG66&lt;=VLOOKUP(AQ66,'Players Stats'!$C$88:$H$127,6),1,0),"")</f>
        <v/>
      </c>
      <c r="BI66" s="27" t="str">
        <f t="shared" ca="1" si="28"/>
        <v/>
      </c>
      <c r="BJ66" s="44" t="str">
        <f ca="1">IF(BI66="","",IF(BI66&lt;=Simulation!$K$7,"YES","NO"))</f>
        <v/>
      </c>
      <c r="BK66" s="27" t="str">
        <f t="shared" ca="1" si="29"/>
        <v/>
      </c>
      <c r="BL66" s="44" t="str">
        <f ca="1">IF(BJ66="NO",IF(BK66&lt;=Simulation!$K$9,AN66,AO66),"")</f>
        <v/>
      </c>
      <c r="BN66" s="44">
        <f t="shared" ca="1" si="30"/>
        <v>20</v>
      </c>
      <c r="BO66" s="6" t="str">
        <f t="shared" ca="1" si="31"/>
        <v>-</v>
      </c>
      <c r="BP66" s="44">
        <f t="shared" ca="1" si="32"/>
        <v>24</v>
      </c>
      <c r="BR66" s="44" t="str">
        <f t="shared" ca="1" si="2"/>
        <v/>
      </c>
      <c r="BS66" s="44" t="str">
        <f t="shared" ca="1" si="2"/>
        <v/>
      </c>
      <c r="BT66" s="44" t="str">
        <f t="shared" ca="1" si="2"/>
        <v/>
      </c>
      <c r="BU66" s="44"/>
      <c r="BV66" s="44">
        <f ca="1">IF(BV65&lt;&gt;"",IF(AND(BV65&lt;60*Simulation!$K$8, BV65+BW66&lt;60*Simulation!$K$8),BV65+BW66,""),"")</f>
        <v>872</v>
      </c>
      <c r="BW66" s="44">
        <f ca="1">IF(BV65&lt;&gt;"",IF(AND(CV65&lt;&gt;"", BX65=CV65),RANDBETWEEN(Simulation!$N$6,Simulation!$P$6),RANDBETWEEN(Simulation!$N$5,Simulation!$P$5)),"")</f>
        <v>8</v>
      </c>
      <c r="BX66" s="44">
        <f t="shared" ca="1" si="69"/>
        <v>8</v>
      </c>
      <c r="BY66" s="44">
        <f t="shared" ca="1" si="33"/>
        <v>5</v>
      </c>
      <c r="BZ66" s="27">
        <f t="shared" ca="1" si="34"/>
        <v>1.7354041909567797E-2</v>
      </c>
      <c r="CA66" s="44">
        <f t="shared" ca="1" si="35"/>
        <v>36</v>
      </c>
      <c r="CB66" s="44" t="str">
        <f ca="1">IF(BV66&lt;&gt;"",VLOOKUP(CA66,'Players Stats'!$C$88:$D$127,2),"")</f>
        <v>Point Guard</v>
      </c>
      <c r="CC66" s="44" t="str">
        <f ca="1">IF(BV66&lt;&gt;"",VLOOKUP(CA66,'Players Stats'!$C$88:$E$127,3),"")</f>
        <v>Danny Green</v>
      </c>
      <c r="CD66" s="27">
        <f t="shared" ca="1" si="36"/>
        <v>0.53557948745857775</v>
      </c>
      <c r="CE66" s="44">
        <f ca="1">IF(BV66&lt;&gt;"",VLOOKUP('Semi 2'!CA66-5*('Semi 2'!BX66-1),'Players Stats'!$B$136:$J$140,1+BY66),"")</f>
        <v>8.5750000000000007E-2</v>
      </c>
      <c r="CF66" s="44" t="str">
        <f t="shared" ca="1" si="70"/>
        <v>NO</v>
      </c>
      <c r="CG66" s="27">
        <f t="shared" ca="1" si="37"/>
        <v>0.58980996497763116</v>
      </c>
      <c r="CH66" s="44">
        <f ca="1">IF(BV66&lt;&gt;"",IF(CF66="NO",VLOOKUP(CA66,'Players Stats'!$C$88:$I$127,7),""),"")</f>
        <v>0.38518518518518519</v>
      </c>
      <c r="CI66" s="44">
        <f t="shared" ca="1" si="71"/>
        <v>2</v>
      </c>
      <c r="CJ66" s="27">
        <f t="shared" ca="1" si="38"/>
        <v>8.6942137385130902E-2</v>
      </c>
      <c r="CK66" s="44">
        <f ca="1">IF(CF66="NO",VLOOKUP(CA66,'Players Stats'!$C$88:$H$127,7-'Semi 2'!CI66),"")</f>
        <v>0.44800000000000001</v>
      </c>
      <c r="CL66" s="44">
        <f t="shared" ca="1" si="72"/>
        <v>2</v>
      </c>
      <c r="CM66" s="27">
        <f t="shared" ca="1" si="39"/>
        <v>0.45064594377237877</v>
      </c>
      <c r="CN66" s="44" t="str">
        <f ca="1">IF(CM66="","",IF(CM66&lt;=VLOOKUP(CA66,'Players Stats'!$C$88:$L$127,10),"YES","NO"))</f>
        <v>NO</v>
      </c>
      <c r="CO66" s="27" t="str">
        <f t="shared" ca="1" si="40"/>
        <v/>
      </c>
      <c r="CP66" s="44" t="str">
        <f ca="1">IF(CN66="YES",IF(CO66&lt;=VLOOKUP(CA66,'Players Stats'!$C$88:$H$127,6),1,0),"")</f>
        <v/>
      </c>
      <c r="CQ66" s="27" t="str">
        <f t="shared" ca="1" si="41"/>
        <v/>
      </c>
      <c r="CR66" s="44" t="str">
        <f ca="1">IF(AND(CN66="YES",CQ66&lt;&gt;""),IF(CQ66&lt;=VLOOKUP(CA66,'Players Stats'!$C$88:$H$127,6),1,0),"")</f>
        <v/>
      </c>
      <c r="CS66" s="27" t="str">
        <f t="shared" ca="1" si="42"/>
        <v/>
      </c>
      <c r="CT66" s="44" t="str">
        <f ca="1">IF(CS66="","",IF(CS66&lt;=Simulation!$K$7,"YES","NO"))</f>
        <v/>
      </c>
      <c r="CU66" s="27" t="str">
        <f t="shared" ca="1" si="43"/>
        <v/>
      </c>
      <c r="CV66" s="44" t="str">
        <f ca="1">IF(CT66="NO",IF(CU66&lt;=Simulation!$K$9,BX66,BY66),"")</f>
        <v/>
      </c>
      <c r="CX66" s="44">
        <f t="shared" ca="1" si="44"/>
        <v>23</v>
      </c>
      <c r="CY66" s="6" t="str">
        <f t="shared" ca="1" si="45"/>
        <v>-</v>
      </c>
      <c r="CZ66" s="44">
        <f t="shared" ca="1" si="46"/>
        <v>32</v>
      </c>
      <c r="DB66" s="44" t="str">
        <f t="shared" ca="1" si="3"/>
        <v/>
      </c>
      <c r="DC66" s="44" t="str">
        <f t="shared" ca="1" si="3"/>
        <v/>
      </c>
      <c r="DD66" s="44" t="str">
        <f t="shared" ca="1" si="3"/>
        <v/>
      </c>
      <c r="DE66" s="44"/>
      <c r="DF66" s="44">
        <f ca="1">IF(DF65&lt;&gt;"",IF(AND(DF65&lt;60*Simulation!$K$8, DF65+DG66&lt;60*Simulation!$K$8),DF65+DG66,""),"")</f>
        <v>776</v>
      </c>
      <c r="DG66" s="44">
        <f ca="1">IF(DF65&lt;&gt;"",IF(AND(EF65&lt;&gt;"", DH65=EF65),RANDBETWEEN(Simulation!$N$6,Simulation!$P$6),RANDBETWEEN(Simulation!$N$5,Simulation!$P$5)),"")</f>
        <v>21</v>
      </c>
      <c r="DH66" s="44">
        <f t="shared" ca="1" si="73"/>
        <v>8</v>
      </c>
      <c r="DI66" s="44">
        <f t="shared" ca="1" si="47"/>
        <v>5</v>
      </c>
      <c r="DJ66" s="27">
        <f t="shared" ca="1" si="48"/>
        <v>0.77130562400825331</v>
      </c>
      <c r="DK66" s="44">
        <f t="shared" ca="1" si="49"/>
        <v>39</v>
      </c>
      <c r="DL66" s="44" t="str">
        <f ca="1">IF(DF66&lt;&gt;"",VLOOKUP(DK66,'Players Stats'!$C$88:$D$127,2),"")</f>
        <v>Power Forward</v>
      </c>
      <c r="DM66" s="44" t="str">
        <f ca="1">IF(DF66&lt;&gt;"",VLOOKUP(DK66,'Players Stats'!$C$88:$E$127,3),"")</f>
        <v>Tim Duncan</v>
      </c>
      <c r="DN66" s="27">
        <f t="shared" ca="1" si="50"/>
        <v>0.25544548559668356</v>
      </c>
      <c r="DO66" s="44">
        <f ca="1">IF(DF66&lt;&gt;"",VLOOKUP('Semi 2'!DK66-5*('Semi 2'!DH66-1),'Players Stats'!$B$136:$J$140,1+DI66),"")</f>
        <v>0.15285000000000001</v>
      </c>
      <c r="DP66" s="44" t="str">
        <f t="shared" ca="1" si="74"/>
        <v>NO</v>
      </c>
      <c r="DQ66" s="27">
        <f t="shared" ca="1" si="51"/>
        <v>0.57612622565181149</v>
      </c>
      <c r="DR66" s="44">
        <f ca="1">IF(DF66&lt;&gt;"",IF(DP66="NO",VLOOKUP(DK66,'Players Stats'!$C$88:$I$127,7),""),"")</f>
        <v>7.0422535211267616E-3</v>
      </c>
      <c r="DS66" s="44">
        <f t="shared" ca="1" si="75"/>
        <v>2</v>
      </c>
      <c r="DT66" s="27">
        <f t="shared" ca="1" si="52"/>
        <v>0.66442736604629282</v>
      </c>
      <c r="DU66" s="44">
        <f ca="1">IF(DP66="NO",VLOOKUP(DK66,'Players Stats'!$C$88:$H$127,7-'Semi 2'!DS66),"")</f>
        <v>0.502</v>
      </c>
      <c r="DV66" s="44">
        <f t="shared" ca="1" si="76"/>
        <v>0</v>
      </c>
      <c r="DW66" s="27">
        <f t="shared" ca="1" si="53"/>
        <v>0.10978579352970441</v>
      </c>
      <c r="DX66" s="44" t="str">
        <f ca="1">IF(DW66="","",IF(DW66&lt;=VLOOKUP(DK66,'Players Stats'!$C$88:$L$127,10),"YES","NO"))</f>
        <v>NO</v>
      </c>
      <c r="DY66" s="27" t="str">
        <f t="shared" ca="1" si="54"/>
        <v/>
      </c>
      <c r="DZ66" s="44" t="str">
        <f ca="1">IF(DX66="YES",IF(DY66&lt;=VLOOKUP(DK66,'Players Stats'!$C$88:$H$127,6),1,0),"")</f>
        <v/>
      </c>
      <c r="EA66" s="27" t="str">
        <f t="shared" ca="1" si="55"/>
        <v/>
      </c>
      <c r="EB66" s="44" t="str">
        <f ca="1">IF(AND(DX66="YES",EA66&lt;&gt;""),IF(EA66&lt;=VLOOKUP(DK66,'Players Stats'!$C$88:$H$127,6),1,0),"")</f>
        <v/>
      </c>
      <c r="EC66" s="27">
        <f t="shared" ca="1" si="56"/>
        <v>0.52641663828177843</v>
      </c>
      <c r="ED66" s="44" t="str">
        <f ca="1">IF(EC66="","",IF(EC66&lt;=Simulation!$K$7,"YES","NO"))</f>
        <v>NO</v>
      </c>
      <c r="EE66" s="27">
        <f t="shared" ca="1" si="57"/>
        <v>0.35717750362024747</v>
      </c>
      <c r="EF66" s="44">
        <f ca="1">IF(ED66="NO",IF(EE66&lt;=Simulation!$K$9,DH66,DI66),"")</f>
        <v>5</v>
      </c>
      <c r="EH66" s="44">
        <f t="shared" ca="1" si="58"/>
        <v>32</v>
      </c>
      <c r="EI66" s="6" t="str">
        <f t="shared" ca="1" si="59"/>
        <v>-</v>
      </c>
      <c r="EJ66" s="44">
        <f t="shared" ca="1" si="60"/>
        <v>26</v>
      </c>
      <c r="EL66" s="44" t="str">
        <f t="shared" ca="1" si="4"/>
        <v/>
      </c>
      <c r="EM66" s="44" t="str">
        <f t="shared" ca="1" si="4"/>
        <v/>
      </c>
      <c r="EN66" s="44" t="str">
        <f t="shared" ca="1" si="4"/>
        <v/>
      </c>
    </row>
    <row r="67" spans="2:144">
      <c r="B67" s="44">
        <f ca="1">IF(B66&lt;&gt;"",IF(AND(B66&lt;60*Simulation!$K$8, B66+C67&lt;60*Simulation!$K$8),B66+C67,""),"")</f>
        <v>792</v>
      </c>
      <c r="C67" s="44">
        <f ca="1">IF(B66&lt;&gt;"",IF(AND(AB66&lt;&gt;"", D66=AB66),RANDBETWEEN(Simulation!$N$6,Simulation!$P$6),RANDBETWEEN(Simulation!$N$5,Simulation!$P$5)),"")</f>
        <v>12</v>
      </c>
      <c r="D67" s="44">
        <f t="shared" ca="1" si="61"/>
        <v>5</v>
      </c>
      <c r="E67" s="44">
        <f t="shared" ca="1" si="5"/>
        <v>8</v>
      </c>
      <c r="F67" s="27">
        <f t="shared" ca="1" si="6"/>
        <v>0.77024162170013999</v>
      </c>
      <c r="G67" s="44">
        <f t="shared" ca="1" si="7"/>
        <v>24</v>
      </c>
      <c r="H67" s="44" t="str">
        <f ca="1">IF(B67&lt;&gt;"",VLOOKUP(G67,'Players Stats'!$C$88:$D$127,2),"")</f>
        <v>Power Forward</v>
      </c>
      <c r="I67" s="44" t="str">
        <f ca="1">IF(B67&lt;&gt;"",VLOOKUP(G67,'Players Stats'!$C$88:$E$127,3),"")</f>
        <v>Serge Ibaka</v>
      </c>
      <c r="J67" s="27">
        <f t="shared" ca="1" si="8"/>
        <v>0.45952270226524738</v>
      </c>
      <c r="K67" s="44">
        <f ca="1">IF(B67&lt;&gt;"",VLOOKUP('Semi 2'!G67-5*('Semi 2'!D67-1),'Players Stats'!$B$136:$J$140,1+E67),"")</f>
        <v>0.14340000000000003</v>
      </c>
      <c r="L67" s="44" t="str">
        <f t="shared" ca="1" si="62"/>
        <v>NO</v>
      </c>
      <c r="M67" s="27">
        <f t="shared" ca="1" si="9"/>
        <v>0.31812035062743504</v>
      </c>
      <c r="N67" s="44">
        <f ca="1">IF(B67&lt;&gt;"",IF(L67="NO",VLOOKUP(G67,'Players Stats'!$C$88:$I$127,7),""),"")</f>
        <v>6.7307692307692318E-2</v>
      </c>
      <c r="O67" s="44">
        <f t="shared" ca="1" si="63"/>
        <v>2</v>
      </c>
      <c r="P67" s="27">
        <f t="shared" ca="1" si="10"/>
        <v>0.61733131576651512</v>
      </c>
      <c r="Q67" s="44">
        <f ca="1">IF(L67="NO",VLOOKUP(G67,'Players Stats'!$C$88:$H$127,7-'Semi 2'!O67),"")</f>
        <v>0.57299999999999995</v>
      </c>
      <c r="R67" s="44">
        <f t="shared" ca="1" si="64"/>
        <v>0</v>
      </c>
      <c r="S67" s="27">
        <f t="shared" ca="1" si="11"/>
        <v>2.0137619834048603E-3</v>
      </c>
      <c r="T67" s="44" t="str">
        <f ca="1">IF(S67="","",IF(S67&lt;=VLOOKUP(G67,'Players Stats'!$C$88:$L$127,10),"YES","NO"))</f>
        <v>YES</v>
      </c>
      <c r="U67" s="27">
        <f t="shared" ca="1" si="12"/>
        <v>0.54143119880671997</v>
      </c>
      <c r="V67" s="44">
        <f ca="1">IF(T67="YES",IF(U67&lt;=VLOOKUP(G67,'Players Stats'!$C$88:$H$127,6),1,0),"")</f>
        <v>1</v>
      </c>
      <c r="W67" s="27">
        <f t="shared" ca="1" si="13"/>
        <v>0.25017080660458524</v>
      </c>
      <c r="X67" s="44">
        <f ca="1">IF(AND(T67="YES",W67&lt;&gt;""),IF(W67&lt;=VLOOKUP(G67,'Players Stats'!$C$88:$H$127,6),1,0),"")</f>
        <v>1</v>
      </c>
      <c r="Y67" s="27" t="str">
        <f t="shared" ca="1" si="14"/>
        <v/>
      </c>
      <c r="Z67" s="44" t="str">
        <f ca="1">IF(Y67="","",IF(Y67&lt;=Simulation!$K$7,"YES","NO"))</f>
        <v/>
      </c>
      <c r="AA67" s="27" t="str">
        <f t="shared" ca="1" si="15"/>
        <v/>
      </c>
      <c r="AB67" s="44" t="str">
        <f ca="1">IF(Z67="NO",IF(AA67&lt;=Simulation!$K$9,D67,E67),"")</f>
        <v/>
      </c>
      <c r="AD67" s="44">
        <f t="shared" ca="1" si="16"/>
        <v>27</v>
      </c>
      <c r="AE67" s="6" t="str">
        <f t="shared" ca="1" si="17"/>
        <v>-</v>
      </c>
      <c r="AF67" s="44">
        <f t="shared" ca="1" si="18"/>
        <v>25</v>
      </c>
      <c r="AH67" s="44" t="str">
        <f t="shared" ca="1" si="77"/>
        <v/>
      </c>
      <c r="AI67" s="44" t="str">
        <f t="shared" ca="1" si="77"/>
        <v/>
      </c>
      <c r="AJ67" s="44" t="str">
        <f t="shared" ca="1" si="77"/>
        <v/>
      </c>
      <c r="AL67" s="44">
        <f ca="1">IF(AL66&lt;&gt;"",IF(AND(AL66&lt;60*Simulation!$K$8, AL66+AM67&lt;60*Simulation!$K$8),AL66+AM67,""),"")</f>
        <v>867</v>
      </c>
      <c r="AM67" s="44">
        <f ca="1">IF(AL66&lt;&gt;"",IF(AND(BL66&lt;&gt;"", AN66=BL66),RANDBETWEEN(Simulation!$N$6,Simulation!$P$6),RANDBETWEEN(Simulation!$N$5,Simulation!$P$5)),"")</f>
        <v>15</v>
      </c>
      <c r="AN67" s="44">
        <f t="shared" ca="1" si="65"/>
        <v>5</v>
      </c>
      <c r="AO67" s="44">
        <f t="shared" ca="1" si="19"/>
        <v>8</v>
      </c>
      <c r="AP67" s="27">
        <f t="shared" ca="1" si="20"/>
        <v>0.51613259271341538</v>
      </c>
      <c r="AQ67" s="44">
        <f t="shared" ca="1" si="21"/>
        <v>23</v>
      </c>
      <c r="AR67" s="44" t="str">
        <f ca="1">IF(AL67&lt;&gt;"",VLOOKUP(AQ67,'Players Stats'!$C$88:$D$127,2),"")</f>
        <v>Small Forward</v>
      </c>
      <c r="AS67" s="44" t="str">
        <f ca="1">IF(AL67&lt;&gt;"",VLOOKUP(AQ67,'Players Stats'!$C$88:$E$127,3),"")</f>
        <v>Kevin Durant</v>
      </c>
      <c r="AT67" s="27">
        <f t="shared" ca="1" si="22"/>
        <v>0.19655697045871778</v>
      </c>
      <c r="AU67" s="44">
        <f ca="1">IF(AL67&lt;&gt;"",VLOOKUP('Semi 2'!AQ67-5*('Semi 2'!AN67-1),'Players Stats'!$B$136:$J$140,1+AO67),"")</f>
        <v>0.123</v>
      </c>
      <c r="AV67" s="44" t="str">
        <f t="shared" ca="1" si="66"/>
        <v>NO</v>
      </c>
      <c r="AW67" s="27">
        <f t="shared" ca="1" si="23"/>
        <v>0.88423647766871316</v>
      </c>
      <c r="AX67" s="44">
        <f ca="1">IF(AL67&lt;&gt;"",IF(AV67="NO",VLOOKUP(AQ67,'Players Stats'!$C$88:$I$127,7),""),"")</f>
        <v>0.18807339449541285</v>
      </c>
      <c r="AY67" s="44">
        <f t="shared" ca="1" si="67"/>
        <v>2</v>
      </c>
      <c r="AZ67" s="27">
        <f t="shared" ca="1" si="24"/>
        <v>0.16866503673302347</v>
      </c>
      <c r="BA67" s="44">
        <f ca="1">IF(AV67="NO",VLOOKUP(AQ67,'Players Stats'!$C$88:$H$127,7-'Semi 2'!AY67),"")</f>
        <v>0.51</v>
      </c>
      <c r="BB67" s="44">
        <f t="shared" ca="1" si="68"/>
        <v>2</v>
      </c>
      <c r="BC67" s="27">
        <f t="shared" ca="1" si="25"/>
        <v>0.85083963127427131</v>
      </c>
      <c r="BD67" s="44" t="str">
        <f ca="1">IF(BC67="","",IF(BC67&lt;=VLOOKUP(AQ67,'Players Stats'!$C$88:$L$127,10),"YES","NO"))</f>
        <v>NO</v>
      </c>
      <c r="BE67" s="27" t="str">
        <f t="shared" ca="1" si="26"/>
        <v/>
      </c>
      <c r="BF67" s="44" t="str">
        <f ca="1">IF(BD67="YES",IF(BE67&lt;=VLOOKUP(AQ67,'Players Stats'!$C$88:$H$127,6),1,0),"")</f>
        <v/>
      </c>
      <c r="BG67" s="27" t="str">
        <f t="shared" ca="1" si="27"/>
        <v/>
      </c>
      <c r="BH67" s="44" t="str">
        <f ca="1">IF(AND(BD67="YES",BG67&lt;&gt;""),IF(BG67&lt;=VLOOKUP(AQ67,'Players Stats'!$C$88:$H$127,6),1,0),"")</f>
        <v/>
      </c>
      <c r="BI67" s="27" t="str">
        <f t="shared" ca="1" si="28"/>
        <v/>
      </c>
      <c r="BJ67" s="44" t="str">
        <f ca="1">IF(BI67="","",IF(BI67&lt;=Simulation!$K$7,"YES","NO"))</f>
        <v/>
      </c>
      <c r="BK67" s="27" t="str">
        <f t="shared" ca="1" si="29"/>
        <v/>
      </c>
      <c r="BL67" s="44" t="str">
        <f ca="1">IF(BJ67="NO",IF(BK67&lt;=Simulation!$K$9,AN67,AO67),"")</f>
        <v/>
      </c>
      <c r="BN67" s="44">
        <f t="shared" ca="1" si="30"/>
        <v>22</v>
      </c>
      <c r="BO67" s="6" t="str">
        <f t="shared" ca="1" si="31"/>
        <v>-</v>
      </c>
      <c r="BP67" s="44">
        <f t="shared" ca="1" si="32"/>
        <v>24</v>
      </c>
      <c r="BR67" s="44" t="str">
        <f t="shared" ca="1" si="2"/>
        <v/>
      </c>
      <c r="BS67" s="44" t="str">
        <f t="shared" ca="1" si="2"/>
        <v/>
      </c>
      <c r="BT67" s="44" t="str">
        <f t="shared" ca="1" si="2"/>
        <v/>
      </c>
      <c r="BU67" s="44"/>
      <c r="BV67" s="44">
        <f ca="1">IF(BV66&lt;&gt;"",IF(AND(BV66&lt;60*Simulation!$K$8, BV66+BW67&lt;60*Simulation!$K$8),BV66+BW67,""),"")</f>
        <v>896</v>
      </c>
      <c r="BW67" s="44">
        <f ca="1">IF(BV66&lt;&gt;"",IF(AND(CV66&lt;&gt;"", BX66=CV66),RANDBETWEEN(Simulation!$N$6,Simulation!$P$6),RANDBETWEEN(Simulation!$N$5,Simulation!$P$5)),"")</f>
        <v>24</v>
      </c>
      <c r="BX67" s="44">
        <f t="shared" ca="1" si="69"/>
        <v>5</v>
      </c>
      <c r="BY67" s="44">
        <f t="shared" ca="1" si="33"/>
        <v>8</v>
      </c>
      <c r="BZ67" s="27">
        <f t="shared" ca="1" si="34"/>
        <v>0.49538826993722951</v>
      </c>
      <c r="CA67" s="44">
        <f t="shared" ca="1" si="35"/>
        <v>23</v>
      </c>
      <c r="CB67" s="44" t="str">
        <f ca="1">IF(BV67&lt;&gt;"",VLOOKUP(CA67,'Players Stats'!$C$88:$D$127,2),"")</f>
        <v>Small Forward</v>
      </c>
      <c r="CC67" s="44" t="str">
        <f ca="1">IF(BV67&lt;&gt;"",VLOOKUP(CA67,'Players Stats'!$C$88:$E$127,3),"")</f>
        <v>Kevin Durant</v>
      </c>
      <c r="CD67" s="27">
        <f t="shared" ca="1" si="36"/>
        <v>0.27693008383634765</v>
      </c>
      <c r="CE67" s="44">
        <f ca="1">IF(BV67&lt;&gt;"",VLOOKUP('Semi 2'!CA67-5*('Semi 2'!BX67-1),'Players Stats'!$B$136:$J$140,1+BY67),"")</f>
        <v>0.123</v>
      </c>
      <c r="CF67" s="44" t="str">
        <f t="shared" ca="1" si="70"/>
        <v>NO</v>
      </c>
      <c r="CG67" s="27">
        <f t="shared" ca="1" si="37"/>
        <v>0.13618493523288877</v>
      </c>
      <c r="CH67" s="44">
        <f ca="1">IF(BV67&lt;&gt;"",IF(CF67="NO",VLOOKUP(CA67,'Players Stats'!$C$88:$I$127,7),""),"")</f>
        <v>0.18807339449541285</v>
      </c>
      <c r="CI67" s="44">
        <f t="shared" ca="1" si="71"/>
        <v>3</v>
      </c>
      <c r="CJ67" s="27">
        <f t="shared" ca="1" si="38"/>
        <v>0.73693053634672789</v>
      </c>
      <c r="CK67" s="44">
        <f ca="1">IF(CF67="NO",VLOOKUP(CA67,'Players Stats'!$C$88:$H$127,7-'Semi 2'!CI67),"")</f>
        <v>0.41599999999999998</v>
      </c>
      <c r="CL67" s="44">
        <f t="shared" ca="1" si="72"/>
        <v>0</v>
      </c>
      <c r="CM67" s="27" t="str">
        <f t="shared" ca="1" si="39"/>
        <v/>
      </c>
      <c r="CN67" s="44" t="str">
        <f ca="1">IF(CM67="","",IF(CM67&lt;=VLOOKUP(CA67,'Players Stats'!$C$88:$L$127,10),"YES","NO"))</f>
        <v/>
      </c>
      <c r="CO67" s="27" t="str">
        <f t="shared" ca="1" si="40"/>
        <v/>
      </c>
      <c r="CP67" s="44" t="str">
        <f ca="1">IF(CN67="YES",IF(CO67&lt;=VLOOKUP(CA67,'Players Stats'!$C$88:$H$127,6),1,0),"")</f>
        <v/>
      </c>
      <c r="CQ67" s="27" t="str">
        <f t="shared" ca="1" si="41"/>
        <v/>
      </c>
      <c r="CR67" s="44" t="str">
        <f ca="1">IF(AND(CN67="YES",CQ67&lt;&gt;""),IF(CQ67&lt;=VLOOKUP(CA67,'Players Stats'!$C$88:$H$127,6),1,0),"")</f>
        <v/>
      </c>
      <c r="CS67" s="27" t="str">
        <f t="shared" ca="1" si="42"/>
        <v/>
      </c>
      <c r="CT67" s="44" t="str">
        <f ca="1">IF(CS67="","",IF(CS67&lt;=Simulation!$K$7,"YES","NO"))</f>
        <v/>
      </c>
      <c r="CU67" s="27" t="str">
        <f t="shared" ca="1" si="43"/>
        <v/>
      </c>
      <c r="CV67" s="44" t="str">
        <f ca="1">IF(CT67="NO",IF(CU67&lt;=Simulation!$K$9,BX67,BY67),"")</f>
        <v/>
      </c>
      <c r="CX67" s="44">
        <f t="shared" ca="1" si="44"/>
        <v>23</v>
      </c>
      <c r="CY67" s="6" t="str">
        <f t="shared" ca="1" si="45"/>
        <v>-</v>
      </c>
      <c r="CZ67" s="44">
        <f t="shared" ca="1" si="46"/>
        <v>32</v>
      </c>
      <c r="DB67" s="44">
        <f t="shared" ca="1" si="3"/>
        <v>23</v>
      </c>
      <c r="DC67" s="44" t="str">
        <f t="shared" ca="1" si="3"/>
        <v>-</v>
      </c>
      <c r="DD67" s="44">
        <f t="shared" ca="1" si="3"/>
        <v>32</v>
      </c>
      <c r="DE67" s="44"/>
      <c r="DF67" s="44">
        <f ca="1">IF(DF66&lt;&gt;"",IF(AND(DF66&lt;60*Simulation!$K$8, DF66+DG67&lt;60*Simulation!$K$8),DF66+DG67,""),"")</f>
        <v>790</v>
      </c>
      <c r="DG67" s="44">
        <f ca="1">IF(DF66&lt;&gt;"",IF(AND(EF66&lt;&gt;"", DH66=EF66),RANDBETWEEN(Simulation!$N$6,Simulation!$P$6),RANDBETWEEN(Simulation!$N$5,Simulation!$P$5)),"")</f>
        <v>14</v>
      </c>
      <c r="DH67" s="44">
        <f t="shared" ca="1" si="73"/>
        <v>5</v>
      </c>
      <c r="DI67" s="44">
        <f t="shared" ca="1" si="47"/>
        <v>8</v>
      </c>
      <c r="DJ67" s="27">
        <f t="shared" ca="1" si="48"/>
        <v>0.18201419189094914</v>
      </c>
      <c r="DK67" s="44">
        <f t="shared" ca="1" si="49"/>
        <v>21</v>
      </c>
      <c r="DL67" s="44" t="str">
        <f ca="1">IF(DF67&lt;&gt;"",VLOOKUP(DK67,'Players Stats'!$C$88:$D$127,2),"")</f>
        <v>Point Guard</v>
      </c>
      <c r="DM67" s="44" t="str">
        <f ca="1">IF(DF67&lt;&gt;"",VLOOKUP(DK67,'Players Stats'!$C$88:$E$127,3),"")</f>
        <v>Russell Westbrook</v>
      </c>
      <c r="DN67" s="27">
        <f t="shared" ca="1" si="50"/>
        <v>0.84794982876996861</v>
      </c>
      <c r="DO67" s="44">
        <f ca="1">IF(DF67&lt;&gt;"",VLOOKUP('Semi 2'!DK67-5*('Semi 2'!DH67-1),'Players Stats'!$B$136:$J$140,1+DI67),"")</f>
        <v>9.7650000000000001E-2</v>
      </c>
      <c r="DP67" s="44" t="str">
        <f t="shared" ca="1" si="74"/>
        <v>NO</v>
      </c>
      <c r="DQ67" s="27">
        <f t="shared" ca="1" si="51"/>
        <v>0.9217720355951956</v>
      </c>
      <c r="DR67" s="44">
        <f ca="1">IF(DF67&lt;&gt;"",IF(DP67="NO",VLOOKUP(DK67,'Players Stats'!$C$88:$I$127,7),""),"")</f>
        <v>0.16517857142857145</v>
      </c>
      <c r="DS67" s="44">
        <f t="shared" ca="1" si="75"/>
        <v>2</v>
      </c>
      <c r="DT67" s="27">
        <f t="shared" ca="1" si="52"/>
        <v>0.67721364313804577</v>
      </c>
      <c r="DU67" s="44">
        <f ca="1">IF(DP67="NO",VLOOKUP(DK67,'Players Stats'!$C$88:$H$127,7-'Semi 2'!DS67),"")</f>
        <v>0.438</v>
      </c>
      <c r="DV67" s="44">
        <f t="shared" ca="1" si="76"/>
        <v>0</v>
      </c>
      <c r="DW67" s="27">
        <f t="shared" ca="1" si="53"/>
        <v>1.8782044800636499E-2</v>
      </c>
      <c r="DX67" s="44" t="str">
        <f ca="1">IF(DW67="","",IF(DW67&lt;=VLOOKUP(DK67,'Players Stats'!$C$88:$L$127,10),"YES","NO"))</f>
        <v>YES</v>
      </c>
      <c r="DY67" s="27">
        <f t="shared" ca="1" si="54"/>
        <v>0.48374189035482196</v>
      </c>
      <c r="DZ67" s="44">
        <f ca="1">IF(DX67="YES",IF(DY67&lt;=VLOOKUP(DK67,'Players Stats'!$C$88:$H$127,6),1,0),"")</f>
        <v>1</v>
      </c>
      <c r="EA67" s="27">
        <f t="shared" ca="1" si="55"/>
        <v>9.8361375431825881E-2</v>
      </c>
      <c r="EB67" s="44">
        <f ca="1">IF(AND(DX67="YES",EA67&lt;&gt;""),IF(EA67&lt;=VLOOKUP(DK67,'Players Stats'!$C$88:$H$127,6),1,0),"")</f>
        <v>1</v>
      </c>
      <c r="EC67" s="27" t="str">
        <f t="shared" ca="1" si="56"/>
        <v/>
      </c>
      <c r="ED67" s="44" t="str">
        <f ca="1">IF(EC67="","",IF(EC67&lt;=Simulation!$K$7,"YES","NO"))</f>
        <v/>
      </c>
      <c r="EE67" s="27" t="str">
        <f t="shared" ca="1" si="57"/>
        <v/>
      </c>
      <c r="EF67" s="44" t="str">
        <f ca="1">IF(ED67="NO",IF(EE67&lt;=Simulation!$K$9,DH67,DI67),"")</f>
        <v/>
      </c>
      <c r="EH67" s="44">
        <f t="shared" ca="1" si="58"/>
        <v>34</v>
      </c>
      <c r="EI67" s="6" t="str">
        <f t="shared" ca="1" si="59"/>
        <v>-</v>
      </c>
      <c r="EJ67" s="44">
        <f t="shared" ca="1" si="60"/>
        <v>26</v>
      </c>
      <c r="EL67" s="44" t="str">
        <f t="shared" ca="1" si="4"/>
        <v/>
      </c>
      <c r="EM67" s="44" t="str">
        <f t="shared" ca="1" si="4"/>
        <v/>
      </c>
      <c r="EN67" s="44" t="str">
        <f t="shared" ca="1" si="4"/>
        <v/>
      </c>
    </row>
    <row r="68" spans="2:144">
      <c r="B68" s="44">
        <f ca="1">IF(B67&lt;&gt;"",IF(AND(B67&lt;60*Simulation!$K$8, B67+C68&lt;60*Simulation!$K$8),B67+C68,""),"")</f>
        <v>811</v>
      </c>
      <c r="C68" s="44">
        <f ca="1">IF(B67&lt;&gt;"",IF(AND(AB67&lt;&gt;"", D67=AB67),RANDBETWEEN(Simulation!$N$6,Simulation!$P$6),RANDBETWEEN(Simulation!$N$5,Simulation!$P$5)),"")</f>
        <v>19</v>
      </c>
      <c r="D68" s="44">
        <f t="shared" ca="1" si="61"/>
        <v>8</v>
      </c>
      <c r="E68" s="44">
        <f t="shared" ca="1" si="5"/>
        <v>5</v>
      </c>
      <c r="F68" s="27">
        <f t="shared" ca="1" si="6"/>
        <v>4.5173187722056363E-2</v>
      </c>
      <c r="G68" s="44">
        <f t="shared" ca="1" si="7"/>
        <v>36</v>
      </c>
      <c r="H68" s="44" t="str">
        <f ca="1">IF(B68&lt;&gt;"",VLOOKUP(G68,'Players Stats'!$C$88:$D$127,2),"")</f>
        <v>Point Guard</v>
      </c>
      <c r="I68" s="44" t="str">
        <f ca="1">IF(B68&lt;&gt;"",VLOOKUP(G68,'Players Stats'!$C$88:$E$127,3),"")</f>
        <v>Danny Green</v>
      </c>
      <c r="J68" s="27">
        <f t="shared" ca="1" si="8"/>
        <v>0.59469044823563477</v>
      </c>
      <c r="K68" s="44">
        <f ca="1">IF(B68&lt;&gt;"",VLOOKUP('Semi 2'!G68-5*('Semi 2'!D68-1),'Players Stats'!$B$136:$J$140,1+E68),"")</f>
        <v>8.5750000000000007E-2</v>
      </c>
      <c r="L68" s="44" t="str">
        <f t="shared" ca="1" si="62"/>
        <v>NO</v>
      </c>
      <c r="M68" s="27">
        <f t="shared" ca="1" si="9"/>
        <v>0.93208213635413339</v>
      </c>
      <c r="N68" s="44">
        <f ca="1">IF(B68&lt;&gt;"",IF(L68="NO",VLOOKUP(G68,'Players Stats'!$C$88:$I$127,7),""),"")</f>
        <v>0.38518518518518519</v>
      </c>
      <c r="O68" s="44">
        <f t="shared" ca="1" si="63"/>
        <v>2</v>
      </c>
      <c r="P68" s="27">
        <f t="shared" ca="1" si="10"/>
        <v>0.73883542198118024</v>
      </c>
      <c r="Q68" s="44">
        <f ca="1">IF(L68="NO",VLOOKUP(G68,'Players Stats'!$C$88:$H$127,7-'Semi 2'!O68),"")</f>
        <v>0.44800000000000001</v>
      </c>
      <c r="R68" s="44">
        <f t="shared" ca="1" si="64"/>
        <v>0</v>
      </c>
      <c r="S68" s="27">
        <f t="shared" ca="1" si="11"/>
        <v>0.56597380964855604</v>
      </c>
      <c r="T68" s="44" t="str">
        <f ca="1">IF(S68="","",IF(S68&lt;=VLOOKUP(G68,'Players Stats'!$C$88:$L$127,10),"YES","NO"))</f>
        <v>NO</v>
      </c>
      <c r="U68" s="27" t="str">
        <f t="shared" ca="1" si="12"/>
        <v/>
      </c>
      <c r="V68" s="44" t="str">
        <f ca="1">IF(T68="YES",IF(U68&lt;=VLOOKUP(G68,'Players Stats'!$C$88:$H$127,6),1,0),"")</f>
        <v/>
      </c>
      <c r="W68" s="27" t="str">
        <f t="shared" ca="1" si="13"/>
        <v/>
      </c>
      <c r="X68" s="44" t="str">
        <f ca="1">IF(AND(T68="YES",W68&lt;&gt;""),IF(W68&lt;=VLOOKUP(G68,'Players Stats'!$C$88:$H$127,6),1,0),"")</f>
        <v/>
      </c>
      <c r="Y68" s="27">
        <f t="shared" ca="1" si="14"/>
        <v>0.10987120636193104</v>
      </c>
      <c r="Z68" s="44" t="str">
        <f ca="1">IF(Y68="","",IF(Y68&lt;=Simulation!$K$7,"YES","NO"))</f>
        <v>NO</v>
      </c>
      <c r="AA68" s="27">
        <f t="shared" ca="1" si="15"/>
        <v>0.43055238488374969</v>
      </c>
      <c r="AB68" s="44">
        <f ca="1">IF(Z68="NO",IF(AA68&lt;=Simulation!$K$9,D68,E68),"")</f>
        <v>5</v>
      </c>
      <c r="AD68" s="44">
        <f t="shared" ca="1" si="16"/>
        <v>27</v>
      </c>
      <c r="AE68" s="6" t="str">
        <f t="shared" ca="1" si="17"/>
        <v>-</v>
      </c>
      <c r="AF68" s="44">
        <f t="shared" ca="1" si="18"/>
        <v>25</v>
      </c>
      <c r="AH68" s="44" t="str">
        <f t="shared" ca="1" si="77"/>
        <v/>
      </c>
      <c r="AI68" s="44" t="str">
        <f t="shared" ca="1" si="77"/>
        <v/>
      </c>
      <c r="AJ68" s="44" t="str">
        <f t="shared" ca="1" si="77"/>
        <v/>
      </c>
      <c r="AL68" s="44">
        <f ca="1">IF(AL67&lt;&gt;"",IF(AND(AL67&lt;60*Simulation!$K$8, AL67+AM68&lt;60*Simulation!$K$8),AL67+AM68,""),"")</f>
        <v>883</v>
      </c>
      <c r="AM68" s="44">
        <f ca="1">IF(AL67&lt;&gt;"",IF(AND(BL67&lt;&gt;"", AN67=BL67),RANDBETWEEN(Simulation!$N$6,Simulation!$P$6),RANDBETWEEN(Simulation!$N$5,Simulation!$P$5)),"")</f>
        <v>16</v>
      </c>
      <c r="AN68" s="44">
        <f t="shared" ca="1" si="65"/>
        <v>8</v>
      </c>
      <c r="AO68" s="44">
        <f t="shared" ca="1" si="19"/>
        <v>5</v>
      </c>
      <c r="AP68" s="27">
        <f t="shared" ca="1" si="20"/>
        <v>0.61522561938039866</v>
      </c>
      <c r="AQ68" s="44">
        <f t="shared" ca="1" si="21"/>
        <v>39</v>
      </c>
      <c r="AR68" s="44" t="str">
        <f ca="1">IF(AL68&lt;&gt;"",VLOOKUP(AQ68,'Players Stats'!$C$88:$D$127,2),"")</f>
        <v>Power Forward</v>
      </c>
      <c r="AS68" s="44" t="str">
        <f ca="1">IF(AL68&lt;&gt;"",VLOOKUP(AQ68,'Players Stats'!$C$88:$E$127,3),"")</f>
        <v>Tim Duncan</v>
      </c>
      <c r="AT68" s="27">
        <f t="shared" ca="1" si="22"/>
        <v>0.42515976419493773</v>
      </c>
      <c r="AU68" s="44">
        <f ca="1">IF(AL68&lt;&gt;"",VLOOKUP('Semi 2'!AQ68-5*('Semi 2'!AN68-1),'Players Stats'!$B$136:$J$140,1+AO68),"")</f>
        <v>0.15285000000000001</v>
      </c>
      <c r="AV68" s="44" t="str">
        <f t="shared" ca="1" si="66"/>
        <v>NO</v>
      </c>
      <c r="AW68" s="27">
        <f t="shared" ca="1" si="23"/>
        <v>0.84838756078916566</v>
      </c>
      <c r="AX68" s="44">
        <f ca="1">IF(AL68&lt;&gt;"",IF(AV68="NO",VLOOKUP(AQ68,'Players Stats'!$C$88:$I$127,7),""),"")</f>
        <v>7.0422535211267616E-3</v>
      </c>
      <c r="AY68" s="44">
        <f t="shared" ca="1" si="67"/>
        <v>2</v>
      </c>
      <c r="AZ68" s="27">
        <f t="shared" ca="1" si="24"/>
        <v>0.66033166407903399</v>
      </c>
      <c r="BA68" s="44">
        <f ca="1">IF(AV68="NO",VLOOKUP(AQ68,'Players Stats'!$C$88:$H$127,7-'Semi 2'!AY68),"")</f>
        <v>0.502</v>
      </c>
      <c r="BB68" s="44">
        <f t="shared" ca="1" si="68"/>
        <v>0</v>
      </c>
      <c r="BC68" s="27">
        <f t="shared" ca="1" si="25"/>
        <v>0.10186527239802079</v>
      </c>
      <c r="BD68" s="44" t="str">
        <f ca="1">IF(BC68="","",IF(BC68&lt;=VLOOKUP(AQ68,'Players Stats'!$C$88:$L$127,10),"YES","NO"))</f>
        <v>NO</v>
      </c>
      <c r="BE68" s="27" t="str">
        <f t="shared" ca="1" si="26"/>
        <v/>
      </c>
      <c r="BF68" s="44" t="str">
        <f ca="1">IF(BD68="YES",IF(BE68&lt;=VLOOKUP(AQ68,'Players Stats'!$C$88:$H$127,6),1,0),"")</f>
        <v/>
      </c>
      <c r="BG68" s="27" t="str">
        <f t="shared" ca="1" si="27"/>
        <v/>
      </c>
      <c r="BH68" s="44" t="str">
        <f ca="1">IF(AND(BD68="YES",BG68&lt;&gt;""),IF(BG68&lt;=VLOOKUP(AQ68,'Players Stats'!$C$88:$H$127,6),1,0),"")</f>
        <v/>
      </c>
      <c r="BI68" s="27">
        <f t="shared" ca="1" si="28"/>
        <v>5.5412457920719138E-2</v>
      </c>
      <c r="BJ68" s="44" t="str">
        <f ca="1">IF(BI68="","",IF(BI68&lt;=Simulation!$K$7,"YES","NO"))</f>
        <v>YES</v>
      </c>
      <c r="BK68" s="27" t="str">
        <f t="shared" ca="1" si="29"/>
        <v/>
      </c>
      <c r="BL68" s="44" t="str">
        <f ca="1">IF(BJ68="NO",IF(BK68&lt;=Simulation!$K$9,AN68,AO68),"")</f>
        <v/>
      </c>
      <c r="BN68" s="44">
        <f t="shared" ca="1" si="30"/>
        <v>22</v>
      </c>
      <c r="BO68" s="6" t="str">
        <f t="shared" ca="1" si="31"/>
        <v>-</v>
      </c>
      <c r="BP68" s="44">
        <f t="shared" ca="1" si="32"/>
        <v>24</v>
      </c>
      <c r="BR68" s="44">
        <f t="shared" ca="1" si="2"/>
        <v>22</v>
      </c>
      <c r="BS68" s="44" t="str">
        <f t="shared" ca="1" si="2"/>
        <v>-</v>
      </c>
      <c r="BT68" s="44">
        <f t="shared" ca="1" si="2"/>
        <v>24</v>
      </c>
      <c r="BU68" s="44"/>
      <c r="BV68" s="44" t="str">
        <f ca="1">IF(BV67&lt;&gt;"",IF(AND(BV67&lt;60*Simulation!$K$8, BV67+BW68&lt;60*Simulation!$K$8),BV67+BW68,""),"")</f>
        <v/>
      </c>
      <c r="BW68" s="44">
        <f ca="1">IF(BV67&lt;&gt;"",IF(AND(CV67&lt;&gt;"", BX67=CV67),RANDBETWEEN(Simulation!$N$6,Simulation!$P$6),RANDBETWEEN(Simulation!$N$5,Simulation!$P$5)),"")</f>
        <v>9</v>
      </c>
      <c r="BX68" s="44" t="str">
        <f t="shared" ca="1" si="69"/>
        <v/>
      </c>
      <c r="BY68" s="44" t="str">
        <f t="shared" ca="1" si="33"/>
        <v/>
      </c>
      <c r="BZ68" s="27" t="str">
        <f t="shared" ca="1" si="34"/>
        <v/>
      </c>
      <c r="CA68" s="44" t="str">
        <f t="shared" ca="1" si="35"/>
        <v/>
      </c>
      <c r="CB68" s="44" t="str">
        <f ca="1">IF(BV68&lt;&gt;"",VLOOKUP(CA68,'Players Stats'!$C$88:$D$127,2),"")</f>
        <v/>
      </c>
      <c r="CC68" s="44" t="str">
        <f ca="1">IF(BV68&lt;&gt;"",VLOOKUP(CA68,'Players Stats'!$C$88:$E$127,3),"")</f>
        <v/>
      </c>
      <c r="CD68" s="27" t="str">
        <f t="shared" ca="1" si="36"/>
        <v/>
      </c>
      <c r="CE68" s="44" t="str">
        <f ca="1">IF(BV68&lt;&gt;"",VLOOKUP('Semi 2'!CA68-5*('Semi 2'!BX68-1),'Players Stats'!$B$136:$J$140,1+BY68),"")</f>
        <v/>
      </c>
      <c r="CF68" s="44" t="str">
        <f t="shared" ca="1" si="70"/>
        <v/>
      </c>
      <c r="CG68" s="27" t="str">
        <f t="shared" ca="1" si="37"/>
        <v/>
      </c>
      <c r="CH68" s="44" t="str">
        <f ca="1">IF(BV68&lt;&gt;"",IF(CF68="NO",VLOOKUP(CA68,'Players Stats'!$C$88:$I$127,7),""),"")</f>
        <v/>
      </c>
      <c r="CI68" s="44" t="str">
        <f t="shared" ca="1" si="71"/>
        <v/>
      </c>
      <c r="CJ68" s="27" t="str">
        <f t="shared" ca="1" si="38"/>
        <v/>
      </c>
      <c r="CK68" s="44" t="str">
        <f ca="1">IF(CF68="NO",VLOOKUP(CA68,'Players Stats'!$C$88:$H$127,7-'Semi 2'!CI68),"")</f>
        <v/>
      </c>
      <c r="CL68" s="44" t="str">
        <f t="shared" ca="1" si="72"/>
        <v/>
      </c>
      <c r="CM68" s="27" t="str">
        <f t="shared" ca="1" si="39"/>
        <v/>
      </c>
      <c r="CN68" s="44" t="str">
        <f ca="1">IF(CM68="","",IF(CM68&lt;=VLOOKUP(CA68,'Players Stats'!$C$88:$L$127,10),"YES","NO"))</f>
        <v/>
      </c>
      <c r="CO68" s="27" t="str">
        <f t="shared" ca="1" si="40"/>
        <v/>
      </c>
      <c r="CP68" s="44" t="str">
        <f ca="1">IF(CN68="YES",IF(CO68&lt;=VLOOKUP(CA68,'Players Stats'!$C$88:$H$127,6),1,0),"")</f>
        <v/>
      </c>
      <c r="CQ68" s="27" t="str">
        <f t="shared" ca="1" si="41"/>
        <v/>
      </c>
      <c r="CR68" s="44" t="str">
        <f ca="1">IF(AND(CN68="YES",CQ68&lt;&gt;""),IF(CQ68&lt;=VLOOKUP(CA68,'Players Stats'!$C$88:$H$127,6),1,0),"")</f>
        <v/>
      </c>
      <c r="CS68" s="27" t="str">
        <f t="shared" ca="1" si="42"/>
        <v/>
      </c>
      <c r="CT68" s="44" t="str">
        <f ca="1">IF(CS68="","",IF(CS68&lt;=Simulation!$K$7,"YES","NO"))</f>
        <v/>
      </c>
      <c r="CU68" s="27" t="str">
        <f t="shared" ca="1" si="43"/>
        <v/>
      </c>
      <c r="CV68" s="44" t="str">
        <f ca="1">IF(CT68="NO",IF(CU68&lt;=Simulation!$K$9,BX68,BY68),"")</f>
        <v/>
      </c>
      <c r="CX68" s="44" t="str">
        <f t="shared" ca="1" si="44"/>
        <v/>
      </c>
      <c r="CY68" s="6" t="str">
        <f t="shared" ca="1" si="45"/>
        <v/>
      </c>
      <c r="CZ68" s="44" t="str">
        <f t="shared" ca="1" si="46"/>
        <v/>
      </c>
      <c r="DB68" s="44" t="str">
        <f t="shared" ca="1" si="3"/>
        <v/>
      </c>
      <c r="DC68" s="44" t="str">
        <f t="shared" ca="1" si="3"/>
        <v/>
      </c>
      <c r="DD68" s="44" t="str">
        <f t="shared" ca="1" si="3"/>
        <v/>
      </c>
      <c r="DE68" s="44"/>
      <c r="DF68" s="44">
        <f ca="1">IF(DF67&lt;&gt;"",IF(AND(DF67&lt;60*Simulation!$K$8, DF67+DG68&lt;60*Simulation!$K$8),DF67+DG68,""),"")</f>
        <v>799</v>
      </c>
      <c r="DG68" s="44">
        <f ca="1">IF(DF67&lt;&gt;"",IF(AND(EF67&lt;&gt;"", DH67=EF67),RANDBETWEEN(Simulation!$N$6,Simulation!$P$6),RANDBETWEEN(Simulation!$N$5,Simulation!$P$5)),"")</f>
        <v>9</v>
      </c>
      <c r="DH68" s="44">
        <f t="shared" ca="1" si="73"/>
        <v>8</v>
      </c>
      <c r="DI68" s="44">
        <f t="shared" ca="1" si="47"/>
        <v>5</v>
      </c>
      <c r="DJ68" s="27">
        <f t="shared" ca="1" si="48"/>
        <v>0.45963446163287169</v>
      </c>
      <c r="DK68" s="44">
        <f t="shared" ca="1" si="49"/>
        <v>38</v>
      </c>
      <c r="DL68" s="44" t="str">
        <f ca="1">IF(DF68&lt;&gt;"",VLOOKUP(DK68,'Players Stats'!$C$88:$D$127,2),"")</f>
        <v>Small Forward</v>
      </c>
      <c r="DM68" s="44" t="str">
        <f ca="1">IF(DF68&lt;&gt;"",VLOOKUP(DK68,'Players Stats'!$C$88:$E$127,3),"")</f>
        <v>Kawhi Leonard</v>
      </c>
      <c r="DN68" s="27">
        <f t="shared" ca="1" si="50"/>
        <v>0.72928107096479833</v>
      </c>
      <c r="DO68" s="44">
        <f ca="1">IF(DF68&lt;&gt;"",VLOOKUP('Semi 2'!DK68-5*('Semi 2'!DH68-1),'Players Stats'!$B$136:$J$140,1+DI68),"")</f>
        <v>0.13515000000000002</v>
      </c>
      <c r="DP68" s="44" t="str">
        <f t="shared" ca="1" si="74"/>
        <v>NO</v>
      </c>
      <c r="DQ68" s="27">
        <f t="shared" ca="1" si="51"/>
        <v>0.96008052829861157</v>
      </c>
      <c r="DR68" s="44">
        <f ca="1">IF(DF68&lt;&gt;"",IF(DP68="NO",VLOOKUP(DK68,'Players Stats'!$C$88:$I$127,7),""),"")</f>
        <v>0.24793388429752067</v>
      </c>
      <c r="DS68" s="44">
        <f t="shared" ca="1" si="75"/>
        <v>2</v>
      </c>
      <c r="DT68" s="27">
        <f t="shared" ca="1" si="52"/>
        <v>0.51962121036163789</v>
      </c>
      <c r="DU68" s="44">
        <f ca="1">IF(DP68="NO",VLOOKUP(DK68,'Players Stats'!$C$88:$H$127,7-'Semi 2'!DS68),"")</f>
        <v>0.49399999999999999</v>
      </c>
      <c r="DV68" s="44">
        <f t="shared" ca="1" si="76"/>
        <v>0</v>
      </c>
      <c r="DW68" s="27">
        <f t="shared" ca="1" si="53"/>
        <v>0.69577488754007266</v>
      </c>
      <c r="DX68" s="44" t="str">
        <f ca="1">IF(DW68="","",IF(DW68&lt;=VLOOKUP(DK68,'Players Stats'!$C$88:$L$127,10),"YES","NO"))</f>
        <v>NO</v>
      </c>
      <c r="DY68" s="27" t="str">
        <f t="shared" ca="1" si="54"/>
        <v/>
      </c>
      <c r="DZ68" s="44" t="str">
        <f ca="1">IF(DX68="YES",IF(DY68&lt;=VLOOKUP(DK68,'Players Stats'!$C$88:$H$127,6),1,0),"")</f>
        <v/>
      </c>
      <c r="EA68" s="27" t="str">
        <f t="shared" ca="1" si="55"/>
        <v/>
      </c>
      <c r="EB68" s="44" t="str">
        <f ca="1">IF(AND(DX68="YES",EA68&lt;&gt;""),IF(EA68&lt;=VLOOKUP(DK68,'Players Stats'!$C$88:$H$127,6),1,0),"")</f>
        <v/>
      </c>
      <c r="EC68" s="27">
        <f t="shared" ca="1" si="56"/>
        <v>0.95668815271374419</v>
      </c>
      <c r="ED68" s="44" t="str">
        <f ca="1">IF(EC68="","",IF(EC68&lt;=Simulation!$K$7,"YES","NO"))</f>
        <v>NO</v>
      </c>
      <c r="EE68" s="27">
        <f t="shared" ca="1" si="57"/>
        <v>0.28672177592930959</v>
      </c>
      <c r="EF68" s="44">
        <f ca="1">IF(ED68="NO",IF(EE68&lt;=Simulation!$K$9,DH68,DI68),"")</f>
        <v>8</v>
      </c>
      <c r="EH68" s="44">
        <f t="shared" ca="1" si="58"/>
        <v>34</v>
      </c>
      <c r="EI68" s="6" t="str">
        <f t="shared" ca="1" si="59"/>
        <v>-</v>
      </c>
      <c r="EJ68" s="44">
        <f t="shared" ca="1" si="60"/>
        <v>26</v>
      </c>
      <c r="EL68" s="44" t="str">
        <f t="shared" ca="1" si="4"/>
        <v/>
      </c>
      <c r="EM68" s="44" t="str">
        <f t="shared" ca="1" si="4"/>
        <v/>
      </c>
      <c r="EN68" s="44" t="str">
        <f t="shared" ca="1" si="4"/>
        <v/>
      </c>
    </row>
    <row r="69" spans="2:144">
      <c r="B69" s="44">
        <f ca="1">IF(B68&lt;&gt;"",IF(AND(B68&lt;60*Simulation!$K$8, B68+C69&lt;60*Simulation!$K$8),B68+C69,""),"")</f>
        <v>821</v>
      </c>
      <c r="C69" s="44">
        <f ca="1">IF(B68&lt;&gt;"",IF(AND(AB68&lt;&gt;"", D68=AB68),RANDBETWEEN(Simulation!$N$6,Simulation!$P$6),RANDBETWEEN(Simulation!$N$5,Simulation!$P$5)),"")</f>
        <v>10</v>
      </c>
      <c r="D69" s="44">
        <f t="shared" ca="1" si="61"/>
        <v>5</v>
      </c>
      <c r="E69" s="44">
        <f t="shared" ca="1" si="5"/>
        <v>8</v>
      </c>
      <c r="F69" s="27"/>
      <c r="G69" s="44">
        <f t="shared" ca="1" si="7"/>
        <v>21</v>
      </c>
      <c r="H69" s="44" t="str">
        <f ca="1">IF(B69&lt;&gt;"",VLOOKUP(G69,'Players Stats'!$C$88:$D$127,2),"")</f>
        <v>Point Guard</v>
      </c>
      <c r="I69" s="44" t="str">
        <f ca="1">IF(B69&lt;&gt;"",VLOOKUP(G69,'Players Stats'!$C$88:$E$127,3),"")</f>
        <v>Russell Westbrook</v>
      </c>
      <c r="J69" s="27">
        <f t="shared" ca="1" si="8"/>
        <v>0.25228198686373837</v>
      </c>
      <c r="K69" s="44">
        <f ca="1">IF(B69&lt;&gt;"",VLOOKUP('Semi 2'!G69-5*('Semi 2'!D69-1),'Players Stats'!$B$136:$J$140,1+E69),"")</f>
        <v>9.7650000000000001E-2</v>
      </c>
      <c r="L69" s="44" t="str">
        <f t="shared" ca="1" si="62"/>
        <v>NO</v>
      </c>
      <c r="M69" s="27">
        <f t="shared" ca="1" si="9"/>
        <v>0.89309794347689808</v>
      </c>
      <c r="N69" s="44">
        <f ca="1">IF(B69&lt;&gt;"",IF(L69="NO",VLOOKUP(G69,'Players Stats'!$C$88:$I$127,7),""),"")</f>
        <v>0.16517857142857145</v>
      </c>
      <c r="O69" s="44">
        <f t="shared" ca="1" si="63"/>
        <v>2</v>
      </c>
      <c r="P69" s="27">
        <f t="shared" ca="1" si="10"/>
        <v>0.54615895562358885</v>
      </c>
      <c r="Q69" s="44">
        <f ca="1">IF(L69="NO",VLOOKUP(G69,'Players Stats'!$C$88:$H$127,7-'Semi 2'!O69),"")</f>
        <v>0.438</v>
      </c>
      <c r="R69" s="44">
        <f t="shared" ca="1" si="64"/>
        <v>0</v>
      </c>
      <c r="S69" s="27">
        <f t="shared" ca="1" si="11"/>
        <v>0.29436216566742035</v>
      </c>
      <c r="T69" s="44" t="str">
        <f ca="1">IF(S69="","",IF(S69&lt;=VLOOKUP(G69,'Players Stats'!$C$88:$L$127,10),"YES","NO"))</f>
        <v>NO</v>
      </c>
      <c r="U69" s="27" t="str">
        <f t="shared" ca="1" si="12"/>
        <v/>
      </c>
      <c r="V69" s="44" t="str">
        <f ca="1">IF(T69="YES",IF(U69&lt;=VLOOKUP(G69,'Players Stats'!$C$88:$H$127,6),1,0),"")</f>
        <v/>
      </c>
      <c r="W69" s="27" t="str">
        <f t="shared" ca="1" si="13"/>
        <v/>
      </c>
      <c r="X69" s="44" t="str">
        <f ca="1">IF(AND(T69="YES",W69&lt;&gt;""),IF(W69&lt;=VLOOKUP(G69,'Players Stats'!$C$88:$H$127,6),1,0),"")</f>
        <v/>
      </c>
      <c r="Y69" s="27">
        <f t="shared" ca="1" si="14"/>
        <v>0.27162161050014166</v>
      </c>
      <c r="Z69" s="44" t="str">
        <f ca="1">IF(Y69="","",IF(Y69&lt;=Simulation!$K$7,"YES","NO"))</f>
        <v>NO</v>
      </c>
      <c r="AA69" s="27">
        <f t="shared" ca="1" si="15"/>
        <v>0.79108043015466201</v>
      </c>
      <c r="AB69" s="44">
        <f ca="1">IF(Z69="NO",IF(AA69&lt;=Simulation!$K$9,D69,E69),"")</f>
        <v>8</v>
      </c>
      <c r="AD69" s="44">
        <f t="shared" ca="1" si="16"/>
        <v>27</v>
      </c>
      <c r="AE69" s="6" t="str">
        <f t="shared" ca="1" si="17"/>
        <v>-</v>
      </c>
      <c r="AF69" s="44">
        <f t="shared" ca="1" si="18"/>
        <v>25</v>
      </c>
      <c r="AH69" s="44" t="str">
        <f t="shared" ca="1" si="77"/>
        <v/>
      </c>
      <c r="AI69" s="44" t="str">
        <f t="shared" ca="1" si="77"/>
        <v/>
      </c>
      <c r="AJ69" s="44" t="str">
        <f t="shared" ca="1" si="77"/>
        <v/>
      </c>
      <c r="AL69" s="44" t="str">
        <f ca="1">IF(AL68&lt;&gt;"",IF(AND(AL68&lt;60*Simulation!$K$8, AL68+AM69&lt;60*Simulation!$K$8),AL68+AM69,""),"")</f>
        <v/>
      </c>
      <c r="AM69" s="44">
        <f ca="1">IF(AL68&lt;&gt;"",IF(AND(BL68&lt;&gt;"", AN68=BL68),RANDBETWEEN(Simulation!$N$6,Simulation!$P$6),RANDBETWEEN(Simulation!$N$5,Simulation!$P$5)),"")</f>
        <v>17</v>
      </c>
      <c r="AN69" s="44" t="str">
        <f t="shared" ca="1" si="65"/>
        <v/>
      </c>
      <c r="AO69" s="44" t="str">
        <f t="shared" ca="1" si="19"/>
        <v/>
      </c>
      <c r="AP69" s="27"/>
      <c r="AQ69" s="44" t="str">
        <f t="shared" ca="1" si="21"/>
        <v/>
      </c>
      <c r="AR69" s="44" t="str">
        <f ca="1">IF(AL69&lt;&gt;"",VLOOKUP(AQ69,'Players Stats'!$C$88:$D$127,2),"")</f>
        <v/>
      </c>
      <c r="AS69" s="44" t="str">
        <f ca="1">IF(AL69&lt;&gt;"",VLOOKUP(AQ69,'Players Stats'!$C$88:$E$127,3),"")</f>
        <v/>
      </c>
      <c r="AT69" s="27" t="str">
        <f t="shared" ca="1" si="22"/>
        <v/>
      </c>
      <c r="AU69" s="44" t="str">
        <f ca="1">IF(AL69&lt;&gt;"",VLOOKUP('Semi 2'!AQ69-5*('Semi 2'!AN69-1),'Players Stats'!$B$136:$J$140,1+AO69),"")</f>
        <v/>
      </c>
      <c r="AV69" s="44" t="str">
        <f t="shared" ca="1" si="66"/>
        <v/>
      </c>
      <c r="AW69" s="27" t="str">
        <f t="shared" ca="1" si="23"/>
        <v/>
      </c>
      <c r="AX69" s="44" t="str">
        <f ca="1">IF(AL69&lt;&gt;"",IF(AV69="NO",VLOOKUP(AQ69,'Players Stats'!$C$88:$I$127,7),""),"")</f>
        <v/>
      </c>
      <c r="AY69" s="44" t="str">
        <f t="shared" ca="1" si="67"/>
        <v/>
      </c>
      <c r="AZ69" s="27" t="str">
        <f t="shared" ca="1" si="24"/>
        <v/>
      </c>
      <c r="BA69" s="44" t="str">
        <f ca="1">IF(AV69="NO",VLOOKUP(AQ69,'Players Stats'!$C$88:$H$127,7-'Semi 2'!AY69),"")</f>
        <v/>
      </c>
      <c r="BB69" s="44" t="str">
        <f t="shared" ca="1" si="68"/>
        <v/>
      </c>
      <c r="BC69" s="27" t="str">
        <f t="shared" ca="1" si="25"/>
        <v/>
      </c>
      <c r="BD69" s="44" t="str">
        <f ca="1">IF(BC69="","",IF(BC69&lt;=VLOOKUP(AQ69,'Players Stats'!$C$88:$L$127,10),"YES","NO"))</f>
        <v/>
      </c>
      <c r="BE69" s="27" t="str">
        <f t="shared" ca="1" si="26"/>
        <v/>
      </c>
      <c r="BF69" s="44" t="str">
        <f ca="1">IF(BD69="YES",IF(BE69&lt;=VLOOKUP(AQ69,'Players Stats'!$C$88:$H$127,6),1,0),"")</f>
        <v/>
      </c>
      <c r="BG69" s="27" t="str">
        <f t="shared" ca="1" si="27"/>
        <v/>
      </c>
      <c r="BH69" s="44" t="str">
        <f ca="1">IF(AND(BD69="YES",BG69&lt;&gt;""),IF(BG69&lt;=VLOOKUP(AQ69,'Players Stats'!$C$88:$H$127,6),1,0),"")</f>
        <v/>
      </c>
      <c r="BI69" s="27" t="str">
        <f t="shared" ca="1" si="28"/>
        <v/>
      </c>
      <c r="BJ69" s="44" t="str">
        <f ca="1">IF(BI69="","",IF(BI69&lt;=Simulation!$K$7,"YES","NO"))</f>
        <v/>
      </c>
      <c r="BK69" s="27" t="str">
        <f t="shared" ca="1" si="29"/>
        <v/>
      </c>
      <c r="BL69" s="44" t="str">
        <f ca="1">IF(BJ69="NO",IF(BK69&lt;=Simulation!$K$9,AN69,AO69),"")</f>
        <v/>
      </c>
      <c r="BN69" s="44" t="str">
        <f t="shared" ca="1" si="30"/>
        <v/>
      </c>
      <c r="BO69" s="6" t="str">
        <f t="shared" ca="1" si="31"/>
        <v/>
      </c>
      <c r="BP69" s="44" t="str">
        <f t="shared" ca="1" si="32"/>
        <v/>
      </c>
      <c r="BR69" s="44" t="str">
        <f t="shared" ca="1" si="2"/>
        <v/>
      </c>
      <c r="BS69" s="44" t="str">
        <f t="shared" ca="1" si="2"/>
        <v/>
      </c>
      <c r="BT69" s="44" t="str">
        <f t="shared" ca="1" si="2"/>
        <v/>
      </c>
      <c r="BU69" s="44"/>
      <c r="BV69" s="44" t="str">
        <f ca="1">IF(BV68&lt;&gt;"",IF(AND(BV68&lt;60*Simulation!$K$8, BV68+BW69&lt;60*Simulation!$K$8),BV68+BW69,""),"")</f>
        <v/>
      </c>
      <c r="BW69" s="44" t="str">
        <f ca="1">IF(BV68&lt;&gt;"",IF(AND(CV68&lt;&gt;"", BX68=CV68),RANDBETWEEN(Simulation!$N$6,Simulation!$P$6),RANDBETWEEN(Simulation!$N$5,Simulation!$P$5)),"")</f>
        <v/>
      </c>
      <c r="BX69" s="44" t="str">
        <f t="shared" ca="1" si="69"/>
        <v/>
      </c>
      <c r="BY69" s="44" t="str">
        <f t="shared" ca="1" si="33"/>
        <v/>
      </c>
      <c r="BZ69" s="27"/>
      <c r="CA69" s="44" t="str">
        <f t="shared" ca="1" si="35"/>
        <v/>
      </c>
      <c r="CB69" s="44" t="str">
        <f ca="1">IF(BV69&lt;&gt;"",VLOOKUP(CA69,'Players Stats'!$C$88:$D$127,2),"")</f>
        <v/>
      </c>
      <c r="CC69" s="44" t="str">
        <f ca="1">IF(BV69&lt;&gt;"",VLOOKUP(CA69,'Players Stats'!$C$88:$E$127,3),"")</f>
        <v/>
      </c>
      <c r="CD69" s="27" t="str">
        <f t="shared" ca="1" si="36"/>
        <v/>
      </c>
      <c r="CE69" s="44" t="str">
        <f ca="1">IF(BV69&lt;&gt;"",VLOOKUP('Semi 2'!CA69-5*('Semi 2'!BX69-1),'Players Stats'!$B$136:$J$140,1+BY69),"")</f>
        <v/>
      </c>
      <c r="CF69" s="44" t="str">
        <f t="shared" ca="1" si="70"/>
        <v/>
      </c>
      <c r="CG69" s="27" t="str">
        <f t="shared" ca="1" si="37"/>
        <v/>
      </c>
      <c r="CH69" s="44" t="str">
        <f ca="1">IF(BV69&lt;&gt;"",IF(CF69="NO",VLOOKUP(CA69,'Players Stats'!$C$88:$I$127,7),""),"")</f>
        <v/>
      </c>
      <c r="CI69" s="44" t="str">
        <f t="shared" ca="1" si="71"/>
        <v/>
      </c>
      <c r="CJ69" s="27" t="str">
        <f t="shared" ca="1" si="38"/>
        <v/>
      </c>
      <c r="CK69" s="44" t="str">
        <f ca="1">IF(CF69="NO",VLOOKUP(CA69,'Players Stats'!$C$88:$H$127,7-'Semi 2'!CI69),"")</f>
        <v/>
      </c>
      <c r="CL69" s="44" t="str">
        <f t="shared" ca="1" si="72"/>
        <v/>
      </c>
      <c r="CM69" s="27" t="str">
        <f t="shared" ca="1" si="39"/>
        <v/>
      </c>
      <c r="CN69" s="44" t="str">
        <f ca="1">IF(CM69="","",IF(CM69&lt;=VLOOKUP(CA69,'Players Stats'!$C$88:$L$127,10),"YES","NO"))</f>
        <v/>
      </c>
      <c r="CO69" s="27" t="str">
        <f t="shared" ca="1" si="40"/>
        <v/>
      </c>
      <c r="CP69" s="44" t="str">
        <f ca="1">IF(CN69="YES",IF(CO69&lt;=VLOOKUP(CA69,'Players Stats'!$C$88:$H$127,6),1,0),"")</f>
        <v/>
      </c>
      <c r="CQ69" s="27" t="str">
        <f t="shared" ca="1" si="41"/>
        <v/>
      </c>
      <c r="CR69" s="44" t="str">
        <f ca="1">IF(AND(CN69="YES",CQ69&lt;&gt;""),IF(CQ69&lt;=VLOOKUP(CA69,'Players Stats'!$C$88:$H$127,6),1,0),"")</f>
        <v/>
      </c>
      <c r="CS69" s="27" t="str">
        <f t="shared" ca="1" si="42"/>
        <v/>
      </c>
      <c r="CT69" s="44" t="str">
        <f ca="1">IF(CS69="","",IF(CS69&lt;=Simulation!$K$7,"YES","NO"))</f>
        <v/>
      </c>
      <c r="CU69" s="27" t="str">
        <f t="shared" ca="1" si="43"/>
        <v/>
      </c>
      <c r="CV69" s="44" t="str">
        <f ca="1">IF(CT69="NO",IF(CU69&lt;=Simulation!$K$9,BX69,BY69),"")</f>
        <v/>
      </c>
      <c r="CX69" s="44" t="str">
        <f t="shared" ca="1" si="44"/>
        <v/>
      </c>
      <c r="CY69" s="6" t="str">
        <f t="shared" ca="1" si="45"/>
        <v/>
      </c>
      <c r="CZ69" s="44" t="str">
        <f t="shared" ca="1" si="46"/>
        <v/>
      </c>
      <c r="DB69" s="44" t="str">
        <f t="shared" ca="1" si="3"/>
        <v/>
      </c>
      <c r="DC69" s="44" t="str">
        <f t="shared" ca="1" si="3"/>
        <v/>
      </c>
      <c r="DD69" s="44" t="str">
        <f t="shared" ca="1" si="3"/>
        <v/>
      </c>
      <c r="DE69" s="44"/>
      <c r="DF69" s="44">
        <f ca="1">IF(DF68&lt;&gt;"",IF(AND(DF68&lt;60*Simulation!$K$8, DF68+DG69&lt;60*Simulation!$K$8),DF68+DG69,""),"")</f>
        <v>806</v>
      </c>
      <c r="DG69" s="44">
        <f ca="1">IF(DF68&lt;&gt;"",IF(AND(EF68&lt;&gt;"", DH68=EF68),RANDBETWEEN(Simulation!$N$6,Simulation!$P$6),RANDBETWEEN(Simulation!$N$5,Simulation!$P$5)),"")</f>
        <v>7</v>
      </c>
      <c r="DH69" s="44">
        <f t="shared" ca="1" si="73"/>
        <v>8</v>
      </c>
      <c r="DI69" s="44">
        <f t="shared" ca="1" si="47"/>
        <v>5</v>
      </c>
      <c r="DJ69" s="27"/>
      <c r="DK69" s="44">
        <f t="shared" ca="1" si="49"/>
        <v>36</v>
      </c>
      <c r="DL69" s="44" t="str">
        <f ca="1">IF(DF69&lt;&gt;"",VLOOKUP(DK69,'Players Stats'!$C$88:$D$127,2),"")</f>
        <v>Point Guard</v>
      </c>
      <c r="DM69" s="44" t="str">
        <f ca="1">IF(DF69&lt;&gt;"",VLOOKUP(DK69,'Players Stats'!$C$88:$E$127,3),"")</f>
        <v>Danny Green</v>
      </c>
      <c r="DN69" s="27">
        <f t="shared" ca="1" si="50"/>
        <v>0.44967578364016925</v>
      </c>
      <c r="DO69" s="44">
        <f ca="1">IF(DF69&lt;&gt;"",VLOOKUP('Semi 2'!DK69-5*('Semi 2'!DH69-1),'Players Stats'!$B$136:$J$140,1+DI69),"")</f>
        <v>8.5750000000000007E-2</v>
      </c>
      <c r="DP69" s="44" t="str">
        <f t="shared" ca="1" si="74"/>
        <v>NO</v>
      </c>
      <c r="DQ69" s="27">
        <f t="shared" ca="1" si="51"/>
        <v>0.18381279774920234</v>
      </c>
      <c r="DR69" s="44">
        <f ca="1">IF(DF69&lt;&gt;"",IF(DP69="NO",VLOOKUP(DK69,'Players Stats'!$C$88:$I$127,7),""),"")</f>
        <v>0.38518518518518519</v>
      </c>
      <c r="DS69" s="44">
        <f t="shared" ca="1" si="75"/>
        <v>3</v>
      </c>
      <c r="DT69" s="27">
        <f t="shared" ca="1" si="52"/>
        <v>0.73816112449806082</v>
      </c>
      <c r="DU69" s="44">
        <f ca="1">IF(DP69="NO",VLOOKUP(DK69,'Players Stats'!$C$88:$H$127,7-'Semi 2'!DS69),"")</f>
        <v>0.42899999999999999</v>
      </c>
      <c r="DV69" s="44">
        <f t="shared" ca="1" si="76"/>
        <v>0</v>
      </c>
      <c r="DW69" s="27" t="str">
        <f t="shared" ca="1" si="53"/>
        <v/>
      </c>
      <c r="DX69" s="44" t="str">
        <f ca="1">IF(DW69="","",IF(DW69&lt;=VLOOKUP(DK69,'Players Stats'!$C$88:$L$127,10),"YES","NO"))</f>
        <v/>
      </c>
      <c r="DY69" s="27" t="str">
        <f t="shared" ca="1" si="54"/>
        <v/>
      </c>
      <c r="DZ69" s="44" t="str">
        <f ca="1">IF(DX69="YES",IF(DY69&lt;=VLOOKUP(DK69,'Players Stats'!$C$88:$H$127,6),1,0),"")</f>
        <v/>
      </c>
      <c r="EA69" s="27" t="str">
        <f t="shared" ca="1" si="55"/>
        <v/>
      </c>
      <c r="EB69" s="44" t="str">
        <f ca="1">IF(AND(DX69="YES",EA69&lt;&gt;""),IF(EA69&lt;=VLOOKUP(DK69,'Players Stats'!$C$88:$H$127,6),1,0),"")</f>
        <v/>
      </c>
      <c r="EC69" s="27" t="str">
        <f t="shared" ca="1" si="56"/>
        <v/>
      </c>
      <c r="ED69" s="44" t="str">
        <f ca="1">IF(EC69="","",IF(EC69&lt;=Simulation!$K$7,"YES","NO"))</f>
        <v/>
      </c>
      <c r="EE69" s="27" t="str">
        <f t="shared" ca="1" si="57"/>
        <v/>
      </c>
      <c r="EF69" s="44" t="str">
        <f ca="1">IF(ED69="NO",IF(EE69&lt;=Simulation!$K$9,DH69,DI69),"")</f>
        <v/>
      </c>
      <c r="EH69" s="44">
        <f t="shared" ca="1" si="58"/>
        <v>34</v>
      </c>
      <c r="EI69" s="6" t="str">
        <f t="shared" ca="1" si="59"/>
        <v>-</v>
      </c>
      <c r="EJ69" s="44">
        <f t="shared" ca="1" si="60"/>
        <v>26</v>
      </c>
      <c r="EL69" s="44" t="str">
        <f t="shared" ca="1" si="4"/>
        <v/>
      </c>
      <c r="EM69" s="44" t="str">
        <f t="shared" ca="1" si="4"/>
        <v/>
      </c>
      <c r="EN69" s="44" t="str">
        <f t="shared" ca="1" si="4"/>
        <v/>
      </c>
    </row>
    <row r="70" spans="2:144">
      <c r="B70" s="44">
        <f ca="1">IF(B69&lt;&gt;"",IF(AND(B69&lt;60*Simulation!$K$8, B69+C70&lt;60*Simulation!$K$8),B69+C70,""),"")</f>
        <v>832</v>
      </c>
      <c r="C70" s="44">
        <f ca="1">IF(B69&lt;&gt;"",IF(AND(AB69&lt;&gt;"", D69=AB69),RANDBETWEEN(Simulation!$N$6,Simulation!$P$6),RANDBETWEEN(Simulation!$N$5,Simulation!$P$5)),"")</f>
        <v>11</v>
      </c>
      <c r="D70" s="44">
        <f t="shared" ca="1" si="61"/>
        <v>8</v>
      </c>
      <c r="E70" s="44">
        <f t="shared" ca="1" si="5"/>
        <v>5</v>
      </c>
      <c r="F70" s="27">
        <f t="shared" ca="1" si="6"/>
        <v>0.62337529512773149</v>
      </c>
      <c r="G70" s="44">
        <f t="shared" ca="1" si="7"/>
        <v>39</v>
      </c>
      <c r="H70" s="44" t="str">
        <f ca="1">IF(B70&lt;&gt;"",VLOOKUP(G70,'Players Stats'!$C$88:$D$127,2),"")</f>
        <v>Power Forward</v>
      </c>
      <c r="I70" s="44" t="str">
        <f ca="1">IF(B70&lt;&gt;"",VLOOKUP(G70,'Players Stats'!$C$88:$E$127,3),"")</f>
        <v>Tim Duncan</v>
      </c>
      <c r="J70" s="27">
        <f t="shared" ca="1" si="8"/>
        <v>3.8176663266063837E-2</v>
      </c>
      <c r="K70" s="44">
        <f ca="1">IF(B70&lt;&gt;"",VLOOKUP('Semi 2'!G70-5*('Semi 2'!D70-1),'Players Stats'!$B$136:$J$140,1+E70),"")</f>
        <v>0.15285000000000001</v>
      </c>
      <c r="L70" s="44" t="str">
        <f t="shared" ca="1" si="62"/>
        <v>YES</v>
      </c>
      <c r="M70" s="27" t="str">
        <f t="shared" ca="1" si="9"/>
        <v/>
      </c>
      <c r="N70" s="44" t="str">
        <f ca="1">IF(B70&lt;&gt;"",IF(L70="NO",VLOOKUP(G70,'Players Stats'!$C$88:$I$127,7),""),"")</f>
        <v/>
      </c>
      <c r="O70" s="44" t="str">
        <f t="shared" ca="1" si="63"/>
        <v/>
      </c>
      <c r="P70" s="27" t="str">
        <f t="shared" ca="1" si="10"/>
        <v/>
      </c>
      <c r="Q70" s="44" t="str">
        <f ca="1">IF(L70="NO",VLOOKUP(G70,'Players Stats'!$C$88:$H$127,7-'Semi 2'!O70),"")</f>
        <v/>
      </c>
      <c r="R70" s="44" t="str">
        <f t="shared" ca="1" si="64"/>
        <v/>
      </c>
      <c r="S70" s="27" t="str">
        <f t="shared" ca="1" si="11"/>
        <v/>
      </c>
      <c r="T70" s="44" t="str">
        <f ca="1">IF(S70="","",IF(S70&lt;=VLOOKUP(G70,'Players Stats'!$C$88:$L$127,10),"YES","NO"))</f>
        <v/>
      </c>
      <c r="U70" s="27" t="str">
        <f t="shared" ca="1" si="12"/>
        <v/>
      </c>
      <c r="V70" s="44" t="str">
        <f ca="1">IF(T70="YES",IF(U70&lt;=VLOOKUP(G70,'Players Stats'!$C$88:$H$127,6),1,0),"")</f>
        <v/>
      </c>
      <c r="W70" s="27" t="str">
        <f t="shared" ca="1" si="13"/>
        <v/>
      </c>
      <c r="X70" s="44" t="str">
        <f ca="1">IF(AND(T70="YES",W70&lt;&gt;""),IF(W70&lt;=VLOOKUP(G70,'Players Stats'!$C$88:$H$127,6),1,0),"")</f>
        <v/>
      </c>
      <c r="Y70" s="27" t="str">
        <f t="shared" ca="1" si="14"/>
        <v/>
      </c>
      <c r="Z70" s="44" t="str">
        <f ca="1">IF(Y70="","",IF(Y70&lt;=Simulation!$K$7,"YES","NO"))</f>
        <v/>
      </c>
      <c r="AA70" s="27" t="str">
        <f t="shared" ca="1" si="15"/>
        <v/>
      </c>
      <c r="AB70" s="44" t="str">
        <f ca="1">IF(Z70="NO",IF(AA70&lt;=Simulation!$K$9,D70,E70),"")</f>
        <v/>
      </c>
      <c r="AD70" s="44">
        <f t="shared" ca="1" si="16"/>
        <v>27</v>
      </c>
      <c r="AE70" s="6" t="str">
        <f t="shared" ca="1" si="17"/>
        <v>-</v>
      </c>
      <c r="AF70" s="44">
        <f t="shared" ca="1" si="18"/>
        <v>25</v>
      </c>
      <c r="AH70" s="44" t="str">
        <f t="shared" ca="1" si="77"/>
        <v/>
      </c>
      <c r="AI70" s="44" t="str">
        <f t="shared" ca="1" si="77"/>
        <v/>
      </c>
      <c r="AJ70" s="44" t="str">
        <f t="shared" ca="1" si="77"/>
        <v/>
      </c>
      <c r="AL70" s="44" t="str">
        <f ca="1">IF(AL69&lt;&gt;"",IF(AND(AL69&lt;60*Simulation!$K$8, AL69+AM70&lt;60*Simulation!$K$8),AL69+AM70,""),"")</f>
        <v/>
      </c>
      <c r="AM70" s="44" t="str">
        <f ca="1">IF(AL69&lt;&gt;"",IF(AND(BL69&lt;&gt;"", AN69=BL69),RANDBETWEEN(Simulation!$N$6,Simulation!$P$6),RANDBETWEEN(Simulation!$N$5,Simulation!$P$5)),"")</f>
        <v/>
      </c>
      <c r="AN70" s="44" t="str">
        <f t="shared" ca="1" si="65"/>
        <v/>
      </c>
      <c r="AO70" s="44" t="str">
        <f t="shared" ca="1" si="19"/>
        <v/>
      </c>
      <c r="AP70" s="27" t="str">
        <f t="shared" ref="AP70:AP90" ca="1" si="78">IF(AL70&lt;&gt;"",RAND(),"")</f>
        <v/>
      </c>
      <c r="AQ70" s="44" t="str">
        <f t="shared" ca="1" si="21"/>
        <v/>
      </c>
      <c r="AR70" s="44" t="str">
        <f ca="1">IF(AL70&lt;&gt;"",VLOOKUP(AQ70,'Players Stats'!$C$88:$D$127,2),"")</f>
        <v/>
      </c>
      <c r="AS70" s="44" t="str">
        <f ca="1">IF(AL70&lt;&gt;"",VLOOKUP(AQ70,'Players Stats'!$C$88:$E$127,3),"")</f>
        <v/>
      </c>
      <c r="AT70" s="27" t="str">
        <f t="shared" ca="1" si="22"/>
        <v/>
      </c>
      <c r="AU70" s="44" t="str">
        <f ca="1">IF(AL70&lt;&gt;"",VLOOKUP('Semi 2'!AQ70-5*('Semi 2'!AN70-1),'Players Stats'!$B$136:$J$140,1+AO70),"")</f>
        <v/>
      </c>
      <c r="AV70" s="44" t="str">
        <f t="shared" ca="1" si="66"/>
        <v/>
      </c>
      <c r="AW70" s="27" t="str">
        <f t="shared" ca="1" si="23"/>
        <v/>
      </c>
      <c r="AX70" s="44" t="str">
        <f ca="1">IF(AL70&lt;&gt;"",IF(AV70="NO",VLOOKUP(AQ70,'Players Stats'!$C$88:$I$127,7),""),"")</f>
        <v/>
      </c>
      <c r="AY70" s="44" t="str">
        <f t="shared" ca="1" si="67"/>
        <v/>
      </c>
      <c r="AZ70" s="27" t="str">
        <f t="shared" ca="1" si="24"/>
        <v/>
      </c>
      <c r="BA70" s="44" t="str">
        <f ca="1">IF(AV70="NO",VLOOKUP(AQ70,'Players Stats'!$C$88:$H$127,7-'Semi 2'!AY70),"")</f>
        <v/>
      </c>
      <c r="BB70" s="44" t="str">
        <f t="shared" ca="1" si="68"/>
        <v/>
      </c>
      <c r="BC70" s="27" t="str">
        <f t="shared" ca="1" si="25"/>
        <v/>
      </c>
      <c r="BD70" s="44" t="str">
        <f ca="1">IF(BC70="","",IF(BC70&lt;=VLOOKUP(AQ70,'Players Stats'!$C$88:$L$127,10),"YES","NO"))</f>
        <v/>
      </c>
      <c r="BE70" s="27" t="str">
        <f t="shared" ca="1" si="26"/>
        <v/>
      </c>
      <c r="BF70" s="44" t="str">
        <f ca="1">IF(BD70="YES",IF(BE70&lt;=VLOOKUP(AQ70,'Players Stats'!$C$88:$H$127,6),1,0),"")</f>
        <v/>
      </c>
      <c r="BG70" s="27" t="str">
        <f t="shared" ca="1" si="27"/>
        <v/>
      </c>
      <c r="BH70" s="44" t="str">
        <f ca="1">IF(AND(BD70="YES",BG70&lt;&gt;""),IF(BG70&lt;=VLOOKUP(AQ70,'Players Stats'!$C$88:$H$127,6),1,0),"")</f>
        <v/>
      </c>
      <c r="BI70" s="27" t="str">
        <f t="shared" ca="1" si="28"/>
        <v/>
      </c>
      <c r="BJ70" s="44" t="str">
        <f ca="1">IF(BI70="","",IF(BI70&lt;=Simulation!$K$7,"YES","NO"))</f>
        <v/>
      </c>
      <c r="BK70" s="27" t="str">
        <f t="shared" ca="1" si="29"/>
        <v/>
      </c>
      <c r="BL70" s="44" t="str">
        <f ca="1">IF(BJ70="NO",IF(BK70&lt;=Simulation!$K$9,AN70,AO70),"")</f>
        <v/>
      </c>
      <c r="BN70" s="44" t="str">
        <f t="shared" ca="1" si="30"/>
        <v/>
      </c>
      <c r="BO70" s="6" t="str">
        <f t="shared" ca="1" si="31"/>
        <v/>
      </c>
      <c r="BP70" s="44" t="str">
        <f t="shared" ca="1" si="32"/>
        <v/>
      </c>
      <c r="BR70" s="44" t="str">
        <f t="shared" ca="1" si="2"/>
        <v/>
      </c>
      <c r="BS70" s="44" t="str">
        <f t="shared" ca="1" si="2"/>
        <v/>
      </c>
      <c r="BT70" s="44" t="str">
        <f t="shared" ca="1" si="2"/>
        <v/>
      </c>
      <c r="BU70" s="44"/>
      <c r="BV70" s="44" t="str">
        <f ca="1">IF(BV69&lt;&gt;"",IF(AND(BV69&lt;60*Simulation!$K$8, BV69+BW70&lt;60*Simulation!$K$8),BV69+BW70,""),"")</f>
        <v/>
      </c>
      <c r="BW70" s="44" t="str">
        <f ca="1">IF(BV69&lt;&gt;"",IF(AND(CV69&lt;&gt;"", BX69=CV69),RANDBETWEEN(Simulation!$N$6,Simulation!$P$6),RANDBETWEEN(Simulation!$N$5,Simulation!$P$5)),"")</f>
        <v/>
      </c>
      <c r="BX70" s="44" t="str">
        <f t="shared" ca="1" si="69"/>
        <v/>
      </c>
      <c r="BY70" s="44" t="str">
        <f t="shared" ca="1" si="33"/>
        <v/>
      </c>
      <c r="BZ70" s="27" t="str">
        <f t="shared" ref="BZ70:BZ90" ca="1" si="79">IF(BV70&lt;&gt;"",RAND(),"")</f>
        <v/>
      </c>
      <c r="CA70" s="44" t="str">
        <f t="shared" ca="1" si="35"/>
        <v/>
      </c>
      <c r="CB70" s="44" t="str">
        <f ca="1">IF(BV70&lt;&gt;"",VLOOKUP(CA70,'Players Stats'!$C$88:$D$127,2),"")</f>
        <v/>
      </c>
      <c r="CC70" s="44" t="str">
        <f ca="1">IF(BV70&lt;&gt;"",VLOOKUP(CA70,'Players Stats'!$C$88:$E$127,3),"")</f>
        <v/>
      </c>
      <c r="CD70" s="27" t="str">
        <f t="shared" ca="1" si="36"/>
        <v/>
      </c>
      <c r="CE70" s="44" t="str">
        <f ca="1">IF(BV70&lt;&gt;"",VLOOKUP('Semi 2'!CA70-5*('Semi 2'!BX70-1),'Players Stats'!$B$136:$J$140,1+BY70),"")</f>
        <v/>
      </c>
      <c r="CF70" s="44" t="str">
        <f t="shared" ca="1" si="70"/>
        <v/>
      </c>
      <c r="CG70" s="27" t="str">
        <f t="shared" ca="1" si="37"/>
        <v/>
      </c>
      <c r="CH70" s="44" t="str">
        <f ca="1">IF(BV70&lt;&gt;"",IF(CF70="NO",VLOOKUP(CA70,'Players Stats'!$C$88:$I$127,7),""),"")</f>
        <v/>
      </c>
      <c r="CI70" s="44" t="str">
        <f t="shared" ca="1" si="71"/>
        <v/>
      </c>
      <c r="CJ70" s="27" t="str">
        <f t="shared" ca="1" si="38"/>
        <v/>
      </c>
      <c r="CK70" s="44" t="str">
        <f ca="1">IF(CF70="NO",VLOOKUP(CA70,'Players Stats'!$C$88:$H$127,7-'Semi 2'!CI70),"")</f>
        <v/>
      </c>
      <c r="CL70" s="44" t="str">
        <f t="shared" ca="1" si="72"/>
        <v/>
      </c>
      <c r="CM70" s="27" t="str">
        <f t="shared" ca="1" si="39"/>
        <v/>
      </c>
      <c r="CN70" s="44" t="str">
        <f ca="1">IF(CM70="","",IF(CM70&lt;=VLOOKUP(CA70,'Players Stats'!$C$88:$L$127,10),"YES","NO"))</f>
        <v/>
      </c>
      <c r="CO70" s="27" t="str">
        <f t="shared" ca="1" si="40"/>
        <v/>
      </c>
      <c r="CP70" s="44" t="str">
        <f ca="1">IF(CN70="YES",IF(CO70&lt;=VLOOKUP(CA70,'Players Stats'!$C$88:$H$127,6),1,0),"")</f>
        <v/>
      </c>
      <c r="CQ70" s="27" t="str">
        <f t="shared" ca="1" si="41"/>
        <v/>
      </c>
      <c r="CR70" s="44" t="str">
        <f ca="1">IF(AND(CN70="YES",CQ70&lt;&gt;""),IF(CQ70&lt;=VLOOKUP(CA70,'Players Stats'!$C$88:$H$127,6),1,0),"")</f>
        <v/>
      </c>
      <c r="CS70" s="27" t="str">
        <f t="shared" ca="1" si="42"/>
        <v/>
      </c>
      <c r="CT70" s="44" t="str">
        <f ca="1">IF(CS70="","",IF(CS70&lt;=Simulation!$K$7,"YES","NO"))</f>
        <v/>
      </c>
      <c r="CU70" s="27" t="str">
        <f t="shared" ca="1" si="43"/>
        <v/>
      </c>
      <c r="CV70" s="44" t="str">
        <f ca="1">IF(CT70="NO",IF(CU70&lt;=Simulation!$K$9,BX70,BY70),"")</f>
        <v/>
      </c>
      <c r="CX70" s="44" t="str">
        <f t="shared" ca="1" si="44"/>
        <v/>
      </c>
      <c r="CY70" s="6" t="str">
        <f t="shared" ca="1" si="45"/>
        <v/>
      </c>
      <c r="CZ70" s="44" t="str">
        <f t="shared" ca="1" si="46"/>
        <v/>
      </c>
      <c r="DB70" s="44" t="str">
        <f t="shared" ca="1" si="3"/>
        <v/>
      </c>
      <c r="DC70" s="44" t="str">
        <f t="shared" ca="1" si="3"/>
        <v/>
      </c>
      <c r="DD70" s="44" t="str">
        <f t="shared" ca="1" si="3"/>
        <v/>
      </c>
      <c r="DE70" s="44"/>
      <c r="DF70" s="44">
        <f ca="1">IF(DF69&lt;&gt;"",IF(AND(DF69&lt;60*Simulation!$K$8, DF69+DG70&lt;60*Simulation!$K$8),DF69+DG70,""),"")</f>
        <v>822</v>
      </c>
      <c r="DG70" s="44">
        <f ca="1">IF(DF69&lt;&gt;"",IF(AND(EF69&lt;&gt;"", DH69=EF69),RANDBETWEEN(Simulation!$N$6,Simulation!$P$6),RANDBETWEEN(Simulation!$N$5,Simulation!$P$5)),"")</f>
        <v>16</v>
      </c>
      <c r="DH70" s="44">
        <f t="shared" ca="1" si="73"/>
        <v>5</v>
      </c>
      <c r="DI70" s="44">
        <f t="shared" ca="1" si="47"/>
        <v>8</v>
      </c>
      <c r="DJ70" s="27">
        <f t="shared" ref="DJ70:DJ90" ca="1" si="80">IF(DF70&lt;&gt;"",RAND(),"")</f>
        <v>0.55482086077091353</v>
      </c>
      <c r="DK70" s="44">
        <f t="shared" ca="1" si="49"/>
        <v>23</v>
      </c>
      <c r="DL70" s="44" t="str">
        <f ca="1">IF(DF70&lt;&gt;"",VLOOKUP(DK70,'Players Stats'!$C$88:$D$127,2),"")</f>
        <v>Small Forward</v>
      </c>
      <c r="DM70" s="44" t="str">
        <f ca="1">IF(DF70&lt;&gt;"",VLOOKUP(DK70,'Players Stats'!$C$88:$E$127,3),"")</f>
        <v>Kevin Durant</v>
      </c>
      <c r="DN70" s="27">
        <f t="shared" ca="1" si="50"/>
        <v>0.41890230595788203</v>
      </c>
      <c r="DO70" s="44">
        <f ca="1">IF(DF70&lt;&gt;"",VLOOKUP('Semi 2'!DK70-5*('Semi 2'!DH70-1),'Players Stats'!$B$136:$J$140,1+DI70),"")</f>
        <v>0.123</v>
      </c>
      <c r="DP70" s="44" t="str">
        <f t="shared" ca="1" si="74"/>
        <v>NO</v>
      </c>
      <c r="DQ70" s="27">
        <f t="shared" ca="1" si="51"/>
        <v>0.31423891338484722</v>
      </c>
      <c r="DR70" s="44">
        <f ca="1">IF(DF70&lt;&gt;"",IF(DP70="NO",VLOOKUP(DK70,'Players Stats'!$C$88:$I$127,7),""),"")</f>
        <v>0.18807339449541285</v>
      </c>
      <c r="DS70" s="44">
        <f t="shared" ca="1" si="75"/>
        <v>2</v>
      </c>
      <c r="DT70" s="27">
        <f t="shared" ca="1" si="52"/>
        <v>0.62727292331452567</v>
      </c>
      <c r="DU70" s="44">
        <f ca="1">IF(DP70="NO",VLOOKUP(DK70,'Players Stats'!$C$88:$H$127,7-'Semi 2'!DS70),"")</f>
        <v>0.51</v>
      </c>
      <c r="DV70" s="44">
        <f t="shared" ca="1" si="76"/>
        <v>0</v>
      </c>
      <c r="DW70" s="27">
        <f t="shared" ca="1" si="53"/>
        <v>8.3112175058057014E-2</v>
      </c>
      <c r="DX70" s="44" t="str">
        <f ca="1">IF(DW70="","",IF(DW70&lt;=VLOOKUP(DK70,'Players Stats'!$C$88:$L$127,10),"YES","NO"))</f>
        <v>NO</v>
      </c>
      <c r="DY70" s="27" t="str">
        <f t="shared" ca="1" si="54"/>
        <v/>
      </c>
      <c r="DZ70" s="44" t="str">
        <f ca="1">IF(DX70="YES",IF(DY70&lt;=VLOOKUP(DK70,'Players Stats'!$C$88:$H$127,6),1,0),"")</f>
        <v/>
      </c>
      <c r="EA70" s="27" t="str">
        <f t="shared" ca="1" si="55"/>
        <v/>
      </c>
      <c r="EB70" s="44" t="str">
        <f ca="1">IF(AND(DX70="YES",EA70&lt;&gt;""),IF(EA70&lt;=VLOOKUP(DK70,'Players Stats'!$C$88:$H$127,6),1,0),"")</f>
        <v/>
      </c>
      <c r="EC70" s="27">
        <f t="shared" ca="1" si="56"/>
        <v>0.11117054675709837</v>
      </c>
      <c r="ED70" s="44" t="str">
        <f ca="1">IF(EC70="","",IF(EC70&lt;=Simulation!$K$7,"YES","NO"))</f>
        <v>NO</v>
      </c>
      <c r="EE70" s="27">
        <f t="shared" ca="1" si="57"/>
        <v>0.65880792639671604</v>
      </c>
      <c r="EF70" s="44">
        <f ca="1">IF(ED70="NO",IF(EE70&lt;=Simulation!$K$9,DH70,DI70),"")</f>
        <v>8</v>
      </c>
      <c r="EH70" s="44">
        <f t="shared" ca="1" si="58"/>
        <v>34</v>
      </c>
      <c r="EI70" s="6" t="str">
        <f t="shared" ca="1" si="59"/>
        <v>-</v>
      </c>
      <c r="EJ70" s="44">
        <f t="shared" ca="1" si="60"/>
        <v>26</v>
      </c>
      <c r="EL70" s="44" t="str">
        <f t="shared" ca="1" si="4"/>
        <v/>
      </c>
      <c r="EM70" s="44" t="str">
        <f t="shared" ca="1" si="4"/>
        <v/>
      </c>
      <c r="EN70" s="44" t="str">
        <f t="shared" ca="1" si="4"/>
        <v/>
      </c>
    </row>
    <row r="71" spans="2:144">
      <c r="B71" s="44">
        <f ca="1">IF(B70&lt;&gt;"",IF(AND(B70&lt;60*Simulation!$K$8, B70+C71&lt;60*Simulation!$K$8),B70+C71,""),"")</f>
        <v>840</v>
      </c>
      <c r="C71" s="44">
        <f ca="1">IF(B70&lt;&gt;"",IF(AND(AB70&lt;&gt;"", D70=AB70),RANDBETWEEN(Simulation!$N$6,Simulation!$P$6),RANDBETWEEN(Simulation!$N$5,Simulation!$P$5)),"")</f>
        <v>8</v>
      </c>
      <c r="D71" s="44">
        <f t="shared" ca="1" si="61"/>
        <v>5</v>
      </c>
      <c r="E71" s="44">
        <f t="shared" ca="1" si="5"/>
        <v>8</v>
      </c>
      <c r="F71" s="27">
        <f t="shared" ca="1" si="6"/>
        <v>0.20083669708210583</v>
      </c>
      <c r="G71" s="44">
        <f t="shared" ca="1" si="7"/>
        <v>22</v>
      </c>
      <c r="H71" s="44" t="str">
        <f ca="1">IF(B71&lt;&gt;"",VLOOKUP(G71,'Players Stats'!$C$88:$D$127,2),"")</f>
        <v>Shooting Guard</v>
      </c>
      <c r="I71" s="44" t="str">
        <f ca="1">IF(B71&lt;&gt;"",VLOOKUP(G71,'Players Stats'!$C$88:$E$127,3),"")</f>
        <v>Thabo Sefolosha</v>
      </c>
      <c r="J71" s="27">
        <f t="shared" ca="1" si="8"/>
        <v>2.0319488434872301E-4</v>
      </c>
      <c r="K71" s="44">
        <f ca="1">IF(B71&lt;&gt;"",VLOOKUP('Semi 2'!G71-5*('Semi 2'!D71-1),'Players Stats'!$B$136:$J$140,1+E71),"")</f>
        <v>4.4549999999999999E-2</v>
      </c>
      <c r="L71" s="44" t="str">
        <f t="shared" ca="1" si="62"/>
        <v>YES</v>
      </c>
      <c r="M71" s="27" t="str">
        <f t="shared" ca="1" si="9"/>
        <v/>
      </c>
      <c r="N71" s="44" t="str">
        <f ca="1">IF(B71&lt;&gt;"",IF(L71="NO",VLOOKUP(G71,'Players Stats'!$C$88:$I$127,7),""),"")</f>
        <v/>
      </c>
      <c r="O71" s="44" t="str">
        <f t="shared" ca="1" si="63"/>
        <v/>
      </c>
      <c r="P71" s="27" t="str">
        <f t="shared" ca="1" si="10"/>
        <v/>
      </c>
      <c r="Q71" s="44" t="str">
        <f ca="1">IF(L71="NO",VLOOKUP(G71,'Players Stats'!$C$88:$H$127,7-'Semi 2'!O71),"")</f>
        <v/>
      </c>
      <c r="R71" s="44" t="str">
        <f t="shared" ca="1" si="64"/>
        <v/>
      </c>
      <c r="S71" s="27" t="str">
        <f t="shared" ca="1" si="11"/>
        <v/>
      </c>
      <c r="T71" s="44" t="str">
        <f ca="1">IF(S71="","",IF(S71&lt;=VLOOKUP(G71,'Players Stats'!$C$88:$L$127,10),"YES","NO"))</f>
        <v/>
      </c>
      <c r="U71" s="27" t="str">
        <f t="shared" ca="1" si="12"/>
        <v/>
      </c>
      <c r="V71" s="44" t="str">
        <f ca="1">IF(T71="YES",IF(U71&lt;=VLOOKUP(G71,'Players Stats'!$C$88:$H$127,6),1,0),"")</f>
        <v/>
      </c>
      <c r="W71" s="27" t="str">
        <f t="shared" ca="1" si="13"/>
        <v/>
      </c>
      <c r="X71" s="44" t="str">
        <f ca="1">IF(AND(T71="YES",W71&lt;&gt;""),IF(W71&lt;=VLOOKUP(G71,'Players Stats'!$C$88:$H$127,6),1,0),"")</f>
        <v/>
      </c>
      <c r="Y71" s="27" t="str">
        <f t="shared" ca="1" si="14"/>
        <v/>
      </c>
      <c r="Z71" s="44" t="str">
        <f ca="1">IF(Y71="","",IF(Y71&lt;=Simulation!$K$7,"YES","NO"))</f>
        <v/>
      </c>
      <c r="AA71" s="27" t="str">
        <f t="shared" ca="1" si="15"/>
        <v/>
      </c>
      <c r="AB71" s="44" t="str">
        <f ca="1">IF(Z71="NO",IF(AA71&lt;=Simulation!$K$9,D71,E71),"")</f>
        <v/>
      </c>
      <c r="AD71" s="44">
        <f t="shared" ca="1" si="16"/>
        <v>27</v>
      </c>
      <c r="AE71" s="6" t="str">
        <f t="shared" ca="1" si="17"/>
        <v>-</v>
      </c>
      <c r="AF71" s="44">
        <f t="shared" ca="1" si="18"/>
        <v>25</v>
      </c>
      <c r="AH71" s="44" t="str">
        <f t="shared" ca="1" si="77"/>
        <v/>
      </c>
      <c r="AI71" s="44" t="str">
        <f t="shared" ca="1" si="77"/>
        <v/>
      </c>
      <c r="AJ71" s="44" t="str">
        <f t="shared" ca="1" si="77"/>
        <v/>
      </c>
      <c r="AL71" s="44" t="str">
        <f ca="1">IF(AL70&lt;&gt;"",IF(AND(AL70&lt;60*Simulation!$K$8, AL70+AM71&lt;60*Simulation!$K$8),AL70+AM71,""),"")</f>
        <v/>
      </c>
      <c r="AM71" s="44" t="str">
        <f ca="1">IF(AL70&lt;&gt;"",IF(AND(BL70&lt;&gt;"", AN70=BL70),RANDBETWEEN(Simulation!$N$6,Simulation!$P$6),RANDBETWEEN(Simulation!$N$5,Simulation!$P$5)),"")</f>
        <v/>
      </c>
      <c r="AN71" s="44" t="str">
        <f t="shared" ca="1" si="65"/>
        <v/>
      </c>
      <c r="AO71" s="44" t="str">
        <f t="shared" ca="1" si="19"/>
        <v/>
      </c>
      <c r="AP71" s="27" t="str">
        <f t="shared" ca="1" si="78"/>
        <v/>
      </c>
      <c r="AQ71" s="44" t="str">
        <f t="shared" ca="1" si="21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22"/>
        <v/>
      </c>
      <c r="AU71" s="44" t="str">
        <f ca="1">IF(AL71&lt;&gt;"",VLOOKUP('Semi 2'!AQ71-5*('Semi 2'!AN71-1),'Players Stats'!$B$136:$J$140,1+AO71),"")</f>
        <v/>
      </c>
      <c r="AV71" s="44" t="str">
        <f t="shared" ca="1" si="66"/>
        <v/>
      </c>
      <c r="AW71" s="27" t="str">
        <f t="shared" ca="1" si="23"/>
        <v/>
      </c>
      <c r="AX71" s="44" t="str">
        <f ca="1">IF(AL71&lt;&gt;"",IF(AV71="NO",VLOOKUP(AQ71,'Players Stats'!$C$88:$I$127,7),""),"")</f>
        <v/>
      </c>
      <c r="AY71" s="44" t="str">
        <f t="shared" ca="1" si="67"/>
        <v/>
      </c>
      <c r="AZ71" s="27" t="str">
        <f t="shared" ca="1" si="24"/>
        <v/>
      </c>
      <c r="BA71" s="44" t="str">
        <f ca="1">IF(AV71="NO",VLOOKUP(AQ71,'Players Stats'!$C$88:$H$127,7-'Semi 2'!AY71),"")</f>
        <v/>
      </c>
      <c r="BB71" s="44" t="str">
        <f t="shared" ca="1" si="68"/>
        <v/>
      </c>
      <c r="BC71" s="27" t="str">
        <f t="shared" ca="1" si="25"/>
        <v/>
      </c>
      <c r="BD71" s="44" t="str">
        <f ca="1">IF(BC71="","",IF(BC71&lt;=VLOOKUP(AQ71,'Players Stats'!$C$88:$L$127,10),"YES","NO"))</f>
        <v/>
      </c>
      <c r="BE71" s="27" t="str">
        <f t="shared" ca="1" si="26"/>
        <v/>
      </c>
      <c r="BF71" s="44" t="str">
        <f ca="1">IF(BD71="YES",IF(BE71&lt;=VLOOKUP(AQ71,'Players Stats'!$C$88:$H$127,6),1,0),"")</f>
        <v/>
      </c>
      <c r="BG71" s="27" t="str">
        <f t="shared" ca="1" si="27"/>
        <v/>
      </c>
      <c r="BH71" s="44" t="str">
        <f ca="1">IF(AND(BD71="YES",BG71&lt;&gt;""),IF(BG71&lt;=VLOOKUP(AQ71,'Players Stats'!$C$88:$H$127,6),1,0),"")</f>
        <v/>
      </c>
      <c r="BI71" s="27" t="str">
        <f t="shared" ca="1" si="28"/>
        <v/>
      </c>
      <c r="BJ71" s="44" t="str">
        <f ca="1">IF(BI71="","",IF(BI71&lt;=Simulation!$K$7,"YES","NO"))</f>
        <v/>
      </c>
      <c r="BK71" s="27" t="str">
        <f t="shared" ca="1" si="29"/>
        <v/>
      </c>
      <c r="BL71" s="44" t="str">
        <f ca="1">IF(BJ71="NO",IF(BK71&lt;=Simulation!$K$9,AN71,AO71),"")</f>
        <v/>
      </c>
      <c r="BN71" s="44" t="str">
        <f t="shared" ca="1" si="30"/>
        <v/>
      </c>
      <c r="BO71" s="6" t="str">
        <f t="shared" ca="1" si="31"/>
        <v/>
      </c>
      <c r="BP71" s="44" t="str">
        <f t="shared" ca="1" si="32"/>
        <v/>
      </c>
      <c r="BR71" s="44" t="str">
        <f t="shared" ca="1" si="2"/>
        <v/>
      </c>
      <c r="BS71" s="44" t="str">
        <f t="shared" ca="1" si="2"/>
        <v/>
      </c>
      <c r="BT71" s="44" t="str">
        <f t="shared" ca="1" si="2"/>
        <v/>
      </c>
      <c r="BU71" s="44"/>
      <c r="BV71" s="44" t="str">
        <f ca="1">IF(BV70&lt;&gt;"",IF(AND(BV70&lt;60*Simulation!$K$8, BV70+BW71&lt;60*Simulation!$K$8),BV70+BW71,""),"")</f>
        <v/>
      </c>
      <c r="BW71" s="44" t="str">
        <f ca="1">IF(BV70&lt;&gt;"",IF(AND(CV70&lt;&gt;"", BX70=CV70),RANDBETWEEN(Simulation!$N$6,Simulation!$P$6),RANDBETWEEN(Simulation!$N$5,Simulation!$P$5)),"")</f>
        <v/>
      </c>
      <c r="BX71" s="44" t="str">
        <f t="shared" ca="1" si="69"/>
        <v/>
      </c>
      <c r="BY71" s="44" t="str">
        <f t="shared" ca="1" si="33"/>
        <v/>
      </c>
      <c r="BZ71" s="27" t="str">
        <f t="shared" ca="1" si="79"/>
        <v/>
      </c>
      <c r="CA71" s="44" t="str">
        <f t="shared" ca="1" si="35"/>
        <v/>
      </c>
      <c r="CB71" s="44" t="str">
        <f ca="1">IF(BV71&lt;&gt;"",VLOOKUP(CA71,'Players Stats'!$C$88:$D$127,2),"")</f>
        <v/>
      </c>
      <c r="CC71" s="44" t="str">
        <f ca="1">IF(BV71&lt;&gt;"",VLOOKUP(CA71,'Players Stats'!$C$88:$E$127,3),"")</f>
        <v/>
      </c>
      <c r="CD71" s="27" t="str">
        <f t="shared" ca="1" si="36"/>
        <v/>
      </c>
      <c r="CE71" s="44" t="str">
        <f ca="1">IF(BV71&lt;&gt;"",VLOOKUP('Semi 2'!CA71-5*('Semi 2'!BX71-1),'Players Stats'!$B$136:$J$140,1+BY71),"")</f>
        <v/>
      </c>
      <c r="CF71" s="44" t="str">
        <f t="shared" ca="1" si="70"/>
        <v/>
      </c>
      <c r="CG71" s="27" t="str">
        <f t="shared" ca="1" si="37"/>
        <v/>
      </c>
      <c r="CH71" s="44" t="str">
        <f ca="1">IF(BV71&lt;&gt;"",IF(CF71="NO",VLOOKUP(CA71,'Players Stats'!$C$88:$I$127,7),""),"")</f>
        <v/>
      </c>
      <c r="CI71" s="44" t="str">
        <f t="shared" ca="1" si="71"/>
        <v/>
      </c>
      <c r="CJ71" s="27" t="str">
        <f t="shared" ca="1" si="38"/>
        <v/>
      </c>
      <c r="CK71" s="44" t="str">
        <f ca="1">IF(CF71="NO",VLOOKUP(CA71,'Players Stats'!$C$88:$H$127,7-'Semi 2'!CI71),"")</f>
        <v/>
      </c>
      <c r="CL71" s="44" t="str">
        <f t="shared" ca="1" si="72"/>
        <v/>
      </c>
      <c r="CM71" s="27" t="str">
        <f t="shared" ca="1" si="39"/>
        <v/>
      </c>
      <c r="CN71" s="44" t="str">
        <f ca="1">IF(CM71="","",IF(CM71&lt;=VLOOKUP(CA71,'Players Stats'!$C$88:$L$127,10),"YES","NO"))</f>
        <v/>
      </c>
      <c r="CO71" s="27" t="str">
        <f t="shared" ca="1" si="40"/>
        <v/>
      </c>
      <c r="CP71" s="44" t="str">
        <f ca="1">IF(CN71="YES",IF(CO71&lt;=VLOOKUP(CA71,'Players Stats'!$C$88:$H$127,6),1,0),"")</f>
        <v/>
      </c>
      <c r="CQ71" s="27" t="str">
        <f t="shared" ca="1" si="41"/>
        <v/>
      </c>
      <c r="CR71" s="44" t="str">
        <f ca="1">IF(AND(CN71="YES",CQ71&lt;&gt;""),IF(CQ71&lt;=VLOOKUP(CA71,'Players Stats'!$C$88:$H$127,6),1,0),"")</f>
        <v/>
      </c>
      <c r="CS71" s="27" t="str">
        <f t="shared" ca="1" si="42"/>
        <v/>
      </c>
      <c r="CT71" s="44" t="str">
        <f ca="1">IF(CS71="","",IF(CS71&lt;=Simulation!$K$7,"YES","NO"))</f>
        <v/>
      </c>
      <c r="CU71" s="27" t="str">
        <f t="shared" ca="1" si="43"/>
        <v/>
      </c>
      <c r="CV71" s="44" t="str">
        <f ca="1">IF(CT71="NO",IF(CU71&lt;=Simulation!$K$9,BX71,BY71),"")</f>
        <v/>
      </c>
      <c r="CX71" s="44" t="str">
        <f t="shared" ca="1" si="44"/>
        <v/>
      </c>
      <c r="CY71" s="6" t="str">
        <f t="shared" ca="1" si="45"/>
        <v/>
      </c>
      <c r="CZ71" s="44" t="str">
        <f t="shared" ca="1" si="46"/>
        <v/>
      </c>
      <c r="DB71" s="44" t="str">
        <f t="shared" ca="1" si="3"/>
        <v/>
      </c>
      <c r="DC71" s="44" t="str">
        <f t="shared" ca="1" si="3"/>
        <v/>
      </c>
      <c r="DD71" s="44" t="str">
        <f t="shared" ca="1" si="3"/>
        <v/>
      </c>
      <c r="DE71" s="44"/>
      <c r="DF71" s="44">
        <f ca="1">IF(DF70&lt;&gt;"",IF(AND(DF70&lt;60*Simulation!$K$8, DF70+DG71&lt;60*Simulation!$K$8),DF70+DG71,""),"")</f>
        <v>845</v>
      </c>
      <c r="DG71" s="44">
        <f ca="1">IF(DF70&lt;&gt;"",IF(AND(EF70&lt;&gt;"", DH70=EF70),RANDBETWEEN(Simulation!$N$6,Simulation!$P$6),RANDBETWEEN(Simulation!$N$5,Simulation!$P$5)),"")</f>
        <v>23</v>
      </c>
      <c r="DH71" s="44">
        <f t="shared" ca="1" si="73"/>
        <v>8</v>
      </c>
      <c r="DI71" s="44">
        <f t="shared" ca="1" si="47"/>
        <v>5</v>
      </c>
      <c r="DJ71" s="27">
        <f t="shared" ca="1" si="80"/>
        <v>0.99873179842710424</v>
      </c>
      <c r="DK71" s="44">
        <f t="shared" ca="1" si="49"/>
        <v>40</v>
      </c>
      <c r="DL71" s="44" t="str">
        <f ca="1">IF(DF71&lt;&gt;"",VLOOKUP(DK71,'Players Stats'!$C$88:$D$127,2),"")</f>
        <v>Center</v>
      </c>
      <c r="DM71" s="44" t="str">
        <f ca="1">IF(DF71&lt;&gt;"",VLOOKUP(DK71,'Players Stats'!$C$88:$E$127,3),"")</f>
        <v>Tiago Splitter</v>
      </c>
      <c r="DN71" s="27">
        <f t="shared" ca="1" si="50"/>
        <v>0.44137589764025698</v>
      </c>
      <c r="DO71" s="44">
        <f ca="1">IF(DF71&lt;&gt;"",VLOOKUP('Semi 2'!DK71-5*('Semi 2'!DH71-1),'Players Stats'!$B$136:$J$140,1+DI71),"")</f>
        <v>0.10355</v>
      </c>
      <c r="DP71" s="44" t="str">
        <f t="shared" ca="1" si="74"/>
        <v>NO</v>
      </c>
      <c r="DQ71" s="27">
        <f t="shared" ca="1" si="51"/>
        <v>0.15388155075074161</v>
      </c>
      <c r="DR71" s="44">
        <f ca="1">IF(DF71&lt;&gt;"",IF(DP71="NO",VLOOKUP(DK71,'Players Stats'!$C$88:$I$127,7),""),"")</f>
        <v>0</v>
      </c>
      <c r="DS71" s="44">
        <f t="shared" ca="1" si="75"/>
        <v>2</v>
      </c>
      <c r="DT71" s="27">
        <f t="shared" ca="1" si="52"/>
        <v>0.61159805267737166</v>
      </c>
      <c r="DU71" s="44">
        <f ca="1">IF(DP71="NO",VLOOKUP(DK71,'Players Stats'!$C$88:$H$127,7-'Semi 2'!DS71),"")</f>
        <v>0.56000000000000005</v>
      </c>
      <c r="DV71" s="44">
        <f t="shared" ca="1" si="76"/>
        <v>0</v>
      </c>
      <c r="DW71" s="27">
        <f t="shared" ca="1" si="53"/>
        <v>0.92605303436563002</v>
      </c>
      <c r="DX71" s="44" t="str">
        <f ca="1">IF(DW71="","",IF(DW71&lt;=VLOOKUP(DK71,'Players Stats'!$C$88:$L$127,10),"YES","NO"))</f>
        <v>NO</v>
      </c>
      <c r="DY71" s="27" t="str">
        <f t="shared" ca="1" si="54"/>
        <v/>
      </c>
      <c r="DZ71" s="44" t="str">
        <f ca="1">IF(DX71="YES",IF(DY71&lt;=VLOOKUP(DK71,'Players Stats'!$C$88:$H$127,6),1,0),"")</f>
        <v/>
      </c>
      <c r="EA71" s="27" t="str">
        <f t="shared" ca="1" si="55"/>
        <v/>
      </c>
      <c r="EB71" s="44" t="str">
        <f ca="1">IF(AND(DX71="YES",EA71&lt;&gt;""),IF(EA71&lt;=VLOOKUP(DK71,'Players Stats'!$C$88:$H$127,6),1,0),"")</f>
        <v/>
      </c>
      <c r="EC71" s="27">
        <f t="shared" ca="1" si="56"/>
        <v>0.24931553027265141</v>
      </c>
      <c r="ED71" s="44" t="str">
        <f ca="1">IF(EC71="","",IF(EC71&lt;=Simulation!$K$7,"YES","NO"))</f>
        <v>NO</v>
      </c>
      <c r="EE71" s="27">
        <f t="shared" ca="1" si="57"/>
        <v>0.18539567693855807</v>
      </c>
      <c r="EF71" s="44">
        <f ca="1">IF(ED71="NO",IF(EE71&lt;=Simulation!$K$9,DH71,DI71),"")</f>
        <v>8</v>
      </c>
      <c r="EH71" s="44">
        <f t="shared" ca="1" si="58"/>
        <v>34</v>
      </c>
      <c r="EI71" s="6" t="str">
        <f t="shared" ca="1" si="59"/>
        <v>-</v>
      </c>
      <c r="EJ71" s="44">
        <f t="shared" ca="1" si="60"/>
        <v>26</v>
      </c>
      <c r="EL71" s="44" t="str">
        <f t="shared" ca="1" si="4"/>
        <v/>
      </c>
      <c r="EM71" s="44" t="str">
        <f t="shared" ca="1" si="4"/>
        <v/>
      </c>
      <c r="EN71" s="44" t="str">
        <f t="shared" ca="1" si="4"/>
        <v/>
      </c>
    </row>
    <row r="72" spans="2:144">
      <c r="B72" s="44">
        <f ca="1">IF(B71&lt;&gt;"",IF(AND(B71&lt;60*Simulation!$K$8, B71+C72&lt;60*Simulation!$K$8),B71+C72,""),"")</f>
        <v>857</v>
      </c>
      <c r="C72" s="44">
        <f ca="1">IF(B71&lt;&gt;"",IF(AND(AB71&lt;&gt;"", D71=AB71),RANDBETWEEN(Simulation!$N$6,Simulation!$P$6),RANDBETWEEN(Simulation!$N$5,Simulation!$P$5)),"")</f>
        <v>17</v>
      </c>
      <c r="D72" s="44">
        <f t="shared" ca="1" si="61"/>
        <v>8</v>
      </c>
      <c r="E72" s="44">
        <f t="shared" ca="1" si="5"/>
        <v>5</v>
      </c>
      <c r="F72" s="27">
        <f t="shared" ca="1" si="6"/>
        <v>0.74113042896719905</v>
      </c>
      <c r="G72" s="44">
        <f t="shared" ca="1" si="7"/>
        <v>39</v>
      </c>
      <c r="H72" s="44" t="str">
        <f ca="1">IF(B72&lt;&gt;"",VLOOKUP(G72,'Players Stats'!$C$88:$D$127,2),"")</f>
        <v>Power Forward</v>
      </c>
      <c r="I72" s="44" t="str">
        <f ca="1">IF(B72&lt;&gt;"",VLOOKUP(G72,'Players Stats'!$C$88:$E$127,3),"")</f>
        <v>Tim Duncan</v>
      </c>
      <c r="J72" s="27">
        <f t="shared" ca="1" si="8"/>
        <v>0.722203746300773</v>
      </c>
      <c r="K72" s="44">
        <f ca="1">IF(B72&lt;&gt;"",VLOOKUP('Semi 2'!G72-5*('Semi 2'!D72-1),'Players Stats'!$B$136:$J$140,1+E72),"")</f>
        <v>0.15285000000000001</v>
      </c>
      <c r="L72" s="44" t="str">
        <f t="shared" ca="1" si="62"/>
        <v>NO</v>
      </c>
      <c r="M72" s="27">
        <f t="shared" ca="1" si="9"/>
        <v>0.76730337424424311</v>
      </c>
      <c r="N72" s="44">
        <f ca="1">IF(B72&lt;&gt;"",IF(L72="NO",VLOOKUP(G72,'Players Stats'!$C$88:$I$127,7),""),"")</f>
        <v>7.0422535211267616E-3</v>
      </c>
      <c r="O72" s="44">
        <f t="shared" ca="1" si="63"/>
        <v>2</v>
      </c>
      <c r="P72" s="27">
        <f t="shared" ca="1" si="10"/>
        <v>0.38112097317556903</v>
      </c>
      <c r="Q72" s="44">
        <f ca="1">IF(L72="NO",VLOOKUP(G72,'Players Stats'!$C$88:$H$127,7-'Semi 2'!O72),"")</f>
        <v>0.502</v>
      </c>
      <c r="R72" s="44">
        <f t="shared" ca="1" si="64"/>
        <v>2</v>
      </c>
      <c r="S72" s="27">
        <f t="shared" ca="1" si="11"/>
        <v>0.5329144297035987</v>
      </c>
      <c r="T72" s="44" t="str">
        <f ca="1">IF(S72="","",IF(S72&lt;=VLOOKUP(G72,'Players Stats'!$C$88:$L$127,10),"YES","NO"))</f>
        <v>NO</v>
      </c>
      <c r="U72" s="27" t="str">
        <f t="shared" ca="1" si="12"/>
        <v/>
      </c>
      <c r="V72" s="44" t="str">
        <f ca="1">IF(T72="YES",IF(U72&lt;=VLOOKUP(G72,'Players Stats'!$C$88:$H$127,6),1,0),"")</f>
        <v/>
      </c>
      <c r="W72" s="27" t="str">
        <f t="shared" ca="1" si="13"/>
        <v/>
      </c>
      <c r="X72" s="44" t="str">
        <f ca="1">IF(AND(T72="YES",W72&lt;&gt;""),IF(W72&lt;=VLOOKUP(G72,'Players Stats'!$C$88:$H$127,6),1,0),"")</f>
        <v/>
      </c>
      <c r="Y72" s="27" t="str">
        <f t="shared" ca="1" si="14"/>
        <v/>
      </c>
      <c r="Z72" s="44" t="str">
        <f ca="1">IF(Y72="","",IF(Y72&lt;=Simulation!$K$7,"YES","NO"))</f>
        <v/>
      </c>
      <c r="AA72" s="27" t="str">
        <f t="shared" ca="1" si="15"/>
        <v/>
      </c>
      <c r="AB72" s="44" t="str">
        <f ca="1">IF(Z72="NO",IF(AA72&lt;=Simulation!$K$9,D72,E72),"")</f>
        <v/>
      </c>
      <c r="AD72" s="44">
        <f t="shared" ca="1" si="16"/>
        <v>27</v>
      </c>
      <c r="AE72" s="6" t="str">
        <f t="shared" ca="1" si="17"/>
        <v>-</v>
      </c>
      <c r="AF72" s="44">
        <f t="shared" ca="1" si="18"/>
        <v>27</v>
      </c>
      <c r="AH72" s="44" t="str">
        <f t="shared" ca="1" si="77"/>
        <v/>
      </c>
      <c r="AI72" s="44" t="str">
        <f t="shared" ca="1" si="77"/>
        <v/>
      </c>
      <c r="AJ72" s="44" t="str">
        <f t="shared" ca="1" si="77"/>
        <v/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65"/>
        <v/>
      </c>
      <c r="AO72" s="44" t="str">
        <f t="shared" ca="1" si="19"/>
        <v/>
      </c>
      <c r="AP72" s="27" t="str">
        <f t="shared" ca="1" si="78"/>
        <v/>
      </c>
      <c r="AQ72" s="44" t="str">
        <f t="shared" ca="1" si="21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22"/>
        <v/>
      </c>
      <c r="AU72" s="44" t="str">
        <f ca="1">IF(AL72&lt;&gt;"",VLOOKUP('Semi 2'!AQ72-5*('Semi 2'!AN72-1),'Players Stats'!$B$136:$J$140,1+AO72),"")</f>
        <v/>
      </c>
      <c r="AV72" s="44" t="str">
        <f t="shared" ca="1" si="66"/>
        <v/>
      </c>
      <c r="AW72" s="27" t="str">
        <f t="shared" ca="1" si="23"/>
        <v/>
      </c>
      <c r="AX72" s="44" t="str">
        <f ca="1">IF(AL72&lt;&gt;"",IF(AV72="NO",VLOOKUP(AQ72,'Players Stats'!$C$88:$I$127,7),""),"")</f>
        <v/>
      </c>
      <c r="AY72" s="44" t="str">
        <f t="shared" ca="1" si="67"/>
        <v/>
      </c>
      <c r="AZ72" s="27" t="str">
        <f t="shared" ca="1" si="24"/>
        <v/>
      </c>
      <c r="BA72" s="44" t="str">
        <f ca="1">IF(AV72="NO",VLOOKUP(AQ72,'Players Stats'!$C$88:$H$127,7-'Semi 2'!AY72),"")</f>
        <v/>
      </c>
      <c r="BB72" s="44" t="str">
        <f t="shared" ca="1" si="68"/>
        <v/>
      </c>
      <c r="BC72" s="27" t="str">
        <f t="shared" ca="1" si="25"/>
        <v/>
      </c>
      <c r="BD72" s="44" t="str">
        <f ca="1">IF(BC72="","",IF(BC72&lt;=VLOOKUP(AQ72,'Players Stats'!$C$88:$L$127,10),"YES","NO"))</f>
        <v/>
      </c>
      <c r="BE72" s="27" t="str">
        <f t="shared" ca="1" si="26"/>
        <v/>
      </c>
      <c r="BF72" s="44" t="str">
        <f ca="1">IF(BD72="YES",IF(BE72&lt;=VLOOKUP(AQ72,'Players Stats'!$C$88:$H$127,6),1,0),"")</f>
        <v/>
      </c>
      <c r="BG72" s="27" t="str">
        <f t="shared" ca="1" si="27"/>
        <v/>
      </c>
      <c r="BH72" s="44" t="str">
        <f ca="1">IF(AND(BD72="YES",BG72&lt;&gt;""),IF(BG72&lt;=VLOOKUP(AQ72,'Players Stats'!$C$88:$H$127,6),1,0),"")</f>
        <v/>
      </c>
      <c r="BI72" s="27" t="str">
        <f t="shared" ca="1" si="28"/>
        <v/>
      </c>
      <c r="BJ72" s="44" t="str">
        <f ca="1">IF(BI72="","",IF(BI72&lt;=Simulation!$K$7,"YES","NO"))</f>
        <v/>
      </c>
      <c r="BK72" s="27" t="str">
        <f t="shared" ca="1" si="29"/>
        <v/>
      </c>
      <c r="BL72" s="44" t="str">
        <f ca="1">IF(BJ72="NO",IF(BK72&lt;=Simulation!$K$9,AN72,AO72),"")</f>
        <v/>
      </c>
      <c r="BN72" s="44" t="str">
        <f t="shared" ca="1" si="30"/>
        <v/>
      </c>
      <c r="BO72" s="6" t="str">
        <f t="shared" ca="1" si="31"/>
        <v/>
      </c>
      <c r="BP72" s="44" t="str">
        <f t="shared" ca="1" si="32"/>
        <v/>
      </c>
      <c r="BR72" s="44" t="str">
        <f t="shared" ca="1" si="2"/>
        <v/>
      </c>
      <c r="BS72" s="44" t="str">
        <f t="shared" ca="1" si="2"/>
        <v/>
      </c>
      <c r="BT72" s="44" t="str">
        <f t="shared" ca="1" si="2"/>
        <v/>
      </c>
      <c r="BU72" s="44"/>
      <c r="BV72" s="44" t="str">
        <f ca="1">IF(BV71&lt;&gt;"",IF(AND(BV71&lt;60*Simulation!$K$8, BV71+BW72&lt;60*Simulation!$K$8),BV71+BW72,""),"")</f>
        <v/>
      </c>
      <c r="BW72" s="44" t="str">
        <f ca="1">IF(BV71&lt;&gt;"",IF(AND(CV71&lt;&gt;"", BX71=CV71),RANDBETWEEN(Simulation!$N$6,Simulation!$P$6),RANDBETWEEN(Simulation!$N$5,Simulation!$P$5)),"")</f>
        <v/>
      </c>
      <c r="BX72" s="44" t="str">
        <f t="shared" ca="1" si="69"/>
        <v/>
      </c>
      <c r="BY72" s="44" t="str">
        <f t="shared" ca="1" si="33"/>
        <v/>
      </c>
      <c r="BZ72" s="27" t="str">
        <f t="shared" ca="1" si="79"/>
        <v/>
      </c>
      <c r="CA72" s="44" t="str">
        <f t="shared" ca="1" si="35"/>
        <v/>
      </c>
      <c r="CB72" s="44" t="str">
        <f ca="1">IF(BV72&lt;&gt;"",VLOOKUP(CA72,'Players Stats'!$C$88:$D$127,2),"")</f>
        <v/>
      </c>
      <c r="CC72" s="44" t="str">
        <f ca="1">IF(BV72&lt;&gt;"",VLOOKUP(CA72,'Players Stats'!$C$88:$E$127,3),"")</f>
        <v/>
      </c>
      <c r="CD72" s="27" t="str">
        <f t="shared" ca="1" si="36"/>
        <v/>
      </c>
      <c r="CE72" s="44" t="str">
        <f ca="1">IF(BV72&lt;&gt;"",VLOOKUP('Semi 2'!CA72-5*('Semi 2'!BX72-1),'Players Stats'!$B$136:$J$140,1+BY72),"")</f>
        <v/>
      </c>
      <c r="CF72" s="44" t="str">
        <f t="shared" ca="1" si="70"/>
        <v/>
      </c>
      <c r="CG72" s="27" t="str">
        <f t="shared" ca="1" si="37"/>
        <v/>
      </c>
      <c r="CH72" s="44" t="str">
        <f ca="1">IF(BV72&lt;&gt;"",IF(CF72="NO",VLOOKUP(CA72,'Players Stats'!$C$88:$I$127,7),""),"")</f>
        <v/>
      </c>
      <c r="CI72" s="44" t="str">
        <f t="shared" ca="1" si="71"/>
        <v/>
      </c>
      <c r="CJ72" s="27" t="str">
        <f t="shared" ca="1" si="38"/>
        <v/>
      </c>
      <c r="CK72" s="44" t="str">
        <f ca="1">IF(CF72="NO",VLOOKUP(CA72,'Players Stats'!$C$88:$H$127,7-'Semi 2'!CI72),"")</f>
        <v/>
      </c>
      <c r="CL72" s="44" t="str">
        <f t="shared" ca="1" si="72"/>
        <v/>
      </c>
      <c r="CM72" s="27" t="str">
        <f t="shared" ca="1" si="39"/>
        <v/>
      </c>
      <c r="CN72" s="44" t="str">
        <f ca="1">IF(CM72="","",IF(CM72&lt;=VLOOKUP(CA72,'Players Stats'!$C$88:$L$127,10),"YES","NO"))</f>
        <v/>
      </c>
      <c r="CO72" s="27" t="str">
        <f t="shared" ca="1" si="40"/>
        <v/>
      </c>
      <c r="CP72" s="44" t="str">
        <f ca="1">IF(CN72="YES",IF(CO72&lt;=VLOOKUP(CA72,'Players Stats'!$C$88:$H$127,6),1,0),"")</f>
        <v/>
      </c>
      <c r="CQ72" s="27" t="str">
        <f t="shared" ca="1" si="41"/>
        <v/>
      </c>
      <c r="CR72" s="44" t="str">
        <f ca="1">IF(AND(CN72="YES",CQ72&lt;&gt;""),IF(CQ72&lt;=VLOOKUP(CA72,'Players Stats'!$C$88:$H$127,6),1,0),"")</f>
        <v/>
      </c>
      <c r="CS72" s="27" t="str">
        <f t="shared" ca="1" si="42"/>
        <v/>
      </c>
      <c r="CT72" s="44" t="str">
        <f ca="1">IF(CS72="","",IF(CS72&lt;=Simulation!$K$7,"YES","NO"))</f>
        <v/>
      </c>
      <c r="CU72" s="27" t="str">
        <f t="shared" ca="1" si="43"/>
        <v/>
      </c>
      <c r="CV72" s="44" t="str">
        <f ca="1">IF(CT72="NO",IF(CU72&lt;=Simulation!$K$9,BX72,BY72),"")</f>
        <v/>
      </c>
      <c r="CX72" s="44" t="str">
        <f t="shared" ca="1" si="44"/>
        <v/>
      </c>
      <c r="CY72" s="6" t="str">
        <f t="shared" ca="1" si="45"/>
        <v/>
      </c>
      <c r="CZ72" s="44" t="str">
        <f t="shared" ca="1" si="46"/>
        <v/>
      </c>
      <c r="DB72" s="44" t="str">
        <f t="shared" ca="1" si="3"/>
        <v/>
      </c>
      <c r="DC72" s="44" t="str">
        <f t="shared" ca="1" si="3"/>
        <v/>
      </c>
      <c r="DD72" s="44" t="str">
        <f t="shared" ca="1" si="3"/>
        <v/>
      </c>
      <c r="DE72" s="44"/>
      <c r="DF72" s="44">
        <f ca="1">IF(DF71&lt;&gt;"",IF(AND(DF71&lt;60*Simulation!$K$8, DF71+DG72&lt;60*Simulation!$K$8),DF71+DG72,""),"")</f>
        <v>866</v>
      </c>
      <c r="DG72" s="44">
        <f ca="1">IF(DF71&lt;&gt;"",IF(AND(EF71&lt;&gt;"", DH71=EF71),RANDBETWEEN(Simulation!$N$6,Simulation!$P$6),RANDBETWEEN(Simulation!$N$5,Simulation!$P$5)),"")</f>
        <v>21</v>
      </c>
      <c r="DH72" s="44">
        <f t="shared" ca="1" si="73"/>
        <v>8</v>
      </c>
      <c r="DI72" s="44">
        <f t="shared" ca="1" si="47"/>
        <v>5</v>
      </c>
      <c r="DJ72" s="27">
        <f t="shared" ca="1" si="80"/>
        <v>9.2317563626971411E-2</v>
      </c>
      <c r="DK72" s="44">
        <f t="shared" ca="1" si="49"/>
        <v>36</v>
      </c>
      <c r="DL72" s="44" t="str">
        <f ca="1">IF(DF72&lt;&gt;"",VLOOKUP(DK72,'Players Stats'!$C$88:$D$127,2),"")</f>
        <v>Point Guard</v>
      </c>
      <c r="DM72" s="44" t="str">
        <f ca="1">IF(DF72&lt;&gt;"",VLOOKUP(DK72,'Players Stats'!$C$88:$E$127,3),"")</f>
        <v>Danny Green</v>
      </c>
      <c r="DN72" s="27">
        <f t="shared" ca="1" si="50"/>
        <v>0.47877604714817512</v>
      </c>
      <c r="DO72" s="44">
        <f ca="1">IF(DF72&lt;&gt;"",VLOOKUP('Semi 2'!DK72-5*('Semi 2'!DH72-1),'Players Stats'!$B$136:$J$140,1+DI72),"")</f>
        <v>8.5750000000000007E-2</v>
      </c>
      <c r="DP72" s="44" t="str">
        <f t="shared" ca="1" si="74"/>
        <v>NO</v>
      </c>
      <c r="DQ72" s="27">
        <f t="shared" ca="1" si="51"/>
        <v>0.7651275810450604</v>
      </c>
      <c r="DR72" s="44">
        <f ca="1">IF(DF72&lt;&gt;"",IF(DP72="NO",VLOOKUP(DK72,'Players Stats'!$C$88:$I$127,7),""),"")</f>
        <v>0.38518518518518519</v>
      </c>
      <c r="DS72" s="44">
        <f t="shared" ca="1" si="75"/>
        <v>2</v>
      </c>
      <c r="DT72" s="27">
        <f t="shared" ca="1" si="52"/>
        <v>0.39588412557780206</v>
      </c>
      <c r="DU72" s="44">
        <f ca="1">IF(DP72="NO",VLOOKUP(DK72,'Players Stats'!$C$88:$H$127,7-'Semi 2'!DS72),"")</f>
        <v>0.44800000000000001</v>
      </c>
      <c r="DV72" s="44">
        <f t="shared" ca="1" si="76"/>
        <v>2</v>
      </c>
      <c r="DW72" s="27">
        <f t="shared" ca="1" si="53"/>
        <v>0.97303230714123579</v>
      </c>
      <c r="DX72" s="44" t="str">
        <f ca="1">IF(DW72="","",IF(DW72&lt;=VLOOKUP(DK72,'Players Stats'!$C$88:$L$127,10),"YES","NO"))</f>
        <v>NO</v>
      </c>
      <c r="DY72" s="27" t="str">
        <f t="shared" ca="1" si="54"/>
        <v/>
      </c>
      <c r="DZ72" s="44" t="str">
        <f ca="1">IF(DX72="YES",IF(DY72&lt;=VLOOKUP(DK72,'Players Stats'!$C$88:$H$127,6),1,0),"")</f>
        <v/>
      </c>
      <c r="EA72" s="27" t="str">
        <f t="shared" ca="1" si="55"/>
        <v/>
      </c>
      <c r="EB72" s="44" t="str">
        <f ca="1">IF(AND(DX72="YES",EA72&lt;&gt;""),IF(EA72&lt;=VLOOKUP(DK72,'Players Stats'!$C$88:$H$127,6),1,0),"")</f>
        <v/>
      </c>
      <c r="EC72" s="27" t="str">
        <f t="shared" ca="1" si="56"/>
        <v/>
      </c>
      <c r="ED72" s="44" t="str">
        <f ca="1">IF(EC72="","",IF(EC72&lt;=Simulation!$K$7,"YES","NO"))</f>
        <v/>
      </c>
      <c r="EE72" s="27" t="str">
        <f t="shared" ca="1" si="57"/>
        <v/>
      </c>
      <c r="EF72" s="44" t="str">
        <f ca="1">IF(ED72="NO",IF(EE72&lt;=Simulation!$K$9,DH72,DI72),"")</f>
        <v/>
      </c>
      <c r="EH72" s="44">
        <f t="shared" ca="1" si="58"/>
        <v>34</v>
      </c>
      <c r="EI72" s="6" t="str">
        <f t="shared" ca="1" si="59"/>
        <v>-</v>
      </c>
      <c r="EJ72" s="44">
        <f t="shared" ca="1" si="60"/>
        <v>28</v>
      </c>
      <c r="EL72" s="44" t="str">
        <f t="shared" ca="1" si="4"/>
        <v/>
      </c>
      <c r="EM72" s="44" t="str">
        <f t="shared" ca="1" si="4"/>
        <v/>
      </c>
      <c r="EN72" s="44" t="str">
        <f t="shared" ca="1" si="4"/>
        <v/>
      </c>
    </row>
    <row r="73" spans="2:144">
      <c r="B73" s="44">
        <f ca="1">IF(B72&lt;&gt;"",IF(AND(B72&lt;60*Simulation!$K$8, B72+C73&lt;60*Simulation!$K$8),B72+C73,""),"")</f>
        <v>877</v>
      </c>
      <c r="C73" s="44">
        <f ca="1">IF(B72&lt;&gt;"",IF(AND(AB72&lt;&gt;"", D72=AB72),RANDBETWEEN(Simulation!$N$6,Simulation!$P$6),RANDBETWEEN(Simulation!$N$5,Simulation!$P$5)),"")</f>
        <v>20</v>
      </c>
      <c r="D73" s="44">
        <f t="shared" ca="1" si="61"/>
        <v>5</v>
      </c>
      <c r="E73" s="44">
        <f t="shared" ca="1" si="5"/>
        <v>8</v>
      </c>
      <c r="F73" s="27">
        <f t="shared" ca="1" si="6"/>
        <v>0.31293417458660289</v>
      </c>
      <c r="G73" s="44">
        <f t="shared" ca="1" si="7"/>
        <v>22</v>
      </c>
      <c r="H73" s="44" t="str">
        <f ca="1">IF(B73&lt;&gt;"",VLOOKUP(G73,'Players Stats'!$C$88:$D$127,2),"")</f>
        <v>Shooting Guard</v>
      </c>
      <c r="I73" s="44" t="str">
        <f ca="1">IF(B73&lt;&gt;"",VLOOKUP(G73,'Players Stats'!$C$88:$E$127,3),"")</f>
        <v>Thabo Sefolosha</v>
      </c>
      <c r="J73" s="27">
        <f t="shared" ca="1" si="8"/>
        <v>0.35451632585498405</v>
      </c>
      <c r="K73" s="44">
        <f ca="1">IF(B73&lt;&gt;"",VLOOKUP('Semi 2'!G73-5*('Semi 2'!D73-1),'Players Stats'!$B$136:$J$140,1+E73),"")</f>
        <v>4.4549999999999999E-2</v>
      </c>
      <c r="L73" s="44" t="str">
        <f t="shared" ca="1" si="62"/>
        <v>NO</v>
      </c>
      <c r="M73" s="27">
        <f t="shared" ca="1" si="9"/>
        <v>0.56841550179673273</v>
      </c>
      <c r="N73" s="44">
        <f ca="1">IF(B73&lt;&gt;"",IF(L73="NO",VLOOKUP(G73,'Players Stats'!$C$88:$I$127,7),""),"")</f>
        <v>0.35555555555555557</v>
      </c>
      <c r="O73" s="44">
        <f t="shared" ca="1" si="63"/>
        <v>2</v>
      </c>
      <c r="P73" s="27">
        <f t="shared" ca="1" si="10"/>
        <v>0.87747411824024335</v>
      </c>
      <c r="Q73" s="44">
        <f ca="1">IF(L73="NO",VLOOKUP(G73,'Players Stats'!$C$88:$H$127,7-'Semi 2'!O73),"")</f>
        <v>0.48099999999999998</v>
      </c>
      <c r="R73" s="44">
        <f t="shared" ca="1" si="64"/>
        <v>0</v>
      </c>
      <c r="S73" s="27">
        <f t="shared" ca="1" si="11"/>
        <v>1.9614000842249624E-2</v>
      </c>
      <c r="T73" s="44" t="str">
        <f ca="1">IF(S73="","",IF(S73&lt;=VLOOKUP(G73,'Players Stats'!$C$88:$L$127,10),"YES","NO"))</f>
        <v>YES</v>
      </c>
      <c r="U73" s="27">
        <f t="shared" ca="1" si="12"/>
        <v>0.51981891210931586</v>
      </c>
      <c r="V73" s="44">
        <f ca="1">IF(T73="YES",IF(U73&lt;=VLOOKUP(G73,'Players Stats'!$C$88:$H$127,6),1,0),"")</f>
        <v>1</v>
      </c>
      <c r="W73" s="27">
        <f t="shared" ca="1" si="13"/>
        <v>0.26875849162382037</v>
      </c>
      <c r="X73" s="44">
        <f ca="1">IF(AND(T73="YES",W73&lt;&gt;""),IF(W73&lt;=VLOOKUP(G73,'Players Stats'!$C$88:$H$127,6),1,0),"")</f>
        <v>1</v>
      </c>
      <c r="Y73" s="27" t="str">
        <f t="shared" ca="1" si="14"/>
        <v/>
      </c>
      <c r="Z73" s="44" t="str">
        <f ca="1">IF(Y73="","",IF(Y73&lt;=Simulation!$K$7,"YES","NO"))</f>
        <v/>
      </c>
      <c r="AA73" s="27" t="str">
        <f t="shared" ca="1" si="15"/>
        <v/>
      </c>
      <c r="AB73" s="44" t="str">
        <f ca="1">IF(Z73="NO",IF(AA73&lt;=Simulation!$K$9,D73,E73),"")</f>
        <v/>
      </c>
      <c r="AD73" s="44">
        <f t="shared" ca="1" si="16"/>
        <v>29</v>
      </c>
      <c r="AE73" s="6" t="str">
        <f t="shared" ca="1" si="17"/>
        <v>-</v>
      </c>
      <c r="AF73" s="44">
        <f t="shared" ca="1" si="18"/>
        <v>27</v>
      </c>
      <c r="AH73" s="44">
        <f t="shared" ca="1" si="77"/>
        <v>29</v>
      </c>
      <c r="AI73" s="44" t="str">
        <f t="shared" ca="1" si="77"/>
        <v>-</v>
      </c>
      <c r="AJ73" s="44">
        <f t="shared" ca="1" si="77"/>
        <v>27</v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65"/>
        <v/>
      </c>
      <c r="AO73" s="44" t="str">
        <f t="shared" ca="1" si="19"/>
        <v/>
      </c>
      <c r="AP73" s="27" t="str">
        <f t="shared" ca="1" si="78"/>
        <v/>
      </c>
      <c r="AQ73" s="44" t="str">
        <f t="shared" ca="1" si="21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22"/>
        <v/>
      </c>
      <c r="AU73" s="44" t="str">
        <f ca="1">IF(AL73&lt;&gt;"",VLOOKUP('Semi 2'!AQ73-5*('Semi 2'!AN73-1),'Players Stats'!$B$136:$J$140,1+AO73),"")</f>
        <v/>
      </c>
      <c r="AV73" s="44" t="str">
        <f t="shared" ca="1" si="66"/>
        <v/>
      </c>
      <c r="AW73" s="27" t="str">
        <f t="shared" ca="1" si="23"/>
        <v/>
      </c>
      <c r="AX73" s="44" t="str">
        <f ca="1">IF(AL73&lt;&gt;"",IF(AV73="NO",VLOOKUP(AQ73,'Players Stats'!$C$88:$I$127,7),""),"")</f>
        <v/>
      </c>
      <c r="AY73" s="44" t="str">
        <f t="shared" ca="1" si="67"/>
        <v/>
      </c>
      <c r="AZ73" s="27" t="str">
        <f t="shared" ca="1" si="24"/>
        <v/>
      </c>
      <c r="BA73" s="44" t="str">
        <f ca="1">IF(AV73="NO",VLOOKUP(AQ73,'Players Stats'!$C$88:$H$127,7-'Semi 2'!AY73),"")</f>
        <v/>
      </c>
      <c r="BB73" s="44" t="str">
        <f t="shared" ca="1" si="68"/>
        <v/>
      </c>
      <c r="BC73" s="27" t="str">
        <f t="shared" ca="1" si="25"/>
        <v/>
      </c>
      <c r="BD73" s="44" t="str">
        <f ca="1">IF(BC73="","",IF(BC73&lt;=VLOOKUP(AQ73,'Players Stats'!$C$88:$L$127,10),"YES","NO"))</f>
        <v/>
      </c>
      <c r="BE73" s="27" t="str">
        <f t="shared" ca="1" si="26"/>
        <v/>
      </c>
      <c r="BF73" s="44" t="str">
        <f ca="1">IF(BD73="YES",IF(BE73&lt;=VLOOKUP(AQ73,'Players Stats'!$C$88:$H$127,6),1,0),"")</f>
        <v/>
      </c>
      <c r="BG73" s="27" t="str">
        <f t="shared" ca="1" si="27"/>
        <v/>
      </c>
      <c r="BH73" s="44" t="str">
        <f ca="1">IF(AND(BD73="YES",BG73&lt;&gt;""),IF(BG73&lt;=VLOOKUP(AQ73,'Players Stats'!$C$88:$H$127,6),1,0),"")</f>
        <v/>
      </c>
      <c r="BI73" s="27" t="str">
        <f t="shared" ca="1" si="28"/>
        <v/>
      </c>
      <c r="BJ73" s="44" t="str">
        <f ca="1">IF(BI73="","",IF(BI73&lt;=Simulation!$K$7,"YES","NO"))</f>
        <v/>
      </c>
      <c r="BK73" s="27" t="str">
        <f t="shared" ca="1" si="29"/>
        <v/>
      </c>
      <c r="BL73" s="44" t="str">
        <f ca="1">IF(BJ73="NO",IF(BK73&lt;=Simulation!$K$9,AN73,AO73),"")</f>
        <v/>
      </c>
      <c r="BN73" s="44" t="str">
        <f t="shared" ca="1" si="30"/>
        <v/>
      </c>
      <c r="BO73" s="6" t="str">
        <f t="shared" ca="1" si="31"/>
        <v/>
      </c>
      <c r="BP73" s="44" t="str">
        <f t="shared" ca="1" si="32"/>
        <v/>
      </c>
      <c r="BR73" s="44" t="str">
        <f t="shared" ca="1" si="2"/>
        <v/>
      </c>
      <c r="BS73" s="44" t="str">
        <f t="shared" ca="1" si="2"/>
        <v/>
      </c>
      <c r="BT73" s="44" t="str">
        <f t="shared" ca="1" si="2"/>
        <v/>
      </c>
      <c r="BU73" s="44"/>
      <c r="BV73" s="44" t="str">
        <f ca="1">IF(BV72&lt;&gt;"",IF(AND(BV72&lt;60*Simulation!$K$8, BV72+BW73&lt;60*Simulation!$K$8),BV72+BW73,""),"")</f>
        <v/>
      </c>
      <c r="BW73" s="44" t="str">
        <f ca="1">IF(BV72&lt;&gt;"",IF(AND(CV72&lt;&gt;"", BX72=CV72),RANDBETWEEN(Simulation!$N$6,Simulation!$P$6),RANDBETWEEN(Simulation!$N$5,Simulation!$P$5)),"")</f>
        <v/>
      </c>
      <c r="BX73" s="44" t="str">
        <f t="shared" ca="1" si="69"/>
        <v/>
      </c>
      <c r="BY73" s="44" t="str">
        <f t="shared" ca="1" si="33"/>
        <v/>
      </c>
      <c r="BZ73" s="27" t="str">
        <f t="shared" ca="1" si="79"/>
        <v/>
      </c>
      <c r="CA73" s="44" t="str">
        <f t="shared" ca="1" si="35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36"/>
        <v/>
      </c>
      <c r="CE73" s="44" t="str">
        <f ca="1">IF(BV73&lt;&gt;"",VLOOKUP('Semi 2'!CA73-5*('Semi 2'!BX73-1),'Players Stats'!$B$136:$J$140,1+BY73),"")</f>
        <v/>
      </c>
      <c r="CF73" s="44" t="str">
        <f t="shared" ca="1" si="70"/>
        <v/>
      </c>
      <c r="CG73" s="27" t="str">
        <f t="shared" ca="1" si="37"/>
        <v/>
      </c>
      <c r="CH73" s="44" t="str">
        <f ca="1">IF(BV73&lt;&gt;"",IF(CF73="NO",VLOOKUP(CA73,'Players Stats'!$C$88:$I$127,7),""),"")</f>
        <v/>
      </c>
      <c r="CI73" s="44" t="str">
        <f t="shared" ca="1" si="71"/>
        <v/>
      </c>
      <c r="CJ73" s="27" t="str">
        <f t="shared" ca="1" si="38"/>
        <v/>
      </c>
      <c r="CK73" s="44" t="str">
        <f ca="1">IF(CF73="NO",VLOOKUP(CA73,'Players Stats'!$C$88:$H$127,7-'Semi 2'!CI73),"")</f>
        <v/>
      </c>
      <c r="CL73" s="44" t="str">
        <f t="shared" ca="1" si="72"/>
        <v/>
      </c>
      <c r="CM73" s="27" t="str">
        <f t="shared" ca="1" si="39"/>
        <v/>
      </c>
      <c r="CN73" s="44" t="str">
        <f ca="1">IF(CM73="","",IF(CM73&lt;=VLOOKUP(CA73,'Players Stats'!$C$88:$L$127,10),"YES","NO"))</f>
        <v/>
      </c>
      <c r="CO73" s="27" t="str">
        <f t="shared" ca="1" si="40"/>
        <v/>
      </c>
      <c r="CP73" s="44" t="str">
        <f ca="1">IF(CN73="YES",IF(CO73&lt;=VLOOKUP(CA73,'Players Stats'!$C$88:$H$127,6),1,0),"")</f>
        <v/>
      </c>
      <c r="CQ73" s="27" t="str">
        <f t="shared" ca="1" si="41"/>
        <v/>
      </c>
      <c r="CR73" s="44" t="str">
        <f ca="1">IF(AND(CN73="YES",CQ73&lt;&gt;""),IF(CQ73&lt;=VLOOKUP(CA73,'Players Stats'!$C$88:$H$127,6),1,0),"")</f>
        <v/>
      </c>
      <c r="CS73" s="27" t="str">
        <f t="shared" ca="1" si="42"/>
        <v/>
      </c>
      <c r="CT73" s="44" t="str">
        <f ca="1">IF(CS73="","",IF(CS73&lt;=Simulation!$K$7,"YES","NO"))</f>
        <v/>
      </c>
      <c r="CU73" s="27" t="str">
        <f t="shared" ca="1" si="43"/>
        <v/>
      </c>
      <c r="CV73" s="44" t="str">
        <f ca="1">IF(CT73="NO",IF(CU73&lt;=Simulation!$K$9,BX73,BY73),"")</f>
        <v/>
      </c>
      <c r="CX73" s="44" t="str">
        <f t="shared" ca="1" si="44"/>
        <v/>
      </c>
      <c r="CY73" s="6" t="str">
        <f t="shared" ca="1" si="45"/>
        <v/>
      </c>
      <c r="CZ73" s="44" t="str">
        <f t="shared" ca="1" si="46"/>
        <v/>
      </c>
      <c r="DB73" s="44" t="str">
        <f t="shared" ca="1" si="3"/>
        <v/>
      </c>
      <c r="DC73" s="44" t="str">
        <f t="shared" ca="1" si="3"/>
        <v/>
      </c>
      <c r="DD73" s="44" t="str">
        <f t="shared" ca="1" si="3"/>
        <v/>
      </c>
      <c r="DE73" s="44"/>
      <c r="DF73" s="44">
        <f ca="1">IF(DF72&lt;&gt;"",IF(AND(DF72&lt;60*Simulation!$K$8, DF72+DG73&lt;60*Simulation!$K$8),DF72+DG73,""),"")</f>
        <v>880</v>
      </c>
      <c r="DG73" s="44">
        <f ca="1">IF(DF72&lt;&gt;"",IF(AND(EF72&lt;&gt;"", DH72=EF72),RANDBETWEEN(Simulation!$N$6,Simulation!$P$6),RANDBETWEEN(Simulation!$N$5,Simulation!$P$5)),"")</f>
        <v>14</v>
      </c>
      <c r="DH73" s="44">
        <f t="shared" ca="1" si="73"/>
        <v>5</v>
      </c>
      <c r="DI73" s="44">
        <f t="shared" ca="1" si="47"/>
        <v>8</v>
      </c>
      <c r="DJ73" s="27">
        <f t="shared" ca="1" si="80"/>
        <v>0.91816857896017046</v>
      </c>
      <c r="DK73" s="44">
        <f t="shared" ca="1" si="49"/>
        <v>25</v>
      </c>
      <c r="DL73" s="44" t="str">
        <f ca="1">IF(DF73&lt;&gt;"",VLOOKUP(DK73,'Players Stats'!$C$88:$D$127,2),"")</f>
        <v>Center</v>
      </c>
      <c r="DM73" s="44" t="str">
        <f ca="1">IF(DF73&lt;&gt;"",VLOOKUP(DK73,'Players Stats'!$C$88:$E$127,3),"")</f>
        <v>Kendrick Perkins</v>
      </c>
      <c r="DN73" s="27">
        <f t="shared" ca="1" si="50"/>
        <v>0.92502408543221015</v>
      </c>
      <c r="DO73" s="44">
        <f ca="1">IF(DF73&lt;&gt;"",VLOOKUP('Semi 2'!DK73-5*('Semi 2'!DH73-1),'Players Stats'!$B$136:$J$140,1+DI73),"")</f>
        <v>9.6400000000000013E-2</v>
      </c>
      <c r="DP73" s="44" t="str">
        <f t="shared" ca="1" si="74"/>
        <v>NO</v>
      </c>
      <c r="DQ73" s="27">
        <f t="shared" ca="1" si="51"/>
        <v>0.6853650747654495</v>
      </c>
      <c r="DR73" s="44">
        <f ca="1">IF(DF73&lt;&gt;"",IF(DP73="NO",VLOOKUP(DK73,'Players Stats'!$C$88:$I$127,7),""),"")</f>
        <v>0</v>
      </c>
      <c r="DS73" s="44">
        <f t="shared" ca="1" si="75"/>
        <v>2</v>
      </c>
      <c r="DT73" s="27">
        <f t="shared" ca="1" si="52"/>
        <v>0.45637184336168624</v>
      </c>
      <c r="DU73" s="44">
        <f ca="1">IF(DP73="NO",VLOOKUP(DK73,'Players Stats'!$C$88:$H$127,7-'Semi 2'!DS73),"")</f>
        <v>0.45700000000000002</v>
      </c>
      <c r="DV73" s="44">
        <f t="shared" ca="1" si="76"/>
        <v>2</v>
      </c>
      <c r="DW73" s="27">
        <f t="shared" ca="1" si="53"/>
        <v>0.86084105109600983</v>
      </c>
      <c r="DX73" s="44" t="str">
        <f ca="1">IF(DW73="","",IF(DW73&lt;=VLOOKUP(DK73,'Players Stats'!$C$88:$L$127,10),"YES","NO"))</f>
        <v>NO</v>
      </c>
      <c r="DY73" s="27" t="str">
        <f t="shared" ca="1" si="54"/>
        <v/>
      </c>
      <c r="DZ73" s="44" t="str">
        <f ca="1">IF(DX73="YES",IF(DY73&lt;=VLOOKUP(DK73,'Players Stats'!$C$88:$H$127,6),1,0),"")</f>
        <v/>
      </c>
      <c r="EA73" s="27" t="str">
        <f t="shared" ca="1" si="55"/>
        <v/>
      </c>
      <c r="EB73" s="44" t="str">
        <f ca="1">IF(AND(DX73="YES",EA73&lt;&gt;""),IF(EA73&lt;=VLOOKUP(DK73,'Players Stats'!$C$88:$H$127,6),1,0),"")</f>
        <v/>
      </c>
      <c r="EC73" s="27" t="str">
        <f t="shared" ca="1" si="56"/>
        <v/>
      </c>
      <c r="ED73" s="44" t="str">
        <f ca="1">IF(EC73="","",IF(EC73&lt;=Simulation!$K$7,"YES","NO"))</f>
        <v/>
      </c>
      <c r="EE73" s="27" t="str">
        <f t="shared" ca="1" si="57"/>
        <v/>
      </c>
      <c r="EF73" s="44" t="str">
        <f ca="1">IF(ED73="NO",IF(EE73&lt;=Simulation!$K$9,DH73,DI73),"")</f>
        <v/>
      </c>
      <c r="EH73" s="44">
        <f t="shared" ca="1" si="58"/>
        <v>36</v>
      </c>
      <c r="EI73" s="6" t="str">
        <f t="shared" ca="1" si="59"/>
        <v>-</v>
      </c>
      <c r="EJ73" s="44">
        <f t="shared" ca="1" si="60"/>
        <v>28</v>
      </c>
      <c r="EL73" s="44">
        <f t="shared" ca="1" si="4"/>
        <v>36</v>
      </c>
      <c r="EM73" s="44" t="str">
        <f t="shared" ca="1" si="4"/>
        <v>-</v>
      </c>
      <c r="EN73" s="44">
        <f t="shared" ca="1" si="4"/>
        <v>28</v>
      </c>
    </row>
    <row r="74" spans="2:144">
      <c r="B74" s="44" t="str">
        <f ca="1">IF(B73&lt;&gt;"",IF(AND(B73&lt;60*Simulation!$K$8, B73+C74&lt;60*Simulation!$K$8),B73+C74,""),"")</f>
        <v/>
      </c>
      <c r="C74" s="44">
        <f ca="1">IF(B73&lt;&gt;"",IF(AND(AB73&lt;&gt;"", D73=AB73),RANDBETWEEN(Simulation!$N$6,Simulation!$P$6),RANDBETWEEN(Simulation!$N$5,Simulation!$P$5)),"")</f>
        <v>23</v>
      </c>
      <c r="D74" s="44" t="str">
        <f t="shared" ca="1" si="61"/>
        <v/>
      </c>
      <c r="E74" s="44" t="str">
        <f t="shared" ca="1" si="5"/>
        <v/>
      </c>
      <c r="F74" s="27" t="str">
        <f t="shared" ca="1" si="6"/>
        <v/>
      </c>
      <c r="G74" s="44" t="str">
        <f t="shared" ca="1" si="7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27" t="str">
        <f t="shared" ca="1" si="8"/>
        <v/>
      </c>
      <c r="K74" s="44" t="str">
        <f ca="1">IF(B74&lt;&gt;"",VLOOKUP('Semi 2'!G74-5*('Semi 2'!D74-1),'Players Stats'!$B$136:$J$140,1+E74),"")</f>
        <v/>
      </c>
      <c r="L74" s="44" t="str">
        <f t="shared" ca="1" si="62"/>
        <v/>
      </c>
      <c r="M74" s="27" t="str">
        <f t="shared" ca="1" si="9"/>
        <v/>
      </c>
      <c r="N74" s="44" t="str">
        <f ca="1">IF(B74&lt;&gt;"",IF(L74="NO",VLOOKUP(G74,'Players Stats'!$C$88:$I$127,7),""),"")</f>
        <v/>
      </c>
      <c r="O74" s="44" t="str">
        <f t="shared" ca="1" si="63"/>
        <v/>
      </c>
      <c r="P74" s="27" t="str">
        <f t="shared" ca="1" si="10"/>
        <v/>
      </c>
      <c r="Q74" s="44" t="str">
        <f ca="1">IF(L74="NO",VLOOKUP(G74,'Players Stats'!$C$88:$H$127,7-'Semi 2'!O74),"")</f>
        <v/>
      </c>
      <c r="R74" s="44" t="str">
        <f t="shared" ca="1" si="64"/>
        <v/>
      </c>
      <c r="S74" s="27" t="str">
        <f t="shared" ca="1" si="11"/>
        <v/>
      </c>
      <c r="T74" s="44" t="str">
        <f ca="1">IF(S74="","",IF(S74&lt;=VLOOKUP(G74,'Players Stats'!$C$88:$L$127,10),"YES","NO"))</f>
        <v/>
      </c>
      <c r="U74" s="27" t="str">
        <f t="shared" ca="1" si="12"/>
        <v/>
      </c>
      <c r="V74" s="44" t="str">
        <f ca="1">IF(T74="YES",IF(U74&lt;=VLOOKUP(G74,'Players Stats'!$C$88:$H$127,6),1,0),"")</f>
        <v/>
      </c>
      <c r="W74" s="27" t="str">
        <f t="shared" ca="1" si="13"/>
        <v/>
      </c>
      <c r="X74" s="44" t="str">
        <f ca="1">IF(AND(T74="YES",W74&lt;&gt;""),IF(W74&lt;=VLOOKUP(G74,'Players Stats'!$C$88:$H$127,6),1,0),"")</f>
        <v/>
      </c>
      <c r="Y74" s="27" t="str">
        <f t="shared" ca="1" si="14"/>
        <v/>
      </c>
      <c r="Z74" s="44" t="str">
        <f ca="1">IF(Y74="","",IF(Y74&lt;=Simulation!$K$7,"YES","NO"))</f>
        <v/>
      </c>
      <c r="AA74" s="27" t="str">
        <f t="shared" ca="1" si="15"/>
        <v/>
      </c>
      <c r="AB74" s="44" t="str">
        <f ca="1">IF(Z74="NO",IF(AA74&lt;=Simulation!$K$9,D74,E74),"")</f>
        <v/>
      </c>
      <c r="AD74" s="44" t="str">
        <f t="shared" ca="1" si="16"/>
        <v/>
      </c>
      <c r="AE74" s="6" t="str">
        <f t="shared" ca="1" si="17"/>
        <v/>
      </c>
      <c r="AF74" s="44" t="str">
        <f t="shared" ca="1" si="18"/>
        <v/>
      </c>
      <c r="AH74" s="44" t="str">
        <f t="shared" ca="1" si="77"/>
        <v/>
      </c>
      <c r="AI74" s="44" t="str">
        <f t="shared" ca="1" si="77"/>
        <v/>
      </c>
      <c r="AJ74" s="44" t="str">
        <f t="shared" ca="1" si="77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65"/>
        <v/>
      </c>
      <c r="AO74" s="44" t="str">
        <f t="shared" ca="1" si="19"/>
        <v/>
      </c>
      <c r="AP74" s="27" t="str">
        <f t="shared" ca="1" si="78"/>
        <v/>
      </c>
      <c r="AQ74" s="44" t="str">
        <f t="shared" ca="1" si="21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22"/>
        <v/>
      </c>
      <c r="AU74" s="44" t="str">
        <f ca="1">IF(AL74&lt;&gt;"",VLOOKUP('Semi 2'!AQ74-5*('Semi 2'!AN74-1),'Players Stats'!$B$136:$J$140,1+AO74),"")</f>
        <v/>
      </c>
      <c r="AV74" s="44" t="str">
        <f t="shared" ca="1" si="66"/>
        <v/>
      </c>
      <c r="AW74" s="27" t="str">
        <f t="shared" ca="1" si="23"/>
        <v/>
      </c>
      <c r="AX74" s="44" t="str">
        <f ca="1">IF(AL74&lt;&gt;"",IF(AV74="NO",VLOOKUP(AQ74,'Players Stats'!$C$88:$I$127,7),""),"")</f>
        <v/>
      </c>
      <c r="AY74" s="44" t="str">
        <f t="shared" ca="1" si="67"/>
        <v/>
      </c>
      <c r="AZ74" s="27" t="str">
        <f t="shared" ca="1" si="24"/>
        <v/>
      </c>
      <c r="BA74" s="44" t="str">
        <f ca="1">IF(AV74="NO",VLOOKUP(AQ74,'Players Stats'!$C$88:$H$127,7-'Semi 2'!AY74),"")</f>
        <v/>
      </c>
      <c r="BB74" s="44" t="str">
        <f t="shared" ca="1" si="68"/>
        <v/>
      </c>
      <c r="BC74" s="27" t="str">
        <f t="shared" ca="1" si="25"/>
        <v/>
      </c>
      <c r="BD74" s="44" t="str">
        <f ca="1">IF(BC74="","",IF(BC74&lt;=VLOOKUP(AQ74,'Players Stats'!$C$88:$L$127,10),"YES","NO"))</f>
        <v/>
      </c>
      <c r="BE74" s="27" t="str">
        <f t="shared" ca="1" si="26"/>
        <v/>
      </c>
      <c r="BF74" s="44" t="str">
        <f ca="1">IF(BD74="YES",IF(BE74&lt;=VLOOKUP(AQ74,'Players Stats'!$C$88:$H$127,6),1,0),"")</f>
        <v/>
      </c>
      <c r="BG74" s="27" t="str">
        <f t="shared" ca="1" si="27"/>
        <v/>
      </c>
      <c r="BH74" s="44" t="str">
        <f ca="1">IF(AND(BD74="YES",BG74&lt;&gt;""),IF(BG74&lt;=VLOOKUP(AQ74,'Players Stats'!$C$88:$H$127,6),1,0),"")</f>
        <v/>
      </c>
      <c r="BI74" s="27" t="str">
        <f t="shared" ca="1" si="28"/>
        <v/>
      </c>
      <c r="BJ74" s="44" t="str">
        <f ca="1">IF(BI74="","",IF(BI74&lt;=Simulation!$K$7,"YES","NO"))</f>
        <v/>
      </c>
      <c r="BK74" s="27" t="str">
        <f t="shared" ca="1" si="29"/>
        <v/>
      </c>
      <c r="BL74" s="44" t="str">
        <f ca="1">IF(BJ74="NO",IF(BK74&lt;=Simulation!$K$9,AN74,AO74),"")</f>
        <v/>
      </c>
      <c r="BN74" s="44" t="str">
        <f t="shared" ca="1" si="30"/>
        <v/>
      </c>
      <c r="BO74" s="6" t="str">
        <f t="shared" ca="1" si="31"/>
        <v/>
      </c>
      <c r="BP74" s="44" t="str">
        <f t="shared" ca="1" si="32"/>
        <v/>
      </c>
      <c r="BR74" s="44" t="str">
        <f t="shared" ca="1" si="2"/>
        <v/>
      </c>
      <c r="BS74" s="44" t="str">
        <f t="shared" ca="1" si="2"/>
        <v/>
      </c>
      <c r="BT74" s="44" t="str">
        <f t="shared" ca="1" si="2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69"/>
        <v/>
      </c>
      <c r="BY74" s="44" t="str">
        <f t="shared" ca="1" si="33"/>
        <v/>
      </c>
      <c r="BZ74" s="27" t="str">
        <f t="shared" ca="1" si="79"/>
        <v/>
      </c>
      <c r="CA74" s="44" t="str">
        <f t="shared" ca="1" si="35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36"/>
        <v/>
      </c>
      <c r="CE74" s="44" t="str">
        <f ca="1">IF(BV74&lt;&gt;"",VLOOKUP('Semi 2'!CA74-5*('Semi 2'!BX74-1),'Players Stats'!$B$136:$J$140,1+BY74),"")</f>
        <v/>
      </c>
      <c r="CF74" s="44" t="str">
        <f t="shared" ca="1" si="70"/>
        <v/>
      </c>
      <c r="CG74" s="27" t="str">
        <f t="shared" ca="1" si="37"/>
        <v/>
      </c>
      <c r="CH74" s="44" t="str">
        <f ca="1">IF(BV74&lt;&gt;"",IF(CF74="NO",VLOOKUP(CA74,'Players Stats'!$C$88:$I$127,7),""),"")</f>
        <v/>
      </c>
      <c r="CI74" s="44" t="str">
        <f t="shared" ca="1" si="71"/>
        <v/>
      </c>
      <c r="CJ74" s="27" t="str">
        <f t="shared" ca="1" si="38"/>
        <v/>
      </c>
      <c r="CK74" s="44" t="str">
        <f ca="1">IF(CF74="NO",VLOOKUP(CA74,'Players Stats'!$C$88:$H$127,7-'Semi 2'!CI74),"")</f>
        <v/>
      </c>
      <c r="CL74" s="44" t="str">
        <f t="shared" ca="1" si="72"/>
        <v/>
      </c>
      <c r="CM74" s="27" t="str">
        <f t="shared" ca="1" si="39"/>
        <v/>
      </c>
      <c r="CN74" s="44" t="str">
        <f ca="1">IF(CM74="","",IF(CM74&lt;=VLOOKUP(CA74,'Players Stats'!$C$88:$L$127,10),"YES","NO"))</f>
        <v/>
      </c>
      <c r="CO74" s="27" t="str">
        <f t="shared" ca="1" si="40"/>
        <v/>
      </c>
      <c r="CP74" s="44" t="str">
        <f ca="1">IF(CN74="YES",IF(CO74&lt;=VLOOKUP(CA74,'Players Stats'!$C$88:$H$127,6),1,0),"")</f>
        <v/>
      </c>
      <c r="CQ74" s="27" t="str">
        <f t="shared" ca="1" si="41"/>
        <v/>
      </c>
      <c r="CR74" s="44" t="str">
        <f ca="1">IF(AND(CN74="YES",CQ74&lt;&gt;""),IF(CQ74&lt;=VLOOKUP(CA74,'Players Stats'!$C$88:$H$127,6),1,0),"")</f>
        <v/>
      </c>
      <c r="CS74" s="27" t="str">
        <f t="shared" ca="1" si="42"/>
        <v/>
      </c>
      <c r="CT74" s="44" t="str">
        <f ca="1">IF(CS74="","",IF(CS74&lt;=Simulation!$K$7,"YES","NO"))</f>
        <v/>
      </c>
      <c r="CU74" s="27" t="str">
        <f t="shared" ca="1" si="43"/>
        <v/>
      </c>
      <c r="CV74" s="44" t="str">
        <f ca="1">IF(CT74="NO",IF(CU74&lt;=Simulation!$K$9,BX74,BY74),"")</f>
        <v/>
      </c>
      <c r="CX74" s="44" t="str">
        <f t="shared" ca="1" si="44"/>
        <v/>
      </c>
      <c r="CY74" s="6" t="str">
        <f t="shared" ca="1" si="45"/>
        <v/>
      </c>
      <c r="CZ74" s="44" t="str">
        <f t="shared" ca="1" si="46"/>
        <v/>
      </c>
      <c r="DB74" s="44" t="str">
        <f t="shared" ca="1" si="3"/>
        <v/>
      </c>
      <c r="DC74" s="44" t="str">
        <f t="shared" ca="1" si="3"/>
        <v/>
      </c>
      <c r="DD74" s="44" t="str">
        <f t="shared" ca="1" si="3"/>
        <v/>
      </c>
      <c r="DE74" s="44"/>
      <c r="DF74" s="44" t="str">
        <f ca="1">IF(DF73&lt;&gt;"",IF(AND(DF73&lt;60*Simulation!$K$8, DF73+DG74&lt;60*Simulation!$K$8),DF73+DG74,""),"")</f>
        <v/>
      </c>
      <c r="DG74" s="44">
        <f ca="1">IF(DF73&lt;&gt;"",IF(AND(EF73&lt;&gt;"", DH73=EF73),RANDBETWEEN(Simulation!$N$6,Simulation!$P$6),RANDBETWEEN(Simulation!$N$5,Simulation!$P$5)),"")</f>
        <v>23</v>
      </c>
      <c r="DH74" s="44" t="str">
        <f t="shared" ca="1" si="73"/>
        <v/>
      </c>
      <c r="DI74" s="44" t="str">
        <f t="shared" ca="1" si="47"/>
        <v/>
      </c>
      <c r="DJ74" s="27" t="str">
        <f t="shared" ca="1" si="80"/>
        <v/>
      </c>
      <c r="DK74" s="44" t="str">
        <f t="shared" ca="1" si="49"/>
        <v/>
      </c>
      <c r="DL74" s="44" t="str">
        <f ca="1">IF(DF74&lt;&gt;"",VLOOKUP(DK74,'Players Stats'!$C$88:$D$127,2),"")</f>
        <v/>
      </c>
      <c r="DM74" s="44" t="str">
        <f ca="1">IF(DF74&lt;&gt;"",VLOOKUP(DK74,'Players Stats'!$C$88:$E$127,3),"")</f>
        <v/>
      </c>
      <c r="DN74" s="27" t="str">
        <f t="shared" ca="1" si="50"/>
        <v/>
      </c>
      <c r="DO74" s="44" t="str">
        <f ca="1">IF(DF74&lt;&gt;"",VLOOKUP('Semi 2'!DK74-5*('Semi 2'!DH74-1),'Players Stats'!$B$136:$J$140,1+DI74),"")</f>
        <v/>
      </c>
      <c r="DP74" s="44" t="str">
        <f t="shared" ca="1" si="74"/>
        <v/>
      </c>
      <c r="DQ74" s="27" t="str">
        <f t="shared" ca="1" si="51"/>
        <v/>
      </c>
      <c r="DR74" s="44" t="str">
        <f ca="1">IF(DF74&lt;&gt;"",IF(DP74="NO",VLOOKUP(DK74,'Players Stats'!$C$88:$I$127,7),""),"")</f>
        <v/>
      </c>
      <c r="DS74" s="44" t="str">
        <f t="shared" ca="1" si="75"/>
        <v/>
      </c>
      <c r="DT74" s="27" t="str">
        <f t="shared" ca="1" si="52"/>
        <v/>
      </c>
      <c r="DU74" s="44" t="str">
        <f ca="1">IF(DP74="NO",VLOOKUP(DK74,'Players Stats'!$C$88:$H$127,7-'Semi 2'!DS74),"")</f>
        <v/>
      </c>
      <c r="DV74" s="44" t="str">
        <f t="shared" ca="1" si="76"/>
        <v/>
      </c>
      <c r="DW74" s="27" t="str">
        <f t="shared" ca="1" si="53"/>
        <v/>
      </c>
      <c r="DX74" s="44" t="str">
        <f ca="1">IF(DW74="","",IF(DW74&lt;=VLOOKUP(DK74,'Players Stats'!$C$88:$L$127,10),"YES","NO"))</f>
        <v/>
      </c>
      <c r="DY74" s="27" t="str">
        <f t="shared" ca="1" si="54"/>
        <v/>
      </c>
      <c r="DZ74" s="44" t="str">
        <f ca="1">IF(DX74="YES",IF(DY74&lt;=VLOOKUP(DK74,'Players Stats'!$C$88:$H$127,6),1,0),"")</f>
        <v/>
      </c>
      <c r="EA74" s="27" t="str">
        <f t="shared" ca="1" si="55"/>
        <v/>
      </c>
      <c r="EB74" s="44" t="str">
        <f ca="1">IF(AND(DX74="YES",EA74&lt;&gt;""),IF(EA74&lt;=VLOOKUP(DK74,'Players Stats'!$C$88:$H$127,6),1,0),"")</f>
        <v/>
      </c>
      <c r="EC74" s="27" t="str">
        <f t="shared" ca="1" si="56"/>
        <v/>
      </c>
      <c r="ED74" s="44" t="str">
        <f ca="1">IF(EC74="","",IF(EC74&lt;=Simulation!$K$7,"YES","NO"))</f>
        <v/>
      </c>
      <c r="EE74" s="27" t="str">
        <f t="shared" ca="1" si="57"/>
        <v/>
      </c>
      <c r="EF74" s="44" t="str">
        <f ca="1">IF(ED74="NO",IF(EE74&lt;=Simulation!$K$9,DH74,DI74),"")</f>
        <v/>
      </c>
      <c r="EH74" s="44" t="str">
        <f t="shared" ca="1" si="58"/>
        <v/>
      </c>
      <c r="EI74" s="6" t="str">
        <f t="shared" ca="1" si="59"/>
        <v/>
      </c>
      <c r="EJ74" s="44" t="str">
        <f t="shared" ca="1" si="60"/>
        <v/>
      </c>
      <c r="EL74" s="44" t="str">
        <f t="shared" ca="1" si="4"/>
        <v/>
      </c>
      <c r="EM74" s="44" t="str">
        <f t="shared" ca="1" si="4"/>
        <v/>
      </c>
      <c r="EN74" s="44" t="str">
        <f t="shared" ca="1" si="4"/>
        <v/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1"/>
        <v/>
      </c>
      <c r="E75" s="44" t="str">
        <f t="shared" ca="1" si="5"/>
        <v/>
      </c>
      <c r="F75" s="27" t="str">
        <f t="shared" ca="1" si="6"/>
        <v/>
      </c>
      <c r="G75" s="44" t="str">
        <f t="shared" ca="1" si="7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27" t="str">
        <f t="shared" ca="1" si="8"/>
        <v/>
      </c>
      <c r="K75" s="44" t="str">
        <f ca="1">IF(B75&lt;&gt;"",VLOOKUP('Semi 2'!G75-5*('Semi 2'!D75-1),'Players Stats'!$B$136:$J$140,1+E75),"")</f>
        <v/>
      </c>
      <c r="L75" s="44" t="str">
        <f t="shared" ca="1" si="62"/>
        <v/>
      </c>
      <c r="M75" s="27" t="str">
        <f t="shared" ca="1" si="9"/>
        <v/>
      </c>
      <c r="N75" s="44" t="str">
        <f ca="1">IF(B75&lt;&gt;"",IF(L75="NO",VLOOKUP(G75,'Players Stats'!$C$88:$I$127,7),""),"")</f>
        <v/>
      </c>
      <c r="O75" s="44" t="str">
        <f t="shared" ca="1" si="63"/>
        <v/>
      </c>
      <c r="P75" s="27" t="str">
        <f t="shared" ca="1" si="10"/>
        <v/>
      </c>
      <c r="Q75" s="44" t="str">
        <f ca="1">IF(L75="NO",VLOOKUP(G75,'Players Stats'!$C$88:$H$127,7-'Semi 2'!O75),"")</f>
        <v/>
      </c>
      <c r="R75" s="44" t="str">
        <f t="shared" ca="1" si="64"/>
        <v/>
      </c>
      <c r="S75" s="27" t="str">
        <f t="shared" ca="1" si="11"/>
        <v/>
      </c>
      <c r="T75" s="44" t="str">
        <f ca="1">IF(S75="","",IF(S75&lt;=VLOOKUP(G75,'Players Stats'!$C$88:$L$127,10),"YES","NO"))</f>
        <v/>
      </c>
      <c r="U75" s="27" t="str">
        <f t="shared" ca="1" si="12"/>
        <v/>
      </c>
      <c r="V75" s="44" t="str">
        <f ca="1">IF(T75="YES",IF(U75&lt;=VLOOKUP(G75,'Players Stats'!$C$88:$H$127,6),1,0),"")</f>
        <v/>
      </c>
      <c r="W75" s="27" t="str">
        <f t="shared" ca="1" si="13"/>
        <v/>
      </c>
      <c r="X75" s="44" t="str">
        <f ca="1">IF(AND(T75="YES",W75&lt;&gt;""),IF(W75&lt;=VLOOKUP(G75,'Players Stats'!$C$88:$H$127,6),1,0),"")</f>
        <v/>
      </c>
      <c r="Y75" s="27" t="str">
        <f t="shared" ca="1" si="14"/>
        <v/>
      </c>
      <c r="Z75" s="44" t="str">
        <f ca="1">IF(Y75="","",IF(Y75&lt;=Simulation!$K$7,"YES","NO"))</f>
        <v/>
      </c>
      <c r="AA75" s="27" t="str">
        <f t="shared" ca="1" si="15"/>
        <v/>
      </c>
      <c r="AB75" s="44" t="str">
        <f ca="1">IF(Z75="NO",IF(AA75&lt;=Simulation!$K$9,D75,E75),"")</f>
        <v/>
      </c>
      <c r="AD75" s="44" t="str">
        <f t="shared" ca="1" si="16"/>
        <v/>
      </c>
      <c r="AE75" s="6" t="str">
        <f t="shared" ca="1" si="17"/>
        <v/>
      </c>
      <c r="AF75" s="44" t="str">
        <f t="shared" ca="1" si="18"/>
        <v/>
      </c>
      <c r="AH75" s="44" t="str">
        <f t="shared" ca="1" si="77"/>
        <v/>
      </c>
      <c r="AI75" s="44" t="str">
        <f t="shared" ca="1" si="77"/>
        <v/>
      </c>
      <c r="AJ75" s="44" t="str">
        <f t="shared" ca="1" si="77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65"/>
        <v/>
      </c>
      <c r="AO75" s="44" t="str">
        <f t="shared" ca="1" si="19"/>
        <v/>
      </c>
      <c r="AP75" s="27" t="str">
        <f t="shared" ca="1" si="78"/>
        <v/>
      </c>
      <c r="AQ75" s="44" t="str">
        <f t="shared" ca="1" si="21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22"/>
        <v/>
      </c>
      <c r="AU75" s="44" t="str">
        <f ca="1">IF(AL75&lt;&gt;"",VLOOKUP('Semi 2'!AQ75-5*('Semi 2'!AN75-1),'Players Stats'!$B$136:$J$140,1+AO75),"")</f>
        <v/>
      </c>
      <c r="AV75" s="44" t="str">
        <f t="shared" ca="1" si="66"/>
        <v/>
      </c>
      <c r="AW75" s="27" t="str">
        <f t="shared" ca="1" si="23"/>
        <v/>
      </c>
      <c r="AX75" s="44" t="str">
        <f ca="1">IF(AL75&lt;&gt;"",IF(AV75="NO",VLOOKUP(AQ75,'Players Stats'!$C$88:$I$127,7),""),"")</f>
        <v/>
      </c>
      <c r="AY75" s="44" t="str">
        <f t="shared" ca="1" si="67"/>
        <v/>
      </c>
      <c r="AZ75" s="27" t="str">
        <f t="shared" ca="1" si="24"/>
        <v/>
      </c>
      <c r="BA75" s="44" t="str">
        <f ca="1">IF(AV75="NO",VLOOKUP(AQ75,'Players Stats'!$C$88:$H$127,7-'Semi 2'!AY75),"")</f>
        <v/>
      </c>
      <c r="BB75" s="44" t="str">
        <f t="shared" ca="1" si="68"/>
        <v/>
      </c>
      <c r="BC75" s="27" t="str">
        <f t="shared" ca="1" si="25"/>
        <v/>
      </c>
      <c r="BD75" s="44" t="str">
        <f ca="1">IF(BC75="","",IF(BC75&lt;=VLOOKUP(AQ75,'Players Stats'!$C$88:$L$127,10),"YES","NO"))</f>
        <v/>
      </c>
      <c r="BE75" s="27" t="str">
        <f t="shared" ca="1" si="26"/>
        <v/>
      </c>
      <c r="BF75" s="44" t="str">
        <f ca="1">IF(BD75="YES",IF(BE75&lt;=VLOOKUP(AQ75,'Players Stats'!$C$88:$H$127,6),1,0),"")</f>
        <v/>
      </c>
      <c r="BG75" s="27" t="str">
        <f t="shared" ca="1" si="27"/>
        <v/>
      </c>
      <c r="BH75" s="44" t="str">
        <f ca="1">IF(AND(BD75="YES",BG75&lt;&gt;""),IF(BG75&lt;=VLOOKUP(AQ75,'Players Stats'!$C$88:$H$127,6),1,0),"")</f>
        <v/>
      </c>
      <c r="BI75" s="27" t="str">
        <f t="shared" ca="1" si="28"/>
        <v/>
      </c>
      <c r="BJ75" s="44" t="str">
        <f ca="1">IF(BI75="","",IF(BI75&lt;=Simulation!$K$7,"YES","NO"))</f>
        <v/>
      </c>
      <c r="BK75" s="27" t="str">
        <f t="shared" ca="1" si="29"/>
        <v/>
      </c>
      <c r="BL75" s="44" t="str">
        <f ca="1">IF(BJ75="NO",IF(BK75&lt;=Simulation!$K$9,AN75,AO75),"")</f>
        <v/>
      </c>
      <c r="BN75" s="44" t="str">
        <f t="shared" ca="1" si="30"/>
        <v/>
      </c>
      <c r="BO75" s="6" t="str">
        <f t="shared" ca="1" si="31"/>
        <v/>
      </c>
      <c r="BP75" s="44" t="str">
        <f t="shared" ca="1" si="32"/>
        <v/>
      </c>
      <c r="BR75" s="44" t="str">
        <f t="shared" ref="BR75:BT90" ca="1" si="81">IF(AND(BN75&lt;&gt;"",BN76=""),BN75,"")</f>
        <v/>
      </c>
      <c r="BS75" s="44" t="str">
        <f t="shared" ca="1" si="81"/>
        <v/>
      </c>
      <c r="BT75" s="44" t="str">
        <f t="shared" ca="1" si="81"/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69"/>
        <v/>
      </c>
      <c r="BY75" s="44" t="str">
        <f t="shared" ca="1" si="33"/>
        <v/>
      </c>
      <c r="BZ75" s="27" t="str">
        <f t="shared" ca="1" si="79"/>
        <v/>
      </c>
      <c r="CA75" s="44" t="str">
        <f t="shared" ca="1" si="35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36"/>
        <v/>
      </c>
      <c r="CE75" s="44" t="str">
        <f ca="1">IF(BV75&lt;&gt;"",VLOOKUP('Semi 2'!CA75-5*('Semi 2'!BX75-1),'Players Stats'!$B$136:$J$140,1+BY75),"")</f>
        <v/>
      </c>
      <c r="CF75" s="44" t="str">
        <f t="shared" ca="1" si="70"/>
        <v/>
      </c>
      <c r="CG75" s="27" t="str">
        <f t="shared" ca="1" si="37"/>
        <v/>
      </c>
      <c r="CH75" s="44" t="str">
        <f ca="1">IF(BV75&lt;&gt;"",IF(CF75="NO",VLOOKUP(CA75,'Players Stats'!$C$88:$I$127,7),""),"")</f>
        <v/>
      </c>
      <c r="CI75" s="44" t="str">
        <f t="shared" ca="1" si="71"/>
        <v/>
      </c>
      <c r="CJ75" s="27" t="str">
        <f t="shared" ca="1" si="38"/>
        <v/>
      </c>
      <c r="CK75" s="44" t="str">
        <f ca="1">IF(CF75="NO",VLOOKUP(CA75,'Players Stats'!$C$88:$H$127,7-'Semi 2'!CI75),"")</f>
        <v/>
      </c>
      <c r="CL75" s="44" t="str">
        <f t="shared" ca="1" si="72"/>
        <v/>
      </c>
      <c r="CM75" s="27" t="str">
        <f t="shared" ca="1" si="39"/>
        <v/>
      </c>
      <c r="CN75" s="44" t="str">
        <f ca="1">IF(CM75="","",IF(CM75&lt;=VLOOKUP(CA75,'Players Stats'!$C$88:$L$127,10),"YES","NO"))</f>
        <v/>
      </c>
      <c r="CO75" s="27" t="str">
        <f t="shared" ca="1" si="40"/>
        <v/>
      </c>
      <c r="CP75" s="44" t="str">
        <f ca="1">IF(CN75="YES",IF(CO75&lt;=VLOOKUP(CA75,'Players Stats'!$C$88:$H$127,6),1,0),"")</f>
        <v/>
      </c>
      <c r="CQ75" s="27" t="str">
        <f t="shared" ca="1" si="41"/>
        <v/>
      </c>
      <c r="CR75" s="44" t="str">
        <f ca="1">IF(AND(CN75="YES",CQ75&lt;&gt;""),IF(CQ75&lt;=VLOOKUP(CA75,'Players Stats'!$C$88:$H$127,6),1,0),"")</f>
        <v/>
      </c>
      <c r="CS75" s="27" t="str">
        <f t="shared" ca="1" si="42"/>
        <v/>
      </c>
      <c r="CT75" s="44" t="str">
        <f ca="1">IF(CS75="","",IF(CS75&lt;=Simulation!$K$7,"YES","NO"))</f>
        <v/>
      </c>
      <c r="CU75" s="27" t="str">
        <f t="shared" ca="1" si="43"/>
        <v/>
      </c>
      <c r="CV75" s="44" t="str">
        <f ca="1">IF(CT75="NO",IF(CU75&lt;=Simulation!$K$9,BX75,BY75),"")</f>
        <v/>
      </c>
      <c r="CX75" s="44" t="str">
        <f t="shared" ca="1" si="44"/>
        <v/>
      </c>
      <c r="CY75" s="6" t="str">
        <f t="shared" ca="1" si="45"/>
        <v/>
      </c>
      <c r="CZ75" s="44" t="str">
        <f t="shared" ca="1" si="46"/>
        <v/>
      </c>
      <c r="DB75" s="44" t="str">
        <f t="shared" ref="DB75:DD90" ca="1" si="82">IF(AND(CX75&lt;&gt;"",CX76=""),CX75,"")</f>
        <v/>
      </c>
      <c r="DC75" s="44" t="str">
        <f t="shared" ca="1" si="82"/>
        <v/>
      </c>
      <c r="DD75" s="44" t="str">
        <f t="shared" ca="1" si="82"/>
        <v/>
      </c>
      <c r="DE75" s="44"/>
      <c r="DF75" s="44" t="str">
        <f ca="1">IF(DF74&lt;&gt;"",IF(AND(DF74&lt;60*Simulation!$K$8, DF74+DG75&lt;60*Simulation!$K$8),DF74+DG75,""),"")</f>
        <v/>
      </c>
      <c r="DG75" s="44" t="str">
        <f ca="1">IF(DF74&lt;&gt;"",IF(AND(EF74&lt;&gt;"", DH74=EF74),RANDBETWEEN(Simulation!$N$6,Simulation!$P$6),RANDBETWEEN(Simulation!$N$5,Simulation!$P$5)),"")</f>
        <v/>
      </c>
      <c r="DH75" s="44" t="str">
        <f t="shared" ca="1" si="73"/>
        <v/>
      </c>
      <c r="DI75" s="44" t="str">
        <f t="shared" ca="1" si="47"/>
        <v/>
      </c>
      <c r="DJ75" s="27" t="str">
        <f t="shared" ca="1" si="80"/>
        <v/>
      </c>
      <c r="DK75" s="44" t="str">
        <f t="shared" ca="1" si="49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0"/>
        <v/>
      </c>
      <c r="DO75" s="44" t="str">
        <f ca="1">IF(DF75&lt;&gt;"",VLOOKUP('Semi 2'!DK75-5*('Semi 2'!DH75-1),'Players Stats'!$B$136:$J$140,1+DI75),"")</f>
        <v/>
      </c>
      <c r="DP75" s="44" t="str">
        <f t="shared" ca="1" si="74"/>
        <v/>
      </c>
      <c r="DQ75" s="27" t="str">
        <f t="shared" ca="1" si="51"/>
        <v/>
      </c>
      <c r="DR75" s="44" t="str">
        <f ca="1">IF(DF75&lt;&gt;"",IF(DP75="NO",VLOOKUP(DK75,'Players Stats'!$C$88:$I$127,7),""),"")</f>
        <v/>
      </c>
      <c r="DS75" s="44" t="str">
        <f t="shared" ca="1" si="75"/>
        <v/>
      </c>
      <c r="DT75" s="27" t="str">
        <f t="shared" ca="1" si="52"/>
        <v/>
      </c>
      <c r="DU75" s="44" t="str">
        <f ca="1">IF(DP75="NO",VLOOKUP(DK75,'Players Stats'!$C$88:$H$127,7-'Semi 2'!DS75),"")</f>
        <v/>
      </c>
      <c r="DV75" s="44" t="str">
        <f t="shared" ca="1" si="76"/>
        <v/>
      </c>
      <c r="DW75" s="27" t="str">
        <f t="shared" ca="1" si="53"/>
        <v/>
      </c>
      <c r="DX75" s="44" t="str">
        <f ca="1">IF(DW75="","",IF(DW75&lt;=VLOOKUP(DK75,'Players Stats'!$C$88:$L$127,10),"YES","NO"))</f>
        <v/>
      </c>
      <c r="DY75" s="27" t="str">
        <f t="shared" ca="1" si="54"/>
        <v/>
      </c>
      <c r="DZ75" s="44" t="str">
        <f ca="1">IF(DX75="YES",IF(DY75&lt;=VLOOKUP(DK75,'Players Stats'!$C$88:$H$127,6),1,0),"")</f>
        <v/>
      </c>
      <c r="EA75" s="27" t="str">
        <f t="shared" ca="1" si="55"/>
        <v/>
      </c>
      <c r="EB75" s="44" t="str">
        <f ca="1">IF(AND(DX75="YES",EA75&lt;&gt;""),IF(EA75&lt;=VLOOKUP(DK75,'Players Stats'!$C$88:$H$127,6),1,0),"")</f>
        <v/>
      </c>
      <c r="EC75" s="27" t="str">
        <f t="shared" ca="1" si="56"/>
        <v/>
      </c>
      <c r="ED75" s="44" t="str">
        <f ca="1">IF(EC75="","",IF(EC75&lt;=Simulation!$K$7,"YES","NO"))</f>
        <v/>
      </c>
      <c r="EE75" s="27" t="str">
        <f t="shared" ca="1" si="57"/>
        <v/>
      </c>
      <c r="EF75" s="44" t="str">
        <f ca="1">IF(ED75="NO",IF(EE75&lt;=Simulation!$K$9,DH75,DI75),"")</f>
        <v/>
      </c>
      <c r="EH75" s="44" t="str">
        <f t="shared" ca="1" si="58"/>
        <v/>
      </c>
      <c r="EI75" s="6" t="str">
        <f t="shared" ca="1" si="59"/>
        <v/>
      </c>
      <c r="EJ75" s="44" t="str">
        <f t="shared" ca="1" si="60"/>
        <v/>
      </c>
      <c r="EL75" s="44" t="str">
        <f t="shared" ref="EL75:EN90" ca="1" si="83">IF(AND(EH75&lt;&gt;"",EH76=""),EH75,"")</f>
        <v/>
      </c>
      <c r="EM75" s="44" t="str">
        <f t="shared" ca="1" si="83"/>
        <v/>
      </c>
      <c r="EN75" s="44" t="str">
        <f t="shared" ca="1" si="83"/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1"/>
        <v/>
      </c>
      <c r="E76" s="44" t="str">
        <f t="shared" ca="1" si="5"/>
        <v/>
      </c>
      <c r="F76" s="27" t="str">
        <f t="shared" ca="1" si="6"/>
        <v/>
      </c>
      <c r="G76" s="44" t="str">
        <f t="shared" ca="1" si="7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27" t="str">
        <f t="shared" ca="1" si="8"/>
        <v/>
      </c>
      <c r="K76" s="44" t="str">
        <f ca="1">IF(B76&lt;&gt;"",VLOOKUP('Semi 2'!G76-5*('Semi 2'!D76-1),'Players Stats'!$B$136:$J$140,1+E76),"")</f>
        <v/>
      </c>
      <c r="L76" s="44" t="str">
        <f t="shared" ca="1" si="62"/>
        <v/>
      </c>
      <c r="M76" s="27" t="str">
        <f t="shared" ca="1" si="9"/>
        <v/>
      </c>
      <c r="N76" s="44" t="str">
        <f ca="1">IF(B76&lt;&gt;"",IF(L76="NO",VLOOKUP(G76,'Players Stats'!$C$88:$I$127,7),""),"")</f>
        <v/>
      </c>
      <c r="O76" s="44" t="str">
        <f t="shared" ca="1" si="63"/>
        <v/>
      </c>
      <c r="P76" s="27" t="str">
        <f t="shared" ca="1" si="10"/>
        <v/>
      </c>
      <c r="Q76" s="44" t="str">
        <f ca="1">IF(L76="NO",VLOOKUP(G76,'Players Stats'!$C$88:$H$127,7-'Semi 2'!O76),"")</f>
        <v/>
      </c>
      <c r="R76" s="44" t="str">
        <f t="shared" ca="1" si="64"/>
        <v/>
      </c>
      <c r="S76" s="27" t="str">
        <f t="shared" ca="1" si="11"/>
        <v/>
      </c>
      <c r="T76" s="44" t="str">
        <f ca="1">IF(S76="","",IF(S76&lt;=VLOOKUP(G76,'Players Stats'!$C$88:$L$127,10),"YES","NO"))</f>
        <v/>
      </c>
      <c r="U76" s="27" t="str">
        <f t="shared" ca="1" si="12"/>
        <v/>
      </c>
      <c r="V76" s="44" t="str">
        <f ca="1">IF(T76="YES",IF(U76&lt;=VLOOKUP(G76,'Players Stats'!$C$88:$H$127,6),1,0),"")</f>
        <v/>
      </c>
      <c r="W76" s="27" t="str">
        <f t="shared" ca="1" si="13"/>
        <v/>
      </c>
      <c r="X76" s="44" t="str">
        <f ca="1">IF(AND(T76="YES",W76&lt;&gt;""),IF(W76&lt;=VLOOKUP(G76,'Players Stats'!$C$88:$H$127,6),1,0),"")</f>
        <v/>
      </c>
      <c r="Y76" s="27" t="str">
        <f t="shared" ca="1" si="14"/>
        <v/>
      </c>
      <c r="Z76" s="44" t="str">
        <f ca="1">IF(Y76="","",IF(Y76&lt;=Simulation!$K$7,"YES","NO"))</f>
        <v/>
      </c>
      <c r="AA76" s="27" t="str">
        <f t="shared" ca="1" si="15"/>
        <v/>
      </c>
      <c r="AB76" s="44" t="str">
        <f ca="1">IF(Z76="NO",IF(AA76&lt;=Simulation!$K$9,D76,E76),"")</f>
        <v/>
      </c>
      <c r="AD76" s="44" t="str">
        <f t="shared" ca="1" si="16"/>
        <v/>
      </c>
      <c r="AE76" s="6" t="str">
        <f t="shared" ca="1" si="17"/>
        <v/>
      </c>
      <c r="AF76" s="44" t="str">
        <f t="shared" ca="1" si="18"/>
        <v/>
      </c>
      <c r="AH76" s="44" t="str">
        <f t="shared" ca="1" si="77"/>
        <v/>
      </c>
      <c r="AI76" s="44" t="str">
        <f t="shared" ca="1" si="77"/>
        <v/>
      </c>
      <c r="AJ76" s="44" t="str">
        <f t="shared" ca="1" si="77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65"/>
        <v/>
      </c>
      <c r="AO76" s="44" t="str">
        <f t="shared" ca="1" si="19"/>
        <v/>
      </c>
      <c r="AP76" s="27" t="str">
        <f t="shared" ca="1" si="78"/>
        <v/>
      </c>
      <c r="AQ76" s="44" t="str">
        <f t="shared" ca="1" si="21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22"/>
        <v/>
      </c>
      <c r="AU76" s="44" t="str">
        <f ca="1">IF(AL76&lt;&gt;"",VLOOKUP('Semi 2'!AQ76-5*('Semi 2'!AN76-1),'Players Stats'!$B$136:$J$140,1+AO76),"")</f>
        <v/>
      </c>
      <c r="AV76" s="44" t="str">
        <f t="shared" ca="1" si="66"/>
        <v/>
      </c>
      <c r="AW76" s="27" t="str">
        <f t="shared" ca="1" si="23"/>
        <v/>
      </c>
      <c r="AX76" s="44" t="str">
        <f ca="1">IF(AL76&lt;&gt;"",IF(AV76="NO",VLOOKUP(AQ76,'Players Stats'!$C$88:$I$127,7),""),"")</f>
        <v/>
      </c>
      <c r="AY76" s="44" t="str">
        <f t="shared" ca="1" si="67"/>
        <v/>
      </c>
      <c r="AZ76" s="27" t="str">
        <f t="shared" ca="1" si="24"/>
        <v/>
      </c>
      <c r="BA76" s="44" t="str">
        <f ca="1">IF(AV76="NO",VLOOKUP(AQ76,'Players Stats'!$C$88:$H$127,7-'Semi 2'!AY76),"")</f>
        <v/>
      </c>
      <c r="BB76" s="44" t="str">
        <f t="shared" ca="1" si="68"/>
        <v/>
      </c>
      <c r="BC76" s="27" t="str">
        <f t="shared" ca="1" si="25"/>
        <v/>
      </c>
      <c r="BD76" s="44" t="str">
        <f ca="1">IF(BC76="","",IF(BC76&lt;=VLOOKUP(AQ76,'Players Stats'!$C$88:$L$127,10),"YES","NO"))</f>
        <v/>
      </c>
      <c r="BE76" s="27" t="str">
        <f t="shared" ca="1" si="26"/>
        <v/>
      </c>
      <c r="BF76" s="44" t="str">
        <f ca="1">IF(BD76="YES",IF(BE76&lt;=VLOOKUP(AQ76,'Players Stats'!$C$88:$H$127,6),1,0),"")</f>
        <v/>
      </c>
      <c r="BG76" s="27" t="str">
        <f t="shared" ca="1" si="27"/>
        <v/>
      </c>
      <c r="BH76" s="44" t="str">
        <f ca="1">IF(AND(BD76="YES",BG76&lt;&gt;""),IF(BG76&lt;=VLOOKUP(AQ76,'Players Stats'!$C$88:$H$127,6),1,0),"")</f>
        <v/>
      </c>
      <c r="BI76" s="27" t="str">
        <f t="shared" ca="1" si="28"/>
        <v/>
      </c>
      <c r="BJ76" s="44" t="str">
        <f ca="1">IF(BI76="","",IF(BI76&lt;=Simulation!$K$7,"YES","NO"))</f>
        <v/>
      </c>
      <c r="BK76" s="27" t="str">
        <f t="shared" ca="1" si="29"/>
        <v/>
      </c>
      <c r="BL76" s="44" t="str">
        <f ca="1">IF(BJ76="NO",IF(BK76&lt;=Simulation!$K$9,AN76,AO76),"")</f>
        <v/>
      </c>
      <c r="BN76" s="44" t="str">
        <f t="shared" ca="1" si="30"/>
        <v/>
      </c>
      <c r="BO76" s="6" t="str">
        <f t="shared" ca="1" si="31"/>
        <v/>
      </c>
      <c r="BP76" s="44" t="str">
        <f t="shared" ca="1" si="32"/>
        <v/>
      </c>
      <c r="BR76" s="44" t="str">
        <f t="shared" ca="1" si="81"/>
        <v/>
      </c>
      <c r="BS76" s="44" t="str">
        <f t="shared" ca="1" si="81"/>
        <v/>
      </c>
      <c r="BT76" s="44" t="str">
        <f t="shared" ca="1" si="81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69"/>
        <v/>
      </c>
      <c r="BY76" s="44" t="str">
        <f t="shared" ca="1" si="33"/>
        <v/>
      </c>
      <c r="BZ76" s="27" t="str">
        <f t="shared" ca="1" si="79"/>
        <v/>
      </c>
      <c r="CA76" s="44" t="str">
        <f t="shared" ca="1" si="35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36"/>
        <v/>
      </c>
      <c r="CE76" s="44" t="str">
        <f ca="1">IF(BV76&lt;&gt;"",VLOOKUP('Semi 2'!CA76-5*('Semi 2'!BX76-1),'Players Stats'!$B$136:$J$140,1+BY76),"")</f>
        <v/>
      </c>
      <c r="CF76" s="44" t="str">
        <f t="shared" ca="1" si="70"/>
        <v/>
      </c>
      <c r="CG76" s="27" t="str">
        <f t="shared" ca="1" si="37"/>
        <v/>
      </c>
      <c r="CH76" s="44" t="str">
        <f ca="1">IF(BV76&lt;&gt;"",IF(CF76="NO",VLOOKUP(CA76,'Players Stats'!$C$88:$I$127,7),""),"")</f>
        <v/>
      </c>
      <c r="CI76" s="44" t="str">
        <f t="shared" ca="1" si="71"/>
        <v/>
      </c>
      <c r="CJ76" s="27" t="str">
        <f t="shared" ca="1" si="38"/>
        <v/>
      </c>
      <c r="CK76" s="44" t="str">
        <f ca="1">IF(CF76="NO",VLOOKUP(CA76,'Players Stats'!$C$88:$H$127,7-'Semi 2'!CI76),"")</f>
        <v/>
      </c>
      <c r="CL76" s="44" t="str">
        <f t="shared" ca="1" si="72"/>
        <v/>
      </c>
      <c r="CM76" s="27" t="str">
        <f t="shared" ca="1" si="39"/>
        <v/>
      </c>
      <c r="CN76" s="44" t="str">
        <f ca="1">IF(CM76="","",IF(CM76&lt;=VLOOKUP(CA76,'Players Stats'!$C$88:$L$127,10),"YES","NO"))</f>
        <v/>
      </c>
      <c r="CO76" s="27" t="str">
        <f t="shared" ca="1" si="40"/>
        <v/>
      </c>
      <c r="CP76" s="44" t="str">
        <f ca="1">IF(CN76="YES",IF(CO76&lt;=VLOOKUP(CA76,'Players Stats'!$C$88:$H$127,6),1,0),"")</f>
        <v/>
      </c>
      <c r="CQ76" s="27" t="str">
        <f t="shared" ca="1" si="41"/>
        <v/>
      </c>
      <c r="CR76" s="44" t="str">
        <f ca="1">IF(AND(CN76="YES",CQ76&lt;&gt;""),IF(CQ76&lt;=VLOOKUP(CA76,'Players Stats'!$C$88:$H$127,6),1,0),"")</f>
        <v/>
      </c>
      <c r="CS76" s="27" t="str">
        <f t="shared" ca="1" si="42"/>
        <v/>
      </c>
      <c r="CT76" s="44" t="str">
        <f ca="1">IF(CS76="","",IF(CS76&lt;=Simulation!$K$7,"YES","NO"))</f>
        <v/>
      </c>
      <c r="CU76" s="27" t="str">
        <f t="shared" ca="1" si="43"/>
        <v/>
      </c>
      <c r="CV76" s="44" t="str">
        <f ca="1">IF(CT76="NO",IF(CU76&lt;=Simulation!$K$9,BX76,BY76),"")</f>
        <v/>
      </c>
      <c r="CX76" s="44" t="str">
        <f t="shared" ca="1" si="44"/>
        <v/>
      </c>
      <c r="CY76" s="6" t="str">
        <f t="shared" ca="1" si="45"/>
        <v/>
      </c>
      <c r="CZ76" s="44" t="str">
        <f t="shared" ca="1" si="46"/>
        <v/>
      </c>
      <c r="DB76" s="44" t="str">
        <f t="shared" ca="1" si="82"/>
        <v/>
      </c>
      <c r="DC76" s="44" t="str">
        <f t="shared" ca="1" si="82"/>
        <v/>
      </c>
      <c r="DD76" s="44" t="str">
        <f t="shared" ca="1" si="82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3"/>
        <v/>
      </c>
      <c r="DI76" s="44" t="str">
        <f t="shared" ca="1" si="47"/>
        <v/>
      </c>
      <c r="DJ76" s="27" t="str">
        <f t="shared" ca="1" si="80"/>
        <v/>
      </c>
      <c r="DK76" s="44" t="str">
        <f t="shared" ca="1" si="49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0"/>
        <v/>
      </c>
      <c r="DO76" s="44" t="str">
        <f ca="1">IF(DF76&lt;&gt;"",VLOOKUP('Semi 2'!DK76-5*('Semi 2'!DH76-1),'Players Stats'!$B$136:$J$140,1+DI76),"")</f>
        <v/>
      </c>
      <c r="DP76" s="44" t="str">
        <f t="shared" ca="1" si="74"/>
        <v/>
      </c>
      <c r="DQ76" s="27" t="str">
        <f t="shared" ca="1" si="51"/>
        <v/>
      </c>
      <c r="DR76" s="44" t="str">
        <f ca="1">IF(DF76&lt;&gt;"",IF(DP76="NO",VLOOKUP(DK76,'Players Stats'!$C$88:$I$127,7),""),"")</f>
        <v/>
      </c>
      <c r="DS76" s="44" t="str">
        <f t="shared" ca="1" si="75"/>
        <v/>
      </c>
      <c r="DT76" s="27" t="str">
        <f t="shared" ca="1" si="52"/>
        <v/>
      </c>
      <c r="DU76" s="44" t="str">
        <f ca="1">IF(DP76="NO",VLOOKUP(DK76,'Players Stats'!$C$88:$H$127,7-'Semi 2'!DS76),"")</f>
        <v/>
      </c>
      <c r="DV76" s="44" t="str">
        <f t="shared" ca="1" si="76"/>
        <v/>
      </c>
      <c r="DW76" s="27" t="str">
        <f t="shared" ca="1" si="53"/>
        <v/>
      </c>
      <c r="DX76" s="44" t="str">
        <f ca="1">IF(DW76="","",IF(DW76&lt;=VLOOKUP(DK76,'Players Stats'!$C$88:$L$127,10),"YES","NO"))</f>
        <v/>
      </c>
      <c r="DY76" s="27" t="str">
        <f t="shared" ca="1" si="54"/>
        <v/>
      </c>
      <c r="DZ76" s="44" t="str">
        <f ca="1">IF(DX76="YES",IF(DY76&lt;=VLOOKUP(DK76,'Players Stats'!$C$88:$H$127,6),1,0),"")</f>
        <v/>
      </c>
      <c r="EA76" s="27" t="str">
        <f t="shared" ca="1" si="55"/>
        <v/>
      </c>
      <c r="EB76" s="44" t="str">
        <f ca="1">IF(AND(DX76="YES",EA76&lt;&gt;""),IF(EA76&lt;=VLOOKUP(DK76,'Players Stats'!$C$88:$H$127,6),1,0),"")</f>
        <v/>
      </c>
      <c r="EC76" s="27" t="str">
        <f t="shared" ca="1" si="56"/>
        <v/>
      </c>
      <c r="ED76" s="44" t="str">
        <f ca="1">IF(EC76="","",IF(EC76&lt;=Simulation!$K$7,"YES","NO"))</f>
        <v/>
      </c>
      <c r="EE76" s="27" t="str">
        <f t="shared" ca="1" si="57"/>
        <v/>
      </c>
      <c r="EF76" s="44" t="str">
        <f ca="1">IF(ED76="NO",IF(EE76&lt;=Simulation!$K$9,DH76,DI76),"")</f>
        <v/>
      </c>
      <c r="EH76" s="44" t="str">
        <f t="shared" ca="1" si="58"/>
        <v/>
      </c>
      <c r="EI76" s="6" t="str">
        <f t="shared" ca="1" si="59"/>
        <v/>
      </c>
      <c r="EJ76" s="44" t="str">
        <f t="shared" ca="1" si="60"/>
        <v/>
      </c>
      <c r="EL76" s="44" t="str">
        <f t="shared" ca="1" si="83"/>
        <v/>
      </c>
      <c r="EM76" s="44" t="str">
        <f t="shared" ca="1" si="83"/>
        <v/>
      </c>
      <c r="EN76" s="44" t="str">
        <f t="shared" ca="1" si="83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1"/>
        <v/>
      </c>
      <c r="E77" s="44" t="str">
        <f t="shared" ref="E77:E90" ca="1" si="84">IF(B77&lt;&gt;"",IF(D77=C$4,C$5,C$4),"")</f>
        <v/>
      </c>
      <c r="F77" s="27" t="str">
        <f t="shared" ref="F77:F90" ca="1" si="85">IF(B77&lt;&gt;"",RAND(),"")</f>
        <v/>
      </c>
      <c r="G77" s="44" t="str">
        <f t="shared" ref="G77:G90" ca="1" si="86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27" t="str">
        <f t="shared" ref="J77:J90" ca="1" si="87">IF(B77&lt;&gt;"",RAND(),"")</f>
        <v/>
      </c>
      <c r="K77" s="44" t="str">
        <f ca="1">IF(B77&lt;&gt;"",VLOOKUP('Semi 2'!G77-5*('Semi 2'!D77-1),'Players Stats'!$B$136:$J$140,1+E77),"")</f>
        <v/>
      </c>
      <c r="L77" s="44" t="str">
        <f t="shared" ca="1" si="62"/>
        <v/>
      </c>
      <c r="M77" s="27" t="str">
        <f t="shared" ref="M77:M90" ca="1" si="88">IF(B77&lt;&gt;"",IF(L77="NO",RAND(),""),"")</f>
        <v/>
      </c>
      <c r="N77" s="44" t="str">
        <f ca="1">IF(B77&lt;&gt;"",IF(L77="NO",VLOOKUP(G77,'Players Stats'!$C$88:$I$127,7),""),"")</f>
        <v/>
      </c>
      <c r="O77" s="44" t="str">
        <f t="shared" ca="1" si="63"/>
        <v/>
      </c>
      <c r="P77" s="27" t="str">
        <f t="shared" ref="P77:P90" ca="1" si="89">IF(B77&lt;&gt;"",IF(L77="NO",RAND(),""),"")</f>
        <v/>
      </c>
      <c r="Q77" s="44" t="str">
        <f ca="1">IF(L77="NO",VLOOKUP(G77,'Players Stats'!$C$88:$H$127,7-'Semi 2'!O77),"")</f>
        <v/>
      </c>
      <c r="R77" s="44" t="str">
        <f t="shared" ca="1" si="64"/>
        <v/>
      </c>
      <c r="S77" s="27" t="str">
        <f t="shared" ref="S77:S90" ca="1" si="90">IF(R77="","",IF(O77=3,"",RAND()))</f>
        <v/>
      </c>
      <c r="T77" s="44" t="str">
        <f ca="1">IF(S77="","",IF(S77&lt;=VLOOKUP(G77,'Players Stats'!$C$88:$L$127,10),"YES","NO"))</f>
        <v/>
      </c>
      <c r="U77" s="27" t="str">
        <f t="shared" ref="U77:U90" ca="1" si="91">IF(T77="YES",RAND(),"")</f>
        <v/>
      </c>
      <c r="V77" s="44" t="str">
        <f ca="1">IF(T77="YES",IF(U77&lt;=VLOOKUP(G77,'Players Stats'!$C$88:$H$127,6),1,0),"")</f>
        <v/>
      </c>
      <c r="W77" s="27" t="str">
        <f t="shared" ref="W77:W90" ca="1" si="92">IF(AND(T77="YES",R77=0),RAND(),"")</f>
        <v/>
      </c>
      <c r="X77" s="44" t="str">
        <f ca="1">IF(AND(T77="YES",W77&lt;&gt;""),IF(W77&lt;=VLOOKUP(G77,'Players Stats'!$C$88:$H$127,6),1,0),"")</f>
        <v/>
      </c>
      <c r="Y77" s="27" t="str">
        <f t="shared" ref="Y77:Y90" ca="1" si="93">IF(AND(R77=0,T77="NO"),RAND(),"")</f>
        <v/>
      </c>
      <c r="Z77" s="44" t="str">
        <f ca="1">IF(Y77="","",IF(Y77&lt;=Simulation!$K$7,"YES","NO"))</f>
        <v/>
      </c>
      <c r="AA77" s="27" t="str">
        <f t="shared" ref="AA77:AA90" ca="1" si="94">IF(Z77="NO",RAND(),"")</f>
        <v/>
      </c>
      <c r="AB77" s="44" t="str">
        <f ca="1">IF(Z77="NO",IF(AA77&lt;=Simulation!$K$9,D77,E77),"")</f>
        <v/>
      </c>
      <c r="AD77" s="44" t="str">
        <f t="shared" ref="AD77:AD90" ca="1" si="95">IF(B77&lt;&gt;"",IF(D77=$C$4,IF(L77="YES",AD76,IF(T77="YES",IF(R77=0,AD76+R77+V77+X77,AD76+R77+V77),AD76+R77)),AD76),"")</f>
        <v/>
      </c>
      <c r="AE77" s="6" t="str">
        <f t="shared" ref="AE77:AE90" ca="1" si="96">IF(B77&lt;&gt;"","-","")</f>
        <v/>
      </c>
      <c r="AF77" s="44" t="str">
        <f t="shared" ref="AF77:AF90" ca="1" si="97">IF(B77&lt;&gt;"",IF(D77=$C$5,IF(L77="YES",AF76,IF(T77="YES",IF(R77=0,AF76+R77+V77+X77,AF76+R77+V77),AF76+R77)),AF76),"")</f>
        <v/>
      </c>
      <c r="AH77" s="44" t="str">
        <f t="shared" ca="1" si="77"/>
        <v/>
      </c>
      <c r="AI77" s="44" t="str">
        <f t="shared" ca="1" si="77"/>
        <v/>
      </c>
      <c r="AJ77" s="44" t="str">
        <f t="shared" ca="1" si="77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65"/>
        <v/>
      </c>
      <c r="AO77" s="44" t="str">
        <f t="shared" ref="AO77:AO90" ca="1" si="98">IF(AL77&lt;&gt;"",IF(AN77=C$4,C$5,C$4),"")</f>
        <v/>
      </c>
      <c r="AP77" s="27" t="str">
        <f t="shared" ca="1" si="78"/>
        <v/>
      </c>
      <c r="AQ77" s="44" t="str">
        <f t="shared" ref="AQ77:AQ90" ca="1" si="99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ref="AT77:AT90" ca="1" si="100">IF(AL77&lt;&gt;"",RAND(),"")</f>
        <v/>
      </c>
      <c r="AU77" s="44" t="str">
        <f ca="1">IF(AL77&lt;&gt;"",VLOOKUP('Semi 2'!AQ77-5*('Semi 2'!AN77-1),'Players Stats'!$B$136:$J$140,1+AO77),"")</f>
        <v/>
      </c>
      <c r="AV77" s="44" t="str">
        <f t="shared" ca="1" si="66"/>
        <v/>
      </c>
      <c r="AW77" s="27" t="str">
        <f t="shared" ref="AW77:AW90" ca="1" si="101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67"/>
        <v/>
      </c>
      <c r="AZ77" s="27" t="str">
        <f t="shared" ref="AZ77:AZ90" ca="1" si="102">IF(AL77&lt;&gt;"",IF(AV77="NO",RAND(),""),"")</f>
        <v/>
      </c>
      <c r="BA77" s="44" t="str">
        <f ca="1">IF(AV77="NO",VLOOKUP(AQ77,'Players Stats'!$C$88:$H$127,7-'Semi 2'!AY77),"")</f>
        <v/>
      </c>
      <c r="BB77" s="44" t="str">
        <f t="shared" ca="1" si="68"/>
        <v/>
      </c>
      <c r="BC77" s="27" t="str">
        <f t="shared" ref="BC77:BC90" ca="1" si="103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04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05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06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07">IF(BJ77="NO",RAND(),"")</f>
        <v/>
      </c>
      <c r="BL77" s="44" t="str">
        <f ca="1">IF(BJ77="NO",IF(BK77&lt;=Simulation!$K$9,AN77,AO77),"")</f>
        <v/>
      </c>
      <c r="BN77" s="44" t="str">
        <f t="shared" ref="BN77:BN90" ca="1" si="108">IF(AL77&lt;&gt;"",IF(AN77=$C$4,IF(AV77="YES",BN76,IF(BD77="YES",IF(BB77=0,BN76+BB77+BF77+BH77,BN76+BB77+BF77),BN76+BB77)),BN76),"")</f>
        <v/>
      </c>
      <c r="BO77" s="6" t="str">
        <f t="shared" ref="BO77:BO90" ca="1" si="109">IF(AL77&lt;&gt;"","-","")</f>
        <v/>
      </c>
      <c r="BP77" s="44" t="str">
        <f t="shared" ref="BP77:BP90" ca="1" si="110">IF(AL77&lt;&gt;"",IF(AN77=$C$5,IF(AV77="YES",BP76,IF(BD77="YES",IF(BB77=0,BP76+BB77+BF77+BH77,BP76+BB77+BF77),BP76+BB77)),BP76),"")</f>
        <v/>
      </c>
      <c r="BR77" s="44" t="str">
        <f t="shared" ca="1" si="81"/>
        <v/>
      </c>
      <c r="BS77" s="44" t="str">
        <f t="shared" ca="1" si="81"/>
        <v/>
      </c>
      <c r="BT77" s="44" t="str">
        <f t="shared" ca="1" si="81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69"/>
        <v/>
      </c>
      <c r="BY77" s="44" t="str">
        <f t="shared" ref="BY77:BY90" ca="1" si="111">IF(BV77&lt;&gt;"",IF(BX77=C$4,C$5,C$4),"")</f>
        <v/>
      </c>
      <c r="BZ77" s="27" t="str">
        <f t="shared" ca="1" si="79"/>
        <v/>
      </c>
      <c r="CA77" s="44" t="str">
        <f t="shared" ref="CA77:CA90" ca="1" si="112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13">IF(BV77&lt;&gt;"",RAND(),"")</f>
        <v/>
      </c>
      <c r="CE77" s="44" t="str">
        <f ca="1">IF(BV77&lt;&gt;"",VLOOKUP('Semi 2'!CA77-5*('Semi 2'!BX77-1),'Players Stats'!$B$136:$J$140,1+BY77),"")</f>
        <v/>
      </c>
      <c r="CF77" s="44" t="str">
        <f t="shared" ca="1" si="70"/>
        <v/>
      </c>
      <c r="CG77" s="27" t="str">
        <f t="shared" ref="CG77:CG90" ca="1" si="114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1"/>
        <v/>
      </c>
      <c r="CJ77" s="27" t="str">
        <f t="shared" ref="CJ77:CJ90" ca="1" si="115">IF(BV77&lt;&gt;"",IF(CF77="NO",RAND(),""),"")</f>
        <v/>
      </c>
      <c r="CK77" s="44" t="str">
        <f ca="1">IF(CF77="NO",VLOOKUP(CA77,'Players Stats'!$C$88:$H$127,7-'Semi 2'!CI77),"")</f>
        <v/>
      </c>
      <c r="CL77" s="44" t="str">
        <f t="shared" ca="1" si="72"/>
        <v/>
      </c>
      <c r="CM77" s="27" t="str">
        <f t="shared" ref="CM77:CM90" ca="1" si="116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17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18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19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20">IF(CT77="NO",RAND(),"")</f>
        <v/>
      </c>
      <c r="CV77" s="44" t="str">
        <f ca="1">IF(CT77="NO",IF(CU77&lt;=Simulation!$K$9,BX77,BY77),"")</f>
        <v/>
      </c>
      <c r="CX77" s="44" t="str">
        <f t="shared" ref="CX77:CX90" ca="1" si="121">IF(BV77&lt;&gt;"",IF(BX77=$C$4,IF(CF77="YES",CX76,IF(CN77="YES",IF(CL77=0,CX76+CL77+CP77+CR77,CX76+CL77+CP77),CX76+CL77)),CX76),"")</f>
        <v/>
      </c>
      <c r="CY77" s="6" t="str">
        <f t="shared" ref="CY77:CY90" ca="1" si="122">IF(BV77&lt;&gt;"","-","")</f>
        <v/>
      </c>
      <c r="CZ77" s="44" t="str">
        <f t="shared" ref="CZ77:CZ90" ca="1" si="123">IF(BV77&lt;&gt;"",IF(BX77=$C$5,IF(CF77="YES",CZ76,IF(CN77="YES",IF(CL77=0,CZ76+CL77+CP77+CR77,CZ76+CL77+CP77),CZ76+CL77)),CZ76),"")</f>
        <v/>
      </c>
      <c r="DB77" s="44" t="str">
        <f t="shared" ca="1" si="82"/>
        <v/>
      </c>
      <c r="DC77" s="44" t="str">
        <f t="shared" ca="1" si="82"/>
        <v/>
      </c>
      <c r="DD77" s="44" t="str">
        <f t="shared" ca="1" si="82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3"/>
        <v/>
      </c>
      <c r="DI77" s="44" t="str">
        <f t="shared" ref="DI77:DI90" ca="1" si="124">IF(DF77&lt;&gt;"",IF(DH77=C$4,C$5,C$4),"")</f>
        <v/>
      </c>
      <c r="DJ77" s="27" t="str">
        <f t="shared" ca="1" si="80"/>
        <v/>
      </c>
      <c r="DK77" s="44" t="str">
        <f t="shared" ref="DK77:DK90" ca="1" si="125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26">IF(DF77&lt;&gt;"",RAND(),"")</f>
        <v/>
      </c>
      <c r="DO77" s="44" t="str">
        <f ca="1">IF(DF77&lt;&gt;"",VLOOKUP('Semi 2'!DK77-5*('Semi 2'!DH77-1),'Players Stats'!$B$136:$J$140,1+DI77),"")</f>
        <v/>
      </c>
      <c r="DP77" s="44" t="str">
        <f t="shared" ca="1" si="74"/>
        <v/>
      </c>
      <c r="DQ77" s="27" t="str">
        <f t="shared" ref="DQ77:DQ90" ca="1" si="127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75"/>
        <v/>
      </c>
      <c r="DT77" s="27" t="str">
        <f t="shared" ref="DT77:DT90" ca="1" si="128">IF(DF77&lt;&gt;"",IF(DP77="NO",RAND(),""),"")</f>
        <v/>
      </c>
      <c r="DU77" s="44" t="str">
        <f ca="1">IF(DP77="NO",VLOOKUP(DK77,'Players Stats'!$C$88:$H$127,7-'Semi 2'!DS77),"")</f>
        <v/>
      </c>
      <c r="DV77" s="44" t="str">
        <f t="shared" ca="1" si="76"/>
        <v/>
      </c>
      <c r="DW77" s="27" t="str">
        <f t="shared" ref="DW77:DW90" ca="1" si="129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30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31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32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33">IF(ED77="NO",RAND(),"")</f>
        <v/>
      </c>
      <c r="EF77" s="44" t="str">
        <f ca="1">IF(ED77="NO",IF(EE77&lt;=Simulation!$K$9,DH77,DI77),"")</f>
        <v/>
      </c>
      <c r="EH77" s="44" t="str">
        <f t="shared" ref="EH77:EH90" ca="1" si="134">IF(DF77&lt;&gt;"",IF(DH77=$C$4,IF(DP77="YES",EH76,IF(DX77="YES",IF(DV77=0,EH76+DV77+DZ77+EB77,EH76+DV77+DZ77),EH76+DV77)),EH76),"")</f>
        <v/>
      </c>
      <c r="EI77" s="6" t="str">
        <f t="shared" ref="EI77:EI90" ca="1" si="135">IF(DF77&lt;&gt;"","-","")</f>
        <v/>
      </c>
      <c r="EJ77" s="44" t="str">
        <f t="shared" ref="EJ77:EJ90" ca="1" si="136">IF(DF77&lt;&gt;"",IF(DH77=$C$5,IF(DP77="YES",EJ76,IF(DX77="YES",IF(DV77=0,EJ76+DV77+DZ77+EB77,EJ76+DV77+DZ77),EJ76+DV77)),EJ76),"")</f>
        <v/>
      </c>
      <c r="EL77" s="44" t="str">
        <f t="shared" ca="1" si="83"/>
        <v/>
      </c>
      <c r="EM77" s="44" t="str">
        <f t="shared" ca="1" si="83"/>
        <v/>
      </c>
      <c r="EN77" s="44" t="str">
        <f t="shared" ca="1" si="83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37">IF(B78&lt;&gt;"",IF(AB77="",E77,AB77),"")</f>
        <v/>
      </c>
      <c r="E78" s="44" t="str">
        <f t="shared" ca="1" si="84"/>
        <v/>
      </c>
      <c r="F78" s="27" t="str">
        <f t="shared" ca="1" si="85"/>
        <v/>
      </c>
      <c r="G78" s="44" t="str">
        <f t="shared" ca="1" si="86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27" t="str">
        <f t="shared" ca="1" si="87"/>
        <v/>
      </c>
      <c r="K78" s="44" t="str">
        <f ca="1">IF(B78&lt;&gt;"",VLOOKUP('Semi 2'!G78-5*('Semi 2'!D78-1),'Players Stats'!$B$136:$J$140,1+E78),"")</f>
        <v/>
      </c>
      <c r="L78" s="44" t="str">
        <f t="shared" ref="L78:L90" ca="1" si="138">IF(B78&lt;&gt;"",IF(J78&lt;=K78, "YES", "NO"),"")</f>
        <v/>
      </c>
      <c r="M78" s="27" t="str">
        <f t="shared" ca="1" si="88"/>
        <v/>
      </c>
      <c r="N78" s="44" t="str">
        <f ca="1">IF(B78&lt;&gt;"",IF(L78="NO",VLOOKUP(G78,'Players Stats'!$C$88:$I$127,7),""),"")</f>
        <v/>
      </c>
      <c r="O78" s="44" t="str">
        <f t="shared" ref="O78:O90" ca="1" si="139">IF(B78&lt;&gt;"",IF(L78="NO",IF(M78&lt;=N78,3,2),""),"")</f>
        <v/>
      </c>
      <c r="P78" s="27" t="str">
        <f t="shared" ca="1" si="89"/>
        <v/>
      </c>
      <c r="Q78" s="44" t="str">
        <f ca="1">IF(L78="NO",VLOOKUP(G78,'Players Stats'!$C$88:$H$127,7-'Semi 2'!O78),"")</f>
        <v/>
      </c>
      <c r="R78" s="44" t="str">
        <f t="shared" ref="R78:R90" ca="1" si="140">IF(B78&lt;&gt;"",IF(L78="NO",IF(P78&lt;=Q78,O78,0),""),"")</f>
        <v/>
      </c>
      <c r="S78" s="27" t="str">
        <f t="shared" ca="1" si="90"/>
        <v/>
      </c>
      <c r="T78" s="44" t="str">
        <f ca="1">IF(S78="","",IF(S78&lt;=VLOOKUP(G78,'Players Stats'!$C$88:$L$127,10),"YES","NO"))</f>
        <v/>
      </c>
      <c r="U78" s="27" t="str">
        <f t="shared" ca="1" si="91"/>
        <v/>
      </c>
      <c r="V78" s="44" t="str">
        <f ca="1">IF(T78="YES",IF(U78&lt;=VLOOKUP(G78,'Players Stats'!$C$88:$H$127,6),1,0),"")</f>
        <v/>
      </c>
      <c r="W78" s="27" t="str">
        <f t="shared" ca="1" si="92"/>
        <v/>
      </c>
      <c r="X78" s="44" t="str">
        <f ca="1">IF(AND(T78="YES",W78&lt;&gt;""),IF(W78&lt;=VLOOKUP(G78,'Players Stats'!$C$88:$H$127,6),1,0),"")</f>
        <v/>
      </c>
      <c r="Y78" s="27" t="str">
        <f t="shared" ca="1" si="93"/>
        <v/>
      </c>
      <c r="Z78" s="44" t="str">
        <f ca="1">IF(Y78="","",IF(Y78&lt;=Simulation!$K$7,"YES","NO"))</f>
        <v/>
      </c>
      <c r="AA78" s="27" t="str">
        <f t="shared" ca="1" si="94"/>
        <v/>
      </c>
      <c r="AB78" s="44" t="str">
        <f ca="1">IF(Z78="NO",IF(AA78&lt;=Simulation!$K$9,D78,E78),"")</f>
        <v/>
      </c>
      <c r="AD78" s="44" t="str">
        <f t="shared" ca="1" si="95"/>
        <v/>
      </c>
      <c r="AE78" s="6" t="str">
        <f t="shared" ca="1" si="96"/>
        <v/>
      </c>
      <c r="AF78" s="44" t="str">
        <f t="shared" ca="1" si="97"/>
        <v/>
      </c>
      <c r="AH78" s="44" t="str">
        <f t="shared" ca="1" si="77"/>
        <v/>
      </c>
      <c r="AI78" s="44" t="str">
        <f t="shared" ca="1" si="77"/>
        <v/>
      </c>
      <c r="AJ78" s="44" t="str">
        <f t="shared" ca="1" si="77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41">IF(AL78&lt;&gt;"",IF(BL77="",AO77,BL77),"")</f>
        <v/>
      </c>
      <c r="AO78" s="44" t="str">
        <f t="shared" ca="1" si="98"/>
        <v/>
      </c>
      <c r="AP78" s="27" t="str">
        <f t="shared" ca="1" si="78"/>
        <v/>
      </c>
      <c r="AQ78" s="44" t="str">
        <f t="shared" ca="1" si="99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100"/>
        <v/>
      </c>
      <c r="AU78" s="44" t="str">
        <f ca="1">IF(AL78&lt;&gt;"",VLOOKUP('Semi 2'!AQ78-5*('Semi 2'!AN78-1),'Players Stats'!$B$136:$J$140,1+AO78),"")</f>
        <v/>
      </c>
      <c r="AV78" s="44" t="str">
        <f t="shared" ref="AV78:AV90" ca="1" si="142">IF(AL78&lt;&gt;"",IF(AT78&lt;=AU78, "YES", "NO"),"")</f>
        <v/>
      </c>
      <c r="AW78" s="27" t="str">
        <f t="shared" ca="1" si="101"/>
        <v/>
      </c>
      <c r="AX78" s="44" t="str">
        <f ca="1">IF(AL78&lt;&gt;"",IF(AV78="NO",VLOOKUP(AQ78,'Players Stats'!$C$88:$I$127,7),""),"")</f>
        <v/>
      </c>
      <c r="AY78" s="44" t="str">
        <f t="shared" ref="AY78:AY90" ca="1" si="143">IF(AL78&lt;&gt;"",IF(AV78="NO",IF(AW78&lt;=AX78,3,2),""),"")</f>
        <v/>
      </c>
      <c r="AZ78" s="27" t="str">
        <f t="shared" ca="1" si="102"/>
        <v/>
      </c>
      <c r="BA78" s="44" t="str">
        <f ca="1">IF(AV78="NO",VLOOKUP(AQ78,'Players Stats'!$C$88:$H$127,7-'Semi 2'!AY78),"")</f>
        <v/>
      </c>
      <c r="BB78" s="44" t="str">
        <f t="shared" ref="BB78:BB90" ca="1" si="144">IF(AL78&lt;&gt;"",IF(AV78="NO",IF(AZ78&lt;=BA78,AY78,0),""),"")</f>
        <v/>
      </c>
      <c r="BC78" s="27" t="str">
        <f t="shared" ca="1" si="103"/>
        <v/>
      </c>
      <c r="BD78" s="44" t="str">
        <f ca="1">IF(BC78="","",IF(BC78&lt;=VLOOKUP(AQ78,'Players Stats'!$C$88:$L$127,10),"YES","NO"))</f>
        <v/>
      </c>
      <c r="BE78" s="27" t="str">
        <f t="shared" ca="1" si="104"/>
        <v/>
      </c>
      <c r="BF78" s="44" t="str">
        <f ca="1">IF(BD78="YES",IF(BE78&lt;=VLOOKUP(AQ78,'Players Stats'!$C$88:$H$127,6),1,0),"")</f>
        <v/>
      </c>
      <c r="BG78" s="27" t="str">
        <f t="shared" ca="1" si="105"/>
        <v/>
      </c>
      <c r="BH78" s="44" t="str">
        <f ca="1">IF(AND(BD78="YES",BG78&lt;&gt;""),IF(BG78&lt;=VLOOKUP(AQ78,'Players Stats'!$C$88:$H$127,6),1,0),"")</f>
        <v/>
      </c>
      <c r="BI78" s="27" t="str">
        <f t="shared" ca="1" si="106"/>
        <v/>
      </c>
      <c r="BJ78" s="44" t="str">
        <f ca="1">IF(BI78="","",IF(BI78&lt;=Simulation!$K$7,"YES","NO"))</f>
        <v/>
      </c>
      <c r="BK78" s="27" t="str">
        <f t="shared" ca="1" si="107"/>
        <v/>
      </c>
      <c r="BL78" s="44" t="str">
        <f ca="1">IF(BJ78="NO",IF(BK78&lt;=Simulation!$K$9,AN78,AO78),"")</f>
        <v/>
      </c>
      <c r="BN78" s="44" t="str">
        <f t="shared" ca="1" si="108"/>
        <v/>
      </c>
      <c r="BO78" s="6" t="str">
        <f t="shared" ca="1" si="109"/>
        <v/>
      </c>
      <c r="BP78" s="44" t="str">
        <f t="shared" ca="1" si="110"/>
        <v/>
      </c>
      <c r="BR78" s="44" t="str">
        <f t="shared" ca="1" si="81"/>
        <v/>
      </c>
      <c r="BS78" s="44" t="str">
        <f t="shared" ca="1" si="81"/>
        <v/>
      </c>
      <c r="BT78" s="44" t="str">
        <f t="shared" ca="1" si="81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45">IF(BV78&lt;&gt;"",IF(CV77="",BY77,CV77),"")</f>
        <v/>
      </c>
      <c r="BY78" s="44" t="str">
        <f t="shared" ca="1" si="111"/>
        <v/>
      </c>
      <c r="BZ78" s="27" t="str">
        <f t="shared" ca="1" si="79"/>
        <v/>
      </c>
      <c r="CA78" s="44" t="str">
        <f t="shared" ca="1" si="112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13"/>
        <v/>
      </c>
      <c r="CE78" s="44" t="str">
        <f ca="1">IF(BV78&lt;&gt;"",VLOOKUP('Semi 2'!CA78-5*('Semi 2'!BX78-1),'Players Stats'!$B$136:$J$140,1+BY78),"")</f>
        <v/>
      </c>
      <c r="CF78" s="44" t="str">
        <f t="shared" ref="CF78:CF90" ca="1" si="146">IF(BV78&lt;&gt;"",IF(CD78&lt;=CE78, "YES", "NO"),"")</f>
        <v/>
      </c>
      <c r="CG78" s="27" t="str">
        <f t="shared" ca="1" si="114"/>
        <v/>
      </c>
      <c r="CH78" s="44" t="str">
        <f ca="1">IF(BV78&lt;&gt;"",IF(CF78="NO",VLOOKUP(CA78,'Players Stats'!$C$88:$I$127,7),""),"")</f>
        <v/>
      </c>
      <c r="CI78" s="44" t="str">
        <f t="shared" ref="CI78:CI90" ca="1" si="147">IF(BV78&lt;&gt;"",IF(CF78="NO",IF(CG78&lt;=CH78,3,2),""),"")</f>
        <v/>
      </c>
      <c r="CJ78" s="27" t="str">
        <f t="shared" ca="1" si="115"/>
        <v/>
      </c>
      <c r="CK78" s="44" t="str">
        <f ca="1">IF(CF78="NO",VLOOKUP(CA78,'Players Stats'!$C$88:$H$127,7-'Semi 2'!CI78),"")</f>
        <v/>
      </c>
      <c r="CL78" s="44" t="str">
        <f t="shared" ref="CL78:CL90" ca="1" si="148">IF(BV78&lt;&gt;"",IF(CF78="NO",IF(CJ78&lt;=CK78,CI78,0),""),"")</f>
        <v/>
      </c>
      <c r="CM78" s="27" t="str">
        <f t="shared" ca="1" si="116"/>
        <v/>
      </c>
      <c r="CN78" s="44" t="str">
        <f ca="1">IF(CM78="","",IF(CM78&lt;=VLOOKUP(CA78,'Players Stats'!$C$88:$L$127,10),"YES","NO"))</f>
        <v/>
      </c>
      <c r="CO78" s="27" t="str">
        <f t="shared" ca="1" si="117"/>
        <v/>
      </c>
      <c r="CP78" s="44" t="str">
        <f ca="1">IF(CN78="YES",IF(CO78&lt;=VLOOKUP(CA78,'Players Stats'!$C$88:$H$127,6),1,0),"")</f>
        <v/>
      </c>
      <c r="CQ78" s="27" t="str">
        <f t="shared" ca="1" si="118"/>
        <v/>
      </c>
      <c r="CR78" s="44" t="str">
        <f ca="1">IF(AND(CN78="YES",CQ78&lt;&gt;""),IF(CQ78&lt;=VLOOKUP(CA78,'Players Stats'!$C$88:$H$127,6),1,0),"")</f>
        <v/>
      </c>
      <c r="CS78" s="27" t="str">
        <f t="shared" ca="1" si="119"/>
        <v/>
      </c>
      <c r="CT78" s="44" t="str">
        <f ca="1">IF(CS78="","",IF(CS78&lt;=Simulation!$K$7,"YES","NO"))</f>
        <v/>
      </c>
      <c r="CU78" s="27" t="str">
        <f t="shared" ca="1" si="120"/>
        <v/>
      </c>
      <c r="CV78" s="44" t="str">
        <f ca="1">IF(CT78="NO",IF(CU78&lt;=Simulation!$K$9,BX78,BY78),"")</f>
        <v/>
      </c>
      <c r="CX78" s="44" t="str">
        <f t="shared" ca="1" si="121"/>
        <v/>
      </c>
      <c r="CY78" s="6" t="str">
        <f t="shared" ca="1" si="122"/>
        <v/>
      </c>
      <c r="CZ78" s="44" t="str">
        <f t="shared" ca="1" si="123"/>
        <v/>
      </c>
      <c r="DB78" s="44" t="str">
        <f t="shared" ca="1" si="82"/>
        <v/>
      </c>
      <c r="DC78" s="44" t="str">
        <f t="shared" ca="1" si="82"/>
        <v/>
      </c>
      <c r="DD78" s="44" t="str">
        <f t="shared" ca="1" si="82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49">IF(DF78&lt;&gt;"",IF(EF77="",DI77,EF77),"")</f>
        <v/>
      </c>
      <c r="DI78" s="44" t="str">
        <f t="shared" ca="1" si="124"/>
        <v/>
      </c>
      <c r="DJ78" s="27" t="str">
        <f t="shared" ca="1" si="80"/>
        <v/>
      </c>
      <c r="DK78" s="44" t="str">
        <f t="shared" ca="1" si="125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26"/>
        <v/>
      </c>
      <c r="DO78" s="44" t="str">
        <f ca="1">IF(DF78&lt;&gt;"",VLOOKUP('Semi 2'!DK78-5*('Semi 2'!DH78-1),'Players Stats'!$B$136:$J$140,1+DI78),"")</f>
        <v/>
      </c>
      <c r="DP78" s="44" t="str">
        <f t="shared" ref="DP78:DP90" ca="1" si="150">IF(DF78&lt;&gt;"",IF(DN78&lt;=DO78, "YES", "NO"),"")</f>
        <v/>
      </c>
      <c r="DQ78" s="27" t="str">
        <f t="shared" ca="1" si="127"/>
        <v/>
      </c>
      <c r="DR78" s="44" t="str">
        <f ca="1">IF(DF78&lt;&gt;"",IF(DP78="NO",VLOOKUP(DK78,'Players Stats'!$C$88:$I$127,7),""),"")</f>
        <v/>
      </c>
      <c r="DS78" s="44" t="str">
        <f t="shared" ref="DS78:DS90" ca="1" si="151">IF(DF78&lt;&gt;"",IF(DP78="NO",IF(DQ78&lt;=DR78,3,2),""),"")</f>
        <v/>
      </c>
      <c r="DT78" s="27" t="str">
        <f t="shared" ca="1" si="128"/>
        <v/>
      </c>
      <c r="DU78" s="44" t="str">
        <f ca="1">IF(DP78="NO",VLOOKUP(DK78,'Players Stats'!$C$88:$H$127,7-'Semi 2'!DS78),"")</f>
        <v/>
      </c>
      <c r="DV78" s="44" t="str">
        <f t="shared" ref="DV78:DV90" ca="1" si="152">IF(DF78&lt;&gt;"",IF(DP78="NO",IF(DT78&lt;=DU78,DS78,0),""),"")</f>
        <v/>
      </c>
      <c r="DW78" s="27" t="str">
        <f t="shared" ca="1" si="129"/>
        <v/>
      </c>
      <c r="DX78" s="44" t="str">
        <f ca="1">IF(DW78="","",IF(DW78&lt;=VLOOKUP(DK78,'Players Stats'!$C$88:$L$127,10),"YES","NO"))</f>
        <v/>
      </c>
      <c r="DY78" s="27" t="str">
        <f t="shared" ca="1" si="130"/>
        <v/>
      </c>
      <c r="DZ78" s="44" t="str">
        <f ca="1">IF(DX78="YES",IF(DY78&lt;=VLOOKUP(DK78,'Players Stats'!$C$88:$H$127,6),1,0),"")</f>
        <v/>
      </c>
      <c r="EA78" s="27" t="str">
        <f t="shared" ca="1" si="131"/>
        <v/>
      </c>
      <c r="EB78" s="44" t="str">
        <f ca="1">IF(AND(DX78="YES",EA78&lt;&gt;""),IF(EA78&lt;=VLOOKUP(DK78,'Players Stats'!$C$88:$H$127,6),1,0),"")</f>
        <v/>
      </c>
      <c r="EC78" s="27" t="str">
        <f t="shared" ca="1" si="132"/>
        <v/>
      </c>
      <c r="ED78" s="44" t="str">
        <f ca="1">IF(EC78="","",IF(EC78&lt;=Simulation!$K$7,"YES","NO"))</f>
        <v/>
      </c>
      <c r="EE78" s="27" t="str">
        <f t="shared" ca="1" si="133"/>
        <v/>
      </c>
      <c r="EF78" s="44" t="str">
        <f ca="1">IF(ED78="NO",IF(EE78&lt;=Simulation!$K$9,DH78,DI78),"")</f>
        <v/>
      </c>
      <c r="EH78" s="44" t="str">
        <f t="shared" ca="1" si="134"/>
        <v/>
      </c>
      <c r="EI78" s="6" t="str">
        <f t="shared" ca="1" si="135"/>
        <v/>
      </c>
      <c r="EJ78" s="44" t="str">
        <f t="shared" ca="1" si="136"/>
        <v/>
      </c>
      <c r="EL78" s="44" t="str">
        <f t="shared" ca="1" si="83"/>
        <v/>
      </c>
      <c r="EM78" s="44" t="str">
        <f t="shared" ca="1" si="83"/>
        <v/>
      </c>
      <c r="EN78" s="44" t="str">
        <f t="shared" ca="1" si="83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37"/>
        <v/>
      </c>
      <c r="E79" s="44" t="str">
        <f t="shared" ca="1" si="84"/>
        <v/>
      </c>
      <c r="F79" s="27" t="str">
        <f t="shared" ca="1" si="85"/>
        <v/>
      </c>
      <c r="G79" s="44" t="str">
        <f t="shared" ca="1" si="86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27" t="str">
        <f t="shared" ca="1" si="87"/>
        <v/>
      </c>
      <c r="K79" s="44" t="str">
        <f ca="1">IF(B79&lt;&gt;"",VLOOKUP('Semi 2'!G79-5*('Semi 2'!D79-1),'Players Stats'!$B$136:$J$140,1+E79),"")</f>
        <v/>
      </c>
      <c r="L79" s="44" t="str">
        <f t="shared" ca="1" si="138"/>
        <v/>
      </c>
      <c r="M79" s="27" t="str">
        <f t="shared" ca="1" si="88"/>
        <v/>
      </c>
      <c r="N79" s="44" t="str">
        <f ca="1">IF(B79&lt;&gt;"",IF(L79="NO",VLOOKUP(G79,'Players Stats'!$C$88:$I$127,7),""),"")</f>
        <v/>
      </c>
      <c r="O79" s="44" t="str">
        <f t="shared" ca="1" si="139"/>
        <v/>
      </c>
      <c r="P79" s="27" t="str">
        <f t="shared" ca="1" si="89"/>
        <v/>
      </c>
      <c r="Q79" s="44" t="str">
        <f ca="1">IF(L79="NO",VLOOKUP(G79,'Players Stats'!$C$88:$H$127,7-'Semi 2'!O79),"")</f>
        <v/>
      </c>
      <c r="R79" s="44" t="str">
        <f t="shared" ca="1" si="140"/>
        <v/>
      </c>
      <c r="S79" s="27" t="str">
        <f t="shared" ca="1" si="90"/>
        <v/>
      </c>
      <c r="T79" s="44" t="str">
        <f ca="1">IF(S79="","",IF(S79&lt;=VLOOKUP(G79,'Players Stats'!$C$88:$L$127,10),"YES","NO"))</f>
        <v/>
      </c>
      <c r="U79" s="27" t="str">
        <f t="shared" ca="1" si="91"/>
        <v/>
      </c>
      <c r="V79" s="44" t="str">
        <f ca="1">IF(T79="YES",IF(U79&lt;=VLOOKUP(G79,'Players Stats'!$C$88:$H$127,6),1,0),"")</f>
        <v/>
      </c>
      <c r="W79" s="27" t="str">
        <f t="shared" ca="1" si="92"/>
        <v/>
      </c>
      <c r="X79" s="44" t="str">
        <f ca="1">IF(AND(T79="YES",W79&lt;&gt;""),IF(W79&lt;=VLOOKUP(G79,'Players Stats'!$C$88:$H$127,6),1,0),"")</f>
        <v/>
      </c>
      <c r="Y79" s="27" t="str">
        <f t="shared" ca="1" si="93"/>
        <v/>
      </c>
      <c r="Z79" s="44" t="str">
        <f ca="1">IF(Y79="","",IF(Y79&lt;=Simulation!$K$7,"YES","NO"))</f>
        <v/>
      </c>
      <c r="AA79" s="27" t="str">
        <f t="shared" ca="1" si="94"/>
        <v/>
      </c>
      <c r="AB79" s="44" t="str">
        <f ca="1">IF(Z79="NO",IF(AA79&lt;=Simulation!$K$9,D79,E79),"")</f>
        <v/>
      </c>
      <c r="AD79" s="44" t="str">
        <f t="shared" ca="1" si="95"/>
        <v/>
      </c>
      <c r="AE79" s="6" t="str">
        <f t="shared" ca="1" si="96"/>
        <v/>
      </c>
      <c r="AF79" s="44" t="str">
        <f t="shared" ca="1" si="97"/>
        <v/>
      </c>
      <c r="AH79" s="44" t="str">
        <f t="shared" ca="1" si="77"/>
        <v/>
      </c>
      <c r="AI79" s="44" t="str">
        <f t="shared" ca="1" si="77"/>
        <v/>
      </c>
      <c r="AJ79" s="44" t="str">
        <f t="shared" ca="1" si="77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41"/>
        <v/>
      </c>
      <c r="AO79" s="44" t="str">
        <f t="shared" ca="1" si="98"/>
        <v/>
      </c>
      <c r="AP79" s="27" t="str">
        <f t="shared" ca="1" si="78"/>
        <v/>
      </c>
      <c r="AQ79" s="44" t="str">
        <f t="shared" ca="1" si="99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ca="1" si="100"/>
        <v/>
      </c>
      <c r="AU79" s="44" t="str">
        <f ca="1">IF(AL79&lt;&gt;"",VLOOKUP('Semi 2'!AQ79-5*('Semi 2'!AN79-1),'Players Stats'!$B$136:$J$140,1+AO79),"")</f>
        <v/>
      </c>
      <c r="AV79" s="44" t="str">
        <f t="shared" ca="1" si="142"/>
        <v/>
      </c>
      <c r="AW79" s="27" t="str">
        <f t="shared" ca="1" si="101"/>
        <v/>
      </c>
      <c r="AX79" s="44" t="str">
        <f ca="1">IF(AL79&lt;&gt;"",IF(AV79="NO",VLOOKUP(AQ79,'Players Stats'!$C$88:$I$127,7),""),"")</f>
        <v/>
      </c>
      <c r="AY79" s="44" t="str">
        <f t="shared" ca="1" si="143"/>
        <v/>
      </c>
      <c r="AZ79" s="27" t="str">
        <f t="shared" ca="1" si="102"/>
        <v/>
      </c>
      <c r="BA79" s="44" t="str">
        <f ca="1">IF(AV79="NO",VLOOKUP(AQ79,'Players Stats'!$C$88:$H$127,7-'Semi 2'!AY79),"")</f>
        <v/>
      </c>
      <c r="BB79" s="44" t="str">
        <f t="shared" ca="1" si="144"/>
        <v/>
      </c>
      <c r="BC79" s="27" t="str">
        <f t="shared" ca="1" si="103"/>
        <v/>
      </c>
      <c r="BD79" s="44" t="str">
        <f ca="1">IF(BC79="","",IF(BC79&lt;=VLOOKUP(AQ79,'Players Stats'!$C$88:$L$127,10),"YES","NO"))</f>
        <v/>
      </c>
      <c r="BE79" s="27" t="str">
        <f t="shared" ca="1" si="104"/>
        <v/>
      </c>
      <c r="BF79" s="44" t="str">
        <f ca="1">IF(BD79="YES",IF(BE79&lt;=VLOOKUP(AQ79,'Players Stats'!$C$88:$H$127,6),1,0),"")</f>
        <v/>
      </c>
      <c r="BG79" s="27" t="str">
        <f t="shared" ca="1" si="105"/>
        <v/>
      </c>
      <c r="BH79" s="44" t="str">
        <f ca="1">IF(AND(BD79="YES",BG79&lt;&gt;""),IF(BG79&lt;=VLOOKUP(AQ79,'Players Stats'!$C$88:$H$127,6),1,0),"")</f>
        <v/>
      </c>
      <c r="BI79" s="27" t="str">
        <f t="shared" ca="1" si="106"/>
        <v/>
      </c>
      <c r="BJ79" s="44" t="str">
        <f ca="1">IF(BI79="","",IF(BI79&lt;=Simulation!$K$7,"YES","NO"))</f>
        <v/>
      </c>
      <c r="BK79" s="27" t="str">
        <f t="shared" ca="1" si="107"/>
        <v/>
      </c>
      <c r="BL79" s="44" t="str">
        <f ca="1">IF(BJ79="NO",IF(BK79&lt;=Simulation!$K$9,AN79,AO79),"")</f>
        <v/>
      </c>
      <c r="BN79" s="44" t="str">
        <f t="shared" ca="1" si="108"/>
        <v/>
      </c>
      <c r="BO79" s="6" t="str">
        <f t="shared" ca="1" si="109"/>
        <v/>
      </c>
      <c r="BP79" s="44" t="str">
        <f t="shared" ca="1" si="110"/>
        <v/>
      </c>
      <c r="BR79" s="44" t="str">
        <f t="shared" ca="1" si="81"/>
        <v/>
      </c>
      <c r="BS79" s="44" t="str">
        <f t="shared" ca="1" si="81"/>
        <v/>
      </c>
      <c r="BT79" s="44" t="str">
        <f t="shared" ca="1" si="81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45"/>
        <v/>
      </c>
      <c r="BY79" s="44" t="str">
        <f t="shared" ca="1" si="111"/>
        <v/>
      </c>
      <c r="BZ79" s="27" t="str">
        <f t="shared" ca="1" si="79"/>
        <v/>
      </c>
      <c r="CA79" s="44" t="str">
        <f t="shared" ca="1" si="112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13"/>
        <v/>
      </c>
      <c r="CE79" s="44" t="str">
        <f ca="1">IF(BV79&lt;&gt;"",VLOOKUP('Semi 2'!CA79-5*('Semi 2'!BX79-1),'Players Stats'!$B$136:$J$140,1+BY79),"")</f>
        <v/>
      </c>
      <c r="CF79" s="44" t="str">
        <f t="shared" ca="1" si="146"/>
        <v/>
      </c>
      <c r="CG79" s="27" t="str">
        <f t="shared" ca="1" si="114"/>
        <v/>
      </c>
      <c r="CH79" s="44" t="str">
        <f ca="1">IF(BV79&lt;&gt;"",IF(CF79="NO",VLOOKUP(CA79,'Players Stats'!$C$88:$I$127,7),""),"")</f>
        <v/>
      </c>
      <c r="CI79" s="44" t="str">
        <f t="shared" ca="1" si="147"/>
        <v/>
      </c>
      <c r="CJ79" s="27" t="str">
        <f t="shared" ca="1" si="115"/>
        <v/>
      </c>
      <c r="CK79" s="44" t="str">
        <f ca="1">IF(CF79="NO",VLOOKUP(CA79,'Players Stats'!$C$88:$H$127,7-'Semi 2'!CI79),"")</f>
        <v/>
      </c>
      <c r="CL79" s="44" t="str">
        <f t="shared" ca="1" si="148"/>
        <v/>
      </c>
      <c r="CM79" s="27" t="str">
        <f t="shared" ca="1" si="116"/>
        <v/>
      </c>
      <c r="CN79" s="44" t="str">
        <f ca="1">IF(CM79="","",IF(CM79&lt;=VLOOKUP(CA79,'Players Stats'!$C$88:$L$127,10),"YES","NO"))</f>
        <v/>
      </c>
      <c r="CO79" s="27" t="str">
        <f t="shared" ca="1" si="117"/>
        <v/>
      </c>
      <c r="CP79" s="44" t="str">
        <f ca="1">IF(CN79="YES",IF(CO79&lt;=VLOOKUP(CA79,'Players Stats'!$C$88:$H$127,6),1,0),"")</f>
        <v/>
      </c>
      <c r="CQ79" s="27" t="str">
        <f t="shared" ca="1" si="118"/>
        <v/>
      </c>
      <c r="CR79" s="44" t="str">
        <f ca="1">IF(AND(CN79="YES",CQ79&lt;&gt;""),IF(CQ79&lt;=VLOOKUP(CA79,'Players Stats'!$C$88:$H$127,6),1,0),"")</f>
        <v/>
      </c>
      <c r="CS79" s="27" t="str">
        <f t="shared" ca="1" si="119"/>
        <v/>
      </c>
      <c r="CT79" s="44" t="str">
        <f ca="1">IF(CS79="","",IF(CS79&lt;=Simulation!$K$7,"YES","NO"))</f>
        <v/>
      </c>
      <c r="CU79" s="27" t="str">
        <f t="shared" ca="1" si="120"/>
        <v/>
      </c>
      <c r="CV79" s="44" t="str">
        <f ca="1">IF(CT79="NO",IF(CU79&lt;=Simulation!$K$9,BX79,BY79),"")</f>
        <v/>
      </c>
      <c r="CX79" s="44" t="str">
        <f t="shared" ca="1" si="121"/>
        <v/>
      </c>
      <c r="CY79" s="6" t="str">
        <f t="shared" ca="1" si="122"/>
        <v/>
      </c>
      <c r="CZ79" s="44" t="str">
        <f t="shared" ca="1" si="123"/>
        <v/>
      </c>
      <c r="DB79" s="44" t="str">
        <f t="shared" ca="1" si="82"/>
        <v/>
      </c>
      <c r="DC79" s="44" t="str">
        <f t="shared" ca="1" si="82"/>
        <v/>
      </c>
      <c r="DD79" s="44" t="str">
        <f t="shared" ca="1" si="82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49"/>
        <v/>
      </c>
      <c r="DI79" s="44" t="str">
        <f t="shared" ca="1" si="124"/>
        <v/>
      </c>
      <c r="DJ79" s="27" t="str">
        <f t="shared" ca="1" si="80"/>
        <v/>
      </c>
      <c r="DK79" s="44" t="str">
        <f t="shared" ca="1" si="125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26"/>
        <v/>
      </c>
      <c r="DO79" s="44" t="str">
        <f ca="1">IF(DF79&lt;&gt;"",VLOOKUP('Semi 2'!DK79-5*('Semi 2'!DH79-1),'Players Stats'!$B$136:$J$140,1+DI79),"")</f>
        <v/>
      </c>
      <c r="DP79" s="44" t="str">
        <f t="shared" ca="1" si="150"/>
        <v/>
      </c>
      <c r="DQ79" s="27" t="str">
        <f t="shared" ca="1" si="127"/>
        <v/>
      </c>
      <c r="DR79" s="44" t="str">
        <f ca="1">IF(DF79&lt;&gt;"",IF(DP79="NO",VLOOKUP(DK79,'Players Stats'!$C$88:$I$127,7),""),"")</f>
        <v/>
      </c>
      <c r="DS79" s="44" t="str">
        <f t="shared" ca="1" si="151"/>
        <v/>
      </c>
      <c r="DT79" s="27" t="str">
        <f t="shared" ca="1" si="128"/>
        <v/>
      </c>
      <c r="DU79" s="44" t="str">
        <f ca="1">IF(DP79="NO",VLOOKUP(DK79,'Players Stats'!$C$88:$H$127,7-'Semi 2'!DS79),"")</f>
        <v/>
      </c>
      <c r="DV79" s="44" t="str">
        <f t="shared" ca="1" si="152"/>
        <v/>
      </c>
      <c r="DW79" s="27" t="str">
        <f t="shared" ca="1" si="129"/>
        <v/>
      </c>
      <c r="DX79" s="44" t="str">
        <f ca="1">IF(DW79="","",IF(DW79&lt;=VLOOKUP(DK79,'Players Stats'!$C$88:$L$127,10),"YES","NO"))</f>
        <v/>
      </c>
      <c r="DY79" s="27" t="str">
        <f t="shared" ca="1" si="130"/>
        <v/>
      </c>
      <c r="DZ79" s="44" t="str">
        <f ca="1">IF(DX79="YES",IF(DY79&lt;=VLOOKUP(DK79,'Players Stats'!$C$88:$H$127,6),1,0),"")</f>
        <v/>
      </c>
      <c r="EA79" s="27" t="str">
        <f t="shared" ca="1" si="131"/>
        <v/>
      </c>
      <c r="EB79" s="44" t="str">
        <f ca="1">IF(AND(DX79="YES",EA79&lt;&gt;""),IF(EA79&lt;=VLOOKUP(DK79,'Players Stats'!$C$88:$H$127,6),1,0),"")</f>
        <v/>
      </c>
      <c r="EC79" s="27" t="str">
        <f t="shared" ca="1" si="132"/>
        <v/>
      </c>
      <c r="ED79" s="44" t="str">
        <f ca="1">IF(EC79="","",IF(EC79&lt;=Simulation!$K$7,"YES","NO"))</f>
        <v/>
      </c>
      <c r="EE79" s="27" t="str">
        <f t="shared" ca="1" si="133"/>
        <v/>
      </c>
      <c r="EF79" s="44" t="str">
        <f ca="1">IF(ED79="NO",IF(EE79&lt;=Simulation!$K$9,DH79,DI79),"")</f>
        <v/>
      </c>
      <c r="EH79" s="44" t="str">
        <f t="shared" ca="1" si="134"/>
        <v/>
      </c>
      <c r="EI79" s="6" t="str">
        <f t="shared" ca="1" si="135"/>
        <v/>
      </c>
      <c r="EJ79" s="44" t="str">
        <f t="shared" ca="1" si="136"/>
        <v/>
      </c>
      <c r="EL79" s="44" t="str">
        <f t="shared" ca="1" si="83"/>
        <v/>
      </c>
      <c r="EM79" s="44" t="str">
        <f t="shared" ca="1" si="83"/>
        <v/>
      </c>
      <c r="EN79" s="44" t="str">
        <f t="shared" ca="1" si="83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37"/>
        <v/>
      </c>
      <c r="E80" s="44" t="str">
        <f t="shared" ca="1" si="84"/>
        <v/>
      </c>
      <c r="F80" s="27" t="str">
        <f t="shared" ca="1" si="85"/>
        <v/>
      </c>
      <c r="G80" s="44" t="str">
        <f t="shared" ca="1" si="86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27" t="str">
        <f t="shared" ca="1" si="87"/>
        <v/>
      </c>
      <c r="K80" s="44" t="str">
        <f ca="1">IF(B80&lt;&gt;"",VLOOKUP('Semi 2'!G80-5*('Semi 2'!D80-1),'Players Stats'!$B$136:$J$140,1+E80),"")</f>
        <v/>
      </c>
      <c r="L80" s="44" t="str">
        <f t="shared" ca="1" si="138"/>
        <v/>
      </c>
      <c r="M80" s="27" t="str">
        <f t="shared" ca="1" si="88"/>
        <v/>
      </c>
      <c r="N80" s="44" t="str">
        <f ca="1">IF(B80&lt;&gt;"",IF(L80="NO",VLOOKUP(G80,'Players Stats'!$C$88:$I$127,7),""),"")</f>
        <v/>
      </c>
      <c r="O80" s="44" t="str">
        <f t="shared" ca="1" si="139"/>
        <v/>
      </c>
      <c r="P80" s="27" t="str">
        <f t="shared" ca="1" si="89"/>
        <v/>
      </c>
      <c r="Q80" s="44" t="str">
        <f ca="1">IF(L80="NO",VLOOKUP(G80,'Players Stats'!$C$88:$H$127,7-'Semi 2'!O80),"")</f>
        <v/>
      </c>
      <c r="R80" s="44" t="str">
        <f t="shared" ca="1" si="140"/>
        <v/>
      </c>
      <c r="S80" s="27" t="str">
        <f t="shared" ca="1" si="90"/>
        <v/>
      </c>
      <c r="T80" s="44" t="str">
        <f ca="1">IF(S80="","",IF(S80&lt;=VLOOKUP(G80,'Players Stats'!$C$88:$L$127,10),"YES","NO"))</f>
        <v/>
      </c>
      <c r="U80" s="27" t="str">
        <f t="shared" ca="1" si="91"/>
        <v/>
      </c>
      <c r="V80" s="44" t="str">
        <f ca="1">IF(T80="YES",IF(U80&lt;=VLOOKUP(G80,'Players Stats'!$C$88:$H$127,6),1,0),"")</f>
        <v/>
      </c>
      <c r="W80" s="27" t="str">
        <f t="shared" ca="1" si="92"/>
        <v/>
      </c>
      <c r="X80" s="44" t="str">
        <f ca="1">IF(AND(T80="YES",W80&lt;&gt;""),IF(W80&lt;=VLOOKUP(G80,'Players Stats'!$C$88:$H$127,6),1,0),"")</f>
        <v/>
      </c>
      <c r="Y80" s="27" t="str">
        <f t="shared" ca="1" si="93"/>
        <v/>
      </c>
      <c r="Z80" s="44" t="str">
        <f ca="1">IF(Y80="","",IF(Y80&lt;=Simulation!$K$7,"YES","NO"))</f>
        <v/>
      </c>
      <c r="AA80" s="27" t="str">
        <f t="shared" ca="1" si="94"/>
        <v/>
      </c>
      <c r="AB80" s="44" t="str">
        <f ca="1">IF(Z80="NO",IF(AA80&lt;=Simulation!$K$9,D80,E80),"")</f>
        <v/>
      </c>
      <c r="AD80" s="44" t="str">
        <f t="shared" ca="1" si="95"/>
        <v/>
      </c>
      <c r="AE80" s="6" t="str">
        <f t="shared" ca="1" si="96"/>
        <v/>
      </c>
      <c r="AF80" s="44" t="str">
        <f t="shared" ca="1" si="97"/>
        <v/>
      </c>
      <c r="AH80" s="44" t="str">
        <f t="shared" ca="1" si="77"/>
        <v/>
      </c>
      <c r="AI80" s="44" t="str">
        <f t="shared" ca="1" si="77"/>
        <v/>
      </c>
      <c r="AJ80" s="44" t="str">
        <f t="shared" ca="1" si="77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41"/>
        <v/>
      </c>
      <c r="AO80" s="44" t="str">
        <f t="shared" ca="1" si="98"/>
        <v/>
      </c>
      <c r="AP80" s="27" t="str">
        <f t="shared" ca="1" si="78"/>
        <v/>
      </c>
      <c r="AQ80" s="44" t="str">
        <f t="shared" ca="1" si="99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00"/>
        <v/>
      </c>
      <c r="AU80" s="44" t="str">
        <f ca="1">IF(AL80&lt;&gt;"",VLOOKUP('Semi 2'!AQ80-5*('Semi 2'!AN80-1),'Players Stats'!$B$136:$J$140,1+AO80),"")</f>
        <v/>
      </c>
      <c r="AV80" s="44" t="str">
        <f t="shared" ca="1" si="142"/>
        <v/>
      </c>
      <c r="AW80" s="27" t="str">
        <f t="shared" ca="1" si="101"/>
        <v/>
      </c>
      <c r="AX80" s="44" t="str">
        <f ca="1">IF(AL80&lt;&gt;"",IF(AV80="NO",VLOOKUP(AQ80,'Players Stats'!$C$88:$I$127,7),""),"")</f>
        <v/>
      </c>
      <c r="AY80" s="44" t="str">
        <f t="shared" ca="1" si="143"/>
        <v/>
      </c>
      <c r="AZ80" s="27" t="str">
        <f t="shared" ca="1" si="102"/>
        <v/>
      </c>
      <c r="BA80" s="44" t="str">
        <f ca="1">IF(AV80="NO",VLOOKUP(AQ80,'Players Stats'!$C$88:$H$127,7-'Semi 2'!AY80),"")</f>
        <v/>
      </c>
      <c r="BB80" s="44" t="str">
        <f t="shared" ca="1" si="144"/>
        <v/>
      </c>
      <c r="BC80" s="27" t="str">
        <f t="shared" ca="1" si="103"/>
        <v/>
      </c>
      <c r="BD80" s="44" t="str">
        <f ca="1">IF(BC80="","",IF(BC80&lt;=VLOOKUP(AQ80,'Players Stats'!$C$88:$L$127,10),"YES","NO"))</f>
        <v/>
      </c>
      <c r="BE80" s="27" t="str">
        <f t="shared" ca="1" si="104"/>
        <v/>
      </c>
      <c r="BF80" s="44" t="str">
        <f ca="1">IF(BD80="YES",IF(BE80&lt;=VLOOKUP(AQ80,'Players Stats'!$C$88:$H$127,6),1,0),"")</f>
        <v/>
      </c>
      <c r="BG80" s="27" t="str">
        <f t="shared" ca="1" si="105"/>
        <v/>
      </c>
      <c r="BH80" s="44" t="str">
        <f ca="1">IF(AND(BD80="YES",BG80&lt;&gt;""),IF(BG80&lt;=VLOOKUP(AQ80,'Players Stats'!$C$88:$H$127,6),1,0),"")</f>
        <v/>
      </c>
      <c r="BI80" s="27" t="str">
        <f t="shared" ca="1" si="106"/>
        <v/>
      </c>
      <c r="BJ80" s="44" t="str">
        <f ca="1">IF(BI80="","",IF(BI80&lt;=Simulation!$K$7,"YES","NO"))</f>
        <v/>
      </c>
      <c r="BK80" s="27" t="str">
        <f t="shared" ca="1" si="107"/>
        <v/>
      </c>
      <c r="BL80" s="44" t="str">
        <f ca="1">IF(BJ80="NO",IF(BK80&lt;=Simulation!$K$9,AN80,AO80),"")</f>
        <v/>
      </c>
      <c r="BN80" s="44" t="str">
        <f t="shared" ca="1" si="108"/>
        <v/>
      </c>
      <c r="BO80" s="6" t="str">
        <f t="shared" ca="1" si="109"/>
        <v/>
      </c>
      <c r="BP80" s="44" t="str">
        <f t="shared" ca="1" si="110"/>
        <v/>
      </c>
      <c r="BR80" s="44" t="str">
        <f t="shared" ca="1" si="81"/>
        <v/>
      </c>
      <c r="BS80" s="44" t="str">
        <f t="shared" ca="1" si="81"/>
        <v/>
      </c>
      <c r="BT80" s="44" t="str">
        <f t="shared" ca="1" si="81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45"/>
        <v/>
      </c>
      <c r="BY80" s="44" t="str">
        <f t="shared" ca="1" si="111"/>
        <v/>
      </c>
      <c r="BZ80" s="27" t="str">
        <f t="shared" ca="1" si="79"/>
        <v/>
      </c>
      <c r="CA80" s="44" t="str">
        <f t="shared" ca="1" si="112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13"/>
        <v/>
      </c>
      <c r="CE80" s="44" t="str">
        <f ca="1">IF(BV80&lt;&gt;"",VLOOKUP('Semi 2'!CA80-5*('Semi 2'!BX80-1),'Players Stats'!$B$136:$J$140,1+BY80),"")</f>
        <v/>
      </c>
      <c r="CF80" s="44" t="str">
        <f t="shared" ca="1" si="146"/>
        <v/>
      </c>
      <c r="CG80" s="27" t="str">
        <f t="shared" ca="1" si="114"/>
        <v/>
      </c>
      <c r="CH80" s="44" t="str">
        <f ca="1">IF(BV80&lt;&gt;"",IF(CF80="NO",VLOOKUP(CA80,'Players Stats'!$C$88:$I$127,7),""),"")</f>
        <v/>
      </c>
      <c r="CI80" s="44" t="str">
        <f t="shared" ca="1" si="147"/>
        <v/>
      </c>
      <c r="CJ80" s="27" t="str">
        <f t="shared" ca="1" si="115"/>
        <v/>
      </c>
      <c r="CK80" s="44" t="str">
        <f ca="1">IF(CF80="NO",VLOOKUP(CA80,'Players Stats'!$C$88:$H$127,7-'Semi 2'!CI80),"")</f>
        <v/>
      </c>
      <c r="CL80" s="44" t="str">
        <f t="shared" ca="1" si="148"/>
        <v/>
      </c>
      <c r="CM80" s="27" t="str">
        <f t="shared" ca="1" si="116"/>
        <v/>
      </c>
      <c r="CN80" s="44" t="str">
        <f ca="1">IF(CM80="","",IF(CM80&lt;=VLOOKUP(CA80,'Players Stats'!$C$88:$L$127,10),"YES","NO"))</f>
        <v/>
      </c>
      <c r="CO80" s="27" t="str">
        <f t="shared" ca="1" si="117"/>
        <v/>
      </c>
      <c r="CP80" s="44" t="str">
        <f ca="1">IF(CN80="YES",IF(CO80&lt;=VLOOKUP(CA80,'Players Stats'!$C$88:$H$127,6),1,0),"")</f>
        <v/>
      </c>
      <c r="CQ80" s="27" t="str">
        <f t="shared" ca="1" si="118"/>
        <v/>
      </c>
      <c r="CR80" s="44" t="str">
        <f ca="1">IF(AND(CN80="YES",CQ80&lt;&gt;""),IF(CQ80&lt;=VLOOKUP(CA80,'Players Stats'!$C$88:$H$127,6),1,0),"")</f>
        <v/>
      </c>
      <c r="CS80" s="27" t="str">
        <f t="shared" ca="1" si="119"/>
        <v/>
      </c>
      <c r="CT80" s="44" t="str">
        <f ca="1">IF(CS80="","",IF(CS80&lt;=Simulation!$K$7,"YES","NO"))</f>
        <v/>
      </c>
      <c r="CU80" s="27" t="str">
        <f t="shared" ca="1" si="120"/>
        <v/>
      </c>
      <c r="CV80" s="44" t="str">
        <f ca="1">IF(CT80="NO",IF(CU80&lt;=Simulation!$K$9,BX80,BY80),"")</f>
        <v/>
      </c>
      <c r="CX80" s="44" t="str">
        <f t="shared" ca="1" si="121"/>
        <v/>
      </c>
      <c r="CY80" s="6" t="str">
        <f t="shared" ca="1" si="122"/>
        <v/>
      </c>
      <c r="CZ80" s="44" t="str">
        <f t="shared" ca="1" si="123"/>
        <v/>
      </c>
      <c r="DB80" s="44" t="str">
        <f t="shared" ca="1" si="82"/>
        <v/>
      </c>
      <c r="DC80" s="44" t="str">
        <f t="shared" ca="1" si="82"/>
        <v/>
      </c>
      <c r="DD80" s="44" t="str">
        <f t="shared" ca="1" si="82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49"/>
        <v/>
      </c>
      <c r="DI80" s="44" t="str">
        <f t="shared" ca="1" si="124"/>
        <v/>
      </c>
      <c r="DJ80" s="27" t="str">
        <f t="shared" ca="1" si="80"/>
        <v/>
      </c>
      <c r="DK80" s="44" t="str">
        <f t="shared" ca="1" si="125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26"/>
        <v/>
      </c>
      <c r="DO80" s="44" t="str">
        <f ca="1">IF(DF80&lt;&gt;"",VLOOKUP('Semi 2'!DK80-5*('Semi 2'!DH80-1),'Players Stats'!$B$136:$J$140,1+DI80),"")</f>
        <v/>
      </c>
      <c r="DP80" s="44" t="str">
        <f t="shared" ca="1" si="150"/>
        <v/>
      </c>
      <c r="DQ80" s="27" t="str">
        <f t="shared" ca="1" si="127"/>
        <v/>
      </c>
      <c r="DR80" s="44" t="str">
        <f ca="1">IF(DF80&lt;&gt;"",IF(DP80="NO",VLOOKUP(DK80,'Players Stats'!$C$88:$I$127,7),""),"")</f>
        <v/>
      </c>
      <c r="DS80" s="44" t="str">
        <f t="shared" ca="1" si="151"/>
        <v/>
      </c>
      <c r="DT80" s="27" t="str">
        <f t="shared" ca="1" si="128"/>
        <v/>
      </c>
      <c r="DU80" s="44" t="str">
        <f ca="1">IF(DP80="NO",VLOOKUP(DK80,'Players Stats'!$C$88:$H$127,7-'Semi 2'!DS80),"")</f>
        <v/>
      </c>
      <c r="DV80" s="44" t="str">
        <f t="shared" ca="1" si="152"/>
        <v/>
      </c>
      <c r="DW80" s="27" t="str">
        <f t="shared" ca="1" si="129"/>
        <v/>
      </c>
      <c r="DX80" s="44" t="str">
        <f ca="1">IF(DW80="","",IF(DW80&lt;=VLOOKUP(DK80,'Players Stats'!$C$88:$L$127,10),"YES","NO"))</f>
        <v/>
      </c>
      <c r="DY80" s="27" t="str">
        <f t="shared" ca="1" si="130"/>
        <v/>
      </c>
      <c r="DZ80" s="44" t="str">
        <f ca="1">IF(DX80="YES",IF(DY80&lt;=VLOOKUP(DK80,'Players Stats'!$C$88:$H$127,6),1,0),"")</f>
        <v/>
      </c>
      <c r="EA80" s="27" t="str">
        <f t="shared" ca="1" si="131"/>
        <v/>
      </c>
      <c r="EB80" s="44" t="str">
        <f ca="1">IF(AND(DX80="YES",EA80&lt;&gt;""),IF(EA80&lt;=VLOOKUP(DK80,'Players Stats'!$C$88:$H$127,6),1,0),"")</f>
        <v/>
      </c>
      <c r="EC80" s="27" t="str">
        <f t="shared" ca="1" si="132"/>
        <v/>
      </c>
      <c r="ED80" s="44" t="str">
        <f ca="1">IF(EC80="","",IF(EC80&lt;=Simulation!$K$7,"YES","NO"))</f>
        <v/>
      </c>
      <c r="EE80" s="27" t="str">
        <f t="shared" ca="1" si="133"/>
        <v/>
      </c>
      <c r="EF80" s="44" t="str">
        <f ca="1">IF(ED80="NO",IF(EE80&lt;=Simulation!$K$9,DH80,DI80),"")</f>
        <v/>
      </c>
      <c r="EH80" s="44" t="str">
        <f t="shared" ca="1" si="134"/>
        <v/>
      </c>
      <c r="EI80" s="6" t="str">
        <f t="shared" ca="1" si="135"/>
        <v/>
      </c>
      <c r="EJ80" s="44" t="str">
        <f t="shared" ca="1" si="136"/>
        <v/>
      </c>
      <c r="EL80" s="44" t="str">
        <f t="shared" ca="1" si="83"/>
        <v/>
      </c>
      <c r="EM80" s="44" t="str">
        <f t="shared" ca="1" si="83"/>
        <v/>
      </c>
      <c r="EN80" s="44" t="str">
        <f t="shared" ca="1" si="83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37"/>
        <v/>
      </c>
      <c r="E81" s="44" t="str">
        <f t="shared" ca="1" si="84"/>
        <v/>
      </c>
      <c r="F81" s="27" t="str">
        <f t="shared" ca="1" si="85"/>
        <v/>
      </c>
      <c r="G81" s="44" t="str">
        <f t="shared" ca="1" si="86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27" t="str">
        <f t="shared" ca="1" si="87"/>
        <v/>
      </c>
      <c r="K81" s="44" t="str">
        <f ca="1">IF(B81&lt;&gt;"",VLOOKUP('Semi 2'!G81-5*('Semi 2'!D81-1),'Players Stats'!$B$136:$J$140,1+E81),"")</f>
        <v/>
      </c>
      <c r="L81" s="44" t="str">
        <f t="shared" ca="1" si="138"/>
        <v/>
      </c>
      <c r="M81" s="27" t="str">
        <f t="shared" ca="1" si="88"/>
        <v/>
      </c>
      <c r="N81" s="44" t="str">
        <f ca="1">IF(B81&lt;&gt;"",IF(L81="NO",VLOOKUP(G81,'Players Stats'!$C$88:$I$127,7),""),"")</f>
        <v/>
      </c>
      <c r="O81" s="44" t="str">
        <f t="shared" ca="1" si="139"/>
        <v/>
      </c>
      <c r="P81" s="27" t="str">
        <f t="shared" ca="1" si="89"/>
        <v/>
      </c>
      <c r="Q81" s="44" t="str">
        <f ca="1">IF(L81="NO",VLOOKUP(G81,'Players Stats'!$C$88:$H$127,7-'Semi 2'!O81),"")</f>
        <v/>
      </c>
      <c r="R81" s="44" t="str">
        <f t="shared" ca="1" si="140"/>
        <v/>
      </c>
      <c r="S81" s="27" t="str">
        <f t="shared" ca="1" si="90"/>
        <v/>
      </c>
      <c r="T81" s="44" t="str">
        <f ca="1">IF(S81="","",IF(S81&lt;=VLOOKUP(G81,'Players Stats'!$C$88:$L$127,10),"YES","NO"))</f>
        <v/>
      </c>
      <c r="U81" s="27" t="str">
        <f t="shared" ca="1" si="91"/>
        <v/>
      </c>
      <c r="V81" s="44" t="str">
        <f ca="1">IF(T81="YES",IF(U81&lt;=VLOOKUP(G81,'Players Stats'!$C$88:$H$127,6),1,0),"")</f>
        <v/>
      </c>
      <c r="W81" s="27" t="str">
        <f t="shared" ca="1" si="92"/>
        <v/>
      </c>
      <c r="X81" s="44" t="str">
        <f ca="1">IF(AND(T81="YES",W81&lt;&gt;""),IF(W81&lt;=VLOOKUP(G81,'Players Stats'!$C$88:$H$127,6),1,0),"")</f>
        <v/>
      </c>
      <c r="Y81" s="27" t="str">
        <f t="shared" ca="1" si="93"/>
        <v/>
      </c>
      <c r="Z81" s="44" t="str">
        <f ca="1">IF(Y81="","",IF(Y81&lt;=Simulation!$K$7,"YES","NO"))</f>
        <v/>
      </c>
      <c r="AA81" s="27" t="str">
        <f t="shared" ca="1" si="94"/>
        <v/>
      </c>
      <c r="AB81" s="44" t="str">
        <f ca="1">IF(Z81="NO",IF(AA81&lt;=Simulation!$K$9,D81,E81),"")</f>
        <v/>
      </c>
      <c r="AD81" s="44" t="str">
        <f t="shared" ca="1" si="95"/>
        <v/>
      </c>
      <c r="AE81" s="6" t="str">
        <f t="shared" ca="1" si="96"/>
        <v/>
      </c>
      <c r="AF81" s="44" t="str">
        <f t="shared" ca="1" si="97"/>
        <v/>
      </c>
      <c r="AH81" s="44" t="str">
        <f t="shared" ca="1" si="77"/>
        <v/>
      </c>
      <c r="AI81" s="44" t="str">
        <f t="shared" ca="1" si="77"/>
        <v/>
      </c>
      <c r="AJ81" s="44" t="str">
        <f t="shared" ca="1" si="77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41"/>
        <v/>
      </c>
      <c r="AO81" s="44" t="str">
        <f t="shared" ca="1" si="98"/>
        <v/>
      </c>
      <c r="AP81" s="27" t="str">
        <f t="shared" ca="1" si="78"/>
        <v/>
      </c>
      <c r="AQ81" s="44" t="str">
        <f t="shared" ca="1" si="99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00"/>
        <v/>
      </c>
      <c r="AU81" s="44" t="str">
        <f ca="1">IF(AL81&lt;&gt;"",VLOOKUP('Semi 2'!AQ81-5*('Semi 2'!AN81-1),'Players Stats'!$B$136:$J$140,1+AO81),"")</f>
        <v/>
      </c>
      <c r="AV81" s="44" t="str">
        <f t="shared" ca="1" si="142"/>
        <v/>
      </c>
      <c r="AW81" s="27" t="str">
        <f t="shared" ca="1" si="101"/>
        <v/>
      </c>
      <c r="AX81" s="44" t="str">
        <f ca="1">IF(AL81&lt;&gt;"",IF(AV81="NO",VLOOKUP(AQ81,'Players Stats'!$C$88:$I$127,7),""),"")</f>
        <v/>
      </c>
      <c r="AY81" s="44" t="str">
        <f t="shared" ca="1" si="143"/>
        <v/>
      </c>
      <c r="AZ81" s="27" t="str">
        <f t="shared" ca="1" si="102"/>
        <v/>
      </c>
      <c r="BA81" s="44" t="str">
        <f ca="1">IF(AV81="NO",VLOOKUP(AQ81,'Players Stats'!$C$88:$H$127,7-'Semi 2'!AY81),"")</f>
        <v/>
      </c>
      <c r="BB81" s="44" t="str">
        <f t="shared" ca="1" si="144"/>
        <v/>
      </c>
      <c r="BC81" s="27" t="str">
        <f t="shared" ca="1" si="103"/>
        <v/>
      </c>
      <c r="BD81" s="44" t="str">
        <f ca="1">IF(BC81="","",IF(BC81&lt;=VLOOKUP(AQ81,'Players Stats'!$C$88:$L$127,10),"YES","NO"))</f>
        <v/>
      </c>
      <c r="BE81" s="27" t="str">
        <f t="shared" ca="1" si="104"/>
        <v/>
      </c>
      <c r="BF81" s="44" t="str">
        <f ca="1">IF(BD81="YES",IF(BE81&lt;=VLOOKUP(AQ81,'Players Stats'!$C$88:$H$127,6),1,0),"")</f>
        <v/>
      </c>
      <c r="BG81" s="27" t="str">
        <f t="shared" ca="1" si="105"/>
        <v/>
      </c>
      <c r="BH81" s="44" t="str">
        <f ca="1">IF(AND(BD81="YES",BG81&lt;&gt;""),IF(BG81&lt;=VLOOKUP(AQ81,'Players Stats'!$C$88:$H$127,6),1,0),"")</f>
        <v/>
      </c>
      <c r="BI81" s="27" t="str">
        <f t="shared" ca="1" si="106"/>
        <v/>
      </c>
      <c r="BJ81" s="44" t="str">
        <f ca="1">IF(BI81="","",IF(BI81&lt;=Simulation!$K$7,"YES","NO"))</f>
        <v/>
      </c>
      <c r="BK81" s="27" t="str">
        <f t="shared" ca="1" si="107"/>
        <v/>
      </c>
      <c r="BL81" s="44" t="str">
        <f ca="1">IF(BJ81="NO",IF(BK81&lt;=Simulation!$K$9,AN81,AO81),"")</f>
        <v/>
      </c>
      <c r="BN81" s="44" t="str">
        <f t="shared" ca="1" si="108"/>
        <v/>
      </c>
      <c r="BO81" s="6" t="str">
        <f t="shared" ca="1" si="109"/>
        <v/>
      </c>
      <c r="BP81" s="44" t="str">
        <f t="shared" ca="1" si="110"/>
        <v/>
      </c>
      <c r="BR81" s="44" t="str">
        <f t="shared" ca="1" si="81"/>
        <v/>
      </c>
      <c r="BS81" s="44" t="str">
        <f t="shared" ca="1" si="81"/>
        <v/>
      </c>
      <c r="BT81" s="44" t="str">
        <f t="shared" ca="1" si="81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45"/>
        <v/>
      </c>
      <c r="BY81" s="44" t="str">
        <f t="shared" ca="1" si="111"/>
        <v/>
      </c>
      <c r="BZ81" s="27" t="str">
        <f t="shared" ca="1" si="79"/>
        <v/>
      </c>
      <c r="CA81" s="44" t="str">
        <f t="shared" ca="1" si="112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13"/>
        <v/>
      </c>
      <c r="CE81" s="44" t="str">
        <f ca="1">IF(BV81&lt;&gt;"",VLOOKUP('Semi 2'!CA81-5*('Semi 2'!BX81-1),'Players Stats'!$B$136:$J$140,1+BY81),"")</f>
        <v/>
      </c>
      <c r="CF81" s="44" t="str">
        <f t="shared" ca="1" si="146"/>
        <v/>
      </c>
      <c r="CG81" s="27" t="str">
        <f t="shared" ca="1" si="114"/>
        <v/>
      </c>
      <c r="CH81" s="44" t="str">
        <f ca="1">IF(BV81&lt;&gt;"",IF(CF81="NO",VLOOKUP(CA81,'Players Stats'!$C$88:$I$127,7),""),"")</f>
        <v/>
      </c>
      <c r="CI81" s="44" t="str">
        <f t="shared" ca="1" si="147"/>
        <v/>
      </c>
      <c r="CJ81" s="27" t="str">
        <f t="shared" ca="1" si="115"/>
        <v/>
      </c>
      <c r="CK81" s="44" t="str">
        <f ca="1">IF(CF81="NO",VLOOKUP(CA81,'Players Stats'!$C$88:$H$127,7-'Semi 2'!CI81),"")</f>
        <v/>
      </c>
      <c r="CL81" s="44" t="str">
        <f t="shared" ca="1" si="148"/>
        <v/>
      </c>
      <c r="CM81" s="27" t="str">
        <f t="shared" ca="1" si="116"/>
        <v/>
      </c>
      <c r="CN81" s="44" t="str">
        <f ca="1">IF(CM81="","",IF(CM81&lt;=VLOOKUP(CA81,'Players Stats'!$C$88:$L$127,10),"YES","NO"))</f>
        <v/>
      </c>
      <c r="CO81" s="27" t="str">
        <f t="shared" ca="1" si="117"/>
        <v/>
      </c>
      <c r="CP81" s="44" t="str">
        <f ca="1">IF(CN81="YES",IF(CO81&lt;=VLOOKUP(CA81,'Players Stats'!$C$88:$H$127,6),1,0),"")</f>
        <v/>
      </c>
      <c r="CQ81" s="27" t="str">
        <f t="shared" ca="1" si="118"/>
        <v/>
      </c>
      <c r="CR81" s="44" t="str">
        <f ca="1">IF(AND(CN81="YES",CQ81&lt;&gt;""),IF(CQ81&lt;=VLOOKUP(CA81,'Players Stats'!$C$88:$H$127,6),1,0),"")</f>
        <v/>
      </c>
      <c r="CS81" s="27" t="str">
        <f t="shared" ca="1" si="119"/>
        <v/>
      </c>
      <c r="CT81" s="44" t="str">
        <f ca="1">IF(CS81="","",IF(CS81&lt;=Simulation!$K$7,"YES","NO"))</f>
        <v/>
      </c>
      <c r="CU81" s="27" t="str">
        <f t="shared" ca="1" si="120"/>
        <v/>
      </c>
      <c r="CV81" s="44" t="str">
        <f ca="1">IF(CT81="NO",IF(CU81&lt;=Simulation!$K$9,BX81,BY81),"")</f>
        <v/>
      </c>
      <c r="CX81" s="44" t="str">
        <f t="shared" ca="1" si="121"/>
        <v/>
      </c>
      <c r="CY81" s="6" t="str">
        <f t="shared" ca="1" si="122"/>
        <v/>
      </c>
      <c r="CZ81" s="44" t="str">
        <f t="shared" ca="1" si="123"/>
        <v/>
      </c>
      <c r="DB81" s="44" t="str">
        <f t="shared" ca="1" si="82"/>
        <v/>
      </c>
      <c r="DC81" s="44" t="str">
        <f t="shared" ca="1" si="82"/>
        <v/>
      </c>
      <c r="DD81" s="44" t="str">
        <f t="shared" ca="1" si="82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49"/>
        <v/>
      </c>
      <c r="DI81" s="44" t="str">
        <f t="shared" ca="1" si="124"/>
        <v/>
      </c>
      <c r="DJ81" s="27" t="str">
        <f t="shared" ca="1" si="80"/>
        <v/>
      </c>
      <c r="DK81" s="44" t="str">
        <f t="shared" ca="1" si="125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26"/>
        <v/>
      </c>
      <c r="DO81" s="44" t="str">
        <f ca="1">IF(DF81&lt;&gt;"",VLOOKUP('Semi 2'!DK81-5*('Semi 2'!DH81-1),'Players Stats'!$B$136:$J$140,1+DI81),"")</f>
        <v/>
      </c>
      <c r="DP81" s="44" t="str">
        <f t="shared" ca="1" si="150"/>
        <v/>
      </c>
      <c r="DQ81" s="27" t="str">
        <f t="shared" ca="1" si="127"/>
        <v/>
      </c>
      <c r="DR81" s="44" t="str">
        <f ca="1">IF(DF81&lt;&gt;"",IF(DP81="NO",VLOOKUP(DK81,'Players Stats'!$C$88:$I$127,7),""),"")</f>
        <v/>
      </c>
      <c r="DS81" s="44" t="str">
        <f t="shared" ca="1" si="151"/>
        <v/>
      </c>
      <c r="DT81" s="27" t="str">
        <f t="shared" ca="1" si="128"/>
        <v/>
      </c>
      <c r="DU81" s="44" t="str">
        <f ca="1">IF(DP81="NO",VLOOKUP(DK81,'Players Stats'!$C$88:$H$127,7-'Semi 2'!DS81),"")</f>
        <v/>
      </c>
      <c r="DV81" s="44" t="str">
        <f t="shared" ca="1" si="152"/>
        <v/>
      </c>
      <c r="DW81" s="27" t="str">
        <f t="shared" ca="1" si="129"/>
        <v/>
      </c>
      <c r="DX81" s="44" t="str">
        <f ca="1">IF(DW81="","",IF(DW81&lt;=VLOOKUP(DK81,'Players Stats'!$C$88:$L$127,10),"YES","NO"))</f>
        <v/>
      </c>
      <c r="DY81" s="27" t="str">
        <f t="shared" ca="1" si="130"/>
        <v/>
      </c>
      <c r="DZ81" s="44" t="str">
        <f ca="1">IF(DX81="YES",IF(DY81&lt;=VLOOKUP(DK81,'Players Stats'!$C$88:$H$127,6),1,0),"")</f>
        <v/>
      </c>
      <c r="EA81" s="27" t="str">
        <f t="shared" ca="1" si="131"/>
        <v/>
      </c>
      <c r="EB81" s="44" t="str">
        <f ca="1">IF(AND(DX81="YES",EA81&lt;&gt;""),IF(EA81&lt;=VLOOKUP(DK81,'Players Stats'!$C$88:$H$127,6),1,0),"")</f>
        <v/>
      </c>
      <c r="EC81" s="27" t="str">
        <f t="shared" ca="1" si="132"/>
        <v/>
      </c>
      <c r="ED81" s="44" t="str">
        <f ca="1">IF(EC81="","",IF(EC81&lt;=Simulation!$K$7,"YES","NO"))</f>
        <v/>
      </c>
      <c r="EE81" s="27" t="str">
        <f t="shared" ca="1" si="133"/>
        <v/>
      </c>
      <c r="EF81" s="44" t="str">
        <f ca="1">IF(ED81="NO",IF(EE81&lt;=Simulation!$K$9,DH81,DI81),"")</f>
        <v/>
      </c>
      <c r="EH81" s="44" t="str">
        <f t="shared" ca="1" si="134"/>
        <v/>
      </c>
      <c r="EI81" s="6" t="str">
        <f t="shared" ca="1" si="135"/>
        <v/>
      </c>
      <c r="EJ81" s="44" t="str">
        <f t="shared" ca="1" si="136"/>
        <v/>
      </c>
      <c r="EL81" s="44" t="str">
        <f t="shared" ca="1" si="83"/>
        <v/>
      </c>
      <c r="EM81" s="44" t="str">
        <f t="shared" ca="1" si="83"/>
        <v/>
      </c>
      <c r="EN81" s="44" t="str">
        <f t="shared" ca="1" si="83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37"/>
        <v/>
      </c>
      <c r="E82" s="44" t="str">
        <f t="shared" ca="1" si="84"/>
        <v/>
      </c>
      <c r="F82" s="27" t="str">
        <f t="shared" ca="1" si="85"/>
        <v/>
      </c>
      <c r="G82" s="44" t="str">
        <f t="shared" ca="1" si="86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27" t="str">
        <f t="shared" ca="1" si="87"/>
        <v/>
      </c>
      <c r="K82" s="44" t="str">
        <f ca="1">IF(B82&lt;&gt;"",VLOOKUP('Semi 2'!G82-5*('Semi 2'!D82-1),'Players Stats'!$B$136:$J$140,1+E82),"")</f>
        <v/>
      </c>
      <c r="L82" s="44" t="str">
        <f t="shared" ca="1" si="138"/>
        <v/>
      </c>
      <c r="M82" s="27" t="str">
        <f t="shared" ca="1" si="88"/>
        <v/>
      </c>
      <c r="N82" s="44" t="str">
        <f ca="1">IF(B82&lt;&gt;"",IF(L82="NO",VLOOKUP(G82,'Players Stats'!$C$88:$I$127,7),""),"")</f>
        <v/>
      </c>
      <c r="O82" s="44" t="str">
        <f t="shared" ca="1" si="139"/>
        <v/>
      </c>
      <c r="P82" s="27" t="str">
        <f t="shared" ca="1" si="89"/>
        <v/>
      </c>
      <c r="Q82" s="44" t="str">
        <f ca="1">IF(L82="NO",VLOOKUP(G82,'Players Stats'!$C$88:$H$127,7-'Semi 2'!O82),"")</f>
        <v/>
      </c>
      <c r="R82" s="44" t="str">
        <f t="shared" ca="1" si="140"/>
        <v/>
      </c>
      <c r="S82" s="27" t="str">
        <f t="shared" ca="1" si="90"/>
        <v/>
      </c>
      <c r="T82" s="44" t="str">
        <f ca="1">IF(S82="","",IF(S82&lt;=VLOOKUP(G82,'Players Stats'!$C$88:$L$127,10),"YES","NO"))</f>
        <v/>
      </c>
      <c r="U82" s="27" t="str">
        <f t="shared" ca="1" si="91"/>
        <v/>
      </c>
      <c r="V82" s="44" t="str">
        <f ca="1">IF(T82="YES",IF(U82&lt;=VLOOKUP(G82,'Players Stats'!$C$88:$H$127,6),1,0),"")</f>
        <v/>
      </c>
      <c r="W82" s="27" t="str">
        <f t="shared" ca="1" si="92"/>
        <v/>
      </c>
      <c r="X82" s="44" t="str">
        <f ca="1">IF(AND(T82="YES",W82&lt;&gt;""),IF(W82&lt;=VLOOKUP(G82,'Players Stats'!$C$88:$H$127,6),1,0),"")</f>
        <v/>
      </c>
      <c r="Y82" s="27" t="str">
        <f t="shared" ca="1" si="93"/>
        <v/>
      </c>
      <c r="Z82" s="44" t="str">
        <f ca="1">IF(Y82="","",IF(Y82&lt;=Simulation!$K$7,"YES","NO"))</f>
        <v/>
      </c>
      <c r="AA82" s="27" t="str">
        <f t="shared" ca="1" si="94"/>
        <v/>
      </c>
      <c r="AB82" s="44" t="str">
        <f ca="1">IF(Z82="NO",IF(AA82&lt;=Simulation!$K$9,D82,E82),"")</f>
        <v/>
      </c>
      <c r="AD82" s="44" t="str">
        <f t="shared" ca="1" si="95"/>
        <v/>
      </c>
      <c r="AE82" s="6" t="str">
        <f t="shared" ca="1" si="96"/>
        <v/>
      </c>
      <c r="AF82" s="44" t="str">
        <f t="shared" ca="1" si="97"/>
        <v/>
      </c>
      <c r="AH82" s="44" t="str">
        <f t="shared" ca="1" si="77"/>
        <v/>
      </c>
      <c r="AI82" s="44" t="str">
        <f t="shared" ca="1" si="77"/>
        <v/>
      </c>
      <c r="AJ82" s="44" t="str">
        <f t="shared" ca="1" si="77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41"/>
        <v/>
      </c>
      <c r="AO82" s="44" t="str">
        <f t="shared" ca="1" si="98"/>
        <v/>
      </c>
      <c r="AP82" s="27" t="str">
        <f t="shared" ca="1" si="78"/>
        <v/>
      </c>
      <c r="AQ82" s="44" t="str">
        <f t="shared" ca="1" si="99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00"/>
        <v/>
      </c>
      <c r="AU82" s="44" t="str">
        <f ca="1">IF(AL82&lt;&gt;"",VLOOKUP('Semi 2'!AQ82-5*('Semi 2'!AN82-1),'Players Stats'!$B$136:$J$140,1+AO82),"")</f>
        <v/>
      </c>
      <c r="AV82" s="44" t="str">
        <f t="shared" ca="1" si="142"/>
        <v/>
      </c>
      <c r="AW82" s="27" t="str">
        <f t="shared" ca="1" si="101"/>
        <v/>
      </c>
      <c r="AX82" s="44" t="str">
        <f ca="1">IF(AL82&lt;&gt;"",IF(AV82="NO",VLOOKUP(AQ82,'Players Stats'!$C$88:$I$127,7),""),"")</f>
        <v/>
      </c>
      <c r="AY82" s="44" t="str">
        <f t="shared" ca="1" si="143"/>
        <v/>
      </c>
      <c r="AZ82" s="27" t="str">
        <f t="shared" ca="1" si="102"/>
        <v/>
      </c>
      <c r="BA82" s="44" t="str">
        <f ca="1">IF(AV82="NO",VLOOKUP(AQ82,'Players Stats'!$C$88:$H$127,7-'Semi 2'!AY82),"")</f>
        <v/>
      </c>
      <c r="BB82" s="44" t="str">
        <f t="shared" ca="1" si="144"/>
        <v/>
      </c>
      <c r="BC82" s="27" t="str">
        <f t="shared" ca="1" si="103"/>
        <v/>
      </c>
      <c r="BD82" s="44" t="str">
        <f ca="1">IF(BC82="","",IF(BC82&lt;=VLOOKUP(AQ82,'Players Stats'!$C$88:$L$127,10),"YES","NO"))</f>
        <v/>
      </c>
      <c r="BE82" s="27" t="str">
        <f t="shared" ca="1" si="104"/>
        <v/>
      </c>
      <c r="BF82" s="44" t="str">
        <f ca="1">IF(BD82="YES",IF(BE82&lt;=VLOOKUP(AQ82,'Players Stats'!$C$88:$H$127,6),1,0),"")</f>
        <v/>
      </c>
      <c r="BG82" s="27" t="str">
        <f t="shared" ca="1" si="105"/>
        <v/>
      </c>
      <c r="BH82" s="44" t="str">
        <f ca="1">IF(AND(BD82="YES",BG82&lt;&gt;""),IF(BG82&lt;=VLOOKUP(AQ82,'Players Stats'!$C$88:$H$127,6),1,0),"")</f>
        <v/>
      </c>
      <c r="BI82" s="27" t="str">
        <f t="shared" ca="1" si="106"/>
        <v/>
      </c>
      <c r="BJ82" s="44" t="str">
        <f ca="1">IF(BI82="","",IF(BI82&lt;=Simulation!$K$7,"YES","NO"))</f>
        <v/>
      </c>
      <c r="BK82" s="27" t="str">
        <f t="shared" ca="1" si="107"/>
        <v/>
      </c>
      <c r="BL82" s="44" t="str">
        <f ca="1">IF(BJ82="NO",IF(BK82&lt;=Simulation!$K$9,AN82,AO82),"")</f>
        <v/>
      </c>
      <c r="BN82" s="44" t="str">
        <f t="shared" ca="1" si="108"/>
        <v/>
      </c>
      <c r="BO82" s="6" t="str">
        <f t="shared" ca="1" si="109"/>
        <v/>
      </c>
      <c r="BP82" s="44" t="str">
        <f t="shared" ca="1" si="110"/>
        <v/>
      </c>
      <c r="BR82" s="44" t="str">
        <f t="shared" ca="1" si="81"/>
        <v/>
      </c>
      <c r="BS82" s="44" t="str">
        <f t="shared" ca="1" si="81"/>
        <v/>
      </c>
      <c r="BT82" s="44" t="str">
        <f t="shared" ca="1" si="81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45"/>
        <v/>
      </c>
      <c r="BY82" s="44" t="str">
        <f t="shared" ca="1" si="111"/>
        <v/>
      </c>
      <c r="BZ82" s="27" t="str">
        <f t="shared" ca="1" si="79"/>
        <v/>
      </c>
      <c r="CA82" s="44" t="str">
        <f t="shared" ca="1" si="112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13"/>
        <v/>
      </c>
      <c r="CE82" s="44" t="str">
        <f ca="1">IF(BV82&lt;&gt;"",VLOOKUP('Semi 2'!CA82-5*('Semi 2'!BX82-1),'Players Stats'!$B$136:$J$140,1+BY82),"")</f>
        <v/>
      </c>
      <c r="CF82" s="44" t="str">
        <f t="shared" ca="1" si="146"/>
        <v/>
      </c>
      <c r="CG82" s="27" t="str">
        <f t="shared" ca="1" si="114"/>
        <v/>
      </c>
      <c r="CH82" s="44" t="str">
        <f ca="1">IF(BV82&lt;&gt;"",IF(CF82="NO",VLOOKUP(CA82,'Players Stats'!$C$88:$I$127,7),""),"")</f>
        <v/>
      </c>
      <c r="CI82" s="44" t="str">
        <f t="shared" ca="1" si="147"/>
        <v/>
      </c>
      <c r="CJ82" s="27" t="str">
        <f t="shared" ca="1" si="115"/>
        <v/>
      </c>
      <c r="CK82" s="44" t="str">
        <f ca="1">IF(CF82="NO",VLOOKUP(CA82,'Players Stats'!$C$88:$H$127,7-'Semi 2'!CI82),"")</f>
        <v/>
      </c>
      <c r="CL82" s="44" t="str">
        <f t="shared" ca="1" si="148"/>
        <v/>
      </c>
      <c r="CM82" s="27" t="str">
        <f t="shared" ca="1" si="116"/>
        <v/>
      </c>
      <c r="CN82" s="44" t="str">
        <f ca="1">IF(CM82="","",IF(CM82&lt;=VLOOKUP(CA82,'Players Stats'!$C$88:$L$127,10),"YES","NO"))</f>
        <v/>
      </c>
      <c r="CO82" s="27" t="str">
        <f t="shared" ca="1" si="117"/>
        <v/>
      </c>
      <c r="CP82" s="44" t="str">
        <f ca="1">IF(CN82="YES",IF(CO82&lt;=VLOOKUP(CA82,'Players Stats'!$C$88:$H$127,6),1,0),"")</f>
        <v/>
      </c>
      <c r="CQ82" s="27" t="str">
        <f t="shared" ca="1" si="118"/>
        <v/>
      </c>
      <c r="CR82" s="44" t="str">
        <f ca="1">IF(AND(CN82="YES",CQ82&lt;&gt;""),IF(CQ82&lt;=VLOOKUP(CA82,'Players Stats'!$C$88:$H$127,6),1,0),"")</f>
        <v/>
      </c>
      <c r="CS82" s="27" t="str">
        <f t="shared" ca="1" si="119"/>
        <v/>
      </c>
      <c r="CT82" s="44" t="str">
        <f ca="1">IF(CS82="","",IF(CS82&lt;=Simulation!$K$7,"YES","NO"))</f>
        <v/>
      </c>
      <c r="CU82" s="27" t="str">
        <f t="shared" ca="1" si="120"/>
        <v/>
      </c>
      <c r="CV82" s="44" t="str">
        <f ca="1">IF(CT82="NO",IF(CU82&lt;=Simulation!$K$9,BX82,BY82),"")</f>
        <v/>
      </c>
      <c r="CX82" s="44" t="str">
        <f t="shared" ca="1" si="121"/>
        <v/>
      </c>
      <c r="CY82" s="6" t="str">
        <f t="shared" ca="1" si="122"/>
        <v/>
      </c>
      <c r="CZ82" s="44" t="str">
        <f t="shared" ca="1" si="123"/>
        <v/>
      </c>
      <c r="DB82" s="44" t="str">
        <f t="shared" ca="1" si="82"/>
        <v/>
      </c>
      <c r="DC82" s="44" t="str">
        <f t="shared" ca="1" si="82"/>
        <v/>
      </c>
      <c r="DD82" s="44" t="str">
        <f t="shared" ca="1" si="82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49"/>
        <v/>
      </c>
      <c r="DI82" s="44" t="str">
        <f t="shared" ca="1" si="124"/>
        <v/>
      </c>
      <c r="DJ82" s="27" t="str">
        <f t="shared" ca="1" si="80"/>
        <v/>
      </c>
      <c r="DK82" s="44" t="str">
        <f t="shared" ca="1" si="125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26"/>
        <v/>
      </c>
      <c r="DO82" s="44" t="str">
        <f ca="1">IF(DF82&lt;&gt;"",VLOOKUP('Semi 2'!DK82-5*('Semi 2'!DH82-1),'Players Stats'!$B$136:$J$140,1+DI82),"")</f>
        <v/>
      </c>
      <c r="DP82" s="44" t="str">
        <f t="shared" ca="1" si="150"/>
        <v/>
      </c>
      <c r="DQ82" s="27" t="str">
        <f t="shared" ca="1" si="127"/>
        <v/>
      </c>
      <c r="DR82" s="44" t="str">
        <f ca="1">IF(DF82&lt;&gt;"",IF(DP82="NO",VLOOKUP(DK82,'Players Stats'!$C$88:$I$127,7),""),"")</f>
        <v/>
      </c>
      <c r="DS82" s="44" t="str">
        <f t="shared" ca="1" si="151"/>
        <v/>
      </c>
      <c r="DT82" s="27" t="str">
        <f t="shared" ca="1" si="128"/>
        <v/>
      </c>
      <c r="DU82" s="44" t="str">
        <f ca="1">IF(DP82="NO",VLOOKUP(DK82,'Players Stats'!$C$88:$H$127,7-'Semi 2'!DS82),"")</f>
        <v/>
      </c>
      <c r="DV82" s="44" t="str">
        <f t="shared" ca="1" si="152"/>
        <v/>
      </c>
      <c r="DW82" s="27" t="str">
        <f t="shared" ca="1" si="129"/>
        <v/>
      </c>
      <c r="DX82" s="44" t="str">
        <f ca="1">IF(DW82="","",IF(DW82&lt;=VLOOKUP(DK82,'Players Stats'!$C$88:$L$127,10),"YES","NO"))</f>
        <v/>
      </c>
      <c r="DY82" s="27" t="str">
        <f t="shared" ca="1" si="130"/>
        <v/>
      </c>
      <c r="DZ82" s="44" t="str">
        <f ca="1">IF(DX82="YES",IF(DY82&lt;=VLOOKUP(DK82,'Players Stats'!$C$88:$H$127,6),1,0),"")</f>
        <v/>
      </c>
      <c r="EA82" s="27" t="str">
        <f t="shared" ca="1" si="131"/>
        <v/>
      </c>
      <c r="EB82" s="44" t="str">
        <f ca="1">IF(AND(DX82="YES",EA82&lt;&gt;""),IF(EA82&lt;=VLOOKUP(DK82,'Players Stats'!$C$88:$H$127,6),1,0),"")</f>
        <v/>
      </c>
      <c r="EC82" s="27" t="str">
        <f t="shared" ca="1" si="132"/>
        <v/>
      </c>
      <c r="ED82" s="44" t="str">
        <f ca="1">IF(EC82="","",IF(EC82&lt;=Simulation!$K$7,"YES","NO"))</f>
        <v/>
      </c>
      <c r="EE82" s="27" t="str">
        <f t="shared" ca="1" si="133"/>
        <v/>
      </c>
      <c r="EF82" s="44" t="str">
        <f ca="1">IF(ED82="NO",IF(EE82&lt;=Simulation!$K$9,DH82,DI82),"")</f>
        <v/>
      </c>
      <c r="EH82" s="44" t="str">
        <f t="shared" ca="1" si="134"/>
        <v/>
      </c>
      <c r="EI82" s="6" t="str">
        <f t="shared" ca="1" si="135"/>
        <v/>
      </c>
      <c r="EJ82" s="44" t="str">
        <f t="shared" ca="1" si="136"/>
        <v/>
      </c>
      <c r="EL82" s="44" t="str">
        <f t="shared" ca="1" si="83"/>
        <v/>
      </c>
      <c r="EM82" s="44" t="str">
        <f t="shared" ca="1" si="83"/>
        <v/>
      </c>
      <c r="EN82" s="44" t="str">
        <f t="shared" ca="1" si="83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37"/>
        <v/>
      </c>
      <c r="E83" s="44" t="str">
        <f t="shared" ca="1" si="84"/>
        <v/>
      </c>
      <c r="F83" s="27" t="str">
        <f t="shared" ca="1" si="85"/>
        <v/>
      </c>
      <c r="G83" s="44" t="str">
        <f t="shared" ca="1" si="86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27" t="str">
        <f t="shared" ca="1" si="87"/>
        <v/>
      </c>
      <c r="K83" s="44" t="str">
        <f ca="1">IF(B83&lt;&gt;"",VLOOKUP('Semi 2'!G83-5*('Semi 2'!D83-1),'Players Stats'!$B$136:$J$140,1+E83),"")</f>
        <v/>
      </c>
      <c r="L83" s="44" t="str">
        <f t="shared" ca="1" si="138"/>
        <v/>
      </c>
      <c r="M83" s="27" t="str">
        <f t="shared" ca="1" si="88"/>
        <v/>
      </c>
      <c r="N83" s="44" t="str">
        <f ca="1">IF(B83&lt;&gt;"",IF(L83="NO",VLOOKUP(G83,'Players Stats'!$C$88:$I$127,7),""),"")</f>
        <v/>
      </c>
      <c r="O83" s="44" t="str">
        <f t="shared" ca="1" si="139"/>
        <v/>
      </c>
      <c r="P83" s="27" t="str">
        <f t="shared" ca="1" si="89"/>
        <v/>
      </c>
      <c r="Q83" s="44" t="str">
        <f ca="1">IF(L83="NO",VLOOKUP(G83,'Players Stats'!$C$88:$H$127,7-'Semi 2'!O83),"")</f>
        <v/>
      </c>
      <c r="R83" s="44" t="str">
        <f t="shared" ca="1" si="140"/>
        <v/>
      </c>
      <c r="S83" s="27" t="str">
        <f t="shared" ca="1" si="90"/>
        <v/>
      </c>
      <c r="T83" s="44" t="str">
        <f ca="1">IF(S83="","",IF(S83&lt;=VLOOKUP(G83,'Players Stats'!$C$88:$L$127,10),"YES","NO"))</f>
        <v/>
      </c>
      <c r="U83" s="27" t="str">
        <f t="shared" ca="1" si="91"/>
        <v/>
      </c>
      <c r="V83" s="44" t="str">
        <f ca="1">IF(T83="YES",IF(U83&lt;=VLOOKUP(G83,'Players Stats'!$C$88:$H$127,6),1,0),"")</f>
        <v/>
      </c>
      <c r="W83" s="27" t="str">
        <f t="shared" ca="1" si="92"/>
        <v/>
      </c>
      <c r="X83" s="44" t="str">
        <f ca="1">IF(AND(T83="YES",W83&lt;&gt;""),IF(W83&lt;=VLOOKUP(G83,'Players Stats'!$C$88:$H$127,6),1,0),"")</f>
        <v/>
      </c>
      <c r="Y83" s="27" t="str">
        <f t="shared" ca="1" si="93"/>
        <v/>
      </c>
      <c r="Z83" s="44" t="str">
        <f ca="1">IF(Y83="","",IF(Y83&lt;=Simulation!$K$7,"YES","NO"))</f>
        <v/>
      </c>
      <c r="AA83" s="27" t="str">
        <f t="shared" ca="1" si="94"/>
        <v/>
      </c>
      <c r="AB83" s="44" t="str">
        <f ca="1">IF(Z83="NO",IF(AA83&lt;=Simulation!$K$9,D83,E83),"")</f>
        <v/>
      </c>
      <c r="AD83" s="44" t="str">
        <f t="shared" ca="1" si="95"/>
        <v/>
      </c>
      <c r="AE83" s="6" t="str">
        <f t="shared" ca="1" si="96"/>
        <v/>
      </c>
      <c r="AF83" s="44" t="str">
        <f t="shared" ca="1" si="97"/>
        <v/>
      </c>
      <c r="AH83" s="44" t="str">
        <f t="shared" ca="1" si="77"/>
        <v/>
      </c>
      <c r="AI83" s="44" t="str">
        <f t="shared" ca="1" si="77"/>
        <v/>
      </c>
      <c r="AJ83" s="44" t="str">
        <f t="shared" ca="1" si="77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41"/>
        <v/>
      </c>
      <c r="AO83" s="44" t="str">
        <f t="shared" ca="1" si="98"/>
        <v/>
      </c>
      <c r="AP83" s="27" t="str">
        <f t="shared" ca="1" si="78"/>
        <v/>
      </c>
      <c r="AQ83" s="44" t="str">
        <f t="shared" ca="1" si="99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00"/>
        <v/>
      </c>
      <c r="AU83" s="44" t="str">
        <f ca="1">IF(AL83&lt;&gt;"",VLOOKUP('Semi 2'!AQ83-5*('Semi 2'!AN83-1),'Players Stats'!$B$136:$J$140,1+AO83),"")</f>
        <v/>
      </c>
      <c r="AV83" s="44" t="str">
        <f t="shared" ca="1" si="142"/>
        <v/>
      </c>
      <c r="AW83" s="27" t="str">
        <f t="shared" ca="1" si="101"/>
        <v/>
      </c>
      <c r="AX83" s="44" t="str">
        <f ca="1">IF(AL83&lt;&gt;"",IF(AV83="NO",VLOOKUP(AQ83,'Players Stats'!$C$88:$I$127,7),""),"")</f>
        <v/>
      </c>
      <c r="AY83" s="44" t="str">
        <f t="shared" ca="1" si="143"/>
        <v/>
      </c>
      <c r="AZ83" s="27" t="str">
        <f t="shared" ca="1" si="102"/>
        <v/>
      </c>
      <c r="BA83" s="44" t="str">
        <f ca="1">IF(AV83="NO",VLOOKUP(AQ83,'Players Stats'!$C$88:$H$127,7-'Semi 2'!AY83),"")</f>
        <v/>
      </c>
      <c r="BB83" s="44" t="str">
        <f t="shared" ca="1" si="144"/>
        <v/>
      </c>
      <c r="BC83" s="27" t="str">
        <f t="shared" ca="1" si="103"/>
        <v/>
      </c>
      <c r="BD83" s="44" t="str">
        <f ca="1">IF(BC83="","",IF(BC83&lt;=VLOOKUP(AQ83,'Players Stats'!$C$88:$L$127,10),"YES","NO"))</f>
        <v/>
      </c>
      <c r="BE83" s="27" t="str">
        <f t="shared" ca="1" si="104"/>
        <v/>
      </c>
      <c r="BF83" s="44" t="str">
        <f ca="1">IF(BD83="YES",IF(BE83&lt;=VLOOKUP(AQ83,'Players Stats'!$C$88:$H$127,6),1,0),"")</f>
        <v/>
      </c>
      <c r="BG83" s="27" t="str">
        <f t="shared" ca="1" si="105"/>
        <v/>
      </c>
      <c r="BH83" s="44" t="str">
        <f ca="1">IF(AND(BD83="YES",BG83&lt;&gt;""),IF(BG83&lt;=VLOOKUP(AQ83,'Players Stats'!$C$88:$H$127,6),1,0),"")</f>
        <v/>
      </c>
      <c r="BI83" s="27" t="str">
        <f t="shared" ca="1" si="106"/>
        <v/>
      </c>
      <c r="BJ83" s="44" t="str">
        <f ca="1">IF(BI83="","",IF(BI83&lt;=Simulation!$K$7,"YES","NO"))</f>
        <v/>
      </c>
      <c r="BK83" s="27" t="str">
        <f t="shared" ca="1" si="107"/>
        <v/>
      </c>
      <c r="BL83" s="44" t="str">
        <f ca="1">IF(BJ83="NO",IF(BK83&lt;=Simulation!$K$9,AN83,AO83),"")</f>
        <v/>
      </c>
      <c r="BN83" s="44" t="str">
        <f t="shared" ca="1" si="108"/>
        <v/>
      </c>
      <c r="BO83" s="6" t="str">
        <f t="shared" ca="1" si="109"/>
        <v/>
      </c>
      <c r="BP83" s="44" t="str">
        <f t="shared" ca="1" si="110"/>
        <v/>
      </c>
      <c r="BR83" s="44" t="str">
        <f t="shared" ca="1" si="81"/>
        <v/>
      </c>
      <c r="BS83" s="44" t="str">
        <f t="shared" ca="1" si="81"/>
        <v/>
      </c>
      <c r="BT83" s="44" t="str">
        <f t="shared" ca="1" si="81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45"/>
        <v/>
      </c>
      <c r="BY83" s="44" t="str">
        <f t="shared" ca="1" si="111"/>
        <v/>
      </c>
      <c r="BZ83" s="27" t="str">
        <f t="shared" ca="1" si="79"/>
        <v/>
      </c>
      <c r="CA83" s="44" t="str">
        <f t="shared" ca="1" si="112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13"/>
        <v/>
      </c>
      <c r="CE83" s="44" t="str">
        <f ca="1">IF(BV83&lt;&gt;"",VLOOKUP('Semi 2'!CA83-5*('Semi 2'!BX83-1),'Players Stats'!$B$136:$J$140,1+BY83),"")</f>
        <v/>
      </c>
      <c r="CF83" s="44" t="str">
        <f t="shared" ca="1" si="146"/>
        <v/>
      </c>
      <c r="CG83" s="27" t="str">
        <f t="shared" ca="1" si="114"/>
        <v/>
      </c>
      <c r="CH83" s="44" t="str">
        <f ca="1">IF(BV83&lt;&gt;"",IF(CF83="NO",VLOOKUP(CA83,'Players Stats'!$C$88:$I$127,7),""),"")</f>
        <v/>
      </c>
      <c r="CI83" s="44" t="str">
        <f t="shared" ca="1" si="147"/>
        <v/>
      </c>
      <c r="CJ83" s="27" t="str">
        <f t="shared" ca="1" si="115"/>
        <v/>
      </c>
      <c r="CK83" s="44" t="str">
        <f ca="1">IF(CF83="NO",VLOOKUP(CA83,'Players Stats'!$C$88:$H$127,7-'Semi 2'!CI83),"")</f>
        <v/>
      </c>
      <c r="CL83" s="44" t="str">
        <f t="shared" ca="1" si="148"/>
        <v/>
      </c>
      <c r="CM83" s="27" t="str">
        <f t="shared" ca="1" si="116"/>
        <v/>
      </c>
      <c r="CN83" s="44" t="str">
        <f ca="1">IF(CM83="","",IF(CM83&lt;=VLOOKUP(CA83,'Players Stats'!$C$88:$L$127,10),"YES","NO"))</f>
        <v/>
      </c>
      <c r="CO83" s="27" t="str">
        <f t="shared" ca="1" si="117"/>
        <v/>
      </c>
      <c r="CP83" s="44" t="str">
        <f ca="1">IF(CN83="YES",IF(CO83&lt;=VLOOKUP(CA83,'Players Stats'!$C$88:$H$127,6),1,0),"")</f>
        <v/>
      </c>
      <c r="CQ83" s="27" t="str">
        <f t="shared" ca="1" si="118"/>
        <v/>
      </c>
      <c r="CR83" s="44" t="str">
        <f ca="1">IF(AND(CN83="YES",CQ83&lt;&gt;""),IF(CQ83&lt;=VLOOKUP(CA83,'Players Stats'!$C$88:$H$127,6),1,0),"")</f>
        <v/>
      </c>
      <c r="CS83" s="27" t="str">
        <f t="shared" ca="1" si="119"/>
        <v/>
      </c>
      <c r="CT83" s="44" t="str">
        <f ca="1">IF(CS83="","",IF(CS83&lt;=Simulation!$K$7,"YES","NO"))</f>
        <v/>
      </c>
      <c r="CU83" s="27" t="str">
        <f t="shared" ca="1" si="120"/>
        <v/>
      </c>
      <c r="CV83" s="44" t="str">
        <f ca="1">IF(CT83="NO",IF(CU83&lt;=Simulation!$K$9,BX83,BY83),"")</f>
        <v/>
      </c>
      <c r="CX83" s="44" t="str">
        <f t="shared" ca="1" si="121"/>
        <v/>
      </c>
      <c r="CY83" s="6" t="str">
        <f t="shared" ca="1" si="122"/>
        <v/>
      </c>
      <c r="CZ83" s="44" t="str">
        <f t="shared" ca="1" si="123"/>
        <v/>
      </c>
      <c r="DB83" s="44" t="str">
        <f t="shared" ca="1" si="82"/>
        <v/>
      </c>
      <c r="DC83" s="44" t="str">
        <f t="shared" ca="1" si="82"/>
        <v/>
      </c>
      <c r="DD83" s="44" t="str">
        <f t="shared" ca="1" si="82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49"/>
        <v/>
      </c>
      <c r="DI83" s="44" t="str">
        <f t="shared" ca="1" si="124"/>
        <v/>
      </c>
      <c r="DJ83" s="27" t="str">
        <f t="shared" ca="1" si="80"/>
        <v/>
      </c>
      <c r="DK83" s="44" t="str">
        <f t="shared" ca="1" si="125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26"/>
        <v/>
      </c>
      <c r="DO83" s="44" t="str">
        <f ca="1">IF(DF83&lt;&gt;"",VLOOKUP('Semi 2'!DK83-5*('Semi 2'!DH83-1),'Players Stats'!$B$136:$J$140,1+DI83),"")</f>
        <v/>
      </c>
      <c r="DP83" s="44" t="str">
        <f t="shared" ca="1" si="150"/>
        <v/>
      </c>
      <c r="DQ83" s="27" t="str">
        <f t="shared" ca="1" si="127"/>
        <v/>
      </c>
      <c r="DR83" s="44" t="str">
        <f ca="1">IF(DF83&lt;&gt;"",IF(DP83="NO",VLOOKUP(DK83,'Players Stats'!$C$88:$I$127,7),""),"")</f>
        <v/>
      </c>
      <c r="DS83" s="44" t="str">
        <f t="shared" ca="1" si="151"/>
        <v/>
      </c>
      <c r="DT83" s="27" t="str">
        <f t="shared" ca="1" si="128"/>
        <v/>
      </c>
      <c r="DU83" s="44" t="str">
        <f ca="1">IF(DP83="NO",VLOOKUP(DK83,'Players Stats'!$C$88:$H$127,7-'Semi 2'!DS83),"")</f>
        <v/>
      </c>
      <c r="DV83" s="44" t="str">
        <f t="shared" ca="1" si="152"/>
        <v/>
      </c>
      <c r="DW83" s="27" t="str">
        <f t="shared" ca="1" si="129"/>
        <v/>
      </c>
      <c r="DX83" s="44" t="str">
        <f ca="1">IF(DW83="","",IF(DW83&lt;=VLOOKUP(DK83,'Players Stats'!$C$88:$L$127,10),"YES","NO"))</f>
        <v/>
      </c>
      <c r="DY83" s="27" t="str">
        <f t="shared" ca="1" si="130"/>
        <v/>
      </c>
      <c r="DZ83" s="44" t="str">
        <f ca="1">IF(DX83="YES",IF(DY83&lt;=VLOOKUP(DK83,'Players Stats'!$C$88:$H$127,6),1,0),"")</f>
        <v/>
      </c>
      <c r="EA83" s="27" t="str">
        <f t="shared" ca="1" si="131"/>
        <v/>
      </c>
      <c r="EB83" s="44" t="str">
        <f ca="1">IF(AND(DX83="YES",EA83&lt;&gt;""),IF(EA83&lt;=VLOOKUP(DK83,'Players Stats'!$C$88:$H$127,6),1,0),"")</f>
        <v/>
      </c>
      <c r="EC83" s="27" t="str">
        <f t="shared" ca="1" si="132"/>
        <v/>
      </c>
      <c r="ED83" s="44" t="str">
        <f ca="1">IF(EC83="","",IF(EC83&lt;=Simulation!$K$7,"YES","NO"))</f>
        <v/>
      </c>
      <c r="EE83" s="27" t="str">
        <f t="shared" ca="1" si="133"/>
        <v/>
      </c>
      <c r="EF83" s="44" t="str">
        <f ca="1">IF(ED83="NO",IF(EE83&lt;=Simulation!$K$9,DH83,DI83),"")</f>
        <v/>
      </c>
      <c r="EH83" s="44" t="str">
        <f t="shared" ca="1" si="134"/>
        <v/>
      </c>
      <c r="EI83" s="6" t="str">
        <f t="shared" ca="1" si="135"/>
        <v/>
      </c>
      <c r="EJ83" s="44" t="str">
        <f t="shared" ca="1" si="136"/>
        <v/>
      </c>
      <c r="EL83" s="44" t="str">
        <f t="shared" ca="1" si="83"/>
        <v/>
      </c>
      <c r="EM83" s="44" t="str">
        <f t="shared" ca="1" si="83"/>
        <v/>
      </c>
      <c r="EN83" s="44" t="str">
        <f t="shared" ca="1" si="83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37"/>
        <v/>
      </c>
      <c r="E84" s="44" t="str">
        <f t="shared" ca="1" si="84"/>
        <v/>
      </c>
      <c r="F84" s="27" t="str">
        <f t="shared" ca="1" si="85"/>
        <v/>
      </c>
      <c r="G84" s="44" t="str">
        <f t="shared" ca="1" si="86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27" t="str">
        <f t="shared" ca="1" si="87"/>
        <v/>
      </c>
      <c r="K84" s="44" t="str">
        <f ca="1">IF(B84&lt;&gt;"",VLOOKUP('Semi 2'!G84-5*('Semi 2'!D84-1),'Players Stats'!$B$136:$J$140,1+E84),"")</f>
        <v/>
      </c>
      <c r="L84" s="44" t="str">
        <f t="shared" ca="1" si="138"/>
        <v/>
      </c>
      <c r="M84" s="27" t="str">
        <f t="shared" ca="1" si="88"/>
        <v/>
      </c>
      <c r="N84" s="44" t="str">
        <f ca="1">IF(B84&lt;&gt;"",IF(L84="NO",VLOOKUP(G84,'Players Stats'!$C$88:$I$127,7),""),"")</f>
        <v/>
      </c>
      <c r="O84" s="44" t="str">
        <f t="shared" ca="1" si="139"/>
        <v/>
      </c>
      <c r="P84" s="27" t="str">
        <f t="shared" ca="1" si="89"/>
        <v/>
      </c>
      <c r="Q84" s="44" t="str">
        <f ca="1">IF(L84="NO",VLOOKUP(G84,'Players Stats'!$C$88:$H$127,7-'Semi 2'!O84),"")</f>
        <v/>
      </c>
      <c r="R84" s="44" t="str">
        <f t="shared" ca="1" si="140"/>
        <v/>
      </c>
      <c r="S84" s="27" t="str">
        <f t="shared" ca="1" si="90"/>
        <v/>
      </c>
      <c r="T84" s="44" t="str">
        <f ca="1">IF(S84="","",IF(S84&lt;=VLOOKUP(G84,'Players Stats'!$C$88:$L$127,10),"YES","NO"))</f>
        <v/>
      </c>
      <c r="U84" s="27" t="str">
        <f t="shared" ca="1" si="91"/>
        <v/>
      </c>
      <c r="V84" s="44" t="str">
        <f ca="1">IF(T84="YES",IF(U84&lt;=VLOOKUP(G84,'Players Stats'!$C$88:$H$127,6),1,0),"")</f>
        <v/>
      </c>
      <c r="W84" s="27" t="str">
        <f t="shared" ca="1" si="92"/>
        <v/>
      </c>
      <c r="X84" s="44" t="str">
        <f ca="1">IF(AND(T84="YES",W84&lt;&gt;""),IF(W84&lt;=VLOOKUP(G84,'Players Stats'!$C$88:$H$127,6),1,0),"")</f>
        <v/>
      </c>
      <c r="Y84" s="27" t="str">
        <f t="shared" ca="1" si="93"/>
        <v/>
      </c>
      <c r="Z84" s="44" t="str">
        <f ca="1">IF(Y84="","",IF(Y84&lt;=Simulation!$K$7,"YES","NO"))</f>
        <v/>
      </c>
      <c r="AA84" s="27" t="str">
        <f t="shared" ca="1" si="94"/>
        <v/>
      </c>
      <c r="AB84" s="44" t="str">
        <f ca="1">IF(Z84="NO",IF(AA84&lt;=Simulation!$K$9,D84,E84),"")</f>
        <v/>
      </c>
      <c r="AD84" s="44" t="str">
        <f t="shared" ca="1" si="95"/>
        <v/>
      </c>
      <c r="AE84" s="6" t="str">
        <f t="shared" ca="1" si="96"/>
        <v/>
      </c>
      <c r="AF84" s="44" t="str">
        <f t="shared" ca="1" si="97"/>
        <v/>
      </c>
      <c r="AH84" s="44" t="str">
        <f t="shared" ca="1" si="77"/>
        <v/>
      </c>
      <c r="AI84" s="44" t="str">
        <f t="shared" ca="1" si="77"/>
        <v/>
      </c>
      <c r="AJ84" s="44" t="str">
        <f t="shared" ca="1" si="77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41"/>
        <v/>
      </c>
      <c r="AO84" s="44" t="str">
        <f t="shared" ca="1" si="98"/>
        <v/>
      </c>
      <c r="AP84" s="27" t="str">
        <f t="shared" ca="1" si="78"/>
        <v/>
      </c>
      <c r="AQ84" s="44" t="str">
        <f t="shared" ca="1" si="99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00"/>
        <v/>
      </c>
      <c r="AU84" s="44" t="str">
        <f ca="1">IF(AL84&lt;&gt;"",VLOOKUP('Semi 2'!AQ84-5*('Semi 2'!AN84-1),'Players Stats'!$B$136:$J$140,1+AO84),"")</f>
        <v/>
      </c>
      <c r="AV84" s="44" t="str">
        <f t="shared" ca="1" si="142"/>
        <v/>
      </c>
      <c r="AW84" s="27" t="str">
        <f t="shared" ca="1" si="101"/>
        <v/>
      </c>
      <c r="AX84" s="44" t="str">
        <f ca="1">IF(AL84&lt;&gt;"",IF(AV84="NO",VLOOKUP(AQ84,'Players Stats'!$C$88:$I$127,7),""),"")</f>
        <v/>
      </c>
      <c r="AY84" s="44" t="str">
        <f t="shared" ca="1" si="143"/>
        <v/>
      </c>
      <c r="AZ84" s="27" t="str">
        <f t="shared" ca="1" si="102"/>
        <v/>
      </c>
      <c r="BA84" s="44" t="str">
        <f ca="1">IF(AV84="NO",VLOOKUP(AQ84,'Players Stats'!$C$88:$H$127,7-'Semi 2'!AY84),"")</f>
        <v/>
      </c>
      <c r="BB84" s="44" t="str">
        <f t="shared" ca="1" si="144"/>
        <v/>
      </c>
      <c r="BC84" s="27" t="str">
        <f t="shared" ca="1" si="103"/>
        <v/>
      </c>
      <c r="BD84" s="44" t="str">
        <f ca="1">IF(BC84="","",IF(BC84&lt;=VLOOKUP(AQ84,'Players Stats'!$C$88:$L$127,10),"YES","NO"))</f>
        <v/>
      </c>
      <c r="BE84" s="27" t="str">
        <f t="shared" ca="1" si="104"/>
        <v/>
      </c>
      <c r="BF84" s="44" t="str">
        <f ca="1">IF(BD84="YES",IF(BE84&lt;=VLOOKUP(AQ84,'Players Stats'!$C$88:$H$127,6),1,0),"")</f>
        <v/>
      </c>
      <c r="BG84" s="27" t="str">
        <f t="shared" ca="1" si="105"/>
        <v/>
      </c>
      <c r="BH84" s="44" t="str">
        <f ca="1">IF(AND(BD84="YES",BG84&lt;&gt;""),IF(BG84&lt;=VLOOKUP(AQ84,'Players Stats'!$C$88:$H$127,6),1,0),"")</f>
        <v/>
      </c>
      <c r="BI84" s="27" t="str">
        <f t="shared" ca="1" si="106"/>
        <v/>
      </c>
      <c r="BJ84" s="44" t="str">
        <f ca="1">IF(BI84="","",IF(BI84&lt;=Simulation!$K$7,"YES","NO"))</f>
        <v/>
      </c>
      <c r="BK84" s="27" t="str">
        <f t="shared" ca="1" si="107"/>
        <v/>
      </c>
      <c r="BL84" s="44" t="str">
        <f ca="1">IF(BJ84="NO",IF(BK84&lt;=Simulation!$K$9,AN84,AO84),"")</f>
        <v/>
      </c>
      <c r="BN84" s="44" t="str">
        <f t="shared" ca="1" si="108"/>
        <v/>
      </c>
      <c r="BO84" s="6" t="str">
        <f t="shared" ca="1" si="109"/>
        <v/>
      </c>
      <c r="BP84" s="44" t="str">
        <f t="shared" ca="1" si="110"/>
        <v/>
      </c>
      <c r="BR84" s="44" t="str">
        <f t="shared" ca="1" si="81"/>
        <v/>
      </c>
      <c r="BS84" s="44" t="str">
        <f t="shared" ca="1" si="81"/>
        <v/>
      </c>
      <c r="BT84" s="44" t="str">
        <f t="shared" ca="1" si="81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45"/>
        <v/>
      </c>
      <c r="BY84" s="44" t="str">
        <f t="shared" ca="1" si="111"/>
        <v/>
      </c>
      <c r="BZ84" s="27" t="str">
        <f t="shared" ca="1" si="79"/>
        <v/>
      </c>
      <c r="CA84" s="44" t="str">
        <f t="shared" ca="1" si="112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13"/>
        <v/>
      </c>
      <c r="CE84" s="44" t="str">
        <f ca="1">IF(BV84&lt;&gt;"",VLOOKUP('Semi 2'!CA84-5*('Semi 2'!BX84-1),'Players Stats'!$B$136:$J$140,1+BY84),"")</f>
        <v/>
      </c>
      <c r="CF84" s="44" t="str">
        <f t="shared" ca="1" si="146"/>
        <v/>
      </c>
      <c r="CG84" s="27" t="str">
        <f t="shared" ca="1" si="114"/>
        <v/>
      </c>
      <c r="CH84" s="44" t="str">
        <f ca="1">IF(BV84&lt;&gt;"",IF(CF84="NO",VLOOKUP(CA84,'Players Stats'!$C$88:$I$127,7),""),"")</f>
        <v/>
      </c>
      <c r="CI84" s="44" t="str">
        <f t="shared" ca="1" si="147"/>
        <v/>
      </c>
      <c r="CJ84" s="27" t="str">
        <f t="shared" ca="1" si="115"/>
        <v/>
      </c>
      <c r="CK84" s="44" t="str">
        <f ca="1">IF(CF84="NO",VLOOKUP(CA84,'Players Stats'!$C$88:$H$127,7-'Semi 2'!CI84),"")</f>
        <v/>
      </c>
      <c r="CL84" s="44" t="str">
        <f t="shared" ca="1" si="148"/>
        <v/>
      </c>
      <c r="CM84" s="27" t="str">
        <f t="shared" ca="1" si="116"/>
        <v/>
      </c>
      <c r="CN84" s="44" t="str">
        <f ca="1">IF(CM84="","",IF(CM84&lt;=VLOOKUP(CA84,'Players Stats'!$C$88:$L$127,10),"YES","NO"))</f>
        <v/>
      </c>
      <c r="CO84" s="27" t="str">
        <f t="shared" ca="1" si="117"/>
        <v/>
      </c>
      <c r="CP84" s="44" t="str">
        <f ca="1">IF(CN84="YES",IF(CO84&lt;=VLOOKUP(CA84,'Players Stats'!$C$88:$H$127,6),1,0),"")</f>
        <v/>
      </c>
      <c r="CQ84" s="27" t="str">
        <f t="shared" ca="1" si="118"/>
        <v/>
      </c>
      <c r="CR84" s="44" t="str">
        <f ca="1">IF(AND(CN84="YES",CQ84&lt;&gt;""),IF(CQ84&lt;=VLOOKUP(CA84,'Players Stats'!$C$88:$H$127,6),1,0),"")</f>
        <v/>
      </c>
      <c r="CS84" s="27" t="str">
        <f t="shared" ca="1" si="119"/>
        <v/>
      </c>
      <c r="CT84" s="44" t="str">
        <f ca="1">IF(CS84="","",IF(CS84&lt;=Simulation!$K$7,"YES","NO"))</f>
        <v/>
      </c>
      <c r="CU84" s="27" t="str">
        <f t="shared" ca="1" si="120"/>
        <v/>
      </c>
      <c r="CV84" s="44" t="str">
        <f ca="1">IF(CT84="NO",IF(CU84&lt;=Simulation!$K$9,BX84,BY84),"")</f>
        <v/>
      </c>
      <c r="CX84" s="44" t="str">
        <f t="shared" ca="1" si="121"/>
        <v/>
      </c>
      <c r="CY84" s="6" t="str">
        <f t="shared" ca="1" si="122"/>
        <v/>
      </c>
      <c r="CZ84" s="44" t="str">
        <f t="shared" ca="1" si="123"/>
        <v/>
      </c>
      <c r="DB84" s="44" t="str">
        <f t="shared" ca="1" si="82"/>
        <v/>
      </c>
      <c r="DC84" s="44" t="str">
        <f t="shared" ca="1" si="82"/>
        <v/>
      </c>
      <c r="DD84" s="44" t="str">
        <f t="shared" ca="1" si="82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49"/>
        <v/>
      </c>
      <c r="DI84" s="44" t="str">
        <f t="shared" ca="1" si="124"/>
        <v/>
      </c>
      <c r="DJ84" s="27" t="str">
        <f t="shared" ca="1" si="80"/>
        <v/>
      </c>
      <c r="DK84" s="44" t="str">
        <f t="shared" ca="1" si="125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26"/>
        <v/>
      </c>
      <c r="DO84" s="44" t="str">
        <f ca="1">IF(DF84&lt;&gt;"",VLOOKUP('Semi 2'!DK84-5*('Semi 2'!DH84-1),'Players Stats'!$B$136:$J$140,1+DI84),"")</f>
        <v/>
      </c>
      <c r="DP84" s="44" t="str">
        <f t="shared" ca="1" si="150"/>
        <v/>
      </c>
      <c r="DQ84" s="27" t="str">
        <f t="shared" ca="1" si="127"/>
        <v/>
      </c>
      <c r="DR84" s="44" t="str">
        <f ca="1">IF(DF84&lt;&gt;"",IF(DP84="NO",VLOOKUP(DK84,'Players Stats'!$C$88:$I$127,7),""),"")</f>
        <v/>
      </c>
      <c r="DS84" s="44" t="str">
        <f t="shared" ca="1" si="151"/>
        <v/>
      </c>
      <c r="DT84" s="27" t="str">
        <f t="shared" ca="1" si="128"/>
        <v/>
      </c>
      <c r="DU84" s="44" t="str">
        <f ca="1">IF(DP84="NO",VLOOKUP(DK84,'Players Stats'!$C$88:$H$127,7-'Semi 2'!DS84),"")</f>
        <v/>
      </c>
      <c r="DV84" s="44" t="str">
        <f t="shared" ca="1" si="152"/>
        <v/>
      </c>
      <c r="DW84" s="27" t="str">
        <f t="shared" ca="1" si="129"/>
        <v/>
      </c>
      <c r="DX84" s="44" t="str">
        <f ca="1">IF(DW84="","",IF(DW84&lt;=VLOOKUP(DK84,'Players Stats'!$C$88:$L$127,10),"YES","NO"))</f>
        <v/>
      </c>
      <c r="DY84" s="27" t="str">
        <f t="shared" ca="1" si="130"/>
        <v/>
      </c>
      <c r="DZ84" s="44" t="str">
        <f ca="1">IF(DX84="YES",IF(DY84&lt;=VLOOKUP(DK84,'Players Stats'!$C$88:$H$127,6),1,0),"")</f>
        <v/>
      </c>
      <c r="EA84" s="27" t="str">
        <f t="shared" ca="1" si="131"/>
        <v/>
      </c>
      <c r="EB84" s="44" t="str">
        <f ca="1">IF(AND(DX84="YES",EA84&lt;&gt;""),IF(EA84&lt;=VLOOKUP(DK84,'Players Stats'!$C$88:$H$127,6),1,0),"")</f>
        <v/>
      </c>
      <c r="EC84" s="27" t="str">
        <f t="shared" ca="1" si="132"/>
        <v/>
      </c>
      <c r="ED84" s="44" t="str">
        <f ca="1">IF(EC84="","",IF(EC84&lt;=Simulation!$K$7,"YES","NO"))</f>
        <v/>
      </c>
      <c r="EE84" s="27" t="str">
        <f t="shared" ca="1" si="133"/>
        <v/>
      </c>
      <c r="EF84" s="44" t="str">
        <f ca="1">IF(ED84="NO",IF(EE84&lt;=Simulation!$K$9,DH84,DI84),"")</f>
        <v/>
      </c>
      <c r="EH84" s="44" t="str">
        <f t="shared" ca="1" si="134"/>
        <v/>
      </c>
      <c r="EI84" s="6" t="str">
        <f t="shared" ca="1" si="135"/>
        <v/>
      </c>
      <c r="EJ84" s="44" t="str">
        <f t="shared" ca="1" si="136"/>
        <v/>
      </c>
      <c r="EL84" s="44" t="str">
        <f t="shared" ca="1" si="83"/>
        <v/>
      </c>
      <c r="EM84" s="44" t="str">
        <f t="shared" ca="1" si="83"/>
        <v/>
      </c>
      <c r="EN84" s="44" t="str">
        <f t="shared" ca="1" si="83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37"/>
        <v/>
      </c>
      <c r="E85" s="44" t="str">
        <f t="shared" ca="1" si="84"/>
        <v/>
      </c>
      <c r="F85" s="27" t="str">
        <f t="shared" ca="1" si="85"/>
        <v/>
      </c>
      <c r="G85" s="44" t="str">
        <f t="shared" ca="1" si="86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27" t="str">
        <f t="shared" ca="1" si="87"/>
        <v/>
      </c>
      <c r="K85" s="44" t="str">
        <f ca="1">IF(B85&lt;&gt;"",VLOOKUP('Semi 2'!G85-5*('Semi 2'!D85-1),'Players Stats'!$B$136:$J$140,1+E85),"")</f>
        <v/>
      </c>
      <c r="L85" s="44" t="str">
        <f t="shared" ca="1" si="138"/>
        <v/>
      </c>
      <c r="M85" s="27" t="str">
        <f t="shared" ca="1" si="88"/>
        <v/>
      </c>
      <c r="N85" s="44" t="str">
        <f ca="1">IF(B85&lt;&gt;"",IF(L85="NO",VLOOKUP(G85,'Players Stats'!$C$88:$I$127,7),""),"")</f>
        <v/>
      </c>
      <c r="O85" s="44" t="str">
        <f t="shared" ca="1" si="139"/>
        <v/>
      </c>
      <c r="P85" s="27" t="str">
        <f t="shared" ca="1" si="89"/>
        <v/>
      </c>
      <c r="Q85" s="44" t="str">
        <f ca="1">IF(L85="NO",VLOOKUP(G85,'Players Stats'!$C$88:$H$127,7-'Semi 2'!O85),"")</f>
        <v/>
      </c>
      <c r="R85" s="44" t="str">
        <f t="shared" ca="1" si="140"/>
        <v/>
      </c>
      <c r="S85" s="27" t="str">
        <f t="shared" ca="1" si="90"/>
        <v/>
      </c>
      <c r="T85" s="44" t="str">
        <f ca="1">IF(S85="","",IF(S85&lt;=VLOOKUP(G85,'Players Stats'!$C$88:$L$127,10),"YES","NO"))</f>
        <v/>
      </c>
      <c r="U85" s="27" t="str">
        <f t="shared" ca="1" si="91"/>
        <v/>
      </c>
      <c r="V85" s="44" t="str">
        <f ca="1">IF(T85="YES",IF(U85&lt;=VLOOKUP(G85,'Players Stats'!$C$88:$H$127,6),1,0),"")</f>
        <v/>
      </c>
      <c r="W85" s="27" t="str">
        <f t="shared" ca="1" si="92"/>
        <v/>
      </c>
      <c r="X85" s="44" t="str">
        <f ca="1">IF(AND(T85="YES",W85&lt;&gt;""),IF(W85&lt;=VLOOKUP(G85,'Players Stats'!$C$88:$H$127,6),1,0),"")</f>
        <v/>
      </c>
      <c r="Y85" s="27" t="str">
        <f t="shared" ca="1" si="93"/>
        <v/>
      </c>
      <c r="Z85" s="44" t="str">
        <f ca="1">IF(Y85="","",IF(Y85&lt;=Simulation!$K$7,"YES","NO"))</f>
        <v/>
      </c>
      <c r="AA85" s="27" t="str">
        <f t="shared" ca="1" si="94"/>
        <v/>
      </c>
      <c r="AB85" s="44" t="str">
        <f ca="1">IF(Z85="NO",IF(AA85&lt;=Simulation!$K$9,D85,E85),"")</f>
        <v/>
      </c>
      <c r="AD85" s="44" t="str">
        <f t="shared" ca="1" si="95"/>
        <v/>
      </c>
      <c r="AE85" s="6" t="str">
        <f t="shared" ca="1" si="96"/>
        <v/>
      </c>
      <c r="AF85" s="44" t="str">
        <f t="shared" ca="1" si="97"/>
        <v/>
      </c>
      <c r="AH85" s="44" t="str">
        <f t="shared" ca="1" si="77"/>
        <v/>
      </c>
      <c r="AI85" s="44" t="str">
        <f t="shared" ca="1" si="77"/>
        <v/>
      </c>
      <c r="AJ85" s="44" t="str">
        <f t="shared" ca="1" si="77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41"/>
        <v/>
      </c>
      <c r="AO85" s="44" t="str">
        <f t="shared" ca="1" si="98"/>
        <v/>
      </c>
      <c r="AP85" s="27" t="str">
        <f t="shared" ca="1" si="78"/>
        <v/>
      </c>
      <c r="AQ85" s="44" t="str">
        <f t="shared" ca="1" si="99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00"/>
        <v/>
      </c>
      <c r="AU85" s="44" t="str">
        <f ca="1">IF(AL85&lt;&gt;"",VLOOKUP('Semi 2'!AQ85-5*('Semi 2'!AN85-1),'Players Stats'!$B$136:$J$140,1+AO85),"")</f>
        <v/>
      </c>
      <c r="AV85" s="44" t="str">
        <f t="shared" ca="1" si="142"/>
        <v/>
      </c>
      <c r="AW85" s="27" t="str">
        <f t="shared" ca="1" si="101"/>
        <v/>
      </c>
      <c r="AX85" s="44" t="str">
        <f ca="1">IF(AL85&lt;&gt;"",IF(AV85="NO",VLOOKUP(AQ85,'Players Stats'!$C$88:$I$127,7),""),"")</f>
        <v/>
      </c>
      <c r="AY85" s="44" t="str">
        <f t="shared" ca="1" si="143"/>
        <v/>
      </c>
      <c r="AZ85" s="27" t="str">
        <f t="shared" ca="1" si="102"/>
        <v/>
      </c>
      <c r="BA85" s="44" t="str">
        <f ca="1">IF(AV85="NO",VLOOKUP(AQ85,'Players Stats'!$C$88:$H$127,7-'Semi 2'!AY85),"")</f>
        <v/>
      </c>
      <c r="BB85" s="44" t="str">
        <f t="shared" ca="1" si="144"/>
        <v/>
      </c>
      <c r="BC85" s="27" t="str">
        <f t="shared" ca="1" si="103"/>
        <v/>
      </c>
      <c r="BD85" s="44" t="str">
        <f ca="1">IF(BC85="","",IF(BC85&lt;=VLOOKUP(AQ85,'Players Stats'!$C$88:$L$127,10),"YES","NO"))</f>
        <v/>
      </c>
      <c r="BE85" s="27" t="str">
        <f t="shared" ca="1" si="104"/>
        <v/>
      </c>
      <c r="BF85" s="44" t="str">
        <f ca="1">IF(BD85="YES",IF(BE85&lt;=VLOOKUP(AQ85,'Players Stats'!$C$88:$H$127,6),1,0),"")</f>
        <v/>
      </c>
      <c r="BG85" s="27" t="str">
        <f t="shared" ca="1" si="105"/>
        <v/>
      </c>
      <c r="BH85" s="44" t="str">
        <f ca="1">IF(AND(BD85="YES",BG85&lt;&gt;""),IF(BG85&lt;=VLOOKUP(AQ85,'Players Stats'!$C$88:$H$127,6),1,0),"")</f>
        <v/>
      </c>
      <c r="BI85" s="27" t="str">
        <f t="shared" ca="1" si="106"/>
        <v/>
      </c>
      <c r="BJ85" s="44" t="str">
        <f ca="1">IF(BI85="","",IF(BI85&lt;=Simulation!$K$7,"YES","NO"))</f>
        <v/>
      </c>
      <c r="BK85" s="27" t="str">
        <f t="shared" ca="1" si="107"/>
        <v/>
      </c>
      <c r="BL85" s="44" t="str">
        <f ca="1">IF(BJ85="NO",IF(BK85&lt;=Simulation!$K$9,AN85,AO85),"")</f>
        <v/>
      </c>
      <c r="BN85" s="44" t="str">
        <f t="shared" ca="1" si="108"/>
        <v/>
      </c>
      <c r="BO85" s="6" t="str">
        <f t="shared" ca="1" si="109"/>
        <v/>
      </c>
      <c r="BP85" s="44" t="str">
        <f t="shared" ca="1" si="110"/>
        <v/>
      </c>
      <c r="BR85" s="44" t="str">
        <f t="shared" ca="1" si="81"/>
        <v/>
      </c>
      <c r="BS85" s="44" t="str">
        <f t="shared" ca="1" si="81"/>
        <v/>
      </c>
      <c r="BT85" s="44" t="str">
        <f t="shared" ca="1" si="81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45"/>
        <v/>
      </c>
      <c r="BY85" s="44" t="str">
        <f t="shared" ca="1" si="111"/>
        <v/>
      </c>
      <c r="BZ85" s="27" t="str">
        <f t="shared" ca="1" si="79"/>
        <v/>
      </c>
      <c r="CA85" s="44" t="str">
        <f t="shared" ca="1" si="112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13"/>
        <v/>
      </c>
      <c r="CE85" s="44" t="str">
        <f ca="1">IF(BV85&lt;&gt;"",VLOOKUP('Semi 2'!CA85-5*('Semi 2'!BX85-1),'Players Stats'!$B$136:$J$140,1+BY85),"")</f>
        <v/>
      </c>
      <c r="CF85" s="44" t="str">
        <f t="shared" ca="1" si="146"/>
        <v/>
      </c>
      <c r="CG85" s="27" t="str">
        <f t="shared" ca="1" si="114"/>
        <v/>
      </c>
      <c r="CH85" s="44" t="str">
        <f ca="1">IF(BV85&lt;&gt;"",IF(CF85="NO",VLOOKUP(CA85,'Players Stats'!$C$88:$I$127,7),""),"")</f>
        <v/>
      </c>
      <c r="CI85" s="44" t="str">
        <f t="shared" ca="1" si="147"/>
        <v/>
      </c>
      <c r="CJ85" s="27" t="str">
        <f t="shared" ca="1" si="115"/>
        <v/>
      </c>
      <c r="CK85" s="44" t="str">
        <f ca="1">IF(CF85="NO",VLOOKUP(CA85,'Players Stats'!$C$88:$H$127,7-'Semi 2'!CI85),"")</f>
        <v/>
      </c>
      <c r="CL85" s="44" t="str">
        <f t="shared" ca="1" si="148"/>
        <v/>
      </c>
      <c r="CM85" s="27" t="str">
        <f t="shared" ca="1" si="116"/>
        <v/>
      </c>
      <c r="CN85" s="44" t="str">
        <f ca="1">IF(CM85="","",IF(CM85&lt;=VLOOKUP(CA85,'Players Stats'!$C$88:$L$127,10),"YES","NO"))</f>
        <v/>
      </c>
      <c r="CO85" s="27" t="str">
        <f t="shared" ca="1" si="117"/>
        <v/>
      </c>
      <c r="CP85" s="44" t="str">
        <f ca="1">IF(CN85="YES",IF(CO85&lt;=VLOOKUP(CA85,'Players Stats'!$C$88:$H$127,6),1,0),"")</f>
        <v/>
      </c>
      <c r="CQ85" s="27" t="str">
        <f t="shared" ca="1" si="118"/>
        <v/>
      </c>
      <c r="CR85" s="44" t="str">
        <f ca="1">IF(AND(CN85="YES",CQ85&lt;&gt;""),IF(CQ85&lt;=VLOOKUP(CA85,'Players Stats'!$C$88:$H$127,6),1,0),"")</f>
        <v/>
      </c>
      <c r="CS85" s="27" t="str">
        <f t="shared" ca="1" si="119"/>
        <v/>
      </c>
      <c r="CT85" s="44" t="str">
        <f ca="1">IF(CS85="","",IF(CS85&lt;=Simulation!$K$7,"YES","NO"))</f>
        <v/>
      </c>
      <c r="CU85" s="27" t="str">
        <f t="shared" ca="1" si="120"/>
        <v/>
      </c>
      <c r="CV85" s="44" t="str">
        <f ca="1">IF(CT85="NO",IF(CU85&lt;=Simulation!$K$9,BX85,BY85),"")</f>
        <v/>
      </c>
      <c r="CX85" s="44" t="str">
        <f t="shared" ca="1" si="121"/>
        <v/>
      </c>
      <c r="CY85" s="6" t="str">
        <f t="shared" ca="1" si="122"/>
        <v/>
      </c>
      <c r="CZ85" s="44" t="str">
        <f t="shared" ca="1" si="123"/>
        <v/>
      </c>
      <c r="DB85" s="44" t="str">
        <f t="shared" ca="1" si="82"/>
        <v/>
      </c>
      <c r="DC85" s="44" t="str">
        <f t="shared" ca="1" si="82"/>
        <v/>
      </c>
      <c r="DD85" s="44" t="str">
        <f t="shared" ca="1" si="82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49"/>
        <v/>
      </c>
      <c r="DI85" s="44" t="str">
        <f t="shared" ca="1" si="124"/>
        <v/>
      </c>
      <c r="DJ85" s="27" t="str">
        <f t="shared" ca="1" si="80"/>
        <v/>
      </c>
      <c r="DK85" s="44" t="str">
        <f t="shared" ca="1" si="125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26"/>
        <v/>
      </c>
      <c r="DO85" s="44" t="str">
        <f ca="1">IF(DF85&lt;&gt;"",VLOOKUP('Semi 2'!DK85-5*('Semi 2'!DH85-1),'Players Stats'!$B$136:$J$140,1+DI85),"")</f>
        <v/>
      </c>
      <c r="DP85" s="44" t="str">
        <f t="shared" ca="1" si="150"/>
        <v/>
      </c>
      <c r="DQ85" s="27" t="str">
        <f t="shared" ca="1" si="127"/>
        <v/>
      </c>
      <c r="DR85" s="44" t="str">
        <f ca="1">IF(DF85&lt;&gt;"",IF(DP85="NO",VLOOKUP(DK85,'Players Stats'!$C$88:$I$127,7),""),"")</f>
        <v/>
      </c>
      <c r="DS85" s="44" t="str">
        <f t="shared" ca="1" si="151"/>
        <v/>
      </c>
      <c r="DT85" s="27" t="str">
        <f t="shared" ca="1" si="128"/>
        <v/>
      </c>
      <c r="DU85" s="44" t="str">
        <f ca="1">IF(DP85="NO",VLOOKUP(DK85,'Players Stats'!$C$88:$H$127,7-'Semi 2'!DS85),"")</f>
        <v/>
      </c>
      <c r="DV85" s="44" t="str">
        <f t="shared" ca="1" si="152"/>
        <v/>
      </c>
      <c r="DW85" s="27" t="str">
        <f t="shared" ca="1" si="129"/>
        <v/>
      </c>
      <c r="DX85" s="44" t="str">
        <f ca="1">IF(DW85="","",IF(DW85&lt;=VLOOKUP(DK85,'Players Stats'!$C$88:$L$127,10),"YES","NO"))</f>
        <v/>
      </c>
      <c r="DY85" s="27" t="str">
        <f t="shared" ca="1" si="130"/>
        <v/>
      </c>
      <c r="DZ85" s="44" t="str">
        <f ca="1">IF(DX85="YES",IF(DY85&lt;=VLOOKUP(DK85,'Players Stats'!$C$88:$H$127,6),1,0),"")</f>
        <v/>
      </c>
      <c r="EA85" s="27" t="str">
        <f t="shared" ca="1" si="131"/>
        <v/>
      </c>
      <c r="EB85" s="44" t="str">
        <f ca="1">IF(AND(DX85="YES",EA85&lt;&gt;""),IF(EA85&lt;=VLOOKUP(DK85,'Players Stats'!$C$88:$H$127,6),1,0),"")</f>
        <v/>
      </c>
      <c r="EC85" s="27" t="str">
        <f t="shared" ca="1" si="132"/>
        <v/>
      </c>
      <c r="ED85" s="44" t="str">
        <f ca="1">IF(EC85="","",IF(EC85&lt;=Simulation!$K$7,"YES","NO"))</f>
        <v/>
      </c>
      <c r="EE85" s="27" t="str">
        <f t="shared" ca="1" si="133"/>
        <v/>
      </c>
      <c r="EF85" s="44" t="str">
        <f ca="1">IF(ED85="NO",IF(EE85&lt;=Simulation!$K$9,DH85,DI85),"")</f>
        <v/>
      </c>
      <c r="EH85" s="44" t="str">
        <f t="shared" ca="1" si="134"/>
        <v/>
      </c>
      <c r="EI85" s="6" t="str">
        <f t="shared" ca="1" si="135"/>
        <v/>
      </c>
      <c r="EJ85" s="44" t="str">
        <f t="shared" ca="1" si="136"/>
        <v/>
      </c>
      <c r="EL85" s="44" t="str">
        <f t="shared" ca="1" si="83"/>
        <v/>
      </c>
      <c r="EM85" s="44" t="str">
        <f t="shared" ca="1" si="83"/>
        <v/>
      </c>
      <c r="EN85" s="44" t="str">
        <f t="shared" ca="1" si="83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37"/>
        <v/>
      </c>
      <c r="E86" s="44" t="str">
        <f t="shared" ca="1" si="84"/>
        <v/>
      </c>
      <c r="F86" s="27" t="str">
        <f t="shared" ca="1" si="85"/>
        <v/>
      </c>
      <c r="G86" s="44" t="str">
        <f t="shared" ca="1" si="86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27" t="str">
        <f t="shared" ca="1" si="87"/>
        <v/>
      </c>
      <c r="K86" s="44" t="str">
        <f ca="1">IF(B86&lt;&gt;"",VLOOKUP('Semi 2'!G86-5*('Semi 2'!D86-1),'Players Stats'!$B$136:$J$140,1+E86),"")</f>
        <v/>
      </c>
      <c r="L86" s="44" t="str">
        <f t="shared" ca="1" si="138"/>
        <v/>
      </c>
      <c r="M86" s="27" t="str">
        <f t="shared" ca="1" si="88"/>
        <v/>
      </c>
      <c r="N86" s="44" t="str">
        <f ca="1">IF(B86&lt;&gt;"",IF(L86="NO",VLOOKUP(G86,'Players Stats'!$C$88:$I$127,7),""),"")</f>
        <v/>
      </c>
      <c r="O86" s="44" t="str">
        <f t="shared" ca="1" si="139"/>
        <v/>
      </c>
      <c r="P86" s="27" t="str">
        <f t="shared" ca="1" si="89"/>
        <v/>
      </c>
      <c r="Q86" s="44" t="str">
        <f ca="1">IF(L86="NO",VLOOKUP(G86,'Players Stats'!$C$88:$H$127,7-'Semi 2'!O86),"")</f>
        <v/>
      </c>
      <c r="R86" s="44" t="str">
        <f t="shared" ca="1" si="140"/>
        <v/>
      </c>
      <c r="S86" s="27" t="str">
        <f t="shared" ca="1" si="90"/>
        <v/>
      </c>
      <c r="T86" s="44" t="str">
        <f ca="1">IF(S86="","",IF(S86&lt;=VLOOKUP(G86,'Players Stats'!$C$88:$L$127,10),"YES","NO"))</f>
        <v/>
      </c>
      <c r="U86" s="27" t="str">
        <f t="shared" ca="1" si="91"/>
        <v/>
      </c>
      <c r="V86" s="44" t="str">
        <f ca="1">IF(T86="YES",IF(U86&lt;=VLOOKUP(G86,'Players Stats'!$C$88:$H$127,6),1,0),"")</f>
        <v/>
      </c>
      <c r="W86" s="27" t="str">
        <f t="shared" ca="1" si="92"/>
        <v/>
      </c>
      <c r="X86" s="44" t="str">
        <f ca="1">IF(AND(T86="YES",W86&lt;&gt;""),IF(W86&lt;=VLOOKUP(G86,'Players Stats'!$C$88:$H$127,6),1,0),"")</f>
        <v/>
      </c>
      <c r="Y86" s="27" t="str">
        <f t="shared" ca="1" si="93"/>
        <v/>
      </c>
      <c r="Z86" s="44" t="str">
        <f ca="1">IF(Y86="","",IF(Y86&lt;=Simulation!$K$7,"YES","NO"))</f>
        <v/>
      </c>
      <c r="AA86" s="27" t="str">
        <f t="shared" ca="1" si="94"/>
        <v/>
      </c>
      <c r="AB86" s="44" t="str">
        <f ca="1">IF(Z86="NO",IF(AA86&lt;=Simulation!$K$9,D86,E86),"")</f>
        <v/>
      </c>
      <c r="AD86" s="44" t="str">
        <f t="shared" ca="1" si="95"/>
        <v/>
      </c>
      <c r="AE86" s="6" t="str">
        <f t="shared" ca="1" si="96"/>
        <v/>
      </c>
      <c r="AF86" s="44" t="str">
        <f t="shared" ca="1" si="97"/>
        <v/>
      </c>
      <c r="AH86" s="44" t="str">
        <f t="shared" ca="1" si="77"/>
        <v/>
      </c>
      <c r="AI86" s="44" t="str">
        <f t="shared" ca="1" si="77"/>
        <v/>
      </c>
      <c r="AJ86" s="44" t="str">
        <f t="shared" ca="1" si="77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41"/>
        <v/>
      </c>
      <c r="AO86" s="44" t="str">
        <f t="shared" ca="1" si="98"/>
        <v/>
      </c>
      <c r="AP86" s="27" t="str">
        <f t="shared" ca="1" si="78"/>
        <v/>
      </c>
      <c r="AQ86" s="44" t="str">
        <f t="shared" ca="1" si="99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00"/>
        <v/>
      </c>
      <c r="AU86" s="44" t="str">
        <f ca="1">IF(AL86&lt;&gt;"",VLOOKUP('Semi 2'!AQ86-5*('Semi 2'!AN86-1),'Players Stats'!$B$136:$J$140,1+AO86),"")</f>
        <v/>
      </c>
      <c r="AV86" s="44" t="str">
        <f t="shared" ca="1" si="142"/>
        <v/>
      </c>
      <c r="AW86" s="27" t="str">
        <f t="shared" ca="1" si="101"/>
        <v/>
      </c>
      <c r="AX86" s="44" t="str">
        <f ca="1">IF(AL86&lt;&gt;"",IF(AV86="NO",VLOOKUP(AQ86,'Players Stats'!$C$88:$I$127,7),""),"")</f>
        <v/>
      </c>
      <c r="AY86" s="44" t="str">
        <f t="shared" ca="1" si="143"/>
        <v/>
      </c>
      <c r="AZ86" s="27" t="str">
        <f t="shared" ca="1" si="102"/>
        <v/>
      </c>
      <c r="BA86" s="44" t="str">
        <f ca="1">IF(AV86="NO",VLOOKUP(AQ86,'Players Stats'!$C$88:$H$127,7-'Semi 2'!AY86),"")</f>
        <v/>
      </c>
      <c r="BB86" s="44" t="str">
        <f t="shared" ca="1" si="144"/>
        <v/>
      </c>
      <c r="BC86" s="27" t="str">
        <f t="shared" ca="1" si="103"/>
        <v/>
      </c>
      <c r="BD86" s="44" t="str">
        <f ca="1">IF(BC86="","",IF(BC86&lt;=VLOOKUP(AQ86,'Players Stats'!$C$88:$L$127,10),"YES","NO"))</f>
        <v/>
      </c>
      <c r="BE86" s="27" t="str">
        <f t="shared" ca="1" si="104"/>
        <v/>
      </c>
      <c r="BF86" s="44" t="str">
        <f ca="1">IF(BD86="YES",IF(BE86&lt;=VLOOKUP(AQ86,'Players Stats'!$C$88:$H$127,6),1,0),"")</f>
        <v/>
      </c>
      <c r="BG86" s="27" t="str">
        <f t="shared" ca="1" si="105"/>
        <v/>
      </c>
      <c r="BH86" s="44" t="str">
        <f ca="1">IF(AND(BD86="YES",BG86&lt;&gt;""),IF(BG86&lt;=VLOOKUP(AQ86,'Players Stats'!$C$88:$H$127,6),1,0),"")</f>
        <v/>
      </c>
      <c r="BI86" s="27" t="str">
        <f t="shared" ca="1" si="106"/>
        <v/>
      </c>
      <c r="BJ86" s="44" t="str">
        <f ca="1">IF(BI86="","",IF(BI86&lt;=Simulation!$K$7,"YES","NO"))</f>
        <v/>
      </c>
      <c r="BK86" s="27" t="str">
        <f t="shared" ca="1" si="107"/>
        <v/>
      </c>
      <c r="BL86" s="44" t="str">
        <f ca="1">IF(BJ86="NO",IF(BK86&lt;=Simulation!$K$9,AN86,AO86),"")</f>
        <v/>
      </c>
      <c r="BN86" s="44" t="str">
        <f t="shared" ca="1" si="108"/>
        <v/>
      </c>
      <c r="BO86" s="6" t="str">
        <f t="shared" ca="1" si="109"/>
        <v/>
      </c>
      <c r="BP86" s="44" t="str">
        <f t="shared" ca="1" si="110"/>
        <v/>
      </c>
      <c r="BR86" s="44" t="str">
        <f t="shared" ca="1" si="81"/>
        <v/>
      </c>
      <c r="BS86" s="44" t="str">
        <f t="shared" ca="1" si="81"/>
        <v/>
      </c>
      <c r="BT86" s="44" t="str">
        <f t="shared" ca="1" si="81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45"/>
        <v/>
      </c>
      <c r="BY86" s="44" t="str">
        <f t="shared" ca="1" si="111"/>
        <v/>
      </c>
      <c r="BZ86" s="27" t="str">
        <f t="shared" ca="1" si="79"/>
        <v/>
      </c>
      <c r="CA86" s="44" t="str">
        <f t="shared" ca="1" si="112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13"/>
        <v/>
      </c>
      <c r="CE86" s="44" t="str">
        <f ca="1">IF(BV86&lt;&gt;"",VLOOKUP('Semi 2'!CA86-5*('Semi 2'!BX86-1),'Players Stats'!$B$136:$J$140,1+BY86),"")</f>
        <v/>
      </c>
      <c r="CF86" s="44" t="str">
        <f t="shared" ca="1" si="146"/>
        <v/>
      </c>
      <c r="CG86" s="27" t="str">
        <f t="shared" ca="1" si="114"/>
        <v/>
      </c>
      <c r="CH86" s="44" t="str">
        <f ca="1">IF(BV86&lt;&gt;"",IF(CF86="NO",VLOOKUP(CA86,'Players Stats'!$C$88:$I$127,7),""),"")</f>
        <v/>
      </c>
      <c r="CI86" s="44" t="str">
        <f t="shared" ca="1" si="147"/>
        <v/>
      </c>
      <c r="CJ86" s="27" t="str">
        <f t="shared" ca="1" si="115"/>
        <v/>
      </c>
      <c r="CK86" s="44" t="str">
        <f ca="1">IF(CF86="NO",VLOOKUP(CA86,'Players Stats'!$C$88:$H$127,7-'Semi 2'!CI86),"")</f>
        <v/>
      </c>
      <c r="CL86" s="44" t="str">
        <f t="shared" ca="1" si="148"/>
        <v/>
      </c>
      <c r="CM86" s="27" t="str">
        <f t="shared" ca="1" si="116"/>
        <v/>
      </c>
      <c r="CN86" s="44" t="str">
        <f ca="1">IF(CM86="","",IF(CM86&lt;=VLOOKUP(CA86,'Players Stats'!$C$88:$L$127,10),"YES","NO"))</f>
        <v/>
      </c>
      <c r="CO86" s="27" t="str">
        <f t="shared" ca="1" si="117"/>
        <v/>
      </c>
      <c r="CP86" s="44" t="str">
        <f ca="1">IF(CN86="YES",IF(CO86&lt;=VLOOKUP(CA86,'Players Stats'!$C$88:$H$127,6),1,0),"")</f>
        <v/>
      </c>
      <c r="CQ86" s="27" t="str">
        <f t="shared" ca="1" si="118"/>
        <v/>
      </c>
      <c r="CR86" s="44" t="str">
        <f ca="1">IF(AND(CN86="YES",CQ86&lt;&gt;""),IF(CQ86&lt;=VLOOKUP(CA86,'Players Stats'!$C$88:$H$127,6),1,0),"")</f>
        <v/>
      </c>
      <c r="CS86" s="27" t="str">
        <f t="shared" ca="1" si="119"/>
        <v/>
      </c>
      <c r="CT86" s="44" t="str">
        <f ca="1">IF(CS86="","",IF(CS86&lt;=Simulation!$K$7,"YES","NO"))</f>
        <v/>
      </c>
      <c r="CU86" s="27" t="str">
        <f t="shared" ca="1" si="120"/>
        <v/>
      </c>
      <c r="CV86" s="44" t="str">
        <f ca="1">IF(CT86="NO",IF(CU86&lt;=Simulation!$K$9,BX86,BY86),"")</f>
        <v/>
      </c>
      <c r="CX86" s="44" t="str">
        <f t="shared" ca="1" si="121"/>
        <v/>
      </c>
      <c r="CY86" s="6" t="str">
        <f t="shared" ca="1" si="122"/>
        <v/>
      </c>
      <c r="CZ86" s="44" t="str">
        <f t="shared" ca="1" si="123"/>
        <v/>
      </c>
      <c r="DB86" s="44" t="str">
        <f t="shared" ca="1" si="82"/>
        <v/>
      </c>
      <c r="DC86" s="44" t="str">
        <f t="shared" ca="1" si="82"/>
        <v/>
      </c>
      <c r="DD86" s="44" t="str">
        <f t="shared" ca="1" si="82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49"/>
        <v/>
      </c>
      <c r="DI86" s="44" t="str">
        <f t="shared" ca="1" si="124"/>
        <v/>
      </c>
      <c r="DJ86" s="27" t="str">
        <f t="shared" ca="1" si="80"/>
        <v/>
      </c>
      <c r="DK86" s="44" t="str">
        <f t="shared" ca="1" si="125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26"/>
        <v/>
      </c>
      <c r="DO86" s="44" t="str">
        <f ca="1">IF(DF86&lt;&gt;"",VLOOKUP('Semi 2'!DK86-5*('Semi 2'!DH86-1),'Players Stats'!$B$136:$J$140,1+DI86),"")</f>
        <v/>
      </c>
      <c r="DP86" s="44" t="str">
        <f t="shared" ca="1" si="150"/>
        <v/>
      </c>
      <c r="DQ86" s="27" t="str">
        <f t="shared" ca="1" si="127"/>
        <v/>
      </c>
      <c r="DR86" s="44" t="str">
        <f ca="1">IF(DF86&lt;&gt;"",IF(DP86="NO",VLOOKUP(DK86,'Players Stats'!$C$88:$I$127,7),""),"")</f>
        <v/>
      </c>
      <c r="DS86" s="44" t="str">
        <f t="shared" ca="1" si="151"/>
        <v/>
      </c>
      <c r="DT86" s="27" t="str">
        <f t="shared" ca="1" si="128"/>
        <v/>
      </c>
      <c r="DU86" s="44" t="str">
        <f ca="1">IF(DP86="NO",VLOOKUP(DK86,'Players Stats'!$C$88:$H$127,7-'Semi 2'!DS86),"")</f>
        <v/>
      </c>
      <c r="DV86" s="44" t="str">
        <f t="shared" ca="1" si="152"/>
        <v/>
      </c>
      <c r="DW86" s="27" t="str">
        <f t="shared" ca="1" si="129"/>
        <v/>
      </c>
      <c r="DX86" s="44" t="str">
        <f ca="1">IF(DW86="","",IF(DW86&lt;=VLOOKUP(DK86,'Players Stats'!$C$88:$L$127,10),"YES","NO"))</f>
        <v/>
      </c>
      <c r="DY86" s="27" t="str">
        <f t="shared" ca="1" si="130"/>
        <v/>
      </c>
      <c r="DZ86" s="44" t="str">
        <f ca="1">IF(DX86="YES",IF(DY86&lt;=VLOOKUP(DK86,'Players Stats'!$C$88:$H$127,6),1,0),"")</f>
        <v/>
      </c>
      <c r="EA86" s="27" t="str">
        <f t="shared" ca="1" si="131"/>
        <v/>
      </c>
      <c r="EB86" s="44" t="str">
        <f ca="1">IF(AND(DX86="YES",EA86&lt;&gt;""),IF(EA86&lt;=VLOOKUP(DK86,'Players Stats'!$C$88:$H$127,6),1,0),"")</f>
        <v/>
      </c>
      <c r="EC86" s="27" t="str">
        <f t="shared" ca="1" si="132"/>
        <v/>
      </c>
      <c r="ED86" s="44" t="str">
        <f ca="1">IF(EC86="","",IF(EC86&lt;=Simulation!$K$7,"YES","NO"))</f>
        <v/>
      </c>
      <c r="EE86" s="27" t="str">
        <f t="shared" ca="1" si="133"/>
        <v/>
      </c>
      <c r="EF86" s="44" t="str">
        <f ca="1">IF(ED86="NO",IF(EE86&lt;=Simulation!$K$9,DH86,DI86),"")</f>
        <v/>
      </c>
      <c r="EH86" s="44" t="str">
        <f t="shared" ca="1" si="134"/>
        <v/>
      </c>
      <c r="EI86" s="6" t="str">
        <f t="shared" ca="1" si="135"/>
        <v/>
      </c>
      <c r="EJ86" s="44" t="str">
        <f t="shared" ca="1" si="136"/>
        <v/>
      </c>
      <c r="EL86" s="44" t="str">
        <f t="shared" ca="1" si="83"/>
        <v/>
      </c>
      <c r="EM86" s="44" t="str">
        <f t="shared" ca="1" si="83"/>
        <v/>
      </c>
      <c r="EN86" s="44" t="str">
        <f t="shared" ca="1" si="83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37"/>
        <v/>
      </c>
      <c r="E87" s="44" t="str">
        <f t="shared" ca="1" si="84"/>
        <v/>
      </c>
      <c r="F87" s="27" t="str">
        <f t="shared" ca="1" si="85"/>
        <v/>
      </c>
      <c r="G87" s="44" t="str">
        <f t="shared" ca="1" si="86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27" t="str">
        <f t="shared" ca="1" si="87"/>
        <v/>
      </c>
      <c r="K87" s="44" t="str">
        <f ca="1">IF(B87&lt;&gt;"",VLOOKUP('Semi 2'!G87-5*('Semi 2'!D87-1),'Players Stats'!$B$136:$J$140,1+E87),"")</f>
        <v/>
      </c>
      <c r="L87" s="44" t="str">
        <f t="shared" ca="1" si="138"/>
        <v/>
      </c>
      <c r="M87" s="27" t="str">
        <f t="shared" ca="1" si="88"/>
        <v/>
      </c>
      <c r="N87" s="44" t="str">
        <f ca="1">IF(B87&lt;&gt;"",IF(L87="NO",VLOOKUP(G87,'Players Stats'!$C$88:$I$127,7),""),"")</f>
        <v/>
      </c>
      <c r="O87" s="44" t="str">
        <f t="shared" ca="1" si="139"/>
        <v/>
      </c>
      <c r="P87" s="27" t="str">
        <f t="shared" ca="1" si="89"/>
        <v/>
      </c>
      <c r="Q87" s="44" t="str">
        <f ca="1">IF(L87="NO",VLOOKUP(G87,'Players Stats'!$C$88:$H$127,7-'Semi 2'!O87),"")</f>
        <v/>
      </c>
      <c r="R87" s="44" t="str">
        <f t="shared" ca="1" si="140"/>
        <v/>
      </c>
      <c r="S87" s="27" t="str">
        <f t="shared" ca="1" si="90"/>
        <v/>
      </c>
      <c r="T87" s="44" t="str">
        <f ca="1">IF(S87="","",IF(S87&lt;=VLOOKUP(G87,'Players Stats'!$C$88:$L$127,10),"YES","NO"))</f>
        <v/>
      </c>
      <c r="U87" s="27" t="str">
        <f t="shared" ca="1" si="91"/>
        <v/>
      </c>
      <c r="V87" s="44" t="str">
        <f ca="1">IF(T87="YES",IF(U87&lt;=VLOOKUP(G87,'Players Stats'!$C$88:$H$127,6),1,0),"")</f>
        <v/>
      </c>
      <c r="W87" s="27" t="str">
        <f t="shared" ca="1" si="92"/>
        <v/>
      </c>
      <c r="X87" s="44" t="str">
        <f ca="1">IF(AND(T87="YES",W87&lt;&gt;""),IF(W87&lt;=VLOOKUP(G87,'Players Stats'!$C$88:$H$127,6),1,0),"")</f>
        <v/>
      </c>
      <c r="Y87" s="27" t="str">
        <f t="shared" ca="1" si="93"/>
        <v/>
      </c>
      <c r="Z87" s="44" t="str">
        <f ca="1">IF(Y87="","",IF(Y87&lt;=Simulation!$K$7,"YES","NO"))</f>
        <v/>
      </c>
      <c r="AA87" s="27" t="str">
        <f t="shared" ca="1" si="94"/>
        <v/>
      </c>
      <c r="AB87" s="44" t="str">
        <f ca="1">IF(Z87="NO",IF(AA87&lt;=Simulation!$K$9,D87,E87),"")</f>
        <v/>
      </c>
      <c r="AD87" s="44" t="str">
        <f t="shared" ca="1" si="95"/>
        <v/>
      </c>
      <c r="AE87" s="6" t="str">
        <f t="shared" ca="1" si="96"/>
        <v/>
      </c>
      <c r="AF87" s="44" t="str">
        <f t="shared" ca="1" si="97"/>
        <v/>
      </c>
      <c r="AH87" s="44" t="str">
        <f t="shared" ca="1" si="77"/>
        <v/>
      </c>
      <c r="AI87" s="44" t="str">
        <f t="shared" ca="1" si="77"/>
        <v/>
      </c>
      <c r="AJ87" s="44" t="str">
        <f t="shared" ca="1" si="77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41"/>
        <v/>
      </c>
      <c r="AO87" s="44" t="str">
        <f t="shared" ca="1" si="98"/>
        <v/>
      </c>
      <c r="AP87" s="27" t="str">
        <f t="shared" ca="1" si="78"/>
        <v/>
      </c>
      <c r="AQ87" s="44" t="str">
        <f t="shared" ca="1" si="99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00"/>
        <v/>
      </c>
      <c r="AU87" s="44" t="str">
        <f ca="1">IF(AL87&lt;&gt;"",VLOOKUP('Semi 2'!AQ87-5*('Semi 2'!AN87-1),'Players Stats'!$B$136:$J$140,1+AO87),"")</f>
        <v/>
      </c>
      <c r="AV87" s="44" t="str">
        <f t="shared" ca="1" si="142"/>
        <v/>
      </c>
      <c r="AW87" s="27" t="str">
        <f t="shared" ca="1" si="101"/>
        <v/>
      </c>
      <c r="AX87" s="44" t="str">
        <f ca="1">IF(AL87&lt;&gt;"",IF(AV87="NO",VLOOKUP(AQ87,'Players Stats'!$C$88:$I$127,7),""),"")</f>
        <v/>
      </c>
      <c r="AY87" s="44" t="str">
        <f t="shared" ca="1" si="143"/>
        <v/>
      </c>
      <c r="AZ87" s="27" t="str">
        <f t="shared" ca="1" si="102"/>
        <v/>
      </c>
      <c r="BA87" s="44" t="str">
        <f ca="1">IF(AV87="NO",VLOOKUP(AQ87,'Players Stats'!$C$88:$H$127,7-'Semi 2'!AY87),"")</f>
        <v/>
      </c>
      <c r="BB87" s="44" t="str">
        <f t="shared" ca="1" si="144"/>
        <v/>
      </c>
      <c r="BC87" s="27" t="str">
        <f t="shared" ca="1" si="103"/>
        <v/>
      </c>
      <c r="BD87" s="44" t="str">
        <f ca="1">IF(BC87="","",IF(BC87&lt;=VLOOKUP(AQ87,'Players Stats'!$C$88:$L$127,10),"YES","NO"))</f>
        <v/>
      </c>
      <c r="BE87" s="27" t="str">
        <f t="shared" ca="1" si="104"/>
        <v/>
      </c>
      <c r="BF87" s="44" t="str">
        <f ca="1">IF(BD87="YES",IF(BE87&lt;=VLOOKUP(AQ87,'Players Stats'!$C$88:$H$127,6),1,0),"")</f>
        <v/>
      </c>
      <c r="BG87" s="27" t="str">
        <f t="shared" ca="1" si="105"/>
        <v/>
      </c>
      <c r="BH87" s="44" t="str">
        <f ca="1">IF(AND(BD87="YES",BG87&lt;&gt;""),IF(BG87&lt;=VLOOKUP(AQ87,'Players Stats'!$C$88:$H$127,6),1,0),"")</f>
        <v/>
      </c>
      <c r="BI87" s="27" t="str">
        <f t="shared" ca="1" si="106"/>
        <v/>
      </c>
      <c r="BJ87" s="44" t="str">
        <f ca="1">IF(BI87="","",IF(BI87&lt;=Simulation!$K$7,"YES","NO"))</f>
        <v/>
      </c>
      <c r="BK87" s="27" t="str">
        <f t="shared" ca="1" si="107"/>
        <v/>
      </c>
      <c r="BL87" s="44" t="str">
        <f ca="1">IF(BJ87="NO",IF(BK87&lt;=Simulation!$K$9,AN87,AO87),"")</f>
        <v/>
      </c>
      <c r="BN87" s="44" t="str">
        <f t="shared" ca="1" si="108"/>
        <v/>
      </c>
      <c r="BO87" s="6" t="str">
        <f t="shared" ca="1" si="109"/>
        <v/>
      </c>
      <c r="BP87" s="44" t="str">
        <f t="shared" ca="1" si="110"/>
        <v/>
      </c>
      <c r="BR87" s="44" t="str">
        <f t="shared" ca="1" si="81"/>
        <v/>
      </c>
      <c r="BS87" s="44" t="str">
        <f t="shared" ca="1" si="81"/>
        <v/>
      </c>
      <c r="BT87" s="44" t="str">
        <f t="shared" ca="1" si="81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45"/>
        <v/>
      </c>
      <c r="BY87" s="44" t="str">
        <f t="shared" ca="1" si="111"/>
        <v/>
      </c>
      <c r="BZ87" s="27" t="str">
        <f t="shared" ca="1" si="79"/>
        <v/>
      </c>
      <c r="CA87" s="44" t="str">
        <f t="shared" ca="1" si="112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13"/>
        <v/>
      </c>
      <c r="CE87" s="44" t="str">
        <f ca="1">IF(BV87&lt;&gt;"",VLOOKUP('Semi 2'!CA87-5*('Semi 2'!BX87-1),'Players Stats'!$B$136:$J$140,1+BY87),"")</f>
        <v/>
      </c>
      <c r="CF87" s="44" t="str">
        <f t="shared" ca="1" si="146"/>
        <v/>
      </c>
      <c r="CG87" s="27" t="str">
        <f t="shared" ca="1" si="114"/>
        <v/>
      </c>
      <c r="CH87" s="44" t="str">
        <f ca="1">IF(BV87&lt;&gt;"",IF(CF87="NO",VLOOKUP(CA87,'Players Stats'!$C$88:$I$127,7),""),"")</f>
        <v/>
      </c>
      <c r="CI87" s="44" t="str">
        <f t="shared" ca="1" si="147"/>
        <v/>
      </c>
      <c r="CJ87" s="27" t="str">
        <f t="shared" ca="1" si="115"/>
        <v/>
      </c>
      <c r="CK87" s="44" t="str">
        <f ca="1">IF(CF87="NO",VLOOKUP(CA87,'Players Stats'!$C$88:$H$127,7-'Semi 2'!CI87),"")</f>
        <v/>
      </c>
      <c r="CL87" s="44" t="str">
        <f t="shared" ca="1" si="148"/>
        <v/>
      </c>
      <c r="CM87" s="27" t="str">
        <f t="shared" ca="1" si="116"/>
        <v/>
      </c>
      <c r="CN87" s="44" t="str">
        <f ca="1">IF(CM87="","",IF(CM87&lt;=VLOOKUP(CA87,'Players Stats'!$C$88:$L$127,10),"YES","NO"))</f>
        <v/>
      </c>
      <c r="CO87" s="27" t="str">
        <f t="shared" ca="1" si="117"/>
        <v/>
      </c>
      <c r="CP87" s="44" t="str">
        <f ca="1">IF(CN87="YES",IF(CO87&lt;=VLOOKUP(CA87,'Players Stats'!$C$88:$H$127,6),1,0),"")</f>
        <v/>
      </c>
      <c r="CQ87" s="27" t="str">
        <f t="shared" ca="1" si="118"/>
        <v/>
      </c>
      <c r="CR87" s="44" t="str">
        <f ca="1">IF(AND(CN87="YES",CQ87&lt;&gt;""),IF(CQ87&lt;=VLOOKUP(CA87,'Players Stats'!$C$88:$H$127,6),1,0),"")</f>
        <v/>
      </c>
      <c r="CS87" s="27" t="str">
        <f t="shared" ca="1" si="119"/>
        <v/>
      </c>
      <c r="CT87" s="44" t="str">
        <f ca="1">IF(CS87="","",IF(CS87&lt;=Simulation!$K$7,"YES","NO"))</f>
        <v/>
      </c>
      <c r="CU87" s="27" t="str">
        <f t="shared" ca="1" si="120"/>
        <v/>
      </c>
      <c r="CV87" s="44" t="str">
        <f ca="1">IF(CT87="NO",IF(CU87&lt;=Simulation!$K$9,BX87,BY87),"")</f>
        <v/>
      </c>
      <c r="CX87" s="44" t="str">
        <f t="shared" ca="1" si="121"/>
        <v/>
      </c>
      <c r="CY87" s="6" t="str">
        <f t="shared" ca="1" si="122"/>
        <v/>
      </c>
      <c r="CZ87" s="44" t="str">
        <f t="shared" ca="1" si="123"/>
        <v/>
      </c>
      <c r="DB87" s="44" t="str">
        <f t="shared" ca="1" si="82"/>
        <v/>
      </c>
      <c r="DC87" s="44" t="str">
        <f t="shared" ca="1" si="82"/>
        <v/>
      </c>
      <c r="DD87" s="44" t="str">
        <f t="shared" ca="1" si="82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49"/>
        <v/>
      </c>
      <c r="DI87" s="44" t="str">
        <f t="shared" ca="1" si="124"/>
        <v/>
      </c>
      <c r="DJ87" s="27" t="str">
        <f t="shared" ca="1" si="80"/>
        <v/>
      </c>
      <c r="DK87" s="44" t="str">
        <f t="shared" ca="1" si="125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26"/>
        <v/>
      </c>
      <c r="DO87" s="44" t="str">
        <f ca="1">IF(DF87&lt;&gt;"",VLOOKUP('Semi 2'!DK87-5*('Semi 2'!DH87-1),'Players Stats'!$B$136:$J$140,1+DI87),"")</f>
        <v/>
      </c>
      <c r="DP87" s="44" t="str">
        <f t="shared" ca="1" si="150"/>
        <v/>
      </c>
      <c r="DQ87" s="27" t="str">
        <f t="shared" ca="1" si="127"/>
        <v/>
      </c>
      <c r="DR87" s="44" t="str">
        <f ca="1">IF(DF87&lt;&gt;"",IF(DP87="NO",VLOOKUP(DK87,'Players Stats'!$C$88:$I$127,7),""),"")</f>
        <v/>
      </c>
      <c r="DS87" s="44" t="str">
        <f t="shared" ca="1" si="151"/>
        <v/>
      </c>
      <c r="DT87" s="27" t="str">
        <f t="shared" ca="1" si="128"/>
        <v/>
      </c>
      <c r="DU87" s="44" t="str">
        <f ca="1">IF(DP87="NO",VLOOKUP(DK87,'Players Stats'!$C$88:$H$127,7-'Semi 2'!DS87),"")</f>
        <v/>
      </c>
      <c r="DV87" s="44" t="str">
        <f t="shared" ca="1" si="152"/>
        <v/>
      </c>
      <c r="DW87" s="27" t="str">
        <f t="shared" ca="1" si="129"/>
        <v/>
      </c>
      <c r="DX87" s="44" t="str">
        <f ca="1">IF(DW87="","",IF(DW87&lt;=VLOOKUP(DK87,'Players Stats'!$C$88:$L$127,10),"YES","NO"))</f>
        <v/>
      </c>
      <c r="DY87" s="27" t="str">
        <f t="shared" ca="1" si="130"/>
        <v/>
      </c>
      <c r="DZ87" s="44" t="str">
        <f ca="1">IF(DX87="YES",IF(DY87&lt;=VLOOKUP(DK87,'Players Stats'!$C$88:$H$127,6),1,0),"")</f>
        <v/>
      </c>
      <c r="EA87" s="27" t="str">
        <f t="shared" ca="1" si="131"/>
        <v/>
      </c>
      <c r="EB87" s="44" t="str">
        <f ca="1">IF(AND(DX87="YES",EA87&lt;&gt;""),IF(EA87&lt;=VLOOKUP(DK87,'Players Stats'!$C$88:$H$127,6),1,0),"")</f>
        <v/>
      </c>
      <c r="EC87" s="27" t="str">
        <f t="shared" ca="1" si="132"/>
        <v/>
      </c>
      <c r="ED87" s="44" t="str">
        <f ca="1">IF(EC87="","",IF(EC87&lt;=Simulation!$K$7,"YES","NO"))</f>
        <v/>
      </c>
      <c r="EE87" s="27" t="str">
        <f t="shared" ca="1" si="133"/>
        <v/>
      </c>
      <c r="EF87" s="44" t="str">
        <f ca="1">IF(ED87="NO",IF(EE87&lt;=Simulation!$K$9,DH87,DI87),"")</f>
        <v/>
      </c>
      <c r="EH87" s="44" t="str">
        <f t="shared" ca="1" si="134"/>
        <v/>
      </c>
      <c r="EI87" s="6" t="str">
        <f t="shared" ca="1" si="135"/>
        <v/>
      </c>
      <c r="EJ87" s="44" t="str">
        <f t="shared" ca="1" si="136"/>
        <v/>
      </c>
      <c r="EL87" s="44" t="str">
        <f t="shared" ca="1" si="83"/>
        <v/>
      </c>
      <c r="EM87" s="44" t="str">
        <f t="shared" ca="1" si="83"/>
        <v/>
      </c>
      <c r="EN87" s="44" t="str">
        <f t="shared" ca="1" si="83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37"/>
        <v/>
      </c>
      <c r="E88" s="44" t="str">
        <f t="shared" ca="1" si="84"/>
        <v/>
      </c>
      <c r="F88" s="27" t="str">
        <f t="shared" ca="1" si="85"/>
        <v/>
      </c>
      <c r="G88" s="44" t="str">
        <f t="shared" ca="1" si="86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27" t="str">
        <f t="shared" ca="1" si="87"/>
        <v/>
      </c>
      <c r="K88" s="44" t="str">
        <f ca="1">IF(B88&lt;&gt;"",VLOOKUP('Semi 2'!G88-5*('Semi 2'!D88-1),'Players Stats'!$B$136:$J$140,1+E88),"")</f>
        <v/>
      </c>
      <c r="L88" s="44" t="str">
        <f t="shared" ca="1" si="138"/>
        <v/>
      </c>
      <c r="M88" s="27" t="str">
        <f t="shared" ca="1" si="88"/>
        <v/>
      </c>
      <c r="N88" s="44" t="str">
        <f ca="1">IF(B88&lt;&gt;"",IF(L88="NO",VLOOKUP(G88,'Players Stats'!$C$88:$I$127,7),""),"")</f>
        <v/>
      </c>
      <c r="O88" s="44" t="str">
        <f t="shared" ca="1" si="139"/>
        <v/>
      </c>
      <c r="P88" s="27" t="str">
        <f t="shared" ca="1" si="89"/>
        <v/>
      </c>
      <c r="Q88" s="44" t="str">
        <f ca="1">IF(L88="NO",VLOOKUP(G88,'Players Stats'!$C$88:$H$127,7-'Semi 2'!O88),"")</f>
        <v/>
      </c>
      <c r="R88" s="44" t="str">
        <f t="shared" ca="1" si="140"/>
        <v/>
      </c>
      <c r="S88" s="27" t="str">
        <f t="shared" ca="1" si="90"/>
        <v/>
      </c>
      <c r="T88" s="44" t="str">
        <f ca="1">IF(S88="","",IF(S88&lt;=VLOOKUP(G88,'Players Stats'!$C$88:$L$127,10),"YES","NO"))</f>
        <v/>
      </c>
      <c r="U88" s="27" t="str">
        <f t="shared" ca="1" si="91"/>
        <v/>
      </c>
      <c r="V88" s="44" t="str">
        <f ca="1">IF(T88="YES",IF(U88&lt;=VLOOKUP(G88,'Players Stats'!$C$88:$H$127,6),1,0),"")</f>
        <v/>
      </c>
      <c r="W88" s="27" t="str">
        <f t="shared" ca="1" si="92"/>
        <v/>
      </c>
      <c r="X88" s="44" t="str">
        <f ca="1">IF(AND(T88="YES",W88&lt;&gt;""),IF(W88&lt;=VLOOKUP(G88,'Players Stats'!$C$88:$H$127,6),1,0),"")</f>
        <v/>
      </c>
      <c r="Y88" s="27" t="str">
        <f t="shared" ca="1" si="93"/>
        <v/>
      </c>
      <c r="Z88" s="44" t="str">
        <f ca="1">IF(Y88="","",IF(Y88&lt;=Simulation!$K$7,"YES","NO"))</f>
        <v/>
      </c>
      <c r="AA88" s="27" t="str">
        <f t="shared" ca="1" si="94"/>
        <v/>
      </c>
      <c r="AB88" s="44" t="str">
        <f ca="1">IF(Z88="NO",IF(AA88&lt;=Simulation!$K$9,D88,E88),"")</f>
        <v/>
      </c>
      <c r="AD88" s="44" t="str">
        <f t="shared" ca="1" si="95"/>
        <v/>
      </c>
      <c r="AE88" s="6" t="str">
        <f t="shared" ca="1" si="96"/>
        <v/>
      </c>
      <c r="AF88" s="44" t="str">
        <f t="shared" ca="1" si="97"/>
        <v/>
      </c>
      <c r="AH88" s="44" t="str">
        <f t="shared" ca="1" si="77"/>
        <v/>
      </c>
      <c r="AI88" s="44" t="str">
        <f t="shared" ca="1" si="77"/>
        <v/>
      </c>
      <c r="AJ88" s="44" t="str">
        <f t="shared" ca="1" si="77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41"/>
        <v/>
      </c>
      <c r="AO88" s="44" t="str">
        <f t="shared" ca="1" si="98"/>
        <v/>
      </c>
      <c r="AP88" s="27" t="str">
        <f t="shared" ca="1" si="78"/>
        <v/>
      </c>
      <c r="AQ88" s="44" t="str">
        <f t="shared" ca="1" si="99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00"/>
        <v/>
      </c>
      <c r="AU88" s="44" t="str">
        <f ca="1">IF(AL88&lt;&gt;"",VLOOKUP('Semi 2'!AQ88-5*('Semi 2'!AN88-1),'Players Stats'!$B$136:$J$140,1+AO88),"")</f>
        <v/>
      </c>
      <c r="AV88" s="44" t="str">
        <f t="shared" ca="1" si="142"/>
        <v/>
      </c>
      <c r="AW88" s="27" t="str">
        <f t="shared" ca="1" si="101"/>
        <v/>
      </c>
      <c r="AX88" s="44" t="str">
        <f ca="1">IF(AL88&lt;&gt;"",IF(AV88="NO",VLOOKUP(AQ88,'Players Stats'!$C$88:$I$127,7),""),"")</f>
        <v/>
      </c>
      <c r="AY88" s="44" t="str">
        <f t="shared" ca="1" si="143"/>
        <v/>
      </c>
      <c r="AZ88" s="27" t="str">
        <f t="shared" ca="1" si="102"/>
        <v/>
      </c>
      <c r="BA88" s="44" t="str">
        <f ca="1">IF(AV88="NO",VLOOKUP(AQ88,'Players Stats'!$C$88:$H$127,7-'Semi 2'!AY88),"")</f>
        <v/>
      </c>
      <c r="BB88" s="44" t="str">
        <f t="shared" ca="1" si="144"/>
        <v/>
      </c>
      <c r="BC88" s="27" t="str">
        <f t="shared" ca="1" si="103"/>
        <v/>
      </c>
      <c r="BD88" s="44" t="str">
        <f ca="1">IF(BC88="","",IF(BC88&lt;=VLOOKUP(AQ88,'Players Stats'!$C$88:$L$127,10),"YES","NO"))</f>
        <v/>
      </c>
      <c r="BE88" s="27" t="str">
        <f t="shared" ca="1" si="104"/>
        <v/>
      </c>
      <c r="BF88" s="44" t="str">
        <f ca="1">IF(BD88="YES",IF(BE88&lt;=VLOOKUP(AQ88,'Players Stats'!$C$88:$H$127,6),1,0),"")</f>
        <v/>
      </c>
      <c r="BG88" s="27" t="str">
        <f t="shared" ca="1" si="105"/>
        <v/>
      </c>
      <c r="BH88" s="44" t="str">
        <f ca="1">IF(AND(BD88="YES",BG88&lt;&gt;""),IF(BG88&lt;=VLOOKUP(AQ88,'Players Stats'!$C$88:$H$127,6),1,0),"")</f>
        <v/>
      </c>
      <c r="BI88" s="27" t="str">
        <f t="shared" ca="1" si="106"/>
        <v/>
      </c>
      <c r="BJ88" s="44" t="str">
        <f ca="1">IF(BI88="","",IF(BI88&lt;=Simulation!$K$7,"YES","NO"))</f>
        <v/>
      </c>
      <c r="BK88" s="27" t="str">
        <f t="shared" ca="1" si="107"/>
        <v/>
      </c>
      <c r="BL88" s="44" t="str">
        <f ca="1">IF(BJ88="NO",IF(BK88&lt;=Simulation!$K$9,AN88,AO88),"")</f>
        <v/>
      </c>
      <c r="BN88" s="44" t="str">
        <f t="shared" ca="1" si="108"/>
        <v/>
      </c>
      <c r="BO88" s="6" t="str">
        <f t="shared" ca="1" si="109"/>
        <v/>
      </c>
      <c r="BP88" s="44" t="str">
        <f t="shared" ca="1" si="110"/>
        <v/>
      </c>
      <c r="BR88" s="44" t="str">
        <f t="shared" ca="1" si="81"/>
        <v/>
      </c>
      <c r="BS88" s="44" t="str">
        <f t="shared" ca="1" si="81"/>
        <v/>
      </c>
      <c r="BT88" s="44" t="str">
        <f t="shared" ca="1" si="81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45"/>
        <v/>
      </c>
      <c r="BY88" s="44" t="str">
        <f t="shared" ca="1" si="111"/>
        <v/>
      </c>
      <c r="BZ88" s="27" t="str">
        <f t="shared" ca="1" si="79"/>
        <v/>
      </c>
      <c r="CA88" s="44" t="str">
        <f t="shared" ca="1" si="112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13"/>
        <v/>
      </c>
      <c r="CE88" s="44" t="str">
        <f ca="1">IF(BV88&lt;&gt;"",VLOOKUP('Semi 2'!CA88-5*('Semi 2'!BX88-1),'Players Stats'!$B$136:$J$140,1+BY88),"")</f>
        <v/>
      </c>
      <c r="CF88" s="44" t="str">
        <f t="shared" ca="1" si="146"/>
        <v/>
      </c>
      <c r="CG88" s="27" t="str">
        <f t="shared" ca="1" si="114"/>
        <v/>
      </c>
      <c r="CH88" s="44" t="str">
        <f ca="1">IF(BV88&lt;&gt;"",IF(CF88="NO",VLOOKUP(CA88,'Players Stats'!$C$88:$I$127,7),""),"")</f>
        <v/>
      </c>
      <c r="CI88" s="44" t="str">
        <f t="shared" ca="1" si="147"/>
        <v/>
      </c>
      <c r="CJ88" s="27" t="str">
        <f t="shared" ca="1" si="115"/>
        <v/>
      </c>
      <c r="CK88" s="44" t="str">
        <f ca="1">IF(CF88="NO",VLOOKUP(CA88,'Players Stats'!$C$88:$H$127,7-'Semi 2'!CI88),"")</f>
        <v/>
      </c>
      <c r="CL88" s="44" t="str">
        <f t="shared" ca="1" si="148"/>
        <v/>
      </c>
      <c r="CM88" s="27" t="str">
        <f t="shared" ca="1" si="116"/>
        <v/>
      </c>
      <c r="CN88" s="44" t="str">
        <f ca="1">IF(CM88="","",IF(CM88&lt;=VLOOKUP(CA88,'Players Stats'!$C$88:$L$127,10),"YES","NO"))</f>
        <v/>
      </c>
      <c r="CO88" s="27" t="str">
        <f t="shared" ca="1" si="117"/>
        <v/>
      </c>
      <c r="CP88" s="44" t="str">
        <f ca="1">IF(CN88="YES",IF(CO88&lt;=VLOOKUP(CA88,'Players Stats'!$C$88:$H$127,6),1,0),"")</f>
        <v/>
      </c>
      <c r="CQ88" s="27" t="str">
        <f t="shared" ca="1" si="118"/>
        <v/>
      </c>
      <c r="CR88" s="44" t="str">
        <f ca="1">IF(AND(CN88="YES",CQ88&lt;&gt;""),IF(CQ88&lt;=VLOOKUP(CA88,'Players Stats'!$C$88:$H$127,6),1,0),"")</f>
        <v/>
      </c>
      <c r="CS88" s="27" t="str">
        <f t="shared" ca="1" si="119"/>
        <v/>
      </c>
      <c r="CT88" s="44" t="str">
        <f ca="1">IF(CS88="","",IF(CS88&lt;=Simulation!$K$7,"YES","NO"))</f>
        <v/>
      </c>
      <c r="CU88" s="27" t="str">
        <f t="shared" ca="1" si="120"/>
        <v/>
      </c>
      <c r="CV88" s="44" t="str">
        <f ca="1">IF(CT88="NO",IF(CU88&lt;=Simulation!$K$9,BX88,BY88),"")</f>
        <v/>
      </c>
      <c r="CX88" s="44" t="str">
        <f t="shared" ca="1" si="121"/>
        <v/>
      </c>
      <c r="CY88" s="6" t="str">
        <f t="shared" ca="1" si="122"/>
        <v/>
      </c>
      <c r="CZ88" s="44" t="str">
        <f t="shared" ca="1" si="123"/>
        <v/>
      </c>
      <c r="DB88" s="44" t="str">
        <f t="shared" ca="1" si="82"/>
        <v/>
      </c>
      <c r="DC88" s="44" t="str">
        <f t="shared" ca="1" si="82"/>
        <v/>
      </c>
      <c r="DD88" s="44" t="str">
        <f t="shared" ca="1" si="82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49"/>
        <v/>
      </c>
      <c r="DI88" s="44" t="str">
        <f t="shared" ca="1" si="124"/>
        <v/>
      </c>
      <c r="DJ88" s="27" t="str">
        <f t="shared" ca="1" si="80"/>
        <v/>
      </c>
      <c r="DK88" s="44" t="str">
        <f t="shared" ca="1" si="125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26"/>
        <v/>
      </c>
      <c r="DO88" s="44" t="str">
        <f ca="1">IF(DF88&lt;&gt;"",VLOOKUP('Semi 2'!DK88-5*('Semi 2'!DH88-1),'Players Stats'!$B$136:$J$140,1+DI88),"")</f>
        <v/>
      </c>
      <c r="DP88" s="44" t="str">
        <f t="shared" ca="1" si="150"/>
        <v/>
      </c>
      <c r="DQ88" s="27" t="str">
        <f t="shared" ca="1" si="127"/>
        <v/>
      </c>
      <c r="DR88" s="44" t="str">
        <f ca="1">IF(DF88&lt;&gt;"",IF(DP88="NO",VLOOKUP(DK88,'Players Stats'!$C$88:$I$127,7),""),"")</f>
        <v/>
      </c>
      <c r="DS88" s="44" t="str">
        <f t="shared" ca="1" si="151"/>
        <v/>
      </c>
      <c r="DT88" s="27" t="str">
        <f t="shared" ca="1" si="128"/>
        <v/>
      </c>
      <c r="DU88" s="44" t="str">
        <f ca="1">IF(DP88="NO",VLOOKUP(DK88,'Players Stats'!$C$88:$H$127,7-'Semi 2'!DS88),"")</f>
        <v/>
      </c>
      <c r="DV88" s="44" t="str">
        <f t="shared" ca="1" si="152"/>
        <v/>
      </c>
      <c r="DW88" s="27" t="str">
        <f t="shared" ca="1" si="129"/>
        <v/>
      </c>
      <c r="DX88" s="44" t="str">
        <f ca="1">IF(DW88="","",IF(DW88&lt;=VLOOKUP(DK88,'Players Stats'!$C$88:$L$127,10),"YES","NO"))</f>
        <v/>
      </c>
      <c r="DY88" s="27" t="str">
        <f t="shared" ca="1" si="130"/>
        <v/>
      </c>
      <c r="DZ88" s="44" t="str">
        <f ca="1">IF(DX88="YES",IF(DY88&lt;=VLOOKUP(DK88,'Players Stats'!$C$88:$H$127,6),1,0),"")</f>
        <v/>
      </c>
      <c r="EA88" s="27" t="str">
        <f t="shared" ca="1" si="131"/>
        <v/>
      </c>
      <c r="EB88" s="44" t="str">
        <f ca="1">IF(AND(DX88="YES",EA88&lt;&gt;""),IF(EA88&lt;=VLOOKUP(DK88,'Players Stats'!$C$88:$H$127,6),1,0),"")</f>
        <v/>
      </c>
      <c r="EC88" s="27" t="str">
        <f t="shared" ca="1" si="132"/>
        <v/>
      </c>
      <c r="ED88" s="44" t="str">
        <f ca="1">IF(EC88="","",IF(EC88&lt;=Simulation!$K$7,"YES","NO"))</f>
        <v/>
      </c>
      <c r="EE88" s="27" t="str">
        <f t="shared" ca="1" si="133"/>
        <v/>
      </c>
      <c r="EF88" s="44" t="str">
        <f ca="1">IF(ED88="NO",IF(EE88&lt;=Simulation!$K$9,DH88,DI88),"")</f>
        <v/>
      </c>
      <c r="EH88" s="44" t="str">
        <f t="shared" ca="1" si="134"/>
        <v/>
      </c>
      <c r="EI88" s="6" t="str">
        <f t="shared" ca="1" si="135"/>
        <v/>
      </c>
      <c r="EJ88" s="44" t="str">
        <f t="shared" ca="1" si="136"/>
        <v/>
      </c>
      <c r="EL88" s="44" t="str">
        <f t="shared" ca="1" si="83"/>
        <v/>
      </c>
      <c r="EM88" s="44" t="str">
        <f t="shared" ca="1" si="83"/>
        <v/>
      </c>
      <c r="EN88" s="44" t="str">
        <f t="shared" ca="1" si="83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37"/>
        <v/>
      </c>
      <c r="E89" s="44" t="str">
        <f t="shared" ca="1" si="84"/>
        <v/>
      </c>
      <c r="F89" s="27" t="str">
        <f t="shared" ca="1" si="85"/>
        <v/>
      </c>
      <c r="G89" s="44" t="str">
        <f t="shared" ca="1" si="86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27" t="str">
        <f t="shared" ca="1" si="87"/>
        <v/>
      </c>
      <c r="K89" s="44" t="str">
        <f ca="1">IF(B89&lt;&gt;"",VLOOKUP('Semi 2'!G89-5*('Semi 2'!D89-1),'Players Stats'!$B$136:$J$140,1+E89),"")</f>
        <v/>
      </c>
      <c r="L89" s="44" t="str">
        <f t="shared" ca="1" si="138"/>
        <v/>
      </c>
      <c r="M89" s="27" t="str">
        <f t="shared" ca="1" si="88"/>
        <v/>
      </c>
      <c r="N89" s="44" t="str">
        <f ca="1">IF(B89&lt;&gt;"",IF(L89="NO",VLOOKUP(G89,'Players Stats'!$C$88:$I$127,7),""),"")</f>
        <v/>
      </c>
      <c r="O89" s="44" t="str">
        <f t="shared" ca="1" si="139"/>
        <v/>
      </c>
      <c r="P89" s="27" t="str">
        <f t="shared" ca="1" si="89"/>
        <v/>
      </c>
      <c r="Q89" s="44" t="str">
        <f ca="1">IF(L89="NO",VLOOKUP(G89,'Players Stats'!$C$88:$H$127,7-'Semi 2'!O89),"")</f>
        <v/>
      </c>
      <c r="R89" s="44" t="str">
        <f t="shared" ca="1" si="140"/>
        <v/>
      </c>
      <c r="S89" s="27" t="str">
        <f t="shared" ca="1" si="90"/>
        <v/>
      </c>
      <c r="T89" s="44" t="str">
        <f ca="1">IF(S89="","",IF(S89&lt;=VLOOKUP(G89,'Players Stats'!$C$88:$L$127,10),"YES","NO"))</f>
        <v/>
      </c>
      <c r="U89" s="27" t="str">
        <f t="shared" ca="1" si="91"/>
        <v/>
      </c>
      <c r="V89" s="44" t="str">
        <f ca="1">IF(T89="YES",IF(U89&lt;=VLOOKUP(G89,'Players Stats'!$C$88:$H$127,6),1,0),"")</f>
        <v/>
      </c>
      <c r="W89" s="27" t="str">
        <f t="shared" ca="1" si="92"/>
        <v/>
      </c>
      <c r="X89" s="44" t="str">
        <f ca="1">IF(AND(T89="YES",W89&lt;&gt;""),IF(W89&lt;=VLOOKUP(G89,'Players Stats'!$C$88:$H$127,6),1,0),"")</f>
        <v/>
      </c>
      <c r="Y89" s="27" t="str">
        <f t="shared" ca="1" si="93"/>
        <v/>
      </c>
      <c r="Z89" s="44" t="str">
        <f ca="1">IF(Y89="","",IF(Y89&lt;=Simulation!$K$7,"YES","NO"))</f>
        <v/>
      </c>
      <c r="AA89" s="27" t="str">
        <f t="shared" ca="1" si="94"/>
        <v/>
      </c>
      <c r="AB89" s="44" t="str">
        <f ca="1">IF(Z89="NO",IF(AA89&lt;=Simulation!$K$9,D89,E89),"")</f>
        <v/>
      </c>
      <c r="AD89" s="44" t="str">
        <f t="shared" ca="1" si="95"/>
        <v/>
      </c>
      <c r="AE89" s="6" t="str">
        <f t="shared" ca="1" si="96"/>
        <v/>
      </c>
      <c r="AF89" s="44" t="str">
        <f t="shared" ca="1" si="97"/>
        <v/>
      </c>
      <c r="AH89" s="44" t="str">
        <f t="shared" ca="1" si="77"/>
        <v/>
      </c>
      <c r="AI89" s="44" t="str">
        <f t="shared" ca="1" si="77"/>
        <v/>
      </c>
      <c r="AJ89" s="44" t="str">
        <f t="shared" ca="1" si="77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41"/>
        <v/>
      </c>
      <c r="AO89" s="44" t="str">
        <f t="shared" ca="1" si="98"/>
        <v/>
      </c>
      <c r="AP89" s="27" t="str">
        <f t="shared" ca="1" si="78"/>
        <v/>
      </c>
      <c r="AQ89" s="44" t="str">
        <f t="shared" ca="1" si="99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00"/>
        <v/>
      </c>
      <c r="AU89" s="44" t="str">
        <f ca="1">IF(AL89&lt;&gt;"",VLOOKUP('Semi 2'!AQ89-5*('Semi 2'!AN89-1),'Players Stats'!$B$136:$J$140,1+AO89),"")</f>
        <v/>
      </c>
      <c r="AV89" s="44" t="str">
        <f t="shared" ca="1" si="142"/>
        <v/>
      </c>
      <c r="AW89" s="27" t="str">
        <f t="shared" ca="1" si="101"/>
        <v/>
      </c>
      <c r="AX89" s="44" t="str">
        <f ca="1">IF(AL89&lt;&gt;"",IF(AV89="NO",VLOOKUP(AQ89,'Players Stats'!$C$88:$I$127,7),""),"")</f>
        <v/>
      </c>
      <c r="AY89" s="44" t="str">
        <f t="shared" ca="1" si="143"/>
        <v/>
      </c>
      <c r="AZ89" s="27" t="str">
        <f t="shared" ca="1" si="102"/>
        <v/>
      </c>
      <c r="BA89" s="44" t="str">
        <f ca="1">IF(AV89="NO",VLOOKUP(AQ89,'Players Stats'!$C$88:$H$127,7-'Semi 2'!AY89),"")</f>
        <v/>
      </c>
      <c r="BB89" s="44" t="str">
        <f t="shared" ca="1" si="144"/>
        <v/>
      </c>
      <c r="BC89" s="27" t="str">
        <f t="shared" ca="1" si="103"/>
        <v/>
      </c>
      <c r="BD89" s="44" t="str">
        <f ca="1">IF(BC89="","",IF(BC89&lt;=VLOOKUP(AQ89,'Players Stats'!$C$88:$L$127,10),"YES","NO"))</f>
        <v/>
      </c>
      <c r="BE89" s="27" t="str">
        <f t="shared" ca="1" si="104"/>
        <v/>
      </c>
      <c r="BF89" s="44" t="str">
        <f ca="1">IF(BD89="YES",IF(BE89&lt;=VLOOKUP(AQ89,'Players Stats'!$C$88:$H$127,6),1,0),"")</f>
        <v/>
      </c>
      <c r="BG89" s="27" t="str">
        <f t="shared" ca="1" si="105"/>
        <v/>
      </c>
      <c r="BH89" s="44" t="str">
        <f ca="1">IF(AND(BD89="YES",BG89&lt;&gt;""),IF(BG89&lt;=VLOOKUP(AQ89,'Players Stats'!$C$88:$H$127,6),1,0),"")</f>
        <v/>
      </c>
      <c r="BI89" s="27" t="str">
        <f t="shared" ca="1" si="106"/>
        <v/>
      </c>
      <c r="BJ89" s="44" t="str">
        <f ca="1">IF(BI89="","",IF(BI89&lt;=Simulation!$K$7,"YES","NO"))</f>
        <v/>
      </c>
      <c r="BK89" s="27" t="str">
        <f t="shared" ca="1" si="107"/>
        <v/>
      </c>
      <c r="BL89" s="44" t="str">
        <f ca="1">IF(BJ89="NO",IF(BK89&lt;=Simulation!$K$9,AN89,AO89),"")</f>
        <v/>
      </c>
      <c r="BN89" s="44" t="str">
        <f t="shared" ca="1" si="108"/>
        <v/>
      </c>
      <c r="BO89" s="6" t="str">
        <f t="shared" ca="1" si="109"/>
        <v/>
      </c>
      <c r="BP89" s="44" t="str">
        <f t="shared" ca="1" si="110"/>
        <v/>
      </c>
      <c r="BR89" s="44" t="str">
        <f t="shared" ca="1" si="81"/>
        <v/>
      </c>
      <c r="BS89" s="44" t="str">
        <f t="shared" ca="1" si="81"/>
        <v/>
      </c>
      <c r="BT89" s="44" t="str">
        <f t="shared" ca="1" si="81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45"/>
        <v/>
      </c>
      <c r="BY89" s="44" t="str">
        <f t="shared" ca="1" si="111"/>
        <v/>
      </c>
      <c r="BZ89" s="27" t="str">
        <f t="shared" ca="1" si="79"/>
        <v/>
      </c>
      <c r="CA89" s="44" t="str">
        <f t="shared" ca="1" si="112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13"/>
        <v/>
      </c>
      <c r="CE89" s="44" t="str">
        <f ca="1">IF(BV89&lt;&gt;"",VLOOKUP('Semi 2'!CA89-5*('Semi 2'!BX89-1),'Players Stats'!$B$136:$J$140,1+BY89),"")</f>
        <v/>
      </c>
      <c r="CF89" s="44" t="str">
        <f t="shared" ca="1" si="146"/>
        <v/>
      </c>
      <c r="CG89" s="27" t="str">
        <f t="shared" ca="1" si="114"/>
        <v/>
      </c>
      <c r="CH89" s="44" t="str">
        <f ca="1">IF(BV89&lt;&gt;"",IF(CF89="NO",VLOOKUP(CA89,'Players Stats'!$C$88:$I$127,7),""),"")</f>
        <v/>
      </c>
      <c r="CI89" s="44" t="str">
        <f t="shared" ca="1" si="147"/>
        <v/>
      </c>
      <c r="CJ89" s="27" t="str">
        <f t="shared" ca="1" si="115"/>
        <v/>
      </c>
      <c r="CK89" s="44" t="str">
        <f ca="1">IF(CF89="NO",VLOOKUP(CA89,'Players Stats'!$C$88:$H$127,7-'Semi 2'!CI89),"")</f>
        <v/>
      </c>
      <c r="CL89" s="44" t="str">
        <f t="shared" ca="1" si="148"/>
        <v/>
      </c>
      <c r="CM89" s="27" t="str">
        <f t="shared" ca="1" si="116"/>
        <v/>
      </c>
      <c r="CN89" s="44" t="str">
        <f ca="1">IF(CM89="","",IF(CM89&lt;=VLOOKUP(CA89,'Players Stats'!$C$88:$L$127,10),"YES","NO"))</f>
        <v/>
      </c>
      <c r="CO89" s="27" t="str">
        <f t="shared" ca="1" si="117"/>
        <v/>
      </c>
      <c r="CP89" s="44" t="str">
        <f ca="1">IF(CN89="YES",IF(CO89&lt;=VLOOKUP(CA89,'Players Stats'!$C$88:$H$127,6),1,0),"")</f>
        <v/>
      </c>
      <c r="CQ89" s="27" t="str">
        <f t="shared" ca="1" si="118"/>
        <v/>
      </c>
      <c r="CR89" s="44" t="str">
        <f ca="1">IF(AND(CN89="YES",CQ89&lt;&gt;""),IF(CQ89&lt;=VLOOKUP(CA89,'Players Stats'!$C$88:$H$127,6),1,0),"")</f>
        <v/>
      </c>
      <c r="CS89" s="27" t="str">
        <f t="shared" ca="1" si="119"/>
        <v/>
      </c>
      <c r="CT89" s="44" t="str">
        <f ca="1">IF(CS89="","",IF(CS89&lt;=Simulation!$K$7,"YES","NO"))</f>
        <v/>
      </c>
      <c r="CU89" s="27" t="str">
        <f t="shared" ca="1" si="120"/>
        <v/>
      </c>
      <c r="CV89" s="44" t="str">
        <f ca="1">IF(CT89="NO",IF(CU89&lt;=Simulation!$K$9,BX89,BY89),"")</f>
        <v/>
      </c>
      <c r="CX89" s="44" t="str">
        <f t="shared" ca="1" si="121"/>
        <v/>
      </c>
      <c r="CY89" s="6" t="str">
        <f t="shared" ca="1" si="122"/>
        <v/>
      </c>
      <c r="CZ89" s="44" t="str">
        <f t="shared" ca="1" si="123"/>
        <v/>
      </c>
      <c r="DB89" s="44" t="str">
        <f t="shared" ca="1" si="82"/>
        <v/>
      </c>
      <c r="DC89" s="44" t="str">
        <f t="shared" ca="1" si="82"/>
        <v/>
      </c>
      <c r="DD89" s="44" t="str">
        <f t="shared" ca="1" si="82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49"/>
        <v/>
      </c>
      <c r="DI89" s="44" t="str">
        <f t="shared" ca="1" si="124"/>
        <v/>
      </c>
      <c r="DJ89" s="27" t="str">
        <f t="shared" ca="1" si="80"/>
        <v/>
      </c>
      <c r="DK89" s="44" t="str">
        <f t="shared" ca="1" si="125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26"/>
        <v/>
      </c>
      <c r="DO89" s="44" t="str">
        <f ca="1">IF(DF89&lt;&gt;"",VLOOKUP('Semi 2'!DK89-5*('Semi 2'!DH89-1),'Players Stats'!$B$136:$J$140,1+DI89),"")</f>
        <v/>
      </c>
      <c r="DP89" s="44" t="str">
        <f t="shared" ca="1" si="150"/>
        <v/>
      </c>
      <c r="DQ89" s="27" t="str">
        <f t="shared" ca="1" si="127"/>
        <v/>
      </c>
      <c r="DR89" s="44" t="str">
        <f ca="1">IF(DF89&lt;&gt;"",IF(DP89="NO",VLOOKUP(DK89,'Players Stats'!$C$88:$I$127,7),""),"")</f>
        <v/>
      </c>
      <c r="DS89" s="44" t="str">
        <f t="shared" ca="1" si="151"/>
        <v/>
      </c>
      <c r="DT89" s="27" t="str">
        <f t="shared" ca="1" si="128"/>
        <v/>
      </c>
      <c r="DU89" s="44" t="str">
        <f ca="1">IF(DP89="NO",VLOOKUP(DK89,'Players Stats'!$C$88:$H$127,7-'Semi 2'!DS89),"")</f>
        <v/>
      </c>
      <c r="DV89" s="44" t="str">
        <f t="shared" ca="1" si="152"/>
        <v/>
      </c>
      <c r="DW89" s="27" t="str">
        <f t="shared" ca="1" si="129"/>
        <v/>
      </c>
      <c r="DX89" s="44" t="str">
        <f ca="1">IF(DW89="","",IF(DW89&lt;=VLOOKUP(DK89,'Players Stats'!$C$88:$L$127,10),"YES","NO"))</f>
        <v/>
      </c>
      <c r="DY89" s="27" t="str">
        <f t="shared" ca="1" si="130"/>
        <v/>
      </c>
      <c r="DZ89" s="44" t="str">
        <f ca="1">IF(DX89="YES",IF(DY89&lt;=VLOOKUP(DK89,'Players Stats'!$C$88:$H$127,6),1,0),"")</f>
        <v/>
      </c>
      <c r="EA89" s="27" t="str">
        <f t="shared" ca="1" si="131"/>
        <v/>
      </c>
      <c r="EB89" s="44" t="str">
        <f ca="1">IF(AND(DX89="YES",EA89&lt;&gt;""),IF(EA89&lt;=VLOOKUP(DK89,'Players Stats'!$C$88:$H$127,6),1,0),"")</f>
        <v/>
      </c>
      <c r="EC89" s="27" t="str">
        <f t="shared" ca="1" si="132"/>
        <v/>
      </c>
      <c r="ED89" s="44" t="str">
        <f ca="1">IF(EC89="","",IF(EC89&lt;=Simulation!$K$7,"YES","NO"))</f>
        <v/>
      </c>
      <c r="EE89" s="27" t="str">
        <f t="shared" ca="1" si="133"/>
        <v/>
      </c>
      <c r="EF89" s="44" t="str">
        <f ca="1">IF(ED89="NO",IF(EE89&lt;=Simulation!$K$9,DH89,DI89),"")</f>
        <v/>
      </c>
      <c r="EH89" s="44" t="str">
        <f t="shared" ca="1" si="134"/>
        <v/>
      </c>
      <c r="EI89" s="6" t="str">
        <f t="shared" ca="1" si="135"/>
        <v/>
      </c>
      <c r="EJ89" s="44" t="str">
        <f t="shared" ca="1" si="136"/>
        <v/>
      </c>
      <c r="EL89" s="44" t="str">
        <f t="shared" ca="1" si="83"/>
        <v/>
      </c>
      <c r="EM89" s="44" t="str">
        <f t="shared" ca="1" si="83"/>
        <v/>
      </c>
      <c r="EN89" s="44" t="str">
        <f t="shared" ca="1" si="83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37"/>
        <v/>
      </c>
      <c r="E90" s="44" t="str">
        <f t="shared" ca="1" si="84"/>
        <v/>
      </c>
      <c r="F90" s="27" t="str">
        <f t="shared" ca="1" si="85"/>
        <v/>
      </c>
      <c r="G90" s="44" t="str">
        <f t="shared" ca="1" si="86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27" t="str">
        <f t="shared" ca="1" si="87"/>
        <v/>
      </c>
      <c r="K90" s="44" t="str">
        <f ca="1">IF(B90&lt;&gt;"",VLOOKUP('Semi 2'!G90-5*('Semi 2'!D90-1),'Players Stats'!$B$136:$J$140,1+E90),"")</f>
        <v/>
      </c>
      <c r="L90" s="44" t="str">
        <f t="shared" ca="1" si="138"/>
        <v/>
      </c>
      <c r="M90" s="27" t="str">
        <f t="shared" ca="1" si="88"/>
        <v/>
      </c>
      <c r="N90" s="44" t="str">
        <f ca="1">IF(B90&lt;&gt;"",IF(L90="NO",VLOOKUP(G90,'Players Stats'!$C$88:$I$127,7),""),"")</f>
        <v/>
      </c>
      <c r="O90" s="44" t="str">
        <f t="shared" ca="1" si="139"/>
        <v/>
      </c>
      <c r="P90" s="27" t="str">
        <f t="shared" ca="1" si="89"/>
        <v/>
      </c>
      <c r="Q90" s="44" t="str">
        <f ca="1">IF(L90="NO",VLOOKUP(G90,'Players Stats'!$C$88:$H$127,7-'Semi 2'!O90),"")</f>
        <v/>
      </c>
      <c r="R90" s="44" t="str">
        <f t="shared" ca="1" si="140"/>
        <v/>
      </c>
      <c r="S90" s="27" t="str">
        <f t="shared" ca="1" si="90"/>
        <v/>
      </c>
      <c r="T90" s="44" t="str">
        <f ca="1">IF(S90="","",IF(S90&lt;=VLOOKUP(G90,'Players Stats'!$C$88:$L$127,10),"YES","NO"))</f>
        <v/>
      </c>
      <c r="U90" s="27" t="str">
        <f t="shared" ca="1" si="91"/>
        <v/>
      </c>
      <c r="V90" s="44" t="str">
        <f ca="1">IF(T90="YES",IF(U90&lt;=VLOOKUP(G90,'Players Stats'!$C$88:$H$127,6),1,0),"")</f>
        <v/>
      </c>
      <c r="W90" s="27" t="str">
        <f t="shared" ca="1" si="92"/>
        <v/>
      </c>
      <c r="X90" s="44" t="str">
        <f ca="1">IF(AND(T90="YES",W90&lt;&gt;""),IF(W90&lt;=VLOOKUP(G90,'Players Stats'!$C$88:$H$127,6),1,0),"")</f>
        <v/>
      </c>
      <c r="Y90" s="27" t="str">
        <f t="shared" ca="1" si="93"/>
        <v/>
      </c>
      <c r="Z90" s="44" t="str">
        <f ca="1">IF(Y90="","",IF(Y90&lt;=Simulation!$K$7,"YES","NO"))</f>
        <v/>
      </c>
      <c r="AA90" s="27" t="str">
        <f t="shared" ca="1" si="94"/>
        <v/>
      </c>
      <c r="AB90" s="44" t="str">
        <f ca="1">IF(Z90="NO",IF(AA90&lt;=Simulation!$K$9,D90,E90),"")</f>
        <v/>
      </c>
      <c r="AD90" s="44" t="str">
        <f t="shared" ca="1" si="95"/>
        <v/>
      </c>
      <c r="AE90" s="6" t="str">
        <f t="shared" ca="1" si="96"/>
        <v/>
      </c>
      <c r="AF90" s="44" t="str">
        <f t="shared" ca="1" si="97"/>
        <v/>
      </c>
      <c r="AH90" s="44" t="str">
        <f t="shared" ca="1" si="77"/>
        <v/>
      </c>
      <c r="AI90" s="44" t="str">
        <f t="shared" ca="1" si="77"/>
        <v/>
      </c>
      <c r="AJ90" s="44" t="str">
        <f t="shared" ca="1" si="77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41"/>
        <v/>
      </c>
      <c r="AO90" s="44" t="str">
        <f t="shared" ca="1" si="98"/>
        <v/>
      </c>
      <c r="AP90" s="27" t="str">
        <f t="shared" ca="1" si="78"/>
        <v/>
      </c>
      <c r="AQ90" s="44" t="str">
        <f t="shared" ca="1" si="99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00"/>
        <v/>
      </c>
      <c r="AU90" s="44" t="str">
        <f ca="1">IF(AL90&lt;&gt;"",VLOOKUP('Semi 2'!AQ90-5*('Semi 2'!AN90-1),'Players Stats'!$B$136:$J$140,1+AO90),"")</f>
        <v/>
      </c>
      <c r="AV90" s="44" t="str">
        <f t="shared" ca="1" si="142"/>
        <v/>
      </c>
      <c r="AW90" s="27" t="str">
        <f t="shared" ca="1" si="101"/>
        <v/>
      </c>
      <c r="AX90" s="44" t="str">
        <f ca="1">IF(AL90&lt;&gt;"",IF(AV90="NO",VLOOKUP(AQ90,'Players Stats'!$C$88:$I$127,7),""),"")</f>
        <v/>
      </c>
      <c r="AY90" s="44" t="str">
        <f t="shared" ca="1" si="143"/>
        <v/>
      </c>
      <c r="AZ90" s="27" t="str">
        <f t="shared" ca="1" si="102"/>
        <v/>
      </c>
      <c r="BA90" s="44" t="str">
        <f ca="1">IF(AV90="NO",VLOOKUP(AQ90,'Players Stats'!$C$88:$H$127,7-'Semi 2'!AY90),"")</f>
        <v/>
      </c>
      <c r="BB90" s="44" t="str">
        <f t="shared" ca="1" si="144"/>
        <v/>
      </c>
      <c r="BC90" s="27" t="str">
        <f t="shared" ca="1" si="103"/>
        <v/>
      </c>
      <c r="BD90" s="44" t="str">
        <f ca="1">IF(BC90="","",IF(BC90&lt;=VLOOKUP(AQ90,'Players Stats'!$C$88:$L$127,10),"YES","NO"))</f>
        <v/>
      </c>
      <c r="BE90" s="27" t="str">
        <f t="shared" ca="1" si="104"/>
        <v/>
      </c>
      <c r="BF90" s="44" t="str">
        <f ca="1">IF(BD90="YES",IF(BE90&lt;=VLOOKUP(AQ90,'Players Stats'!$C$88:$H$127,6),1,0),"")</f>
        <v/>
      </c>
      <c r="BG90" s="27" t="str">
        <f t="shared" ca="1" si="105"/>
        <v/>
      </c>
      <c r="BH90" s="44" t="str">
        <f ca="1">IF(AND(BD90="YES",BG90&lt;&gt;""),IF(BG90&lt;=VLOOKUP(AQ90,'Players Stats'!$C$88:$H$127,6),1,0),"")</f>
        <v/>
      </c>
      <c r="BI90" s="27" t="str">
        <f t="shared" ca="1" si="106"/>
        <v/>
      </c>
      <c r="BJ90" s="44" t="str">
        <f ca="1">IF(BI90="","",IF(BI90&lt;=Simulation!$K$7,"YES","NO"))</f>
        <v/>
      </c>
      <c r="BK90" s="27" t="str">
        <f t="shared" ca="1" si="107"/>
        <v/>
      </c>
      <c r="BL90" s="44" t="str">
        <f ca="1">IF(BJ90="NO",IF(BK90&lt;=Simulation!$K$9,AN90,AO90),"")</f>
        <v/>
      </c>
      <c r="BN90" s="44" t="str">
        <f t="shared" ca="1" si="108"/>
        <v/>
      </c>
      <c r="BO90" s="6" t="str">
        <f t="shared" ca="1" si="109"/>
        <v/>
      </c>
      <c r="BP90" s="44" t="str">
        <f t="shared" ca="1" si="110"/>
        <v/>
      </c>
      <c r="BR90" s="44" t="str">
        <f t="shared" ca="1" si="81"/>
        <v/>
      </c>
      <c r="BS90" s="44" t="str">
        <f t="shared" ca="1" si="81"/>
        <v/>
      </c>
      <c r="BT90" s="44" t="str">
        <f t="shared" ca="1" si="81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45"/>
        <v/>
      </c>
      <c r="BY90" s="44" t="str">
        <f t="shared" ca="1" si="111"/>
        <v/>
      </c>
      <c r="BZ90" s="27" t="str">
        <f t="shared" ca="1" si="79"/>
        <v/>
      </c>
      <c r="CA90" s="44" t="str">
        <f t="shared" ca="1" si="112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13"/>
        <v/>
      </c>
      <c r="CE90" s="44" t="str">
        <f ca="1">IF(BV90&lt;&gt;"",VLOOKUP('Semi 2'!CA90-5*('Semi 2'!BX90-1),'Players Stats'!$B$136:$J$140,1+BY90),"")</f>
        <v/>
      </c>
      <c r="CF90" s="44" t="str">
        <f t="shared" ca="1" si="146"/>
        <v/>
      </c>
      <c r="CG90" s="27" t="str">
        <f t="shared" ca="1" si="114"/>
        <v/>
      </c>
      <c r="CH90" s="44" t="str">
        <f ca="1">IF(BV90&lt;&gt;"",IF(CF90="NO",VLOOKUP(CA90,'Players Stats'!$C$88:$I$127,7),""),"")</f>
        <v/>
      </c>
      <c r="CI90" s="44" t="str">
        <f t="shared" ca="1" si="147"/>
        <v/>
      </c>
      <c r="CJ90" s="27" t="str">
        <f t="shared" ca="1" si="115"/>
        <v/>
      </c>
      <c r="CK90" s="44" t="str">
        <f ca="1">IF(CF90="NO",VLOOKUP(CA90,'Players Stats'!$C$88:$H$127,7-'Semi 2'!CI90),"")</f>
        <v/>
      </c>
      <c r="CL90" s="44" t="str">
        <f t="shared" ca="1" si="148"/>
        <v/>
      </c>
      <c r="CM90" s="27" t="str">
        <f t="shared" ca="1" si="116"/>
        <v/>
      </c>
      <c r="CN90" s="44" t="str">
        <f ca="1">IF(CM90="","",IF(CM90&lt;=VLOOKUP(CA90,'Players Stats'!$C$88:$L$127,10),"YES","NO"))</f>
        <v/>
      </c>
      <c r="CO90" s="27" t="str">
        <f t="shared" ca="1" si="117"/>
        <v/>
      </c>
      <c r="CP90" s="44" t="str">
        <f ca="1">IF(CN90="YES",IF(CO90&lt;=VLOOKUP(CA90,'Players Stats'!$C$88:$H$127,6),1,0),"")</f>
        <v/>
      </c>
      <c r="CQ90" s="27" t="str">
        <f t="shared" ca="1" si="118"/>
        <v/>
      </c>
      <c r="CR90" s="44" t="str">
        <f ca="1">IF(AND(CN90="YES",CQ90&lt;&gt;""),IF(CQ90&lt;=VLOOKUP(CA90,'Players Stats'!$C$88:$H$127,6),1,0),"")</f>
        <v/>
      </c>
      <c r="CS90" s="27" t="str">
        <f t="shared" ca="1" si="119"/>
        <v/>
      </c>
      <c r="CT90" s="44" t="str">
        <f ca="1">IF(CS90="","",IF(CS90&lt;=Simulation!$K$7,"YES","NO"))</f>
        <v/>
      </c>
      <c r="CU90" s="27" t="str">
        <f t="shared" ca="1" si="120"/>
        <v/>
      </c>
      <c r="CV90" s="44" t="str">
        <f ca="1">IF(CT90="NO",IF(CU90&lt;=Simulation!$K$9,BX90,BY90),"")</f>
        <v/>
      </c>
      <c r="CX90" s="44" t="str">
        <f t="shared" ca="1" si="121"/>
        <v/>
      </c>
      <c r="CY90" s="6" t="str">
        <f t="shared" ca="1" si="122"/>
        <v/>
      </c>
      <c r="CZ90" s="44" t="str">
        <f t="shared" ca="1" si="123"/>
        <v/>
      </c>
      <c r="DB90" s="44" t="str">
        <f t="shared" ca="1" si="82"/>
        <v/>
      </c>
      <c r="DC90" s="44" t="str">
        <f t="shared" ca="1" si="82"/>
        <v/>
      </c>
      <c r="DD90" s="44" t="str">
        <f t="shared" ca="1" si="82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49"/>
        <v/>
      </c>
      <c r="DI90" s="44" t="str">
        <f t="shared" ca="1" si="124"/>
        <v/>
      </c>
      <c r="DJ90" s="27" t="str">
        <f t="shared" ca="1" si="80"/>
        <v/>
      </c>
      <c r="DK90" s="44" t="str">
        <f t="shared" ca="1" si="125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26"/>
        <v/>
      </c>
      <c r="DO90" s="44" t="str">
        <f ca="1">IF(DF90&lt;&gt;"",VLOOKUP('Semi 2'!DK90-5*('Semi 2'!DH90-1),'Players Stats'!$B$136:$J$140,1+DI90),"")</f>
        <v/>
      </c>
      <c r="DP90" s="44" t="str">
        <f t="shared" ca="1" si="150"/>
        <v/>
      </c>
      <c r="DQ90" s="27" t="str">
        <f t="shared" ca="1" si="127"/>
        <v/>
      </c>
      <c r="DR90" s="44" t="str">
        <f ca="1">IF(DF90&lt;&gt;"",IF(DP90="NO",VLOOKUP(DK90,'Players Stats'!$C$88:$I$127,7),""),"")</f>
        <v/>
      </c>
      <c r="DS90" s="44" t="str">
        <f t="shared" ca="1" si="151"/>
        <v/>
      </c>
      <c r="DT90" s="27" t="str">
        <f t="shared" ca="1" si="128"/>
        <v/>
      </c>
      <c r="DU90" s="44" t="str">
        <f ca="1">IF(DP90="NO",VLOOKUP(DK90,'Players Stats'!$C$88:$H$127,7-'Semi 2'!DS90),"")</f>
        <v/>
      </c>
      <c r="DV90" s="44" t="str">
        <f t="shared" ca="1" si="152"/>
        <v/>
      </c>
      <c r="DW90" s="27" t="str">
        <f t="shared" ca="1" si="129"/>
        <v/>
      </c>
      <c r="DX90" s="44" t="str">
        <f ca="1">IF(DW90="","",IF(DW90&lt;=VLOOKUP(DK90,'Players Stats'!$C$88:$L$127,10),"YES","NO"))</f>
        <v/>
      </c>
      <c r="DY90" s="27" t="str">
        <f t="shared" ca="1" si="130"/>
        <v/>
      </c>
      <c r="DZ90" s="44" t="str">
        <f ca="1">IF(DX90="YES",IF(DY90&lt;=VLOOKUP(DK90,'Players Stats'!$C$88:$H$127,6),1,0),"")</f>
        <v/>
      </c>
      <c r="EA90" s="27" t="str">
        <f t="shared" ca="1" si="131"/>
        <v/>
      </c>
      <c r="EB90" s="44" t="str">
        <f ca="1">IF(AND(DX90="YES",EA90&lt;&gt;""),IF(EA90&lt;=VLOOKUP(DK90,'Players Stats'!$C$88:$H$127,6),1,0),"")</f>
        <v/>
      </c>
      <c r="EC90" s="27" t="str">
        <f t="shared" ca="1" si="132"/>
        <v/>
      </c>
      <c r="ED90" s="44" t="str">
        <f ca="1">IF(EC90="","",IF(EC90&lt;=Simulation!$K$7,"YES","NO"))</f>
        <v/>
      </c>
      <c r="EE90" s="27" t="str">
        <f t="shared" ca="1" si="133"/>
        <v/>
      </c>
      <c r="EF90" s="44" t="str">
        <f ca="1">IF(ED90="NO",IF(EE90&lt;=Simulation!$K$9,DH90,DI90),"")</f>
        <v/>
      </c>
      <c r="EH90" s="44" t="str">
        <f t="shared" ca="1" si="134"/>
        <v/>
      </c>
      <c r="EI90" s="6" t="str">
        <f t="shared" ca="1" si="135"/>
        <v/>
      </c>
      <c r="EJ90" s="44" t="str">
        <f t="shared" ca="1" si="136"/>
        <v/>
      </c>
      <c r="EL90" s="44" t="str">
        <f t="shared" ca="1" si="83"/>
        <v/>
      </c>
      <c r="EM90" s="44" t="str">
        <f t="shared" ca="1" si="83"/>
        <v/>
      </c>
      <c r="EN90" s="44" t="str">
        <f t="shared" ca="1" si="83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53">IF(B91&lt;&gt;"",IF(AB90="",E90,AB90),"")</f>
        <v/>
      </c>
      <c r="E91" s="44" t="str">
        <f t="shared" ref="E91:E100" ca="1" si="154">IF(B91&lt;&gt;"",IF(D91=C$4,C$5,C$4),"")</f>
        <v/>
      </c>
      <c r="F91" s="27" t="str">
        <f t="shared" ref="F91:F100" ca="1" si="155">IF(B91&lt;&gt;"",RAND(),"")</f>
        <v/>
      </c>
      <c r="G91" s="44" t="str">
        <f t="shared" ref="G91:G100" ca="1" si="156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27" t="str">
        <f t="shared" ref="J91:J100" ca="1" si="157">IF(B91&lt;&gt;"",RAND(),"")</f>
        <v/>
      </c>
      <c r="K91" s="44" t="str">
        <f ca="1">IF(B91&lt;&gt;"",VLOOKUP('Semi 2'!G91-5*('Semi 2'!D91-1),'Players Stats'!$B$136:$J$140,1+E91),"")</f>
        <v/>
      </c>
      <c r="L91" s="44" t="str">
        <f t="shared" ref="L91:L100" ca="1" si="158">IF(B91&lt;&gt;"",IF(J91&lt;=K91, "YES", "NO"),"")</f>
        <v/>
      </c>
      <c r="M91" s="27" t="str">
        <f t="shared" ref="M91:M100" ca="1" si="159">IF(B91&lt;&gt;"",IF(L91="NO",RAND(),""),"")</f>
        <v/>
      </c>
      <c r="N91" s="44" t="str">
        <f ca="1">IF(B91&lt;&gt;"",IF(L91="NO",VLOOKUP(G91,'Players Stats'!$C$88:$I$127,7),""),"")</f>
        <v/>
      </c>
      <c r="O91" s="44" t="str">
        <f t="shared" ref="O91:O100" ca="1" si="160">IF(B91&lt;&gt;"",IF(L91="NO",IF(M91&lt;=N91,3,2),""),"")</f>
        <v/>
      </c>
      <c r="P91" s="27" t="str">
        <f t="shared" ref="P91:P100" ca="1" si="161">IF(B91&lt;&gt;"",IF(L91="NO",RAND(),""),"")</f>
        <v/>
      </c>
      <c r="Q91" s="44" t="str">
        <f ca="1">IF(L91="NO",VLOOKUP(G91,'Players Stats'!$C$88:$H$127,7-'Semi 2'!O91),"")</f>
        <v/>
      </c>
      <c r="R91" s="44" t="str">
        <f t="shared" ref="R91:R100" ca="1" si="162">IF(B91&lt;&gt;"",IF(L91="NO",IF(P91&lt;=Q91,O91,0),""),"")</f>
        <v/>
      </c>
      <c r="S91" s="27" t="str">
        <f t="shared" ref="S91:S100" ca="1" si="163">IF(R91="","",IF(O91=3,"",RAND()))</f>
        <v/>
      </c>
      <c r="T91" s="44" t="str">
        <f ca="1">IF(S91="","",IF(S91&lt;=VLOOKUP(G91,'Players Stats'!$C$88:$L$127,10),"YES","NO"))</f>
        <v/>
      </c>
      <c r="U91" s="27" t="str">
        <f t="shared" ref="U91:U100" ca="1" si="164">IF(T91="YES",RAND(),"")</f>
        <v/>
      </c>
      <c r="V91" s="44" t="str">
        <f ca="1">IF(T91="YES",IF(U91&lt;=VLOOKUP(G91,'Players Stats'!$C$88:$H$127,6),1,0),"")</f>
        <v/>
      </c>
      <c r="W91" s="27" t="str">
        <f t="shared" ref="W91:W100" ca="1" si="165">IF(AND(T91="YES",R91=0),RAND(),"")</f>
        <v/>
      </c>
      <c r="X91" s="44" t="str">
        <f ca="1">IF(AND(T91="YES",W91&lt;&gt;""),IF(W91&lt;=VLOOKUP(G91,'Players Stats'!$C$88:$H$127,6),1,0),"")</f>
        <v/>
      </c>
      <c r="Y91" s="27" t="str">
        <f t="shared" ref="Y91:Y100" ca="1" si="166">IF(AND(R91=0,T91="NO"),RAND(),"")</f>
        <v/>
      </c>
      <c r="Z91" s="44" t="str">
        <f ca="1">IF(Y91="","",IF(Y91&lt;=Simulation!$K$7,"YES","NO"))</f>
        <v/>
      </c>
      <c r="AA91" s="27" t="str">
        <f t="shared" ref="AA91:AA100" ca="1" si="167">IF(Z91="NO",RAND(),"")</f>
        <v/>
      </c>
      <c r="AB91" s="44" t="str">
        <f ca="1">IF(Z91="NO",IF(AA91&lt;=Simulation!$K$9,D91,E91),"")</f>
        <v/>
      </c>
      <c r="AD91" s="44" t="str">
        <f t="shared" ref="AD91:AD100" ca="1" si="168">IF(B91&lt;&gt;"",IF(D91=$C$4,IF(L91="YES",AD90,IF(T91="YES",IF(R91=0,AD90+R91+V91+X91,AD90+R91+V91),AD90+R91)),AD90),"")</f>
        <v/>
      </c>
      <c r="AE91" s="6" t="str">
        <f t="shared" ref="AE91:AE100" ca="1" si="169">IF(B91&lt;&gt;"","-","")</f>
        <v/>
      </c>
      <c r="AF91" s="44" t="str">
        <f t="shared" ref="AF91:AF100" ca="1" si="170">IF(B91&lt;&gt;"",IF(D91=$C$5,IF(L91="YES",AF90,IF(T91="YES",IF(R91=0,AF90+R91+V91+X91,AF90+R91+V91),AF90+R91)),AF90),"")</f>
        <v/>
      </c>
      <c r="AH91" s="44" t="str">
        <f t="shared" ref="AH91:AH100" ca="1" si="171">IF(AND(AD91&lt;&gt;"",AD92=""),AD91,"")</f>
        <v/>
      </c>
      <c r="AI91" s="44" t="str">
        <f t="shared" ref="AI91:AI100" ca="1" si="172">IF(AND(AE91&lt;&gt;"",AE92=""),AE91,"")</f>
        <v/>
      </c>
      <c r="AJ91" s="44" t="str">
        <f t="shared" ref="AJ91:AJ100" ca="1" si="173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74">IF(AL91&lt;&gt;"",IF(BL90="",AO90,BL90),"")</f>
        <v/>
      </c>
      <c r="AO91" s="44" t="str">
        <f t="shared" ref="AO91:AO100" ca="1" si="175">IF(AL91&lt;&gt;"",IF(AN91=C$4,C$5,C$4),"")</f>
        <v/>
      </c>
      <c r="AP91" s="27" t="str">
        <f t="shared" ref="AP91:AP100" ca="1" si="176">IF(AL91&lt;&gt;"",RAND(),"")</f>
        <v/>
      </c>
      <c r="AQ91" s="44" t="str">
        <f t="shared" ref="AQ91:AQ100" ca="1" si="177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ref="AT91:AT100" ca="1" si="178">IF(AL91&lt;&gt;"",RAND(),"")</f>
        <v/>
      </c>
      <c r="AU91" s="44" t="str">
        <f ca="1">IF(AL91&lt;&gt;"",VLOOKUP('Semi 2'!AQ91-5*('Semi 2'!AN91-1),'Players Stats'!$B$136:$J$140,1+AO91),"")</f>
        <v/>
      </c>
      <c r="AV91" s="44" t="str">
        <f t="shared" ref="AV91:AV100" ca="1" si="179">IF(AL91&lt;&gt;"",IF(AT91&lt;=AU91, "YES", "NO"),"")</f>
        <v/>
      </c>
      <c r="AW91" s="27" t="str">
        <f t="shared" ref="AW91:AW100" ca="1" si="180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81">IF(AL91&lt;&gt;"",IF(AV91="NO",IF(AW91&lt;=AX91,3,2),""),"")</f>
        <v/>
      </c>
      <c r="AZ91" s="27" t="str">
        <f t="shared" ref="AZ91:AZ100" ca="1" si="182">IF(AL91&lt;&gt;"",IF(AV91="NO",RAND(),""),"")</f>
        <v/>
      </c>
      <c r="BA91" s="44" t="str">
        <f ca="1">IF(AV91="NO",VLOOKUP(AQ91,'Players Stats'!$C$88:$H$127,7-'Semi 2'!AY91),"")</f>
        <v/>
      </c>
      <c r="BB91" s="44" t="str">
        <f t="shared" ref="BB91:BB100" ca="1" si="183">IF(AL91&lt;&gt;"",IF(AV91="NO",IF(AZ91&lt;=BA91,AY91,0),""),"")</f>
        <v/>
      </c>
      <c r="BC91" s="27" t="str">
        <f t="shared" ref="BC91:BC100" ca="1" si="184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85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86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87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188">IF(BJ91="NO",RAND(),"")</f>
        <v/>
      </c>
      <c r="BL91" s="44" t="str">
        <f ca="1">IF(BJ91="NO",IF(BK91&lt;=Simulation!$K$9,AN91,AO91),"")</f>
        <v/>
      </c>
      <c r="BN91" s="44" t="str">
        <f t="shared" ref="BN91:BN100" ca="1" si="189">IF(AL91&lt;&gt;"",IF(AN91=$C$4,IF(AV91="YES",BN90,IF(BD91="YES",IF(BB91=0,BN90+BB91+BF91+BH91,BN90+BB91+BF91),BN90+BB91)),BN90),"")</f>
        <v/>
      </c>
      <c r="BO91" s="6" t="str">
        <f t="shared" ref="BO91:BO100" ca="1" si="190">IF(AL91&lt;&gt;"","-","")</f>
        <v/>
      </c>
      <c r="BP91" s="44" t="str">
        <f t="shared" ref="BP91:BP100" ca="1" si="191">IF(AL91&lt;&gt;"",IF(AN91=$C$5,IF(AV91="YES",BP90,IF(BD91="YES",IF(BB91=0,BP90+BB91+BF91+BH91,BP90+BB91+BF91),BP90+BB91)),BP90),"")</f>
        <v/>
      </c>
      <c r="BR91" s="44" t="str">
        <f t="shared" ref="BR91:BR100" ca="1" si="192">IF(AND(BN91&lt;&gt;"",BN92=""),BN91,"")</f>
        <v/>
      </c>
      <c r="BS91" s="44" t="str">
        <f t="shared" ref="BS91:BS100" ca="1" si="193">IF(AND(BO91&lt;&gt;"",BO92=""),BO91,"")</f>
        <v/>
      </c>
      <c r="BT91" s="44" t="str">
        <f t="shared" ref="BT91:BT100" ca="1" si="194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195">IF(BV91&lt;&gt;"",IF(CV90="",BY90,CV90),"")</f>
        <v/>
      </c>
      <c r="BY91" s="44" t="str">
        <f t="shared" ref="BY91:BY100" ca="1" si="196">IF(BV91&lt;&gt;"",IF(BX91=C$4,C$5,C$4),"")</f>
        <v/>
      </c>
      <c r="BZ91" s="27" t="str">
        <f t="shared" ref="BZ91:BZ100" ca="1" si="197">IF(BV91&lt;&gt;"",RAND(),"")</f>
        <v/>
      </c>
      <c r="CA91" s="44" t="str">
        <f t="shared" ref="CA91:CA100" ca="1" si="198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199">IF(BV91&lt;&gt;"",RAND(),"")</f>
        <v/>
      </c>
      <c r="CE91" s="44" t="str">
        <f ca="1">IF(BV91&lt;&gt;"",VLOOKUP('Semi 2'!CA91-5*('Semi 2'!BX91-1),'Players Stats'!$B$136:$J$140,1+BY91),"")</f>
        <v/>
      </c>
      <c r="CF91" s="44" t="str">
        <f t="shared" ref="CF91:CF100" ca="1" si="200">IF(BV91&lt;&gt;"",IF(CD91&lt;=CE91, "YES", "NO"),"")</f>
        <v/>
      </c>
      <c r="CG91" s="27" t="str">
        <f t="shared" ref="CG91:CG100" ca="1" si="201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02">IF(BV91&lt;&gt;"",IF(CF91="NO",IF(CG91&lt;=CH91,3,2),""),"")</f>
        <v/>
      </c>
      <c r="CJ91" s="27" t="str">
        <f t="shared" ref="CJ91:CJ100" ca="1" si="203">IF(BV91&lt;&gt;"",IF(CF91="NO",RAND(),""),"")</f>
        <v/>
      </c>
      <c r="CK91" s="44" t="str">
        <f ca="1">IF(CF91="NO",VLOOKUP(CA91,'Players Stats'!$C$88:$H$127,7-'Semi 2'!CI91),"")</f>
        <v/>
      </c>
      <c r="CL91" s="44" t="str">
        <f t="shared" ref="CL91:CL100" ca="1" si="204">IF(BV91&lt;&gt;"",IF(CF91="NO",IF(CJ91&lt;=CK91,CI91,0),""),"")</f>
        <v/>
      </c>
      <c r="CM91" s="27" t="str">
        <f t="shared" ref="CM91:CM100" ca="1" si="205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06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07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08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09">IF(CT91="NO",RAND(),"")</f>
        <v/>
      </c>
      <c r="CV91" s="44" t="str">
        <f ca="1">IF(CT91="NO",IF(CU91&lt;=Simulation!$K$9,BX91,BY91),"")</f>
        <v/>
      </c>
      <c r="CX91" s="44" t="str">
        <f t="shared" ref="CX91:CX100" ca="1" si="210">IF(BV91&lt;&gt;"",IF(BX91=$C$4,IF(CF91="YES",CX90,IF(CN91="YES",IF(CL91=0,CX90+CL91+CP91+CR91,CX90+CL91+CP91),CX90+CL91)),CX90),"")</f>
        <v/>
      </c>
      <c r="CY91" s="6" t="str">
        <f t="shared" ref="CY91:CY100" ca="1" si="211">IF(BV91&lt;&gt;"","-","")</f>
        <v/>
      </c>
      <c r="CZ91" s="44" t="str">
        <f t="shared" ref="CZ91:CZ100" ca="1" si="212">IF(BV91&lt;&gt;"",IF(BX91=$C$5,IF(CF91="YES",CZ90,IF(CN91="YES",IF(CL91=0,CZ90+CL91+CP91+CR91,CZ90+CL91+CP91),CZ90+CL91)),CZ90),"")</f>
        <v/>
      </c>
      <c r="DB91" s="44" t="str">
        <f t="shared" ref="DB91:DB100" ca="1" si="213">IF(AND(CX91&lt;&gt;"",CX92=""),CX91,"")</f>
        <v/>
      </c>
      <c r="DC91" s="44" t="str">
        <f t="shared" ref="DC91:DC100" ca="1" si="214">IF(AND(CY91&lt;&gt;"",CY92=""),CY91,"")</f>
        <v/>
      </c>
      <c r="DD91" s="44" t="str">
        <f t="shared" ref="DD91:DD100" ca="1" si="215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16">IF(DF91&lt;&gt;"",IF(EF90="",DI90,EF90),"")</f>
        <v/>
      </c>
      <c r="DI91" s="44" t="str">
        <f t="shared" ref="DI91:DI100" ca="1" si="217">IF(DF91&lt;&gt;"",IF(DH91=C$4,C$5,C$4),"")</f>
        <v/>
      </c>
      <c r="DJ91" s="27" t="str">
        <f t="shared" ref="DJ91:DJ100" ca="1" si="218">IF(DF91&lt;&gt;"",RAND(),"")</f>
        <v/>
      </c>
      <c r="DK91" s="44" t="str">
        <f t="shared" ref="DK91:DK100" ca="1" si="219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20">IF(DF91&lt;&gt;"",RAND(),"")</f>
        <v/>
      </c>
      <c r="DO91" s="44" t="str">
        <f ca="1">IF(DF91&lt;&gt;"",VLOOKUP('Semi 2'!DK91-5*('Semi 2'!DH91-1),'Players Stats'!$B$136:$J$140,1+DI91),"")</f>
        <v/>
      </c>
      <c r="DP91" s="44" t="str">
        <f t="shared" ref="DP91:DP100" ca="1" si="221">IF(DF91&lt;&gt;"",IF(DN91&lt;=DO91, "YES", "NO"),"")</f>
        <v/>
      </c>
      <c r="DQ91" s="27" t="str">
        <f t="shared" ref="DQ91:DQ100" ca="1" si="222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23">IF(DF91&lt;&gt;"",IF(DP91="NO",IF(DQ91&lt;=DR91,3,2),""),"")</f>
        <v/>
      </c>
      <c r="DT91" s="27" t="str">
        <f t="shared" ref="DT91:DT100" ca="1" si="224">IF(DF91&lt;&gt;"",IF(DP91="NO",RAND(),""),"")</f>
        <v/>
      </c>
      <c r="DU91" s="44" t="str">
        <f ca="1">IF(DP91="NO",VLOOKUP(DK91,'Players Stats'!$C$88:$H$127,7-'Semi 2'!DS91),"")</f>
        <v/>
      </c>
      <c r="DV91" s="44" t="str">
        <f t="shared" ref="DV91:DV100" ca="1" si="225">IF(DF91&lt;&gt;"",IF(DP91="NO",IF(DT91&lt;=DU91,DS91,0),""),"")</f>
        <v/>
      </c>
      <c r="DW91" s="27" t="str">
        <f t="shared" ref="DW91:DW100" ca="1" si="226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27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28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29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30">IF(ED91="NO",RAND(),"")</f>
        <v/>
      </c>
      <c r="EF91" s="44" t="str">
        <f ca="1">IF(ED91="NO",IF(EE91&lt;=Simulation!$K$9,DH91,DI91),"")</f>
        <v/>
      </c>
      <c r="EH91" s="44" t="str">
        <f t="shared" ref="EH91:EH100" ca="1" si="231">IF(DF91&lt;&gt;"",IF(DH91=$C$4,IF(DP91="YES",EH90,IF(DX91="YES",IF(DV91=0,EH90+DV91+DZ91+EB91,EH90+DV91+DZ91),EH90+DV91)),EH90),"")</f>
        <v/>
      </c>
      <c r="EI91" s="6" t="str">
        <f t="shared" ref="EI91:EI100" ca="1" si="232">IF(DF91&lt;&gt;"","-","")</f>
        <v/>
      </c>
      <c r="EJ91" s="44" t="str">
        <f t="shared" ref="EJ91:EJ100" ca="1" si="233">IF(DF91&lt;&gt;"",IF(DH91=$C$5,IF(DP91="YES",EJ90,IF(DX91="YES",IF(DV91=0,EJ90+DV91+DZ91+EB91,EJ90+DV91+DZ91),EJ90+DV91)),EJ90),"")</f>
        <v/>
      </c>
      <c r="EL91" s="44" t="str">
        <f t="shared" ref="EL91:EL100" ca="1" si="234">IF(AND(EH91&lt;&gt;"",EH92=""),EH91,"")</f>
        <v/>
      </c>
      <c r="EM91" s="44" t="str">
        <f t="shared" ref="EM91:EM100" ca="1" si="235">IF(AND(EI91&lt;&gt;"",EI92=""),EI91,"")</f>
        <v/>
      </c>
      <c r="EN91" s="44" t="str">
        <f t="shared" ref="EN91:EN100" ca="1" si="236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53"/>
        <v/>
      </c>
      <c r="E92" s="44" t="str">
        <f t="shared" ca="1" si="154"/>
        <v/>
      </c>
      <c r="F92" s="27" t="str">
        <f t="shared" ca="1" si="155"/>
        <v/>
      </c>
      <c r="G92" s="44" t="str">
        <f t="shared" ca="1" si="156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27" t="str">
        <f t="shared" ca="1" si="157"/>
        <v/>
      </c>
      <c r="K92" s="44" t="str">
        <f ca="1">IF(B92&lt;&gt;"",VLOOKUP('Semi 2'!G92-5*('Semi 2'!D92-1),'Players Stats'!$B$136:$J$140,1+E92),"")</f>
        <v/>
      </c>
      <c r="L92" s="44" t="str">
        <f t="shared" ca="1" si="158"/>
        <v/>
      </c>
      <c r="M92" s="27" t="str">
        <f t="shared" ca="1" si="159"/>
        <v/>
      </c>
      <c r="N92" s="44" t="str">
        <f ca="1">IF(B92&lt;&gt;"",IF(L92="NO",VLOOKUP(G92,'Players Stats'!$C$88:$I$127,7),""),"")</f>
        <v/>
      </c>
      <c r="O92" s="44" t="str">
        <f t="shared" ca="1" si="160"/>
        <v/>
      </c>
      <c r="P92" s="27" t="str">
        <f t="shared" ca="1" si="161"/>
        <v/>
      </c>
      <c r="Q92" s="44" t="str">
        <f ca="1">IF(L92="NO",VLOOKUP(G92,'Players Stats'!$C$88:$H$127,7-'Semi 2'!O92),"")</f>
        <v/>
      </c>
      <c r="R92" s="44" t="str">
        <f t="shared" ca="1" si="162"/>
        <v/>
      </c>
      <c r="S92" s="27" t="str">
        <f t="shared" ca="1" si="163"/>
        <v/>
      </c>
      <c r="T92" s="44" t="str">
        <f ca="1">IF(S92="","",IF(S92&lt;=VLOOKUP(G92,'Players Stats'!$C$88:$L$127,10),"YES","NO"))</f>
        <v/>
      </c>
      <c r="U92" s="27" t="str">
        <f t="shared" ca="1" si="164"/>
        <v/>
      </c>
      <c r="V92" s="44" t="str">
        <f ca="1">IF(T92="YES",IF(U92&lt;=VLOOKUP(G92,'Players Stats'!$C$88:$H$127,6),1,0),"")</f>
        <v/>
      </c>
      <c r="W92" s="27" t="str">
        <f t="shared" ca="1" si="165"/>
        <v/>
      </c>
      <c r="X92" s="44" t="str">
        <f ca="1">IF(AND(T92="YES",W92&lt;&gt;""),IF(W92&lt;=VLOOKUP(G92,'Players Stats'!$C$88:$H$127,6),1,0),"")</f>
        <v/>
      </c>
      <c r="Y92" s="27" t="str">
        <f t="shared" ca="1" si="166"/>
        <v/>
      </c>
      <c r="Z92" s="44" t="str">
        <f ca="1">IF(Y92="","",IF(Y92&lt;=Simulation!$K$7,"YES","NO"))</f>
        <v/>
      </c>
      <c r="AA92" s="27" t="str">
        <f t="shared" ca="1" si="167"/>
        <v/>
      </c>
      <c r="AB92" s="44" t="str">
        <f ca="1">IF(Z92="NO",IF(AA92&lt;=Simulation!$K$9,D92,E92),"")</f>
        <v/>
      </c>
      <c r="AD92" s="44" t="str">
        <f t="shared" ca="1" si="168"/>
        <v/>
      </c>
      <c r="AE92" s="6" t="str">
        <f t="shared" ca="1" si="169"/>
        <v/>
      </c>
      <c r="AF92" s="44" t="str">
        <f t="shared" ca="1" si="170"/>
        <v/>
      </c>
      <c r="AH92" s="44" t="str">
        <f t="shared" ca="1" si="171"/>
        <v/>
      </c>
      <c r="AI92" s="44" t="str">
        <f t="shared" ca="1" si="172"/>
        <v/>
      </c>
      <c r="AJ92" s="44" t="str">
        <f t="shared" ca="1" si="173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74"/>
        <v/>
      </c>
      <c r="AO92" s="44" t="str">
        <f t="shared" ca="1" si="175"/>
        <v/>
      </c>
      <c r="AP92" s="27" t="str">
        <f t="shared" ca="1" si="176"/>
        <v/>
      </c>
      <c r="AQ92" s="44" t="str">
        <f t="shared" ca="1" si="177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78"/>
        <v/>
      </c>
      <c r="AU92" s="44" t="str">
        <f ca="1">IF(AL92&lt;&gt;"",VLOOKUP('Semi 2'!AQ92-5*('Semi 2'!AN92-1),'Players Stats'!$B$136:$J$140,1+AO92),"")</f>
        <v/>
      </c>
      <c r="AV92" s="44" t="str">
        <f t="shared" ca="1" si="179"/>
        <v/>
      </c>
      <c r="AW92" s="27" t="str">
        <f t="shared" ca="1" si="180"/>
        <v/>
      </c>
      <c r="AX92" s="44" t="str">
        <f ca="1">IF(AL92&lt;&gt;"",IF(AV92="NO",VLOOKUP(AQ92,'Players Stats'!$C$88:$I$127,7),""),"")</f>
        <v/>
      </c>
      <c r="AY92" s="44" t="str">
        <f t="shared" ca="1" si="181"/>
        <v/>
      </c>
      <c r="AZ92" s="27" t="str">
        <f t="shared" ca="1" si="182"/>
        <v/>
      </c>
      <c r="BA92" s="44" t="str">
        <f ca="1">IF(AV92="NO",VLOOKUP(AQ92,'Players Stats'!$C$88:$H$127,7-'Semi 2'!AY92),"")</f>
        <v/>
      </c>
      <c r="BB92" s="44" t="str">
        <f t="shared" ca="1" si="183"/>
        <v/>
      </c>
      <c r="BC92" s="27" t="str">
        <f t="shared" ca="1" si="184"/>
        <v/>
      </c>
      <c r="BD92" s="44" t="str">
        <f ca="1">IF(BC92="","",IF(BC92&lt;=VLOOKUP(AQ92,'Players Stats'!$C$88:$L$127,10),"YES","NO"))</f>
        <v/>
      </c>
      <c r="BE92" s="27" t="str">
        <f t="shared" ca="1" si="185"/>
        <v/>
      </c>
      <c r="BF92" s="44" t="str">
        <f ca="1">IF(BD92="YES",IF(BE92&lt;=VLOOKUP(AQ92,'Players Stats'!$C$88:$H$127,6),1,0),"")</f>
        <v/>
      </c>
      <c r="BG92" s="27" t="str">
        <f t="shared" ca="1" si="186"/>
        <v/>
      </c>
      <c r="BH92" s="44" t="str">
        <f ca="1">IF(AND(BD92="YES",BG92&lt;&gt;""),IF(BG92&lt;=VLOOKUP(AQ92,'Players Stats'!$C$88:$H$127,6),1,0),"")</f>
        <v/>
      </c>
      <c r="BI92" s="27" t="str">
        <f t="shared" ca="1" si="187"/>
        <v/>
      </c>
      <c r="BJ92" s="44" t="str">
        <f ca="1">IF(BI92="","",IF(BI92&lt;=Simulation!$K$7,"YES","NO"))</f>
        <v/>
      </c>
      <c r="BK92" s="27" t="str">
        <f t="shared" ca="1" si="188"/>
        <v/>
      </c>
      <c r="BL92" s="44" t="str">
        <f ca="1">IF(BJ92="NO",IF(BK92&lt;=Simulation!$K$9,AN92,AO92),"")</f>
        <v/>
      </c>
      <c r="BN92" s="44" t="str">
        <f t="shared" ca="1" si="189"/>
        <v/>
      </c>
      <c r="BO92" s="6" t="str">
        <f t="shared" ca="1" si="190"/>
        <v/>
      </c>
      <c r="BP92" s="44" t="str">
        <f t="shared" ca="1" si="191"/>
        <v/>
      </c>
      <c r="BR92" s="44" t="str">
        <f t="shared" ca="1" si="192"/>
        <v/>
      </c>
      <c r="BS92" s="44" t="str">
        <f t="shared" ca="1" si="193"/>
        <v/>
      </c>
      <c r="BT92" s="44" t="str">
        <f t="shared" ca="1" si="194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195"/>
        <v/>
      </c>
      <c r="BY92" s="44" t="str">
        <f t="shared" ca="1" si="196"/>
        <v/>
      </c>
      <c r="BZ92" s="27" t="str">
        <f t="shared" ca="1" si="197"/>
        <v/>
      </c>
      <c r="CA92" s="44" t="str">
        <f t="shared" ca="1" si="198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199"/>
        <v/>
      </c>
      <c r="CE92" s="44" t="str">
        <f ca="1">IF(BV92&lt;&gt;"",VLOOKUP('Semi 2'!CA92-5*('Semi 2'!BX92-1),'Players Stats'!$B$136:$J$140,1+BY92),"")</f>
        <v/>
      </c>
      <c r="CF92" s="44" t="str">
        <f t="shared" ca="1" si="200"/>
        <v/>
      </c>
      <c r="CG92" s="27" t="str">
        <f t="shared" ca="1" si="201"/>
        <v/>
      </c>
      <c r="CH92" s="44" t="str">
        <f ca="1">IF(BV92&lt;&gt;"",IF(CF92="NO",VLOOKUP(CA92,'Players Stats'!$C$88:$I$127,7),""),"")</f>
        <v/>
      </c>
      <c r="CI92" s="44" t="str">
        <f t="shared" ca="1" si="202"/>
        <v/>
      </c>
      <c r="CJ92" s="27" t="str">
        <f t="shared" ca="1" si="203"/>
        <v/>
      </c>
      <c r="CK92" s="44" t="str">
        <f ca="1">IF(CF92="NO",VLOOKUP(CA92,'Players Stats'!$C$88:$H$127,7-'Semi 2'!CI92),"")</f>
        <v/>
      </c>
      <c r="CL92" s="44" t="str">
        <f t="shared" ca="1" si="204"/>
        <v/>
      </c>
      <c r="CM92" s="27" t="str">
        <f t="shared" ca="1" si="205"/>
        <v/>
      </c>
      <c r="CN92" s="44" t="str">
        <f ca="1">IF(CM92="","",IF(CM92&lt;=VLOOKUP(CA92,'Players Stats'!$C$88:$L$127,10),"YES","NO"))</f>
        <v/>
      </c>
      <c r="CO92" s="27" t="str">
        <f t="shared" ca="1" si="206"/>
        <v/>
      </c>
      <c r="CP92" s="44" t="str">
        <f ca="1">IF(CN92="YES",IF(CO92&lt;=VLOOKUP(CA92,'Players Stats'!$C$88:$H$127,6),1,0),"")</f>
        <v/>
      </c>
      <c r="CQ92" s="27" t="str">
        <f t="shared" ca="1" si="207"/>
        <v/>
      </c>
      <c r="CR92" s="44" t="str">
        <f ca="1">IF(AND(CN92="YES",CQ92&lt;&gt;""),IF(CQ92&lt;=VLOOKUP(CA92,'Players Stats'!$C$88:$H$127,6),1,0),"")</f>
        <v/>
      </c>
      <c r="CS92" s="27" t="str">
        <f t="shared" ca="1" si="208"/>
        <v/>
      </c>
      <c r="CT92" s="44" t="str">
        <f ca="1">IF(CS92="","",IF(CS92&lt;=Simulation!$K$7,"YES","NO"))</f>
        <v/>
      </c>
      <c r="CU92" s="27" t="str">
        <f t="shared" ca="1" si="209"/>
        <v/>
      </c>
      <c r="CV92" s="44" t="str">
        <f ca="1">IF(CT92="NO",IF(CU92&lt;=Simulation!$K$9,BX92,BY92),"")</f>
        <v/>
      </c>
      <c r="CX92" s="44" t="str">
        <f t="shared" ca="1" si="210"/>
        <v/>
      </c>
      <c r="CY92" s="6" t="str">
        <f t="shared" ca="1" si="211"/>
        <v/>
      </c>
      <c r="CZ92" s="44" t="str">
        <f t="shared" ca="1" si="212"/>
        <v/>
      </c>
      <c r="DB92" s="44" t="str">
        <f t="shared" ca="1" si="213"/>
        <v/>
      </c>
      <c r="DC92" s="44" t="str">
        <f t="shared" ca="1" si="214"/>
        <v/>
      </c>
      <c r="DD92" s="44" t="str">
        <f t="shared" ca="1" si="215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16"/>
        <v/>
      </c>
      <c r="DI92" s="44" t="str">
        <f t="shared" ca="1" si="217"/>
        <v/>
      </c>
      <c r="DJ92" s="27" t="str">
        <f t="shared" ca="1" si="218"/>
        <v/>
      </c>
      <c r="DK92" s="44" t="str">
        <f t="shared" ca="1" si="219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20"/>
        <v/>
      </c>
      <c r="DO92" s="44" t="str">
        <f ca="1">IF(DF92&lt;&gt;"",VLOOKUP('Semi 2'!DK92-5*('Semi 2'!DH92-1),'Players Stats'!$B$136:$J$140,1+DI92),"")</f>
        <v/>
      </c>
      <c r="DP92" s="44" t="str">
        <f t="shared" ca="1" si="221"/>
        <v/>
      </c>
      <c r="DQ92" s="27" t="str">
        <f t="shared" ca="1" si="222"/>
        <v/>
      </c>
      <c r="DR92" s="44" t="str">
        <f ca="1">IF(DF92&lt;&gt;"",IF(DP92="NO",VLOOKUP(DK92,'Players Stats'!$C$88:$I$127,7),""),"")</f>
        <v/>
      </c>
      <c r="DS92" s="44" t="str">
        <f t="shared" ca="1" si="223"/>
        <v/>
      </c>
      <c r="DT92" s="27" t="str">
        <f t="shared" ca="1" si="224"/>
        <v/>
      </c>
      <c r="DU92" s="44" t="str">
        <f ca="1">IF(DP92="NO",VLOOKUP(DK92,'Players Stats'!$C$88:$H$127,7-'Semi 2'!DS92),"")</f>
        <v/>
      </c>
      <c r="DV92" s="44" t="str">
        <f t="shared" ca="1" si="225"/>
        <v/>
      </c>
      <c r="DW92" s="27" t="str">
        <f t="shared" ca="1" si="226"/>
        <v/>
      </c>
      <c r="DX92" s="44" t="str">
        <f ca="1">IF(DW92="","",IF(DW92&lt;=VLOOKUP(DK92,'Players Stats'!$C$88:$L$127,10),"YES","NO"))</f>
        <v/>
      </c>
      <c r="DY92" s="27" t="str">
        <f t="shared" ca="1" si="227"/>
        <v/>
      </c>
      <c r="DZ92" s="44" t="str">
        <f ca="1">IF(DX92="YES",IF(DY92&lt;=VLOOKUP(DK92,'Players Stats'!$C$88:$H$127,6),1,0),"")</f>
        <v/>
      </c>
      <c r="EA92" s="27" t="str">
        <f t="shared" ca="1" si="228"/>
        <v/>
      </c>
      <c r="EB92" s="44" t="str">
        <f ca="1">IF(AND(DX92="YES",EA92&lt;&gt;""),IF(EA92&lt;=VLOOKUP(DK92,'Players Stats'!$C$88:$H$127,6),1,0),"")</f>
        <v/>
      </c>
      <c r="EC92" s="27" t="str">
        <f t="shared" ca="1" si="229"/>
        <v/>
      </c>
      <c r="ED92" s="44" t="str">
        <f ca="1">IF(EC92="","",IF(EC92&lt;=Simulation!$K$7,"YES","NO"))</f>
        <v/>
      </c>
      <c r="EE92" s="27" t="str">
        <f t="shared" ca="1" si="230"/>
        <v/>
      </c>
      <c r="EF92" s="44" t="str">
        <f ca="1">IF(ED92="NO",IF(EE92&lt;=Simulation!$K$9,DH92,DI92),"")</f>
        <v/>
      </c>
      <c r="EH92" s="44" t="str">
        <f t="shared" ca="1" si="231"/>
        <v/>
      </c>
      <c r="EI92" s="6" t="str">
        <f t="shared" ca="1" si="232"/>
        <v/>
      </c>
      <c r="EJ92" s="44" t="str">
        <f t="shared" ca="1" si="233"/>
        <v/>
      </c>
      <c r="EL92" s="44" t="str">
        <f t="shared" ca="1" si="234"/>
        <v/>
      </c>
      <c r="EM92" s="44" t="str">
        <f t="shared" ca="1" si="235"/>
        <v/>
      </c>
      <c r="EN92" s="44" t="str">
        <f t="shared" ca="1" si="236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53"/>
        <v/>
      </c>
      <c r="E93" s="44" t="str">
        <f t="shared" ca="1" si="154"/>
        <v/>
      </c>
      <c r="F93" s="27" t="str">
        <f t="shared" ca="1" si="155"/>
        <v/>
      </c>
      <c r="G93" s="44" t="str">
        <f t="shared" ca="1" si="156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27" t="str">
        <f t="shared" ca="1" si="157"/>
        <v/>
      </c>
      <c r="K93" s="44" t="str">
        <f ca="1">IF(B93&lt;&gt;"",VLOOKUP('Semi 2'!G93-5*('Semi 2'!D93-1),'Players Stats'!$B$136:$J$140,1+E93),"")</f>
        <v/>
      </c>
      <c r="L93" s="44" t="str">
        <f t="shared" ca="1" si="158"/>
        <v/>
      </c>
      <c r="M93" s="27" t="str">
        <f t="shared" ca="1" si="159"/>
        <v/>
      </c>
      <c r="N93" s="44" t="str">
        <f ca="1">IF(B93&lt;&gt;"",IF(L93="NO",VLOOKUP(G93,'Players Stats'!$C$88:$I$127,7),""),"")</f>
        <v/>
      </c>
      <c r="O93" s="44" t="str">
        <f t="shared" ca="1" si="160"/>
        <v/>
      </c>
      <c r="P93" s="27" t="str">
        <f t="shared" ca="1" si="161"/>
        <v/>
      </c>
      <c r="Q93" s="44" t="str">
        <f ca="1">IF(L93="NO",VLOOKUP(G93,'Players Stats'!$C$88:$H$127,7-'Semi 2'!O93),"")</f>
        <v/>
      </c>
      <c r="R93" s="44" t="str">
        <f t="shared" ca="1" si="162"/>
        <v/>
      </c>
      <c r="S93" s="27" t="str">
        <f t="shared" ca="1" si="163"/>
        <v/>
      </c>
      <c r="T93" s="44" t="str">
        <f ca="1">IF(S93="","",IF(S93&lt;=VLOOKUP(G93,'Players Stats'!$C$88:$L$127,10),"YES","NO"))</f>
        <v/>
      </c>
      <c r="U93" s="27" t="str">
        <f t="shared" ca="1" si="164"/>
        <v/>
      </c>
      <c r="V93" s="44" t="str">
        <f ca="1">IF(T93="YES",IF(U93&lt;=VLOOKUP(G93,'Players Stats'!$C$88:$H$127,6),1,0),"")</f>
        <v/>
      </c>
      <c r="W93" s="27" t="str">
        <f t="shared" ca="1" si="165"/>
        <v/>
      </c>
      <c r="X93" s="44" t="str">
        <f ca="1">IF(AND(T93="YES",W93&lt;&gt;""),IF(W93&lt;=VLOOKUP(G93,'Players Stats'!$C$88:$H$127,6),1,0),"")</f>
        <v/>
      </c>
      <c r="Y93" s="27" t="str">
        <f t="shared" ca="1" si="166"/>
        <v/>
      </c>
      <c r="Z93" s="44" t="str">
        <f ca="1">IF(Y93="","",IF(Y93&lt;=Simulation!$K$7,"YES","NO"))</f>
        <v/>
      </c>
      <c r="AA93" s="27" t="str">
        <f t="shared" ca="1" si="167"/>
        <v/>
      </c>
      <c r="AB93" s="44" t="str">
        <f ca="1">IF(Z93="NO",IF(AA93&lt;=Simulation!$K$9,D93,E93),"")</f>
        <v/>
      </c>
      <c r="AD93" s="44" t="str">
        <f t="shared" ca="1" si="168"/>
        <v/>
      </c>
      <c r="AE93" s="6" t="str">
        <f t="shared" ca="1" si="169"/>
        <v/>
      </c>
      <c r="AF93" s="44" t="str">
        <f t="shared" ca="1" si="170"/>
        <v/>
      </c>
      <c r="AH93" s="44" t="str">
        <f t="shared" ca="1" si="171"/>
        <v/>
      </c>
      <c r="AI93" s="44" t="str">
        <f t="shared" ca="1" si="172"/>
        <v/>
      </c>
      <c r="AJ93" s="44" t="str">
        <f t="shared" ca="1" si="173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74"/>
        <v/>
      </c>
      <c r="AO93" s="44" t="str">
        <f t="shared" ca="1" si="175"/>
        <v/>
      </c>
      <c r="AP93" s="27" t="str">
        <f t="shared" ca="1" si="176"/>
        <v/>
      </c>
      <c r="AQ93" s="44" t="str">
        <f t="shared" ca="1" si="177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78"/>
        <v/>
      </c>
      <c r="AU93" s="44" t="str">
        <f ca="1">IF(AL93&lt;&gt;"",VLOOKUP('Semi 2'!AQ93-5*('Semi 2'!AN93-1),'Players Stats'!$B$136:$J$140,1+AO93),"")</f>
        <v/>
      </c>
      <c r="AV93" s="44" t="str">
        <f t="shared" ca="1" si="179"/>
        <v/>
      </c>
      <c r="AW93" s="27" t="str">
        <f t="shared" ca="1" si="180"/>
        <v/>
      </c>
      <c r="AX93" s="44" t="str">
        <f ca="1">IF(AL93&lt;&gt;"",IF(AV93="NO",VLOOKUP(AQ93,'Players Stats'!$C$88:$I$127,7),""),"")</f>
        <v/>
      </c>
      <c r="AY93" s="44" t="str">
        <f t="shared" ca="1" si="181"/>
        <v/>
      </c>
      <c r="AZ93" s="27" t="str">
        <f t="shared" ca="1" si="182"/>
        <v/>
      </c>
      <c r="BA93" s="44" t="str">
        <f ca="1">IF(AV93="NO",VLOOKUP(AQ93,'Players Stats'!$C$88:$H$127,7-'Semi 2'!AY93),"")</f>
        <v/>
      </c>
      <c r="BB93" s="44" t="str">
        <f t="shared" ca="1" si="183"/>
        <v/>
      </c>
      <c r="BC93" s="27" t="str">
        <f t="shared" ca="1" si="184"/>
        <v/>
      </c>
      <c r="BD93" s="44" t="str">
        <f ca="1">IF(BC93="","",IF(BC93&lt;=VLOOKUP(AQ93,'Players Stats'!$C$88:$L$127,10),"YES","NO"))</f>
        <v/>
      </c>
      <c r="BE93" s="27" t="str">
        <f t="shared" ca="1" si="185"/>
        <v/>
      </c>
      <c r="BF93" s="44" t="str">
        <f ca="1">IF(BD93="YES",IF(BE93&lt;=VLOOKUP(AQ93,'Players Stats'!$C$88:$H$127,6),1,0),"")</f>
        <v/>
      </c>
      <c r="BG93" s="27" t="str">
        <f t="shared" ca="1" si="186"/>
        <v/>
      </c>
      <c r="BH93" s="44" t="str">
        <f ca="1">IF(AND(BD93="YES",BG93&lt;&gt;""),IF(BG93&lt;=VLOOKUP(AQ93,'Players Stats'!$C$88:$H$127,6),1,0),"")</f>
        <v/>
      </c>
      <c r="BI93" s="27" t="str">
        <f t="shared" ca="1" si="187"/>
        <v/>
      </c>
      <c r="BJ93" s="44" t="str">
        <f ca="1">IF(BI93="","",IF(BI93&lt;=Simulation!$K$7,"YES","NO"))</f>
        <v/>
      </c>
      <c r="BK93" s="27" t="str">
        <f t="shared" ca="1" si="188"/>
        <v/>
      </c>
      <c r="BL93" s="44" t="str">
        <f ca="1">IF(BJ93="NO",IF(BK93&lt;=Simulation!$K$9,AN93,AO93),"")</f>
        <v/>
      </c>
      <c r="BN93" s="44" t="str">
        <f t="shared" ca="1" si="189"/>
        <v/>
      </c>
      <c r="BO93" s="6" t="str">
        <f t="shared" ca="1" si="190"/>
        <v/>
      </c>
      <c r="BP93" s="44" t="str">
        <f t="shared" ca="1" si="191"/>
        <v/>
      </c>
      <c r="BR93" s="44" t="str">
        <f t="shared" ca="1" si="192"/>
        <v/>
      </c>
      <c r="BS93" s="44" t="str">
        <f t="shared" ca="1" si="193"/>
        <v/>
      </c>
      <c r="BT93" s="44" t="str">
        <f t="shared" ca="1" si="194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195"/>
        <v/>
      </c>
      <c r="BY93" s="44" t="str">
        <f t="shared" ca="1" si="196"/>
        <v/>
      </c>
      <c r="BZ93" s="27" t="str">
        <f t="shared" ca="1" si="197"/>
        <v/>
      </c>
      <c r="CA93" s="44" t="str">
        <f t="shared" ca="1" si="198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199"/>
        <v/>
      </c>
      <c r="CE93" s="44" t="str">
        <f ca="1">IF(BV93&lt;&gt;"",VLOOKUP('Semi 2'!CA93-5*('Semi 2'!BX93-1),'Players Stats'!$B$136:$J$140,1+BY93),"")</f>
        <v/>
      </c>
      <c r="CF93" s="44" t="str">
        <f t="shared" ca="1" si="200"/>
        <v/>
      </c>
      <c r="CG93" s="27" t="str">
        <f t="shared" ca="1" si="201"/>
        <v/>
      </c>
      <c r="CH93" s="44" t="str">
        <f ca="1">IF(BV93&lt;&gt;"",IF(CF93="NO",VLOOKUP(CA93,'Players Stats'!$C$88:$I$127,7),""),"")</f>
        <v/>
      </c>
      <c r="CI93" s="44" t="str">
        <f t="shared" ca="1" si="202"/>
        <v/>
      </c>
      <c r="CJ93" s="27" t="str">
        <f t="shared" ca="1" si="203"/>
        <v/>
      </c>
      <c r="CK93" s="44" t="str">
        <f ca="1">IF(CF93="NO",VLOOKUP(CA93,'Players Stats'!$C$88:$H$127,7-'Semi 2'!CI93),"")</f>
        <v/>
      </c>
      <c r="CL93" s="44" t="str">
        <f t="shared" ca="1" si="204"/>
        <v/>
      </c>
      <c r="CM93" s="27" t="str">
        <f t="shared" ca="1" si="205"/>
        <v/>
      </c>
      <c r="CN93" s="44" t="str">
        <f ca="1">IF(CM93="","",IF(CM93&lt;=VLOOKUP(CA93,'Players Stats'!$C$88:$L$127,10),"YES","NO"))</f>
        <v/>
      </c>
      <c r="CO93" s="27" t="str">
        <f t="shared" ca="1" si="206"/>
        <v/>
      </c>
      <c r="CP93" s="44" t="str">
        <f ca="1">IF(CN93="YES",IF(CO93&lt;=VLOOKUP(CA93,'Players Stats'!$C$88:$H$127,6),1,0),"")</f>
        <v/>
      </c>
      <c r="CQ93" s="27" t="str">
        <f t="shared" ca="1" si="207"/>
        <v/>
      </c>
      <c r="CR93" s="44" t="str">
        <f ca="1">IF(AND(CN93="YES",CQ93&lt;&gt;""),IF(CQ93&lt;=VLOOKUP(CA93,'Players Stats'!$C$88:$H$127,6),1,0),"")</f>
        <v/>
      </c>
      <c r="CS93" s="27" t="str">
        <f t="shared" ca="1" si="208"/>
        <v/>
      </c>
      <c r="CT93" s="44" t="str">
        <f ca="1">IF(CS93="","",IF(CS93&lt;=Simulation!$K$7,"YES","NO"))</f>
        <v/>
      </c>
      <c r="CU93" s="27" t="str">
        <f t="shared" ca="1" si="209"/>
        <v/>
      </c>
      <c r="CV93" s="44" t="str">
        <f ca="1">IF(CT93="NO",IF(CU93&lt;=Simulation!$K$9,BX93,BY93),"")</f>
        <v/>
      </c>
      <c r="CX93" s="44" t="str">
        <f t="shared" ca="1" si="210"/>
        <v/>
      </c>
      <c r="CY93" s="6" t="str">
        <f t="shared" ca="1" si="211"/>
        <v/>
      </c>
      <c r="CZ93" s="44" t="str">
        <f t="shared" ca="1" si="212"/>
        <v/>
      </c>
      <c r="DB93" s="44" t="str">
        <f t="shared" ca="1" si="213"/>
        <v/>
      </c>
      <c r="DC93" s="44" t="str">
        <f t="shared" ca="1" si="214"/>
        <v/>
      </c>
      <c r="DD93" s="44" t="str">
        <f t="shared" ca="1" si="215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16"/>
        <v/>
      </c>
      <c r="DI93" s="44" t="str">
        <f t="shared" ca="1" si="217"/>
        <v/>
      </c>
      <c r="DJ93" s="27" t="str">
        <f t="shared" ca="1" si="218"/>
        <v/>
      </c>
      <c r="DK93" s="44" t="str">
        <f t="shared" ca="1" si="219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20"/>
        <v/>
      </c>
      <c r="DO93" s="44" t="str">
        <f ca="1">IF(DF93&lt;&gt;"",VLOOKUP('Semi 2'!DK93-5*('Semi 2'!DH93-1),'Players Stats'!$B$136:$J$140,1+DI93),"")</f>
        <v/>
      </c>
      <c r="DP93" s="44" t="str">
        <f t="shared" ca="1" si="221"/>
        <v/>
      </c>
      <c r="DQ93" s="27" t="str">
        <f t="shared" ca="1" si="222"/>
        <v/>
      </c>
      <c r="DR93" s="44" t="str">
        <f ca="1">IF(DF93&lt;&gt;"",IF(DP93="NO",VLOOKUP(DK93,'Players Stats'!$C$88:$I$127,7),""),"")</f>
        <v/>
      </c>
      <c r="DS93" s="44" t="str">
        <f t="shared" ca="1" si="223"/>
        <v/>
      </c>
      <c r="DT93" s="27" t="str">
        <f t="shared" ca="1" si="224"/>
        <v/>
      </c>
      <c r="DU93" s="44" t="str">
        <f ca="1">IF(DP93="NO",VLOOKUP(DK93,'Players Stats'!$C$88:$H$127,7-'Semi 2'!DS93),"")</f>
        <v/>
      </c>
      <c r="DV93" s="44" t="str">
        <f t="shared" ca="1" si="225"/>
        <v/>
      </c>
      <c r="DW93" s="27" t="str">
        <f t="shared" ca="1" si="226"/>
        <v/>
      </c>
      <c r="DX93" s="44" t="str">
        <f ca="1">IF(DW93="","",IF(DW93&lt;=VLOOKUP(DK93,'Players Stats'!$C$88:$L$127,10),"YES","NO"))</f>
        <v/>
      </c>
      <c r="DY93" s="27" t="str">
        <f t="shared" ca="1" si="227"/>
        <v/>
      </c>
      <c r="DZ93" s="44" t="str">
        <f ca="1">IF(DX93="YES",IF(DY93&lt;=VLOOKUP(DK93,'Players Stats'!$C$88:$H$127,6),1,0),"")</f>
        <v/>
      </c>
      <c r="EA93" s="27" t="str">
        <f t="shared" ca="1" si="228"/>
        <v/>
      </c>
      <c r="EB93" s="44" t="str">
        <f ca="1">IF(AND(DX93="YES",EA93&lt;&gt;""),IF(EA93&lt;=VLOOKUP(DK93,'Players Stats'!$C$88:$H$127,6),1,0),"")</f>
        <v/>
      </c>
      <c r="EC93" s="27" t="str">
        <f t="shared" ca="1" si="229"/>
        <v/>
      </c>
      <c r="ED93" s="44" t="str">
        <f ca="1">IF(EC93="","",IF(EC93&lt;=Simulation!$K$7,"YES","NO"))</f>
        <v/>
      </c>
      <c r="EE93" s="27" t="str">
        <f t="shared" ca="1" si="230"/>
        <v/>
      </c>
      <c r="EF93" s="44" t="str">
        <f ca="1">IF(ED93="NO",IF(EE93&lt;=Simulation!$K$9,DH93,DI93),"")</f>
        <v/>
      </c>
      <c r="EH93" s="44" t="str">
        <f t="shared" ca="1" si="231"/>
        <v/>
      </c>
      <c r="EI93" s="6" t="str">
        <f t="shared" ca="1" si="232"/>
        <v/>
      </c>
      <c r="EJ93" s="44" t="str">
        <f t="shared" ca="1" si="233"/>
        <v/>
      </c>
      <c r="EL93" s="44" t="str">
        <f t="shared" ca="1" si="234"/>
        <v/>
      </c>
      <c r="EM93" s="44" t="str">
        <f t="shared" ca="1" si="235"/>
        <v/>
      </c>
      <c r="EN93" s="44" t="str">
        <f t="shared" ca="1" si="236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53"/>
        <v/>
      </c>
      <c r="E94" s="44" t="str">
        <f t="shared" ca="1" si="154"/>
        <v/>
      </c>
      <c r="F94" s="27" t="str">
        <f t="shared" ca="1" si="155"/>
        <v/>
      </c>
      <c r="G94" s="44" t="str">
        <f t="shared" ca="1" si="156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27" t="str">
        <f t="shared" ca="1" si="157"/>
        <v/>
      </c>
      <c r="K94" s="44" t="str">
        <f ca="1">IF(B94&lt;&gt;"",VLOOKUP('Semi 2'!G94-5*('Semi 2'!D94-1),'Players Stats'!$B$136:$J$140,1+E94),"")</f>
        <v/>
      </c>
      <c r="L94" s="44" t="str">
        <f t="shared" ca="1" si="158"/>
        <v/>
      </c>
      <c r="M94" s="27" t="str">
        <f t="shared" ca="1" si="159"/>
        <v/>
      </c>
      <c r="N94" s="44" t="str">
        <f ca="1">IF(B94&lt;&gt;"",IF(L94="NO",VLOOKUP(G94,'Players Stats'!$C$88:$I$127,7),""),"")</f>
        <v/>
      </c>
      <c r="O94" s="44" t="str">
        <f t="shared" ca="1" si="160"/>
        <v/>
      </c>
      <c r="P94" s="27" t="str">
        <f t="shared" ca="1" si="161"/>
        <v/>
      </c>
      <c r="Q94" s="44" t="str">
        <f ca="1">IF(L94="NO",VLOOKUP(G94,'Players Stats'!$C$88:$H$127,7-'Semi 2'!O94),"")</f>
        <v/>
      </c>
      <c r="R94" s="44" t="str">
        <f t="shared" ca="1" si="162"/>
        <v/>
      </c>
      <c r="S94" s="27" t="str">
        <f t="shared" ca="1" si="163"/>
        <v/>
      </c>
      <c r="T94" s="44" t="str">
        <f ca="1">IF(S94="","",IF(S94&lt;=VLOOKUP(G94,'Players Stats'!$C$88:$L$127,10),"YES","NO"))</f>
        <v/>
      </c>
      <c r="U94" s="27" t="str">
        <f t="shared" ca="1" si="164"/>
        <v/>
      </c>
      <c r="V94" s="44" t="str">
        <f ca="1">IF(T94="YES",IF(U94&lt;=VLOOKUP(G94,'Players Stats'!$C$88:$H$127,6),1,0),"")</f>
        <v/>
      </c>
      <c r="W94" s="27" t="str">
        <f t="shared" ca="1" si="165"/>
        <v/>
      </c>
      <c r="X94" s="44" t="str">
        <f ca="1">IF(AND(T94="YES",W94&lt;&gt;""),IF(W94&lt;=VLOOKUP(G94,'Players Stats'!$C$88:$H$127,6),1,0),"")</f>
        <v/>
      </c>
      <c r="Y94" s="27" t="str">
        <f t="shared" ca="1" si="166"/>
        <v/>
      </c>
      <c r="Z94" s="44" t="str">
        <f ca="1">IF(Y94="","",IF(Y94&lt;=Simulation!$K$7,"YES","NO"))</f>
        <v/>
      </c>
      <c r="AA94" s="27" t="str">
        <f t="shared" ca="1" si="167"/>
        <v/>
      </c>
      <c r="AB94" s="44" t="str">
        <f ca="1">IF(Z94="NO",IF(AA94&lt;=Simulation!$K$9,D94,E94),"")</f>
        <v/>
      </c>
      <c r="AD94" s="44" t="str">
        <f t="shared" ca="1" si="168"/>
        <v/>
      </c>
      <c r="AE94" s="6" t="str">
        <f t="shared" ca="1" si="169"/>
        <v/>
      </c>
      <c r="AF94" s="44" t="str">
        <f t="shared" ca="1" si="170"/>
        <v/>
      </c>
      <c r="AH94" s="44" t="str">
        <f t="shared" ca="1" si="171"/>
        <v/>
      </c>
      <c r="AI94" s="44" t="str">
        <f t="shared" ca="1" si="172"/>
        <v/>
      </c>
      <c r="AJ94" s="44" t="str">
        <f t="shared" ca="1" si="173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74"/>
        <v/>
      </c>
      <c r="AO94" s="44" t="str">
        <f t="shared" ca="1" si="175"/>
        <v/>
      </c>
      <c r="AP94" s="27" t="str">
        <f t="shared" ca="1" si="176"/>
        <v/>
      </c>
      <c r="AQ94" s="44" t="str">
        <f t="shared" ca="1" si="177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78"/>
        <v/>
      </c>
      <c r="AU94" s="44" t="str">
        <f ca="1">IF(AL94&lt;&gt;"",VLOOKUP('Semi 2'!AQ94-5*('Semi 2'!AN94-1),'Players Stats'!$B$136:$J$140,1+AO94),"")</f>
        <v/>
      </c>
      <c r="AV94" s="44" t="str">
        <f t="shared" ca="1" si="179"/>
        <v/>
      </c>
      <c r="AW94" s="27" t="str">
        <f t="shared" ca="1" si="180"/>
        <v/>
      </c>
      <c r="AX94" s="44" t="str">
        <f ca="1">IF(AL94&lt;&gt;"",IF(AV94="NO",VLOOKUP(AQ94,'Players Stats'!$C$88:$I$127,7),""),"")</f>
        <v/>
      </c>
      <c r="AY94" s="44" t="str">
        <f t="shared" ca="1" si="181"/>
        <v/>
      </c>
      <c r="AZ94" s="27" t="str">
        <f t="shared" ca="1" si="182"/>
        <v/>
      </c>
      <c r="BA94" s="44" t="str">
        <f ca="1">IF(AV94="NO",VLOOKUP(AQ94,'Players Stats'!$C$88:$H$127,7-'Semi 2'!AY94),"")</f>
        <v/>
      </c>
      <c r="BB94" s="44" t="str">
        <f t="shared" ca="1" si="183"/>
        <v/>
      </c>
      <c r="BC94" s="27" t="str">
        <f t="shared" ca="1" si="184"/>
        <v/>
      </c>
      <c r="BD94" s="44" t="str">
        <f ca="1">IF(BC94="","",IF(BC94&lt;=VLOOKUP(AQ94,'Players Stats'!$C$88:$L$127,10),"YES","NO"))</f>
        <v/>
      </c>
      <c r="BE94" s="27" t="str">
        <f t="shared" ca="1" si="185"/>
        <v/>
      </c>
      <c r="BF94" s="44" t="str">
        <f ca="1">IF(BD94="YES",IF(BE94&lt;=VLOOKUP(AQ94,'Players Stats'!$C$88:$H$127,6),1,0),"")</f>
        <v/>
      </c>
      <c r="BG94" s="27" t="str">
        <f t="shared" ca="1" si="186"/>
        <v/>
      </c>
      <c r="BH94" s="44" t="str">
        <f ca="1">IF(AND(BD94="YES",BG94&lt;&gt;""),IF(BG94&lt;=VLOOKUP(AQ94,'Players Stats'!$C$88:$H$127,6),1,0),"")</f>
        <v/>
      </c>
      <c r="BI94" s="27" t="str">
        <f t="shared" ca="1" si="187"/>
        <v/>
      </c>
      <c r="BJ94" s="44" t="str">
        <f ca="1">IF(BI94="","",IF(BI94&lt;=Simulation!$K$7,"YES","NO"))</f>
        <v/>
      </c>
      <c r="BK94" s="27" t="str">
        <f t="shared" ca="1" si="188"/>
        <v/>
      </c>
      <c r="BL94" s="44" t="str">
        <f ca="1">IF(BJ94="NO",IF(BK94&lt;=Simulation!$K$9,AN94,AO94),"")</f>
        <v/>
      </c>
      <c r="BN94" s="44" t="str">
        <f t="shared" ca="1" si="189"/>
        <v/>
      </c>
      <c r="BO94" s="6" t="str">
        <f t="shared" ca="1" si="190"/>
        <v/>
      </c>
      <c r="BP94" s="44" t="str">
        <f t="shared" ca="1" si="191"/>
        <v/>
      </c>
      <c r="BR94" s="44" t="str">
        <f t="shared" ca="1" si="192"/>
        <v/>
      </c>
      <c r="BS94" s="44" t="str">
        <f t="shared" ca="1" si="193"/>
        <v/>
      </c>
      <c r="BT94" s="44" t="str">
        <f t="shared" ca="1" si="194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195"/>
        <v/>
      </c>
      <c r="BY94" s="44" t="str">
        <f t="shared" ca="1" si="196"/>
        <v/>
      </c>
      <c r="BZ94" s="27" t="str">
        <f t="shared" ca="1" si="197"/>
        <v/>
      </c>
      <c r="CA94" s="44" t="str">
        <f t="shared" ca="1" si="198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199"/>
        <v/>
      </c>
      <c r="CE94" s="44" t="str">
        <f ca="1">IF(BV94&lt;&gt;"",VLOOKUP('Semi 2'!CA94-5*('Semi 2'!BX94-1),'Players Stats'!$B$136:$J$140,1+BY94),"")</f>
        <v/>
      </c>
      <c r="CF94" s="44" t="str">
        <f t="shared" ca="1" si="200"/>
        <v/>
      </c>
      <c r="CG94" s="27" t="str">
        <f t="shared" ca="1" si="201"/>
        <v/>
      </c>
      <c r="CH94" s="44" t="str">
        <f ca="1">IF(BV94&lt;&gt;"",IF(CF94="NO",VLOOKUP(CA94,'Players Stats'!$C$88:$I$127,7),""),"")</f>
        <v/>
      </c>
      <c r="CI94" s="44" t="str">
        <f t="shared" ca="1" si="202"/>
        <v/>
      </c>
      <c r="CJ94" s="27" t="str">
        <f t="shared" ca="1" si="203"/>
        <v/>
      </c>
      <c r="CK94" s="44" t="str">
        <f ca="1">IF(CF94="NO",VLOOKUP(CA94,'Players Stats'!$C$88:$H$127,7-'Semi 2'!CI94),"")</f>
        <v/>
      </c>
      <c r="CL94" s="44" t="str">
        <f t="shared" ca="1" si="204"/>
        <v/>
      </c>
      <c r="CM94" s="27" t="str">
        <f t="shared" ca="1" si="205"/>
        <v/>
      </c>
      <c r="CN94" s="44" t="str">
        <f ca="1">IF(CM94="","",IF(CM94&lt;=VLOOKUP(CA94,'Players Stats'!$C$88:$L$127,10),"YES","NO"))</f>
        <v/>
      </c>
      <c r="CO94" s="27" t="str">
        <f t="shared" ca="1" si="206"/>
        <v/>
      </c>
      <c r="CP94" s="44" t="str">
        <f ca="1">IF(CN94="YES",IF(CO94&lt;=VLOOKUP(CA94,'Players Stats'!$C$88:$H$127,6),1,0),"")</f>
        <v/>
      </c>
      <c r="CQ94" s="27" t="str">
        <f t="shared" ca="1" si="207"/>
        <v/>
      </c>
      <c r="CR94" s="44" t="str">
        <f ca="1">IF(AND(CN94="YES",CQ94&lt;&gt;""),IF(CQ94&lt;=VLOOKUP(CA94,'Players Stats'!$C$88:$H$127,6),1,0),"")</f>
        <v/>
      </c>
      <c r="CS94" s="27" t="str">
        <f t="shared" ca="1" si="208"/>
        <v/>
      </c>
      <c r="CT94" s="44" t="str">
        <f ca="1">IF(CS94="","",IF(CS94&lt;=Simulation!$K$7,"YES","NO"))</f>
        <v/>
      </c>
      <c r="CU94" s="27" t="str">
        <f t="shared" ca="1" si="209"/>
        <v/>
      </c>
      <c r="CV94" s="44" t="str">
        <f ca="1">IF(CT94="NO",IF(CU94&lt;=Simulation!$K$9,BX94,BY94),"")</f>
        <v/>
      </c>
      <c r="CX94" s="44" t="str">
        <f t="shared" ca="1" si="210"/>
        <v/>
      </c>
      <c r="CY94" s="6" t="str">
        <f t="shared" ca="1" si="211"/>
        <v/>
      </c>
      <c r="CZ94" s="44" t="str">
        <f t="shared" ca="1" si="212"/>
        <v/>
      </c>
      <c r="DB94" s="44" t="str">
        <f t="shared" ca="1" si="213"/>
        <v/>
      </c>
      <c r="DC94" s="44" t="str">
        <f t="shared" ca="1" si="214"/>
        <v/>
      </c>
      <c r="DD94" s="44" t="str">
        <f t="shared" ca="1" si="215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16"/>
        <v/>
      </c>
      <c r="DI94" s="44" t="str">
        <f t="shared" ca="1" si="217"/>
        <v/>
      </c>
      <c r="DJ94" s="27" t="str">
        <f t="shared" ca="1" si="218"/>
        <v/>
      </c>
      <c r="DK94" s="44" t="str">
        <f t="shared" ca="1" si="219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20"/>
        <v/>
      </c>
      <c r="DO94" s="44" t="str">
        <f ca="1">IF(DF94&lt;&gt;"",VLOOKUP('Semi 2'!DK94-5*('Semi 2'!DH94-1),'Players Stats'!$B$136:$J$140,1+DI94),"")</f>
        <v/>
      </c>
      <c r="DP94" s="44" t="str">
        <f t="shared" ca="1" si="221"/>
        <v/>
      </c>
      <c r="DQ94" s="27" t="str">
        <f t="shared" ca="1" si="222"/>
        <v/>
      </c>
      <c r="DR94" s="44" t="str">
        <f ca="1">IF(DF94&lt;&gt;"",IF(DP94="NO",VLOOKUP(DK94,'Players Stats'!$C$88:$I$127,7),""),"")</f>
        <v/>
      </c>
      <c r="DS94" s="44" t="str">
        <f t="shared" ca="1" si="223"/>
        <v/>
      </c>
      <c r="DT94" s="27" t="str">
        <f t="shared" ca="1" si="224"/>
        <v/>
      </c>
      <c r="DU94" s="44" t="str">
        <f ca="1">IF(DP94="NO",VLOOKUP(DK94,'Players Stats'!$C$88:$H$127,7-'Semi 2'!DS94),"")</f>
        <v/>
      </c>
      <c r="DV94" s="44" t="str">
        <f t="shared" ca="1" si="225"/>
        <v/>
      </c>
      <c r="DW94" s="27" t="str">
        <f t="shared" ca="1" si="226"/>
        <v/>
      </c>
      <c r="DX94" s="44" t="str">
        <f ca="1">IF(DW94="","",IF(DW94&lt;=VLOOKUP(DK94,'Players Stats'!$C$88:$L$127,10),"YES","NO"))</f>
        <v/>
      </c>
      <c r="DY94" s="27" t="str">
        <f t="shared" ca="1" si="227"/>
        <v/>
      </c>
      <c r="DZ94" s="44" t="str">
        <f ca="1">IF(DX94="YES",IF(DY94&lt;=VLOOKUP(DK94,'Players Stats'!$C$88:$H$127,6),1,0),"")</f>
        <v/>
      </c>
      <c r="EA94" s="27" t="str">
        <f t="shared" ca="1" si="228"/>
        <v/>
      </c>
      <c r="EB94" s="44" t="str">
        <f ca="1">IF(AND(DX94="YES",EA94&lt;&gt;""),IF(EA94&lt;=VLOOKUP(DK94,'Players Stats'!$C$88:$H$127,6),1,0),"")</f>
        <v/>
      </c>
      <c r="EC94" s="27" t="str">
        <f t="shared" ca="1" si="229"/>
        <v/>
      </c>
      <c r="ED94" s="44" t="str">
        <f ca="1">IF(EC94="","",IF(EC94&lt;=Simulation!$K$7,"YES","NO"))</f>
        <v/>
      </c>
      <c r="EE94" s="27" t="str">
        <f t="shared" ca="1" si="230"/>
        <v/>
      </c>
      <c r="EF94" s="44" t="str">
        <f ca="1">IF(ED94="NO",IF(EE94&lt;=Simulation!$K$9,DH94,DI94),"")</f>
        <v/>
      </c>
      <c r="EH94" s="44" t="str">
        <f t="shared" ca="1" si="231"/>
        <v/>
      </c>
      <c r="EI94" s="6" t="str">
        <f t="shared" ca="1" si="232"/>
        <v/>
      </c>
      <c r="EJ94" s="44" t="str">
        <f t="shared" ca="1" si="233"/>
        <v/>
      </c>
      <c r="EL94" s="44" t="str">
        <f t="shared" ca="1" si="234"/>
        <v/>
      </c>
      <c r="EM94" s="44" t="str">
        <f t="shared" ca="1" si="235"/>
        <v/>
      </c>
      <c r="EN94" s="44" t="str">
        <f t="shared" ca="1" si="236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53"/>
        <v/>
      </c>
      <c r="E95" s="44" t="str">
        <f t="shared" ca="1" si="154"/>
        <v/>
      </c>
      <c r="F95" s="27" t="str">
        <f t="shared" ca="1" si="155"/>
        <v/>
      </c>
      <c r="G95" s="44" t="str">
        <f t="shared" ca="1" si="156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27" t="str">
        <f t="shared" ca="1" si="157"/>
        <v/>
      </c>
      <c r="K95" s="44" t="str">
        <f ca="1">IF(B95&lt;&gt;"",VLOOKUP('Semi 2'!G95-5*('Semi 2'!D95-1),'Players Stats'!$B$136:$J$140,1+E95),"")</f>
        <v/>
      </c>
      <c r="L95" s="44" t="str">
        <f t="shared" ca="1" si="158"/>
        <v/>
      </c>
      <c r="M95" s="27" t="str">
        <f t="shared" ca="1" si="159"/>
        <v/>
      </c>
      <c r="N95" s="44" t="str">
        <f ca="1">IF(B95&lt;&gt;"",IF(L95="NO",VLOOKUP(G95,'Players Stats'!$C$88:$I$127,7),""),"")</f>
        <v/>
      </c>
      <c r="O95" s="44" t="str">
        <f t="shared" ca="1" si="160"/>
        <v/>
      </c>
      <c r="P95" s="27" t="str">
        <f t="shared" ca="1" si="161"/>
        <v/>
      </c>
      <c r="Q95" s="44" t="str">
        <f ca="1">IF(L95="NO",VLOOKUP(G95,'Players Stats'!$C$88:$H$127,7-'Semi 2'!O95),"")</f>
        <v/>
      </c>
      <c r="R95" s="44" t="str">
        <f t="shared" ca="1" si="162"/>
        <v/>
      </c>
      <c r="S95" s="27" t="str">
        <f t="shared" ca="1" si="163"/>
        <v/>
      </c>
      <c r="T95" s="44" t="str">
        <f ca="1">IF(S95="","",IF(S95&lt;=VLOOKUP(G95,'Players Stats'!$C$88:$L$127,10),"YES","NO"))</f>
        <v/>
      </c>
      <c r="U95" s="27" t="str">
        <f t="shared" ca="1" si="164"/>
        <v/>
      </c>
      <c r="V95" s="44" t="str">
        <f ca="1">IF(T95="YES",IF(U95&lt;=VLOOKUP(G95,'Players Stats'!$C$88:$H$127,6),1,0),"")</f>
        <v/>
      </c>
      <c r="W95" s="27" t="str">
        <f t="shared" ca="1" si="165"/>
        <v/>
      </c>
      <c r="X95" s="44" t="str">
        <f ca="1">IF(AND(T95="YES",W95&lt;&gt;""),IF(W95&lt;=VLOOKUP(G95,'Players Stats'!$C$88:$H$127,6),1,0),"")</f>
        <v/>
      </c>
      <c r="Y95" s="27" t="str">
        <f t="shared" ca="1" si="166"/>
        <v/>
      </c>
      <c r="Z95" s="44" t="str">
        <f ca="1">IF(Y95="","",IF(Y95&lt;=Simulation!$K$7,"YES","NO"))</f>
        <v/>
      </c>
      <c r="AA95" s="27" t="str">
        <f t="shared" ca="1" si="167"/>
        <v/>
      </c>
      <c r="AB95" s="44" t="str">
        <f ca="1">IF(Z95="NO",IF(AA95&lt;=Simulation!$K$9,D95,E95),"")</f>
        <v/>
      </c>
      <c r="AD95" s="44" t="str">
        <f t="shared" ca="1" si="168"/>
        <v/>
      </c>
      <c r="AE95" s="6" t="str">
        <f t="shared" ca="1" si="169"/>
        <v/>
      </c>
      <c r="AF95" s="44" t="str">
        <f t="shared" ca="1" si="170"/>
        <v/>
      </c>
      <c r="AH95" s="44" t="str">
        <f t="shared" ca="1" si="171"/>
        <v/>
      </c>
      <c r="AI95" s="44" t="str">
        <f t="shared" ca="1" si="172"/>
        <v/>
      </c>
      <c r="AJ95" s="44" t="str">
        <f t="shared" ca="1" si="173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74"/>
        <v/>
      </c>
      <c r="AO95" s="44" t="str">
        <f t="shared" ca="1" si="175"/>
        <v/>
      </c>
      <c r="AP95" s="27" t="str">
        <f t="shared" ca="1" si="176"/>
        <v/>
      </c>
      <c r="AQ95" s="44" t="str">
        <f t="shared" ca="1" si="177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78"/>
        <v/>
      </c>
      <c r="AU95" s="44" t="str">
        <f ca="1">IF(AL95&lt;&gt;"",VLOOKUP('Semi 2'!AQ95-5*('Semi 2'!AN95-1),'Players Stats'!$B$136:$J$140,1+AO95),"")</f>
        <v/>
      </c>
      <c r="AV95" s="44" t="str">
        <f t="shared" ca="1" si="179"/>
        <v/>
      </c>
      <c r="AW95" s="27" t="str">
        <f t="shared" ca="1" si="180"/>
        <v/>
      </c>
      <c r="AX95" s="44" t="str">
        <f ca="1">IF(AL95&lt;&gt;"",IF(AV95="NO",VLOOKUP(AQ95,'Players Stats'!$C$88:$I$127,7),""),"")</f>
        <v/>
      </c>
      <c r="AY95" s="44" t="str">
        <f t="shared" ca="1" si="181"/>
        <v/>
      </c>
      <c r="AZ95" s="27" t="str">
        <f t="shared" ca="1" si="182"/>
        <v/>
      </c>
      <c r="BA95" s="44" t="str">
        <f ca="1">IF(AV95="NO",VLOOKUP(AQ95,'Players Stats'!$C$88:$H$127,7-'Semi 2'!AY95),"")</f>
        <v/>
      </c>
      <c r="BB95" s="44" t="str">
        <f t="shared" ca="1" si="183"/>
        <v/>
      </c>
      <c r="BC95" s="27" t="str">
        <f t="shared" ca="1" si="184"/>
        <v/>
      </c>
      <c r="BD95" s="44" t="str">
        <f ca="1">IF(BC95="","",IF(BC95&lt;=VLOOKUP(AQ95,'Players Stats'!$C$88:$L$127,10),"YES","NO"))</f>
        <v/>
      </c>
      <c r="BE95" s="27" t="str">
        <f t="shared" ca="1" si="185"/>
        <v/>
      </c>
      <c r="BF95" s="44" t="str">
        <f ca="1">IF(BD95="YES",IF(BE95&lt;=VLOOKUP(AQ95,'Players Stats'!$C$88:$H$127,6),1,0),"")</f>
        <v/>
      </c>
      <c r="BG95" s="27" t="str">
        <f t="shared" ca="1" si="186"/>
        <v/>
      </c>
      <c r="BH95" s="44" t="str">
        <f ca="1">IF(AND(BD95="YES",BG95&lt;&gt;""),IF(BG95&lt;=VLOOKUP(AQ95,'Players Stats'!$C$88:$H$127,6),1,0),"")</f>
        <v/>
      </c>
      <c r="BI95" s="27" t="str">
        <f t="shared" ca="1" si="187"/>
        <v/>
      </c>
      <c r="BJ95" s="44" t="str">
        <f ca="1">IF(BI95="","",IF(BI95&lt;=Simulation!$K$7,"YES","NO"))</f>
        <v/>
      </c>
      <c r="BK95" s="27" t="str">
        <f t="shared" ca="1" si="188"/>
        <v/>
      </c>
      <c r="BL95" s="44" t="str">
        <f ca="1">IF(BJ95="NO",IF(BK95&lt;=Simulation!$K$9,AN95,AO95),"")</f>
        <v/>
      </c>
      <c r="BN95" s="44" t="str">
        <f t="shared" ca="1" si="189"/>
        <v/>
      </c>
      <c r="BO95" s="6" t="str">
        <f t="shared" ca="1" si="190"/>
        <v/>
      </c>
      <c r="BP95" s="44" t="str">
        <f t="shared" ca="1" si="191"/>
        <v/>
      </c>
      <c r="BR95" s="44" t="str">
        <f t="shared" ca="1" si="192"/>
        <v/>
      </c>
      <c r="BS95" s="44" t="str">
        <f t="shared" ca="1" si="193"/>
        <v/>
      </c>
      <c r="BT95" s="44" t="str">
        <f t="shared" ca="1" si="194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195"/>
        <v/>
      </c>
      <c r="BY95" s="44" t="str">
        <f t="shared" ca="1" si="196"/>
        <v/>
      </c>
      <c r="BZ95" s="27" t="str">
        <f t="shared" ca="1" si="197"/>
        <v/>
      </c>
      <c r="CA95" s="44" t="str">
        <f t="shared" ca="1" si="198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199"/>
        <v/>
      </c>
      <c r="CE95" s="44" t="str">
        <f ca="1">IF(BV95&lt;&gt;"",VLOOKUP('Semi 2'!CA95-5*('Semi 2'!BX95-1),'Players Stats'!$B$136:$J$140,1+BY95),"")</f>
        <v/>
      </c>
      <c r="CF95" s="44" t="str">
        <f t="shared" ca="1" si="200"/>
        <v/>
      </c>
      <c r="CG95" s="27" t="str">
        <f t="shared" ca="1" si="201"/>
        <v/>
      </c>
      <c r="CH95" s="44" t="str">
        <f ca="1">IF(BV95&lt;&gt;"",IF(CF95="NO",VLOOKUP(CA95,'Players Stats'!$C$88:$I$127,7),""),"")</f>
        <v/>
      </c>
      <c r="CI95" s="44" t="str">
        <f t="shared" ca="1" si="202"/>
        <v/>
      </c>
      <c r="CJ95" s="27" t="str">
        <f t="shared" ca="1" si="203"/>
        <v/>
      </c>
      <c r="CK95" s="44" t="str">
        <f ca="1">IF(CF95="NO",VLOOKUP(CA95,'Players Stats'!$C$88:$H$127,7-'Semi 2'!CI95),"")</f>
        <v/>
      </c>
      <c r="CL95" s="44" t="str">
        <f t="shared" ca="1" si="204"/>
        <v/>
      </c>
      <c r="CM95" s="27" t="str">
        <f t="shared" ca="1" si="205"/>
        <v/>
      </c>
      <c r="CN95" s="44" t="str">
        <f ca="1">IF(CM95="","",IF(CM95&lt;=VLOOKUP(CA95,'Players Stats'!$C$88:$L$127,10),"YES","NO"))</f>
        <v/>
      </c>
      <c r="CO95" s="27" t="str">
        <f t="shared" ca="1" si="206"/>
        <v/>
      </c>
      <c r="CP95" s="44" t="str">
        <f ca="1">IF(CN95="YES",IF(CO95&lt;=VLOOKUP(CA95,'Players Stats'!$C$88:$H$127,6),1,0),"")</f>
        <v/>
      </c>
      <c r="CQ95" s="27" t="str">
        <f t="shared" ca="1" si="207"/>
        <v/>
      </c>
      <c r="CR95" s="44" t="str">
        <f ca="1">IF(AND(CN95="YES",CQ95&lt;&gt;""),IF(CQ95&lt;=VLOOKUP(CA95,'Players Stats'!$C$88:$H$127,6),1,0),"")</f>
        <v/>
      </c>
      <c r="CS95" s="27" t="str">
        <f t="shared" ca="1" si="208"/>
        <v/>
      </c>
      <c r="CT95" s="44" t="str">
        <f ca="1">IF(CS95="","",IF(CS95&lt;=Simulation!$K$7,"YES","NO"))</f>
        <v/>
      </c>
      <c r="CU95" s="27" t="str">
        <f t="shared" ca="1" si="209"/>
        <v/>
      </c>
      <c r="CV95" s="44" t="str">
        <f ca="1">IF(CT95="NO",IF(CU95&lt;=Simulation!$K$9,BX95,BY95),"")</f>
        <v/>
      </c>
      <c r="CX95" s="44" t="str">
        <f t="shared" ca="1" si="210"/>
        <v/>
      </c>
      <c r="CY95" s="6" t="str">
        <f t="shared" ca="1" si="211"/>
        <v/>
      </c>
      <c r="CZ95" s="44" t="str">
        <f t="shared" ca="1" si="212"/>
        <v/>
      </c>
      <c r="DB95" s="44" t="str">
        <f t="shared" ca="1" si="213"/>
        <v/>
      </c>
      <c r="DC95" s="44" t="str">
        <f t="shared" ca="1" si="214"/>
        <v/>
      </c>
      <c r="DD95" s="44" t="str">
        <f t="shared" ca="1" si="215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16"/>
        <v/>
      </c>
      <c r="DI95" s="44" t="str">
        <f t="shared" ca="1" si="217"/>
        <v/>
      </c>
      <c r="DJ95" s="27" t="str">
        <f t="shared" ca="1" si="218"/>
        <v/>
      </c>
      <c r="DK95" s="44" t="str">
        <f t="shared" ca="1" si="219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20"/>
        <v/>
      </c>
      <c r="DO95" s="44" t="str">
        <f ca="1">IF(DF95&lt;&gt;"",VLOOKUP('Semi 2'!DK95-5*('Semi 2'!DH95-1),'Players Stats'!$B$136:$J$140,1+DI95),"")</f>
        <v/>
      </c>
      <c r="DP95" s="44" t="str">
        <f t="shared" ca="1" si="221"/>
        <v/>
      </c>
      <c r="DQ95" s="27" t="str">
        <f t="shared" ca="1" si="222"/>
        <v/>
      </c>
      <c r="DR95" s="44" t="str">
        <f ca="1">IF(DF95&lt;&gt;"",IF(DP95="NO",VLOOKUP(DK95,'Players Stats'!$C$88:$I$127,7),""),"")</f>
        <v/>
      </c>
      <c r="DS95" s="44" t="str">
        <f t="shared" ca="1" si="223"/>
        <v/>
      </c>
      <c r="DT95" s="27" t="str">
        <f t="shared" ca="1" si="224"/>
        <v/>
      </c>
      <c r="DU95" s="44" t="str">
        <f ca="1">IF(DP95="NO",VLOOKUP(DK95,'Players Stats'!$C$88:$H$127,7-'Semi 2'!DS95),"")</f>
        <v/>
      </c>
      <c r="DV95" s="44" t="str">
        <f t="shared" ca="1" si="225"/>
        <v/>
      </c>
      <c r="DW95" s="27" t="str">
        <f t="shared" ca="1" si="226"/>
        <v/>
      </c>
      <c r="DX95" s="44" t="str">
        <f ca="1">IF(DW95="","",IF(DW95&lt;=VLOOKUP(DK95,'Players Stats'!$C$88:$L$127,10),"YES","NO"))</f>
        <v/>
      </c>
      <c r="DY95" s="27" t="str">
        <f t="shared" ca="1" si="227"/>
        <v/>
      </c>
      <c r="DZ95" s="44" t="str">
        <f ca="1">IF(DX95="YES",IF(DY95&lt;=VLOOKUP(DK95,'Players Stats'!$C$88:$H$127,6),1,0),"")</f>
        <v/>
      </c>
      <c r="EA95" s="27" t="str">
        <f t="shared" ca="1" si="228"/>
        <v/>
      </c>
      <c r="EB95" s="44" t="str">
        <f ca="1">IF(AND(DX95="YES",EA95&lt;&gt;""),IF(EA95&lt;=VLOOKUP(DK95,'Players Stats'!$C$88:$H$127,6),1,0),"")</f>
        <v/>
      </c>
      <c r="EC95" s="27" t="str">
        <f t="shared" ca="1" si="229"/>
        <v/>
      </c>
      <c r="ED95" s="44" t="str">
        <f ca="1">IF(EC95="","",IF(EC95&lt;=Simulation!$K$7,"YES","NO"))</f>
        <v/>
      </c>
      <c r="EE95" s="27" t="str">
        <f t="shared" ca="1" si="230"/>
        <v/>
      </c>
      <c r="EF95" s="44" t="str">
        <f ca="1">IF(ED95="NO",IF(EE95&lt;=Simulation!$K$9,DH95,DI95),"")</f>
        <v/>
      </c>
      <c r="EH95" s="44" t="str">
        <f t="shared" ca="1" si="231"/>
        <v/>
      </c>
      <c r="EI95" s="6" t="str">
        <f t="shared" ca="1" si="232"/>
        <v/>
      </c>
      <c r="EJ95" s="44" t="str">
        <f t="shared" ca="1" si="233"/>
        <v/>
      </c>
      <c r="EL95" s="44" t="str">
        <f t="shared" ca="1" si="234"/>
        <v/>
      </c>
      <c r="EM95" s="44" t="str">
        <f t="shared" ca="1" si="235"/>
        <v/>
      </c>
      <c r="EN95" s="44" t="str">
        <f t="shared" ca="1" si="236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53"/>
        <v/>
      </c>
      <c r="E96" s="44" t="str">
        <f t="shared" ca="1" si="154"/>
        <v/>
      </c>
      <c r="F96" s="27" t="str">
        <f t="shared" ca="1" si="155"/>
        <v/>
      </c>
      <c r="G96" s="44" t="str">
        <f t="shared" ca="1" si="156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27" t="str">
        <f t="shared" ca="1" si="157"/>
        <v/>
      </c>
      <c r="K96" s="44" t="str">
        <f ca="1">IF(B96&lt;&gt;"",VLOOKUP('Semi 2'!G96-5*('Semi 2'!D96-1),'Players Stats'!$B$136:$J$140,1+E96),"")</f>
        <v/>
      </c>
      <c r="L96" s="44" t="str">
        <f t="shared" ca="1" si="158"/>
        <v/>
      </c>
      <c r="M96" s="27" t="str">
        <f t="shared" ca="1" si="159"/>
        <v/>
      </c>
      <c r="N96" s="44" t="str">
        <f ca="1">IF(B96&lt;&gt;"",IF(L96="NO",VLOOKUP(G96,'Players Stats'!$C$88:$I$127,7),""),"")</f>
        <v/>
      </c>
      <c r="O96" s="44" t="str">
        <f t="shared" ca="1" si="160"/>
        <v/>
      </c>
      <c r="P96" s="27" t="str">
        <f t="shared" ca="1" si="161"/>
        <v/>
      </c>
      <c r="Q96" s="44" t="str">
        <f ca="1">IF(L96="NO",VLOOKUP(G96,'Players Stats'!$C$88:$H$127,7-'Semi 2'!O96),"")</f>
        <v/>
      </c>
      <c r="R96" s="44" t="str">
        <f t="shared" ca="1" si="162"/>
        <v/>
      </c>
      <c r="S96" s="27" t="str">
        <f t="shared" ca="1" si="163"/>
        <v/>
      </c>
      <c r="T96" s="44" t="str">
        <f ca="1">IF(S96="","",IF(S96&lt;=VLOOKUP(G96,'Players Stats'!$C$88:$L$127,10),"YES","NO"))</f>
        <v/>
      </c>
      <c r="U96" s="27" t="str">
        <f t="shared" ca="1" si="164"/>
        <v/>
      </c>
      <c r="V96" s="44" t="str">
        <f ca="1">IF(T96="YES",IF(U96&lt;=VLOOKUP(G96,'Players Stats'!$C$88:$H$127,6),1,0),"")</f>
        <v/>
      </c>
      <c r="W96" s="27" t="str">
        <f t="shared" ca="1" si="165"/>
        <v/>
      </c>
      <c r="X96" s="44" t="str">
        <f ca="1">IF(AND(T96="YES",W96&lt;&gt;""),IF(W96&lt;=VLOOKUP(G96,'Players Stats'!$C$88:$H$127,6),1,0),"")</f>
        <v/>
      </c>
      <c r="Y96" s="27" t="str">
        <f t="shared" ca="1" si="166"/>
        <v/>
      </c>
      <c r="Z96" s="44" t="str">
        <f ca="1">IF(Y96="","",IF(Y96&lt;=Simulation!$K$7,"YES","NO"))</f>
        <v/>
      </c>
      <c r="AA96" s="27" t="str">
        <f t="shared" ca="1" si="167"/>
        <v/>
      </c>
      <c r="AB96" s="44" t="str">
        <f ca="1">IF(Z96="NO",IF(AA96&lt;=Simulation!$K$9,D96,E96),"")</f>
        <v/>
      </c>
      <c r="AD96" s="44" t="str">
        <f t="shared" ca="1" si="168"/>
        <v/>
      </c>
      <c r="AE96" s="6" t="str">
        <f t="shared" ca="1" si="169"/>
        <v/>
      </c>
      <c r="AF96" s="44" t="str">
        <f t="shared" ca="1" si="170"/>
        <v/>
      </c>
      <c r="AH96" s="44" t="str">
        <f t="shared" ca="1" si="171"/>
        <v/>
      </c>
      <c r="AI96" s="44" t="str">
        <f t="shared" ca="1" si="172"/>
        <v/>
      </c>
      <c r="AJ96" s="44" t="str">
        <f t="shared" ca="1" si="173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74"/>
        <v/>
      </c>
      <c r="AO96" s="44" t="str">
        <f t="shared" ca="1" si="175"/>
        <v/>
      </c>
      <c r="AP96" s="27" t="str">
        <f t="shared" ca="1" si="176"/>
        <v/>
      </c>
      <c r="AQ96" s="44" t="str">
        <f t="shared" ca="1" si="177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78"/>
        <v/>
      </c>
      <c r="AU96" s="44" t="str">
        <f ca="1">IF(AL96&lt;&gt;"",VLOOKUP('Semi 2'!AQ96-5*('Semi 2'!AN96-1),'Players Stats'!$B$136:$J$140,1+AO96),"")</f>
        <v/>
      </c>
      <c r="AV96" s="44" t="str">
        <f t="shared" ca="1" si="179"/>
        <v/>
      </c>
      <c r="AW96" s="27" t="str">
        <f t="shared" ca="1" si="180"/>
        <v/>
      </c>
      <c r="AX96" s="44" t="str">
        <f ca="1">IF(AL96&lt;&gt;"",IF(AV96="NO",VLOOKUP(AQ96,'Players Stats'!$C$88:$I$127,7),""),"")</f>
        <v/>
      </c>
      <c r="AY96" s="44" t="str">
        <f t="shared" ca="1" si="181"/>
        <v/>
      </c>
      <c r="AZ96" s="27" t="str">
        <f t="shared" ca="1" si="182"/>
        <v/>
      </c>
      <c r="BA96" s="44" t="str">
        <f ca="1">IF(AV96="NO",VLOOKUP(AQ96,'Players Stats'!$C$88:$H$127,7-'Semi 2'!AY96),"")</f>
        <v/>
      </c>
      <c r="BB96" s="44" t="str">
        <f t="shared" ca="1" si="183"/>
        <v/>
      </c>
      <c r="BC96" s="27" t="str">
        <f t="shared" ca="1" si="184"/>
        <v/>
      </c>
      <c r="BD96" s="44" t="str">
        <f ca="1">IF(BC96="","",IF(BC96&lt;=VLOOKUP(AQ96,'Players Stats'!$C$88:$L$127,10),"YES","NO"))</f>
        <v/>
      </c>
      <c r="BE96" s="27" t="str">
        <f t="shared" ca="1" si="185"/>
        <v/>
      </c>
      <c r="BF96" s="44" t="str">
        <f ca="1">IF(BD96="YES",IF(BE96&lt;=VLOOKUP(AQ96,'Players Stats'!$C$88:$H$127,6),1,0),"")</f>
        <v/>
      </c>
      <c r="BG96" s="27" t="str">
        <f t="shared" ca="1" si="186"/>
        <v/>
      </c>
      <c r="BH96" s="44" t="str">
        <f ca="1">IF(AND(BD96="YES",BG96&lt;&gt;""),IF(BG96&lt;=VLOOKUP(AQ96,'Players Stats'!$C$88:$H$127,6),1,0),"")</f>
        <v/>
      </c>
      <c r="BI96" s="27" t="str">
        <f t="shared" ca="1" si="187"/>
        <v/>
      </c>
      <c r="BJ96" s="44" t="str">
        <f ca="1">IF(BI96="","",IF(BI96&lt;=Simulation!$K$7,"YES","NO"))</f>
        <v/>
      </c>
      <c r="BK96" s="27" t="str">
        <f t="shared" ca="1" si="188"/>
        <v/>
      </c>
      <c r="BL96" s="44" t="str">
        <f ca="1">IF(BJ96="NO",IF(BK96&lt;=Simulation!$K$9,AN96,AO96),"")</f>
        <v/>
      </c>
      <c r="BN96" s="44" t="str">
        <f t="shared" ca="1" si="189"/>
        <v/>
      </c>
      <c r="BO96" s="6" t="str">
        <f t="shared" ca="1" si="190"/>
        <v/>
      </c>
      <c r="BP96" s="44" t="str">
        <f t="shared" ca="1" si="191"/>
        <v/>
      </c>
      <c r="BR96" s="44" t="str">
        <f t="shared" ca="1" si="192"/>
        <v/>
      </c>
      <c r="BS96" s="44" t="str">
        <f t="shared" ca="1" si="193"/>
        <v/>
      </c>
      <c r="BT96" s="44" t="str">
        <f t="shared" ca="1" si="194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195"/>
        <v/>
      </c>
      <c r="BY96" s="44" t="str">
        <f t="shared" ca="1" si="196"/>
        <v/>
      </c>
      <c r="BZ96" s="27" t="str">
        <f t="shared" ca="1" si="197"/>
        <v/>
      </c>
      <c r="CA96" s="44" t="str">
        <f t="shared" ca="1" si="198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199"/>
        <v/>
      </c>
      <c r="CE96" s="44" t="str">
        <f ca="1">IF(BV96&lt;&gt;"",VLOOKUP('Semi 2'!CA96-5*('Semi 2'!BX96-1),'Players Stats'!$B$136:$J$140,1+BY96),"")</f>
        <v/>
      </c>
      <c r="CF96" s="44" t="str">
        <f t="shared" ca="1" si="200"/>
        <v/>
      </c>
      <c r="CG96" s="27" t="str">
        <f t="shared" ca="1" si="201"/>
        <v/>
      </c>
      <c r="CH96" s="44" t="str">
        <f ca="1">IF(BV96&lt;&gt;"",IF(CF96="NO",VLOOKUP(CA96,'Players Stats'!$C$88:$I$127,7),""),"")</f>
        <v/>
      </c>
      <c r="CI96" s="44" t="str">
        <f t="shared" ca="1" si="202"/>
        <v/>
      </c>
      <c r="CJ96" s="27" t="str">
        <f t="shared" ca="1" si="203"/>
        <v/>
      </c>
      <c r="CK96" s="44" t="str">
        <f ca="1">IF(CF96="NO",VLOOKUP(CA96,'Players Stats'!$C$88:$H$127,7-'Semi 2'!CI96),"")</f>
        <v/>
      </c>
      <c r="CL96" s="44" t="str">
        <f t="shared" ca="1" si="204"/>
        <v/>
      </c>
      <c r="CM96" s="27" t="str">
        <f t="shared" ca="1" si="205"/>
        <v/>
      </c>
      <c r="CN96" s="44" t="str">
        <f ca="1">IF(CM96="","",IF(CM96&lt;=VLOOKUP(CA96,'Players Stats'!$C$88:$L$127,10),"YES","NO"))</f>
        <v/>
      </c>
      <c r="CO96" s="27" t="str">
        <f t="shared" ca="1" si="206"/>
        <v/>
      </c>
      <c r="CP96" s="44" t="str">
        <f ca="1">IF(CN96="YES",IF(CO96&lt;=VLOOKUP(CA96,'Players Stats'!$C$88:$H$127,6),1,0),"")</f>
        <v/>
      </c>
      <c r="CQ96" s="27" t="str">
        <f t="shared" ca="1" si="207"/>
        <v/>
      </c>
      <c r="CR96" s="44" t="str">
        <f ca="1">IF(AND(CN96="YES",CQ96&lt;&gt;""),IF(CQ96&lt;=VLOOKUP(CA96,'Players Stats'!$C$88:$H$127,6),1,0),"")</f>
        <v/>
      </c>
      <c r="CS96" s="27" t="str">
        <f t="shared" ca="1" si="208"/>
        <v/>
      </c>
      <c r="CT96" s="44" t="str">
        <f ca="1">IF(CS96="","",IF(CS96&lt;=Simulation!$K$7,"YES","NO"))</f>
        <v/>
      </c>
      <c r="CU96" s="27" t="str">
        <f t="shared" ca="1" si="209"/>
        <v/>
      </c>
      <c r="CV96" s="44" t="str">
        <f ca="1">IF(CT96="NO",IF(CU96&lt;=Simulation!$K$9,BX96,BY96),"")</f>
        <v/>
      </c>
      <c r="CX96" s="44" t="str">
        <f t="shared" ca="1" si="210"/>
        <v/>
      </c>
      <c r="CY96" s="6" t="str">
        <f t="shared" ca="1" si="211"/>
        <v/>
      </c>
      <c r="CZ96" s="44" t="str">
        <f t="shared" ca="1" si="212"/>
        <v/>
      </c>
      <c r="DB96" s="44" t="str">
        <f t="shared" ca="1" si="213"/>
        <v/>
      </c>
      <c r="DC96" s="44" t="str">
        <f t="shared" ca="1" si="214"/>
        <v/>
      </c>
      <c r="DD96" s="44" t="str">
        <f t="shared" ca="1" si="215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16"/>
        <v/>
      </c>
      <c r="DI96" s="44" t="str">
        <f t="shared" ca="1" si="217"/>
        <v/>
      </c>
      <c r="DJ96" s="27" t="str">
        <f t="shared" ca="1" si="218"/>
        <v/>
      </c>
      <c r="DK96" s="44" t="str">
        <f t="shared" ca="1" si="219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20"/>
        <v/>
      </c>
      <c r="DO96" s="44" t="str">
        <f ca="1">IF(DF96&lt;&gt;"",VLOOKUP('Semi 2'!DK96-5*('Semi 2'!DH96-1),'Players Stats'!$B$136:$J$140,1+DI96),"")</f>
        <v/>
      </c>
      <c r="DP96" s="44" t="str">
        <f t="shared" ca="1" si="221"/>
        <v/>
      </c>
      <c r="DQ96" s="27" t="str">
        <f t="shared" ca="1" si="222"/>
        <v/>
      </c>
      <c r="DR96" s="44" t="str">
        <f ca="1">IF(DF96&lt;&gt;"",IF(DP96="NO",VLOOKUP(DK96,'Players Stats'!$C$88:$I$127,7),""),"")</f>
        <v/>
      </c>
      <c r="DS96" s="44" t="str">
        <f t="shared" ca="1" si="223"/>
        <v/>
      </c>
      <c r="DT96" s="27" t="str">
        <f t="shared" ca="1" si="224"/>
        <v/>
      </c>
      <c r="DU96" s="44" t="str">
        <f ca="1">IF(DP96="NO",VLOOKUP(DK96,'Players Stats'!$C$88:$H$127,7-'Semi 2'!DS96),"")</f>
        <v/>
      </c>
      <c r="DV96" s="44" t="str">
        <f t="shared" ca="1" si="225"/>
        <v/>
      </c>
      <c r="DW96" s="27" t="str">
        <f t="shared" ca="1" si="226"/>
        <v/>
      </c>
      <c r="DX96" s="44" t="str">
        <f ca="1">IF(DW96="","",IF(DW96&lt;=VLOOKUP(DK96,'Players Stats'!$C$88:$L$127,10),"YES","NO"))</f>
        <v/>
      </c>
      <c r="DY96" s="27" t="str">
        <f t="shared" ca="1" si="227"/>
        <v/>
      </c>
      <c r="DZ96" s="44" t="str">
        <f ca="1">IF(DX96="YES",IF(DY96&lt;=VLOOKUP(DK96,'Players Stats'!$C$88:$H$127,6),1,0),"")</f>
        <v/>
      </c>
      <c r="EA96" s="27" t="str">
        <f t="shared" ca="1" si="228"/>
        <v/>
      </c>
      <c r="EB96" s="44" t="str">
        <f ca="1">IF(AND(DX96="YES",EA96&lt;&gt;""),IF(EA96&lt;=VLOOKUP(DK96,'Players Stats'!$C$88:$H$127,6),1,0),"")</f>
        <v/>
      </c>
      <c r="EC96" s="27" t="str">
        <f t="shared" ca="1" si="229"/>
        <v/>
      </c>
      <c r="ED96" s="44" t="str">
        <f ca="1">IF(EC96="","",IF(EC96&lt;=Simulation!$K$7,"YES","NO"))</f>
        <v/>
      </c>
      <c r="EE96" s="27" t="str">
        <f t="shared" ca="1" si="230"/>
        <v/>
      </c>
      <c r="EF96" s="44" t="str">
        <f ca="1">IF(ED96="NO",IF(EE96&lt;=Simulation!$K$9,DH96,DI96),"")</f>
        <v/>
      </c>
      <c r="EH96" s="44" t="str">
        <f t="shared" ca="1" si="231"/>
        <v/>
      </c>
      <c r="EI96" s="6" t="str">
        <f t="shared" ca="1" si="232"/>
        <v/>
      </c>
      <c r="EJ96" s="44" t="str">
        <f t="shared" ca="1" si="233"/>
        <v/>
      </c>
      <c r="EL96" s="44" t="str">
        <f t="shared" ca="1" si="234"/>
        <v/>
      </c>
      <c r="EM96" s="44" t="str">
        <f t="shared" ca="1" si="235"/>
        <v/>
      </c>
      <c r="EN96" s="44" t="str">
        <f t="shared" ca="1" si="236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53"/>
        <v/>
      </c>
      <c r="E97" s="44" t="str">
        <f t="shared" ca="1" si="154"/>
        <v/>
      </c>
      <c r="F97" s="27" t="str">
        <f t="shared" ca="1" si="155"/>
        <v/>
      </c>
      <c r="G97" s="44" t="str">
        <f t="shared" ca="1" si="156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27" t="str">
        <f t="shared" ca="1" si="157"/>
        <v/>
      </c>
      <c r="K97" s="44" t="str">
        <f ca="1">IF(B97&lt;&gt;"",VLOOKUP('Semi 2'!G97-5*('Semi 2'!D97-1),'Players Stats'!$B$136:$J$140,1+E97),"")</f>
        <v/>
      </c>
      <c r="L97" s="44" t="str">
        <f t="shared" ca="1" si="158"/>
        <v/>
      </c>
      <c r="M97" s="27" t="str">
        <f t="shared" ca="1" si="159"/>
        <v/>
      </c>
      <c r="N97" s="44" t="str">
        <f ca="1">IF(B97&lt;&gt;"",IF(L97="NO",VLOOKUP(G97,'Players Stats'!$C$88:$I$127,7),""),"")</f>
        <v/>
      </c>
      <c r="O97" s="44" t="str">
        <f t="shared" ca="1" si="160"/>
        <v/>
      </c>
      <c r="P97" s="27" t="str">
        <f t="shared" ca="1" si="161"/>
        <v/>
      </c>
      <c r="Q97" s="44" t="str">
        <f ca="1">IF(L97="NO",VLOOKUP(G97,'Players Stats'!$C$88:$H$127,7-'Semi 2'!O97),"")</f>
        <v/>
      </c>
      <c r="R97" s="44" t="str">
        <f t="shared" ca="1" si="162"/>
        <v/>
      </c>
      <c r="S97" s="27" t="str">
        <f t="shared" ca="1" si="163"/>
        <v/>
      </c>
      <c r="T97" s="44" t="str">
        <f ca="1">IF(S97="","",IF(S97&lt;=VLOOKUP(G97,'Players Stats'!$C$88:$L$127,10),"YES","NO"))</f>
        <v/>
      </c>
      <c r="U97" s="27" t="str">
        <f t="shared" ca="1" si="164"/>
        <v/>
      </c>
      <c r="V97" s="44" t="str">
        <f ca="1">IF(T97="YES",IF(U97&lt;=VLOOKUP(G97,'Players Stats'!$C$88:$H$127,6),1,0),"")</f>
        <v/>
      </c>
      <c r="W97" s="27" t="str">
        <f t="shared" ca="1" si="165"/>
        <v/>
      </c>
      <c r="X97" s="44" t="str">
        <f ca="1">IF(AND(T97="YES",W97&lt;&gt;""),IF(W97&lt;=VLOOKUP(G97,'Players Stats'!$C$88:$H$127,6),1,0),"")</f>
        <v/>
      </c>
      <c r="Y97" s="27" t="str">
        <f t="shared" ca="1" si="166"/>
        <v/>
      </c>
      <c r="Z97" s="44" t="str">
        <f ca="1">IF(Y97="","",IF(Y97&lt;=Simulation!$K$7,"YES","NO"))</f>
        <v/>
      </c>
      <c r="AA97" s="27" t="str">
        <f t="shared" ca="1" si="167"/>
        <v/>
      </c>
      <c r="AB97" s="44" t="str">
        <f ca="1">IF(Z97="NO",IF(AA97&lt;=Simulation!$K$9,D97,E97),"")</f>
        <v/>
      </c>
      <c r="AD97" s="44" t="str">
        <f t="shared" ca="1" si="168"/>
        <v/>
      </c>
      <c r="AE97" s="6" t="str">
        <f t="shared" ca="1" si="169"/>
        <v/>
      </c>
      <c r="AF97" s="44" t="str">
        <f t="shared" ca="1" si="170"/>
        <v/>
      </c>
      <c r="AH97" s="44" t="str">
        <f t="shared" ca="1" si="171"/>
        <v/>
      </c>
      <c r="AI97" s="44" t="str">
        <f t="shared" ca="1" si="172"/>
        <v/>
      </c>
      <c r="AJ97" s="44" t="str">
        <f t="shared" ca="1" si="173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74"/>
        <v/>
      </c>
      <c r="AO97" s="44" t="str">
        <f t="shared" ca="1" si="175"/>
        <v/>
      </c>
      <c r="AP97" s="27" t="str">
        <f t="shared" ca="1" si="176"/>
        <v/>
      </c>
      <c r="AQ97" s="44" t="str">
        <f t="shared" ca="1" si="177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78"/>
        <v/>
      </c>
      <c r="AU97" s="44" t="str">
        <f ca="1">IF(AL97&lt;&gt;"",VLOOKUP('Semi 2'!AQ97-5*('Semi 2'!AN97-1),'Players Stats'!$B$136:$J$140,1+AO97),"")</f>
        <v/>
      </c>
      <c r="AV97" s="44" t="str">
        <f t="shared" ca="1" si="179"/>
        <v/>
      </c>
      <c r="AW97" s="27" t="str">
        <f t="shared" ca="1" si="180"/>
        <v/>
      </c>
      <c r="AX97" s="44" t="str">
        <f ca="1">IF(AL97&lt;&gt;"",IF(AV97="NO",VLOOKUP(AQ97,'Players Stats'!$C$88:$I$127,7),""),"")</f>
        <v/>
      </c>
      <c r="AY97" s="44" t="str">
        <f t="shared" ca="1" si="181"/>
        <v/>
      </c>
      <c r="AZ97" s="27" t="str">
        <f t="shared" ca="1" si="182"/>
        <v/>
      </c>
      <c r="BA97" s="44" t="str">
        <f ca="1">IF(AV97="NO",VLOOKUP(AQ97,'Players Stats'!$C$88:$H$127,7-'Semi 2'!AY97),"")</f>
        <v/>
      </c>
      <c r="BB97" s="44" t="str">
        <f t="shared" ca="1" si="183"/>
        <v/>
      </c>
      <c r="BC97" s="27" t="str">
        <f t="shared" ca="1" si="184"/>
        <v/>
      </c>
      <c r="BD97" s="44" t="str">
        <f ca="1">IF(BC97="","",IF(BC97&lt;=VLOOKUP(AQ97,'Players Stats'!$C$88:$L$127,10),"YES","NO"))</f>
        <v/>
      </c>
      <c r="BE97" s="27" t="str">
        <f t="shared" ca="1" si="185"/>
        <v/>
      </c>
      <c r="BF97" s="44" t="str">
        <f ca="1">IF(BD97="YES",IF(BE97&lt;=VLOOKUP(AQ97,'Players Stats'!$C$88:$H$127,6),1,0),"")</f>
        <v/>
      </c>
      <c r="BG97" s="27" t="str">
        <f t="shared" ca="1" si="186"/>
        <v/>
      </c>
      <c r="BH97" s="44" t="str">
        <f ca="1">IF(AND(BD97="YES",BG97&lt;&gt;""),IF(BG97&lt;=VLOOKUP(AQ97,'Players Stats'!$C$88:$H$127,6),1,0),"")</f>
        <v/>
      </c>
      <c r="BI97" s="27" t="str">
        <f t="shared" ca="1" si="187"/>
        <v/>
      </c>
      <c r="BJ97" s="44" t="str">
        <f ca="1">IF(BI97="","",IF(BI97&lt;=Simulation!$K$7,"YES","NO"))</f>
        <v/>
      </c>
      <c r="BK97" s="27" t="str">
        <f t="shared" ca="1" si="188"/>
        <v/>
      </c>
      <c r="BL97" s="44" t="str">
        <f ca="1">IF(BJ97="NO",IF(BK97&lt;=Simulation!$K$9,AN97,AO97),"")</f>
        <v/>
      </c>
      <c r="BN97" s="44" t="str">
        <f t="shared" ca="1" si="189"/>
        <v/>
      </c>
      <c r="BO97" s="6" t="str">
        <f t="shared" ca="1" si="190"/>
        <v/>
      </c>
      <c r="BP97" s="44" t="str">
        <f t="shared" ca="1" si="191"/>
        <v/>
      </c>
      <c r="BR97" s="44" t="str">
        <f t="shared" ca="1" si="192"/>
        <v/>
      </c>
      <c r="BS97" s="44" t="str">
        <f t="shared" ca="1" si="193"/>
        <v/>
      </c>
      <c r="BT97" s="44" t="str">
        <f t="shared" ca="1" si="194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195"/>
        <v/>
      </c>
      <c r="BY97" s="44" t="str">
        <f t="shared" ca="1" si="196"/>
        <v/>
      </c>
      <c r="BZ97" s="27" t="str">
        <f t="shared" ca="1" si="197"/>
        <v/>
      </c>
      <c r="CA97" s="44" t="str">
        <f t="shared" ca="1" si="198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199"/>
        <v/>
      </c>
      <c r="CE97" s="44" t="str">
        <f ca="1">IF(BV97&lt;&gt;"",VLOOKUP('Semi 2'!CA97-5*('Semi 2'!BX97-1),'Players Stats'!$B$136:$J$140,1+BY97),"")</f>
        <v/>
      </c>
      <c r="CF97" s="44" t="str">
        <f t="shared" ca="1" si="200"/>
        <v/>
      </c>
      <c r="CG97" s="27" t="str">
        <f t="shared" ca="1" si="201"/>
        <v/>
      </c>
      <c r="CH97" s="44" t="str">
        <f ca="1">IF(BV97&lt;&gt;"",IF(CF97="NO",VLOOKUP(CA97,'Players Stats'!$C$88:$I$127,7),""),"")</f>
        <v/>
      </c>
      <c r="CI97" s="44" t="str">
        <f t="shared" ca="1" si="202"/>
        <v/>
      </c>
      <c r="CJ97" s="27" t="str">
        <f t="shared" ca="1" si="203"/>
        <v/>
      </c>
      <c r="CK97" s="44" t="str">
        <f ca="1">IF(CF97="NO",VLOOKUP(CA97,'Players Stats'!$C$88:$H$127,7-'Semi 2'!CI97),"")</f>
        <v/>
      </c>
      <c r="CL97" s="44" t="str">
        <f t="shared" ca="1" si="204"/>
        <v/>
      </c>
      <c r="CM97" s="27" t="str">
        <f t="shared" ca="1" si="205"/>
        <v/>
      </c>
      <c r="CN97" s="44" t="str">
        <f ca="1">IF(CM97="","",IF(CM97&lt;=VLOOKUP(CA97,'Players Stats'!$C$88:$L$127,10),"YES","NO"))</f>
        <v/>
      </c>
      <c r="CO97" s="27" t="str">
        <f t="shared" ca="1" si="206"/>
        <v/>
      </c>
      <c r="CP97" s="44" t="str">
        <f ca="1">IF(CN97="YES",IF(CO97&lt;=VLOOKUP(CA97,'Players Stats'!$C$88:$H$127,6),1,0),"")</f>
        <v/>
      </c>
      <c r="CQ97" s="27" t="str">
        <f t="shared" ca="1" si="207"/>
        <v/>
      </c>
      <c r="CR97" s="44" t="str">
        <f ca="1">IF(AND(CN97="YES",CQ97&lt;&gt;""),IF(CQ97&lt;=VLOOKUP(CA97,'Players Stats'!$C$88:$H$127,6),1,0),"")</f>
        <v/>
      </c>
      <c r="CS97" s="27" t="str">
        <f t="shared" ca="1" si="208"/>
        <v/>
      </c>
      <c r="CT97" s="44" t="str">
        <f ca="1">IF(CS97="","",IF(CS97&lt;=Simulation!$K$7,"YES","NO"))</f>
        <v/>
      </c>
      <c r="CU97" s="27" t="str">
        <f t="shared" ca="1" si="209"/>
        <v/>
      </c>
      <c r="CV97" s="44" t="str">
        <f ca="1">IF(CT97="NO",IF(CU97&lt;=Simulation!$K$9,BX97,BY97),"")</f>
        <v/>
      </c>
      <c r="CX97" s="44" t="str">
        <f t="shared" ca="1" si="210"/>
        <v/>
      </c>
      <c r="CY97" s="6" t="str">
        <f t="shared" ca="1" si="211"/>
        <v/>
      </c>
      <c r="CZ97" s="44" t="str">
        <f t="shared" ca="1" si="212"/>
        <v/>
      </c>
      <c r="DB97" s="44" t="str">
        <f t="shared" ca="1" si="213"/>
        <v/>
      </c>
      <c r="DC97" s="44" t="str">
        <f t="shared" ca="1" si="214"/>
        <v/>
      </c>
      <c r="DD97" s="44" t="str">
        <f t="shared" ca="1" si="215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16"/>
        <v/>
      </c>
      <c r="DI97" s="44" t="str">
        <f t="shared" ca="1" si="217"/>
        <v/>
      </c>
      <c r="DJ97" s="27" t="str">
        <f t="shared" ca="1" si="218"/>
        <v/>
      </c>
      <c r="DK97" s="44" t="str">
        <f t="shared" ca="1" si="219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20"/>
        <v/>
      </c>
      <c r="DO97" s="44" t="str">
        <f ca="1">IF(DF97&lt;&gt;"",VLOOKUP('Semi 2'!DK97-5*('Semi 2'!DH97-1),'Players Stats'!$B$136:$J$140,1+DI97),"")</f>
        <v/>
      </c>
      <c r="DP97" s="44" t="str">
        <f t="shared" ca="1" si="221"/>
        <v/>
      </c>
      <c r="DQ97" s="27" t="str">
        <f t="shared" ca="1" si="222"/>
        <v/>
      </c>
      <c r="DR97" s="44" t="str">
        <f ca="1">IF(DF97&lt;&gt;"",IF(DP97="NO",VLOOKUP(DK97,'Players Stats'!$C$88:$I$127,7),""),"")</f>
        <v/>
      </c>
      <c r="DS97" s="44" t="str">
        <f t="shared" ca="1" si="223"/>
        <v/>
      </c>
      <c r="DT97" s="27" t="str">
        <f t="shared" ca="1" si="224"/>
        <v/>
      </c>
      <c r="DU97" s="44" t="str">
        <f ca="1">IF(DP97="NO",VLOOKUP(DK97,'Players Stats'!$C$88:$H$127,7-'Semi 2'!DS97),"")</f>
        <v/>
      </c>
      <c r="DV97" s="44" t="str">
        <f t="shared" ca="1" si="225"/>
        <v/>
      </c>
      <c r="DW97" s="27" t="str">
        <f t="shared" ca="1" si="226"/>
        <v/>
      </c>
      <c r="DX97" s="44" t="str">
        <f ca="1">IF(DW97="","",IF(DW97&lt;=VLOOKUP(DK97,'Players Stats'!$C$88:$L$127,10),"YES","NO"))</f>
        <v/>
      </c>
      <c r="DY97" s="27" t="str">
        <f t="shared" ca="1" si="227"/>
        <v/>
      </c>
      <c r="DZ97" s="44" t="str">
        <f ca="1">IF(DX97="YES",IF(DY97&lt;=VLOOKUP(DK97,'Players Stats'!$C$88:$H$127,6),1,0),"")</f>
        <v/>
      </c>
      <c r="EA97" s="27" t="str">
        <f t="shared" ca="1" si="228"/>
        <v/>
      </c>
      <c r="EB97" s="44" t="str">
        <f ca="1">IF(AND(DX97="YES",EA97&lt;&gt;""),IF(EA97&lt;=VLOOKUP(DK97,'Players Stats'!$C$88:$H$127,6),1,0),"")</f>
        <v/>
      </c>
      <c r="EC97" s="27" t="str">
        <f t="shared" ca="1" si="229"/>
        <v/>
      </c>
      <c r="ED97" s="44" t="str">
        <f ca="1">IF(EC97="","",IF(EC97&lt;=Simulation!$K$7,"YES","NO"))</f>
        <v/>
      </c>
      <c r="EE97" s="27" t="str">
        <f t="shared" ca="1" si="230"/>
        <v/>
      </c>
      <c r="EF97" s="44" t="str">
        <f ca="1">IF(ED97="NO",IF(EE97&lt;=Simulation!$K$9,DH97,DI97),"")</f>
        <v/>
      </c>
      <c r="EH97" s="44" t="str">
        <f t="shared" ca="1" si="231"/>
        <v/>
      </c>
      <c r="EI97" s="6" t="str">
        <f t="shared" ca="1" si="232"/>
        <v/>
      </c>
      <c r="EJ97" s="44" t="str">
        <f t="shared" ca="1" si="233"/>
        <v/>
      </c>
      <c r="EL97" s="44" t="str">
        <f t="shared" ca="1" si="234"/>
        <v/>
      </c>
      <c r="EM97" s="44" t="str">
        <f t="shared" ca="1" si="235"/>
        <v/>
      </c>
      <c r="EN97" s="44" t="str">
        <f t="shared" ca="1" si="236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53"/>
        <v/>
      </c>
      <c r="E98" s="44" t="str">
        <f t="shared" ca="1" si="154"/>
        <v/>
      </c>
      <c r="F98" s="27" t="str">
        <f t="shared" ca="1" si="155"/>
        <v/>
      </c>
      <c r="G98" s="44" t="str">
        <f t="shared" ca="1" si="156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27" t="str">
        <f t="shared" ca="1" si="157"/>
        <v/>
      </c>
      <c r="K98" s="44" t="str">
        <f ca="1">IF(B98&lt;&gt;"",VLOOKUP('Semi 2'!G98-5*('Semi 2'!D98-1),'Players Stats'!$B$136:$J$140,1+E98),"")</f>
        <v/>
      </c>
      <c r="L98" s="44" t="str">
        <f t="shared" ca="1" si="158"/>
        <v/>
      </c>
      <c r="M98" s="27" t="str">
        <f t="shared" ca="1" si="159"/>
        <v/>
      </c>
      <c r="N98" s="44" t="str">
        <f ca="1">IF(B98&lt;&gt;"",IF(L98="NO",VLOOKUP(G98,'Players Stats'!$C$88:$I$127,7),""),"")</f>
        <v/>
      </c>
      <c r="O98" s="44" t="str">
        <f t="shared" ca="1" si="160"/>
        <v/>
      </c>
      <c r="P98" s="27" t="str">
        <f t="shared" ca="1" si="161"/>
        <v/>
      </c>
      <c r="Q98" s="44" t="str">
        <f ca="1">IF(L98="NO",VLOOKUP(G98,'Players Stats'!$C$88:$H$127,7-'Semi 2'!O98),"")</f>
        <v/>
      </c>
      <c r="R98" s="44" t="str">
        <f t="shared" ca="1" si="162"/>
        <v/>
      </c>
      <c r="S98" s="27" t="str">
        <f t="shared" ca="1" si="163"/>
        <v/>
      </c>
      <c r="T98" s="44" t="str">
        <f ca="1">IF(S98="","",IF(S98&lt;=VLOOKUP(G98,'Players Stats'!$C$88:$L$127,10),"YES","NO"))</f>
        <v/>
      </c>
      <c r="U98" s="27" t="str">
        <f t="shared" ca="1" si="164"/>
        <v/>
      </c>
      <c r="V98" s="44" t="str">
        <f ca="1">IF(T98="YES",IF(U98&lt;=VLOOKUP(G98,'Players Stats'!$C$88:$H$127,6),1,0),"")</f>
        <v/>
      </c>
      <c r="W98" s="27" t="str">
        <f t="shared" ca="1" si="165"/>
        <v/>
      </c>
      <c r="X98" s="44" t="str">
        <f ca="1">IF(AND(T98="YES",W98&lt;&gt;""),IF(W98&lt;=VLOOKUP(G98,'Players Stats'!$C$88:$H$127,6),1,0),"")</f>
        <v/>
      </c>
      <c r="Y98" s="27" t="str">
        <f t="shared" ca="1" si="166"/>
        <v/>
      </c>
      <c r="Z98" s="44" t="str">
        <f ca="1">IF(Y98="","",IF(Y98&lt;=Simulation!$K$7,"YES","NO"))</f>
        <v/>
      </c>
      <c r="AA98" s="27" t="str">
        <f t="shared" ca="1" si="167"/>
        <v/>
      </c>
      <c r="AB98" s="44" t="str">
        <f ca="1">IF(Z98="NO",IF(AA98&lt;=Simulation!$K$9,D98,E98),"")</f>
        <v/>
      </c>
      <c r="AD98" s="44" t="str">
        <f t="shared" ca="1" si="168"/>
        <v/>
      </c>
      <c r="AE98" s="6" t="str">
        <f t="shared" ca="1" si="169"/>
        <v/>
      </c>
      <c r="AF98" s="44" t="str">
        <f t="shared" ca="1" si="170"/>
        <v/>
      </c>
      <c r="AH98" s="44" t="str">
        <f t="shared" ca="1" si="171"/>
        <v/>
      </c>
      <c r="AI98" s="44" t="str">
        <f t="shared" ca="1" si="172"/>
        <v/>
      </c>
      <c r="AJ98" s="44" t="str">
        <f t="shared" ca="1" si="173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74"/>
        <v/>
      </c>
      <c r="AO98" s="44" t="str">
        <f t="shared" ca="1" si="175"/>
        <v/>
      </c>
      <c r="AP98" s="27" t="str">
        <f t="shared" ca="1" si="176"/>
        <v/>
      </c>
      <c r="AQ98" s="44" t="str">
        <f t="shared" ca="1" si="177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78"/>
        <v/>
      </c>
      <c r="AU98" s="44" t="str">
        <f ca="1">IF(AL98&lt;&gt;"",VLOOKUP('Semi 2'!AQ98-5*('Semi 2'!AN98-1),'Players Stats'!$B$136:$J$140,1+AO98),"")</f>
        <v/>
      </c>
      <c r="AV98" s="44" t="str">
        <f t="shared" ca="1" si="179"/>
        <v/>
      </c>
      <c r="AW98" s="27" t="str">
        <f t="shared" ca="1" si="180"/>
        <v/>
      </c>
      <c r="AX98" s="44" t="str">
        <f ca="1">IF(AL98&lt;&gt;"",IF(AV98="NO",VLOOKUP(AQ98,'Players Stats'!$C$88:$I$127,7),""),"")</f>
        <v/>
      </c>
      <c r="AY98" s="44" t="str">
        <f t="shared" ca="1" si="181"/>
        <v/>
      </c>
      <c r="AZ98" s="27" t="str">
        <f t="shared" ca="1" si="182"/>
        <v/>
      </c>
      <c r="BA98" s="44" t="str">
        <f ca="1">IF(AV98="NO",VLOOKUP(AQ98,'Players Stats'!$C$88:$H$127,7-'Semi 2'!AY98),"")</f>
        <v/>
      </c>
      <c r="BB98" s="44" t="str">
        <f t="shared" ca="1" si="183"/>
        <v/>
      </c>
      <c r="BC98" s="27" t="str">
        <f t="shared" ca="1" si="184"/>
        <v/>
      </c>
      <c r="BD98" s="44" t="str">
        <f ca="1">IF(BC98="","",IF(BC98&lt;=VLOOKUP(AQ98,'Players Stats'!$C$88:$L$127,10),"YES","NO"))</f>
        <v/>
      </c>
      <c r="BE98" s="27" t="str">
        <f t="shared" ca="1" si="185"/>
        <v/>
      </c>
      <c r="BF98" s="44" t="str">
        <f ca="1">IF(BD98="YES",IF(BE98&lt;=VLOOKUP(AQ98,'Players Stats'!$C$88:$H$127,6),1,0),"")</f>
        <v/>
      </c>
      <c r="BG98" s="27" t="str">
        <f t="shared" ca="1" si="186"/>
        <v/>
      </c>
      <c r="BH98" s="44" t="str">
        <f ca="1">IF(AND(BD98="YES",BG98&lt;&gt;""),IF(BG98&lt;=VLOOKUP(AQ98,'Players Stats'!$C$88:$H$127,6),1,0),"")</f>
        <v/>
      </c>
      <c r="BI98" s="27" t="str">
        <f t="shared" ca="1" si="187"/>
        <v/>
      </c>
      <c r="BJ98" s="44" t="str">
        <f ca="1">IF(BI98="","",IF(BI98&lt;=Simulation!$K$7,"YES","NO"))</f>
        <v/>
      </c>
      <c r="BK98" s="27" t="str">
        <f t="shared" ca="1" si="188"/>
        <v/>
      </c>
      <c r="BL98" s="44" t="str">
        <f ca="1">IF(BJ98="NO",IF(BK98&lt;=Simulation!$K$9,AN98,AO98),"")</f>
        <v/>
      </c>
      <c r="BN98" s="44" t="str">
        <f t="shared" ca="1" si="189"/>
        <v/>
      </c>
      <c r="BO98" s="6" t="str">
        <f t="shared" ca="1" si="190"/>
        <v/>
      </c>
      <c r="BP98" s="44" t="str">
        <f t="shared" ca="1" si="191"/>
        <v/>
      </c>
      <c r="BR98" s="44" t="str">
        <f t="shared" ca="1" si="192"/>
        <v/>
      </c>
      <c r="BS98" s="44" t="str">
        <f t="shared" ca="1" si="193"/>
        <v/>
      </c>
      <c r="BT98" s="44" t="str">
        <f t="shared" ca="1" si="194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195"/>
        <v/>
      </c>
      <c r="BY98" s="44" t="str">
        <f t="shared" ca="1" si="196"/>
        <v/>
      </c>
      <c r="BZ98" s="27" t="str">
        <f t="shared" ca="1" si="197"/>
        <v/>
      </c>
      <c r="CA98" s="44" t="str">
        <f t="shared" ca="1" si="198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199"/>
        <v/>
      </c>
      <c r="CE98" s="44" t="str">
        <f ca="1">IF(BV98&lt;&gt;"",VLOOKUP('Semi 2'!CA98-5*('Semi 2'!BX98-1),'Players Stats'!$B$136:$J$140,1+BY98),"")</f>
        <v/>
      </c>
      <c r="CF98" s="44" t="str">
        <f t="shared" ca="1" si="200"/>
        <v/>
      </c>
      <c r="CG98" s="27" t="str">
        <f t="shared" ca="1" si="201"/>
        <v/>
      </c>
      <c r="CH98" s="44" t="str">
        <f ca="1">IF(BV98&lt;&gt;"",IF(CF98="NO",VLOOKUP(CA98,'Players Stats'!$C$88:$I$127,7),""),"")</f>
        <v/>
      </c>
      <c r="CI98" s="44" t="str">
        <f t="shared" ca="1" si="202"/>
        <v/>
      </c>
      <c r="CJ98" s="27" t="str">
        <f t="shared" ca="1" si="203"/>
        <v/>
      </c>
      <c r="CK98" s="44" t="str">
        <f ca="1">IF(CF98="NO",VLOOKUP(CA98,'Players Stats'!$C$88:$H$127,7-'Semi 2'!CI98),"")</f>
        <v/>
      </c>
      <c r="CL98" s="44" t="str">
        <f t="shared" ca="1" si="204"/>
        <v/>
      </c>
      <c r="CM98" s="27" t="str">
        <f t="shared" ca="1" si="205"/>
        <v/>
      </c>
      <c r="CN98" s="44" t="str">
        <f ca="1">IF(CM98="","",IF(CM98&lt;=VLOOKUP(CA98,'Players Stats'!$C$88:$L$127,10),"YES","NO"))</f>
        <v/>
      </c>
      <c r="CO98" s="27" t="str">
        <f t="shared" ca="1" si="206"/>
        <v/>
      </c>
      <c r="CP98" s="44" t="str">
        <f ca="1">IF(CN98="YES",IF(CO98&lt;=VLOOKUP(CA98,'Players Stats'!$C$88:$H$127,6),1,0),"")</f>
        <v/>
      </c>
      <c r="CQ98" s="27" t="str">
        <f t="shared" ca="1" si="207"/>
        <v/>
      </c>
      <c r="CR98" s="44" t="str">
        <f ca="1">IF(AND(CN98="YES",CQ98&lt;&gt;""),IF(CQ98&lt;=VLOOKUP(CA98,'Players Stats'!$C$88:$H$127,6),1,0),"")</f>
        <v/>
      </c>
      <c r="CS98" s="27" t="str">
        <f t="shared" ca="1" si="208"/>
        <v/>
      </c>
      <c r="CT98" s="44" t="str">
        <f ca="1">IF(CS98="","",IF(CS98&lt;=Simulation!$K$7,"YES","NO"))</f>
        <v/>
      </c>
      <c r="CU98" s="27" t="str">
        <f t="shared" ca="1" si="209"/>
        <v/>
      </c>
      <c r="CV98" s="44" t="str">
        <f ca="1">IF(CT98="NO",IF(CU98&lt;=Simulation!$K$9,BX98,BY98),"")</f>
        <v/>
      </c>
      <c r="CX98" s="44" t="str">
        <f t="shared" ca="1" si="210"/>
        <v/>
      </c>
      <c r="CY98" s="6" t="str">
        <f t="shared" ca="1" si="211"/>
        <v/>
      </c>
      <c r="CZ98" s="44" t="str">
        <f t="shared" ca="1" si="212"/>
        <v/>
      </c>
      <c r="DB98" s="44" t="str">
        <f t="shared" ca="1" si="213"/>
        <v/>
      </c>
      <c r="DC98" s="44" t="str">
        <f t="shared" ca="1" si="214"/>
        <v/>
      </c>
      <c r="DD98" s="44" t="str">
        <f t="shared" ca="1" si="215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16"/>
        <v/>
      </c>
      <c r="DI98" s="44" t="str">
        <f t="shared" ca="1" si="217"/>
        <v/>
      </c>
      <c r="DJ98" s="27" t="str">
        <f t="shared" ca="1" si="218"/>
        <v/>
      </c>
      <c r="DK98" s="44" t="str">
        <f t="shared" ca="1" si="219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20"/>
        <v/>
      </c>
      <c r="DO98" s="44" t="str">
        <f ca="1">IF(DF98&lt;&gt;"",VLOOKUP('Semi 2'!DK98-5*('Semi 2'!DH98-1),'Players Stats'!$B$136:$J$140,1+DI98),"")</f>
        <v/>
      </c>
      <c r="DP98" s="44" t="str">
        <f t="shared" ca="1" si="221"/>
        <v/>
      </c>
      <c r="DQ98" s="27" t="str">
        <f t="shared" ca="1" si="222"/>
        <v/>
      </c>
      <c r="DR98" s="44" t="str">
        <f ca="1">IF(DF98&lt;&gt;"",IF(DP98="NO",VLOOKUP(DK98,'Players Stats'!$C$88:$I$127,7),""),"")</f>
        <v/>
      </c>
      <c r="DS98" s="44" t="str">
        <f t="shared" ca="1" si="223"/>
        <v/>
      </c>
      <c r="DT98" s="27" t="str">
        <f t="shared" ca="1" si="224"/>
        <v/>
      </c>
      <c r="DU98" s="44" t="str">
        <f ca="1">IF(DP98="NO",VLOOKUP(DK98,'Players Stats'!$C$88:$H$127,7-'Semi 2'!DS98),"")</f>
        <v/>
      </c>
      <c r="DV98" s="44" t="str">
        <f t="shared" ca="1" si="225"/>
        <v/>
      </c>
      <c r="DW98" s="27" t="str">
        <f t="shared" ca="1" si="226"/>
        <v/>
      </c>
      <c r="DX98" s="44" t="str">
        <f ca="1">IF(DW98="","",IF(DW98&lt;=VLOOKUP(DK98,'Players Stats'!$C$88:$L$127,10),"YES","NO"))</f>
        <v/>
      </c>
      <c r="DY98" s="27" t="str">
        <f t="shared" ca="1" si="227"/>
        <v/>
      </c>
      <c r="DZ98" s="44" t="str">
        <f ca="1">IF(DX98="YES",IF(DY98&lt;=VLOOKUP(DK98,'Players Stats'!$C$88:$H$127,6),1,0),"")</f>
        <v/>
      </c>
      <c r="EA98" s="27" t="str">
        <f t="shared" ca="1" si="228"/>
        <v/>
      </c>
      <c r="EB98" s="44" t="str">
        <f ca="1">IF(AND(DX98="YES",EA98&lt;&gt;""),IF(EA98&lt;=VLOOKUP(DK98,'Players Stats'!$C$88:$H$127,6),1,0),"")</f>
        <v/>
      </c>
      <c r="EC98" s="27" t="str">
        <f t="shared" ca="1" si="229"/>
        <v/>
      </c>
      <c r="ED98" s="44" t="str">
        <f ca="1">IF(EC98="","",IF(EC98&lt;=Simulation!$K$7,"YES","NO"))</f>
        <v/>
      </c>
      <c r="EE98" s="27" t="str">
        <f t="shared" ca="1" si="230"/>
        <v/>
      </c>
      <c r="EF98" s="44" t="str">
        <f ca="1">IF(ED98="NO",IF(EE98&lt;=Simulation!$K$9,DH98,DI98),"")</f>
        <v/>
      </c>
      <c r="EH98" s="44" t="str">
        <f t="shared" ca="1" si="231"/>
        <v/>
      </c>
      <c r="EI98" s="6" t="str">
        <f t="shared" ca="1" si="232"/>
        <v/>
      </c>
      <c r="EJ98" s="44" t="str">
        <f t="shared" ca="1" si="233"/>
        <v/>
      </c>
      <c r="EL98" s="44" t="str">
        <f t="shared" ca="1" si="234"/>
        <v/>
      </c>
      <c r="EM98" s="44" t="str">
        <f t="shared" ca="1" si="235"/>
        <v/>
      </c>
      <c r="EN98" s="44" t="str">
        <f t="shared" ca="1" si="236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53"/>
        <v/>
      </c>
      <c r="E99" s="44" t="str">
        <f t="shared" ca="1" si="154"/>
        <v/>
      </c>
      <c r="F99" s="27" t="str">
        <f t="shared" ca="1" si="155"/>
        <v/>
      </c>
      <c r="G99" s="44" t="str">
        <f t="shared" ca="1" si="156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27" t="str">
        <f t="shared" ca="1" si="157"/>
        <v/>
      </c>
      <c r="K99" s="44" t="str">
        <f ca="1">IF(B99&lt;&gt;"",VLOOKUP('Semi 2'!G99-5*('Semi 2'!D99-1),'Players Stats'!$B$136:$J$140,1+E99),"")</f>
        <v/>
      </c>
      <c r="L99" s="44" t="str">
        <f t="shared" ca="1" si="158"/>
        <v/>
      </c>
      <c r="M99" s="27" t="str">
        <f t="shared" ca="1" si="159"/>
        <v/>
      </c>
      <c r="N99" s="44" t="str">
        <f ca="1">IF(B99&lt;&gt;"",IF(L99="NO",VLOOKUP(G99,'Players Stats'!$C$88:$I$127,7),""),"")</f>
        <v/>
      </c>
      <c r="O99" s="44" t="str">
        <f t="shared" ca="1" si="160"/>
        <v/>
      </c>
      <c r="P99" s="27" t="str">
        <f t="shared" ca="1" si="161"/>
        <v/>
      </c>
      <c r="Q99" s="44" t="str">
        <f ca="1">IF(L99="NO",VLOOKUP(G99,'Players Stats'!$C$88:$H$127,7-'Semi 2'!O99),"")</f>
        <v/>
      </c>
      <c r="R99" s="44" t="str">
        <f t="shared" ca="1" si="162"/>
        <v/>
      </c>
      <c r="S99" s="27" t="str">
        <f t="shared" ca="1" si="163"/>
        <v/>
      </c>
      <c r="T99" s="44" t="str">
        <f ca="1">IF(S99="","",IF(S99&lt;=VLOOKUP(G99,'Players Stats'!$C$88:$L$127,10),"YES","NO"))</f>
        <v/>
      </c>
      <c r="U99" s="27" t="str">
        <f t="shared" ca="1" si="164"/>
        <v/>
      </c>
      <c r="V99" s="44" t="str">
        <f ca="1">IF(T99="YES",IF(U99&lt;=VLOOKUP(G99,'Players Stats'!$C$88:$H$127,6),1,0),"")</f>
        <v/>
      </c>
      <c r="W99" s="27" t="str">
        <f t="shared" ca="1" si="165"/>
        <v/>
      </c>
      <c r="X99" s="44" t="str">
        <f ca="1">IF(AND(T99="YES",W99&lt;&gt;""),IF(W99&lt;=VLOOKUP(G99,'Players Stats'!$C$88:$H$127,6),1,0),"")</f>
        <v/>
      </c>
      <c r="Y99" s="27" t="str">
        <f t="shared" ca="1" si="166"/>
        <v/>
      </c>
      <c r="Z99" s="44" t="str">
        <f ca="1">IF(Y99="","",IF(Y99&lt;=Simulation!$K$7,"YES","NO"))</f>
        <v/>
      </c>
      <c r="AA99" s="27" t="str">
        <f t="shared" ca="1" si="167"/>
        <v/>
      </c>
      <c r="AB99" s="44" t="str">
        <f ca="1">IF(Z99="NO",IF(AA99&lt;=Simulation!$K$9,D99,E99),"")</f>
        <v/>
      </c>
      <c r="AD99" s="44" t="str">
        <f t="shared" ca="1" si="168"/>
        <v/>
      </c>
      <c r="AE99" s="6" t="str">
        <f t="shared" ca="1" si="169"/>
        <v/>
      </c>
      <c r="AF99" s="44" t="str">
        <f t="shared" ca="1" si="170"/>
        <v/>
      </c>
      <c r="AH99" s="44" t="str">
        <f t="shared" ca="1" si="171"/>
        <v/>
      </c>
      <c r="AI99" s="44" t="str">
        <f t="shared" ca="1" si="172"/>
        <v/>
      </c>
      <c r="AJ99" s="44" t="str">
        <f t="shared" ca="1" si="173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74"/>
        <v/>
      </c>
      <c r="AO99" s="44" t="str">
        <f t="shared" ca="1" si="175"/>
        <v/>
      </c>
      <c r="AP99" s="27" t="str">
        <f t="shared" ca="1" si="176"/>
        <v/>
      </c>
      <c r="AQ99" s="44" t="str">
        <f t="shared" ca="1" si="177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78"/>
        <v/>
      </c>
      <c r="AU99" s="44" t="str">
        <f ca="1">IF(AL99&lt;&gt;"",VLOOKUP('Semi 2'!AQ99-5*('Semi 2'!AN99-1),'Players Stats'!$B$136:$J$140,1+AO99),"")</f>
        <v/>
      </c>
      <c r="AV99" s="44" t="str">
        <f t="shared" ca="1" si="179"/>
        <v/>
      </c>
      <c r="AW99" s="27" t="str">
        <f t="shared" ca="1" si="180"/>
        <v/>
      </c>
      <c r="AX99" s="44" t="str">
        <f ca="1">IF(AL99&lt;&gt;"",IF(AV99="NO",VLOOKUP(AQ99,'Players Stats'!$C$88:$I$127,7),""),"")</f>
        <v/>
      </c>
      <c r="AY99" s="44" t="str">
        <f t="shared" ca="1" si="181"/>
        <v/>
      </c>
      <c r="AZ99" s="27" t="str">
        <f t="shared" ca="1" si="182"/>
        <v/>
      </c>
      <c r="BA99" s="44" t="str">
        <f ca="1">IF(AV99="NO",VLOOKUP(AQ99,'Players Stats'!$C$88:$H$127,7-'Semi 2'!AY99),"")</f>
        <v/>
      </c>
      <c r="BB99" s="44" t="str">
        <f t="shared" ca="1" si="183"/>
        <v/>
      </c>
      <c r="BC99" s="27" t="str">
        <f t="shared" ca="1" si="184"/>
        <v/>
      </c>
      <c r="BD99" s="44" t="str">
        <f ca="1">IF(BC99="","",IF(BC99&lt;=VLOOKUP(AQ99,'Players Stats'!$C$88:$L$127,10),"YES","NO"))</f>
        <v/>
      </c>
      <c r="BE99" s="27" t="str">
        <f t="shared" ca="1" si="185"/>
        <v/>
      </c>
      <c r="BF99" s="44" t="str">
        <f ca="1">IF(BD99="YES",IF(BE99&lt;=VLOOKUP(AQ99,'Players Stats'!$C$88:$H$127,6),1,0),"")</f>
        <v/>
      </c>
      <c r="BG99" s="27" t="str">
        <f t="shared" ca="1" si="186"/>
        <v/>
      </c>
      <c r="BH99" s="44" t="str">
        <f ca="1">IF(AND(BD99="YES",BG99&lt;&gt;""),IF(BG99&lt;=VLOOKUP(AQ99,'Players Stats'!$C$88:$H$127,6),1,0),"")</f>
        <v/>
      </c>
      <c r="BI99" s="27" t="str">
        <f t="shared" ca="1" si="187"/>
        <v/>
      </c>
      <c r="BJ99" s="44" t="str">
        <f ca="1">IF(BI99="","",IF(BI99&lt;=Simulation!$K$7,"YES","NO"))</f>
        <v/>
      </c>
      <c r="BK99" s="27" t="str">
        <f t="shared" ca="1" si="188"/>
        <v/>
      </c>
      <c r="BL99" s="44" t="str">
        <f ca="1">IF(BJ99="NO",IF(BK99&lt;=Simulation!$K$9,AN99,AO99),"")</f>
        <v/>
      </c>
      <c r="BN99" s="44" t="str">
        <f t="shared" ca="1" si="189"/>
        <v/>
      </c>
      <c r="BO99" s="6" t="str">
        <f t="shared" ca="1" si="190"/>
        <v/>
      </c>
      <c r="BP99" s="44" t="str">
        <f t="shared" ca="1" si="191"/>
        <v/>
      </c>
      <c r="BR99" s="44" t="str">
        <f t="shared" ca="1" si="192"/>
        <v/>
      </c>
      <c r="BS99" s="44" t="str">
        <f t="shared" ca="1" si="193"/>
        <v/>
      </c>
      <c r="BT99" s="44" t="str">
        <f t="shared" ca="1" si="194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195"/>
        <v/>
      </c>
      <c r="BY99" s="44" t="str">
        <f t="shared" ca="1" si="196"/>
        <v/>
      </c>
      <c r="BZ99" s="27" t="str">
        <f t="shared" ca="1" si="197"/>
        <v/>
      </c>
      <c r="CA99" s="44" t="str">
        <f t="shared" ca="1" si="198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199"/>
        <v/>
      </c>
      <c r="CE99" s="44" t="str">
        <f ca="1">IF(BV99&lt;&gt;"",VLOOKUP('Semi 2'!CA99-5*('Semi 2'!BX99-1),'Players Stats'!$B$136:$J$140,1+BY99),"")</f>
        <v/>
      </c>
      <c r="CF99" s="44" t="str">
        <f t="shared" ca="1" si="200"/>
        <v/>
      </c>
      <c r="CG99" s="27" t="str">
        <f t="shared" ca="1" si="201"/>
        <v/>
      </c>
      <c r="CH99" s="44" t="str">
        <f ca="1">IF(BV99&lt;&gt;"",IF(CF99="NO",VLOOKUP(CA99,'Players Stats'!$C$88:$I$127,7),""),"")</f>
        <v/>
      </c>
      <c r="CI99" s="44" t="str">
        <f t="shared" ca="1" si="202"/>
        <v/>
      </c>
      <c r="CJ99" s="27" t="str">
        <f t="shared" ca="1" si="203"/>
        <v/>
      </c>
      <c r="CK99" s="44" t="str">
        <f ca="1">IF(CF99="NO",VLOOKUP(CA99,'Players Stats'!$C$88:$H$127,7-'Semi 2'!CI99),"")</f>
        <v/>
      </c>
      <c r="CL99" s="44" t="str">
        <f t="shared" ca="1" si="204"/>
        <v/>
      </c>
      <c r="CM99" s="27" t="str">
        <f t="shared" ca="1" si="205"/>
        <v/>
      </c>
      <c r="CN99" s="44" t="str">
        <f ca="1">IF(CM99="","",IF(CM99&lt;=VLOOKUP(CA99,'Players Stats'!$C$88:$L$127,10),"YES","NO"))</f>
        <v/>
      </c>
      <c r="CO99" s="27" t="str">
        <f t="shared" ca="1" si="206"/>
        <v/>
      </c>
      <c r="CP99" s="44" t="str">
        <f ca="1">IF(CN99="YES",IF(CO99&lt;=VLOOKUP(CA99,'Players Stats'!$C$88:$H$127,6),1,0),"")</f>
        <v/>
      </c>
      <c r="CQ99" s="27" t="str">
        <f t="shared" ca="1" si="207"/>
        <v/>
      </c>
      <c r="CR99" s="44" t="str">
        <f ca="1">IF(AND(CN99="YES",CQ99&lt;&gt;""),IF(CQ99&lt;=VLOOKUP(CA99,'Players Stats'!$C$88:$H$127,6),1,0),"")</f>
        <v/>
      </c>
      <c r="CS99" s="27" t="str">
        <f t="shared" ca="1" si="208"/>
        <v/>
      </c>
      <c r="CT99" s="44" t="str">
        <f ca="1">IF(CS99="","",IF(CS99&lt;=Simulation!$K$7,"YES","NO"))</f>
        <v/>
      </c>
      <c r="CU99" s="27" t="str">
        <f t="shared" ca="1" si="209"/>
        <v/>
      </c>
      <c r="CV99" s="44" t="str">
        <f ca="1">IF(CT99="NO",IF(CU99&lt;=Simulation!$K$9,BX99,BY99),"")</f>
        <v/>
      </c>
      <c r="CX99" s="44" t="str">
        <f t="shared" ca="1" si="210"/>
        <v/>
      </c>
      <c r="CY99" s="6" t="str">
        <f t="shared" ca="1" si="211"/>
        <v/>
      </c>
      <c r="CZ99" s="44" t="str">
        <f t="shared" ca="1" si="212"/>
        <v/>
      </c>
      <c r="DB99" s="44" t="str">
        <f t="shared" ca="1" si="213"/>
        <v/>
      </c>
      <c r="DC99" s="44" t="str">
        <f t="shared" ca="1" si="214"/>
        <v/>
      </c>
      <c r="DD99" s="44" t="str">
        <f t="shared" ca="1" si="215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16"/>
        <v/>
      </c>
      <c r="DI99" s="44" t="str">
        <f t="shared" ca="1" si="217"/>
        <v/>
      </c>
      <c r="DJ99" s="27" t="str">
        <f t="shared" ca="1" si="218"/>
        <v/>
      </c>
      <c r="DK99" s="44" t="str">
        <f t="shared" ca="1" si="219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20"/>
        <v/>
      </c>
      <c r="DO99" s="44" t="str">
        <f ca="1">IF(DF99&lt;&gt;"",VLOOKUP('Semi 2'!DK99-5*('Semi 2'!DH99-1),'Players Stats'!$B$136:$J$140,1+DI99),"")</f>
        <v/>
      </c>
      <c r="DP99" s="44" t="str">
        <f t="shared" ca="1" si="221"/>
        <v/>
      </c>
      <c r="DQ99" s="27" t="str">
        <f t="shared" ca="1" si="222"/>
        <v/>
      </c>
      <c r="DR99" s="44" t="str">
        <f ca="1">IF(DF99&lt;&gt;"",IF(DP99="NO",VLOOKUP(DK99,'Players Stats'!$C$88:$I$127,7),""),"")</f>
        <v/>
      </c>
      <c r="DS99" s="44" t="str">
        <f t="shared" ca="1" si="223"/>
        <v/>
      </c>
      <c r="DT99" s="27" t="str">
        <f t="shared" ca="1" si="224"/>
        <v/>
      </c>
      <c r="DU99" s="44" t="str">
        <f ca="1">IF(DP99="NO",VLOOKUP(DK99,'Players Stats'!$C$88:$H$127,7-'Semi 2'!DS99),"")</f>
        <v/>
      </c>
      <c r="DV99" s="44" t="str">
        <f t="shared" ca="1" si="225"/>
        <v/>
      </c>
      <c r="DW99" s="27" t="str">
        <f t="shared" ca="1" si="226"/>
        <v/>
      </c>
      <c r="DX99" s="44" t="str">
        <f ca="1">IF(DW99="","",IF(DW99&lt;=VLOOKUP(DK99,'Players Stats'!$C$88:$L$127,10),"YES","NO"))</f>
        <v/>
      </c>
      <c r="DY99" s="27" t="str">
        <f t="shared" ca="1" si="227"/>
        <v/>
      </c>
      <c r="DZ99" s="44" t="str">
        <f ca="1">IF(DX99="YES",IF(DY99&lt;=VLOOKUP(DK99,'Players Stats'!$C$88:$H$127,6),1,0),"")</f>
        <v/>
      </c>
      <c r="EA99" s="27" t="str">
        <f t="shared" ca="1" si="228"/>
        <v/>
      </c>
      <c r="EB99" s="44" t="str">
        <f ca="1">IF(AND(DX99="YES",EA99&lt;&gt;""),IF(EA99&lt;=VLOOKUP(DK99,'Players Stats'!$C$88:$H$127,6),1,0),"")</f>
        <v/>
      </c>
      <c r="EC99" s="27" t="str">
        <f t="shared" ca="1" si="229"/>
        <v/>
      </c>
      <c r="ED99" s="44" t="str">
        <f ca="1">IF(EC99="","",IF(EC99&lt;=Simulation!$K$7,"YES","NO"))</f>
        <v/>
      </c>
      <c r="EE99" s="27" t="str">
        <f t="shared" ca="1" si="230"/>
        <v/>
      </c>
      <c r="EF99" s="44" t="str">
        <f ca="1">IF(ED99="NO",IF(EE99&lt;=Simulation!$K$9,DH99,DI99),"")</f>
        <v/>
      </c>
      <c r="EH99" s="44" t="str">
        <f t="shared" ca="1" si="231"/>
        <v/>
      </c>
      <c r="EI99" s="6" t="str">
        <f t="shared" ca="1" si="232"/>
        <v/>
      </c>
      <c r="EJ99" s="44" t="str">
        <f t="shared" ca="1" si="233"/>
        <v/>
      </c>
      <c r="EL99" s="44" t="str">
        <f t="shared" ca="1" si="234"/>
        <v/>
      </c>
      <c r="EM99" s="44" t="str">
        <f t="shared" ca="1" si="235"/>
        <v/>
      </c>
      <c r="EN99" s="44" t="str">
        <f t="shared" ca="1" si="236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53"/>
        <v/>
      </c>
      <c r="E100" s="44" t="str">
        <f t="shared" ca="1" si="154"/>
        <v/>
      </c>
      <c r="F100" s="27" t="str">
        <f t="shared" ca="1" si="155"/>
        <v/>
      </c>
      <c r="G100" s="44" t="str">
        <f t="shared" ca="1" si="156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27" t="str">
        <f t="shared" ca="1" si="157"/>
        <v/>
      </c>
      <c r="K100" s="44" t="str">
        <f ca="1">IF(B100&lt;&gt;"",VLOOKUP('Semi 2'!G100-5*('Semi 2'!D100-1),'Players Stats'!$B$136:$J$140,1+E100),"")</f>
        <v/>
      </c>
      <c r="L100" s="44" t="str">
        <f t="shared" ca="1" si="158"/>
        <v/>
      </c>
      <c r="M100" s="27" t="str">
        <f t="shared" ca="1" si="159"/>
        <v/>
      </c>
      <c r="N100" s="44" t="str">
        <f ca="1">IF(B100&lt;&gt;"",IF(L100="NO",VLOOKUP(G100,'Players Stats'!$C$88:$I$127,7),""),"")</f>
        <v/>
      </c>
      <c r="O100" s="44" t="str">
        <f t="shared" ca="1" si="160"/>
        <v/>
      </c>
      <c r="P100" s="27" t="str">
        <f t="shared" ca="1" si="161"/>
        <v/>
      </c>
      <c r="Q100" s="44" t="str">
        <f ca="1">IF(L100="NO",VLOOKUP(G100,'Players Stats'!$C$88:$H$127,7-'Semi 2'!O100),"")</f>
        <v/>
      </c>
      <c r="R100" s="44" t="str">
        <f t="shared" ca="1" si="162"/>
        <v/>
      </c>
      <c r="S100" s="27" t="str">
        <f t="shared" ca="1" si="163"/>
        <v/>
      </c>
      <c r="T100" s="44" t="str">
        <f ca="1">IF(S100="","",IF(S100&lt;=VLOOKUP(G100,'Players Stats'!$C$88:$L$127,10),"YES","NO"))</f>
        <v/>
      </c>
      <c r="U100" s="27" t="str">
        <f t="shared" ca="1" si="164"/>
        <v/>
      </c>
      <c r="V100" s="44" t="str">
        <f ca="1">IF(T100="YES",IF(U100&lt;=VLOOKUP(G100,'Players Stats'!$C$88:$H$127,6),1,0),"")</f>
        <v/>
      </c>
      <c r="W100" s="27" t="str">
        <f t="shared" ca="1" si="165"/>
        <v/>
      </c>
      <c r="X100" s="44" t="str">
        <f ca="1">IF(AND(T100="YES",W100&lt;&gt;""),IF(W100&lt;=VLOOKUP(G100,'Players Stats'!$C$88:$H$127,6),1,0),"")</f>
        <v/>
      </c>
      <c r="Y100" s="27" t="str">
        <f t="shared" ca="1" si="166"/>
        <v/>
      </c>
      <c r="Z100" s="44" t="str">
        <f ca="1">IF(Y100="","",IF(Y100&lt;=Simulation!$K$7,"YES","NO"))</f>
        <v/>
      </c>
      <c r="AA100" s="27" t="str">
        <f t="shared" ca="1" si="167"/>
        <v/>
      </c>
      <c r="AB100" s="44" t="str">
        <f ca="1">IF(Z100="NO",IF(AA100&lt;=Simulation!$K$9,D100,E100),"")</f>
        <v/>
      </c>
      <c r="AD100" s="44" t="str">
        <f t="shared" ca="1" si="168"/>
        <v/>
      </c>
      <c r="AE100" s="6" t="str">
        <f t="shared" ca="1" si="169"/>
        <v/>
      </c>
      <c r="AF100" s="44" t="str">
        <f t="shared" ca="1" si="170"/>
        <v/>
      </c>
      <c r="AH100" s="44" t="str">
        <f t="shared" ca="1" si="171"/>
        <v/>
      </c>
      <c r="AI100" s="44" t="str">
        <f t="shared" ca="1" si="172"/>
        <v/>
      </c>
      <c r="AJ100" s="44" t="str">
        <f t="shared" ca="1" si="173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74"/>
        <v/>
      </c>
      <c r="AO100" s="44" t="str">
        <f t="shared" ca="1" si="175"/>
        <v/>
      </c>
      <c r="AP100" s="27" t="str">
        <f t="shared" ca="1" si="176"/>
        <v/>
      </c>
      <c r="AQ100" s="44" t="str">
        <f t="shared" ca="1" si="177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78"/>
        <v/>
      </c>
      <c r="AU100" s="44" t="str">
        <f ca="1">IF(AL100&lt;&gt;"",VLOOKUP('Semi 2'!AQ100-5*('Semi 2'!AN100-1),'Players Stats'!$B$136:$J$140,1+AO100),"")</f>
        <v/>
      </c>
      <c r="AV100" s="44" t="str">
        <f t="shared" ca="1" si="179"/>
        <v/>
      </c>
      <c r="AW100" s="27" t="str">
        <f t="shared" ca="1" si="180"/>
        <v/>
      </c>
      <c r="AX100" s="44" t="str">
        <f ca="1">IF(AL100&lt;&gt;"",IF(AV100="NO",VLOOKUP(AQ100,'Players Stats'!$C$88:$I$127,7),""),"")</f>
        <v/>
      </c>
      <c r="AY100" s="44" t="str">
        <f t="shared" ca="1" si="181"/>
        <v/>
      </c>
      <c r="AZ100" s="27" t="str">
        <f t="shared" ca="1" si="182"/>
        <v/>
      </c>
      <c r="BA100" s="44" t="str">
        <f ca="1">IF(AV100="NO",VLOOKUP(AQ100,'Players Stats'!$C$88:$H$127,7-'Semi 2'!AY100),"")</f>
        <v/>
      </c>
      <c r="BB100" s="44" t="str">
        <f t="shared" ca="1" si="183"/>
        <v/>
      </c>
      <c r="BC100" s="27" t="str">
        <f t="shared" ca="1" si="184"/>
        <v/>
      </c>
      <c r="BD100" s="44" t="str">
        <f ca="1">IF(BC100="","",IF(BC100&lt;=VLOOKUP(AQ100,'Players Stats'!$C$88:$L$127,10),"YES","NO"))</f>
        <v/>
      </c>
      <c r="BE100" s="27" t="str">
        <f t="shared" ca="1" si="185"/>
        <v/>
      </c>
      <c r="BF100" s="44" t="str">
        <f ca="1">IF(BD100="YES",IF(BE100&lt;=VLOOKUP(AQ100,'Players Stats'!$C$88:$H$127,6),1,0),"")</f>
        <v/>
      </c>
      <c r="BG100" s="27" t="str">
        <f t="shared" ca="1" si="186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87"/>
        <v/>
      </c>
      <c r="BJ100" s="44" t="str">
        <f ca="1">IF(BI100="","",IF(BI100&lt;=Simulation!$K$7,"YES","NO"))</f>
        <v/>
      </c>
      <c r="BK100" s="27" t="str">
        <f t="shared" ca="1" si="188"/>
        <v/>
      </c>
      <c r="BL100" s="44" t="str">
        <f ca="1">IF(BJ100="NO",IF(BK100&lt;=Simulation!$K$9,AN100,AO100),"")</f>
        <v/>
      </c>
      <c r="BN100" s="44" t="str">
        <f t="shared" ca="1" si="189"/>
        <v/>
      </c>
      <c r="BO100" s="6" t="str">
        <f t="shared" ca="1" si="190"/>
        <v/>
      </c>
      <c r="BP100" s="44" t="str">
        <f t="shared" ca="1" si="191"/>
        <v/>
      </c>
      <c r="BR100" s="44" t="str">
        <f t="shared" ca="1" si="192"/>
        <v/>
      </c>
      <c r="BS100" s="44" t="str">
        <f t="shared" ca="1" si="193"/>
        <v/>
      </c>
      <c r="BT100" s="44" t="str">
        <f t="shared" ca="1" si="194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195"/>
        <v/>
      </c>
      <c r="BY100" s="44" t="str">
        <f t="shared" ca="1" si="196"/>
        <v/>
      </c>
      <c r="BZ100" s="27" t="str">
        <f t="shared" ca="1" si="197"/>
        <v/>
      </c>
      <c r="CA100" s="44" t="str">
        <f t="shared" ca="1" si="198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199"/>
        <v/>
      </c>
      <c r="CE100" s="44" t="str">
        <f ca="1">IF(BV100&lt;&gt;"",VLOOKUP('Semi 2'!CA100-5*('Semi 2'!BX100-1),'Players Stats'!$B$136:$J$140,1+BY100),"")</f>
        <v/>
      </c>
      <c r="CF100" s="44" t="str">
        <f t="shared" ca="1" si="200"/>
        <v/>
      </c>
      <c r="CG100" s="27" t="str">
        <f t="shared" ca="1" si="201"/>
        <v/>
      </c>
      <c r="CH100" s="44" t="str">
        <f ca="1">IF(BV100&lt;&gt;"",IF(CF100="NO",VLOOKUP(CA100,'Players Stats'!$C$88:$I$127,7),""),"")</f>
        <v/>
      </c>
      <c r="CI100" s="44" t="str">
        <f t="shared" ca="1" si="202"/>
        <v/>
      </c>
      <c r="CJ100" s="27" t="str">
        <f t="shared" ca="1" si="203"/>
        <v/>
      </c>
      <c r="CK100" s="44" t="str">
        <f ca="1">IF(CF100="NO",VLOOKUP(CA100,'Players Stats'!$C$88:$H$127,7-'Semi 2'!CI100),"")</f>
        <v/>
      </c>
      <c r="CL100" s="44" t="str">
        <f t="shared" ca="1" si="204"/>
        <v/>
      </c>
      <c r="CM100" s="27" t="str">
        <f t="shared" ca="1" si="205"/>
        <v/>
      </c>
      <c r="CN100" s="44" t="str">
        <f ca="1">IF(CM100="","",IF(CM100&lt;=VLOOKUP(CA100,'Players Stats'!$C$88:$L$127,10),"YES","NO"))</f>
        <v/>
      </c>
      <c r="CO100" s="27" t="str">
        <f t="shared" ca="1" si="206"/>
        <v/>
      </c>
      <c r="CP100" s="44" t="str">
        <f ca="1">IF(CN100="YES",IF(CO100&lt;=VLOOKUP(CA100,'Players Stats'!$C$88:$H$127,6),1,0),"")</f>
        <v/>
      </c>
      <c r="CQ100" s="27" t="str">
        <f t="shared" ca="1" si="207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08"/>
        <v/>
      </c>
      <c r="CT100" s="44" t="str">
        <f ca="1">IF(CS100="","",IF(CS100&lt;=Simulation!$K$7,"YES","NO"))</f>
        <v/>
      </c>
      <c r="CU100" s="27" t="str">
        <f t="shared" ca="1" si="209"/>
        <v/>
      </c>
      <c r="CV100" s="44" t="str">
        <f ca="1">IF(CT100="NO",IF(CU100&lt;=Simulation!$K$9,BX100,BY100),"")</f>
        <v/>
      </c>
      <c r="CX100" s="44" t="str">
        <f t="shared" ca="1" si="210"/>
        <v/>
      </c>
      <c r="CY100" s="6" t="str">
        <f t="shared" ca="1" si="211"/>
        <v/>
      </c>
      <c r="CZ100" s="44" t="str">
        <f t="shared" ca="1" si="212"/>
        <v/>
      </c>
      <c r="DB100" s="44" t="str">
        <f t="shared" ca="1" si="213"/>
        <v/>
      </c>
      <c r="DC100" s="44" t="str">
        <f t="shared" ca="1" si="214"/>
        <v/>
      </c>
      <c r="DD100" s="44" t="str">
        <f t="shared" ca="1" si="215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16"/>
        <v/>
      </c>
      <c r="DI100" s="44" t="str">
        <f t="shared" ca="1" si="217"/>
        <v/>
      </c>
      <c r="DJ100" s="27" t="str">
        <f t="shared" ca="1" si="218"/>
        <v/>
      </c>
      <c r="DK100" s="44" t="str">
        <f t="shared" ca="1" si="219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20"/>
        <v/>
      </c>
      <c r="DO100" s="44" t="str">
        <f ca="1">IF(DF100&lt;&gt;"",VLOOKUP('Semi 2'!DK100-5*('Semi 2'!DH100-1),'Players Stats'!$B$136:$J$140,1+DI100),"")</f>
        <v/>
      </c>
      <c r="DP100" s="44" t="str">
        <f t="shared" ca="1" si="221"/>
        <v/>
      </c>
      <c r="DQ100" s="27" t="str">
        <f t="shared" ca="1" si="222"/>
        <v/>
      </c>
      <c r="DR100" s="44" t="str">
        <f ca="1">IF(DF100&lt;&gt;"",IF(DP100="NO",VLOOKUP(DK100,'Players Stats'!$C$88:$I$127,7),""),"")</f>
        <v/>
      </c>
      <c r="DS100" s="44" t="str">
        <f t="shared" ca="1" si="223"/>
        <v/>
      </c>
      <c r="DT100" s="27" t="str">
        <f t="shared" ca="1" si="224"/>
        <v/>
      </c>
      <c r="DU100" s="44" t="str">
        <f ca="1">IF(DP100="NO",VLOOKUP(DK100,'Players Stats'!$C$88:$H$127,7-'Semi 2'!DS100),"")</f>
        <v/>
      </c>
      <c r="DV100" s="44" t="str">
        <f t="shared" ca="1" si="225"/>
        <v/>
      </c>
      <c r="DW100" s="27" t="str">
        <f t="shared" ca="1" si="226"/>
        <v/>
      </c>
      <c r="DX100" s="44" t="str">
        <f ca="1">IF(DW100="","",IF(DW100&lt;=VLOOKUP(DK100,'Players Stats'!$C$88:$L$127,10),"YES","NO"))</f>
        <v/>
      </c>
      <c r="DY100" s="27" t="str">
        <f t="shared" ca="1" si="227"/>
        <v/>
      </c>
      <c r="DZ100" s="44" t="str">
        <f ca="1">IF(DX100="YES",IF(DY100&lt;=VLOOKUP(DK100,'Players Stats'!$C$88:$H$127,6),1,0),"")</f>
        <v/>
      </c>
      <c r="EA100" s="27" t="str">
        <f t="shared" ca="1" si="228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29"/>
        <v/>
      </c>
      <c r="ED100" s="44" t="str">
        <f ca="1">IF(EC100="","",IF(EC100&lt;=Simulation!$K$7,"YES","NO"))</f>
        <v/>
      </c>
      <c r="EE100" s="27" t="str">
        <f t="shared" ca="1" si="230"/>
        <v/>
      </c>
      <c r="EF100" s="44" t="str">
        <f ca="1">IF(ED100="NO",IF(EE100&lt;=Simulation!$K$9,DH100,DI100),"")</f>
        <v/>
      </c>
      <c r="EH100" s="44" t="str">
        <f t="shared" ca="1" si="231"/>
        <v/>
      </c>
      <c r="EI100" s="6" t="str">
        <f t="shared" ca="1" si="232"/>
        <v/>
      </c>
      <c r="EJ100" s="44" t="str">
        <f t="shared" ca="1" si="233"/>
        <v/>
      </c>
      <c r="EL100" s="44" t="str">
        <f t="shared" ca="1" si="234"/>
        <v/>
      </c>
      <c r="EM100" s="44" t="str">
        <f t="shared" ca="1" si="235"/>
        <v/>
      </c>
      <c r="EN100" s="44" t="str">
        <f t="shared" ca="1" si="236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2">
    <mergeCell ref="D4:F4"/>
    <mergeCell ref="D5:F5"/>
    <mergeCell ref="EE10:EE11"/>
    <mergeCell ref="EF10:EF11"/>
    <mergeCell ref="DY10:DY11"/>
    <mergeCell ref="DZ10:DZ11"/>
    <mergeCell ref="EA10:EA11"/>
    <mergeCell ref="EB10:EB11"/>
    <mergeCell ref="EC10:EC11"/>
    <mergeCell ref="ED10:ED11"/>
    <mergeCell ref="DS10:DS11"/>
    <mergeCell ref="DT10:DT11"/>
    <mergeCell ref="DU10:DU11"/>
    <mergeCell ref="DV10:DV11"/>
    <mergeCell ref="DW10:DW11"/>
    <mergeCell ref="DX10:DX11"/>
    <mergeCell ref="DM10:DM11"/>
    <mergeCell ref="DN10:DN11"/>
    <mergeCell ref="DO10:DO11"/>
    <mergeCell ref="DP10:DP11"/>
    <mergeCell ref="DQ10:DQ11"/>
    <mergeCell ref="DR10:DR11"/>
    <mergeCell ref="DG10:DG11"/>
    <mergeCell ref="DH10:DH11"/>
    <mergeCell ref="DI10:DI11"/>
    <mergeCell ref="DJ10:DJ11"/>
    <mergeCell ref="DK10:DK11"/>
    <mergeCell ref="DL10:DL11"/>
    <mergeCell ref="CQ10:CQ11"/>
    <mergeCell ref="CR10:CR11"/>
    <mergeCell ref="CS10:CS11"/>
    <mergeCell ref="CT10:CT11"/>
    <mergeCell ref="CU10:CU11"/>
    <mergeCell ref="CV10:CV11"/>
    <mergeCell ref="CK10:CK11"/>
    <mergeCell ref="CL10:CL11"/>
    <mergeCell ref="CM10:CM11"/>
    <mergeCell ref="CN10:CN11"/>
    <mergeCell ref="CO10:CO11"/>
    <mergeCell ref="CP10:CP11"/>
    <mergeCell ref="CE10:CE11"/>
    <mergeCell ref="CF10:CF11"/>
    <mergeCell ref="CG10:CG11"/>
    <mergeCell ref="CH10:CH11"/>
    <mergeCell ref="CI10:CI11"/>
    <mergeCell ref="CJ10:CJ11"/>
    <mergeCell ref="CB10:CB11"/>
    <mergeCell ref="CC10:CC11"/>
    <mergeCell ref="CD10:CD11"/>
    <mergeCell ref="BI10:BI11"/>
    <mergeCell ref="BJ10:BJ11"/>
    <mergeCell ref="BK10:BK11"/>
    <mergeCell ref="BL10:BL11"/>
    <mergeCell ref="BW10:BW11"/>
    <mergeCell ref="BX10:BX11"/>
    <mergeCell ref="AW10:AW11"/>
    <mergeCell ref="AX10:AX11"/>
    <mergeCell ref="AY10:AY11"/>
    <mergeCell ref="AZ10:AZ11"/>
    <mergeCell ref="BA10:BA11"/>
    <mergeCell ref="BB10:BB11"/>
    <mergeCell ref="BY10:BY11"/>
    <mergeCell ref="BZ10:BZ11"/>
    <mergeCell ref="CA10:CA11"/>
    <mergeCell ref="X10:X11"/>
    <mergeCell ref="Y10:Y11"/>
    <mergeCell ref="Z10:Z11"/>
    <mergeCell ref="BN2:BP2"/>
    <mergeCell ref="CX2:CZ2"/>
    <mergeCell ref="EH2:EJ2"/>
    <mergeCell ref="AQ10:AQ11"/>
    <mergeCell ref="AR10:AR11"/>
    <mergeCell ref="AS10:AS11"/>
    <mergeCell ref="AT10:AT11"/>
    <mergeCell ref="AU10:AU11"/>
    <mergeCell ref="AV10:AV11"/>
    <mergeCell ref="AA10:AA11"/>
    <mergeCell ref="AB10:AB11"/>
    <mergeCell ref="AM10:AM11"/>
    <mergeCell ref="AN10:AN11"/>
    <mergeCell ref="AO10:AO11"/>
    <mergeCell ref="AP10:AP11"/>
    <mergeCell ref="BC10:BC11"/>
    <mergeCell ref="BD10:BD11"/>
    <mergeCell ref="BE10:BE11"/>
    <mergeCell ref="BF10:BF11"/>
    <mergeCell ref="BG10:BG11"/>
    <mergeCell ref="BH10:BH11"/>
    <mergeCell ref="C10:C11"/>
    <mergeCell ref="D10:D11"/>
    <mergeCell ref="E10:E11"/>
    <mergeCell ref="F10:F11"/>
    <mergeCell ref="G10:G11"/>
    <mergeCell ref="H10:H11"/>
    <mergeCell ref="B2:C2"/>
    <mergeCell ref="K2:M2"/>
    <mergeCell ref="AD2:AF2"/>
    <mergeCell ref="O10:O11"/>
    <mergeCell ref="P10:P11"/>
    <mergeCell ref="Q10:Q11"/>
    <mergeCell ref="R10:R11"/>
    <mergeCell ref="S10:S11"/>
    <mergeCell ref="T10:T11"/>
    <mergeCell ref="I10:I11"/>
    <mergeCell ref="J10:J11"/>
    <mergeCell ref="K10:K11"/>
    <mergeCell ref="L10:L11"/>
    <mergeCell ref="M10:M11"/>
    <mergeCell ref="N10:N11"/>
    <mergeCell ref="U10:U11"/>
    <mergeCell ref="V10:V11"/>
    <mergeCell ref="W10:W11"/>
  </mergeCells>
  <conditionalFormatting sqref="AB12:AB1047 D12:E1047">
    <cfRule type="colorScale" priority="8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{44A065F0-4CBF-6845-9CC8-86E24CFEBF32}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{2D453606-AEF5-104A-AF49-FABB9E2C6E1C}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{E9F8AB3B-5346-6242-B77B-CC08746AD5FF}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{7A0B03EB-2683-D34E-89A5-96837C37F044}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A065F0-4CBF-6845-9CC8-86E24CFEBF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2D453606-AEF5-104A-AF49-FABB9E2C6E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E9F8AB3B-5346-6242-B77B-CC08746AD5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7A0B03EB-2683-D34E-89A5-96837C37F0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N1047"/>
  <sheetViews>
    <sheetView topLeftCell="R1" workbookViewId="0">
      <selection activeCell="AF21" sqref="AF21"/>
    </sheetView>
  </sheetViews>
  <sheetFormatPr baseColWidth="10" defaultColWidth="11" defaultRowHeight="15" x14ac:dyDescent="0"/>
  <cols>
    <col min="2" max="2" width="20.5" bestFit="1" customWidth="1"/>
    <col min="3" max="3" width="17.5" bestFit="1" customWidth="1"/>
    <col min="4" max="4" width="12.6640625" bestFit="1" customWidth="1"/>
    <col min="5" max="5" width="12.6640625" hidden="1" customWidth="1"/>
    <col min="6" max="6" width="15.1640625" bestFit="1" customWidth="1"/>
    <col min="7" max="7" width="13.83203125" bestFit="1" customWidth="1"/>
    <col min="8" max="8" width="16.1640625" bestFit="1" customWidth="1"/>
    <col min="9" max="9" width="19" bestFit="1" customWidth="1"/>
    <col min="10" max="10" width="18.1640625" bestFit="1" customWidth="1"/>
    <col min="11" max="11" width="12.1640625" bestFit="1" customWidth="1"/>
    <col min="12" max="12" width="11.83203125" bestFit="1" customWidth="1"/>
    <col min="13" max="13" width="13.1640625" bestFit="1" customWidth="1"/>
    <col min="14" max="14" width="13.83203125" bestFit="1" customWidth="1"/>
    <col min="15" max="15" width="14.5" bestFit="1" customWidth="1"/>
    <col min="16" max="16" width="14.6640625" bestFit="1" customWidth="1"/>
    <col min="17" max="17" width="16.5" bestFit="1" customWidth="1"/>
    <col min="18" max="18" width="9.1640625" customWidth="1"/>
    <col min="19" max="19" width="15.1640625" customWidth="1"/>
    <col min="20" max="20" width="6.1640625" bestFit="1" customWidth="1"/>
    <col min="21" max="21" width="20.5" bestFit="1" customWidth="1"/>
    <col min="22" max="22" width="15.1640625" customWidth="1"/>
    <col min="23" max="23" width="21.1640625" bestFit="1" customWidth="1"/>
    <col min="24" max="24" width="15.1640625" customWidth="1"/>
    <col min="25" max="25" width="13.6640625" bestFit="1" customWidth="1"/>
    <col min="26" max="26" width="7.33203125" bestFit="1" customWidth="1"/>
    <col min="27" max="27" width="13.1640625" bestFit="1" customWidth="1"/>
    <col min="28" max="29" width="16.5" bestFit="1" customWidth="1"/>
    <col min="34" max="36" width="10.83203125" hidden="1" customWidth="1"/>
    <col min="38" max="38" width="20.5" bestFit="1" customWidth="1"/>
    <col min="39" max="39" width="17.5" bestFit="1" customWidth="1"/>
    <col min="40" max="40" width="12.6640625" bestFit="1" customWidth="1"/>
    <col min="41" max="41" width="10.83203125" hidden="1" customWidth="1"/>
    <col min="42" max="42" width="15" bestFit="1" customWidth="1"/>
    <col min="43" max="43" width="13.83203125" bestFit="1" customWidth="1"/>
    <col min="44" max="44" width="16.1640625" bestFit="1" customWidth="1"/>
    <col min="45" max="45" width="15.1640625" bestFit="1" customWidth="1"/>
    <col min="46" max="46" width="18.1640625" bestFit="1" customWidth="1"/>
    <col min="47" max="47" width="12.1640625" bestFit="1" customWidth="1"/>
    <col min="48" max="48" width="11.83203125" bestFit="1" customWidth="1"/>
    <col min="49" max="49" width="13.1640625" bestFit="1" customWidth="1"/>
    <col min="50" max="50" width="13.83203125" bestFit="1" customWidth="1"/>
    <col min="51" max="51" width="14.5" bestFit="1" customWidth="1"/>
    <col min="52" max="52" width="14.6640625" bestFit="1" customWidth="1"/>
    <col min="53" max="53" width="16.5" bestFit="1" customWidth="1"/>
    <col min="55" max="55" width="12.5" bestFit="1" customWidth="1"/>
    <col min="56" max="56" width="6.1640625" bestFit="1" customWidth="1"/>
    <col min="57" max="57" width="20.5" bestFit="1" customWidth="1"/>
    <col min="58" max="58" width="11.83203125" bestFit="1" customWidth="1"/>
    <col min="59" max="59" width="21.1640625" bestFit="1" customWidth="1"/>
    <col min="60" max="60" width="11.83203125" bestFit="1" customWidth="1"/>
    <col min="61" max="61" width="13.6640625" bestFit="1" customWidth="1"/>
    <col min="63" max="63" width="13.1640625" bestFit="1" customWidth="1"/>
    <col min="64" max="64" width="16.5" bestFit="1" customWidth="1"/>
    <col min="70" max="72" width="0" hidden="1" customWidth="1"/>
    <col min="74" max="74" width="20.5" bestFit="1" customWidth="1"/>
    <col min="75" max="75" width="17.5" bestFit="1" customWidth="1"/>
    <col min="77" max="77" width="12.83203125" hidden="1" customWidth="1"/>
    <col min="78" max="78" width="15" bestFit="1" customWidth="1"/>
    <col min="79" max="79" width="13.83203125" bestFit="1" customWidth="1"/>
    <col min="80" max="80" width="16.1640625" bestFit="1" customWidth="1"/>
    <col min="81" max="81" width="15.1640625" bestFit="1" customWidth="1"/>
    <col min="82" max="82" width="18.1640625" bestFit="1" customWidth="1"/>
    <col min="83" max="83" width="12.1640625" bestFit="1" customWidth="1"/>
    <col min="84" max="84" width="11.83203125" bestFit="1" customWidth="1"/>
    <col min="85" max="85" width="13.1640625" bestFit="1" customWidth="1"/>
    <col min="86" max="86" width="13.83203125" bestFit="1" customWidth="1"/>
    <col min="87" max="87" width="14.5" bestFit="1" customWidth="1"/>
    <col min="88" max="88" width="14.6640625" bestFit="1" customWidth="1"/>
    <col min="89" max="89" width="16.5" bestFit="1" customWidth="1"/>
    <col min="90" max="90" width="11.33203125" customWidth="1"/>
    <col min="91" max="91" width="12.5" bestFit="1" customWidth="1"/>
    <col min="92" max="92" width="6.1640625" bestFit="1" customWidth="1"/>
    <col min="93" max="93" width="20.5" bestFit="1" customWidth="1"/>
    <col min="94" max="94" width="11.83203125" bestFit="1" customWidth="1"/>
    <col min="95" max="95" width="21.1640625" bestFit="1" customWidth="1"/>
    <col min="96" max="96" width="11.83203125" bestFit="1" customWidth="1"/>
    <col min="97" max="97" width="13.6640625" bestFit="1" customWidth="1"/>
    <col min="99" max="99" width="13.1640625" bestFit="1" customWidth="1"/>
    <col min="100" max="100" width="16.5" bestFit="1" customWidth="1"/>
    <col min="106" max="108" width="0" hidden="1" customWidth="1"/>
    <col min="110" max="110" width="20.5" bestFit="1" customWidth="1"/>
    <col min="111" max="111" width="17.5" bestFit="1" customWidth="1"/>
    <col min="112" max="112" width="12.6640625" bestFit="1" customWidth="1"/>
    <col min="113" max="113" width="10.83203125" hidden="1" customWidth="1"/>
    <col min="114" max="114" width="15" bestFit="1" customWidth="1"/>
    <col min="115" max="115" width="13.83203125" bestFit="1" customWidth="1"/>
    <col min="116" max="116" width="16.1640625" bestFit="1" customWidth="1"/>
    <col min="117" max="117" width="15.1640625" bestFit="1" customWidth="1"/>
    <col min="118" max="118" width="18.1640625" bestFit="1" customWidth="1"/>
    <col min="119" max="119" width="12.1640625" bestFit="1" customWidth="1"/>
    <col min="120" max="120" width="11.83203125" bestFit="1" customWidth="1"/>
    <col min="121" max="121" width="13.1640625" bestFit="1" customWidth="1"/>
    <col min="122" max="122" width="13.83203125" bestFit="1" customWidth="1"/>
    <col min="123" max="123" width="14.5" bestFit="1" customWidth="1"/>
    <col min="124" max="124" width="14.6640625" bestFit="1" customWidth="1"/>
    <col min="125" max="125" width="16.5" bestFit="1" customWidth="1"/>
    <col min="126" max="126" width="10.5" customWidth="1"/>
    <col min="127" max="127" width="12.5" bestFit="1" customWidth="1"/>
    <col min="128" max="128" width="6.1640625" bestFit="1" customWidth="1"/>
    <col min="129" max="129" width="20.5" bestFit="1" customWidth="1"/>
    <col min="130" max="130" width="11.83203125" bestFit="1" customWidth="1"/>
    <col min="131" max="131" width="21.1640625" bestFit="1" customWidth="1"/>
    <col min="132" max="132" width="11.83203125" bestFit="1" customWidth="1"/>
    <col min="133" max="133" width="13.6640625" bestFit="1" customWidth="1"/>
    <col min="135" max="135" width="13.1640625" bestFit="1" customWidth="1"/>
    <col min="136" max="136" width="16.5" bestFit="1" customWidth="1"/>
    <col min="142" max="144" width="0" hidden="1" customWidth="1"/>
  </cols>
  <sheetData>
    <row r="2" spans="2:144">
      <c r="B2" s="108" t="s">
        <v>13</v>
      </c>
      <c r="C2" s="108"/>
      <c r="D2" s="88">
        <f ca="1">RAND()</f>
        <v>0.60019063497307201</v>
      </c>
      <c r="E2" s="83"/>
      <c r="F2" s="6" t="s">
        <v>14</v>
      </c>
      <c r="G2" s="9" t="s">
        <v>15</v>
      </c>
      <c r="H2" s="8">
        <f ca="1">IF(D2&lt;=0.5,C4,C5)</f>
        <v>8</v>
      </c>
      <c r="I2" s="46" t="s">
        <v>16</v>
      </c>
      <c r="K2" s="105" t="s">
        <v>58</v>
      </c>
      <c r="L2" s="105"/>
      <c r="M2" s="105"/>
      <c r="O2" s="86" t="s">
        <v>157</v>
      </c>
      <c r="P2" s="86" t="s">
        <v>145</v>
      </c>
      <c r="Q2" s="15"/>
      <c r="R2" s="15"/>
      <c r="V2" s="16"/>
      <c r="W2" s="16"/>
      <c r="X2" s="16"/>
      <c r="AD2" s="105" t="s">
        <v>63</v>
      </c>
      <c r="AE2" s="105"/>
      <c r="AF2" s="105"/>
      <c r="AL2" s="32"/>
      <c r="AM2" s="32"/>
      <c r="AN2" s="13"/>
      <c r="AO2" s="83"/>
      <c r="AP2" s="6"/>
      <c r="AQ2" s="9" t="s">
        <v>15</v>
      </c>
      <c r="AR2" s="8">
        <f ca="1">IF(H2=$C$4,$C$5,$C$4)</f>
        <v>1</v>
      </c>
      <c r="AS2" s="46" t="s">
        <v>16</v>
      </c>
      <c r="AU2" s="16"/>
      <c r="AV2" s="16"/>
      <c r="AW2" s="16"/>
      <c r="AX2" s="15"/>
      <c r="AY2" s="15"/>
      <c r="AZ2" s="15"/>
      <c r="BA2" s="15"/>
      <c r="BB2" s="15"/>
      <c r="BF2" s="16"/>
      <c r="BG2" s="16"/>
      <c r="BH2" s="16"/>
      <c r="BN2" s="105" t="s">
        <v>62</v>
      </c>
      <c r="BO2" s="105"/>
      <c r="BP2" s="105"/>
      <c r="BV2" s="32"/>
      <c r="BW2" s="32"/>
      <c r="BX2" s="13"/>
      <c r="BY2" s="83"/>
      <c r="BZ2" s="6"/>
      <c r="CA2" s="9" t="s">
        <v>15</v>
      </c>
      <c r="CB2" s="8">
        <f ca="1">IF(AR2=C4,C5,C4)</f>
        <v>8</v>
      </c>
      <c r="CC2" s="46" t="s">
        <v>16</v>
      </c>
      <c r="CE2" s="16"/>
      <c r="CF2" s="16"/>
      <c r="CG2" s="16"/>
      <c r="CI2" s="15"/>
      <c r="CJ2" s="15"/>
      <c r="CK2" s="15"/>
      <c r="CL2" s="15"/>
      <c r="CP2" s="16"/>
      <c r="CQ2" s="16"/>
      <c r="CR2" s="16"/>
      <c r="CX2" s="105" t="s">
        <v>61</v>
      </c>
      <c r="CY2" s="105"/>
      <c r="CZ2" s="105"/>
      <c r="DF2" s="32"/>
      <c r="DG2" s="32"/>
      <c r="DH2" s="13"/>
      <c r="DI2" s="13"/>
      <c r="DJ2" s="6"/>
      <c r="DK2" s="9" t="s">
        <v>15</v>
      </c>
      <c r="DL2" s="8">
        <f ca="1">IF(CB2=C4,C5,C4)</f>
        <v>1</v>
      </c>
      <c r="DM2" s="46" t="s">
        <v>16</v>
      </c>
      <c r="DO2" s="16"/>
      <c r="DP2" s="16"/>
      <c r="DQ2" s="16"/>
      <c r="DS2" s="15"/>
      <c r="DT2" s="15"/>
      <c r="DU2" s="15"/>
      <c r="DV2" s="15"/>
      <c r="DZ2" s="16"/>
      <c r="EA2" s="16"/>
      <c r="EB2" s="16"/>
      <c r="EH2" s="105" t="s">
        <v>60</v>
      </c>
      <c r="EI2" s="105"/>
      <c r="EJ2" s="105"/>
    </row>
    <row r="3" spans="2:144">
      <c r="K3" s="45" t="str">
        <f>"Team A"</f>
        <v>Team A</v>
      </c>
      <c r="L3" s="29" t="s">
        <v>10</v>
      </c>
      <c r="M3" s="45" t="s">
        <v>65</v>
      </c>
      <c r="O3" s="24" t="str">
        <f ca="1">IF(K4=M4,RAND(),"")</f>
        <v/>
      </c>
      <c r="P3" s="24">
        <f ca="1">IF(K4&gt;M4,C4,IF(K4&lt;M4,C5,IF(O3&lt;=0.5,C4,C5)))</f>
        <v>1</v>
      </c>
      <c r="Q3" s="15"/>
      <c r="R3" s="15"/>
      <c r="V3" s="17"/>
      <c r="W3" s="18"/>
      <c r="X3" s="17"/>
      <c r="AD3" s="45" t="s">
        <v>11</v>
      </c>
      <c r="AE3" s="29" t="s">
        <v>10</v>
      </c>
      <c r="AF3" s="45" t="s">
        <v>12</v>
      </c>
      <c r="AL3" s="15"/>
      <c r="AM3" s="15"/>
      <c r="AN3" s="15"/>
      <c r="AU3" s="17"/>
      <c r="AV3" s="18"/>
      <c r="AW3" s="17"/>
      <c r="AX3" s="15"/>
      <c r="AY3" s="15"/>
      <c r="AZ3" s="15"/>
      <c r="BA3" s="15"/>
      <c r="BB3" s="15"/>
      <c r="BF3" s="17"/>
      <c r="BG3" s="18"/>
      <c r="BH3" s="17"/>
      <c r="BN3" s="45" t="s">
        <v>64</v>
      </c>
      <c r="BO3" s="29" t="s">
        <v>10</v>
      </c>
      <c r="BP3" s="45" t="s">
        <v>65</v>
      </c>
      <c r="BV3" s="15"/>
      <c r="BW3" s="15"/>
      <c r="BX3" s="15"/>
      <c r="CE3" s="17"/>
      <c r="CF3" s="18"/>
      <c r="CG3" s="17"/>
      <c r="CI3" s="15"/>
      <c r="CJ3" s="15"/>
      <c r="CK3" s="15"/>
      <c r="CL3" s="15"/>
      <c r="CP3" s="17"/>
      <c r="CQ3" s="18"/>
      <c r="CR3" s="17"/>
      <c r="CX3" s="45" t="s">
        <v>64</v>
      </c>
      <c r="CY3" s="29" t="s">
        <v>10</v>
      </c>
      <c r="CZ3" s="45" t="s">
        <v>65</v>
      </c>
      <c r="DF3" s="15"/>
      <c r="DG3" s="15"/>
      <c r="DH3" s="15"/>
      <c r="DI3" s="15"/>
      <c r="DO3" s="17"/>
      <c r="DP3" s="18"/>
      <c r="DQ3" s="17"/>
      <c r="DS3" s="15"/>
      <c r="DT3" s="15"/>
      <c r="DU3" s="15"/>
      <c r="DV3" s="15"/>
      <c r="DZ3" s="17"/>
      <c r="EA3" s="18"/>
      <c r="EB3" s="17"/>
      <c r="EH3" s="45" t="s">
        <v>64</v>
      </c>
      <c r="EI3" s="29" t="s">
        <v>10</v>
      </c>
      <c r="EJ3" s="45" t="s">
        <v>65</v>
      </c>
    </row>
    <row r="4" spans="2:144">
      <c r="B4" s="31" t="s">
        <v>64</v>
      </c>
      <c r="C4" s="30">
        <f ca="1">'Semi 1'!P3</f>
        <v>1</v>
      </c>
      <c r="D4" s="111" t="str">
        <f ca="1">HLOOKUP(C4,Simulation!$E$17:$L$18,2,FALSE)</f>
        <v>Miami Heats</v>
      </c>
      <c r="E4" s="112"/>
      <c r="F4" s="112"/>
      <c r="K4" s="2">
        <f ca="1">AD4+BN4+CX4+EH4</f>
        <v>123</v>
      </c>
      <c r="L4" s="28" t="s">
        <v>10</v>
      </c>
      <c r="M4" s="2">
        <f t="shared" ref="M4" ca="1" si="0">AF4+BP4+CZ4+EJ4</f>
        <v>91</v>
      </c>
      <c r="O4" s="15"/>
      <c r="P4" s="13"/>
      <c r="Q4" s="13"/>
      <c r="R4" s="13"/>
      <c r="V4" s="17"/>
      <c r="W4" s="18"/>
      <c r="X4" s="17"/>
      <c r="AD4" s="2">
        <f ca="1">SUM($AH$12:$AH$161)</f>
        <v>31</v>
      </c>
      <c r="AE4" s="28" t="s">
        <v>10</v>
      </c>
      <c r="AF4" s="2">
        <f ca="1">SUM($AJ$12:$AJ$161)</f>
        <v>22</v>
      </c>
      <c r="AL4" s="15"/>
      <c r="AM4" s="15"/>
      <c r="AN4" s="15"/>
      <c r="AU4" s="17"/>
      <c r="AV4" s="18"/>
      <c r="AW4" s="17"/>
      <c r="AX4" s="15"/>
      <c r="AY4" s="15"/>
      <c r="AZ4" s="13"/>
      <c r="BA4" s="13"/>
      <c r="BB4" s="13"/>
      <c r="BF4" s="17"/>
      <c r="BG4" s="18"/>
      <c r="BH4" s="17"/>
      <c r="BN4" s="2">
        <f ca="1">SUM($BR$12:$BR$161)</f>
        <v>38</v>
      </c>
      <c r="BO4" s="28" t="s">
        <v>10</v>
      </c>
      <c r="BP4" s="2">
        <f ca="1">SUM($BT$12:$BT$161)</f>
        <v>22</v>
      </c>
      <c r="BV4" s="15"/>
      <c r="BW4" s="15"/>
      <c r="BX4" s="15"/>
      <c r="CE4" s="17"/>
      <c r="CF4" s="18"/>
      <c r="CG4" s="17"/>
      <c r="CI4" s="15"/>
      <c r="CJ4" s="13"/>
      <c r="CK4" s="13"/>
      <c r="CL4" s="13"/>
      <c r="CP4" s="17"/>
      <c r="CQ4" s="18"/>
      <c r="CR4" s="17"/>
      <c r="CX4" s="2">
        <f ca="1">SUM($DB$12:$DB$161)</f>
        <v>23</v>
      </c>
      <c r="CY4" s="28" t="s">
        <v>10</v>
      </c>
      <c r="CZ4" s="2">
        <f ca="1">SUM($DD$12:$DD$161)</f>
        <v>27</v>
      </c>
      <c r="DF4" s="15"/>
      <c r="DG4" s="15"/>
      <c r="DH4" s="15"/>
      <c r="DI4" s="15"/>
      <c r="DO4" s="17"/>
      <c r="DP4" s="18"/>
      <c r="DQ4" s="17"/>
      <c r="DS4" s="15"/>
      <c r="DT4" s="13"/>
      <c r="DU4" s="13"/>
      <c r="DV4" s="13"/>
      <c r="DZ4" s="17"/>
      <c r="EA4" s="18"/>
      <c r="EB4" s="17"/>
      <c r="EH4" s="2">
        <f ca="1">SUM($EL$12:$EL$161)</f>
        <v>31</v>
      </c>
      <c r="EI4" s="28" t="s">
        <v>10</v>
      </c>
      <c r="EJ4" s="2">
        <f ca="1">SUM($EN$12:$EN$161)</f>
        <v>20</v>
      </c>
    </row>
    <row r="5" spans="2:144">
      <c r="B5" s="31" t="s">
        <v>65</v>
      </c>
      <c r="C5" s="30">
        <f ca="1">'Semi 2'!P3</f>
        <v>8</v>
      </c>
      <c r="D5" s="111" t="str">
        <f ca="1">HLOOKUP(C5,Simulation!$E$17:$L$18,2,FALSE)</f>
        <v>San Antonio Spurs</v>
      </c>
      <c r="E5" s="112"/>
      <c r="F5" s="112"/>
      <c r="K5" s="15"/>
      <c r="L5" s="39"/>
      <c r="M5" s="15"/>
      <c r="N5" s="15"/>
      <c r="O5" s="15"/>
      <c r="P5" s="13"/>
      <c r="Q5" s="13"/>
      <c r="R5" s="13"/>
      <c r="V5" s="37"/>
      <c r="W5" s="38"/>
      <c r="X5" s="37"/>
      <c r="AL5" s="15"/>
      <c r="AM5" s="15"/>
      <c r="AN5" s="15"/>
      <c r="AU5" s="15"/>
      <c r="AV5" s="39"/>
      <c r="AW5" s="15"/>
      <c r="AX5" s="15"/>
      <c r="AY5" s="15"/>
      <c r="AZ5" s="13"/>
      <c r="BA5" s="13"/>
      <c r="BB5" s="13"/>
      <c r="BF5" s="37"/>
      <c r="BG5" s="38"/>
      <c r="BH5" s="37"/>
      <c r="BV5" s="15"/>
      <c r="BW5" s="15"/>
      <c r="BX5" s="15"/>
      <c r="CE5" s="15"/>
      <c r="CF5" s="39"/>
      <c r="CG5" s="15"/>
      <c r="CH5" s="15"/>
      <c r="CI5" s="15"/>
      <c r="CJ5" s="13"/>
      <c r="CK5" s="13"/>
      <c r="CL5" s="13"/>
      <c r="CP5" s="37"/>
      <c r="CQ5" s="38"/>
      <c r="CR5" s="37"/>
      <c r="DF5" s="15"/>
      <c r="DG5" s="15"/>
      <c r="DH5" s="15"/>
      <c r="DI5" s="15"/>
      <c r="DO5" s="15"/>
      <c r="DP5" s="39"/>
      <c r="DQ5" s="15"/>
      <c r="DR5" s="15"/>
      <c r="DS5" s="15"/>
      <c r="DT5" s="13"/>
      <c r="DU5" s="13"/>
      <c r="DV5" s="13"/>
      <c r="DZ5" s="37"/>
      <c r="EA5" s="38"/>
      <c r="EB5" s="37"/>
    </row>
    <row r="6" spans="2:144">
      <c r="D6" s="22"/>
      <c r="E6" s="22"/>
      <c r="F6" s="22"/>
      <c r="K6" s="15"/>
      <c r="L6" s="40"/>
      <c r="M6" s="41"/>
      <c r="N6" s="15"/>
      <c r="O6" s="15"/>
      <c r="P6" s="15"/>
      <c r="Q6" s="15"/>
      <c r="R6" s="15"/>
      <c r="AL6" s="15"/>
      <c r="AM6" s="15"/>
      <c r="AN6" s="15"/>
      <c r="AO6" s="22"/>
      <c r="AP6" s="22"/>
      <c r="AU6" s="15"/>
      <c r="AV6" s="40"/>
      <c r="AW6" s="41"/>
      <c r="AX6" s="15"/>
      <c r="AY6" s="15"/>
      <c r="AZ6" s="15"/>
      <c r="BA6" s="15"/>
      <c r="BB6" s="15"/>
      <c r="BV6" s="15"/>
      <c r="BW6" s="15"/>
      <c r="BX6" s="15"/>
      <c r="BY6" s="22"/>
      <c r="BZ6" s="22"/>
      <c r="CE6" s="15"/>
      <c r="CF6" s="40"/>
      <c r="CG6" s="41"/>
      <c r="CH6" s="15"/>
      <c r="CI6" s="15"/>
      <c r="CJ6" s="15"/>
      <c r="CK6" s="15"/>
      <c r="CL6" s="15"/>
      <c r="DF6" s="15"/>
      <c r="DG6" s="15"/>
      <c r="DH6" s="15"/>
      <c r="DI6" s="15"/>
      <c r="DJ6" s="22"/>
      <c r="DO6" s="15"/>
      <c r="DP6" s="40"/>
      <c r="DQ6" s="41"/>
      <c r="DR6" s="15"/>
      <c r="DS6" s="15"/>
      <c r="DT6" s="15"/>
      <c r="DU6" s="15"/>
      <c r="DV6" s="15"/>
    </row>
    <row r="7" spans="2:144">
      <c r="D7" s="22"/>
      <c r="E7" s="22"/>
      <c r="F7" s="22"/>
      <c r="K7" s="15"/>
      <c r="L7" s="40"/>
      <c r="M7" s="40"/>
      <c r="N7" s="15"/>
      <c r="O7" s="15"/>
      <c r="P7" s="15"/>
      <c r="Q7" s="15"/>
      <c r="R7" s="15"/>
      <c r="AN7" s="22"/>
      <c r="AO7" s="22"/>
      <c r="AP7" s="22"/>
      <c r="AU7" s="15"/>
      <c r="AV7" s="40"/>
      <c r="AW7" s="40"/>
      <c r="AX7" s="15"/>
      <c r="AY7" s="15"/>
      <c r="AZ7" s="15"/>
      <c r="BA7" s="15"/>
      <c r="BB7" s="15"/>
      <c r="BV7" s="15"/>
      <c r="BW7" s="15"/>
      <c r="BX7" s="15"/>
      <c r="BY7" s="22"/>
      <c r="BZ7" s="22"/>
      <c r="CE7" s="15"/>
      <c r="CF7" s="40"/>
      <c r="CG7" s="40"/>
      <c r="CH7" s="15"/>
      <c r="CI7" s="15"/>
      <c r="CJ7" s="15"/>
      <c r="CK7" s="15"/>
      <c r="CL7" s="15"/>
      <c r="DF7" s="15"/>
      <c r="DG7" s="15"/>
      <c r="DH7" s="15"/>
      <c r="DI7" s="15"/>
      <c r="DJ7" s="22"/>
      <c r="DO7" s="15"/>
      <c r="DP7" s="40"/>
      <c r="DQ7" s="40"/>
      <c r="DR7" s="15"/>
      <c r="DS7" s="15"/>
      <c r="DT7" s="15"/>
      <c r="DU7" s="15"/>
      <c r="DV7" s="15"/>
    </row>
    <row r="8" spans="2:144">
      <c r="D8" s="22"/>
      <c r="E8" s="22"/>
      <c r="F8" s="22"/>
      <c r="K8" s="15"/>
      <c r="L8" s="40"/>
      <c r="M8" s="41"/>
      <c r="N8" s="15"/>
      <c r="O8" s="15"/>
      <c r="P8" s="15"/>
      <c r="Q8" s="15"/>
      <c r="R8" s="15"/>
      <c r="AN8" s="22"/>
      <c r="AO8" s="22"/>
      <c r="AP8" s="22"/>
      <c r="AU8" s="15"/>
      <c r="AV8" s="40"/>
      <c r="AW8" s="41"/>
      <c r="AX8" s="15"/>
      <c r="AY8" s="15"/>
      <c r="AZ8" s="15"/>
      <c r="BA8" s="15"/>
      <c r="BB8" s="15"/>
      <c r="BX8" s="22"/>
      <c r="BY8" s="22"/>
      <c r="BZ8" s="22"/>
      <c r="CE8" s="15"/>
      <c r="CF8" s="40"/>
      <c r="CG8" s="41"/>
      <c r="CH8" s="15"/>
      <c r="CI8" s="15"/>
      <c r="CJ8" s="15"/>
      <c r="CK8" s="15"/>
      <c r="CL8" s="15"/>
      <c r="DH8" s="22"/>
      <c r="DI8" s="22"/>
      <c r="DJ8" s="22"/>
      <c r="DO8" s="15"/>
      <c r="DP8" s="40"/>
      <c r="DQ8" s="41"/>
      <c r="DR8" s="15"/>
      <c r="DS8" s="15"/>
      <c r="DT8" s="15"/>
      <c r="DU8" s="15"/>
      <c r="DV8" s="15"/>
    </row>
    <row r="9" spans="2:144">
      <c r="AH9" s="16"/>
      <c r="AI9" s="16"/>
      <c r="AJ9" s="16"/>
      <c r="BR9" s="16"/>
      <c r="BS9" s="16"/>
      <c r="BT9" s="16"/>
      <c r="BU9" s="16"/>
      <c r="DB9" s="16"/>
      <c r="DC9" s="16"/>
      <c r="DD9" s="16"/>
      <c r="DE9" s="16"/>
      <c r="EL9" s="16"/>
      <c r="EM9" s="16"/>
      <c r="EN9" s="16"/>
    </row>
    <row r="10" spans="2:144" ht="15.75" customHeight="1">
      <c r="B10" s="35" t="s">
        <v>53</v>
      </c>
      <c r="C10" s="109" t="s">
        <v>34</v>
      </c>
      <c r="D10" s="109" t="s">
        <v>35</v>
      </c>
      <c r="E10" s="109" t="s">
        <v>144</v>
      </c>
      <c r="F10" s="109" t="s">
        <v>26</v>
      </c>
      <c r="G10" s="109" t="s">
        <v>36</v>
      </c>
      <c r="H10" s="109" t="s">
        <v>37</v>
      </c>
      <c r="I10" s="109" t="s">
        <v>24</v>
      </c>
      <c r="J10" s="109" t="s">
        <v>27</v>
      </c>
      <c r="K10" s="109" t="s">
        <v>38</v>
      </c>
      <c r="L10" s="109" t="s">
        <v>17</v>
      </c>
      <c r="M10" s="109" t="s">
        <v>39</v>
      </c>
      <c r="N10" s="109" t="s">
        <v>40</v>
      </c>
      <c r="O10" s="109" t="s">
        <v>41</v>
      </c>
      <c r="P10" s="109" t="s">
        <v>42</v>
      </c>
      <c r="Q10" s="109" t="s">
        <v>30</v>
      </c>
      <c r="R10" s="109" t="s">
        <v>31</v>
      </c>
      <c r="S10" s="94" t="s">
        <v>160</v>
      </c>
      <c r="T10" s="94" t="s">
        <v>159</v>
      </c>
      <c r="U10" s="94" t="s">
        <v>43</v>
      </c>
      <c r="V10" s="94" t="s">
        <v>44</v>
      </c>
      <c r="W10" s="94" t="s">
        <v>45</v>
      </c>
      <c r="X10" s="94" t="s">
        <v>46</v>
      </c>
      <c r="Y10" s="94" t="s">
        <v>47</v>
      </c>
      <c r="Z10" s="94" t="s">
        <v>48</v>
      </c>
      <c r="AA10" s="94" t="s">
        <v>49</v>
      </c>
      <c r="AB10" s="94" t="s">
        <v>50</v>
      </c>
      <c r="AD10" s="4" t="s">
        <v>64</v>
      </c>
      <c r="AE10" s="19" t="s">
        <v>10</v>
      </c>
      <c r="AF10" s="20" t="s">
        <v>65</v>
      </c>
      <c r="AH10" s="17"/>
      <c r="AI10" s="18"/>
      <c r="AJ10" s="17"/>
      <c r="AL10" s="35" t="s">
        <v>53</v>
      </c>
      <c r="AM10" s="109" t="s">
        <v>34</v>
      </c>
      <c r="AN10" s="109" t="s">
        <v>35</v>
      </c>
      <c r="AO10" s="109" t="s">
        <v>144</v>
      </c>
      <c r="AP10" s="109" t="s">
        <v>26</v>
      </c>
      <c r="AQ10" s="109" t="s">
        <v>36</v>
      </c>
      <c r="AR10" s="109" t="s">
        <v>37</v>
      </c>
      <c r="AS10" s="109" t="s">
        <v>24</v>
      </c>
      <c r="AT10" s="109" t="s">
        <v>27</v>
      </c>
      <c r="AU10" s="109" t="s">
        <v>38</v>
      </c>
      <c r="AV10" s="109" t="s">
        <v>17</v>
      </c>
      <c r="AW10" s="109" t="s">
        <v>39</v>
      </c>
      <c r="AX10" s="109" t="s">
        <v>40</v>
      </c>
      <c r="AY10" s="109" t="s">
        <v>41</v>
      </c>
      <c r="AZ10" s="109" t="s">
        <v>42</v>
      </c>
      <c r="BA10" s="109" t="s">
        <v>30</v>
      </c>
      <c r="BB10" s="109" t="s">
        <v>31</v>
      </c>
      <c r="BC10" s="94" t="s">
        <v>160</v>
      </c>
      <c r="BD10" s="94" t="s">
        <v>159</v>
      </c>
      <c r="BE10" s="94" t="s">
        <v>43</v>
      </c>
      <c r="BF10" s="94" t="s">
        <v>44</v>
      </c>
      <c r="BG10" s="94" t="s">
        <v>45</v>
      </c>
      <c r="BH10" s="94" t="s">
        <v>46</v>
      </c>
      <c r="BI10" s="94" t="s">
        <v>47</v>
      </c>
      <c r="BJ10" s="94" t="s">
        <v>48</v>
      </c>
      <c r="BK10" s="94" t="s">
        <v>49</v>
      </c>
      <c r="BL10" s="94" t="s">
        <v>50</v>
      </c>
      <c r="BN10" s="4" t="s">
        <v>64</v>
      </c>
      <c r="BO10" s="19" t="s">
        <v>10</v>
      </c>
      <c r="BP10" s="20" t="s">
        <v>65</v>
      </c>
      <c r="BR10" s="17"/>
      <c r="BS10" s="18"/>
      <c r="BT10" s="17"/>
      <c r="BU10" s="17"/>
      <c r="BV10" s="35" t="s">
        <v>53</v>
      </c>
      <c r="BW10" s="109" t="s">
        <v>34</v>
      </c>
      <c r="BX10" s="109" t="s">
        <v>35</v>
      </c>
      <c r="BY10" s="109" t="s">
        <v>144</v>
      </c>
      <c r="BZ10" s="109" t="s">
        <v>26</v>
      </c>
      <c r="CA10" s="109" t="s">
        <v>36</v>
      </c>
      <c r="CB10" s="109" t="s">
        <v>37</v>
      </c>
      <c r="CC10" s="109" t="s">
        <v>24</v>
      </c>
      <c r="CD10" s="109" t="s">
        <v>27</v>
      </c>
      <c r="CE10" s="109" t="s">
        <v>38</v>
      </c>
      <c r="CF10" s="109" t="s">
        <v>17</v>
      </c>
      <c r="CG10" s="109" t="s">
        <v>39</v>
      </c>
      <c r="CH10" s="109" t="s">
        <v>40</v>
      </c>
      <c r="CI10" s="109" t="s">
        <v>41</v>
      </c>
      <c r="CJ10" s="109" t="s">
        <v>42</v>
      </c>
      <c r="CK10" s="109" t="s">
        <v>30</v>
      </c>
      <c r="CL10" s="109" t="s">
        <v>31</v>
      </c>
      <c r="CM10" s="94" t="s">
        <v>160</v>
      </c>
      <c r="CN10" s="94" t="s">
        <v>159</v>
      </c>
      <c r="CO10" s="94" t="s">
        <v>43</v>
      </c>
      <c r="CP10" s="94" t="s">
        <v>44</v>
      </c>
      <c r="CQ10" s="94" t="s">
        <v>45</v>
      </c>
      <c r="CR10" s="94" t="s">
        <v>46</v>
      </c>
      <c r="CS10" s="94" t="s">
        <v>47</v>
      </c>
      <c r="CT10" s="94" t="s">
        <v>48</v>
      </c>
      <c r="CU10" s="94" t="s">
        <v>49</v>
      </c>
      <c r="CV10" s="94" t="s">
        <v>50</v>
      </c>
      <c r="CX10" s="4" t="s">
        <v>64</v>
      </c>
      <c r="CY10" s="19" t="s">
        <v>10</v>
      </c>
      <c r="CZ10" s="20" t="s">
        <v>65</v>
      </c>
      <c r="DB10" s="17"/>
      <c r="DC10" s="18"/>
      <c r="DD10" s="17"/>
      <c r="DE10" s="17"/>
      <c r="DF10" s="35" t="s">
        <v>53</v>
      </c>
      <c r="DG10" s="109" t="s">
        <v>34</v>
      </c>
      <c r="DH10" s="109" t="s">
        <v>35</v>
      </c>
      <c r="DI10" s="109" t="s">
        <v>144</v>
      </c>
      <c r="DJ10" s="109" t="s">
        <v>26</v>
      </c>
      <c r="DK10" s="109" t="s">
        <v>36</v>
      </c>
      <c r="DL10" s="109" t="s">
        <v>37</v>
      </c>
      <c r="DM10" s="109" t="s">
        <v>24</v>
      </c>
      <c r="DN10" s="109" t="s">
        <v>27</v>
      </c>
      <c r="DO10" s="109" t="s">
        <v>38</v>
      </c>
      <c r="DP10" s="109" t="s">
        <v>17</v>
      </c>
      <c r="DQ10" s="109" t="s">
        <v>39</v>
      </c>
      <c r="DR10" s="109" t="s">
        <v>40</v>
      </c>
      <c r="DS10" s="109" t="s">
        <v>41</v>
      </c>
      <c r="DT10" s="109" t="s">
        <v>42</v>
      </c>
      <c r="DU10" s="109" t="s">
        <v>30</v>
      </c>
      <c r="DV10" s="109" t="s">
        <v>31</v>
      </c>
      <c r="DW10" s="94" t="s">
        <v>160</v>
      </c>
      <c r="DX10" s="94" t="s">
        <v>159</v>
      </c>
      <c r="DY10" s="94" t="s">
        <v>43</v>
      </c>
      <c r="DZ10" s="94" t="s">
        <v>44</v>
      </c>
      <c r="EA10" s="94" t="s">
        <v>45</v>
      </c>
      <c r="EB10" s="94" t="s">
        <v>46</v>
      </c>
      <c r="EC10" s="94" t="s">
        <v>47</v>
      </c>
      <c r="ED10" s="94" t="s">
        <v>48</v>
      </c>
      <c r="EE10" s="94" t="s">
        <v>49</v>
      </c>
      <c r="EF10" s="94" t="s">
        <v>50</v>
      </c>
      <c r="EH10" s="4" t="s">
        <v>64</v>
      </c>
      <c r="EI10" s="19" t="s">
        <v>10</v>
      </c>
      <c r="EJ10" s="20" t="s">
        <v>65</v>
      </c>
      <c r="EL10" s="17"/>
      <c r="EM10" s="18"/>
      <c r="EN10" s="17"/>
    </row>
    <row r="11" spans="2:144" ht="20.25" customHeight="1">
      <c r="B11" s="36">
        <v>0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94"/>
      <c r="T11" s="94"/>
      <c r="U11" s="94"/>
      <c r="V11" s="94"/>
      <c r="W11" s="94"/>
      <c r="X11" s="94"/>
      <c r="Y11" s="94"/>
      <c r="Z11" s="94"/>
      <c r="AA11" s="94"/>
      <c r="AB11" s="94"/>
      <c r="AD11" s="8">
        <v>0</v>
      </c>
      <c r="AE11" s="7" t="s">
        <v>10</v>
      </c>
      <c r="AF11" s="8">
        <v>0</v>
      </c>
      <c r="AH11" t="str">
        <f t="shared" ref="AH11:AJ26" ca="1" si="1">IF(AND(AD11&lt;&gt;"",AD12=""),AD11,"")</f>
        <v/>
      </c>
      <c r="AI11" t="str">
        <f t="shared" ca="1" si="1"/>
        <v/>
      </c>
      <c r="AJ11" t="str">
        <f t="shared" ca="1" si="1"/>
        <v/>
      </c>
      <c r="AL11" s="36">
        <v>0</v>
      </c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N11" s="8">
        <v>0</v>
      </c>
      <c r="BO11" s="7" t="s">
        <v>10</v>
      </c>
      <c r="BP11" s="8">
        <v>0</v>
      </c>
      <c r="BR11" t="str">
        <f t="shared" ref="BR11:BT74" ca="1" si="2">IF(AND(BN11&lt;&gt;"",BN12=""),BN11,"")</f>
        <v/>
      </c>
      <c r="BS11" t="str">
        <f t="shared" ca="1" si="2"/>
        <v/>
      </c>
      <c r="BT11" t="str">
        <f t="shared" ca="1" si="2"/>
        <v/>
      </c>
      <c r="BV11" s="36">
        <v>0</v>
      </c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X11" s="8">
        <v>0</v>
      </c>
      <c r="CY11" s="7" t="s">
        <v>10</v>
      </c>
      <c r="CZ11" s="8">
        <v>0</v>
      </c>
      <c r="DB11" t="str">
        <f t="shared" ref="DB11:DD74" ca="1" si="3">IF(AND(CX11&lt;&gt;"",CX12=""),CX11,"")</f>
        <v/>
      </c>
      <c r="DC11" t="str">
        <f t="shared" ca="1" si="3"/>
        <v/>
      </c>
      <c r="DD11" t="str">
        <f t="shared" ca="1" si="3"/>
        <v/>
      </c>
      <c r="DF11" s="36">
        <v>0</v>
      </c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H11" s="8">
        <v>0</v>
      </c>
      <c r="EI11" s="7" t="s">
        <v>10</v>
      </c>
      <c r="EJ11" s="8">
        <v>0</v>
      </c>
      <c r="EL11" t="str">
        <f t="shared" ref="EL11:EN74" ca="1" si="4">IF(AND(EH11&lt;&gt;"",EH12=""),EH11,"")</f>
        <v/>
      </c>
      <c r="EM11" t="str">
        <f t="shared" ca="1" si="4"/>
        <v/>
      </c>
      <c r="EN11" t="str">
        <f t="shared" ca="1" si="4"/>
        <v/>
      </c>
    </row>
    <row r="12" spans="2:144">
      <c r="B12" s="44">
        <f ca="1">IF(B11&lt;&gt;"",IF(AND(B11&lt;60*Simulation!$K$8, B11+C12&lt;60*Simulation!$K$8),B11+C12,""),"")</f>
        <v>14</v>
      </c>
      <c r="C12" s="44">
        <f ca="1">IF(B11&lt;&gt;"",RANDBETWEEN(Simulation!$N$5/2,Simulation!$P$5),"")</f>
        <v>14</v>
      </c>
      <c r="D12" s="44">
        <f ca="1">H2</f>
        <v>8</v>
      </c>
      <c r="E12" s="44">
        <f ca="1">IF(B12&lt;&gt;"",IF(D12=C$4,C$5,C$4),"")</f>
        <v>1</v>
      </c>
      <c r="F12" s="27">
        <f ca="1">IF(B12&lt;&gt;"",RAND(),"")</f>
        <v>0.91895439572770476</v>
      </c>
      <c r="G12" s="44">
        <f ca="1">IF(B12&lt;&gt;"",INT(5*F12)+1+5*(D12-1),"")</f>
        <v>40</v>
      </c>
      <c r="H12" s="44" t="str">
        <f ca="1">IF(B12&lt;&gt;"",VLOOKUP(G12,'Players Stats'!$C$88:$D$127,2),"")</f>
        <v>Center</v>
      </c>
      <c r="I12" s="44" t="str">
        <f ca="1">IF(B12&lt;&gt;"",VLOOKUP(G12,'Players Stats'!$C$88:$E$127,3),"")</f>
        <v>Tiago Splitter</v>
      </c>
      <c r="J12" s="27">
        <f ca="1">IF(B12&lt;&gt;"",RAND(),"")</f>
        <v>1.4146651675678412E-2</v>
      </c>
      <c r="K12" s="44">
        <f ca="1">IF(B12&lt;&gt;"",VLOOKUP(Final!G12-5*(Final!D12-1),'Players Stats'!$B$136:$J$140,1+E12),"")</f>
        <v>0.11485000000000001</v>
      </c>
      <c r="L12" s="44" t="str">
        <f ca="1">IF(B12&lt;&gt;"",IF(J12&lt;=K12, "YES", "NO"),"")</f>
        <v>YES</v>
      </c>
      <c r="M12" s="27" t="str">
        <f ca="1">IF(B12&lt;&gt;"",IF(L12="NO",RAND(),""),"")</f>
        <v/>
      </c>
      <c r="N12" s="44" t="str">
        <f ca="1">IF(B12&lt;&gt;"",IF(L12="NO",VLOOKUP(G12,'Players Stats'!$C$88:$I$127,7),""),"")</f>
        <v/>
      </c>
      <c r="O12" s="44" t="str">
        <f ca="1">IF(B12&lt;&gt;"",IF(L12="NO",IF(M12&lt;=N12,3,2),""),"")</f>
        <v/>
      </c>
      <c r="P12" s="27" t="str">
        <f ca="1">IF(B12&lt;&gt;"",IF(L12="NO",RAND(),""),"")</f>
        <v/>
      </c>
      <c r="Q12" s="44" t="str">
        <f ca="1">IF(L12="NO",VLOOKUP(G12,'Players Stats'!$C$88:$H$127,7-Final!O12),"")</f>
        <v/>
      </c>
      <c r="R12" s="44" t="str">
        <f ca="1">IF(B12&lt;&gt;"",IF(L12="NO",IF(P12&lt;=Q12,O12,0),""),"")</f>
        <v/>
      </c>
      <c r="S12" s="27" t="str">
        <f ca="1">IF(R12="","",IF(O12=3,"",RAND()))</f>
        <v/>
      </c>
      <c r="T12" s="44" t="str">
        <f ca="1">IF(S12="","",IF(S12&lt;=VLOOKUP(G12,'Players Stats'!$C$88:$L$127,10),"YES","NO"))</f>
        <v/>
      </c>
      <c r="U12" s="27" t="str">
        <f ca="1">IF(T12="YES",RAND(),"")</f>
        <v/>
      </c>
      <c r="V12" s="44" t="str">
        <f ca="1">IF(T12="YES",IF(U12&lt;=VLOOKUP(G12,'Players Stats'!$C$88:$H$127,6),1,0),"")</f>
        <v/>
      </c>
      <c r="W12" s="27" t="str">
        <f ca="1">IF(AND(T12="YES",R12=0),RAND(),"")</f>
        <v/>
      </c>
      <c r="X12" s="44" t="str">
        <f ca="1">IF(AND(T12="YES",W12&lt;&gt;""),IF(W12&lt;=VLOOKUP(G12,'Players Stats'!$C$88:$H$127,6),1,0),"")</f>
        <v/>
      </c>
      <c r="Y12" s="27" t="str">
        <f ca="1">IF(AND(R12=0,T12="NO"),RAND(),"")</f>
        <v/>
      </c>
      <c r="Z12" s="44" t="str">
        <f ca="1">IF(Y12="","",IF(Y12&lt;=Simulation!$K$7,"YES","NO"))</f>
        <v/>
      </c>
      <c r="AA12" s="27" t="str">
        <f ca="1">IF(Z12="NO",RAND(),"")</f>
        <v/>
      </c>
      <c r="AB12" s="44" t="str">
        <f ca="1">IF(Z12="NO",IF(AA12&lt;=Simulation!$K$9,D12,E12),"")</f>
        <v/>
      </c>
      <c r="AD12" s="44">
        <f ca="1">IF(B12&lt;&gt;"",IF(D12=$C$4,IF(L12="YES",AD11,IF(T12="YES",IF(R12=0,AD11+R12+V12+X12,AD11+R12+V12),AD11+R12)),AD11),"")</f>
        <v>0</v>
      </c>
      <c r="AE12" s="6" t="str">
        <f ca="1">IF(B12&lt;&gt;"","-","")</f>
        <v>-</v>
      </c>
      <c r="AF12" s="44">
        <f ca="1">IF(B12&lt;&gt;"",IF(D12=$C$5,IF(L12="YES",AF11,IF(T12="YES",IF(R12=0,AF11+R12+V12+X12,AF11+R12+V12),AF11+R12)),AF11),"")</f>
        <v>0</v>
      </c>
      <c r="AH12" t="str">
        <f t="shared" ca="1" si="1"/>
        <v/>
      </c>
      <c r="AI12" t="str">
        <f t="shared" ca="1" si="1"/>
        <v/>
      </c>
      <c r="AJ12" t="str">
        <f t="shared" ca="1" si="1"/>
        <v/>
      </c>
      <c r="AL12" s="44">
        <f ca="1">IF(AL11&lt;&gt;"",IF(AND(AL11&lt;60*Simulation!$K$8, AL11+AM12&lt;60*Simulation!$K$8),AL11+AM12,""),"")</f>
        <v>4</v>
      </c>
      <c r="AM12" s="44">
        <f ca="1">IF(AL11&lt;&gt;"",RANDBETWEEN(Simulation!$N$5/2,Simulation!$P$5),"")</f>
        <v>4</v>
      </c>
      <c r="AN12" s="44">
        <f ca="1">AR2</f>
        <v>1</v>
      </c>
      <c r="AO12" s="44">
        <f ca="1">IF(AL12&lt;&gt;"",IF(AN12=C$4,C$5,C$4),"")</f>
        <v>8</v>
      </c>
      <c r="AP12" s="27">
        <f ca="1">IF(AL12&lt;&gt;"",RAND(),"")</f>
        <v>0.91740159984581171</v>
      </c>
      <c r="AQ12" s="44">
        <f ca="1">IF(AL12&lt;&gt;"",INT(5*AP12)+1+5*(AN12-1),"")</f>
        <v>5</v>
      </c>
      <c r="AR12" s="44" t="str">
        <f ca="1">IF(AL12&lt;&gt;"",VLOOKUP(AQ12,'Players Stats'!$C$88:$D$127,2),"")</f>
        <v>Center</v>
      </c>
      <c r="AS12" s="44" t="str">
        <f ca="1">IF(AL12&lt;&gt;"",VLOOKUP(AQ12,'Players Stats'!$C$88:$E$127,3),"")</f>
        <v>Chris Bosh</v>
      </c>
      <c r="AT12" s="27">
        <f ca="1">IF(AL12&lt;&gt;"",RAND(),"")</f>
        <v>0.66201354385936562</v>
      </c>
      <c r="AU12" s="44">
        <f ca="1">IF(AL12&lt;&gt;"",VLOOKUP(Final!AQ12-5*(Final!AN12-1),'Players Stats'!$B$136:$J$140,1+AO12),"")</f>
        <v>9.6400000000000013E-2</v>
      </c>
      <c r="AV12" s="44" t="str">
        <f ca="1">IF(AL12&lt;&gt;"",IF(AT12&lt;=AU12, "YES", "NO"),"")</f>
        <v>NO</v>
      </c>
      <c r="AW12" s="27">
        <f ca="1">IF(AL12&lt;&gt;"",IF(AV12="NO",RAND(),""),"")</f>
        <v>0.42322855909507162</v>
      </c>
      <c r="AX12" s="44">
        <f ca="1">IF(AL12&lt;&gt;"",IF(AV12="NO",VLOOKUP(AQ12,'Players Stats'!$C$88:$I$127,7),""),"")</f>
        <v>7.5187969924812026E-2</v>
      </c>
      <c r="AY12" s="44">
        <f ca="1">IF(AL12&lt;&gt;"",IF(AV12="NO",IF(AW12&lt;=AX12,3,2),""),"")</f>
        <v>2</v>
      </c>
      <c r="AZ12" s="27">
        <f ca="1">IF(AL12&lt;&gt;"",IF(AV12="NO",RAND(),""),"")</f>
        <v>0.53052268551450543</v>
      </c>
      <c r="BA12" s="44">
        <f ca="1">IF(AV12="NO",VLOOKUP(AQ12,'Players Stats'!$C$88:$H$127,7-Final!AY12),"")</f>
        <v>0.53500000000000003</v>
      </c>
      <c r="BB12" s="44">
        <f ca="1">IF(AL12&lt;&gt;"",IF(AV12="NO",IF(AZ12&lt;=BA12,AY12,0),""),"")</f>
        <v>2</v>
      </c>
      <c r="BC12" s="27">
        <f ca="1">IF(BB12="","",IF(AY12=3,"",RAND()))</f>
        <v>0.99743125229132557</v>
      </c>
      <c r="BD12" s="44" t="str">
        <f ca="1">IF(BC12="","",IF(BC12&lt;=VLOOKUP(AQ12,'Players Stats'!$C$88:$L$127,10),"YES","NO"))</f>
        <v>NO</v>
      </c>
      <c r="BE12" s="27" t="str">
        <f ca="1">IF(BD12="YES",RAND(),"")</f>
        <v/>
      </c>
      <c r="BF12" s="44" t="str">
        <f ca="1">IF(BD12="YES",IF(BE12&lt;=VLOOKUP(AQ12,'Players Stats'!$C$88:$H$127,6),1,0),"")</f>
        <v/>
      </c>
      <c r="BG12" s="27" t="str">
        <f ca="1">IF(AND(BD12="YES",BB12=0),RAND(),"")</f>
        <v/>
      </c>
      <c r="BH12" s="44" t="str">
        <f ca="1">IF(AND(BD12="YES",BG12&lt;&gt;""),IF(BG12&lt;=VLOOKUP(AQ12,'Players Stats'!$C$88:$H$127,6),1,0),"")</f>
        <v/>
      </c>
      <c r="BI12" s="27" t="str">
        <f ca="1">IF(AND(BB12=0,BD12="NO"),RAND(),"")</f>
        <v/>
      </c>
      <c r="BJ12" s="44" t="str">
        <f ca="1">IF(BI12="","",IF(BI12&lt;=Simulation!$K$7,"YES","NO"))</f>
        <v/>
      </c>
      <c r="BK12" s="27" t="str">
        <f ca="1">IF(BJ12="NO",RAND(),"")</f>
        <v/>
      </c>
      <c r="BL12" s="44" t="str">
        <f ca="1">IF(BJ12="NO",IF(BK12&lt;=Simulation!$K$9,AN12,AO12),"")</f>
        <v/>
      </c>
      <c r="BN12" s="44">
        <f ca="1">IF(AL12&lt;&gt;"",IF(AN12=$C$4,IF(AV12="YES",BN11,IF(BD12="YES",IF(BB12=0,BN11+BB12+BF12+BH12,BN11+BB12+BF12),BN11+BB12)),BN11),"")</f>
        <v>2</v>
      </c>
      <c r="BO12" s="6" t="str">
        <f ca="1">IF(AL12&lt;&gt;"","-","")</f>
        <v>-</v>
      </c>
      <c r="BP12" s="44">
        <f ca="1">IF(AL12&lt;&gt;"",IF(AN12=$C$5,IF(AV12="YES",BP11,IF(BD12="YES",IF(BB12=0,BP11+BB12+BF12+BH12,BP11+BB12+BF12),BP11+BB12)),BP11),"")</f>
        <v>0</v>
      </c>
      <c r="BR12" t="str">
        <f t="shared" ca="1" si="2"/>
        <v/>
      </c>
      <c r="BS12" t="str">
        <f t="shared" ca="1" si="2"/>
        <v/>
      </c>
      <c r="BT12" t="str">
        <f t="shared" ca="1" si="2"/>
        <v/>
      </c>
      <c r="BV12" s="44">
        <f ca="1">IF(BV11&lt;&gt;"",IF(AND(BV11&lt;60*Simulation!$K$8, BV11+BW12&lt;60*Simulation!$K$8),BV11+BW12,""),"")</f>
        <v>16</v>
      </c>
      <c r="BW12" s="44">
        <f ca="1">IF(BV11&lt;&gt;"",RANDBETWEEN(Simulation!$N$5/2,Simulation!$P$5),"")</f>
        <v>16</v>
      </c>
      <c r="BX12" s="44">
        <f ca="1">CB2</f>
        <v>8</v>
      </c>
      <c r="BY12" s="44">
        <f ca="1">IF(BV12&lt;&gt;"",IF(BX12=C$4,C$5,C$4),"")</f>
        <v>1</v>
      </c>
      <c r="BZ12" s="27">
        <f ca="1">IF(BV12&lt;&gt;"",RAND(),"")</f>
        <v>0.26024052802862407</v>
      </c>
      <c r="CA12" s="44">
        <f ca="1">IF(BV12&lt;&gt;"",INT(5*BZ12)+1+5*(BX12-1),"")</f>
        <v>37</v>
      </c>
      <c r="CB12" s="44" t="str">
        <f ca="1">IF(BV12&lt;&gt;"",VLOOKUP(CA12,'Players Stats'!$C$88:$D$127,2),"")</f>
        <v>Shooting Guard</v>
      </c>
      <c r="CC12" s="44" t="str">
        <f ca="1">IF(BV12&lt;&gt;"",VLOOKUP(CA12,'Players Stats'!$C$88:$E$127,3),"")</f>
        <v>Tony Parker</v>
      </c>
      <c r="CD12" s="27">
        <f ca="1">IF(BV12&lt;&gt;"",RAND(),"")</f>
        <v>0.36715478330255458</v>
      </c>
      <c r="CE12" s="44">
        <f ca="1">IF(BV12&lt;&gt;"",VLOOKUP(Final!CA12-5*(Final!BX12-1),'Players Stats'!$B$136:$J$140,1+BY12),"")</f>
        <v>5.305E-2</v>
      </c>
      <c r="CF12" s="44" t="str">
        <f ca="1">IF(BV12&lt;&gt;"",IF(CD12&lt;=CE12, "YES", "NO"),"")</f>
        <v>NO</v>
      </c>
      <c r="CG12" s="27">
        <f ca="1">IF(BV12&lt;&gt;"",IF(CF12="NO",RAND(),""),"")</f>
        <v>0.48164852552258364</v>
      </c>
      <c r="CH12" s="44">
        <f ca="1">IF(BV12&lt;&gt;"",IF(CF12="NO",VLOOKUP(CA12,'Players Stats'!$C$88:$I$127,7),""),"")</f>
        <v>6.2111801242236017E-2</v>
      </c>
      <c r="CI12" s="44">
        <f ca="1">IF(BV12&lt;&gt;"",IF(CF12="NO",IF(CG12&lt;=CH12,3,2),""),"")</f>
        <v>2</v>
      </c>
      <c r="CJ12" s="27">
        <f ca="1">IF(BV12&lt;&gt;"",IF(CF12="NO",RAND(),""),"")</f>
        <v>0.35827353697503084</v>
      </c>
      <c r="CK12" s="44">
        <f ca="1">IF(CF12="NO",VLOOKUP(CA12,'Players Stats'!$C$88:$H$127,7-Final!CI12),"")</f>
        <v>0.52200000000000002</v>
      </c>
      <c r="CL12" s="44">
        <f ca="1">IF(BV12&lt;&gt;"",IF(CF12="NO",IF(CJ12&lt;=CK12,CI12,0),""),"")</f>
        <v>2</v>
      </c>
      <c r="CM12" s="27">
        <f ca="1">IF(CL12="","",IF(CI12=3,"",RAND()))</f>
        <v>0.39071479671368892</v>
      </c>
      <c r="CN12" s="44" t="str">
        <f ca="1">IF(CM12="","",IF(CM12&lt;=VLOOKUP(CA12,'Players Stats'!$C$88:$L$127,10),"YES","NO"))</f>
        <v>NO</v>
      </c>
      <c r="CO12" s="27" t="str">
        <f ca="1">IF(CN12="YES",RAND(),"")</f>
        <v/>
      </c>
      <c r="CP12" s="44" t="str">
        <f ca="1">IF(CN12="YES",IF(CO12&lt;=VLOOKUP(CA12,'Players Stats'!$C$88:$H$127,6),1,0),"")</f>
        <v/>
      </c>
      <c r="CQ12" s="27" t="str">
        <f ca="1">IF(AND(CN12="YES",CL12=0),RAND(),"")</f>
        <v/>
      </c>
      <c r="CR12" s="44" t="str">
        <f ca="1">IF(AND(CN12="YES",CQ12&lt;&gt;""),IF(CQ12&lt;=VLOOKUP(CA12,'Players Stats'!$C$88:$H$127,6),1,0),"")</f>
        <v/>
      </c>
      <c r="CS12" s="27" t="str">
        <f ca="1">IF(AND(CL12=0,CN12="NO"),RAND(),"")</f>
        <v/>
      </c>
      <c r="CT12" s="44" t="str">
        <f ca="1">IF(CS12="","",IF(CS12&lt;=Simulation!$K$7,"YES","NO"))</f>
        <v/>
      </c>
      <c r="CU12" s="27" t="str">
        <f ca="1">IF(CT12="NO",RAND(),"")</f>
        <v/>
      </c>
      <c r="CV12" s="44" t="str">
        <f ca="1">IF(CT12="NO",IF(CU12&lt;=Simulation!$K$9,BX12,BY12),"")</f>
        <v/>
      </c>
      <c r="CX12" s="44">
        <f ca="1">IF(BV12&lt;&gt;"",IF(BX12=$C$4,IF(CF12="YES",CX11,IF(CN12="YES",IF(CL12=0,CX11+CL12+CP12+CR12,CX11+CL12+CP12),CX11+CL12)),CX11),"")</f>
        <v>0</v>
      </c>
      <c r="CY12" s="6" t="str">
        <f ca="1">IF(BV12&lt;&gt;"","-","")</f>
        <v>-</v>
      </c>
      <c r="CZ12" s="44">
        <f ca="1">IF(BV12&lt;&gt;"",IF(BX12=$C$5,IF(CF12="YES",CZ11,IF(CN12="YES",IF(CL12=0,CZ11+CL12+CP12+CR12,CZ11+CL12+CP12),CZ11+CL12)),CZ11),"")</f>
        <v>2</v>
      </c>
      <c r="DB12" t="str">
        <f t="shared" ca="1" si="3"/>
        <v/>
      </c>
      <c r="DC12" t="str">
        <f t="shared" ca="1" si="3"/>
        <v/>
      </c>
      <c r="DD12" t="str">
        <f t="shared" ca="1" si="3"/>
        <v/>
      </c>
      <c r="DF12" s="44">
        <f ca="1">IF(DF11&lt;&gt;"",IF(AND(DF11&lt;60*Simulation!$K$8, DF11+DG12&lt;60*Simulation!$K$8),DF11+DG12,""),"")</f>
        <v>13</v>
      </c>
      <c r="DG12" s="44">
        <f ca="1">IF(DF11&lt;&gt;"",RANDBETWEEN(Simulation!$N$5/2,Simulation!$P$5),"")</f>
        <v>13</v>
      </c>
      <c r="DH12" s="44">
        <f ca="1">DL2</f>
        <v>1</v>
      </c>
      <c r="DI12" s="44">
        <f ca="1">IF(DF12&lt;&gt;"",IF(DH12=C$4,C$5,C$4),"")</f>
        <v>8</v>
      </c>
      <c r="DJ12" s="27">
        <f ca="1">IF(DF12&lt;&gt;"",RAND(),"")</f>
        <v>6.7996125254221607E-3</v>
      </c>
      <c r="DK12" s="44">
        <f ca="1">IF(DF12&lt;&gt;"",INT(5*DJ12)+1+5*(DH12-1),"")</f>
        <v>1</v>
      </c>
      <c r="DL12" s="44" t="str">
        <f ca="1">IF(DF12&lt;&gt;"",VLOOKUP(DK12,'Players Stats'!$C$88:$D$127,2),"")</f>
        <v>Point Guard</v>
      </c>
      <c r="DM12" s="44" t="str">
        <f ca="1">IF(DF12&lt;&gt;"",VLOOKUP(DK12,'Players Stats'!$C$88:$E$127,3),"")</f>
        <v>Dwyane Wade</v>
      </c>
      <c r="DN12" s="27">
        <f ca="1">IF(DF12&lt;&gt;"",RAND(),"")</f>
        <v>0.21083292518127095</v>
      </c>
      <c r="DO12" s="44">
        <f ca="1">IF(DF12&lt;&gt;"",VLOOKUP(Final!DK12-5*(Final!DH12-1),'Players Stats'!$B$136:$J$140,1+DI12),"")</f>
        <v>9.7650000000000001E-2</v>
      </c>
      <c r="DP12" s="44" t="str">
        <f ca="1">IF(DF12&lt;&gt;"",IF(DN12&lt;=DO12, "YES", "NO"),"")</f>
        <v>NO</v>
      </c>
      <c r="DQ12" s="27">
        <f ca="1">IF(DF12&lt;&gt;"",IF(DP12="NO",RAND(),""),"")</f>
        <v>3.63854550536169E-3</v>
      </c>
      <c r="DR12" s="44">
        <f ca="1">IF(DF12&lt;&gt;"",IF(DP12="NO",VLOOKUP(DK12,'Players Stats'!$C$88:$I$127,7),""),"")</f>
        <v>5.9523809523809521E-2</v>
      </c>
      <c r="DS12" s="44">
        <f ca="1">IF(DF12&lt;&gt;"",IF(DP12="NO",IF(DQ12&lt;=DR12,3,2),""),"")</f>
        <v>3</v>
      </c>
      <c r="DT12" s="27">
        <f ca="1">IF(DF12&lt;&gt;"",IF(DP12="NO",RAND(),""),"")</f>
        <v>0.48608012151030933</v>
      </c>
      <c r="DU12" s="44">
        <f ca="1">IF(DP12="NO",VLOOKUP(DK12,'Players Stats'!$C$88:$H$127,7-Final!DS12),"")</f>
        <v>0.25800000000000001</v>
      </c>
      <c r="DV12" s="44">
        <f ca="1">IF(DF12&lt;&gt;"",IF(DP12="NO",IF(DT12&lt;=DU12,DS12,0),""),"")</f>
        <v>0</v>
      </c>
      <c r="DW12" s="27" t="str">
        <f ca="1">IF(DV12="","",IF(DS12=3,"",RAND()))</f>
        <v/>
      </c>
      <c r="DX12" s="44" t="str">
        <f ca="1">IF(DW12="","",IF(DW12&lt;=VLOOKUP(DK12,'Players Stats'!$C$88:$L$127,10),"YES","NO"))</f>
        <v/>
      </c>
      <c r="DY12" s="27" t="str">
        <f ca="1">IF(DX12="YES",RAND(),"")</f>
        <v/>
      </c>
      <c r="DZ12" s="44" t="str">
        <f ca="1">IF(DX12="YES",IF(DY12&lt;=VLOOKUP(DK12,'Players Stats'!$C$88:$H$127,6),1,0),"")</f>
        <v/>
      </c>
      <c r="EA12" s="27" t="str">
        <f ca="1">IF(AND(DX12="YES",DV12=0),RAND(),"")</f>
        <v/>
      </c>
      <c r="EB12" s="44" t="str">
        <f ca="1">IF(AND(DX12="YES",EA12&lt;&gt;""),IF(EA12&lt;=VLOOKUP(DK12,'Players Stats'!$C$88:$H$127,6),1,0),"")</f>
        <v/>
      </c>
      <c r="EC12" s="27" t="str">
        <f ca="1">IF(AND(DV12=0,DX12="NO"),RAND(),"")</f>
        <v/>
      </c>
      <c r="ED12" s="44" t="str">
        <f ca="1">IF(EC12="","",IF(EC12&lt;=Simulation!$K$7,"YES","NO"))</f>
        <v/>
      </c>
      <c r="EE12" s="27" t="str">
        <f ca="1">IF(ED12="NO",RAND(),"")</f>
        <v/>
      </c>
      <c r="EF12" s="44" t="str">
        <f ca="1">IF(ED12="NO",IF(EE12&lt;=Simulation!$K$9,DH12,DI12),"")</f>
        <v/>
      </c>
      <c r="EH12" s="44">
        <f ca="1">IF(DF12&lt;&gt;"",IF(DH12=$C$4,IF(DP12="YES",EH11,IF(DX12="YES",IF(DV12=0,EH11+DV12+DZ12+EB12,EH11+DV12+DZ12),EH11+DV12)),EH11),"")</f>
        <v>0</v>
      </c>
      <c r="EI12" s="6" t="str">
        <f ca="1">IF(DF12&lt;&gt;"","-","")</f>
        <v>-</v>
      </c>
      <c r="EJ12" s="44">
        <f ca="1">IF(DF12&lt;&gt;"",IF(DH12=$C$5,IF(DP12="YES",EJ11,IF(DX12="YES",IF(DV12=0,EJ11+DV12+DZ12+EB12,EJ11+DV12+DZ12),EJ11+DV12)),EJ11),"")</f>
        <v>0</v>
      </c>
      <c r="EL12" t="str">
        <f t="shared" ca="1" si="4"/>
        <v/>
      </c>
      <c r="EM12" t="str">
        <f t="shared" ca="1" si="4"/>
        <v/>
      </c>
      <c r="EN12" t="str">
        <f t="shared" ca="1" si="4"/>
        <v/>
      </c>
    </row>
    <row r="13" spans="2:144">
      <c r="B13" s="44">
        <f ca="1">IF(B12&lt;&gt;"",IF(AND(B12&lt;60*Simulation!$K$8, B12+C13&lt;60*Simulation!$K$8),B12+C13,""),"")</f>
        <v>33</v>
      </c>
      <c r="C13" s="44">
        <f ca="1">IF(B12&lt;&gt;"",IF(AND(AB12&lt;&gt;"", D12=AB12),RANDBETWEEN(Simulation!$N$6,Simulation!$P$6),RANDBETWEEN(Simulation!$N$5,Simulation!$P$5)),"")</f>
        <v>19</v>
      </c>
      <c r="D13" s="44">
        <f ca="1">IF(B13&lt;&gt;"",IF(AB12="",E12,AB12),"")</f>
        <v>1</v>
      </c>
      <c r="E13" s="44">
        <f t="shared" ref="E13:E76" ca="1" si="5">IF(B13&lt;&gt;"",IF(D13=C$4,C$5,C$4),"")</f>
        <v>8</v>
      </c>
      <c r="F13" s="27">
        <f t="shared" ref="F13:F76" ca="1" si="6">IF(B13&lt;&gt;"",RAND(),"")</f>
        <v>0.44309406724915934</v>
      </c>
      <c r="G13" s="44">
        <f t="shared" ref="G13:G76" ca="1" si="7">IF(B13&lt;&gt;"",INT(5*F13)+1+5*(D13-1),"")</f>
        <v>3</v>
      </c>
      <c r="H13" s="44" t="str">
        <f ca="1">IF(B13&lt;&gt;"",VLOOKUP(G13,'Players Stats'!$C$88:$D$127,2),"")</f>
        <v>Small Forward</v>
      </c>
      <c r="I13" s="44" t="str">
        <f ca="1">IF(B13&lt;&gt;"",VLOOKUP(G13,'Players Stats'!$C$88:$E$127,3),"")</f>
        <v>LeBron James</v>
      </c>
      <c r="J13" s="27">
        <f t="shared" ref="J13:J76" ca="1" si="8">IF(B13&lt;&gt;"",RAND(),"")</f>
        <v>0.53032333725726533</v>
      </c>
      <c r="K13" s="44">
        <f ca="1">IF(B13&lt;&gt;"",VLOOKUP(Final!G13-5*(Final!D13-1),'Players Stats'!$B$136:$J$140,1+E13),"")</f>
        <v>0.123</v>
      </c>
      <c r="L13" s="44" t="str">
        <f ca="1">IF(B13&lt;&gt;"",IF(J13&lt;=K13, "YES", "NO"),"")</f>
        <v>NO</v>
      </c>
      <c r="M13" s="27">
        <f t="shared" ref="M13:M76" ca="1" si="9">IF(B13&lt;&gt;"",IF(L13="NO",RAND(),""),"")</f>
        <v>0.60118647418199456</v>
      </c>
      <c r="N13" s="44">
        <f ca="1">IF(B13&lt;&gt;"",IF(L13="NO",VLOOKUP(G13,'Players Stats'!$C$88:$I$127,7),""),"")</f>
        <v>0.15639810426540282</v>
      </c>
      <c r="O13" s="44">
        <f ca="1">IF(B13&lt;&gt;"",IF(L13="NO",IF(M13&lt;=N13,3,2),""),"")</f>
        <v>2</v>
      </c>
      <c r="P13" s="27">
        <f t="shared" ref="P13:P76" ca="1" si="10">IF(B13&lt;&gt;"",IF(L13="NO",RAND(),""),"")</f>
        <v>3.3222557267541308E-2</v>
      </c>
      <c r="Q13" s="44">
        <f ca="1">IF(L13="NO",VLOOKUP(G13,'Players Stats'!$C$88:$H$127,7-Final!O13),"")</f>
        <v>0.56499999999999995</v>
      </c>
      <c r="R13" s="44">
        <f ca="1">IF(B13&lt;&gt;"",IF(L13="NO",IF(P13&lt;=Q13,O13,0),""),"")</f>
        <v>2</v>
      </c>
      <c r="S13" s="27">
        <f t="shared" ref="S13:S76" ca="1" si="11">IF(R13="","",IF(O13=3,"",RAND()))</f>
        <v>0.27091333616083613</v>
      </c>
      <c r="T13" s="44" t="str">
        <f ca="1">IF(S13="","",IF(S13&lt;=VLOOKUP(G13,'Players Stats'!$C$88:$L$127,10),"YES","NO"))</f>
        <v>NO</v>
      </c>
      <c r="U13" s="27" t="str">
        <f t="shared" ref="U13:U76" ca="1" si="12">IF(T13="YES",RAND(),"")</f>
        <v/>
      </c>
      <c r="V13" s="44" t="str">
        <f ca="1">IF(T13="YES",IF(U13&lt;=VLOOKUP(G13,'Players Stats'!$C$88:$H$127,6),1,0),"")</f>
        <v/>
      </c>
      <c r="W13" s="27" t="str">
        <f t="shared" ref="W13:W76" ca="1" si="13">IF(AND(T13="YES",R13=0),RAND(),"")</f>
        <v/>
      </c>
      <c r="X13" s="44" t="str">
        <f ca="1">IF(AND(T13="YES",W13&lt;&gt;""),IF(W13&lt;=VLOOKUP(G13,'Players Stats'!$C$88:$H$127,6),1,0),"")</f>
        <v/>
      </c>
      <c r="Y13" s="27" t="str">
        <f t="shared" ref="Y13:Y76" ca="1" si="14">IF(AND(R13=0,T13="NO"),RAND(),"")</f>
        <v/>
      </c>
      <c r="Z13" s="44" t="str">
        <f ca="1">IF(Y13="","",IF(Y13&lt;=Simulation!$K$7,"YES","NO"))</f>
        <v/>
      </c>
      <c r="AA13" s="27" t="str">
        <f t="shared" ref="AA13:AA76" ca="1" si="15">IF(Z13="NO",RAND(),"")</f>
        <v/>
      </c>
      <c r="AB13" s="44" t="str">
        <f ca="1">IF(Z13="NO",IF(AA13&lt;=Simulation!$K$9,D13,E13),"")</f>
        <v/>
      </c>
      <c r="AD13" s="44">
        <f t="shared" ref="AD13:AD76" ca="1" si="16">IF(B13&lt;&gt;"",IF(D13=$C$4,IF(L13="YES",AD12,IF(T13="YES",IF(R13=0,AD12+R13+V13+X13,AD12+R13+V13),AD12+R13)),AD12),"")</f>
        <v>2</v>
      </c>
      <c r="AE13" s="6" t="str">
        <f t="shared" ref="AE13:AE76" ca="1" si="17">IF(B13&lt;&gt;"","-","")</f>
        <v>-</v>
      </c>
      <c r="AF13" s="44">
        <f t="shared" ref="AF13:AF76" ca="1" si="18">IF(B13&lt;&gt;"",IF(D13=$C$5,IF(L13="YES",AF12,IF(T13="YES",IF(R13=0,AF12+R13+V13+X13,AF12+R13+V13),AF12+R13)),AF12),"")</f>
        <v>0</v>
      </c>
      <c r="AH13" s="44" t="str">
        <f t="shared" ca="1" si="1"/>
        <v/>
      </c>
      <c r="AI13" s="44" t="str">
        <f t="shared" ca="1" si="1"/>
        <v/>
      </c>
      <c r="AJ13" s="44" t="str">
        <f t="shared" ca="1" si="1"/>
        <v/>
      </c>
      <c r="AL13" s="44">
        <f ca="1">IF(AL12&lt;&gt;"",IF(AND(AL12&lt;60*Simulation!$K$8, AL12+AM13&lt;60*Simulation!$K$8),AL12+AM13,""),"")</f>
        <v>13</v>
      </c>
      <c r="AM13" s="44">
        <f ca="1">IF(AL12&lt;&gt;"",IF(AND(BL12&lt;&gt;"", AN12=BL12),RANDBETWEEN(Simulation!$N$6,Simulation!$P$6),RANDBETWEEN(Simulation!$N$5,Simulation!$P$5)),"")</f>
        <v>9</v>
      </c>
      <c r="AN13" s="44">
        <f ca="1">IF(AL13&lt;&gt;"",IF(BL12="",AO12,BL12),"")</f>
        <v>8</v>
      </c>
      <c r="AO13" s="44">
        <f t="shared" ref="AO13:AO76" ca="1" si="19">IF(AL13&lt;&gt;"",IF(AN13=C$4,C$5,C$4),"")</f>
        <v>1</v>
      </c>
      <c r="AP13" s="27">
        <f t="shared" ref="AP13:AP68" ca="1" si="20">IF(AL13&lt;&gt;"",RAND(),"")</f>
        <v>0.83986929049923997</v>
      </c>
      <c r="AQ13" s="44">
        <f t="shared" ref="AQ13:AQ76" ca="1" si="21">IF(AL13&lt;&gt;"",INT(5*AP13)+1+5*(AN13-1),"")</f>
        <v>40</v>
      </c>
      <c r="AR13" s="44" t="str">
        <f ca="1">IF(AL13&lt;&gt;"",VLOOKUP(AQ13,'Players Stats'!$C$88:$D$127,2),"")</f>
        <v>Center</v>
      </c>
      <c r="AS13" s="44" t="str">
        <f ca="1">IF(AL13&lt;&gt;"",VLOOKUP(AQ13,'Players Stats'!$C$88:$E$127,3),"")</f>
        <v>Tiago Splitter</v>
      </c>
      <c r="AT13" s="27">
        <f t="shared" ref="AT13:AT76" ca="1" si="22">IF(AL13&lt;&gt;"",RAND(),"")</f>
        <v>0.36181410990483176</v>
      </c>
      <c r="AU13" s="44">
        <f ca="1">IF(AL13&lt;&gt;"",VLOOKUP(Final!AQ13-5*(Final!AN13-1),'Players Stats'!$B$136:$J$140,1+AO13),"")</f>
        <v>0.11485000000000001</v>
      </c>
      <c r="AV13" s="44" t="str">
        <f ca="1">IF(AL13&lt;&gt;"",IF(AT13&lt;=AU13, "YES", "NO"),"")</f>
        <v>NO</v>
      </c>
      <c r="AW13" s="27">
        <f t="shared" ref="AW13:AW76" ca="1" si="23">IF(AL13&lt;&gt;"",IF(AV13="NO",RAND(),""),"")</f>
        <v>0.14220953074650144</v>
      </c>
      <c r="AX13" s="44">
        <f ca="1">IF(AL13&lt;&gt;"",IF(AV13="NO",VLOOKUP(AQ13,'Players Stats'!$C$88:$I$127,7),""),"")</f>
        <v>0</v>
      </c>
      <c r="AY13" s="44">
        <f ca="1">IF(AL13&lt;&gt;"",IF(AV13="NO",IF(AW13&lt;=AX13,3,2),""),"")</f>
        <v>2</v>
      </c>
      <c r="AZ13" s="27">
        <f t="shared" ref="AZ13:AZ76" ca="1" si="24">IF(AL13&lt;&gt;"",IF(AV13="NO",RAND(),""),"")</f>
        <v>0.55523182370936819</v>
      </c>
      <c r="BA13" s="44">
        <f ca="1">IF(AV13="NO",VLOOKUP(AQ13,'Players Stats'!$C$88:$H$127,7-Final!AY13),"")</f>
        <v>0.56000000000000005</v>
      </c>
      <c r="BB13" s="44">
        <f ca="1">IF(AL13&lt;&gt;"",IF(AV13="NO",IF(AZ13&lt;=BA13,AY13,0),""),"")</f>
        <v>2</v>
      </c>
      <c r="BC13" s="27">
        <f t="shared" ref="BC13:BC76" ca="1" si="25">IF(BB13="","",IF(AY13=3,"",RAND()))</f>
        <v>0.39911993264976964</v>
      </c>
      <c r="BD13" s="44" t="str">
        <f ca="1">IF(BC13="","",IF(BC13&lt;=VLOOKUP(AQ13,'Players Stats'!$C$88:$L$127,10),"YES","NO"))</f>
        <v>NO</v>
      </c>
      <c r="BE13" s="27" t="str">
        <f t="shared" ref="BE13:BE76" ca="1" si="26">IF(BD13="YES",RAND(),"")</f>
        <v/>
      </c>
      <c r="BF13" s="44" t="str">
        <f ca="1">IF(BD13="YES",IF(BE13&lt;=VLOOKUP(AQ13,'Players Stats'!$C$88:$H$127,6),1,0),"")</f>
        <v/>
      </c>
      <c r="BG13" s="27" t="str">
        <f t="shared" ref="BG13:BG76" ca="1" si="27">IF(AND(BD13="YES",BB13=0),RAND(),"")</f>
        <v/>
      </c>
      <c r="BH13" s="44" t="str">
        <f ca="1">IF(AND(BD13="YES",BG13&lt;&gt;""),IF(BG13&lt;=VLOOKUP(AQ13,'Players Stats'!$C$88:$H$127,6),1,0),"")</f>
        <v/>
      </c>
      <c r="BI13" s="27" t="str">
        <f t="shared" ref="BI13:BI76" ca="1" si="28">IF(AND(BB13=0,BD13="NO"),RAND(),"")</f>
        <v/>
      </c>
      <c r="BJ13" s="44" t="str">
        <f ca="1">IF(BI13="","",IF(BI13&lt;=Simulation!$K$7,"YES","NO"))</f>
        <v/>
      </c>
      <c r="BK13" s="27" t="str">
        <f t="shared" ref="BK13:BK76" ca="1" si="29">IF(BJ13="NO",RAND(),"")</f>
        <v/>
      </c>
      <c r="BL13" s="44" t="str">
        <f ca="1">IF(BJ13="NO",IF(BK13&lt;=Simulation!$K$9,AN13,AO13),"")</f>
        <v/>
      </c>
      <c r="BN13" s="44">
        <f t="shared" ref="BN13:BN76" ca="1" si="30">IF(AL13&lt;&gt;"",IF(AN13=$C$4,IF(AV13="YES",BN12,IF(BD13="YES",IF(BB13=0,BN12+BB13+BF13+BH13,BN12+BB13+BF13),BN12+BB13)),BN12),"")</f>
        <v>2</v>
      </c>
      <c r="BO13" s="6" t="str">
        <f t="shared" ref="BO13:BO76" ca="1" si="31">IF(AL13&lt;&gt;"","-","")</f>
        <v>-</v>
      </c>
      <c r="BP13" s="44">
        <f t="shared" ref="BP13:BP76" ca="1" si="32">IF(AL13&lt;&gt;"",IF(AN13=$C$5,IF(AV13="YES",BP12,IF(BD13="YES",IF(BB13=0,BP12+BB13+BF13+BH13,BP12+BB13+BF13),BP12+BB13)),BP12),"")</f>
        <v>2</v>
      </c>
      <c r="BR13" s="44" t="str">
        <f t="shared" ca="1" si="2"/>
        <v/>
      </c>
      <c r="BS13" s="44" t="str">
        <f t="shared" ca="1" si="2"/>
        <v/>
      </c>
      <c r="BT13" s="44" t="str">
        <f t="shared" ca="1" si="2"/>
        <v/>
      </c>
      <c r="BU13" s="44"/>
      <c r="BV13" s="44">
        <f ca="1">IF(BV12&lt;&gt;"",IF(AND(BV12&lt;60*Simulation!$K$8, BV12+BW13&lt;60*Simulation!$K$8),BV12+BW13,""),"")</f>
        <v>34</v>
      </c>
      <c r="BW13" s="44">
        <f ca="1">IF(BV12&lt;&gt;"",IF(AND(CV12&lt;&gt;"", BX12=CV12),RANDBETWEEN(Simulation!$N$6,Simulation!$P$6),RANDBETWEEN(Simulation!$N$5,Simulation!$P$5)),"")</f>
        <v>18</v>
      </c>
      <c r="BX13" s="44">
        <f ca="1">IF(BV13&lt;&gt;"",IF(CV12="",BY12,CV12),"")</f>
        <v>1</v>
      </c>
      <c r="BY13" s="44">
        <f t="shared" ref="BY13:BY76" ca="1" si="33">IF(BV13&lt;&gt;"",IF(BX13=C$4,C$5,C$4),"")</f>
        <v>8</v>
      </c>
      <c r="BZ13" s="27">
        <f t="shared" ref="BZ13:BZ68" ca="1" si="34">IF(BV13&lt;&gt;"",RAND(),"")</f>
        <v>1.2559049372406705E-2</v>
      </c>
      <c r="CA13" s="44">
        <f t="shared" ref="CA13:CA76" ca="1" si="35">IF(BV13&lt;&gt;"",INT(5*BZ13)+1+5*(BX13-1),"")</f>
        <v>1</v>
      </c>
      <c r="CB13" s="44" t="str">
        <f ca="1">IF(BV13&lt;&gt;"",VLOOKUP(CA13,'Players Stats'!$C$88:$D$127,2),"")</f>
        <v>Point Guard</v>
      </c>
      <c r="CC13" s="44" t="str">
        <f ca="1">IF(BV13&lt;&gt;"",VLOOKUP(CA13,'Players Stats'!$C$88:$E$127,3),"")</f>
        <v>Dwyane Wade</v>
      </c>
      <c r="CD13" s="27">
        <f t="shared" ref="CD13:CD76" ca="1" si="36">IF(BV13&lt;&gt;"",RAND(),"")</f>
        <v>0.56606192485061058</v>
      </c>
      <c r="CE13" s="44">
        <f ca="1">IF(BV13&lt;&gt;"",VLOOKUP(Final!CA13-5*(Final!BX13-1),'Players Stats'!$B$136:$J$140,1+BY13),"")</f>
        <v>9.7650000000000001E-2</v>
      </c>
      <c r="CF13" s="44" t="str">
        <f ca="1">IF(BV13&lt;&gt;"",IF(CD13&lt;=CE13, "YES", "NO"),"")</f>
        <v>NO</v>
      </c>
      <c r="CG13" s="27">
        <f t="shared" ref="CG13:CG76" ca="1" si="37">IF(BV13&lt;&gt;"",IF(CF13="NO",RAND(),""),"")</f>
        <v>0.61185163180698887</v>
      </c>
      <c r="CH13" s="44">
        <f ca="1">IF(BV13&lt;&gt;"",IF(CF13="NO",VLOOKUP(CA13,'Players Stats'!$C$88:$I$127,7),""),"")</f>
        <v>5.9523809523809521E-2</v>
      </c>
      <c r="CI13" s="44">
        <f ca="1">IF(BV13&lt;&gt;"",IF(CF13="NO",IF(CG13&lt;=CH13,3,2),""),"")</f>
        <v>2</v>
      </c>
      <c r="CJ13" s="27">
        <f t="shared" ref="CJ13:CJ76" ca="1" si="38">IF(BV13&lt;&gt;"",IF(CF13="NO",RAND(),""),"")</f>
        <v>0.10612848099471517</v>
      </c>
      <c r="CK13" s="44">
        <f ca="1">IF(CF13="NO",VLOOKUP(CA13,'Players Stats'!$C$88:$H$127,7-Final!CI13),"")</f>
        <v>0.52100000000000002</v>
      </c>
      <c r="CL13" s="44">
        <f ca="1">IF(BV13&lt;&gt;"",IF(CF13="NO",IF(CJ13&lt;=CK13,CI13,0),""),"")</f>
        <v>2</v>
      </c>
      <c r="CM13" s="27">
        <f t="shared" ref="CM13:CM76" ca="1" si="39">IF(CL13="","",IF(CI13=3,"",RAND()))</f>
        <v>0.90763636548562354</v>
      </c>
      <c r="CN13" s="44" t="str">
        <f ca="1">IF(CM13="","",IF(CM13&lt;=VLOOKUP(CA13,'Players Stats'!$C$88:$L$127,10),"YES","NO"))</f>
        <v>NO</v>
      </c>
      <c r="CO13" s="27" t="str">
        <f t="shared" ref="CO13:CO76" ca="1" si="40">IF(CN13="YES",RAND(),"")</f>
        <v/>
      </c>
      <c r="CP13" s="44" t="str">
        <f ca="1">IF(CN13="YES",IF(CO13&lt;=VLOOKUP(CA13,'Players Stats'!$C$88:$H$127,6),1,0),"")</f>
        <v/>
      </c>
      <c r="CQ13" s="27" t="str">
        <f t="shared" ref="CQ13:CQ76" ca="1" si="41">IF(AND(CN13="YES",CL13=0),RAND(),"")</f>
        <v/>
      </c>
      <c r="CR13" s="44" t="str">
        <f ca="1">IF(AND(CN13="YES",CQ13&lt;&gt;""),IF(CQ13&lt;=VLOOKUP(CA13,'Players Stats'!$C$88:$H$127,6),1,0),"")</f>
        <v/>
      </c>
      <c r="CS13" s="27" t="str">
        <f t="shared" ref="CS13:CS76" ca="1" si="42">IF(AND(CL13=0,CN13="NO"),RAND(),"")</f>
        <v/>
      </c>
      <c r="CT13" s="44" t="str">
        <f ca="1">IF(CS13="","",IF(CS13&lt;=Simulation!$K$7,"YES","NO"))</f>
        <v/>
      </c>
      <c r="CU13" s="27" t="str">
        <f t="shared" ref="CU13:CU76" ca="1" si="43">IF(CT13="NO",RAND(),"")</f>
        <v/>
      </c>
      <c r="CV13" s="44" t="str">
        <f ca="1">IF(CT13="NO",IF(CU13&lt;=Simulation!$K$9,BX13,BY13),"")</f>
        <v/>
      </c>
      <c r="CX13" s="44">
        <f t="shared" ref="CX13:CX76" ca="1" si="44">IF(BV13&lt;&gt;"",IF(BX13=$C$4,IF(CF13="YES",CX12,IF(CN13="YES",IF(CL13=0,CX12+CL13+CP13+CR13,CX12+CL13+CP13),CX12+CL13)),CX12),"")</f>
        <v>2</v>
      </c>
      <c r="CY13" s="6" t="str">
        <f t="shared" ref="CY13:CY76" ca="1" si="45">IF(BV13&lt;&gt;"","-","")</f>
        <v>-</v>
      </c>
      <c r="CZ13" s="44">
        <f t="shared" ref="CZ13:CZ76" ca="1" si="46">IF(BV13&lt;&gt;"",IF(BX13=$C$5,IF(CF13="YES",CZ12,IF(CN13="YES",IF(CL13=0,CZ12+CL13+CP13+CR13,CZ12+CL13+CP13),CZ12+CL13)),CZ12),"")</f>
        <v>2</v>
      </c>
      <c r="DB13" s="44" t="str">
        <f t="shared" ca="1" si="3"/>
        <v/>
      </c>
      <c r="DC13" s="44" t="str">
        <f t="shared" ca="1" si="3"/>
        <v/>
      </c>
      <c r="DD13" s="44" t="str">
        <f t="shared" ca="1" si="3"/>
        <v/>
      </c>
      <c r="DE13" s="44"/>
      <c r="DF13" s="44">
        <f ca="1">IF(DF12&lt;&gt;"",IF(AND(DF12&lt;60*Simulation!$K$8, DF12+DG13&lt;60*Simulation!$K$8),DF12+DG13,""),"")</f>
        <v>28</v>
      </c>
      <c r="DG13" s="44">
        <f ca="1">IF(DF12&lt;&gt;"",IF(AND(EF12&lt;&gt;"", DH12=EF12),RANDBETWEEN(Simulation!$N$6,Simulation!$P$6),RANDBETWEEN(Simulation!$N$5,Simulation!$P$5)),"")</f>
        <v>15</v>
      </c>
      <c r="DH13" s="44">
        <f ca="1">IF(DF13&lt;&gt;"",IF(EF12="",DI12,EF12),"")</f>
        <v>8</v>
      </c>
      <c r="DI13" s="44">
        <f t="shared" ref="DI13:DI76" ca="1" si="47">IF(DF13&lt;&gt;"",IF(DH13=C$4,C$5,C$4),"")</f>
        <v>1</v>
      </c>
      <c r="DJ13" s="27">
        <f t="shared" ref="DJ13:DJ68" ca="1" si="48">IF(DF13&lt;&gt;"",RAND(),"")</f>
        <v>0.96956401553952609</v>
      </c>
      <c r="DK13" s="44">
        <f t="shared" ref="DK13:DK76" ca="1" si="49">IF(DF13&lt;&gt;"",INT(5*DJ13)+1+5*(DH13-1),"")</f>
        <v>40</v>
      </c>
      <c r="DL13" s="44" t="str">
        <f ca="1">IF(DF13&lt;&gt;"",VLOOKUP(DK13,'Players Stats'!$C$88:$D$127,2),"")</f>
        <v>Center</v>
      </c>
      <c r="DM13" s="44" t="str">
        <f ca="1">IF(DF13&lt;&gt;"",VLOOKUP(DK13,'Players Stats'!$C$88:$E$127,3),"")</f>
        <v>Tiago Splitter</v>
      </c>
      <c r="DN13" s="27">
        <f t="shared" ref="DN13:DN76" ca="1" si="50">IF(DF13&lt;&gt;"",RAND(),"")</f>
        <v>0.66561550350973087</v>
      </c>
      <c r="DO13" s="44">
        <f ca="1">IF(DF13&lt;&gt;"",VLOOKUP(Final!DK13-5*(Final!DH13-1),'Players Stats'!$B$136:$J$140,1+DI13),"")</f>
        <v>0.11485000000000001</v>
      </c>
      <c r="DP13" s="44" t="str">
        <f ca="1">IF(DF13&lt;&gt;"",IF(DN13&lt;=DO13, "YES", "NO"),"")</f>
        <v>NO</v>
      </c>
      <c r="DQ13" s="27">
        <f t="shared" ref="DQ13:DQ76" ca="1" si="51">IF(DF13&lt;&gt;"",IF(DP13="NO",RAND(),""),"")</f>
        <v>0.70313980080758753</v>
      </c>
      <c r="DR13" s="44">
        <f ca="1">IF(DF13&lt;&gt;"",IF(DP13="NO",VLOOKUP(DK13,'Players Stats'!$C$88:$I$127,7),""),"")</f>
        <v>0</v>
      </c>
      <c r="DS13" s="44">
        <f ca="1">IF(DF13&lt;&gt;"",IF(DP13="NO",IF(DQ13&lt;=DR13,3,2),""),"")</f>
        <v>2</v>
      </c>
      <c r="DT13" s="27">
        <f t="shared" ref="DT13:DT76" ca="1" si="52">IF(DF13&lt;&gt;"",IF(DP13="NO",RAND(),""),"")</f>
        <v>0.74326520454871625</v>
      </c>
      <c r="DU13" s="44">
        <f ca="1">IF(DP13="NO",VLOOKUP(DK13,'Players Stats'!$C$88:$H$127,7-Final!DS13),"")</f>
        <v>0.56000000000000005</v>
      </c>
      <c r="DV13" s="44">
        <f ca="1">IF(DF13&lt;&gt;"",IF(DP13="NO",IF(DT13&lt;=DU13,DS13,0),""),"")</f>
        <v>0</v>
      </c>
      <c r="DW13" s="27">
        <f t="shared" ref="DW13:DW76" ca="1" si="53">IF(DV13="","",IF(DS13=3,"",RAND()))</f>
        <v>0.41069346051954092</v>
      </c>
      <c r="DX13" s="44" t="str">
        <f ca="1">IF(DW13="","",IF(DW13&lt;=VLOOKUP(DK13,'Players Stats'!$C$88:$L$127,10),"YES","NO"))</f>
        <v>NO</v>
      </c>
      <c r="DY13" s="27" t="str">
        <f t="shared" ref="DY13:DY76" ca="1" si="54">IF(DX13="YES",RAND(),"")</f>
        <v/>
      </c>
      <c r="DZ13" s="44" t="str">
        <f ca="1">IF(DX13="YES",IF(DY13&lt;=VLOOKUP(DK13,'Players Stats'!$C$88:$H$127,6),1,0),"")</f>
        <v/>
      </c>
      <c r="EA13" s="27" t="str">
        <f t="shared" ref="EA13:EA76" ca="1" si="55">IF(AND(DX13="YES",DV13=0),RAND(),"")</f>
        <v/>
      </c>
      <c r="EB13" s="44" t="str">
        <f ca="1">IF(AND(DX13="YES",EA13&lt;&gt;""),IF(EA13&lt;=VLOOKUP(DK13,'Players Stats'!$C$88:$H$127,6),1,0),"")</f>
        <v/>
      </c>
      <c r="EC13" s="27">
        <f t="shared" ref="EC13:EC76" ca="1" si="56">IF(AND(DV13=0,DX13="NO"),RAND(),"")</f>
        <v>0.8678732785512131</v>
      </c>
      <c r="ED13" s="44" t="str">
        <f ca="1">IF(EC13="","",IF(EC13&lt;=Simulation!$K$7,"YES","NO"))</f>
        <v>NO</v>
      </c>
      <c r="EE13" s="27">
        <f t="shared" ref="EE13:EE76" ca="1" si="57">IF(ED13="NO",RAND(),"")</f>
        <v>0.39775763100231665</v>
      </c>
      <c r="EF13" s="44">
        <f ca="1">IF(ED13="NO",IF(EE13&lt;=Simulation!$K$9,DH13,DI13),"")</f>
        <v>1</v>
      </c>
      <c r="EH13" s="44">
        <f t="shared" ref="EH13:EH76" ca="1" si="58">IF(DF13&lt;&gt;"",IF(DH13=$C$4,IF(DP13="YES",EH12,IF(DX13="YES",IF(DV13=0,EH12+DV13+DZ13+EB13,EH12+DV13+DZ13),EH12+DV13)),EH12),"")</f>
        <v>0</v>
      </c>
      <c r="EI13" s="6" t="str">
        <f t="shared" ref="EI13:EI76" ca="1" si="59">IF(DF13&lt;&gt;"","-","")</f>
        <v>-</v>
      </c>
      <c r="EJ13" s="44">
        <f t="shared" ref="EJ13:EJ76" ca="1" si="60">IF(DF13&lt;&gt;"",IF(DH13=$C$5,IF(DP13="YES",EJ12,IF(DX13="YES",IF(DV13=0,EJ12+DV13+DZ13+EB13,EJ12+DV13+DZ13),EJ12+DV13)),EJ12),"")</f>
        <v>0</v>
      </c>
      <c r="EL13" s="44" t="str">
        <f t="shared" ca="1" si="4"/>
        <v/>
      </c>
      <c r="EM13" s="44" t="str">
        <f t="shared" ca="1" si="4"/>
        <v/>
      </c>
      <c r="EN13" s="44" t="str">
        <f t="shared" ca="1" si="4"/>
        <v/>
      </c>
    </row>
    <row r="14" spans="2:144">
      <c r="B14" s="44">
        <f ca="1">IF(B13&lt;&gt;"",IF(AND(B13&lt;60*Simulation!$K$8, B13+C14&lt;60*Simulation!$K$8),B13+C14,""),"")</f>
        <v>45</v>
      </c>
      <c r="C14" s="44">
        <f ca="1">IF(B13&lt;&gt;"",IF(AND(AB13&lt;&gt;"", D13=AB13),RANDBETWEEN(Simulation!$N$6,Simulation!$P$6),RANDBETWEEN(Simulation!$N$5,Simulation!$P$5)),"")</f>
        <v>12</v>
      </c>
      <c r="D14" s="44">
        <f t="shared" ref="D14:D77" ca="1" si="61">IF(B14&lt;&gt;"",IF(AB13="",E13,AB13),"")</f>
        <v>8</v>
      </c>
      <c r="E14" s="44">
        <f t="shared" ca="1" si="5"/>
        <v>1</v>
      </c>
      <c r="F14" s="27">
        <f t="shared" ca="1" si="6"/>
        <v>0.92407659042083523</v>
      </c>
      <c r="G14" s="44">
        <f t="shared" ca="1" si="7"/>
        <v>40</v>
      </c>
      <c r="H14" s="44" t="str">
        <f ca="1">IF(B14&lt;&gt;"",VLOOKUP(G14,'Players Stats'!$C$88:$D$127,2),"")</f>
        <v>Center</v>
      </c>
      <c r="I14" s="44" t="str">
        <f ca="1">IF(B14&lt;&gt;"",VLOOKUP(G14,'Players Stats'!$C$88:$E$127,3),"")</f>
        <v>Tiago Splitter</v>
      </c>
      <c r="J14" s="27">
        <f t="shared" ca="1" si="8"/>
        <v>0.93918755409517196</v>
      </c>
      <c r="K14" s="44">
        <f ca="1">IF(B14&lt;&gt;"",VLOOKUP(Final!G14-5*(Final!D14-1),'Players Stats'!$B$136:$J$140,1+E14),"")</f>
        <v>0.11485000000000001</v>
      </c>
      <c r="L14" s="44" t="str">
        <f t="shared" ref="L14:L77" ca="1" si="62">IF(B14&lt;&gt;"",IF(J14&lt;=K14, "YES", "NO"),"")</f>
        <v>NO</v>
      </c>
      <c r="M14" s="27">
        <f t="shared" ca="1" si="9"/>
        <v>0.29474481504143435</v>
      </c>
      <c r="N14" s="44">
        <f ca="1">IF(B14&lt;&gt;"",IF(L14="NO",VLOOKUP(G14,'Players Stats'!$C$88:$I$127,7),""),"")</f>
        <v>0</v>
      </c>
      <c r="O14" s="44">
        <f t="shared" ref="O14:O77" ca="1" si="63">IF(B14&lt;&gt;"",IF(L14="NO",IF(M14&lt;=N14,3,2),""),"")</f>
        <v>2</v>
      </c>
      <c r="P14" s="27">
        <f t="shared" ca="1" si="10"/>
        <v>0.93194776310099225</v>
      </c>
      <c r="Q14" s="44">
        <f ca="1">IF(L14="NO",VLOOKUP(G14,'Players Stats'!$C$88:$H$127,7-Final!O14),"")</f>
        <v>0.56000000000000005</v>
      </c>
      <c r="R14" s="44">
        <f t="shared" ref="R14:R77" ca="1" si="64">IF(B14&lt;&gt;"",IF(L14="NO",IF(P14&lt;=Q14,O14,0),""),"")</f>
        <v>0</v>
      </c>
      <c r="S14" s="27">
        <f t="shared" ca="1" si="11"/>
        <v>0.61570502995234311</v>
      </c>
      <c r="T14" s="44" t="str">
        <f ca="1">IF(S14="","",IF(S14&lt;=VLOOKUP(G14,'Players Stats'!$C$88:$L$127,10),"YES","NO"))</f>
        <v>NO</v>
      </c>
      <c r="U14" s="27" t="str">
        <f t="shared" ca="1" si="12"/>
        <v/>
      </c>
      <c r="V14" s="44" t="str">
        <f ca="1">IF(T14="YES",IF(U14&lt;=VLOOKUP(G14,'Players Stats'!$C$88:$H$127,6),1,0),"")</f>
        <v/>
      </c>
      <c r="W14" s="27" t="str">
        <f t="shared" ca="1" si="13"/>
        <v/>
      </c>
      <c r="X14" s="44" t="str">
        <f ca="1">IF(AND(T14="YES",W14&lt;&gt;""),IF(W14&lt;=VLOOKUP(G14,'Players Stats'!$C$88:$H$127,6),1,0),"")</f>
        <v/>
      </c>
      <c r="Y14" s="27">
        <f t="shared" ca="1" si="14"/>
        <v>0.50867240001769898</v>
      </c>
      <c r="Z14" s="44" t="str">
        <f ca="1">IF(Y14="","",IF(Y14&lt;=Simulation!$K$7,"YES","NO"))</f>
        <v>NO</v>
      </c>
      <c r="AA14" s="27">
        <f t="shared" ca="1" si="15"/>
        <v>0.77070136731864869</v>
      </c>
      <c r="AB14" s="44">
        <f ca="1">IF(Z14="NO",IF(AA14&lt;=Simulation!$K$9,D14,E14),"")</f>
        <v>1</v>
      </c>
      <c r="AD14" s="44">
        <f t="shared" ca="1" si="16"/>
        <v>2</v>
      </c>
      <c r="AE14" s="6" t="str">
        <f t="shared" ca="1" si="17"/>
        <v>-</v>
      </c>
      <c r="AF14" s="44">
        <f t="shared" ca="1" si="18"/>
        <v>0</v>
      </c>
      <c r="AH14" s="44" t="str">
        <f t="shared" ca="1" si="1"/>
        <v/>
      </c>
      <c r="AI14" s="44" t="str">
        <f t="shared" ca="1" si="1"/>
        <v/>
      </c>
      <c r="AJ14" s="44" t="str">
        <f t="shared" ca="1" si="1"/>
        <v/>
      </c>
      <c r="AL14" s="44">
        <f ca="1">IF(AL13&lt;&gt;"",IF(AND(AL13&lt;60*Simulation!$K$8, AL13+AM14&lt;60*Simulation!$K$8),AL13+AM14,""),"")</f>
        <v>29</v>
      </c>
      <c r="AM14" s="44">
        <f ca="1">IF(AL13&lt;&gt;"",IF(AND(BL13&lt;&gt;"", AN13=BL13),RANDBETWEEN(Simulation!$N$6,Simulation!$P$6),RANDBETWEEN(Simulation!$N$5,Simulation!$P$5)),"")</f>
        <v>16</v>
      </c>
      <c r="AN14" s="44">
        <f t="shared" ref="AN14:AN77" ca="1" si="65">IF(AL14&lt;&gt;"",IF(BL13="",AO13,BL13),"")</f>
        <v>1</v>
      </c>
      <c r="AO14" s="44">
        <f t="shared" ca="1" si="19"/>
        <v>8</v>
      </c>
      <c r="AP14" s="27">
        <f t="shared" ca="1" si="20"/>
        <v>0.70101901818055024</v>
      </c>
      <c r="AQ14" s="44">
        <f t="shared" ca="1" si="21"/>
        <v>4</v>
      </c>
      <c r="AR14" s="44" t="str">
        <f ca="1">IF(AL14&lt;&gt;"",VLOOKUP(AQ14,'Players Stats'!$C$88:$D$127,2),"")</f>
        <v>Power Forward</v>
      </c>
      <c r="AS14" s="44" t="str">
        <f ca="1">IF(AL14&lt;&gt;"",VLOOKUP(AQ14,'Players Stats'!$C$88:$E$127,3),"")</f>
        <v>Shane Battier</v>
      </c>
      <c r="AT14" s="27">
        <f t="shared" ca="1" si="22"/>
        <v>0.32305649822579641</v>
      </c>
      <c r="AU14" s="44">
        <f ca="1">IF(AL14&lt;&gt;"",VLOOKUP(Final!AQ14-5*(Final!AN14-1),'Players Stats'!$B$136:$J$140,1+AO14),"")</f>
        <v>0.14340000000000003</v>
      </c>
      <c r="AV14" s="44" t="str">
        <f t="shared" ref="AV14:AV77" ca="1" si="66">IF(AL14&lt;&gt;"",IF(AT14&lt;=AU14, "YES", "NO"),"")</f>
        <v>NO</v>
      </c>
      <c r="AW14" s="27">
        <f t="shared" ca="1" si="23"/>
        <v>0.96132596864512676</v>
      </c>
      <c r="AX14" s="44">
        <f ca="1">IF(AL14&lt;&gt;"",IF(AV14="NO",VLOOKUP(AQ14,'Players Stats'!$C$88:$I$127,7),""),"")</f>
        <v>0.46808510638297873</v>
      </c>
      <c r="AY14" s="44">
        <f t="shared" ref="AY14:AY77" ca="1" si="67">IF(AL14&lt;&gt;"",IF(AV14="NO",IF(AW14&lt;=AX14,3,2),""),"")</f>
        <v>2</v>
      </c>
      <c r="AZ14" s="27">
        <f t="shared" ca="1" si="24"/>
        <v>0.16557253927862536</v>
      </c>
      <c r="BA14" s="44">
        <f ca="1">IF(AV14="NO",VLOOKUP(AQ14,'Players Stats'!$C$88:$H$127,7-Final!AY14),"")</f>
        <v>0.42</v>
      </c>
      <c r="BB14" s="44">
        <f t="shared" ref="BB14:BB77" ca="1" si="68">IF(AL14&lt;&gt;"",IF(AV14="NO",IF(AZ14&lt;=BA14,AY14,0),""),"")</f>
        <v>2</v>
      </c>
      <c r="BC14" s="27">
        <f t="shared" ca="1" si="25"/>
        <v>0.69704089220752929</v>
      </c>
      <c r="BD14" s="44" t="str">
        <f ca="1">IF(BC14="","",IF(BC14&lt;=VLOOKUP(AQ14,'Players Stats'!$C$88:$L$127,10),"YES","NO"))</f>
        <v>NO</v>
      </c>
      <c r="BE14" s="27" t="str">
        <f t="shared" ca="1" si="26"/>
        <v/>
      </c>
      <c r="BF14" s="44" t="str">
        <f ca="1">IF(BD14="YES",IF(BE14&lt;=VLOOKUP(AQ14,'Players Stats'!$C$88:$H$127,6),1,0),"")</f>
        <v/>
      </c>
      <c r="BG14" s="27" t="str">
        <f t="shared" ca="1" si="27"/>
        <v/>
      </c>
      <c r="BH14" s="44" t="str">
        <f ca="1">IF(AND(BD14="YES",BG14&lt;&gt;""),IF(BG14&lt;=VLOOKUP(AQ14,'Players Stats'!$C$88:$H$127,6),1,0),"")</f>
        <v/>
      </c>
      <c r="BI14" s="27" t="str">
        <f t="shared" ca="1" si="28"/>
        <v/>
      </c>
      <c r="BJ14" s="44" t="str">
        <f ca="1">IF(BI14="","",IF(BI14&lt;=Simulation!$K$7,"YES","NO"))</f>
        <v/>
      </c>
      <c r="BK14" s="27" t="str">
        <f t="shared" ca="1" si="29"/>
        <v/>
      </c>
      <c r="BL14" s="44" t="str">
        <f ca="1">IF(BJ14="NO",IF(BK14&lt;=Simulation!$K$9,AN14,AO14),"")</f>
        <v/>
      </c>
      <c r="BN14" s="44">
        <f t="shared" ca="1" si="30"/>
        <v>4</v>
      </c>
      <c r="BO14" s="6" t="str">
        <f t="shared" ca="1" si="31"/>
        <v>-</v>
      </c>
      <c r="BP14" s="44">
        <f t="shared" ca="1" si="32"/>
        <v>2</v>
      </c>
      <c r="BR14" s="44" t="str">
        <f t="shared" ca="1" si="2"/>
        <v/>
      </c>
      <c r="BS14" s="44" t="str">
        <f t="shared" ca="1" si="2"/>
        <v/>
      </c>
      <c r="BT14" s="44" t="str">
        <f t="shared" ca="1" si="2"/>
        <v/>
      </c>
      <c r="BU14" s="44"/>
      <c r="BV14" s="44">
        <f ca="1">IF(BV13&lt;&gt;"",IF(AND(BV13&lt;60*Simulation!$K$8, BV13+BW14&lt;60*Simulation!$K$8),BV13+BW14,""),"")</f>
        <v>56</v>
      </c>
      <c r="BW14" s="44">
        <f ca="1">IF(BV13&lt;&gt;"",IF(AND(CV13&lt;&gt;"", BX13=CV13),RANDBETWEEN(Simulation!$N$6,Simulation!$P$6),RANDBETWEEN(Simulation!$N$5,Simulation!$P$5)),"")</f>
        <v>22</v>
      </c>
      <c r="BX14" s="44">
        <f t="shared" ref="BX14:BX77" ca="1" si="69">IF(BV14&lt;&gt;"",IF(CV13="",BY13,CV13),"")</f>
        <v>8</v>
      </c>
      <c r="BY14" s="44">
        <f t="shared" ca="1" si="33"/>
        <v>1</v>
      </c>
      <c r="BZ14" s="27">
        <f t="shared" ca="1" si="34"/>
        <v>0.39308134758161895</v>
      </c>
      <c r="CA14" s="44">
        <f t="shared" ca="1" si="35"/>
        <v>37</v>
      </c>
      <c r="CB14" s="44" t="str">
        <f ca="1">IF(BV14&lt;&gt;"",VLOOKUP(CA14,'Players Stats'!$C$88:$D$127,2),"")</f>
        <v>Shooting Guard</v>
      </c>
      <c r="CC14" s="44" t="str">
        <f ca="1">IF(BV14&lt;&gt;"",VLOOKUP(CA14,'Players Stats'!$C$88:$E$127,3),"")</f>
        <v>Tony Parker</v>
      </c>
      <c r="CD14" s="27">
        <f t="shared" ca="1" si="36"/>
        <v>0.73181183933481042</v>
      </c>
      <c r="CE14" s="44">
        <f ca="1">IF(BV14&lt;&gt;"",VLOOKUP(Final!CA14-5*(Final!BX14-1),'Players Stats'!$B$136:$J$140,1+BY14),"")</f>
        <v>5.305E-2</v>
      </c>
      <c r="CF14" s="44" t="str">
        <f t="shared" ref="CF14:CF77" ca="1" si="70">IF(BV14&lt;&gt;"",IF(CD14&lt;=CE14, "YES", "NO"),"")</f>
        <v>NO</v>
      </c>
      <c r="CG14" s="27">
        <f t="shared" ca="1" si="37"/>
        <v>0.4842627026705395</v>
      </c>
      <c r="CH14" s="44">
        <f ca="1">IF(BV14&lt;&gt;"",IF(CF14="NO",VLOOKUP(CA14,'Players Stats'!$C$88:$I$127,7),""),"")</f>
        <v>6.2111801242236017E-2</v>
      </c>
      <c r="CI14" s="44">
        <f t="shared" ref="CI14:CI77" ca="1" si="71">IF(BV14&lt;&gt;"",IF(CF14="NO",IF(CG14&lt;=CH14,3,2),""),"")</f>
        <v>2</v>
      </c>
      <c r="CJ14" s="27">
        <f t="shared" ca="1" si="38"/>
        <v>2.1207414308433536E-2</v>
      </c>
      <c r="CK14" s="44">
        <f ca="1">IF(CF14="NO",VLOOKUP(CA14,'Players Stats'!$C$88:$H$127,7-Final!CI14),"")</f>
        <v>0.52200000000000002</v>
      </c>
      <c r="CL14" s="44">
        <f t="shared" ref="CL14:CL77" ca="1" si="72">IF(BV14&lt;&gt;"",IF(CF14="NO",IF(CJ14&lt;=CK14,CI14,0),""),"")</f>
        <v>2</v>
      </c>
      <c r="CM14" s="27">
        <f t="shared" ca="1" si="39"/>
        <v>0.52445160620011866</v>
      </c>
      <c r="CN14" s="44" t="str">
        <f ca="1">IF(CM14="","",IF(CM14&lt;=VLOOKUP(CA14,'Players Stats'!$C$88:$L$127,10),"YES","NO"))</f>
        <v>NO</v>
      </c>
      <c r="CO14" s="27" t="str">
        <f t="shared" ca="1" si="40"/>
        <v/>
      </c>
      <c r="CP14" s="44" t="str">
        <f ca="1">IF(CN14="YES",IF(CO14&lt;=VLOOKUP(CA14,'Players Stats'!$C$88:$H$127,6),1,0),"")</f>
        <v/>
      </c>
      <c r="CQ14" s="27" t="str">
        <f t="shared" ca="1" si="41"/>
        <v/>
      </c>
      <c r="CR14" s="44" t="str">
        <f ca="1">IF(AND(CN14="YES",CQ14&lt;&gt;""),IF(CQ14&lt;=VLOOKUP(CA14,'Players Stats'!$C$88:$H$127,6),1,0),"")</f>
        <v/>
      </c>
      <c r="CS14" s="27" t="str">
        <f t="shared" ca="1" si="42"/>
        <v/>
      </c>
      <c r="CT14" s="44" t="str">
        <f ca="1">IF(CS14="","",IF(CS14&lt;=Simulation!$K$7,"YES","NO"))</f>
        <v/>
      </c>
      <c r="CU14" s="27" t="str">
        <f t="shared" ca="1" si="43"/>
        <v/>
      </c>
      <c r="CV14" s="44" t="str">
        <f ca="1">IF(CT14="NO",IF(CU14&lt;=Simulation!$K$9,BX14,BY14),"")</f>
        <v/>
      </c>
      <c r="CX14" s="44">
        <f t="shared" ca="1" si="44"/>
        <v>2</v>
      </c>
      <c r="CY14" s="6" t="str">
        <f t="shared" ca="1" si="45"/>
        <v>-</v>
      </c>
      <c r="CZ14" s="44">
        <f t="shared" ca="1" si="46"/>
        <v>4</v>
      </c>
      <c r="DB14" s="44" t="str">
        <f t="shared" ca="1" si="3"/>
        <v/>
      </c>
      <c r="DC14" s="44" t="str">
        <f t="shared" ca="1" si="3"/>
        <v/>
      </c>
      <c r="DD14" s="44" t="str">
        <f t="shared" ca="1" si="3"/>
        <v/>
      </c>
      <c r="DE14" s="44"/>
      <c r="DF14" s="44">
        <f ca="1">IF(DF13&lt;&gt;"",IF(AND(DF13&lt;60*Simulation!$K$8, DF13+DG14&lt;60*Simulation!$K$8),DF13+DG14,""),"")</f>
        <v>48</v>
      </c>
      <c r="DG14" s="44">
        <f ca="1">IF(DF13&lt;&gt;"",IF(AND(EF13&lt;&gt;"", DH13=EF13),RANDBETWEEN(Simulation!$N$6,Simulation!$P$6),RANDBETWEEN(Simulation!$N$5,Simulation!$P$5)),"")</f>
        <v>20</v>
      </c>
      <c r="DH14" s="44">
        <f t="shared" ref="DH14:DH77" ca="1" si="73">IF(DF14&lt;&gt;"",IF(EF13="",DI13,EF13),"")</f>
        <v>1</v>
      </c>
      <c r="DI14" s="44">
        <f t="shared" ca="1" si="47"/>
        <v>8</v>
      </c>
      <c r="DJ14" s="27">
        <f t="shared" ca="1" si="48"/>
        <v>0.32264548711953978</v>
      </c>
      <c r="DK14" s="44">
        <f t="shared" ca="1" si="49"/>
        <v>2</v>
      </c>
      <c r="DL14" s="44" t="str">
        <f ca="1">IF(DF14&lt;&gt;"",VLOOKUP(DK14,'Players Stats'!$C$88:$D$127,2),"")</f>
        <v>Shooting Guard</v>
      </c>
      <c r="DM14" s="44" t="str">
        <f ca="1">IF(DF14&lt;&gt;"",VLOOKUP(DK14,'Players Stats'!$C$88:$E$127,3),"")</f>
        <v>Ray Allen</v>
      </c>
      <c r="DN14" s="27">
        <f t="shared" ca="1" si="50"/>
        <v>0.93242428992321003</v>
      </c>
      <c r="DO14" s="44">
        <f ca="1">IF(DF14&lt;&gt;"",VLOOKUP(Final!DK14-5*(Final!DH14-1),'Players Stats'!$B$136:$J$140,1+DI14),"")</f>
        <v>4.4549999999999999E-2</v>
      </c>
      <c r="DP14" s="44" t="str">
        <f t="shared" ref="DP14:DP77" ca="1" si="74">IF(DF14&lt;&gt;"",IF(DN14&lt;=DO14, "YES", "NO"),"")</f>
        <v>NO</v>
      </c>
      <c r="DQ14" s="27">
        <f t="shared" ca="1" si="51"/>
        <v>0.24419718531972712</v>
      </c>
      <c r="DR14" s="44">
        <f ca="1">IF(DF14&lt;&gt;"",IF(DP14="NO",VLOOKUP(DK14,'Players Stats'!$C$88:$I$127,7),""),"")</f>
        <v>0.33870967741935487</v>
      </c>
      <c r="DS14" s="44">
        <f t="shared" ref="DS14:DS77" ca="1" si="75">IF(DF14&lt;&gt;"",IF(DP14="NO",IF(DQ14&lt;=DR14,3,2),""),"")</f>
        <v>3</v>
      </c>
      <c r="DT14" s="27">
        <f t="shared" ca="1" si="52"/>
        <v>0.88931518583483038</v>
      </c>
      <c r="DU14" s="44">
        <f ca="1">IF(DP14="NO",VLOOKUP(DK14,'Players Stats'!$C$88:$H$127,7-Final!DS14),"")</f>
        <v>0.41899999999999998</v>
      </c>
      <c r="DV14" s="44">
        <f t="shared" ref="DV14:DV77" ca="1" si="76">IF(DF14&lt;&gt;"",IF(DP14="NO",IF(DT14&lt;=DU14,DS14,0),""),"")</f>
        <v>0</v>
      </c>
      <c r="DW14" s="27" t="str">
        <f t="shared" ca="1" si="53"/>
        <v/>
      </c>
      <c r="DX14" s="44" t="str">
        <f ca="1">IF(DW14="","",IF(DW14&lt;=VLOOKUP(DK14,'Players Stats'!$C$88:$L$127,10),"YES","NO"))</f>
        <v/>
      </c>
      <c r="DY14" s="27" t="str">
        <f t="shared" ca="1" si="54"/>
        <v/>
      </c>
      <c r="DZ14" s="44" t="str">
        <f ca="1">IF(DX14="YES",IF(DY14&lt;=VLOOKUP(DK14,'Players Stats'!$C$88:$H$127,6),1,0),"")</f>
        <v/>
      </c>
      <c r="EA14" s="27" t="str">
        <f t="shared" ca="1" si="55"/>
        <v/>
      </c>
      <c r="EB14" s="44" t="str">
        <f ca="1">IF(AND(DX14="YES",EA14&lt;&gt;""),IF(EA14&lt;=VLOOKUP(DK14,'Players Stats'!$C$88:$H$127,6),1,0),"")</f>
        <v/>
      </c>
      <c r="EC14" s="27" t="str">
        <f t="shared" ca="1" si="56"/>
        <v/>
      </c>
      <c r="ED14" s="44" t="str">
        <f ca="1">IF(EC14="","",IF(EC14&lt;=Simulation!$K$7,"YES","NO"))</f>
        <v/>
      </c>
      <c r="EE14" s="27" t="str">
        <f t="shared" ca="1" si="57"/>
        <v/>
      </c>
      <c r="EF14" s="44" t="str">
        <f ca="1">IF(ED14="NO",IF(EE14&lt;=Simulation!$K$9,DH14,DI14),"")</f>
        <v/>
      </c>
      <c r="EH14" s="44">
        <f t="shared" ca="1" si="58"/>
        <v>0</v>
      </c>
      <c r="EI14" s="6" t="str">
        <f t="shared" ca="1" si="59"/>
        <v>-</v>
      </c>
      <c r="EJ14" s="44">
        <f t="shared" ca="1" si="60"/>
        <v>0</v>
      </c>
      <c r="EL14" s="44" t="str">
        <f t="shared" ca="1" si="4"/>
        <v/>
      </c>
      <c r="EM14" s="44" t="str">
        <f t="shared" ca="1" si="4"/>
        <v/>
      </c>
      <c r="EN14" s="44" t="str">
        <f t="shared" ca="1" si="4"/>
        <v/>
      </c>
    </row>
    <row r="15" spans="2:144">
      <c r="B15" s="44">
        <f ca="1">IF(B14&lt;&gt;"",IF(AND(B14&lt;60*Simulation!$K$8, B14+C15&lt;60*Simulation!$K$8),B14+C15,""),"")</f>
        <v>57</v>
      </c>
      <c r="C15" s="44">
        <f ca="1">IF(B14&lt;&gt;"",IF(AND(AB14&lt;&gt;"", D14=AB14),RANDBETWEEN(Simulation!$N$6,Simulation!$P$6),RANDBETWEEN(Simulation!$N$5,Simulation!$P$5)),"")</f>
        <v>12</v>
      </c>
      <c r="D15" s="44">
        <f t="shared" ca="1" si="61"/>
        <v>1</v>
      </c>
      <c r="E15" s="44">
        <f t="shared" ca="1" si="5"/>
        <v>8</v>
      </c>
      <c r="F15" s="27">
        <f t="shared" ca="1" si="6"/>
        <v>0.99914488274459035</v>
      </c>
      <c r="G15" s="44">
        <f t="shared" ca="1" si="7"/>
        <v>5</v>
      </c>
      <c r="H15" s="44" t="str">
        <f ca="1">IF(B15&lt;&gt;"",VLOOKUP(G15,'Players Stats'!$C$88:$D$127,2),"")</f>
        <v>Center</v>
      </c>
      <c r="I15" s="44" t="str">
        <f ca="1">IF(B15&lt;&gt;"",VLOOKUP(G15,'Players Stats'!$C$88:$E$127,3),"")</f>
        <v>Chris Bosh</v>
      </c>
      <c r="J15" s="27">
        <f t="shared" ca="1" si="8"/>
        <v>0.56272023821901973</v>
      </c>
      <c r="K15" s="44">
        <f ca="1">IF(B15&lt;&gt;"",VLOOKUP(Final!G15-5*(Final!D15-1),'Players Stats'!$B$136:$J$140,1+E15),"")</f>
        <v>9.6400000000000013E-2</v>
      </c>
      <c r="L15" s="44" t="str">
        <f t="shared" ca="1" si="62"/>
        <v>NO</v>
      </c>
      <c r="M15" s="27">
        <f t="shared" ca="1" si="9"/>
        <v>3.1998222513425545E-2</v>
      </c>
      <c r="N15" s="44">
        <f ca="1">IF(B15&lt;&gt;"",IF(L15="NO",VLOOKUP(G15,'Players Stats'!$C$88:$I$127,7),""),"")</f>
        <v>7.5187969924812026E-2</v>
      </c>
      <c r="O15" s="44">
        <f t="shared" ca="1" si="63"/>
        <v>3</v>
      </c>
      <c r="P15" s="27">
        <f t="shared" ca="1" si="10"/>
        <v>0.91102017278275316</v>
      </c>
      <c r="Q15" s="44">
        <f ca="1">IF(L15="NO",VLOOKUP(G15,'Players Stats'!$C$88:$H$127,7-Final!O15),"")</f>
        <v>0.28399999999999997</v>
      </c>
      <c r="R15" s="44">
        <f t="shared" ca="1" si="64"/>
        <v>0</v>
      </c>
      <c r="S15" s="27" t="str">
        <f t="shared" ca="1" si="11"/>
        <v/>
      </c>
      <c r="T15" s="44" t="str">
        <f ca="1">IF(S15="","",IF(S15&lt;=VLOOKUP(G15,'Players Stats'!$C$88:$L$127,10),"YES","NO"))</f>
        <v/>
      </c>
      <c r="U15" s="27" t="str">
        <f t="shared" ca="1" si="12"/>
        <v/>
      </c>
      <c r="V15" s="44" t="str">
        <f ca="1">IF(T15="YES",IF(U15&lt;=VLOOKUP(G15,'Players Stats'!$C$88:$H$127,6),1,0),"")</f>
        <v/>
      </c>
      <c r="W15" s="27" t="str">
        <f t="shared" ca="1" si="13"/>
        <v/>
      </c>
      <c r="X15" s="44" t="str">
        <f ca="1">IF(AND(T15="YES",W15&lt;&gt;""),IF(W15&lt;=VLOOKUP(G15,'Players Stats'!$C$88:$H$127,6),1,0),"")</f>
        <v/>
      </c>
      <c r="Y15" s="27" t="str">
        <f t="shared" ca="1" si="14"/>
        <v/>
      </c>
      <c r="Z15" s="44" t="str">
        <f ca="1">IF(Y15="","",IF(Y15&lt;=Simulation!$K$7,"YES","NO"))</f>
        <v/>
      </c>
      <c r="AA15" s="27" t="str">
        <f t="shared" ca="1" si="15"/>
        <v/>
      </c>
      <c r="AB15" s="44" t="str">
        <f ca="1">IF(Z15="NO",IF(AA15&lt;=Simulation!$K$9,D15,E15),"")</f>
        <v/>
      </c>
      <c r="AD15" s="44">
        <f t="shared" ca="1" si="16"/>
        <v>2</v>
      </c>
      <c r="AE15" s="6" t="str">
        <f t="shared" ca="1" si="17"/>
        <v>-</v>
      </c>
      <c r="AF15" s="44">
        <f t="shared" ca="1" si="18"/>
        <v>0</v>
      </c>
      <c r="AH15" s="44" t="str">
        <f t="shared" ca="1" si="1"/>
        <v/>
      </c>
      <c r="AI15" s="44" t="str">
        <f t="shared" ca="1" si="1"/>
        <v/>
      </c>
      <c r="AJ15" s="44" t="str">
        <f t="shared" ca="1" si="1"/>
        <v/>
      </c>
      <c r="AL15" s="44">
        <f ca="1">IF(AL14&lt;&gt;"",IF(AND(AL14&lt;60*Simulation!$K$8, AL14+AM15&lt;60*Simulation!$K$8),AL14+AM15,""),"")</f>
        <v>44</v>
      </c>
      <c r="AM15" s="44">
        <f ca="1">IF(AL14&lt;&gt;"",IF(AND(BL14&lt;&gt;"", AN14=BL14),RANDBETWEEN(Simulation!$N$6,Simulation!$P$6),RANDBETWEEN(Simulation!$N$5,Simulation!$P$5)),"")</f>
        <v>15</v>
      </c>
      <c r="AN15" s="44">
        <f t="shared" ca="1" si="65"/>
        <v>8</v>
      </c>
      <c r="AO15" s="44">
        <f t="shared" ca="1" si="19"/>
        <v>1</v>
      </c>
      <c r="AP15" s="27">
        <f t="shared" ca="1" si="20"/>
        <v>0.29100130877249575</v>
      </c>
      <c r="AQ15" s="44">
        <f t="shared" ca="1" si="21"/>
        <v>37</v>
      </c>
      <c r="AR15" s="44" t="str">
        <f ca="1">IF(AL15&lt;&gt;"",VLOOKUP(AQ15,'Players Stats'!$C$88:$D$127,2),"")</f>
        <v>Shooting Guard</v>
      </c>
      <c r="AS15" s="44" t="str">
        <f ca="1">IF(AL15&lt;&gt;"",VLOOKUP(AQ15,'Players Stats'!$C$88:$E$127,3),"")</f>
        <v>Tony Parker</v>
      </c>
      <c r="AT15" s="27">
        <f t="shared" ca="1" si="22"/>
        <v>0.73886232251141615</v>
      </c>
      <c r="AU15" s="44">
        <f ca="1">IF(AL15&lt;&gt;"",VLOOKUP(Final!AQ15-5*(Final!AN15-1),'Players Stats'!$B$136:$J$140,1+AO15),"")</f>
        <v>5.305E-2</v>
      </c>
      <c r="AV15" s="44" t="str">
        <f t="shared" ca="1" si="66"/>
        <v>NO</v>
      </c>
      <c r="AW15" s="27">
        <f t="shared" ca="1" si="23"/>
        <v>0.10583199146328615</v>
      </c>
      <c r="AX15" s="44">
        <f ca="1">IF(AL15&lt;&gt;"",IF(AV15="NO",VLOOKUP(AQ15,'Players Stats'!$C$88:$I$127,7),""),"")</f>
        <v>6.2111801242236017E-2</v>
      </c>
      <c r="AY15" s="44">
        <f t="shared" ca="1" si="67"/>
        <v>2</v>
      </c>
      <c r="AZ15" s="27">
        <f t="shared" ca="1" si="24"/>
        <v>0.66823616542022857</v>
      </c>
      <c r="BA15" s="44">
        <f ca="1">IF(AV15="NO",VLOOKUP(AQ15,'Players Stats'!$C$88:$H$127,7-Final!AY15),"")</f>
        <v>0.52200000000000002</v>
      </c>
      <c r="BB15" s="44">
        <f t="shared" ca="1" si="68"/>
        <v>0</v>
      </c>
      <c r="BC15" s="27">
        <f t="shared" ca="1" si="25"/>
        <v>0.64385300523167854</v>
      </c>
      <c r="BD15" s="44" t="str">
        <f ca="1">IF(BC15="","",IF(BC15&lt;=VLOOKUP(AQ15,'Players Stats'!$C$88:$L$127,10),"YES","NO"))</f>
        <v>NO</v>
      </c>
      <c r="BE15" s="27" t="str">
        <f t="shared" ca="1" si="26"/>
        <v/>
      </c>
      <c r="BF15" s="44" t="str">
        <f ca="1">IF(BD15="YES",IF(BE15&lt;=VLOOKUP(AQ15,'Players Stats'!$C$88:$H$127,6),1,0),"")</f>
        <v/>
      </c>
      <c r="BG15" s="27" t="str">
        <f t="shared" ca="1" si="27"/>
        <v/>
      </c>
      <c r="BH15" s="44" t="str">
        <f ca="1">IF(AND(BD15="YES",BG15&lt;&gt;""),IF(BG15&lt;=VLOOKUP(AQ15,'Players Stats'!$C$88:$H$127,6),1,0),"")</f>
        <v/>
      </c>
      <c r="BI15" s="27">
        <f t="shared" ca="1" si="28"/>
        <v>0.35444703199525152</v>
      </c>
      <c r="BJ15" s="44" t="str">
        <f ca="1">IF(BI15="","",IF(BI15&lt;=Simulation!$K$7,"YES","NO"))</f>
        <v>NO</v>
      </c>
      <c r="BK15" s="27">
        <f t="shared" ca="1" si="29"/>
        <v>0.73707838122276326</v>
      </c>
      <c r="BL15" s="44">
        <f ca="1">IF(BJ15="NO",IF(BK15&lt;=Simulation!$K$9,AN15,AO15),"")</f>
        <v>1</v>
      </c>
      <c r="BN15" s="44">
        <f t="shared" ca="1" si="30"/>
        <v>4</v>
      </c>
      <c r="BO15" s="6" t="str">
        <f t="shared" ca="1" si="31"/>
        <v>-</v>
      </c>
      <c r="BP15" s="44">
        <f t="shared" ca="1" si="32"/>
        <v>2</v>
      </c>
      <c r="BR15" s="44" t="str">
        <f t="shared" ca="1" si="2"/>
        <v/>
      </c>
      <c r="BS15" s="44" t="str">
        <f t="shared" ca="1" si="2"/>
        <v/>
      </c>
      <c r="BT15" s="44" t="str">
        <f t="shared" ca="1" si="2"/>
        <v/>
      </c>
      <c r="BU15" s="44"/>
      <c r="BV15" s="44">
        <f ca="1">IF(BV14&lt;&gt;"",IF(AND(BV14&lt;60*Simulation!$K$8, BV14+BW15&lt;60*Simulation!$K$8),BV14+BW15,""),"")</f>
        <v>79</v>
      </c>
      <c r="BW15" s="44">
        <f ca="1">IF(BV14&lt;&gt;"",IF(AND(CV14&lt;&gt;"", BX14=CV14),RANDBETWEEN(Simulation!$N$6,Simulation!$P$6),RANDBETWEEN(Simulation!$N$5,Simulation!$P$5)),"")</f>
        <v>23</v>
      </c>
      <c r="BX15" s="44">
        <f t="shared" ca="1" si="69"/>
        <v>1</v>
      </c>
      <c r="BY15" s="44">
        <f t="shared" ca="1" si="33"/>
        <v>8</v>
      </c>
      <c r="BZ15" s="27">
        <f t="shared" ca="1" si="34"/>
        <v>0.9148221154131283</v>
      </c>
      <c r="CA15" s="44">
        <f t="shared" ca="1" si="35"/>
        <v>5</v>
      </c>
      <c r="CB15" s="44" t="str">
        <f ca="1">IF(BV15&lt;&gt;"",VLOOKUP(CA15,'Players Stats'!$C$88:$D$127,2),"")</f>
        <v>Center</v>
      </c>
      <c r="CC15" s="44" t="str">
        <f ca="1">IF(BV15&lt;&gt;"",VLOOKUP(CA15,'Players Stats'!$C$88:$E$127,3),"")</f>
        <v>Chris Bosh</v>
      </c>
      <c r="CD15" s="27">
        <f t="shared" ca="1" si="36"/>
        <v>0.51239697889156788</v>
      </c>
      <c r="CE15" s="44">
        <f ca="1">IF(BV15&lt;&gt;"",VLOOKUP(Final!CA15-5*(Final!BX15-1),'Players Stats'!$B$136:$J$140,1+BY15),"")</f>
        <v>9.6400000000000013E-2</v>
      </c>
      <c r="CF15" s="44" t="str">
        <f t="shared" ca="1" si="70"/>
        <v>NO</v>
      </c>
      <c r="CG15" s="27">
        <f t="shared" ca="1" si="37"/>
        <v>0.49447729168784205</v>
      </c>
      <c r="CH15" s="44">
        <f ca="1">IF(BV15&lt;&gt;"",IF(CF15="NO",VLOOKUP(CA15,'Players Stats'!$C$88:$I$127,7),""),"")</f>
        <v>7.5187969924812026E-2</v>
      </c>
      <c r="CI15" s="44">
        <f t="shared" ca="1" si="71"/>
        <v>2</v>
      </c>
      <c r="CJ15" s="27">
        <f t="shared" ca="1" si="38"/>
        <v>0.79539126716137309</v>
      </c>
      <c r="CK15" s="44">
        <f ca="1">IF(CF15="NO",VLOOKUP(CA15,'Players Stats'!$C$88:$H$127,7-Final!CI15),"")</f>
        <v>0.53500000000000003</v>
      </c>
      <c r="CL15" s="44">
        <f t="shared" ca="1" si="72"/>
        <v>0</v>
      </c>
      <c r="CM15" s="27">
        <f t="shared" ca="1" si="39"/>
        <v>4.9382325961934148E-2</v>
      </c>
      <c r="CN15" s="44" t="str">
        <f ca="1">IF(CM15="","",IF(CM15&lt;=VLOOKUP(CA15,'Players Stats'!$C$88:$L$127,10),"YES","NO"))</f>
        <v>NO</v>
      </c>
      <c r="CO15" s="27" t="str">
        <f t="shared" ca="1" si="40"/>
        <v/>
      </c>
      <c r="CP15" s="44" t="str">
        <f ca="1">IF(CN15="YES",IF(CO15&lt;=VLOOKUP(CA15,'Players Stats'!$C$88:$H$127,6),1,0),"")</f>
        <v/>
      </c>
      <c r="CQ15" s="27" t="str">
        <f t="shared" ca="1" si="41"/>
        <v/>
      </c>
      <c r="CR15" s="44" t="str">
        <f ca="1">IF(AND(CN15="YES",CQ15&lt;&gt;""),IF(CQ15&lt;=VLOOKUP(CA15,'Players Stats'!$C$88:$H$127,6),1,0),"")</f>
        <v/>
      </c>
      <c r="CS15" s="27">
        <f t="shared" ca="1" si="42"/>
        <v>0.52169200947587391</v>
      </c>
      <c r="CT15" s="44" t="str">
        <f ca="1">IF(CS15="","",IF(CS15&lt;=Simulation!$K$7,"YES","NO"))</f>
        <v>NO</v>
      </c>
      <c r="CU15" s="27">
        <f t="shared" ca="1" si="43"/>
        <v>0.66874852585748679</v>
      </c>
      <c r="CV15" s="44">
        <f ca="1">IF(CT15="NO",IF(CU15&lt;=Simulation!$K$9,BX15,BY15),"")</f>
        <v>8</v>
      </c>
      <c r="CX15" s="44">
        <f t="shared" ca="1" si="44"/>
        <v>2</v>
      </c>
      <c r="CY15" s="6" t="str">
        <f t="shared" ca="1" si="45"/>
        <v>-</v>
      </c>
      <c r="CZ15" s="44">
        <f t="shared" ca="1" si="46"/>
        <v>4</v>
      </c>
      <c r="DB15" s="44" t="str">
        <f t="shared" ca="1" si="3"/>
        <v/>
      </c>
      <c r="DC15" s="44" t="str">
        <f t="shared" ca="1" si="3"/>
        <v/>
      </c>
      <c r="DD15" s="44" t="str">
        <f t="shared" ca="1" si="3"/>
        <v/>
      </c>
      <c r="DE15" s="44"/>
      <c r="DF15" s="44">
        <f ca="1">IF(DF14&lt;&gt;"",IF(AND(DF14&lt;60*Simulation!$K$8, DF14+DG15&lt;60*Simulation!$K$8),DF14+DG15,""),"")</f>
        <v>58</v>
      </c>
      <c r="DG15" s="44">
        <f ca="1">IF(DF14&lt;&gt;"",IF(AND(EF14&lt;&gt;"", DH14=EF14),RANDBETWEEN(Simulation!$N$6,Simulation!$P$6),RANDBETWEEN(Simulation!$N$5,Simulation!$P$5)),"")</f>
        <v>10</v>
      </c>
      <c r="DH15" s="44">
        <f t="shared" ca="1" si="73"/>
        <v>8</v>
      </c>
      <c r="DI15" s="44">
        <f t="shared" ca="1" si="47"/>
        <v>1</v>
      </c>
      <c r="DJ15" s="27">
        <f t="shared" ca="1" si="48"/>
        <v>4.3239210582227683E-2</v>
      </c>
      <c r="DK15" s="44">
        <f t="shared" ca="1" si="49"/>
        <v>36</v>
      </c>
      <c r="DL15" s="44" t="str">
        <f ca="1">IF(DF15&lt;&gt;"",VLOOKUP(DK15,'Players Stats'!$C$88:$D$127,2),"")</f>
        <v>Point Guard</v>
      </c>
      <c r="DM15" s="44" t="str">
        <f ca="1">IF(DF15&lt;&gt;"",VLOOKUP(DK15,'Players Stats'!$C$88:$E$127,3),"")</f>
        <v>Danny Green</v>
      </c>
      <c r="DN15" s="27">
        <f t="shared" ca="1" si="50"/>
        <v>0.10147537030630804</v>
      </c>
      <c r="DO15" s="44">
        <f ca="1">IF(DF15&lt;&gt;"",VLOOKUP(Final!DK15-5*(Final!DH15-1),'Players Stats'!$B$136:$J$140,1+DI15),"")</f>
        <v>0.13875000000000001</v>
      </c>
      <c r="DP15" s="44" t="str">
        <f t="shared" ca="1" si="74"/>
        <v>YES</v>
      </c>
      <c r="DQ15" s="27" t="str">
        <f t="shared" ca="1" si="51"/>
        <v/>
      </c>
      <c r="DR15" s="44" t="str">
        <f ca="1">IF(DF15&lt;&gt;"",IF(DP15="NO",VLOOKUP(DK15,'Players Stats'!$C$88:$I$127,7),""),"")</f>
        <v/>
      </c>
      <c r="DS15" s="44" t="str">
        <f t="shared" ca="1" si="75"/>
        <v/>
      </c>
      <c r="DT15" s="27" t="str">
        <f t="shared" ca="1" si="52"/>
        <v/>
      </c>
      <c r="DU15" s="44" t="str">
        <f ca="1">IF(DP15="NO",VLOOKUP(DK15,'Players Stats'!$C$88:$H$127,7-Final!DS15),"")</f>
        <v/>
      </c>
      <c r="DV15" s="44" t="str">
        <f t="shared" ca="1" si="76"/>
        <v/>
      </c>
      <c r="DW15" s="27" t="str">
        <f t="shared" ca="1" si="53"/>
        <v/>
      </c>
      <c r="DX15" s="44" t="str">
        <f ca="1">IF(DW15="","",IF(DW15&lt;=VLOOKUP(DK15,'Players Stats'!$C$88:$L$127,10),"YES","NO"))</f>
        <v/>
      </c>
      <c r="DY15" s="27" t="str">
        <f t="shared" ca="1" si="54"/>
        <v/>
      </c>
      <c r="DZ15" s="44" t="str">
        <f ca="1">IF(DX15="YES",IF(DY15&lt;=VLOOKUP(DK15,'Players Stats'!$C$88:$H$127,6),1,0),"")</f>
        <v/>
      </c>
      <c r="EA15" s="27" t="str">
        <f t="shared" ca="1" si="55"/>
        <v/>
      </c>
      <c r="EB15" s="44" t="str">
        <f ca="1">IF(AND(DX15="YES",EA15&lt;&gt;""),IF(EA15&lt;=VLOOKUP(DK15,'Players Stats'!$C$88:$H$127,6),1,0),"")</f>
        <v/>
      </c>
      <c r="EC15" s="27" t="str">
        <f t="shared" ca="1" si="56"/>
        <v/>
      </c>
      <c r="ED15" s="44" t="str">
        <f ca="1">IF(EC15="","",IF(EC15&lt;=Simulation!$K$7,"YES","NO"))</f>
        <v/>
      </c>
      <c r="EE15" s="27" t="str">
        <f t="shared" ca="1" si="57"/>
        <v/>
      </c>
      <c r="EF15" s="44" t="str">
        <f ca="1">IF(ED15="NO",IF(EE15&lt;=Simulation!$K$9,DH15,DI15),"")</f>
        <v/>
      </c>
      <c r="EH15" s="44">
        <f t="shared" ca="1" si="58"/>
        <v>0</v>
      </c>
      <c r="EI15" s="6" t="str">
        <f t="shared" ca="1" si="59"/>
        <v>-</v>
      </c>
      <c r="EJ15" s="44">
        <f t="shared" ca="1" si="60"/>
        <v>0</v>
      </c>
      <c r="EL15" s="44" t="str">
        <f t="shared" ca="1" si="4"/>
        <v/>
      </c>
      <c r="EM15" s="44" t="str">
        <f t="shared" ca="1" si="4"/>
        <v/>
      </c>
      <c r="EN15" s="44" t="str">
        <f t="shared" ca="1" si="4"/>
        <v/>
      </c>
    </row>
    <row r="16" spans="2:144">
      <c r="B16" s="44">
        <f ca="1">IF(B15&lt;&gt;"",IF(AND(B15&lt;60*Simulation!$K$8, B15+C16&lt;60*Simulation!$K$8),B15+C16,""),"")</f>
        <v>66</v>
      </c>
      <c r="C16" s="44">
        <f ca="1">IF(B15&lt;&gt;"",IF(AND(AB15&lt;&gt;"", D15=AB15),RANDBETWEEN(Simulation!$N$6,Simulation!$P$6),RANDBETWEEN(Simulation!$N$5,Simulation!$P$5)),"")</f>
        <v>9</v>
      </c>
      <c r="D16" s="44">
        <f t="shared" ca="1" si="61"/>
        <v>8</v>
      </c>
      <c r="E16" s="44">
        <f t="shared" ca="1" si="5"/>
        <v>1</v>
      </c>
      <c r="F16" s="27">
        <f t="shared" ca="1" si="6"/>
        <v>2.8768712112358208E-2</v>
      </c>
      <c r="G16" s="44">
        <f t="shared" ca="1" si="7"/>
        <v>36</v>
      </c>
      <c r="H16" s="44" t="str">
        <f ca="1">IF(B16&lt;&gt;"",VLOOKUP(G16,'Players Stats'!$C$88:$D$127,2),"")</f>
        <v>Point Guard</v>
      </c>
      <c r="I16" s="44" t="str">
        <f ca="1">IF(B16&lt;&gt;"",VLOOKUP(G16,'Players Stats'!$C$88:$E$127,3),"")</f>
        <v>Danny Green</v>
      </c>
      <c r="J16" s="27">
        <f t="shared" ca="1" si="8"/>
        <v>0.27303904513006927</v>
      </c>
      <c r="K16" s="44">
        <f ca="1">IF(B16&lt;&gt;"",VLOOKUP(Final!G16-5*(Final!D16-1),'Players Stats'!$B$136:$J$140,1+E16),"")</f>
        <v>0.13875000000000001</v>
      </c>
      <c r="L16" s="44" t="str">
        <f t="shared" ca="1" si="62"/>
        <v>NO</v>
      </c>
      <c r="M16" s="27">
        <f t="shared" ca="1" si="9"/>
        <v>0.32184412699950216</v>
      </c>
      <c r="N16" s="44">
        <f ca="1">IF(B16&lt;&gt;"",IF(L16="NO",VLOOKUP(G16,'Players Stats'!$C$88:$I$127,7),""),"")</f>
        <v>0.38518518518518519</v>
      </c>
      <c r="O16" s="44">
        <f t="shared" ca="1" si="63"/>
        <v>3</v>
      </c>
      <c r="P16" s="27">
        <f t="shared" ca="1" si="10"/>
        <v>0.59668837933602792</v>
      </c>
      <c r="Q16" s="44">
        <f ca="1">IF(L16="NO",VLOOKUP(G16,'Players Stats'!$C$88:$H$127,7-Final!O16),"")</f>
        <v>0.42899999999999999</v>
      </c>
      <c r="R16" s="44">
        <f t="shared" ca="1" si="64"/>
        <v>0</v>
      </c>
      <c r="S16" s="27" t="str">
        <f t="shared" ca="1" si="11"/>
        <v/>
      </c>
      <c r="T16" s="44" t="str">
        <f ca="1">IF(S16="","",IF(S16&lt;=VLOOKUP(G16,'Players Stats'!$C$88:$L$127,10),"YES","NO"))</f>
        <v/>
      </c>
      <c r="U16" s="27" t="str">
        <f t="shared" ca="1" si="12"/>
        <v/>
      </c>
      <c r="V16" s="44" t="str">
        <f ca="1">IF(T16="YES",IF(U16&lt;=VLOOKUP(G16,'Players Stats'!$C$88:$H$127,6),1,0),"")</f>
        <v/>
      </c>
      <c r="W16" s="27" t="str">
        <f t="shared" ca="1" si="13"/>
        <v/>
      </c>
      <c r="X16" s="44" t="str">
        <f ca="1">IF(AND(T16="YES",W16&lt;&gt;""),IF(W16&lt;=VLOOKUP(G16,'Players Stats'!$C$88:$H$127,6),1,0),"")</f>
        <v/>
      </c>
      <c r="Y16" s="27" t="str">
        <f t="shared" ca="1" si="14"/>
        <v/>
      </c>
      <c r="Z16" s="44" t="str">
        <f ca="1">IF(Y16="","",IF(Y16&lt;=Simulation!$K$7,"YES","NO"))</f>
        <v/>
      </c>
      <c r="AA16" s="27" t="str">
        <f t="shared" ca="1" si="15"/>
        <v/>
      </c>
      <c r="AB16" s="44" t="str">
        <f ca="1">IF(Z16="NO",IF(AA16&lt;=Simulation!$K$9,D16,E16),"")</f>
        <v/>
      </c>
      <c r="AD16" s="44">
        <f t="shared" ca="1" si="16"/>
        <v>2</v>
      </c>
      <c r="AE16" s="6" t="str">
        <f t="shared" ca="1" si="17"/>
        <v>-</v>
      </c>
      <c r="AF16" s="44">
        <f t="shared" ca="1" si="18"/>
        <v>0</v>
      </c>
      <c r="AH16" s="44" t="str">
        <f t="shared" ca="1" si="1"/>
        <v/>
      </c>
      <c r="AI16" s="44" t="str">
        <f t="shared" ca="1" si="1"/>
        <v/>
      </c>
      <c r="AJ16" s="44" t="str">
        <f t="shared" ca="1" si="1"/>
        <v/>
      </c>
      <c r="AL16" s="44">
        <f ca="1">IF(AL15&lt;&gt;"",IF(AND(AL15&lt;60*Simulation!$K$8, AL15+AM16&lt;60*Simulation!$K$8),AL15+AM16,""),"")</f>
        <v>56</v>
      </c>
      <c r="AM16" s="44">
        <f ca="1">IF(AL15&lt;&gt;"",IF(AND(BL15&lt;&gt;"", AN15=BL15),RANDBETWEEN(Simulation!$N$6,Simulation!$P$6),RANDBETWEEN(Simulation!$N$5,Simulation!$P$5)),"")</f>
        <v>12</v>
      </c>
      <c r="AN16" s="44">
        <f t="shared" ca="1" si="65"/>
        <v>1</v>
      </c>
      <c r="AO16" s="44">
        <f t="shared" ca="1" si="19"/>
        <v>8</v>
      </c>
      <c r="AP16" s="27">
        <f t="shared" ca="1" si="20"/>
        <v>0.40686574554710631</v>
      </c>
      <c r="AQ16" s="44">
        <f t="shared" ca="1" si="21"/>
        <v>3</v>
      </c>
      <c r="AR16" s="44" t="str">
        <f ca="1">IF(AL16&lt;&gt;"",VLOOKUP(AQ16,'Players Stats'!$C$88:$D$127,2),"")</f>
        <v>Small Forward</v>
      </c>
      <c r="AS16" s="44" t="str">
        <f ca="1">IF(AL16&lt;&gt;"",VLOOKUP(AQ16,'Players Stats'!$C$88:$E$127,3),"")</f>
        <v>LeBron James</v>
      </c>
      <c r="AT16" s="27">
        <f t="shared" ca="1" si="22"/>
        <v>0.99273445557589379</v>
      </c>
      <c r="AU16" s="44">
        <f ca="1">IF(AL16&lt;&gt;"",VLOOKUP(Final!AQ16-5*(Final!AN16-1),'Players Stats'!$B$136:$J$140,1+AO16),"")</f>
        <v>0.123</v>
      </c>
      <c r="AV16" s="44" t="str">
        <f t="shared" ca="1" si="66"/>
        <v>NO</v>
      </c>
      <c r="AW16" s="27">
        <f t="shared" ca="1" si="23"/>
        <v>6.9631315751917278E-2</v>
      </c>
      <c r="AX16" s="44">
        <f ca="1">IF(AL16&lt;&gt;"",IF(AV16="NO",VLOOKUP(AQ16,'Players Stats'!$C$88:$I$127,7),""),"")</f>
        <v>0.15639810426540282</v>
      </c>
      <c r="AY16" s="44">
        <f t="shared" ca="1" si="67"/>
        <v>3</v>
      </c>
      <c r="AZ16" s="27">
        <f t="shared" ca="1" si="24"/>
        <v>0.87157312447243507</v>
      </c>
      <c r="BA16" s="44">
        <f ca="1">IF(AV16="NO",VLOOKUP(AQ16,'Players Stats'!$C$88:$H$127,7-Final!AY16),"")</f>
        <v>0.40600000000000003</v>
      </c>
      <c r="BB16" s="44">
        <f t="shared" ca="1" si="68"/>
        <v>0</v>
      </c>
      <c r="BC16" s="27" t="str">
        <f t="shared" ca="1" si="25"/>
        <v/>
      </c>
      <c r="BD16" s="44" t="str">
        <f ca="1">IF(BC16="","",IF(BC16&lt;=VLOOKUP(AQ16,'Players Stats'!$C$88:$L$127,10),"YES","NO"))</f>
        <v/>
      </c>
      <c r="BE16" s="27" t="str">
        <f t="shared" ca="1" si="26"/>
        <v/>
      </c>
      <c r="BF16" s="44" t="str">
        <f ca="1">IF(BD16="YES",IF(BE16&lt;=VLOOKUP(AQ16,'Players Stats'!$C$88:$H$127,6),1,0),"")</f>
        <v/>
      </c>
      <c r="BG16" s="27" t="str">
        <f t="shared" ca="1" si="27"/>
        <v/>
      </c>
      <c r="BH16" s="44" t="str">
        <f ca="1">IF(AND(BD16="YES",BG16&lt;&gt;""),IF(BG16&lt;=VLOOKUP(AQ16,'Players Stats'!$C$88:$H$127,6),1,0),"")</f>
        <v/>
      </c>
      <c r="BI16" s="27" t="str">
        <f t="shared" ca="1" si="28"/>
        <v/>
      </c>
      <c r="BJ16" s="44" t="str">
        <f ca="1">IF(BI16="","",IF(BI16&lt;=Simulation!$K$7,"YES","NO"))</f>
        <v/>
      </c>
      <c r="BK16" s="27" t="str">
        <f t="shared" ca="1" si="29"/>
        <v/>
      </c>
      <c r="BL16" s="44" t="str">
        <f ca="1">IF(BJ16="NO",IF(BK16&lt;=Simulation!$K$9,AN16,AO16),"")</f>
        <v/>
      </c>
      <c r="BN16" s="44">
        <f t="shared" ca="1" si="30"/>
        <v>4</v>
      </c>
      <c r="BO16" s="6" t="str">
        <f t="shared" ca="1" si="31"/>
        <v>-</v>
      </c>
      <c r="BP16" s="44">
        <f t="shared" ca="1" si="32"/>
        <v>2</v>
      </c>
      <c r="BR16" s="44" t="str">
        <f t="shared" ca="1" si="2"/>
        <v/>
      </c>
      <c r="BS16" s="44" t="str">
        <f t="shared" ca="1" si="2"/>
        <v/>
      </c>
      <c r="BT16" s="44" t="str">
        <f t="shared" ca="1" si="2"/>
        <v/>
      </c>
      <c r="BU16" s="44"/>
      <c r="BV16" s="44">
        <f ca="1">IF(BV15&lt;&gt;"",IF(AND(BV15&lt;60*Simulation!$K$8, BV15+BW16&lt;60*Simulation!$K$8),BV15+BW16,""),"")</f>
        <v>92</v>
      </c>
      <c r="BW16" s="44">
        <f ca="1">IF(BV15&lt;&gt;"",IF(AND(CV15&lt;&gt;"", BX15=CV15),RANDBETWEEN(Simulation!$N$6,Simulation!$P$6),RANDBETWEEN(Simulation!$N$5,Simulation!$P$5)),"")</f>
        <v>13</v>
      </c>
      <c r="BX16" s="44">
        <f t="shared" ca="1" si="69"/>
        <v>8</v>
      </c>
      <c r="BY16" s="44">
        <f t="shared" ca="1" si="33"/>
        <v>1</v>
      </c>
      <c r="BZ16" s="27">
        <f t="shared" ca="1" si="34"/>
        <v>0.99978928612129503</v>
      </c>
      <c r="CA16" s="44">
        <f t="shared" ca="1" si="35"/>
        <v>40</v>
      </c>
      <c r="CB16" s="44" t="str">
        <f ca="1">IF(BV16&lt;&gt;"",VLOOKUP(CA16,'Players Stats'!$C$88:$D$127,2),"")</f>
        <v>Center</v>
      </c>
      <c r="CC16" s="44" t="str">
        <f ca="1">IF(BV16&lt;&gt;"",VLOOKUP(CA16,'Players Stats'!$C$88:$E$127,3),"")</f>
        <v>Tiago Splitter</v>
      </c>
      <c r="CD16" s="27">
        <f t="shared" ca="1" si="36"/>
        <v>0.15088642763167992</v>
      </c>
      <c r="CE16" s="44">
        <f ca="1">IF(BV16&lt;&gt;"",VLOOKUP(Final!CA16-5*(Final!BX16-1),'Players Stats'!$B$136:$J$140,1+BY16),"")</f>
        <v>0.11485000000000001</v>
      </c>
      <c r="CF16" s="44" t="str">
        <f t="shared" ca="1" si="70"/>
        <v>NO</v>
      </c>
      <c r="CG16" s="27">
        <f t="shared" ca="1" si="37"/>
        <v>0.23574162180297642</v>
      </c>
      <c r="CH16" s="44">
        <f ca="1">IF(BV16&lt;&gt;"",IF(CF16="NO",VLOOKUP(CA16,'Players Stats'!$C$88:$I$127,7),""),"")</f>
        <v>0</v>
      </c>
      <c r="CI16" s="44">
        <f t="shared" ca="1" si="71"/>
        <v>2</v>
      </c>
      <c r="CJ16" s="27">
        <f t="shared" ca="1" si="38"/>
        <v>4.0512197049500931E-2</v>
      </c>
      <c r="CK16" s="44">
        <f ca="1">IF(CF16="NO",VLOOKUP(CA16,'Players Stats'!$C$88:$H$127,7-Final!CI16),"")</f>
        <v>0.56000000000000005</v>
      </c>
      <c r="CL16" s="44">
        <f t="shared" ca="1" si="72"/>
        <v>2</v>
      </c>
      <c r="CM16" s="27">
        <f t="shared" ca="1" si="39"/>
        <v>0.81583011941427253</v>
      </c>
      <c r="CN16" s="44" t="str">
        <f ca="1">IF(CM16="","",IF(CM16&lt;=VLOOKUP(CA16,'Players Stats'!$C$88:$L$127,10),"YES","NO"))</f>
        <v>NO</v>
      </c>
      <c r="CO16" s="27" t="str">
        <f t="shared" ca="1" si="40"/>
        <v/>
      </c>
      <c r="CP16" s="44" t="str">
        <f ca="1">IF(CN16="YES",IF(CO16&lt;=VLOOKUP(CA16,'Players Stats'!$C$88:$H$127,6),1,0),"")</f>
        <v/>
      </c>
      <c r="CQ16" s="27" t="str">
        <f t="shared" ca="1" si="41"/>
        <v/>
      </c>
      <c r="CR16" s="44" t="str">
        <f ca="1">IF(AND(CN16="YES",CQ16&lt;&gt;""),IF(CQ16&lt;=VLOOKUP(CA16,'Players Stats'!$C$88:$H$127,6),1,0),"")</f>
        <v/>
      </c>
      <c r="CS16" s="27" t="str">
        <f t="shared" ca="1" si="42"/>
        <v/>
      </c>
      <c r="CT16" s="44" t="str">
        <f ca="1">IF(CS16="","",IF(CS16&lt;=Simulation!$K$7,"YES","NO"))</f>
        <v/>
      </c>
      <c r="CU16" s="27" t="str">
        <f t="shared" ca="1" si="43"/>
        <v/>
      </c>
      <c r="CV16" s="44" t="str">
        <f ca="1">IF(CT16="NO",IF(CU16&lt;=Simulation!$K$9,BX16,BY16),"")</f>
        <v/>
      </c>
      <c r="CX16" s="44">
        <f t="shared" ca="1" si="44"/>
        <v>2</v>
      </c>
      <c r="CY16" s="6" t="str">
        <f t="shared" ca="1" si="45"/>
        <v>-</v>
      </c>
      <c r="CZ16" s="44">
        <f t="shared" ca="1" si="46"/>
        <v>6</v>
      </c>
      <c r="DB16" s="44" t="str">
        <f t="shared" ca="1" si="3"/>
        <v/>
      </c>
      <c r="DC16" s="44" t="str">
        <f t="shared" ca="1" si="3"/>
        <v/>
      </c>
      <c r="DD16" s="44" t="str">
        <f t="shared" ca="1" si="3"/>
        <v/>
      </c>
      <c r="DE16" s="44"/>
      <c r="DF16" s="44">
        <f ca="1">IF(DF15&lt;&gt;"",IF(AND(DF15&lt;60*Simulation!$K$8, DF15+DG16&lt;60*Simulation!$K$8),DF15+DG16,""),"")</f>
        <v>75</v>
      </c>
      <c r="DG16" s="44">
        <f ca="1">IF(DF15&lt;&gt;"",IF(AND(EF15&lt;&gt;"", DH15=EF15),RANDBETWEEN(Simulation!$N$6,Simulation!$P$6),RANDBETWEEN(Simulation!$N$5,Simulation!$P$5)),"")</f>
        <v>17</v>
      </c>
      <c r="DH16" s="44">
        <f t="shared" ca="1" si="73"/>
        <v>1</v>
      </c>
      <c r="DI16" s="44">
        <f t="shared" ca="1" si="47"/>
        <v>8</v>
      </c>
      <c r="DJ16" s="27">
        <f t="shared" ca="1" si="48"/>
        <v>8.2108882112856607E-2</v>
      </c>
      <c r="DK16" s="44">
        <f t="shared" ca="1" si="49"/>
        <v>1</v>
      </c>
      <c r="DL16" s="44" t="str">
        <f ca="1">IF(DF16&lt;&gt;"",VLOOKUP(DK16,'Players Stats'!$C$88:$D$127,2),"")</f>
        <v>Point Guard</v>
      </c>
      <c r="DM16" s="44" t="str">
        <f ca="1">IF(DF16&lt;&gt;"",VLOOKUP(DK16,'Players Stats'!$C$88:$E$127,3),"")</f>
        <v>Dwyane Wade</v>
      </c>
      <c r="DN16" s="27">
        <f t="shared" ca="1" si="50"/>
        <v>0.33414713554806563</v>
      </c>
      <c r="DO16" s="44">
        <f ca="1">IF(DF16&lt;&gt;"",VLOOKUP(Final!DK16-5*(Final!DH16-1),'Players Stats'!$B$136:$J$140,1+DI16),"")</f>
        <v>9.7650000000000001E-2</v>
      </c>
      <c r="DP16" s="44" t="str">
        <f t="shared" ca="1" si="74"/>
        <v>NO</v>
      </c>
      <c r="DQ16" s="27">
        <f t="shared" ca="1" si="51"/>
        <v>0.57375362050442869</v>
      </c>
      <c r="DR16" s="44">
        <f ca="1">IF(DF16&lt;&gt;"",IF(DP16="NO",VLOOKUP(DK16,'Players Stats'!$C$88:$I$127,7),""),"")</f>
        <v>5.9523809523809521E-2</v>
      </c>
      <c r="DS16" s="44">
        <f t="shared" ca="1" si="75"/>
        <v>2</v>
      </c>
      <c r="DT16" s="27">
        <f t="shared" ca="1" si="52"/>
        <v>0.30504973875439079</v>
      </c>
      <c r="DU16" s="44">
        <f ca="1">IF(DP16="NO",VLOOKUP(DK16,'Players Stats'!$C$88:$H$127,7-Final!DS16),"")</f>
        <v>0.52100000000000002</v>
      </c>
      <c r="DV16" s="44">
        <f t="shared" ca="1" si="76"/>
        <v>2</v>
      </c>
      <c r="DW16" s="27">
        <f t="shared" ca="1" si="53"/>
        <v>0.52869522278171743</v>
      </c>
      <c r="DX16" s="44" t="str">
        <f ca="1">IF(DW16="","",IF(DW16&lt;=VLOOKUP(DK16,'Players Stats'!$C$88:$L$127,10),"YES","NO"))</f>
        <v>NO</v>
      </c>
      <c r="DY16" s="27" t="str">
        <f t="shared" ca="1" si="54"/>
        <v/>
      </c>
      <c r="DZ16" s="44" t="str">
        <f ca="1">IF(DX16="YES",IF(DY16&lt;=VLOOKUP(DK16,'Players Stats'!$C$88:$H$127,6),1,0),"")</f>
        <v/>
      </c>
      <c r="EA16" s="27" t="str">
        <f t="shared" ca="1" si="55"/>
        <v/>
      </c>
      <c r="EB16" s="44" t="str">
        <f ca="1">IF(AND(DX16="YES",EA16&lt;&gt;""),IF(EA16&lt;=VLOOKUP(DK16,'Players Stats'!$C$88:$H$127,6),1,0),"")</f>
        <v/>
      </c>
      <c r="EC16" s="27" t="str">
        <f t="shared" ca="1" si="56"/>
        <v/>
      </c>
      <c r="ED16" s="44" t="str">
        <f ca="1">IF(EC16="","",IF(EC16&lt;=Simulation!$K$7,"YES","NO"))</f>
        <v/>
      </c>
      <c r="EE16" s="27" t="str">
        <f t="shared" ca="1" si="57"/>
        <v/>
      </c>
      <c r="EF16" s="44" t="str">
        <f ca="1">IF(ED16="NO",IF(EE16&lt;=Simulation!$K$9,DH16,DI16),"")</f>
        <v/>
      </c>
      <c r="EH16" s="44">
        <f t="shared" ca="1" si="58"/>
        <v>2</v>
      </c>
      <c r="EI16" s="6" t="str">
        <f t="shared" ca="1" si="59"/>
        <v>-</v>
      </c>
      <c r="EJ16" s="44">
        <f t="shared" ca="1" si="60"/>
        <v>0</v>
      </c>
      <c r="EL16" s="44" t="str">
        <f t="shared" ca="1" si="4"/>
        <v/>
      </c>
      <c r="EM16" s="44" t="str">
        <f t="shared" ca="1" si="4"/>
        <v/>
      </c>
      <c r="EN16" s="44" t="str">
        <f t="shared" ca="1" si="4"/>
        <v/>
      </c>
    </row>
    <row r="17" spans="2:144">
      <c r="B17" s="44">
        <f ca="1">IF(B16&lt;&gt;"",IF(AND(B16&lt;60*Simulation!$K$8, B16+C17&lt;60*Simulation!$K$8),B16+C17,""),"")</f>
        <v>80</v>
      </c>
      <c r="C17" s="44">
        <f ca="1">IF(B16&lt;&gt;"",IF(AND(AB16&lt;&gt;"", D16=AB16),RANDBETWEEN(Simulation!$N$6,Simulation!$P$6),RANDBETWEEN(Simulation!$N$5,Simulation!$P$5)),"")</f>
        <v>14</v>
      </c>
      <c r="D17" s="44">
        <f t="shared" ca="1" si="61"/>
        <v>1</v>
      </c>
      <c r="E17" s="44">
        <f t="shared" ca="1" si="5"/>
        <v>8</v>
      </c>
      <c r="F17" s="27">
        <f t="shared" ca="1" si="6"/>
        <v>0.86373817500875949</v>
      </c>
      <c r="G17" s="44">
        <f t="shared" ca="1" si="7"/>
        <v>5</v>
      </c>
      <c r="H17" s="44" t="str">
        <f ca="1">IF(B17&lt;&gt;"",VLOOKUP(G17,'Players Stats'!$C$88:$D$127,2),"")</f>
        <v>Center</v>
      </c>
      <c r="I17" s="44" t="str">
        <f ca="1">IF(B17&lt;&gt;"",VLOOKUP(G17,'Players Stats'!$C$88:$E$127,3),"")</f>
        <v>Chris Bosh</v>
      </c>
      <c r="J17" s="27">
        <f t="shared" ca="1" si="8"/>
        <v>0.78391427518572099</v>
      </c>
      <c r="K17" s="44">
        <f ca="1">IF(B17&lt;&gt;"",VLOOKUP(Final!G17-5*(Final!D17-1),'Players Stats'!$B$136:$J$140,1+E17),"")</f>
        <v>9.6400000000000013E-2</v>
      </c>
      <c r="L17" s="44" t="str">
        <f t="shared" ca="1" si="62"/>
        <v>NO</v>
      </c>
      <c r="M17" s="27">
        <f t="shared" ca="1" si="9"/>
        <v>0.50452600814188209</v>
      </c>
      <c r="N17" s="44">
        <f ca="1">IF(B17&lt;&gt;"",IF(L17="NO",VLOOKUP(G17,'Players Stats'!$C$88:$I$127,7),""),"")</f>
        <v>7.5187969924812026E-2</v>
      </c>
      <c r="O17" s="44">
        <f t="shared" ca="1" si="63"/>
        <v>2</v>
      </c>
      <c r="P17" s="27">
        <f t="shared" ca="1" si="10"/>
        <v>0.38519952243230493</v>
      </c>
      <c r="Q17" s="44">
        <f ca="1">IF(L17="NO",VLOOKUP(G17,'Players Stats'!$C$88:$H$127,7-Final!O17),"")</f>
        <v>0.53500000000000003</v>
      </c>
      <c r="R17" s="44">
        <f t="shared" ca="1" si="64"/>
        <v>2</v>
      </c>
      <c r="S17" s="27">
        <f t="shared" ca="1" si="11"/>
        <v>0.35113895425349317</v>
      </c>
      <c r="T17" s="44" t="str">
        <f ca="1">IF(S17="","",IF(S17&lt;=VLOOKUP(G17,'Players Stats'!$C$88:$L$127,10),"YES","NO"))</f>
        <v>NO</v>
      </c>
      <c r="U17" s="27" t="str">
        <f t="shared" ca="1" si="12"/>
        <v/>
      </c>
      <c r="V17" s="44" t="str">
        <f ca="1">IF(T17="YES",IF(U17&lt;=VLOOKUP(G17,'Players Stats'!$C$88:$H$127,6),1,0),"")</f>
        <v/>
      </c>
      <c r="W17" s="27" t="str">
        <f t="shared" ca="1" si="13"/>
        <v/>
      </c>
      <c r="X17" s="44" t="str">
        <f ca="1">IF(AND(T17="YES",W17&lt;&gt;""),IF(W17&lt;=VLOOKUP(G17,'Players Stats'!$C$88:$H$127,6),1,0),"")</f>
        <v/>
      </c>
      <c r="Y17" s="27" t="str">
        <f t="shared" ca="1" si="14"/>
        <v/>
      </c>
      <c r="Z17" s="44" t="str">
        <f ca="1">IF(Y17="","",IF(Y17&lt;=Simulation!$K$7,"YES","NO"))</f>
        <v/>
      </c>
      <c r="AA17" s="27" t="str">
        <f t="shared" ca="1" si="15"/>
        <v/>
      </c>
      <c r="AB17" s="44" t="str">
        <f ca="1">IF(Z17="NO",IF(AA17&lt;=Simulation!$K$9,D17,E17),"")</f>
        <v/>
      </c>
      <c r="AD17" s="44">
        <f t="shared" ca="1" si="16"/>
        <v>4</v>
      </c>
      <c r="AE17" s="6" t="str">
        <f t="shared" ca="1" si="17"/>
        <v>-</v>
      </c>
      <c r="AF17" s="44">
        <f t="shared" ca="1" si="18"/>
        <v>0</v>
      </c>
      <c r="AH17" s="44" t="str">
        <f t="shared" ca="1" si="1"/>
        <v/>
      </c>
      <c r="AI17" s="44" t="str">
        <f t="shared" ca="1" si="1"/>
        <v/>
      </c>
      <c r="AJ17" s="44" t="str">
        <f t="shared" ca="1" si="1"/>
        <v/>
      </c>
      <c r="AL17" s="44">
        <f ca="1">IF(AL16&lt;&gt;"",IF(AND(AL16&lt;60*Simulation!$K$8, AL16+AM17&lt;60*Simulation!$K$8),AL16+AM17,""),"")</f>
        <v>75</v>
      </c>
      <c r="AM17" s="44">
        <f ca="1">IF(AL16&lt;&gt;"",IF(AND(BL16&lt;&gt;"", AN16=BL16),RANDBETWEEN(Simulation!$N$6,Simulation!$P$6),RANDBETWEEN(Simulation!$N$5,Simulation!$P$5)),"")</f>
        <v>19</v>
      </c>
      <c r="AN17" s="44">
        <f t="shared" ca="1" si="65"/>
        <v>8</v>
      </c>
      <c r="AO17" s="44">
        <f t="shared" ca="1" si="19"/>
        <v>1</v>
      </c>
      <c r="AP17" s="27">
        <f t="shared" ca="1" si="20"/>
        <v>0.48859177342443239</v>
      </c>
      <c r="AQ17" s="44">
        <f t="shared" ca="1" si="21"/>
        <v>38</v>
      </c>
      <c r="AR17" s="44" t="str">
        <f ca="1">IF(AL17&lt;&gt;"",VLOOKUP(AQ17,'Players Stats'!$C$88:$D$127,2),"")</f>
        <v>Small Forward</v>
      </c>
      <c r="AS17" s="44" t="str">
        <f ca="1">IF(AL17&lt;&gt;"",VLOOKUP(AQ17,'Players Stats'!$C$88:$E$127,3),"")</f>
        <v>Kawhi Leonard</v>
      </c>
      <c r="AT17" s="27">
        <f t="shared" ca="1" si="22"/>
        <v>0.81788481017741754</v>
      </c>
      <c r="AU17" s="44">
        <f ca="1">IF(AL17&lt;&gt;"",VLOOKUP(Final!AQ17-5*(Final!AN17-1),'Players Stats'!$B$136:$J$140,1+AO17),"")</f>
        <v>0.12745000000000001</v>
      </c>
      <c r="AV17" s="44" t="str">
        <f t="shared" ca="1" si="66"/>
        <v>NO</v>
      </c>
      <c r="AW17" s="27">
        <f t="shared" ca="1" si="23"/>
        <v>0.99422057579716294</v>
      </c>
      <c r="AX17" s="44">
        <f ca="1">IF(AL17&lt;&gt;"",IF(AV17="NO",VLOOKUP(AQ17,'Players Stats'!$C$88:$I$127,7),""),"")</f>
        <v>0.24793388429752067</v>
      </c>
      <c r="AY17" s="44">
        <f t="shared" ca="1" si="67"/>
        <v>2</v>
      </c>
      <c r="AZ17" s="27">
        <f t="shared" ca="1" si="24"/>
        <v>0.22563873971870219</v>
      </c>
      <c r="BA17" s="44">
        <f ca="1">IF(AV17="NO",VLOOKUP(AQ17,'Players Stats'!$C$88:$H$127,7-Final!AY17),"")</f>
        <v>0.49399999999999999</v>
      </c>
      <c r="BB17" s="44">
        <f t="shared" ca="1" si="68"/>
        <v>2</v>
      </c>
      <c r="BC17" s="27">
        <f t="shared" ca="1" si="25"/>
        <v>0.9497725745224368</v>
      </c>
      <c r="BD17" s="44" t="str">
        <f ca="1">IF(BC17="","",IF(BC17&lt;=VLOOKUP(AQ17,'Players Stats'!$C$88:$L$127,10),"YES","NO"))</f>
        <v>NO</v>
      </c>
      <c r="BE17" s="27" t="str">
        <f t="shared" ca="1" si="26"/>
        <v/>
      </c>
      <c r="BF17" s="44" t="str">
        <f ca="1">IF(BD17="YES",IF(BE17&lt;=VLOOKUP(AQ17,'Players Stats'!$C$88:$H$127,6),1,0),"")</f>
        <v/>
      </c>
      <c r="BG17" s="27" t="str">
        <f t="shared" ca="1" si="27"/>
        <v/>
      </c>
      <c r="BH17" s="44" t="str">
        <f ca="1">IF(AND(BD17="YES",BG17&lt;&gt;""),IF(BG17&lt;=VLOOKUP(AQ17,'Players Stats'!$C$88:$H$127,6),1,0),"")</f>
        <v/>
      </c>
      <c r="BI17" s="27" t="str">
        <f t="shared" ca="1" si="28"/>
        <v/>
      </c>
      <c r="BJ17" s="44" t="str">
        <f ca="1">IF(BI17="","",IF(BI17&lt;=Simulation!$K$7,"YES","NO"))</f>
        <v/>
      </c>
      <c r="BK17" s="27" t="str">
        <f t="shared" ca="1" si="29"/>
        <v/>
      </c>
      <c r="BL17" s="44" t="str">
        <f ca="1">IF(BJ17="NO",IF(BK17&lt;=Simulation!$K$9,AN17,AO17),"")</f>
        <v/>
      </c>
      <c r="BN17" s="44">
        <f t="shared" ca="1" si="30"/>
        <v>4</v>
      </c>
      <c r="BO17" s="6" t="str">
        <f t="shared" ca="1" si="31"/>
        <v>-</v>
      </c>
      <c r="BP17" s="44">
        <f t="shared" ca="1" si="32"/>
        <v>4</v>
      </c>
      <c r="BR17" s="44" t="str">
        <f t="shared" ca="1" si="2"/>
        <v/>
      </c>
      <c r="BS17" s="44" t="str">
        <f t="shared" ca="1" si="2"/>
        <v/>
      </c>
      <c r="BT17" s="44" t="str">
        <f t="shared" ca="1" si="2"/>
        <v/>
      </c>
      <c r="BU17" s="44"/>
      <c r="BV17" s="44">
        <f ca="1">IF(BV16&lt;&gt;"",IF(AND(BV16&lt;60*Simulation!$K$8, BV16+BW17&lt;60*Simulation!$K$8),BV16+BW17,""),"")</f>
        <v>105</v>
      </c>
      <c r="BW17" s="44">
        <f ca="1">IF(BV16&lt;&gt;"",IF(AND(CV16&lt;&gt;"", BX16=CV16),RANDBETWEEN(Simulation!$N$6,Simulation!$P$6),RANDBETWEEN(Simulation!$N$5,Simulation!$P$5)),"")</f>
        <v>13</v>
      </c>
      <c r="BX17" s="44">
        <f t="shared" ca="1" si="69"/>
        <v>1</v>
      </c>
      <c r="BY17" s="44">
        <f t="shared" ca="1" si="33"/>
        <v>8</v>
      </c>
      <c r="BZ17" s="27">
        <f t="shared" ca="1" si="34"/>
        <v>0.5036076605343186</v>
      </c>
      <c r="CA17" s="44">
        <f t="shared" ca="1" si="35"/>
        <v>3</v>
      </c>
      <c r="CB17" s="44" t="str">
        <f ca="1">IF(BV17&lt;&gt;"",VLOOKUP(CA17,'Players Stats'!$C$88:$D$127,2),"")</f>
        <v>Small Forward</v>
      </c>
      <c r="CC17" s="44" t="str">
        <f ca="1">IF(BV17&lt;&gt;"",VLOOKUP(CA17,'Players Stats'!$C$88:$E$127,3),"")</f>
        <v>LeBron James</v>
      </c>
      <c r="CD17" s="27">
        <f t="shared" ca="1" si="36"/>
        <v>0.36141711698424095</v>
      </c>
      <c r="CE17" s="44">
        <f ca="1">IF(BV17&lt;&gt;"",VLOOKUP(Final!CA17-5*(Final!BX17-1),'Players Stats'!$B$136:$J$140,1+BY17),"")</f>
        <v>0.123</v>
      </c>
      <c r="CF17" s="44" t="str">
        <f t="shared" ca="1" si="70"/>
        <v>NO</v>
      </c>
      <c r="CG17" s="27">
        <f t="shared" ca="1" si="37"/>
        <v>0.63037261336536166</v>
      </c>
      <c r="CH17" s="44">
        <f ca="1">IF(BV17&lt;&gt;"",IF(CF17="NO",VLOOKUP(CA17,'Players Stats'!$C$88:$I$127,7),""),"")</f>
        <v>0.15639810426540282</v>
      </c>
      <c r="CI17" s="44">
        <f t="shared" ca="1" si="71"/>
        <v>2</v>
      </c>
      <c r="CJ17" s="27">
        <f t="shared" ca="1" si="38"/>
        <v>0.9005802495136519</v>
      </c>
      <c r="CK17" s="44">
        <f ca="1">IF(CF17="NO",VLOOKUP(CA17,'Players Stats'!$C$88:$H$127,7-Final!CI17),"")</f>
        <v>0.56499999999999995</v>
      </c>
      <c r="CL17" s="44">
        <f t="shared" ca="1" si="72"/>
        <v>0</v>
      </c>
      <c r="CM17" s="27">
        <f t="shared" ca="1" si="39"/>
        <v>0.51780682727138139</v>
      </c>
      <c r="CN17" s="44" t="str">
        <f ca="1">IF(CM17="","",IF(CM17&lt;=VLOOKUP(CA17,'Players Stats'!$C$88:$L$127,10),"YES","NO"))</f>
        <v>NO</v>
      </c>
      <c r="CO17" s="27" t="str">
        <f t="shared" ca="1" si="40"/>
        <v/>
      </c>
      <c r="CP17" s="44" t="str">
        <f ca="1">IF(CN17="YES",IF(CO17&lt;=VLOOKUP(CA17,'Players Stats'!$C$88:$H$127,6),1,0),"")</f>
        <v/>
      </c>
      <c r="CQ17" s="27" t="str">
        <f t="shared" ca="1" si="41"/>
        <v/>
      </c>
      <c r="CR17" s="44" t="str">
        <f ca="1">IF(AND(CN17="YES",CQ17&lt;&gt;""),IF(CQ17&lt;=VLOOKUP(CA17,'Players Stats'!$C$88:$H$127,6),1,0),"")</f>
        <v/>
      </c>
      <c r="CS17" s="27">
        <f t="shared" ca="1" si="42"/>
        <v>0.8407290958131588</v>
      </c>
      <c r="CT17" s="44" t="str">
        <f ca="1">IF(CS17="","",IF(CS17&lt;=Simulation!$K$7,"YES","NO"))</f>
        <v>NO</v>
      </c>
      <c r="CU17" s="27">
        <f t="shared" ca="1" si="43"/>
        <v>0.87030870630420698</v>
      </c>
      <c r="CV17" s="44">
        <f ca="1">IF(CT17="NO",IF(CU17&lt;=Simulation!$K$9,BX17,BY17),"")</f>
        <v>8</v>
      </c>
      <c r="CX17" s="44">
        <f t="shared" ca="1" si="44"/>
        <v>2</v>
      </c>
      <c r="CY17" s="6" t="str">
        <f t="shared" ca="1" si="45"/>
        <v>-</v>
      </c>
      <c r="CZ17" s="44">
        <f t="shared" ca="1" si="46"/>
        <v>6</v>
      </c>
      <c r="DB17" s="44" t="str">
        <f t="shared" ca="1" si="3"/>
        <v/>
      </c>
      <c r="DC17" s="44" t="str">
        <f t="shared" ca="1" si="3"/>
        <v/>
      </c>
      <c r="DD17" s="44" t="str">
        <f t="shared" ca="1" si="3"/>
        <v/>
      </c>
      <c r="DE17" s="44"/>
      <c r="DF17" s="44">
        <f ca="1">IF(DF16&lt;&gt;"",IF(AND(DF16&lt;60*Simulation!$K$8, DF16+DG17&lt;60*Simulation!$K$8),DF16+DG17,""),"")</f>
        <v>91</v>
      </c>
      <c r="DG17" s="44">
        <f ca="1">IF(DF16&lt;&gt;"",IF(AND(EF16&lt;&gt;"", DH16=EF16),RANDBETWEEN(Simulation!$N$6,Simulation!$P$6),RANDBETWEEN(Simulation!$N$5,Simulation!$P$5)),"")</f>
        <v>16</v>
      </c>
      <c r="DH17" s="44">
        <f t="shared" ca="1" si="73"/>
        <v>8</v>
      </c>
      <c r="DI17" s="44">
        <f t="shared" ca="1" si="47"/>
        <v>1</v>
      </c>
      <c r="DJ17" s="27">
        <f t="shared" ca="1" si="48"/>
        <v>0.78887600949814074</v>
      </c>
      <c r="DK17" s="44">
        <f t="shared" ca="1" si="49"/>
        <v>39</v>
      </c>
      <c r="DL17" s="44" t="str">
        <f ca="1">IF(DF17&lt;&gt;"",VLOOKUP(DK17,'Players Stats'!$C$88:$D$127,2),"")</f>
        <v>Power Forward</v>
      </c>
      <c r="DM17" s="44" t="str">
        <f ca="1">IF(DF17&lt;&gt;"",VLOOKUP(DK17,'Players Stats'!$C$88:$E$127,3),"")</f>
        <v>Tim Duncan</v>
      </c>
      <c r="DN17" s="27">
        <f t="shared" ca="1" si="50"/>
        <v>0.58026126495268049</v>
      </c>
      <c r="DO17" s="44">
        <f ca="1">IF(DF17&lt;&gt;"",VLOOKUP(Final!DK17-5*(Final!DH17-1),'Players Stats'!$B$136:$J$140,1+DI17),"")</f>
        <v>6.59E-2</v>
      </c>
      <c r="DP17" s="44" t="str">
        <f t="shared" ca="1" si="74"/>
        <v>NO</v>
      </c>
      <c r="DQ17" s="27">
        <f t="shared" ca="1" si="51"/>
        <v>0.60726205942802325</v>
      </c>
      <c r="DR17" s="44">
        <f ca="1">IF(DF17&lt;&gt;"",IF(DP17="NO",VLOOKUP(DK17,'Players Stats'!$C$88:$I$127,7),""),"")</f>
        <v>7.0422535211267616E-3</v>
      </c>
      <c r="DS17" s="44">
        <f t="shared" ca="1" si="75"/>
        <v>2</v>
      </c>
      <c r="DT17" s="27">
        <f t="shared" ca="1" si="52"/>
        <v>0.38864960711717988</v>
      </c>
      <c r="DU17" s="44">
        <f ca="1">IF(DP17="NO",VLOOKUP(DK17,'Players Stats'!$C$88:$H$127,7-Final!DS17),"")</f>
        <v>0.502</v>
      </c>
      <c r="DV17" s="44">
        <f t="shared" ca="1" si="76"/>
        <v>2</v>
      </c>
      <c r="DW17" s="27">
        <f t="shared" ca="1" si="53"/>
        <v>0.22993545360305456</v>
      </c>
      <c r="DX17" s="44" t="str">
        <f ca="1">IF(DW17="","",IF(DW17&lt;=VLOOKUP(DK17,'Players Stats'!$C$88:$L$127,10),"YES","NO"))</f>
        <v>NO</v>
      </c>
      <c r="DY17" s="27" t="str">
        <f t="shared" ca="1" si="54"/>
        <v/>
      </c>
      <c r="DZ17" s="44" t="str">
        <f ca="1">IF(DX17="YES",IF(DY17&lt;=VLOOKUP(DK17,'Players Stats'!$C$88:$H$127,6),1,0),"")</f>
        <v/>
      </c>
      <c r="EA17" s="27" t="str">
        <f t="shared" ca="1" si="55"/>
        <v/>
      </c>
      <c r="EB17" s="44" t="str">
        <f ca="1">IF(AND(DX17="YES",EA17&lt;&gt;""),IF(EA17&lt;=VLOOKUP(DK17,'Players Stats'!$C$88:$H$127,6),1,0),"")</f>
        <v/>
      </c>
      <c r="EC17" s="27" t="str">
        <f t="shared" ca="1" si="56"/>
        <v/>
      </c>
      <c r="ED17" s="44" t="str">
        <f ca="1">IF(EC17="","",IF(EC17&lt;=Simulation!$K$7,"YES","NO"))</f>
        <v/>
      </c>
      <c r="EE17" s="27" t="str">
        <f t="shared" ca="1" si="57"/>
        <v/>
      </c>
      <c r="EF17" s="44" t="str">
        <f ca="1">IF(ED17="NO",IF(EE17&lt;=Simulation!$K$9,DH17,DI17),"")</f>
        <v/>
      </c>
      <c r="EH17" s="44">
        <f t="shared" ca="1" si="58"/>
        <v>2</v>
      </c>
      <c r="EI17" s="6" t="str">
        <f t="shared" ca="1" si="59"/>
        <v>-</v>
      </c>
      <c r="EJ17" s="44">
        <f t="shared" ca="1" si="60"/>
        <v>2</v>
      </c>
      <c r="EL17" s="44" t="str">
        <f t="shared" ca="1" si="4"/>
        <v/>
      </c>
      <c r="EM17" s="44" t="str">
        <f t="shared" ca="1" si="4"/>
        <v/>
      </c>
      <c r="EN17" s="44" t="str">
        <f t="shared" ca="1" si="4"/>
        <v/>
      </c>
    </row>
    <row r="18" spans="2:144">
      <c r="B18" s="44">
        <f ca="1">IF(B17&lt;&gt;"",IF(AND(B17&lt;60*Simulation!$K$8, B17+C18&lt;60*Simulation!$K$8),B17+C18,""),"")</f>
        <v>97</v>
      </c>
      <c r="C18" s="44">
        <f ca="1">IF(B17&lt;&gt;"",IF(AND(AB17&lt;&gt;"", D17=AB17),RANDBETWEEN(Simulation!$N$6,Simulation!$P$6),RANDBETWEEN(Simulation!$N$5,Simulation!$P$5)),"")</f>
        <v>17</v>
      </c>
      <c r="D18" s="44">
        <f t="shared" ca="1" si="61"/>
        <v>8</v>
      </c>
      <c r="E18" s="44">
        <f t="shared" ca="1" si="5"/>
        <v>1</v>
      </c>
      <c r="F18" s="27">
        <f t="shared" ca="1" si="6"/>
        <v>0.60942634206046875</v>
      </c>
      <c r="G18" s="44">
        <f t="shared" ca="1" si="7"/>
        <v>39</v>
      </c>
      <c r="H18" s="44" t="str">
        <f ca="1">IF(B18&lt;&gt;"",VLOOKUP(G18,'Players Stats'!$C$88:$D$127,2),"")</f>
        <v>Power Forward</v>
      </c>
      <c r="I18" s="44" t="str">
        <f ca="1">IF(B18&lt;&gt;"",VLOOKUP(G18,'Players Stats'!$C$88:$E$127,3),"")</f>
        <v>Tim Duncan</v>
      </c>
      <c r="J18" s="27">
        <f t="shared" ca="1" si="8"/>
        <v>0.69856454123268752</v>
      </c>
      <c r="K18" s="44">
        <f ca="1">IF(B18&lt;&gt;"",VLOOKUP(Final!G18-5*(Final!D18-1),'Players Stats'!$B$136:$J$140,1+E18),"")</f>
        <v>6.59E-2</v>
      </c>
      <c r="L18" s="44" t="str">
        <f t="shared" ca="1" si="62"/>
        <v>NO</v>
      </c>
      <c r="M18" s="27">
        <f t="shared" ca="1" si="9"/>
        <v>0.56318660087452488</v>
      </c>
      <c r="N18" s="44">
        <f ca="1">IF(B18&lt;&gt;"",IF(L18="NO",VLOOKUP(G18,'Players Stats'!$C$88:$I$127,7),""),"")</f>
        <v>7.0422535211267616E-3</v>
      </c>
      <c r="O18" s="44">
        <f t="shared" ca="1" si="63"/>
        <v>2</v>
      </c>
      <c r="P18" s="27">
        <f t="shared" ca="1" si="10"/>
        <v>0.76336055031358629</v>
      </c>
      <c r="Q18" s="44">
        <f ca="1">IF(L18="NO",VLOOKUP(G18,'Players Stats'!$C$88:$H$127,7-Final!O18),"")</f>
        <v>0.502</v>
      </c>
      <c r="R18" s="44">
        <f t="shared" ca="1" si="64"/>
        <v>0</v>
      </c>
      <c r="S18" s="27">
        <f t="shared" ca="1" si="11"/>
        <v>8.2187358659467358E-2</v>
      </c>
      <c r="T18" s="44" t="str">
        <f ca="1">IF(S18="","",IF(S18&lt;=VLOOKUP(G18,'Players Stats'!$C$88:$L$127,10),"YES","NO"))</f>
        <v>NO</v>
      </c>
      <c r="U18" s="27" t="str">
        <f t="shared" ca="1" si="12"/>
        <v/>
      </c>
      <c r="V18" s="44" t="str">
        <f ca="1">IF(T18="YES",IF(U18&lt;=VLOOKUP(G18,'Players Stats'!$C$88:$H$127,6),1,0),"")</f>
        <v/>
      </c>
      <c r="W18" s="27" t="str">
        <f t="shared" ca="1" si="13"/>
        <v/>
      </c>
      <c r="X18" s="44" t="str">
        <f ca="1">IF(AND(T18="YES",W18&lt;&gt;""),IF(W18&lt;=VLOOKUP(G18,'Players Stats'!$C$88:$H$127,6),1,0),"")</f>
        <v/>
      </c>
      <c r="Y18" s="27">
        <f t="shared" ca="1" si="14"/>
        <v>0.63865751187490039</v>
      </c>
      <c r="Z18" s="44" t="str">
        <f ca="1">IF(Y18="","",IF(Y18&lt;=Simulation!$K$7,"YES","NO"))</f>
        <v>NO</v>
      </c>
      <c r="AA18" s="27">
        <f t="shared" ca="1" si="15"/>
        <v>0.63025352838179682</v>
      </c>
      <c r="AB18" s="44">
        <f ca="1">IF(Z18="NO",IF(AA18&lt;=Simulation!$K$9,D18,E18),"")</f>
        <v>1</v>
      </c>
      <c r="AD18" s="44">
        <f t="shared" ca="1" si="16"/>
        <v>4</v>
      </c>
      <c r="AE18" s="6" t="str">
        <f t="shared" ca="1" si="17"/>
        <v>-</v>
      </c>
      <c r="AF18" s="44">
        <f t="shared" ca="1" si="18"/>
        <v>0</v>
      </c>
      <c r="AH18" s="44" t="str">
        <f t="shared" ca="1" si="1"/>
        <v/>
      </c>
      <c r="AI18" s="44" t="str">
        <f t="shared" ca="1" si="1"/>
        <v/>
      </c>
      <c r="AJ18" s="44" t="str">
        <f t="shared" ca="1" si="1"/>
        <v/>
      </c>
      <c r="AL18" s="44">
        <f ca="1">IF(AL17&lt;&gt;"",IF(AND(AL17&lt;60*Simulation!$K$8, AL17+AM18&lt;60*Simulation!$K$8),AL17+AM18,""),"")</f>
        <v>96</v>
      </c>
      <c r="AM18" s="44">
        <f ca="1">IF(AL17&lt;&gt;"",IF(AND(BL17&lt;&gt;"", AN17=BL17),RANDBETWEEN(Simulation!$N$6,Simulation!$P$6),RANDBETWEEN(Simulation!$N$5,Simulation!$P$5)),"")</f>
        <v>21</v>
      </c>
      <c r="AN18" s="44">
        <f t="shared" ca="1" si="65"/>
        <v>1</v>
      </c>
      <c r="AO18" s="44">
        <f t="shared" ca="1" si="19"/>
        <v>8</v>
      </c>
      <c r="AP18" s="27">
        <f t="shared" ca="1" si="20"/>
        <v>0.92737741489848058</v>
      </c>
      <c r="AQ18" s="44">
        <f t="shared" ca="1" si="21"/>
        <v>5</v>
      </c>
      <c r="AR18" s="44" t="str">
        <f ca="1">IF(AL18&lt;&gt;"",VLOOKUP(AQ18,'Players Stats'!$C$88:$D$127,2),"")</f>
        <v>Center</v>
      </c>
      <c r="AS18" s="44" t="str">
        <f ca="1">IF(AL18&lt;&gt;"",VLOOKUP(AQ18,'Players Stats'!$C$88:$E$127,3),"")</f>
        <v>Chris Bosh</v>
      </c>
      <c r="AT18" s="27">
        <f t="shared" ca="1" si="22"/>
        <v>0.17766582814959919</v>
      </c>
      <c r="AU18" s="44">
        <f ca="1">IF(AL18&lt;&gt;"",VLOOKUP(Final!AQ18-5*(Final!AN18-1),'Players Stats'!$B$136:$J$140,1+AO18),"")</f>
        <v>9.6400000000000013E-2</v>
      </c>
      <c r="AV18" s="44" t="str">
        <f t="shared" ca="1" si="66"/>
        <v>NO</v>
      </c>
      <c r="AW18" s="27">
        <f t="shared" ca="1" si="23"/>
        <v>0.91865444029977195</v>
      </c>
      <c r="AX18" s="44">
        <f ca="1">IF(AL18&lt;&gt;"",IF(AV18="NO",VLOOKUP(AQ18,'Players Stats'!$C$88:$I$127,7),""),"")</f>
        <v>7.5187969924812026E-2</v>
      </c>
      <c r="AY18" s="44">
        <f t="shared" ca="1" si="67"/>
        <v>2</v>
      </c>
      <c r="AZ18" s="27">
        <f t="shared" ca="1" si="24"/>
        <v>0.14243955513875495</v>
      </c>
      <c r="BA18" s="44">
        <f ca="1">IF(AV18="NO",VLOOKUP(AQ18,'Players Stats'!$C$88:$H$127,7-Final!AY18),"")</f>
        <v>0.53500000000000003</v>
      </c>
      <c r="BB18" s="44">
        <f t="shared" ca="1" si="68"/>
        <v>2</v>
      </c>
      <c r="BC18" s="27">
        <f t="shared" ca="1" si="25"/>
        <v>0.89803800111060283</v>
      </c>
      <c r="BD18" s="44" t="str">
        <f ca="1">IF(BC18="","",IF(BC18&lt;=VLOOKUP(AQ18,'Players Stats'!$C$88:$L$127,10),"YES","NO"))</f>
        <v>NO</v>
      </c>
      <c r="BE18" s="27" t="str">
        <f t="shared" ca="1" si="26"/>
        <v/>
      </c>
      <c r="BF18" s="44" t="str">
        <f ca="1">IF(BD18="YES",IF(BE18&lt;=VLOOKUP(AQ18,'Players Stats'!$C$88:$H$127,6),1,0),"")</f>
        <v/>
      </c>
      <c r="BG18" s="27" t="str">
        <f t="shared" ca="1" si="27"/>
        <v/>
      </c>
      <c r="BH18" s="44" t="str">
        <f ca="1">IF(AND(BD18="YES",BG18&lt;&gt;""),IF(BG18&lt;=VLOOKUP(AQ18,'Players Stats'!$C$88:$H$127,6),1,0),"")</f>
        <v/>
      </c>
      <c r="BI18" s="27" t="str">
        <f t="shared" ca="1" si="28"/>
        <v/>
      </c>
      <c r="BJ18" s="44" t="str">
        <f ca="1">IF(BI18="","",IF(BI18&lt;=Simulation!$K$7,"YES","NO"))</f>
        <v/>
      </c>
      <c r="BK18" s="27" t="str">
        <f t="shared" ca="1" si="29"/>
        <v/>
      </c>
      <c r="BL18" s="44" t="str">
        <f ca="1">IF(BJ18="NO",IF(BK18&lt;=Simulation!$K$9,AN18,AO18),"")</f>
        <v/>
      </c>
      <c r="BN18" s="44">
        <f t="shared" ca="1" si="30"/>
        <v>6</v>
      </c>
      <c r="BO18" s="6" t="str">
        <f t="shared" ca="1" si="31"/>
        <v>-</v>
      </c>
      <c r="BP18" s="44">
        <f t="shared" ca="1" si="32"/>
        <v>4</v>
      </c>
      <c r="BR18" s="44" t="str">
        <f t="shared" ca="1" si="2"/>
        <v/>
      </c>
      <c r="BS18" s="44" t="str">
        <f t="shared" ca="1" si="2"/>
        <v/>
      </c>
      <c r="BT18" s="44" t="str">
        <f t="shared" ca="1" si="2"/>
        <v/>
      </c>
      <c r="BU18" s="44"/>
      <c r="BV18" s="44">
        <f ca="1">IF(BV17&lt;&gt;"",IF(AND(BV17&lt;60*Simulation!$K$8, BV17+BW18&lt;60*Simulation!$K$8),BV17+BW18,""),"")</f>
        <v>114</v>
      </c>
      <c r="BW18" s="44">
        <f ca="1">IF(BV17&lt;&gt;"",IF(AND(CV17&lt;&gt;"", BX17=CV17),RANDBETWEEN(Simulation!$N$6,Simulation!$P$6),RANDBETWEEN(Simulation!$N$5,Simulation!$P$5)),"")</f>
        <v>9</v>
      </c>
      <c r="BX18" s="44">
        <f t="shared" ca="1" si="69"/>
        <v>8</v>
      </c>
      <c r="BY18" s="44">
        <f t="shared" ca="1" si="33"/>
        <v>1</v>
      </c>
      <c r="BZ18" s="27">
        <f t="shared" ca="1" si="34"/>
        <v>5.7907779966971051E-2</v>
      </c>
      <c r="CA18" s="44">
        <f t="shared" ca="1" si="35"/>
        <v>36</v>
      </c>
      <c r="CB18" s="44" t="str">
        <f ca="1">IF(BV18&lt;&gt;"",VLOOKUP(CA18,'Players Stats'!$C$88:$D$127,2),"")</f>
        <v>Point Guard</v>
      </c>
      <c r="CC18" s="44" t="str">
        <f ca="1">IF(BV18&lt;&gt;"",VLOOKUP(CA18,'Players Stats'!$C$88:$E$127,3),"")</f>
        <v>Danny Green</v>
      </c>
      <c r="CD18" s="27">
        <f t="shared" ca="1" si="36"/>
        <v>0.78835831706990445</v>
      </c>
      <c r="CE18" s="44">
        <f ca="1">IF(BV18&lt;&gt;"",VLOOKUP(Final!CA18-5*(Final!BX18-1),'Players Stats'!$B$136:$J$140,1+BY18),"")</f>
        <v>0.13875000000000001</v>
      </c>
      <c r="CF18" s="44" t="str">
        <f t="shared" ca="1" si="70"/>
        <v>NO</v>
      </c>
      <c r="CG18" s="27">
        <f t="shared" ca="1" si="37"/>
        <v>0.2849457491256665</v>
      </c>
      <c r="CH18" s="44">
        <f ca="1">IF(BV18&lt;&gt;"",IF(CF18="NO",VLOOKUP(CA18,'Players Stats'!$C$88:$I$127,7),""),"")</f>
        <v>0.38518518518518519</v>
      </c>
      <c r="CI18" s="44">
        <f t="shared" ca="1" si="71"/>
        <v>3</v>
      </c>
      <c r="CJ18" s="27">
        <f t="shared" ca="1" si="38"/>
        <v>0.60266358139516585</v>
      </c>
      <c r="CK18" s="44">
        <f ca="1">IF(CF18="NO",VLOOKUP(CA18,'Players Stats'!$C$88:$H$127,7-Final!CI18),"")</f>
        <v>0.42899999999999999</v>
      </c>
      <c r="CL18" s="44">
        <f t="shared" ca="1" si="72"/>
        <v>0</v>
      </c>
      <c r="CM18" s="27" t="str">
        <f t="shared" ca="1" si="39"/>
        <v/>
      </c>
      <c r="CN18" s="44" t="str">
        <f ca="1">IF(CM18="","",IF(CM18&lt;=VLOOKUP(CA18,'Players Stats'!$C$88:$L$127,10),"YES","NO"))</f>
        <v/>
      </c>
      <c r="CO18" s="27" t="str">
        <f t="shared" ca="1" si="40"/>
        <v/>
      </c>
      <c r="CP18" s="44" t="str">
        <f ca="1">IF(CN18="YES",IF(CO18&lt;=VLOOKUP(CA18,'Players Stats'!$C$88:$H$127,6),1,0),"")</f>
        <v/>
      </c>
      <c r="CQ18" s="27" t="str">
        <f t="shared" ca="1" si="41"/>
        <v/>
      </c>
      <c r="CR18" s="44" t="str">
        <f ca="1">IF(AND(CN18="YES",CQ18&lt;&gt;""),IF(CQ18&lt;=VLOOKUP(CA18,'Players Stats'!$C$88:$H$127,6),1,0),"")</f>
        <v/>
      </c>
      <c r="CS18" s="27" t="str">
        <f t="shared" ca="1" si="42"/>
        <v/>
      </c>
      <c r="CT18" s="44" t="str">
        <f ca="1">IF(CS18="","",IF(CS18&lt;=Simulation!$K$7,"YES","NO"))</f>
        <v/>
      </c>
      <c r="CU18" s="27" t="str">
        <f t="shared" ca="1" si="43"/>
        <v/>
      </c>
      <c r="CV18" s="44" t="str">
        <f ca="1">IF(CT18="NO",IF(CU18&lt;=Simulation!$K$9,BX18,BY18),"")</f>
        <v/>
      </c>
      <c r="CX18" s="44">
        <f t="shared" ca="1" si="44"/>
        <v>2</v>
      </c>
      <c r="CY18" s="6" t="str">
        <f t="shared" ca="1" si="45"/>
        <v>-</v>
      </c>
      <c r="CZ18" s="44">
        <f t="shared" ca="1" si="46"/>
        <v>6</v>
      </c>
      <c r="DB18" s="44" t="str">
        <f t="shared" ca="1" si="3"/>
        <v/>
      </c>
      <c r="DC18" s="44" t="str">
        <f t="shared" ca="1" si="3"/>
        <v/>
      </c>
      <c r="DD18" s="44" t="str">
        <f t="shared" ca="1" si="3"/>
        <v/>
      </c>
      <c r="DE18" s="44"/>
      <c r="DF18" s="44">
        <f ca="1">IF(DF17&lt;&gt;"",IF(AND(DF17&lt;60*Simulation!$K$8, DF17+DG18&lt;60*Simulation!$K$8),DF17+DG18,""),"")</f>
        <v>107</v>
      </c>
      <c r="DG18" s="44">
        <f ca="1">IF(DF17&lt;&gt;"",IF(AND(EF17&lt;&gt;"", DH17=EF17),RANDBETWEEN(Simulation!$N$6,Simulation!$P$6),RANDBETWEEN(Simulation!$N$5,Simulation!$P$5)),"")</f>
        <v>16</v>
      </c>
      <c r="DH18" s="44">
        <f t="shared" ca="1" si="73"/>
        <v>1</v>
      </c>
      <c r="DI18" s="44">
        <f t="shared" ca="1" si="47"/>
        <v>8</v>
      </c>
      <c r="DJ18" s="27">
        <f t="shared" ca="1" si="48"/>
        <v>0.48140269653266388</v>
      </c>
      <c r="DK18" s="44">
        <f t="shared" ca="1" si="49"/>
        <v>3</v>
      </c>
      <c r="DL18" s="44" t="str">
        <f ca="1">IF(DF18&lt;&gt;"",VLOOKUP(DK18,'Players Stats'!$C$88:$D$127,2),"")</f>
        <v>Small Forward</v>
      </c>
      <c r="DM18" s="44" t="str">
        <f ca="1">IF(DF18&lt;&gt;"",VLOOKUP(DK18,'Players Stats'!$C$88:$E$127,3),"")</f>
        <v>LeBron James</v>
      </c>
      <c r="DN18" s="27">
        <f t="shared" ca="1" si="50"/>
        <v>0.17354971364412008</v>
      </c>
      <c r="DO18" s="44">
        <f ca="1">IF(DF18&lt;&gt;"",VLOOKUP(Final!DK18-5*(Final!DH18-1),'Players Stats'!$B$136:$J$140,1+DI18),"")</f>
        <v>0.123</v>
      </c>
      <c r="DP18" s="44" t="str">
        <f t="shared" ca="1" si="74"/>
        <v>NO</v>
      </c>
      <c r="DQ18" s="27">
        <f t="shared" ca="1" si="51"/>
        <v>0.1925861515811278</v>
      </c>
      <c r="DR18" s="44">
        <f ca="1">IF(DF18&lt;&gt;"",IF(DP18="NO",VLOOKUP(DK18,'Players Stats'!$C$88:$I$127,7),""),"")</f>
        <v>0.15639810426540282</v>
      </c>
      <c r="DS18" s="44">
        <f t="shared" ca="1" si="75"/>
        <v>2</v>
      </c>
      <c r="DT18" s="27">
        <f t="shared" ca="1" si="52"/>
        <v>0.91183804129125068</v>
      </c>
      <c r="DU18" s="44">
        <f ca="1">IF(DP18="NO",VLOOKUP(DK18,'Players Stats'!$C$88:$H$127,7-Final!DS18),"")</f>
        <v>0.56499999999999995</v>
      </c>
      <c r="DV18" s="44">
        <f t="shared" ca="1" si="76"/>
        <v>0</v>
      </c>
      <c r="DW18" s="27">
        <f t="shared" ca="1" si="53"/>
        <v>0.70019094711544261</v>
      </c>
      <c r="DX18" s="44" t="str">
        <f ca="1">IF(DW18="","",IF(DW18&lt;=VLOOKUP(DK18,'Players Stats'!$C$88:$L$127,10),"YES","NO"))</f>
        <v>NO</v>
      </c>
      <c r="DY18" s="27" t="str">
        <f t="shared" ca="1" si="54"/>
        <v/>
      </c>
      <c r="DZ18" s="44" t="str">
        <f ca="1">IF(DX18="YES",IF(DY18&lt;=VLOOKUP(DK18,'Players Stats'!$C$88:$H$127,6),1,0),"")</f>
        <v/>
      </c>
      <c r="EA18" s="27" t="str">
        <f t="shared" ca="1" si="55"/>
        <v/>
      </c>
      <c r="EB18" s="44" t="str">
        <f ca="1">IF(AND(DX18="YES",EA18&lt;&gt;""),IF(EA18&lt;=VLOOKUP(DK18,'Players Stats'!$C$88:$H$127,6),1,0),"")</f>
        <v/>
      </c>
      <c r="EC18" s="27">
        <f t="shared" ca="1" si="56"/>
        <v>0.23983108473796899</v>
      </c>
      <c r="ED18" s="44" t="str">
        <f ca="1">IF(EC18="","",IF(EC18&lt;=Simulation!$K$7,"YES","NO"))</f>
        <v>NO</v>
      </c>
      <c r="EE18" s="27">
        <f t="shared" ca="1" si="57"/>
        <v>0.25313026532130056</v>
      </c>
      <c r="EF18" s="44">
        <f ca="1">IF(ED18="NO",IF(EE18&lt;=Simulation!$K$9,DH18,DI18),"")</f>
        <v>1</v>
      </c>
      <c r="EH18" s="44">
        <f t="shared" ca="1" si="58"/>
        <v>2</v>
      </c>
      <c r="EI18" s="6" t="str">
        <f t="shared" ca="1" si="59"/>
        <v>-</v>
      </c>
      <c r="EJ18" s="44">
        <f t="shared" ca="1" si="60"/>
        <v>2</v>
      </c>
      <c r="EL18" s="44" t="str">
        <f t="shared" ca="1" si="4"/>
        <v/>
      </c>
      <c r="EM18" s="44" t="str">
        <f t="shared" ca="1" si="4"/>
        <v/>
      </c>
      <c r="EN18" s="44" t="str">
        <f t="shared" ca="1" si="4"/>
        <v/>
      </c>
    </row>
    <row r="19" spans="2:144">
      <c r="B19" s="44">
        <f ca="1">IF(B18&lt;&gt;"",IF(AND(B18&lt;60*Simulation!$K$8, B18+C19&lt;60*Simulation!$K$8),B18+C19,""),"")</f>
        <v>115</v>
      </c>
      <c r="C19" s="44">
        <f ca="1">IF(B18&lt;&gt;"",IF(AND(AB18&lt;&gt;"", D18=AB18),RANDBETWEEN(Simulation!$N$6,Simulation!$P$6),RANDBETWEEN(Simulation!$N$5,Simulation!$P$5)),"")</f>
        <v>18</v>
      </c>
      <c r="D19" s="44">
        <f t="shared" ca="1" si="61"/>
        <v>1</v>
      </c>
      <c r="E19" s="44">
        <f t="shared" ca="1" si="5"/>
        <v>8</v>
      </c>
      <c r="F19" s="27">
        <f t="shared" ca="1" si="6"/>
        <v>0.99154573185080763</v>
      </c>
      <c r="G19" s="44">
        <f t="shared" ca="1" si="7"/>
        <v>5</v>
      </c>
      <c r="H19" s="44" t="str">
        <f ca="1">IF(B19&lt;&gt;"",VLOOKUP(G19,'Players Stats'!$C$88:$D$127,2),"")</f>
        <v>Center</v>
      </c>
      <c r="I19" s="44" t="str">
        <f ca="1">IF(B19&lt;&gt;"",VLOOKUP(G19,'Players Stats'!$C$88:$E$127,3),"")</f>
        <v>Chris Bosh</v>
      </c>
      <c r="J19" s="27">
        <f t="shared" ca="1" si="8"/>
        <v>0.12987101741176654</v>
      </c>
      <c r="K19" s="44">
        <f ca="1">IF(B19&lt;&gt;"",VLOOKUP(Final!G19-5*(Final!D19-1),'Players Stats'!$B$136:$J$140,1+E19),"")</f>
        <v>9.6400000000000013E-2</v>
      </c>
      <c r="L19" s="44" t="str">
        <f t="shared" ca="1" si="62"/>
        <v>NO</v>
      </c>
      <c r="M19" s="27">
        <f t="shared" ca="1" si="9"/>
        <v>0.71080844152346001</v>
      </c>
      <c r="N19" s="44">
        <f ca="1">IF(B19&lt;&gt;"",IF(L19="NO",VLOOKUP(G19,'Players Stats'!$C$88:$I$127,7),""),"")</f>
        <v>7.5187969924812026E-2</v>
      </c>
      <c r="O19" s="44">
        <f t="shared" ca="1" si="63"/>
        <v>2</v>
      </c>
      <c r="P19" s="27">
        <f t="shared" ca="1" si="10"/>
        <v>0.41193012105982874</v>
      </c>
      <c r="Q19" s="44">
        <f ca="1">IF(L19="NO",VLOOKUP(G19,'Players Stats'!$C$88:$H$127,7-Final!O19),"")</f>
        <v>0.53500000000000003</v>
      </c>
      <c r="R19" s="44">
        <f t="shared" ca="1" si="64"/>
        <v>2</v>
      </c>
      <c r="S19" s="27">
        <f t="shared" ca="1" si="11"/>
        <v>0.72358329152788814</v>
      </c>
      <c r="T19" s="44" t="str">
        <f ca="1">IF(S19="","",IF(S19&lt;=VLOOKUP(G19,'Players Stats'!$C$88:$L$127,10),"YES","NO"))</f>
        <v>NO</v>
      </c>
      <c r="U19" s="27" t="str">
        <f t="shared" ca="1" si="12"/>
        <v/>
      </c>
      <c r="V19" s="44" t="str">
        <f ca="1">IF(T19="YES",IF(U19&lt;=VLOOKUP(G19,'Players Stats'!$C$88:$H$127,6),1,0),"")</f>
        <v/>
      </c>
      <c r="W19" s="27" t="str">
        <f t="shared" ca="1" si="13"/>
        <v/>
      </c>
      <c r="X19" s="44" t="str">
        <f ca="1">IF(AND(T19="YES",W19&lt;&gt;""),IF(W19&lt;=VLOOKUP(G19,'Players Stats'!$C$88:$H$127,6),1,0),"")</f>
        <v/>
      </c>
      <c r="Y19" s="27" t="str">
        <f t="shared" ca="1" si="14"/>
        <v/>
      </c>
      <c r="Z19" s="44" t="str">
        <f ca="1">IF(Y19="","",IF(Y19&lt;=Simulation!$K$7,"YES","NO"))</f>
        <v/>
      </c>
      <c r="AA19" s="27" t="str">
        <f t="shared" ca="1" si="15"/>
        <v/>
      </c>
      <c r="AB19" s="44" t="str">
        <f ca="1">IF(Z19="NO",IF(AA19&lt;=Simulation!$K$9,D19,E19),"")</f>
        <v/>
      </c>
      <c r="AD19" s="44">
        <f t="shared" ca="1" si="16"/>
        <v>6</v>
      </c>
      <c r="AE19" s="6" t="str">
        <f t="shared" ca="1" si="17"/>
        <v>-</v>
      </c>
      <c r="AF19" s="44">
        <f t="shared" ca="1" si="18"/>
        <v>0</v>
      </c>
      <c r="AH19" s="44" t="str">
        <f t="shared" ca="1" si="1"/>
        <v/>
      </c>
      <c r="AI19" s="44" t="str">
        <f t="shared" ca="1" si="1"/>
        <v/>
      </c>
      <c r="AJ19" s="44" t="str">
        <f t="shared" ca="1" si="1"/>
        <v/>
      </c>
      <c r="AL19" s="44">
        <f ca="1">IF(AL18&lt;&gt;"",IF(AND(AL18&lt;60*Simulation!$K$8, AL18+AM19&lt;60*Simulation!$K$8),AL18+AM19,""),"")</f>
        <v>116</v>
      </c>
      <c r="AM19" s="44">
        <f ca="1">IF(AL18&lt;&gt;"",IF(AND(BL18&lt;&gt;"", AN18=BL18),RANDBETWEEN(Simulation!$N$6,Simulation!$P$6),RANDBETWEEN(Simulation!$N$5,Simulation!$P$5)),"")</f>
        <v>20</v>
      </c>
      <c r="AN19" s="44">
        <f t="shared" ca="1" si="65"/>
        <v>8</v>
      </c>
      <c r="AO19" s="44">
        <f t="shared" ca="1" si="19"/>
        <v>1</v>
      </c>
      <c r="AP19" s="27">
        <f t="shared" ca="1" si="20"/>
        <v>0.6332534154027073</v>
      </c>
      <c r="AQ19" s="44">
        <f t="shared" ca="1" si="21"/>
        <v>39</v>
      </c>
      <c r="AR19" s="44" t="str">
        <f ca="1">IF(AL19&lt;&gt;"",VLOOKUP(AQ19,'Players Stats'!$C$88:$D$127,2),"")</f>
        <v>Power Forward</v>
      </c>
      <c r="AS19" s="44" t="str">
        <f ca="1">IF(AL19&lt;&gt;"",VLOOKUP(AQ19,'Players Stats'!$C$88:$E$127,3),"")</f>
        <v>Tim Duncan</v>
      </c>
      <c r="AT19" s="27">
        <f t="shared" ca="1" si="22"/>
        <v>0.36558293212585136</v>
      </c>
      <c r="AU19" s="44">
        <f ca="1">IF(AL19&lt;&gt;"",VLOOKUP(Final!AQ19-5*(Final!AN19-1),'Players Stats'!$B$136:$J$140,1+AO19),"")</f>
        <v>6.59E-2</v>
      </c>
      <c r="AV19" s="44" t="str">
        <f t="shared" ca="1" si="66"/>
        <v>NO</v>
      </c>
      <c r="AW19" s="27">
        <f t="shared" ca="1" si="23"/>
        <v>0.18560664299913066</v>
      </c>
      <c r="AX19" s="44">
        <f ca="1">IF(AL19&lt;&gt;"",IF(AV19="NO",VLOOKUP(AQ19,'Players Stats'!$C$88:$I$127,7),""),"")</f>
        <v>7.0422535211267616E-3</v>
      </c>
      <c r="AY19" s="44">
        <f t="shared" ca="1" si="67"/>
        <v>2</v>
      </c>
      <c r="AZ19" s="27">
        <f t="shared" ca="1" si="24"/>
        <v>0.91063452205265671</v>
      </c>
      <c r="BA19" s="44">
        <f ca="1">IF(AV19="NO",VLOOKUP(AQ19,'Players Stats'!$C$88:$H$127,7-Final!AY19),"")</f>
        <v>0.502</v>
      </c>
      <c r="BB19" s="44">
        <f t="shared" ca="1" si="68"/>
        <v>0</v>
      </c>
      <c r="BC19" s="27">
        <f t="shared" ca="1" si="25"/>
        <v>0.20255928793463607</v>
      </c>
      <c r="BD19" s="44" t="str">
        <f ca="1">IF(BC19="","",IF(BC19&lt;=VLOOKUP(AQ19,'Players Stats'!$C$88:$L$127,10),"YES","NO"))</f>
        <v>NO</v>
      </c>
      <c r="BE19" s="27" t="str">
        <f t="shared" ca="1" si="26"/>
        <v/>
      </c>
      <c r="BF19" s="44" t="str">
        <f ca="1">IF(BD19="YES",IF(BE19&lt;=VLOOKUP(AQ19,'Players Stats'!$C$88:$H$127,6),1,0),"")</f>
        <v/>
      </c>
      <c r="BG19" s="27" t="str">
        <f t="shared" ca="1" si="27"/>
        <v/>
      </c>
      <c r="BH19" s="44" t="str">
        <f ca="1">IF(AND(BD19="YES",BG19&lt;&gt;""),IF(BG19&lt;=VLOOKUP(AQ19,'Players Stats'!$C$88:$H$127,6),1,0),"")</f>
        <v/>
      </c>
      <c r="BI19" s="27">
        <f t="shared" ca="1" si="28"/>
        <v>0.1244230701226211</v>
      </c>
      <c r="BJ19" s="44" t="str">
        <f ca="1">IF(BI19="","",IF(BI19&lt;=Simulation!$K$7,"YES","NO"))</f>
        <v>NO</v>
      </c>
      <c r="BK19" s="27">
        <f t="shared" ca="1" si="29"/>
        <v>0.97467128556208371</v>
      </c>
      <c r="BL19" s="44">
        <f ca="1">IF(BJ19="NO",IF(BK19&lt;=Simulation!$K$9,AN19,AO19),"")</f>
        <v>1</v>
      </c>
      <c r="BN19" s="44">
        <f t="shared" ca="1" si="30"/>
        <v>6</v>
      </c>
      <c r="BO19" s="6" t="str">
        <f t="shared" ca="1" si="31"/>
        <v>-</v>
      </c>
      <c r="BP19" s="44">
        <f t="shared" ca="1" si="32"/>
        <v>4</v>
      </c>
      <c r="BR19" s="44" t="str">
        <f t="shared" ca="1" si="2"/>
        <v/>
      </c>
      <c r="BS19" s="44" t="str">
        <f t="shared" ca="1" si="2"/>
        <v/>
      </c>
      <c r="BT19" s="44" t="str">
        <f t="shared" ca="1" si="2"/>
        <v/>
      </c>
      <c r="BU19" s="44"/>
      <c r="BV19" s="44">
        <f ca="1">IF(BV18&lt;&gt;"",IF(AND(BV18&lt;60*Simulation!$K$8, BV18+BW19&lt;60*Simulation!$K$8),BV18+BW19,""),"")</f>
        <v>125</v>
      </c>
      <c r="BW19" s="44">
        <f ca="1">IF(BV18&lt;&gt;"",IF(AND(CV18&lt;&gt;"", BX18=CV18),RANDBETWEEN(Simulation!$N$6,Simulation!$P$6),RANDBETWEEN(Simulation!$N$5,Simulation!$P$5)),"")</f>
        <v>11</v>
      </c>
      <c r="BX19" s="44">
        <f t="shared" ca="1" si="69"/>
        <v>1</v>
      </c>
      <c r="BY19" s="44">
        <f t="shared" ca="1" si="33"/>
        <v>8</v>
      </c>
      <c r="BZ19" s="27">
        <f t="shared" ca="1" si="34"/>
        <v>0.2232190030060005</v>
      </c>
      <c r="CA19" s="44">
        <f t="shared" ca="1" si="35"/>
        <v>2</v>
      </c>
      <c r="CB19" s="44" t="str">
        <f ca="1">IF(BV19&lt;&gt;"",VLOOKUP(CA19,'Players Stats'!$C$88:$D$127,2),"")</f>
        <v>Shooting Guard</v>
      </c>
      <c r="CC19" s="44" t="str">
        <f ca="1">IF(BV19&lt;&gt;"",VLOOKUP(CA19,'Players Stats'!$C$88:$E$127,3),"")</f>
        <v>Ray Allen</v>
      </c>
      <c r="CD19" s="27">
        <f t="shared" ca="1" si="36"/>
        <v>0.26112709569975601</v>
      </c>
      <c r="CE19" s="44">
        <f ca="1">IF(BV19&lt;&gt;"",VLOOKUP(Final!CA19-5*(Final!BX19-1),'Players Stats'!$B$136:$J$140,1+BY19),"")</f>
        <v>4.4549999999999999E-2</v>
      </c>
      <c r="CF19" s="44" t="str">
        <f t="shared" ca="1" si="70"/>
        <v>NO</v>
      </c>
      <c r="CG19" s="27">
        <f t="shared" ca="1" si="37"/>
        <v>6.2386189130752445E-2</v>
      </c>
      <c r="CH19" s="44">
        <f ca="1">IF(BV19&lt;&gt;"",IF(CF19="NO",VLOOKUP(CA19,'Players Stats'!$C$88:$I$127,7),""),"")</f>
        <v>0.33870967741935487</v>
      </c>
      <c r="CI19" s="44">
        <f t="shared" ca="1" si="71"/>
        <v>3</v>
      </c>
      <c r="CJ19" s="27">
        <f t="shared" ca="1" si="38"/>
        <v>0.39599878488230755</v>
      </c>
      <c r="CK19" s="44">
        <f ca="1">IF(CF19="NO",VLOOKUP(CA19,'Players Stats'!$C$88:$H$127,7-Final!CI19),"")</f>
        <v>0.41899999999999998</v>
      </c>
      <c r="CL19" s="44">
        <f t="shared" ca="1" si="72"/>
        <v>3</v>
      </c>
      <c r="CM19" s="27" t="str">
        <f t="shared" ca="1" si="39"/>
        <v/>
      </c>
      <c r="CN19" s="44" t="str">
        <f ca="1">IF(CM19="","",IF(CM19&lt;=VLOOKUP(CA19,'Players Stats'!$C$88:$L$127,10),"YES","NO"))</f>
        <v/>
      </c>
      <c r="CO19" s="27" t="str">
        <f t="shared" ca="1" si="40"/>
        <v/>
      </c>
      <c r="CP19" s="44" t="str">
        <f ca="1">IF(CN19="YES",IF(CO19&lt;=VLOOKUP(CA19,'Players Stats'!$C$88:$H$127,6),1,0),"")</f>
        <v/>
      </c>
      <c r="CQ19" s="27" t="str">
        <f t="shared" ca="1" si="41"/>
        <v/>
      </c>
      <c r="CR19" s="44" t="str">
        <f ca="1">IF(AND(CN19="YES",CQ19&lt;&gt;""),IF(CQ19&lt;=VLOOKUP(CA19,'Players Stats'!$C$88:$H$127,6),1,0),"")</f>
        <v/>
      </c>
      <c r="CS19" s="27" t="str">
        <f t="shared" ca="1" si="42"/>
        <v/>
      </c>
      <c r="CT19" s="44" t="str">
        <f ca="1">IF(CS19="","",IF(CS19&lt;=Simulation!$K$7,"YES","NO"))</f>
        <v/>
      </c>
      <c r="CU19" s="27" t="str">
        <f t="shared" ca="1" si="43"/>
        <v/>
      </c>
      <c r="CV19" s="44" t="str">
        <f ca="1">IF(CT19="NO",IF(CU19&lt;=Simulation!$K$9,BX19,BY19),"")</f>
        <v/>
      </c>
      <c r="CX19" s="44">
        <f t="shared" ca="1" si="44"/>
        <v>5</v>
      </c>
      <c r="CY19" s="6" t="str">
        <f t="shared" ca="1" si="45"/>
        <v>-</v>
      </c>
      <c r="CZ19" s="44">
        <f t="shared" ca="1" si="46"/>
        <v>6</v>
      </c>
      <c r="DB19" s="44" t="str">
        <f t="shared" ca="1" si="3"/>
        <v/>
      </c>
      <c r="DC19" s="44" t="str">
        <f t="shared" ca="1" si="3"/>
        <v/>
      </c>
      <c r="DD19" s="44" t="str">
        <f t="shared" ca="1" si="3"/>
        <v/>
      </c>
      <c r="DE19" s="44"/>
      <c r="DF19" s="44">
        <f ca="1">IF(DF18&lt;&gt;"",IF(AND(DF18&lt;60*Simulation!$K$8, DF18+DG19&lt;60*Simulation!$K$8),DF18+DG19,""),"")</f>
        <v>112</v>
      </c>
      <c r="DG19" s="44">
        <f ca="1">IF(DF18&lt;&gt;"",IF(AND(EF18&lt;&gt;"", DH18=EF18),RANDBETWEEN(Simulation!$N$6,Simulation!$P$6),RANDBETWEEN(Simulation!$N$5,Simulation!$P$5)),"")</f>
        <v>5</v>
      </c>
      <c r="DH19" s="44">
        <f t="shared" ca="1" si="73"/>
        <v>1</v>
      </c>
      <c r="DI19" s="44">
        <f t="shared" ca="1" si="47"/>
        <v>8</v>
      </c>
      <c r="DJ19" s="27">
        <f t="shared" ca="1" si="48"/>
        <v>0.45478341426588076</v>
      </c>
      <c r="DK19" s="44">
        <f t="shared" ca="1" si="49"/>
        <v>3</v>
      </c>
      <c r="DL19" s="44" t="str">
        <f ca="1">IF(DF19&lt;&gt;"",VLOOKUP(DK19,'Players Stats'!$C$88:$D$127,2),"")</f>
        <v>Small Forward</v>
      </c>
      <c r="DM19" s="44" t="str">
        <f ca="1">IF(DF19&lt;&gt;"",VLOOKUP(DK19,'Players Stats'!$C$88:$E$127,3),"")</f>
        <v>LeBron James</v>
      </c>
      <c r="DN19" s="27">
        <f t="shared" ca="1" si="50"/>
        <v>0.71006099884763252</v>
      </c>
      <c r="DO19" s="44">
        <f ca="1">IF(DF19&lt;&gt;"",VLOOKUP(Final!DK19-5*(Final!DH19-1),'Players Stats'!$B$136:$J$140,1+DI19),"")</f>
        <v>0.123</v>
      </c>
      <c r="DP19" s="44" t="str">
        <f t="shared" ca="1" si="74"/>
        <v>NO</v>
      </c>
      <c r="DQ19" s="27">
        <f t="shared" ca="1" si="51"/>
        <v>0.98059012127073153</v>
      </c>
      <c r="DR19" s="44">
        <f ca="1">IF(DF19&lt;&gt;"",IF(DP19="NO",VLOOKUP(DK19,'Players Stats'!$C$88:$I$127,7),""),"")</f>
        <v>0.15639810426540282</v>
      </c>
      <c r="DS19" s="44">
        <f t="shared" ca="1" si="75"/>
        <v>2</v>
      </c>
      <c r="DT19" s="27">
        <f t="shared" ca="1" si="52"/>
        <v>0.37207968840860295</v>
      </c>
      <c r="DU19" s="44">
        <f ca="1">IF(DP19="NO",VLOOKUP(DK19,'Players Stats'!$C$88:$H$127,7-Final!DS19),"")</f>
        <v>0.56499999999999995</v>
      </c>
      <c r="DV19" s="44">
        <f t="shared" ca="1" si="76"/>
        <v>2</v>
      </c>
      <c r="DW19" s="27">
        <f t="shared" ca="1" si="53"/>
        <v>0.48016920155119136</v>
      </c>
      <c r="DX19" s="44" t="str">
        <f ca="1">IF(DW19="","",IF(DW19&lt;=VLOOKUP(DK19,'Players Stats'!$C$88:$L$127,10),"YES","NO"))</f>
        <v>NO</v>
      </c>
      <c r="DY19" s="27" t="str">
        <f t="shared" ca="1" si="54"/>
        <v/>
      </c>
      <c r="DZ19" s="44" t="str">
        <f ca="1">IF(DX19="YES",IF(DY19&lt;=VLOOKUP(DK19,'Players Stats'!$C$88:$H$127,6),1,0),"")</f>
        <v/>
      </c>
      <c r="EA19" s="27" t="str">
        <f t="shared" ca="1" si="55"/>
        <v/>
      </c>
      <c r="EB19" s="44" t="str">
        <f ca="1">IF(AND(DX19="YES",EA19&lt;&gt;""),IF(EA19&lt;=VLOOKUP(DK19,'Players Stats'!$C$88:$H$127,6),1,0),"")</f>
        <v/>
      </c>
      <c r="EC19" s="27" t="str">
        <f t="shared" ca="1" si="56"/>
        <v/>
      </c>
      <c r="ED19" s="44" t="str">
        <f ca="1">IF(EC19="","",IF(EC19&lt;=Simulation!$K$7,"YES","NO"))</f>
        <v/>
      </c>
      <c r="EE19" s="27" t="str">
        <f t="shared" ca="1" si="57"/>
        <v/>
      </c>
      <c r="EF19" s="44" t="str">
        <f ca="1">IF(ED19="NO",IF(EE19&lt;=Simulation!$K$9,DH19,DI19),"")</f>
        <v/>
      </c>
      <c r="EH19" s="44">
        <f t="shared" ca="1" si="58"/>
        <v>4</v>
      </c>
      <c r="EI19" s="6" t="str">
        <f t="shared" ca="1" si="59"/>
        <v>-</v>
      </c>
      <c r="EJ19" s="44">
        <f t="shared" ca="1" si="60"/>
        <v>2</v>
      </c>
      <c r="EL19" s="44" t="str">
        <f t="shared" ca="1" si="4"/>
        <v/>
      </c>
      <c r="EM19" s="44" t="str">
        <f t="shared" ca="1" si="4"/>
        <v/>
      </c>
      <c r="EN19" s="44" t="str">
        <f t="shared" ca="1" si="4"/>
        <v/>
      </c>
    </row>
    <row r="20" spans="2:144">
      <c r="B20" s="44">
        <f ca="1">IF(B19&lt;&gt;"",IF(AND(B19&lt;60*Simulation!$K$8, B19+C20&lt;60*Simulation!$K$8),B19+C20,""),"")</f>
        <v>135</v>
      </c>
      <c r="C20" s="44">
        <f ca="1">IF(B19&lt;&gt;"",IF(AND(AB19&lt;&gt;"", D19=AB19),RANDBETWEEN(Simulation!$N$6,Simulation!$P$6),RANDBETWEEN(Simulation!$N$5,Simulation!$P$5)),"")</f>
        <v>20</v>
      </c>
      <c r="D20" s="44">
        <f t="shared" ca="1" si="61"/>
        <v>8</v>
      </c>
      <c r="E20" s="44">
        <f t="shared" ca="1" si="5"/>
        <v>1</v>
      </c>
      <c r="F20" s="27">
        <f t="shared" ca="1" si="6"/>
        <v>0.59026321990407182</v>
      </c>
      <c r="G20" s="44">
        <f t="shared" ca="1" si="7"/>
        <v>38</v>
      </c>
      <c r="H20" s="44" t="str">
        <f ca="1">IF(B20&lt;&gt;"",VLOOKUP(G20,'Players Stats'!$C$88:$D$127,2),"")</f>
        <v>Small Forward</v>
      </c>
      <c r="I20" s="44" t="str">
        <f ca="1">IF(B20&lt;&gt;"",VLOOKUP(G20,'Players Stats'!$C$88:$E$127,3),"")</f>
        <v>Kawhi Leonard</v>
      </c>
      <c r="J20" s="27">
        <f t="shared" ca="1" si="8"/>
        <v>0.7818191664312546</v>
      </c>
      <c r="K20" s="44">
        <f ca="1">IF(B20&lt;&gt;"",VLOOKUP(Final!G20-5*(Final!D20-1),'Players Stats'!$B$136:$J$140,1+E20),"")</f>
        <v>0.12745000000000001</v>
      </c>
      <c r="L20" s="44" t="str">
        <f t="shared" ca="1" si="62"/>
        <v>NO</v>
      </c>
      <c r="M20" s="27">
        <f t="shared" ca="1" si="9"/>
        <v>0.90486227482564718</v>
      </c>
      <c r="N20" s="44">
        <f ca="1">IF(B20&lt;&gt;"",IF(L20="NO",VLOOKUP(G20,'Players Stats'!$C$88:$I$127,7),""),"")</f>
        <v>0.24793388429752067</v>
      </c>
      <c r="O20" s="44">
        <f t="shared" ca="1" si="63"/>
        <v>2</v>
      </c>
      <c r="P20" s="27">
        <f t="shared" ca="1" si="10"/>
        <v>0.12260289721491435</v>
      </c>
      <c r="Q20" s="44">
        <f ca="1">IF(L20="NO",VLOOKUP(G20,'Players Stats'!$C$88:$H$127,7-Final!O20),"")</f>
        <v>0.49399999999999999</v>
      </c>
      <c r="R20" s="44">
        <f t="shared" ca="1" si="64"/>
        <v>2</v>
      </c>
      <c r="S20" s="27">
        <f t="shared" ca="1" si="11"/>
        <v>0.84973733416728192</v>
      </c>
      <c r="T20" s="44" t="str">
        <f ca="1">IF(S20="","",IF(S20&lt;=VLOOKUP(G20,'Players Stats'!$C$88:$L$127,10),"YES","NO"))</f>
        <v>NO</v>
      </c>
      <c r="U20" s="27" t="str">
        <f t="shared" ca="1" si="12"/>
        <v/>
      </c>
      <c r="V20" s="44" t="str">
        <f ca="1">IF(T20="YES",IF(U20&lt;=VLOOKUP(G20,'Players Stats'!$C$88:$H$127,6),1,0),"")</f>
        <v/>
      </c>
      <c r="W20" s="27" t="str">
        <f t="shared" ca="1" si="13"/>
        <v/>
      </c>
      <c r="X20" s="44" t="str">
        <f ca="1">IF(AND(T20="YES",W20&lt;&gt;""),IF(W20&lt;=VLOOKUP(G20,'Players Stats'!$C$88:$H$127,6),1,0),"")</f>
        <v/>
      </c>
      <c r="Y20" s="27" t="str">
        <f t="shared" ca="1" si="14"/>
        <v/>
      </c>
      <c r="Z20" s="44" t="str">
        <f ca="1">IF(Y20="","",IF(Y20&lt;=Simulation!$K$7,"YES","NO"))</f>
        <v/>
      </c>
      <c r="AA20" s="27" t="str">
        <f t="shared" ca="1" si="15"/>
        <v/>
      </c>
      <c r="AB20" s="44" t="str">
        <f ca="1">IF(Z20="NO",IF(AA20&lt;=Simulation!$K$9,D20,E20),"")</f>
        <v/>
      </c>
      <c r="AD20" s="44">
        <f t="shared" ca="1" si="16"/>
        <v>6</v>
      </c>
      <c r="AE20" s="6" t="str">
        <f t="shared" ca="1" si="17"/>
        <v>-</v>
      </c>
      <c r="AF20" s="44">
        <f t="shared" ca="1" si="18"/>
        <v>2</v>
      </c>
      <c r="AH20" s="44" t="str">
        <f t="shared" ca="1" si="1"/>
        <v/>
      </c>
      <c r="AI20" s="44" t="str">
        <f t="shared" ca="1" si="1"/>
        <v/>
      </c>
      <c r="AJ20" s="44" t="str">
        <f t="shared" ca="1" si="1"/>
        <v/>
      </c>
      <c r="AL20" s="44">
        <f ca="1">IF(AL19&lt;&gt;"",IF(AND(AL19&lt;60*Simulation!$K$8, AL19+AM20&lt;60*Simulation!$K$8),AL19+AM20,""),"")</f>
        <v>131</v>
      </c>
      <c r="AM20" s="44">
        <f ca="1">IF(AL19&lt;&gt;"",IF(AND(BL19&lt;&gt;"", AN19=BL19),RANDBETWEEN(Simulation!$N$6,Simulation!$P$6),RANDBETWEEN(Simulation!$N$5,Simulation!$P$5)),"")</f>
        <v>15</v>
      </c>
      <c r="AN20" s="44">
        <f t="shared" ca="1" si="65"/>
        <v>1</v>
      </c>
      <c r="AO20" s="44">
        <f t="shared" ca="1" si="19"/>
        <v>8</v>
      </c>
      <c r="AP20" s="27">
        <f t="shared" ca="1" si="20"/>
        <v>0.66348837458095711</v>
      </c>
      <c r="AQ20" s="44">
        <f t="shared" ca="1" si="21"/>
        <v>4</v>
      </c>
      <c r="AR20" s="44" t="str">
        <f ca="1">IF(AL20&lt;&gt;"",VLOOKUP(AQ20,'Players Stats'!$C$88:$D$127,2),"")</f>
        <v>Power Forward</v>
      </c>
      <c r="AS20" s="44" t="str">
        <f ca="1">IF(AL20&lt;&gt;"",VLOOKUP(AQ20,'Players Stats'!$C$88:$E$127,3),"")</f>
        <v>Shane Battier</v>
      </c>
      <c r="AT20" s="27">
        <f t="shared" ca="1" si="22"/>
        <v>7.4228360235569446E-2</v>
      </c>
      <c r="AU20" s="44">
        <f ca="1">IF(AL20&lt;&gt;"",VLOOKUP(Final!AQ20-5*(Final!AN20-1),'Players Stats'!$B$136:$J$140,1+AO20),"")</f>
        <v>0.14340000000000003</v>
      </c>
      <c r="AV20" s="44" t="str">
        <f t="shared" ca="1" si="66"/>
        <v>YES</v>
      </c>
      <c r="AW20" s="27" t="str">
        <f t="shared" ca="1" si="23"/>
        <v/>
      </c>
      <c r="AX20" s="44" t="str">
        <f ca="1">IF(AL20&lt;&gt;"",IF(AV20="NO",VLOOKUP(AQ20,'Players Stats'!$C$88:$I$127,7),""),"")</f>
        <v/>
      </c>
      <c r="AY20" s="44" t="str">
        <f t="shared" ca="1" si="67"/>
        <v/>
      </c>
      <c r="AZ20" s="27" t="str">
        <f t="shared" ca="1" si="24"/>
        <v/>
      </c>
      <c r="BA20" s="44" t="str">
        <f ca="1">IF(AV20="NO",VLOOKUP(AQ20,'Players Stats'!$C$88:$H$127,7-Final!AY20),"")</f>
        <v/>
      </c>
      <c r="BB20" s="44" t="str">
        <f t="shared" ca="1" si="68"/>
        <v/>
      </c>
      <c r="BC20" s="27" t="str">
        <f t="shared" ca="1" si="25"/>
        <v/>
      </c>
      <c r="BD20" s="44" t="str">
        <f ca="1">IF(BC20="","",IF(BC20&lt;=VLOOKUP(AQ20,'Players Stats'!$C$88:$L$127,10),"YES","NO"))</f>
        <v/>
      </c>
      <c r="BE20" s="27" t="str">
        <f t="shared" ca="1" si="26"/>
        <v/>
      </c>
      <c r="BF20" s="44" t="str">
        <f ca="1">IF(BD20="YES",IF(BE20&lt;=VLOOKUP(AQ20,'Players Stats'!$C$88:$H$127,6),1,0),"")</f>
        <v/>
      </c>
      <c r="BG20" s="27" t="str">
        <f t="shared" ca="1" si="27"/>
        <v/>
      </c>
      <c r="BH20" s="44" t="str">
        <f ca="1">IF(AND(BD20="YES",BG20&lt;&gt;""),IF(BG20&lt;=VLOOKUP(AQ20,'Players Stats'!$C$88:$H$127,6),1,0),"")</f>
        <v/>
      </c>
      <c r="BI20" s="27" t="str">
        <f t="shared" ca="1" si="28"/>
        <v/>
      </c>
      <c r="BJ20" s="44" t="str">
        <f ca="1">IF(BI20="","",IF(BI20&lt;=Simulation!$K$7,"YES","NO"))</f>
        <v/>
      </c>
      <c r="BK20" s="27" t="str">
        <f t="shared" ca="1" si="29"/>
        <v/>
      </c>
      <c r="BL20" s="44" t="str">
        <f ca="1">IF(BJ20="NO",IF(BK20&lt;=Simulation!$K$9,AN20,AO20),"")</f>
        <v/>
      </c>
      <c r="BN20" s="44">
        <f t="shared" ca="1" si="30"/>
        <v>6</v>
      </c>
      <c r="BO20" s="6" t="str">
        <f t="shared" ca="1" si="31"/>
        <v>-</v>
      </c>
      <c r="BP20" s="44">
        <f t="shared" ca="1" si="32"/>
        <v>4</v>
      </c>
      <c r="BR20" s="44" t="str">
        <f t="shared" ca="1" si="2"/>
        <v/>
      </c>
      <c r="BS20" s="44" t="str">
        <f t="shared" ca="1" si="2"/>
        <v/>
      </c>
      <c r="BT20" s="44" t="str">
        <f t="shared" ca="1" si="2"/>
        <v/>
      </c>
      <c r="BU20" s="44"/>
      <c r="BV20" s="44">
        <f ca="1">IF(BV19&lt;&gt;"",IF(AND(BV19&lt;60*Simulation!$K$8, BV19+BW20&lt;60*Simulation!$K$8),BV19+BW20,""),"")</f>
        <v>145</v>
      </c>
      <c r="BW20" s="44">
        <f ca="1">IF(BV19&lt;&gt;"",IF(AND(CV19&lt;&gt;"", BX19=CV19),RANDBETWEEN(Simulation!$N$6,Simulation!$P$6),RANDBETWEEN(Simulation!$N$5,Simulation!$P$5)),"")</f>
        <v>20</v>
      </c>
      <c r="BX20" s="44">
        <f t="shared" ca="1" si="69"/>
        <v>8</v>
      </c>
      <c r="BY20" s="44">
        <f t="shared" ca="1" si="33"/>
        <v>1</v>
      </c>
      <c r="BZ20" s="27">
        <f t="shared" ca="1" si="34"/>
        <v>0.30146701285802135</v>
      </c>
      <c r="CA20" s="44">
        <f t="shared" ca="1" si="35"/>
        <v>37</v>
      </c>
      <c r="CB20" s="44" t="str">
        <f ca="1">IF(BV20&lt;&gt;"",VLOOKUP(CA20,'Players Stats'!$C$88:$D$127,2),"")</f>
        <v>Shooting Guard</v>
      </c>
      <c r="CC20" s="44" t="str">
        <f ca="1">IF(BV20&lt;&gt;"",VLOOKUP(CA20,'Players Stats'!$C$88:$E$127,3),"")</f>
        <v>Tony Parker</v>
      </c>
      <c r="CD20" s="27">
        <f t="shared" ca="1" si="36"/>
        <v>1.4896014597684193E-2</v>
      </c>
      <c r="CE20" s="44">
        <f ca="1">IF(BV20&lt;&gt;"",VLOOKUP(Final!CA20-5*(Final!BX20-1),'Players Stats'!$B$136:$J$140,1+BY20),"")</f>
        <v>5.305E-2</v>
      </c>
      <c r="CF20" s="44" t="str">
        <f t="shared" ca="1" si="70"/>
        <v>YES</v>
      </c>
      <c r="CG20" s="27" t="str">
        <f t="shared" ca="1" si="37"/>
        <v/>
      </c>
      <c r="CH20" s="44" t="str">
        <f ca="1">IF(BV20&lt;&gt;"",IF(CF20="NO",VLOOKUP(CA20,'Players Stats'!$C$88:$I$127,7),""),"")</f>
        <v/>
      </c>
      <c r="CI20" s="44" t="str">
        <f t="shared" ca="1" si="71"/>
        <v/>
      </c>
      <c r="CJ20" s="27" t="str">
        <f t="shared" ca="1" si="38"/>
        <v/>
      </c>
      <c r="CK20" s="44" t="str">
        <f ca="1">IF(CF20="NO",VLOOKUP(CA20,'Players Stats'!$C$88:$H$127,7-Final!CI20),"")</f>
        <v/>
      </c>
      <c r="CL20" s="44" t="str">
        <f t="shared" ca="1" si="72"/>
        <v/>
      </c>
      <c r="CM20" s="27" t="str">
        <f t="shared" ca="1" si="39"/>
        <v/>
      </c>
      <c r="CN20" s="44" t="str">
        <f ca="1">IF(CM20="","",IF(CM20&lt;=VLOOKUP(CA20,'Players Stats'!$C$88:$L$127,10),"YES","NO"))</f>
        <v/>
      </c>
      <c r="CO20" s="27" t="str">
        <f t="shared" ca="1" si="40"/>
        <v/>
      </c>
      <c r="CP20" s="44" t="str">
        <f ca="1">IF(CN20="YES",IF(CO20&lt;=VLOOKUP(CA20,'Players Stats'!$C$88:$H$127,6),1,0),"")</f>
        <v/>
      </c>
      <c r="CQ20" s="27" t="str">
        <f t="shared" ca="1" si="41"/>
        <v/>
      </c>
      <c r="CR20" s="44" t="str">
        <f ca="1">IF(AND(CN20="YES",CQ20&lt;&gt;""),IF(CQ20&lt;=VLOOKUP(CA20,'Players Stats'!$C$88:$H$127,6),1,0),"")</f>
        <v/>
      </c>
      <c r="CS20" s="27" t="str">
        <f t="shared" ca="1" si="42"/>
        <v/>
      </c>
      <c r="CT20" s="44" t="str">
        <f ca="1">IF(CS20="","",IF(CS20&lt;=Simulation!$K$7,"YES","NO"))</f>
        <v/>
      </c>
      <c r="CU20" s="27" t="str">
        <f t="shared" ca="1" si="43"/>
        <v/>
      </c>
      <c r="CV20" s="44" t="str">
        <f ca="1">IF(CT20="NO",IF(CU20&lt;=Simulation!$K$9,BX20,BY20),"")</f>
        <v/>
      </c>
      <c r="CX20" s="44">
        <f t="shared" ca="1" si="44"/>
        <v>5</v>
      </c>
      <c r="CY20" s="6" t="str">
        <f t="shared" ca="1" si="45"/>
        <v>-</v>
      </c>
      <c r="CZ20" s="44">
        <f t="shared" ca="1" si="46"/>
        <v>6</v>
      </c>
      <c r="DB20" s="44" t="str">
        <f t="shared" ca="1" si="3"/>
        <v/>
      </c>
      <c r="DC20" s="44" t="str">
        <f t="shared" ca="1" si="3"/>
        <v/>
      </c>
      <c r="DD20" s="44" t="str">
        <f t="shared" ca="1" si="3"/>
        <v/>
      </c>
      <c r="DE20" s="44"/>
      <c r="DF20" s="44">
        <f ca="1">IF(DF19&lt;&gt;"",IF(AND(DF19&lt;60*Simulation!$K$8, DF19+DG20&lt;60*Simulation!$K$8),DF19+DG20,""),"")</f>
        <v>132</v>
      </c>
      <c r="DG20" s="44">
        <f ca="1">IF(DF19&lt;&gt;"",IF(AND(EF19&lt;&gt;"", DH19=EF19),RANDBETWEEN(Simulation!$N$6,Simulation!$P$6),RANDBETWEEN(Simulation!$N$5,Simulation!$P$5)),"")</f>
        <v>20</v>
      </c>
      <c r="DH20" s="44">
        <f t="shared" ca="1" si="73"/>
        <v>8</v>
      </c>
      <c r="DI20" s="44">
        <f t="shared" ca="1" si="47"/>
        <v>1</v>
      </c>
      <c r="DJ20" s="27">
        <f t="shared" ca="1" si="48"/>
        <v>0.21222791794254492</v>
      </c>
      <c r="DK20" s="44">
        <f t="shared" ca="1" si="49"/>
        <v>37</v>
      </c>
      <c r="DL20" s="44" t="str">
        <f ca="1">IF(DF20&lt;&gt;"",VLOOKUP(DK20,'Players Stats'!$C$88:$D$127,2),"")</f>
        <v>Shooting Guard</v>
      </c>
      <c r="DM20" s="44" t="str">
        <f ca="1">IF(DF20&lt;&gt;"",VLOOKUP(DK20,'Players Stats'!$C$88:$E$127,3),"")</f>
        <v>Tony Parker</v>
      </c>
      <c r="DN20" s="27">
        <f t="shared" ca="1" si="50"/>
        <v>0.14085044125148749</v>
      </c>
      <c r="DO20" s="44">
        <f ca="1">IF(DF20&lt;&gt;"",VLOOKUP(Final!DK20-5*(Final!DH20-1),'Players Stats'!$B$136:$J$140,1+DI20),"")</f>
        <v>5.305E-2</v>
      </c>
      <c r="DP20" s="44" t="str">
        <f t="shared" ca="1" si="74"/>
        <v>NO</v>
      </c>
      <c r="DQ20" s="27">
        <f t="shared" ca="1" si="51"/>
        <v>0.76885978464757843</v>
      </c>
      <c r="DR20" s="44">
        <f ca="1">IF(DF20&lt;&gt;"",IF(DP20="NO",VLOOKUP(DK20,'Players Stats'!$C$88:$I$127,7),""),"")</f>
        <v>6.2111801242236017E-2</v>
      </c>
      <c r="DS20" s="44">
        <f t="shared" ca="1" si="75"/>
        <v>2</v>
      </c>
      <c r="DT20" s="27">
        <f t="shared" ca="1" si="52"/>
        <v>0.16862151567888883</v>
      </c>
      <c r="DU20" s="44">
        <f ca="1">IF(DP20="NO",VLOOKUP(DK20,'Players Stats'!$C$88:$H$127,7-Final!DS20),"")</f>
        <v>0.52200000000000002</v>
      </c>
      <c r="DV20" s="44">
        <f t="shared" ca="1" si="76"/>
        <v>2</v>
      </c>
      <c r="DW20" s="27">
        <f t="shared" ca="1" si="53"/>
        <v>0.48362565263685375</v>
      </c>
      <c r="DX20" s="44" t="str">
        <f ca="1">IF(DW20="","",IF(DW20&lt;=VLOOKUP(DK20,'Players Stats'!$C$88:$L$127,10),"YES","NO"))</f>
        <v>NO</v>
      </c>
      <c r="DY20" s="27" t="str">
        <f t="shared" ca="1" si="54"/>
        <v/>
      </c>
      <c r="DZ20" s="44" t="str">
        <f ca="1">IF(DX20="YES",IF(DY20&lt;=VLOOKUP(DK20,'Players Stats'!$C$88:$H$127,6),1,0),"")</f>
        <v/>
      </c>
      <c r="EA20" s="27" t="str">
        <f t="shared" ca="1" si="55"/>
        <v/>
      </c>
      <c r="EB20" s="44" t="str">
        <f ca="1">IF(AND(DX20="YES",EA20&lt;&gt;""),IF(EA20&lt;=VLOOKUP(DK20,'Players Stats'!$C$88:$H$127,6),1,0),"")</f>
        <v/>
      </c>
      <c r="EC20" s="27" t="str">
        <f t="shared" ca="1" si="56"/>
        <v/>
      </c>
      <c r="ED20" s="44" t="str">
        <f ca="1">IF(EC20="","",IF(EC20&lt;=Simulation!$K$7,"YES","NO"))</f>
        <v/>
      </c>
      <c r="EE20" s="27" t="str">
        <f t="shared" ca="1" si="57"/>
        <v/>
      </c>
      <c r="EF20" s="44" t="str">
        <f ca="1">IF(ED20="NO",IF(EE20&lt;=Simulation!$K$9,DH20,DI20),"")</f>
        <v/>
      </c>
      <c r="EH20" s="44">
        <f t="shared" ca="1" si="58"/>
        <v>4</v>
      </c>
      <c r="EI20" s="6" t="str">
        <f t="shared" ca="1" si="59"/>
        <v>-</v>
      </c>
      <c r="EJ20" s="44">
        <f t="shared" ca="1" si="60"/>
        <v>4</v>
      </c>
      <c r="EL20" s="44" t="str">
        <f t="shared" ca="1" si="4"/>
        <v/>
      </c>
      <c r="EM20" s="44" t="str">
        <f t="shared" ca="1" si="4"/>
        <v/>
      </c>
      <c r="EN20" s="44" t="str">
        <f t="shared" ca="1" si="4"/>
        <v/>
      </c>
    </row>
    <row r="21" spans="2:144">
      <c r="B21" s="44">
        <f ca="1">IF(B20&lt;&gt;"",IF(AND(B20&lt;60*Simulation!$K$8, B20+C21&lt;60*Simulation!$K$8),B20+C21,""),"")</f>
        <v>143</v>
      </c>
      <c r="C21" s="44">
        <f ca="1">IF(B20&lt;&gt;"",IF(AND(AB20&lt;&gt;"", D20=AB20),RANDBETWEEN(Simulation!$N$6,Simulation!$P$6),RANDBETWEEN(Simulation!$N$5,Simulation!$P$5)),"")</f>
        <v>8</v>
      </c>
      <c r="D21" s="44">
        <f t="shared" ca="1" si="61"/>
        <v>1</v>
      </c>
      <c r="E21" s="44">
        <f t="shared" ca="1" si="5"/>
        <v>8</v>
      </c>
      <c r="F21" s="27">
        <f t="shared" ca="1" si="6"/>
        <v>0.69941557279868682</v>
      </c>
      <c r="G21" s="44">
        <f t="shared" ca="1" si="7"/>
        <v>4</v>
      </c>
      <c r="H21" s="44" t="str">
        <f ca="1">IF(B21&lt;&gt;"",VLOOKUP(G21,'Players Stats'!$C$88:$D$127,2),"")</f>
        <v>Power Forward</v>
      </c>
      <c r="I21" s="44" t="str">
        <f ca="1">IF(B21&lt;&gt;"",VLOOKUP(G21,'Players Stats'!$C$88:$E$127,3),"")</f>
        <v>Shane Battier</v>
      </c>
      <c r="J21" s="27">
        <f t="shared" ca="1" si="8"/>
        <v>0.61613561892196089</v>
      </c>
      <c r="K21" s="44">
        <f ca="1">IF(B21&lt;&gt;"",VLOOKUP(Final!G21-5*(Final!D21-1),'Players Stats'!$B$136:$J$140,1+E21),"")</f>
        <v>0.14340000000000003</v>
      </c>
      <c r="L21" s="44" t="str">
        <f t="shared" ca="1" si="62"/>
        <v>NO</v>
      </c>
      <c r="M21" s="27">
        <f t="shared" ca="1" si="9"/>
        <v>0.74958545088079809</v>
      </c>
      <c r="N21" s="44">
        <f ca="1">IF(B21&lt;&gt;"",IF(L21="NO",VLOOKUP(G21,'Players Stats'!$C$88:$I$127,7),""),"")</f>
        <v>0.46808510638297873</v>
      </c>
      <c r="O21" s="44">
        <f t="shared" ca="1" si="63"/>
        <v>2</v>
      </c>
      <c r="P21" s="27">
        <f t="shared" ca="1" si="10"/>
        <v>4.1003452380030447E-2</v>
      </c>
      <c r="Q21" s="44">
        <f ca="1">IF(L21="NO",VLOOKUP(G21,'Players Stats'!$C$88:$H$127,7-Final!O21),"")</f>
        <v>0.42</v>
      </c>
      <c r="R21" s="44">
        <f t="shared" ca="1" si="64"/>
        <v>2</v>
      </c>
      <c r="S21" s="27">
        <f t="shared" ca="1" si="11"/>
        <v>0.2637815804126773</v>
      </c>
      <c r="T21" s="44" t="str">
        <f ca="1">IF(S21="","",IF(S21&lt;=VLOOKUP(G21,'Players Stats'!$C$88:$L$127,10),"YES","NO"))</f>
        <v>NO</v>
      </c>
      <c r="U21" s="27" t="str">
        <f t="shared" ca="1" si="12"/>
        <v/>
      </c>
      <c r="V21" s="44" t="str">
        <f ca="1">IF(T21="YES",IF(U21&lt;=VLOOKUP(G21,'Players Stats'!$C$88:$H$127,6),1,0),"")</f>
        <v/>
      </c>
      <c r="W21" s="27" t="str">
        <f t="shared" ca="1" si="13"/>
        <v/>
      </c>
      <c r="X21" s="44" t="str">
        <f ca="1">IF(AND(T21="YES",W21&lt;&gt;""),IF(W21&lt;=VLOOKUP(G21,'Players Stats'!$C$88:$H$127,6),1,0),"")</f>
        <v/>
      </c>
      <c r="Y21" s="27" t="str">
        <f t="shared" ca="1" si="14"/>
        <v/>
      </c>
      <c r="Z21" s="44" t="str">
        <f ca="1">IF(Y21="","",IF(Y21&lt;=Simulation!$K$7,"YES","NO"))</f>
        <v/>
      </c>
      <c r="AA21" s="27" t="str">
        <f t="shared" ca="1" si="15"/>
        <v/>
      </c>
      <c r="AB21" s="44" t="str">
        <f ca="1">IF(Z21="NO",IF(AA21&lt;=Simulation!$K$9,D21,E21),"")</f>
        <v/>
      </c>
      <c r="AD21" s="44">
        <f t="shared" ca="1" si="16"/>
        <v>8</v>
      </c>
      <c r="AE21" s="6" t="str">
        <f t="shared" ca="1" si="17"/>
        <v>-</v>
      </c>
      <c r="AF21" s="44">
        <f t="shared" ca="1" si="18"/>
        <v>2</v>
      </c>
      <c r="AH21" s="44" t="str">
        <f t="shared" ca="1" si="1"/>
        <v/>
      </c>
      <c r="AI21" s="44" t="str">
        <f t="shared" ca="1" si="1"/>
        <v/>
      </c>
      <c r="AJ21" s="44" t="str">
        <f t="shared" ca="1" si="1"/>
        <v/>
      </c>
      <c r="AL21" s="44">
        <f ca="1">IF(AL20&lt;&gt;"",IF(AND(AL20&lt;60*Simulation!$K$8, AL20+AM21&lt;60*Simulation!$K$8),AL20+AM21,""),"")</f>
        <v>148</v>
      </c>
      <c r="AM21" s="44">
        <f ca="1">IF(AL20&lt;&gt;"",IF(AND(BL20&lt;&gt;"", AN20=BL20),RANDBETWEEN(Simulation!$N$6,Simulation!$P$6),RANDBETWEEN(Simulation!$N$5,Simulation!$P$5)),"")</f>
        <v>17</v>
      </c>
      <c r="AN21" s="44">
        <f t="shared" ca="1" si="65"/>
        <v>8</v>
      </c>
      <c r="AO21" s="44">
        <f t="shared" ca="1" si="19"/>
        <v>1</v>
      </c>
      <c r="AP21" s="27">
        <f t="shared" ca="1" si="20"/>
        <v>0.8287864847199824</v>
      </c>
      <c r="AQ21" s="44">
        <f t="shared" ca="1" si="21"/>
        <v>40</v>
      </c>
      <c r="AR21" s="44" t="str">
        <f ca="1">IF(AL21&lt;&gt;"",VLOOKUP(AQ21,'Players Stats'!$C$88:$D$127,2),"")</f>
        <v>Center</v>
      </c>
      <c r="AS21" s="44" t="str">
        <f ca="1">IF(AL21&lt;&gt;"",VLOOKUP(AQ21,'Players Stats'!$C$88:$E$127,3),"")</f>
        <v>Tiago Splitter</v>
      </c>
      <c r="AT21" s="27">
        <f t="shared" ca="1" si="22"/>
        <v>0.28217243800778713</v>
      </c>
      <c r="AU21" s="44">
        <f ca="1">IF(AL21&lt;&gt;"",VLOOKUP(Final!AQ21-5*(Final!AN21-1),'Players Stats'!$B$136:$J$140,1+AO21),"")</f>
        <v>0.11485000000000001</v>
      </c>
      <c r="AV21" s="44" t="str">
        <f t="shared" ca="1" si="66"/>
        <v>NO</v>
      </c>
      <c r="AW21" s="27">
        <f t="shared" ca="1" si="23"/>
        <v>0.38517822615553199</v>
      </c>
      <c r="AX21" s="44">
        <f ca="1">IF(AL21&lt;&gt;"",IF(AV21="NO",VLOOKUP(AQ21,'Players Stats'!$C$88:$I$127,7),""),"")</f>
        <v>0</v>
      </c>
      <c r="AY21" s="44">
        <f t="shared" ca="1" si="67"/>
        <v>2</v>
      </c>
      <c r="AZ21" s="27">
        <f t="shared" ca="1" si="24"/>
        <v>0.84533979160517114</v>
      </c>
      <c r="BA21" s="44">
        <f ca="1">IF(AV21="NO",VLOOKUP(AQ21,'Players Stats'!$C$88:$H$127,7-Final!AY21),"")</f>
        <v>0.56000000000000005</v>
      </c>
      <c r="BB21" s="44">
        <f t="shared" ca="1" si="68"/>
        <v>0</v>
      </c>
      <c r="BC21" s="27">
        <f t="shared" ca="1" si="25"/>
        <v>0.29946023047918402</v>
      </c>
      <c r="BD21" s="44" t="str">
        <f ca="1">IF(BC21="","",IF(BC21&lt;=VLOOKUP(AQ21,'Players Stats'!$C$88:$L$127,10),"YES","NO"))</f>
        <v>NO</v>
      </c>
      <c r="BE21" s="27" t="str">
        <f t="shared" ca="1" si="26"/>
        <v/>
      </c>
      <c r="BF21" s="44" t="str">
        <f ca="1">IF(BD21="YES",IF(BE21&lt;=VLOOKUP(AQ21,'Players Stats'!$C$88:$H$127,6),1,0),"")</f>
        <v/>
      </c>
      <c r="BG21" s="27" t="str">
        <f t="shared" ca="1" si="27"/>
        <v/>
      </c>
      <c r="BH21" s="44" t="str">
        <f ca="1">IF(AND(BD21="YES",BG21&lt;&gt;""),IF(BG21&lt;=VLOOKUP(AQ21,'Players Stats'!$C$88:$H$127,6),1,0),"")</f>
        <v/>
      </c>
      <c r="BI21" s="27">
        <f t="shared" ca="1" si="28"/>
        <v>0.43646745580579693</v>
      </c>
      <c r="BJ21" s="44" t="str">
        <f ca="1">IF(BI21="","",IF(BI21&lt;=Simulation!$K$7,"YES","NO"))</f>
        <v>NO</v>
      </c>
      <c r="BK21" s="27">
        <f t="shared" ca="1" si="29"/>
        <v>0.1187797250925573</v>
      </c>
      <c r="BL21" s="44">
        <f ca="1">IF(BJ21="NO",IF(BK21&lt;=Simulation!$K$9,AN21,AO21),"")</f>
        <v>8</v>
      </c>
      <c r="BN21" s="44">
        <f t="shared" ca="1" si="30"/>
        <v>6</v>
      </c>
      <c r="BO21" s="6" t="str">
        <f t="shared" ca="1" si="31"/>
        <v>-</v>
      </c>
      <c r="BP21" s="44">
        <f t="shared" ca="1" si="32"/>
        <v>4</v>
      </c>
      <c r="BR21" s="44" t="str">
        <f t="shared" ca="1" si="2"/>
        <v/>
      </c>
      <c r="BS21" s="44" t="str">
        <f t="shared" ca="1" si="2"/>
        <v/>
      </c>
      <c r="BT21" s="44" t="str">
        <f t="shared" ca="1" si="2"/>
        <v/>
      </c>
      <c r="BU21" s="44"/>
      <c r="BV21" s="44">
        <f ca="1">IF(BV20&lt;&gt;"",IF(AND(BV20&lt;60*Simulation!$K$8, BV20+BW21&lt;60*Simulation!$K$8),BV20+BW21,""),"")</f>
        <v>160</v>
      </c>
      <c r="BW21" s="44">
        <f ca="1">IF(BV20&lt;&gt;"",IF(AND(CV20&lt;&gt;"", BX20=CV20),RANDBETWEEN(Simulation!$N$6,Simulation!$P$6),RANDBETWEEN(Simulation!$N$5,Simulation!$P$5)),"")</f>
        <v>15</v>
      </c>
      <c r="BX21" s="44">
        <f t="shared" ca="1" si="69"/>
        <v>1</v>
      </c>
      <c r="BY21" s="44">
        <f t="shared" ca="1" si="33"/>
        <v>8</v>
      </c>
      <c r="BZ21" s="27">
        <f t="shared" ca="1" si="34"/>
        <v>0.74607833600627471</v>
      </c>
      <c r="CA21" s="44">
        <f t="shared" ca="1" si="35"/>
        <v>4</v>
      </c>
      <c r="CB21" s="44" t="str">
        <f ca="1">IF(BV21&lt;&gt;"",VLOOKUP(CA21,'Players Stats'!$C$88:$D$127,2),"")</f>
        <v>Power Forward</v>
      </c>
      <c r="CC21" s="44" t="str">
        <f ca="1">IF(BV21&lt;&gt;"",VLOOKUP(CA21,'Players Stats'!$C$88:$E$127,3),"")</f>
        <v>Shane Battier</v>
      </c>
      <c r="CD21" s="27">
        <f t="shared" ca="1" si="36"/>
        <v>0.36250466344026355</v>
      </c>
      <c r="CE21" s="44">
        <f ca="1">IF(BV21&lt;&gt;"",VLOOKUP(Final!CA21-5*(Final!BX21-1),'Players Stats'!$B$136:$J$140,1+BY21),"")</f>
        <v>0.14340000000000003</v>
      </c>
      <c r="CF21" s="44" t="str">
        <f t="shared" ca="1" si="70"/>
        <v>NO</v>
      </c>
      <c r="CG21" s="27">
        <f t="shared" ca="1" si="37"/>
        <v>0.24617528504504138</v>
      </c>
      <c r="CH21" s="44">
        <f ca="1">IF(BV21&lt;&gt;"",IF(CF21="NO",VLOOKUP(CA21,'Players Stats'!$C$88:$I$127,7),""),"")</f>
        <v>0.46808510638297873</v>
      </c>
      <c r="CI21" s="44">
        <f t="shared" ca="1" si="71"/>
        <v>3</v>
      </c>
      <c r="CJ21" s="27">
        <f t="shared" ca="1" si="38"/>
        <v>0.45045582089077463</v>
      </c>
      <c r="CK21" s="44">
        <f ca="1">IF(CF21="NO",VLOOKUP(CA21,'Players Stats'!$C$88:$H$127,7-Final!CI21),"")</f>
        <v>0.43</v>
      </c>
      <c r="CL21" s="44">
        <f t="shared" ca="1" si="72"/>
        <v>0</v>
      </c>
      <c r="CM21" s="27" t="str">
        <f t="shared" ca="1" si="39"/>
        <v/>
      </c>
      <c r="CN21" s="44" t="str">
        <f ca="1">IF(CM21="","",IF(CM21&lt;=VLOOKUP(CA21,'Players Stats'!$C$88:$L$127,10),"YES","NO"))</f>
        <v/>
      </c>
      <c r="CO21" s="27" t="str">
        <f t="shared" ca="1" si="40"/>
        <v/>
      </c>
      <c r="CP21" s="44" t="str">
        <f ca="1">IF(CN21="YES",IF(CO21&lt;=VLOOKUP(CA21,'Players Stats'!$C$88:$H$127,6),1,0),"")</f>
        <v/>
      </c>
      <c r="CQ21" s="27" t="str">
        <f t="shared" ca="1" si="41"/>
        <v/>
      </c>
      <c r="CR21" s="44" t="str">
        <f ca="1">IF(AND(CN21="YES",CQ21&lt;&gt;""),IF(CQ21&lt;=VLOOKUP(CA21,'Players Stats'!$C$88:$H$127,6),1,0),"")</f>
        <v/>
      </c>
      <c r="CS21" s="27" t="str">
        <f t="shared" ca="1" si="42"/>
        <v/>
      </c>
      <c r="CT21" s="44" t="str">
        <f ca="1">IF(CS21="","",IF(CS21&lt;=Simulation!$K$7,"YES","NO"))</f>
        <v/>
      </c>
      <c r="CU21" s="27" t="str">
        <f t="shared" ca="1" si="43"/>
        <v/>
      </c>
      <c r="CV21" s="44" t="str">
        <f ca="1">IF(CT21="NO",IF(CU21&lt;=Simulation!$K$9,BX21,BY21),"")</f>
        <v/>
      </c>
      <c r="CX21" s="44">
        <f t="shared" ca="1" si="44"/>
        <v>5</v>
      </c>
      <c r="CY21" s="6" t="str">
        <f t="shared" ca="1" si="45"/>
        <v>-</v>
      </c>
      <c r="CZ21" s="44">
        <f t="shared" ca="1" si="46"/>
        <v>6</v>
      </c>
      <c r="DB21" s="44" t="str">
        <f t="shared" ca="1" si="3"/>
        <v/>
      </c>
      <c r="DC21" s="44" t="str">
        <f t="shared" ca="1" si="3"/>
        <v/>
      </c>
      <c r="DD21" s="44" t="str">
        <f t="shared" ca="1" si="3"/>
        <v/>
      </c>
      <c r="DE21" s="44"/>
      <c r="DF21" s="44">
        <f ca="1">IF(DF20&lt;&gt;"",IF(AND(DF20&lt;60*Simulation!$K$8, DF20+DG21&lt;60*Simulation!$K$8),DF20+DG21,""),"")</f>
        <v>149</v>
      </c>
      <c r="DG21" s="44">
        <f ca="1">IF(DF20&lt;&gt;"",IF(AND(EF20&lt;&gt;"", DH20=EF20),RANDBETWEEN(Simulation!$N$6,Simulation!$P$6),RANDBETWEEN(Simulation!$N$5,Simulation!$P$5)),"")</f>
        <v>17</v>
      </c>
      <c r="DH21" s="44">
        <f t="shared" ca="1" si="73"/>
        <v>1</v>
      </c>
      <c r="DI21" s="44">
        <f t="shared" ca="1" si="47"/>
        <v>8</v>
      </c>
      <c r="DJ21" s="27">
        <f t="shared" ca="1" si="48"/>
        <v>0.15584635099349697</v>
      </c>
      <c r="DK21" s="44">
        <f t="shared" ca="1" si="49"/>
        <v>1</v>
      </c>
      <c r="DL21" s="44" t="str">
        <f ca="1">IF(DF21&lt;&gt;"",VLOOKUP(DK21,'Players Stats'!$C$88:$D$127,2),"")</f>
        <v>Point Guard</v>
      </c>
      <c r="DM21" s="44" t="str">
        <f ca="1">IF(DF21&lt;&gt;"",VLOOKUP(DK21,'Players Stats'!$C$88:$E$127,3),"")</f>
        <v>Dwyane Wade</v>
      </c>
      <c r="DN21" s="27">
        <f t="shared" ca="1" si="50"/>
        <v>0.6177146135132684</v>
      </c>
      <c r="DO21" s="44">
        <f ca="1">IF(DF21&lt;&gt;"",VLOOKUP(Final!DK21-5*(Final!DH21-1),'Players Stats'!$B$136:$J$140,1+DI21),"")</f>
        <v>9.7650000000000001E-2</v>
      </c>
      <c r="DP21" s="44" t="str">
        <f t="shared" ca="1" si="74"/>
        <v>NO</v>
      </c>
      <c r="DQ21" s="27">
        <f t="shared" ca="1" si="51"/>
        <v>0.96008242025687052</v>
      </c>
      <c r="DR21" s="44">
        <f ca="1">IF(DF21&lt;&gt;"",IF(DP21="NO",VLOOKUP(DK21,'Players Stats'!$C$88:$I$127,7),""),"")</f>
        <v>5.9523809523809521E-2</v>
      </c>
      <c r="DS21" s="44">
        <f t="shared" ca="1" si="75"/>
        <v>2</v>
      </c>
      <c r="DT21" s="27">
        <f t="shared" ca="1" si="52"/>
        <v>6.3855368311666383E-2</v>
      </c>
      <c r="DU21" s="44">
        <f ca="1">IF(DP21="NO",VLOOKUP(DK21,'Players Stats'!$C$88:$H$127,7-Final!DS21),"")</f>
        <v>0.52100000000000002</v>
      </c>
      <c r="DV21" s="44">
        <f t="shared" ca="1" si="76"/>
        <v>2</v>
      </c>
      <c r="DW21" s="27">
        <f t="shared" ca="1" si="53"/>
        <v>0.16062195712570926</v>
      </c>
      <c r="DX21" s="44" t="str">
        <f ca="1">IF(DW21="","",IF(DW21&lt;=VLOOKUP(DK21,'Players Stats'!$C$88:$L$127,10),"YES","NO"))</f>
        <v>NO</v>
      </c>
      <c r="DY21" s="27" t="str">
        <f t="shared" ca="1" si="54"/>
        <v/>
      </c>
      <c r="DZ21" s="44" t="str">
        <f ca="1">IF(DX21="YES",IF(DY21&lt;=VLOOKUP(DK21,'Players Stats'!$C$88:$H$127,6),1,0),"")</f>
        <v/>
      </c>
      <c r="EA21" s="27" t="str">
        <f t="shared" ca="1" si="55"/>
        <v/>
      </c>
      <c r="EB21" s="44" t="str">
        <f ca="1">IF(AND(DX21="YES",EA21&lt;&gt;""),IF(EA21&lt;=VLOOKUP(DK21,'Players Stats'!$C$88:$H$127,6),1,0),"")</f>
        <v/>
      </c>
      <c r="EC21" s="27" t="str">
        <f t="shared" ca="1" si="56"/>
        <v/>
      </c>
      <c r="ED21" s="44" t="str">
        <f ca="1">IF(EC21="","",IF(EC21&lt;=Simulation!$K$7,"YES","NO"))</f>
        <v/>
      </c>
      <c r="EE21" s="27" t="str">
        <f t="shared" ca="1" si="57"/>
        <v/>
      </c>
      <c r="EF21" s="44" t="str">
        <f ca="1">IF(ED21="NO",IF(EE21&lt;=Simulation!$K$9,DH21,DI21),"")</f>
        <v/>
      </c>
      <c r="EH21" s="44">
        <f t="shared" ca="1" si="58"/>
        <v>6</v>
      </c>
      <c r="EI21" s="6" t="str">
        <f t="shared" ca="1" si="59"/>
        <v>-</v>
      </c>
      <c r="EJ21" s="44">
        <f t="shared" ca="1" si="60"/>
        <v>4</v>
      </c>
      <c r="EL21" s="44" t="str">
        <f t="shared" ca="1" si="4"/>
        <v/>
      </c>
      <c r="EM21" s="44" t="str">
        <f t="shared" ca="1" si="4"/>
        <v/>
      </c>
      <c r="EN21" s="44" t="str">
        <f t="shared" ca="1" si="4"/>
        <v/>
      </c>
    </row>
    <row r="22" spans="2:144">
      <c r="B22" s="44">
        <f ca="1">IF(B21&lt;&gt;"",IF(AND(B21&lt;60*Simulation!$K$8, B21+C22&lt;60*Simulation!$K$8),B21+C22,""),"")</f>
        <v>154</v>
      </c>
      <c r="C22" s="44">
        <f ca="1">IF(B21&lt;&gt;"",IF(AND(AB21&lt;&gt;"", D21=AB21),RANDBETWEEN(Simulation!$N$6,Simulation!$P$6),RANDBETWEEN(Simulation!$N$5,Simulation!$P$5)),"")</f>
        <v>11</v>
      </c>
      <c r="D22" s="44">
        <f t="shared" ca="1" si="61"/>
        <v>8</v>
      </c>
      <c r="E22" s="44">
        <f t="shared" ca="1" si="5"/>
        <v>1</v>
      </c>
      <c r="F22" s="27">
        <f t="shared" ca="1" si="6"/>
        <v>0.16602327266202965</v>
      </c>
      <c r="G22" s="44">
        <f t="shared" ca="1" si="7"/>
        <v>36</v>
      </c>
      <c r="H22" s="44" t="str">
        <f ca="1">IF(B22&lt;&gt;"",VLOOKUP(G22,'Players Stats'!$C$88:$D$127,2),"")</f>
        <v>Point Guard</v>
      </c>
      <c r="I22" s="44" t="str">
        <f ca="1">IF(B22&lt;&gt;"",VLOOKUP(G22,'Players Stats'!$C$88:$E$127,3),"")</f>
        <v>Danny Green</v>
      </c>
      <c r="J22" s="27">
        <f t="shared" ca="1" si="8"/>
        <v>9.4656527327944273E-2</v>
      </c>
      <c r="K22" s="44">
        <f ca="1">IF(B22&lt;&gt;"",VLOOKUP(Final!G22-5*(Final!D22-1),'Players Stats'!$B$136:$J$140,1+E22),"")</f>
        <v>0.13875000000000001</v>
      </c>
      <c r="L22" s="44" t="str">
        <f t="shared" ca="1" si="62"/>
        <v>YES</v>
      </c>
      <c r="M22" s="27" t="str">
        <f t="shared" ca="1" si="9"/>
        <v/>
      </c>
      <c r="N22" s="44" t="str">
        <f ca="1">IF(B22&lt;&gt;"",IF(L22="NO",VLOOKUP(G22,'Players Stats'!$C$88:$I$127,7),""),"")</f>
        <v/>
      </c>
      <c r="O22" s="44" t="str">
        <f t="shared" ca="1" si="63"/>
        <v/>
      </c>
      <c r="P22" s="27" t="str">
        <f t="shared" ca="1" si="10"/>
        <v/>
      </c>
      <c r="Q22" s="44" t="str">
        <f ca="1">IF(L22="NO",VLOOKUP(G22,'Players Stats'!$C$88:$H$127,7-Final!O22),"")</f>
        <v/>
      </c>
      <c r="R22" s="44" t="str">
        <f t="shared" ca="1" si="64"/>
        <v/>
      </c>
      <c r="S22" s="27" t="str">
        <f t="shared" ca="1" si="11"/>
        <v/>
      </c>
      <c r="T22" s="44" t="str">
        <f ca="1">IF(S22="","",IF(S22&lt;=VLOOKUP(G22,'Players Stats'!$C$88:$L$127,10),"YES","NO"))</f>
        <v/>
      </c>
      <c r="U22" s="27" t="str">
        <f t="shared" ca="1" si="12"/>
        <v/>
      </c>
      <c r="V22" s="44" t="str">
        <f ca="1">IF(T22="YES",IF(U22&lt;=VLOOKUP(G22,'Players Stats'!$C$88:$H$127,6),1,0),"")</f>
        <v/>
      </c>
      <c r="W22" s="27" t="str">
        <f t="shared" ca="1" si="13"/>
        <v/>
      </c>
      <c r="X22" s="44" t="str">
        <f ca="1">IF(AND(T22="YES",W22&lt;&gt;""),IF(W22&lt;=VLOOKUP(G22,'Players Stats'!$C$88:$H$127,6),1,0),"")</f>
        <v/>
      </c>
      <c r="Y22" s="27" t="str">
        <f t="shared" ca="1" si="14"/>
        <v/>
      </c>
      <c r="Z22" s="44" t="str">
        <f ca="1">IF(Y22="","",IF(Y22&lt;=Simulation!$K$7,"YES","NO"))</f>
        <v/>
      </c>
      <c r="AA22" s="27" t="str">
        <f t="shared" ca="1" si="15"/>
        <v/>
      </c>
      <c r="AB22" s="44" t="str">
        <f ca="1">IF(Z22="NO",IF(AA22&lt;=Simulation!$K$9,D22,E22),"")</f>
        <v/>
      </c>
      <c r="AD22" s="44">
        <f t="shared" ca="1" si="16"/>
        <v>8</v>
      </c>
      <c r="AE22" s="6" t="str">
        <f t="shared" ca="1" si="17"/>
        <v>-</v>
      </c>
      <c r="AF22" s="44">
        <f t="shared" ca="1" si="18"/>
        <v>2</v>
      </c>
      <c r="AH22" s="44" t="str">
        <f t="shared" ca="1" si="1"/>
        <v/>
      </c>
      <c r="AI22" s="44" t="str">
        <f t="shared" ca="1" si="1"/>
        <v/>
      </c>
      <c r="AJ22" s="44" t="str">
        <f t="shared" ca="1" si="1"/>
        <v/>
      </c>
      <c r="AL22" s="44">
        <f ca="1">IF(AL21&lt;&gt;"",IF(AND(AL21&lt;60*Simulation!$K$8, AL21+AM22&lt;60*Simulation!$K$8),AL21+AM22,""),"")</f>
        <v>165</v>
      </c>
      <c r="AM22" s="44">
        <f ca="1">IF(AL21&lt;&gt;"",IF(AND(BL21&lt;&gt;"", AN21=BL21),RANDBETWEEN(Simulation!$N$6,Simulation!$P$6),RANDBETWEEN(Simulation!$N$5,Simulation!$P$5)),"")</f>
        <v>17</v>
      </c>
      <c r="AN22" s="44">
        <f t="shared" ca="1" si="65"/>
        <v>8</v>
      </c>
      <c r="AO22" s="44">
        <f t="shared" ca="1" si="19"/>
        <v>1</v>
      </c>
      <c r="AP22" s="27">
        <f t="shared" ca="1" si="20"/>
        <v>0.28562445343997156</v>
      </c>
      <c r="AQ22" s="44">
        <f t="shared" ca="1" si="21"/>
        <v>37</v>
      </c>
      <c r="AR22" s="44" t="str">
        <f ca="1">IF(AL22&lt;&gt;"",VLOOKUP(AQ22,'Players Stats'!$C$88:$D$127,2),"")</f>
        <v>Shooting Guard</v>
      </c>
      <c r="AS22" s="44" t="str">
        <f ca="1">IF(AL22&lt;&gt;"",VLOOKUP(AQ22,'Players Stats'!$C$88:$E$127,3),"")</f>
        <v>Tony Parker</v>
      </c>
      <c r="AT22" s="27">
        <f t="shared" ca="1" si="22"/>
        <v>0.14222813801864309</v>
      </c>
      <c r="AU22" s="44">
        <f ca="1">IF(AL22&lt;&gt;"",VLOOKUP(Final!AQ22-5*(Final!AN22-1),'Players Stats'!$B$136:$J$140,1+AO22),"")</f>
        <v>5.305E-2</v>
      </c>
      <c r="AV22" s="44" t="str">
        <f t="shared" ca="1" si="66"/>
        <v>NO</v>
      </c>
      <c r="AW22" s="27">
        <f t="shared" ca="1" si="23"/>
        <v>0.7675443563064358</v>
      </c>
      <c r="AX22" s="44">
        <f ca="1">IF(AL22&lt;&gt;"",IF(AV22="NO",VLOOKUP(AQ22,'Players Stats'!$C$88:$I$127,7),""),"")</f>
        <v>6.2111801242236017E-2</v>
      </c>
      <c r="AY22" s="44">
        <f t="shared" ca="1" si="67"/>
        <v>2</v>
      </c>
      <c r="AZ22" s="27">
        <f t="shared" ca="1" si="24"/>
        <v>0.1586185510571948</v>
      </c>
      <c r="BA22" s="44">
        <f ca="1">IF(AV22="NO",VLOOKUP(AQ22,'Players Stats'!$C$88:$H$127,7-Final!AY22),"")</f>
        <v>0.52200000000000002</v>
      </c>
      <c r="BB22" s="44">
        <f t="shared" ca="1" si="68"/>
        <v>2</v>
      </c>
      <c r="BC22" s="27">
        <f t="shared" ca="1" si="25"/>
        <v>0.52541969164715308</v>
      </c>
      <c r="BD22" s="44" t="str">
        <f ca="1">IF(BC22="","",IF(BC22&lt;=VLOOKUP(AQ22,'Players Stats'!$C$88:$L$127,10),"YES","NO"))</f>
        <v>NO</v>
      </c>
      <c r="BE22" s="27" t="str">
        <f t="shared" ca="1" si="26"/>
        <v/>
      </c>
      <c r="BF22" s="44" t="str">
        <f ca="1">IF(BD22="YES",IF(BE22&lt;=VLOOKUP(AQ22,'Players Stats'!$C$88:$H$127,6),1,0),"")</f>
        <v/>
      </c>
      <c r="BG22" s="27" t="str">
        <f t="shared" ca="1" si="27"/>
        <v/>
      </c>
      <c r="BH22" s="44" t="str">
        <f ca="1">IF(AND(BD22="YES",BG22&lt;&gt;""),IF(BG22&lt;=VLOOKUP(AQ22,'Players Stats'!$C$88:$H$127,6),1,0),"")</f>
        <v/>
      </c>
      <c r="BI22" s="27" t="str">
        <f t="shared" ca="1" si="28"/>
        <v/>
      </c>
      <c r="BJ22" s="44" t="str">
        <f ca="1">IF(BI22="","",IF(BI22&lt;=Simulation!$K$7,"YES","NO"))</f>
        <v/>
      </c>
      <c r="BK22" s="27" t="str">
        <f t="shared" ca="1" si="29"/>
        <v/>
      </c>
      <c r="BL22" s="44" t="str">
        <f ca="1">IF(BJ22="NO",IF(BK22&lt;=Simulation!$K$9,AN22,AO22),"")</f>
        <v/>
      </c>
      <c r="BN22" s="44">
        <f t="shared" ca="1" si="30"/>
        <v>6</v>
      </c>
      <c r="BO22" s="6" t="str">
        <f t="shared" ca="1" si="31"/>
        <v>-</v>
      </c>
      <c r="BP22" s="44">
        <f t="shared" ca="1" si="32"/>
        <v>6</v>
      </c>
      <c r="BR22" s="44" t="str">
        <f t="shared" ca="1" si="2"/>
        <v/>
      </c>
      <c r="BS22" s="44" t="str">
        <f t="shared" ca="1" si="2"/>
        <v/>
      </c>
      <c r="BT22" s="44" t="str">
        <f t="shared" ca="1" si="2"/>
        <v/>
      </c>
      <c r="BU22" s="44"/>
      <c r="BV22" s="44">
        <f ca="1">IF(BV21&lt;&gt;"",IF(AND(BV21&lt;60*Simulation!$K$8, BV21+BW22&lt;60*Simulation!$K$8),BV21+BW22,""),"")</f>
        <v>176</v>
      </c>
      <c r="BW22" s="44">
        <f ca="1">IF(BV21&lt;&gt;"",IF(AND(CV21&lt;&gt;"", BX21=CV21),RANDBETWEEN(Simulation!$N$6,Simulation!$P$6),RANDBETWEEN(Simulation!$N$5,Simulation!$P$5)),"")</f>
        <v>16</v>
      </c>
      <c r="BX22" s="44">
        <f t="shared" ca="1" si="69"/>
        <v>8</v>
      </c>
      <c r="BY22" s="44">
        <f t="shared" ca="1" si="33"/>
        <v>1</v>
      </c>
      <c r="BZ22" s="27">
        <f t="shared" ca="1" si="34"/>
        <v>5.8846202711043682E-2</v>
      </c>
      <c r="CA22" s="44">
        <f t="shared" ca="1" si="35"/>
        <v>36</v>
      </c>
      <c r="CB22" s="44" t="str">
        <f ca="1">IF(BV22&lt;&gt;"",VLOOKUP(CA22,'Players Stats'!$C$88:$D$127,2),"")</f>
        <v>Point Guard</v>
      </c>
      <c r="CC22" s="44" t="str">
        <f ca="1">IF(BV22&lt;&gt;"",VLOOKUP(CA22,'Players Stats'!$C$88:$E$127,3),"")</f>
        <v>Danny Green</v>
      </c>
      <c r="CD22" s="27">
        <f t="shared" ca="1" si="36"/>
        <v>0.42798694832762707</v>
      </c>
      <c r="CE22" s="44">
        <f ca="1">IF(BV22&lt;&gt;"",VLOOKUP(Final!CA22-5*(Final!BX22-1),'Players Stats'!$B$136:$J$140,1+BY22),"")</f>
        <v>0.13875000000000001</v>
      </c>
      <c r="CF22" s="44" t="str">
        <f t="shared" ca="1" si="70"/>
        <v>NO</v>
      </c>
      <c r="CG22" s="27">
        <f t="shared" ca="1" si="37"/>
        <v>0.95908564290418408</v>
      </c>
      <c r="CH22" s="44">
        <f ca="1">IF(BV22&lt;&gt;"",IF(CF22="NO",VLOOKUP(CA22,'Players Stats'!$C$88:$I$127,7),""),"")</f>
        <v>0.38518518518518519</v>
      </c>
      <c r="CI22" s="44">
        <f t="shared" ca="1" si="71"/>
        <v>2</v>
      </c>
      <c r="CJ22" s="27">
        <f t="shared" ca="1" si="38"/>
        <v>0.81443760236230045</v>
      </c>
      <c r="CK22" s="44">
        <f ca="1">IF(CF22="NO",VLOOKUP(CA22,'Players Stats'!$C$88:$H$127,7-Final!CI22),"")</f>
        <v>0.44800000000000001</v>
      </c>
      <c r="CL22" s="44">
        <f t="shared" ca="1" si="72"/>
        <v>0</v>
      </c>
      <c r="CM22" s="27">
        <f t="shared" ca="1" si="39"/>
        <v>0.56911402037678116</v>
      </c>
      <c r="CN22" s="44" t="str">
        <f ca="1">IF(CM22="","",IF(CM22&lt;=VLOOKUP(CA22,'Players Stats'!$C$88:$L$127,10),"YES","NO"))</f>
        <v>NO</v>
      </c>
      <c r="CO22" s="27" t="str">
        <f t="shared" ca="1" si="40"/>
        <v/>
      </c>
      <c r="CP22" s="44" t="str">
        <f ca="1">IF(CN22="YES",IF(CO22&lt;=VLOOKUP(CA22,'Players Stats'!$C$88:$H$127,6),1,0),"")</f>
        <v/>
      </c>
      <c r="CQ22" s="27" t="str">
        <f t="shared" ca="1" si="41"/>
        <v/>
      </c>
      <c r="CR22" s="44" t="str">
        <f ca="1">IF(AND(CN22="YES",CQ22&lt;&gt;""),IF(CQ22&lt;=VLOOKUP(CA22,'Players Stats'!$C$88:$H$127,6),1,0),"")</f>
        <v/>
      </c>
      <c r="CS22" s="27">
        <f t="shared" ca="1" si="42"/>
        <v>9.3139725442155652E-2</v>
      </c>
      <c r="CT22" s="44" t="str">
        <f ca="1">IF(CS22="","",IF(CS22&lt;=Simulation!$K$7,"YES","NO"))</f>
        <v>NO</v>
      </c>
      <c r="CU22" s="27">
        <f t="shared" ca="1" si="43"/>
        <v>0.49494116787829656</v>
      </c>
      <c r="CV22" s="44">
        <f ca="1">IF(CT22="NO",IF(CU22&lt;=Simulation!$K$9,BX22,BY22),"")</f>
        <v>1</v>
      </c>
      <c r="CX22" s="44">
        <f t="shared" ca="1" si="44"/>
        <v>5</v>
      </c>
      <c r="CY22" s="6" t="str">
        <f t="shared" ca="1" si="45"/>
        <v>-</v>
      </c>
      <c r="CZ22" s="44">
        <f t="shared" ca="1" si="46"/>
        <v>6</v>
      </c>
      <c r="DB22" s="44" t="str">
        <f t="shared" ca="1" si="3"/>
        <v/>
      </c>
      <c r="DC22" s="44" t="str">
        <f t="shared" ca="1" si="3"/>
        <v/>
      </c>
      <c r="DD22" s="44" t="str">
        <f t="shared" ca="1" si="3"/>
        <v/>
      </c>
      <c r="DE22" s="44"/>
      <c r="DF22" s="44">
        <f ca="1">IF(DF21&lt;&gt;"",IF(AND(DF21&lt;60*Simulation!$K$8, DF21+DG22&lt;60*Simulation!$K$8),DF21+DG22,""),"")</f>
        <v>164</v>
      </c>
      <c r="DG22" s="44">
        <f ca="1">IF(DF21&lt;&gt;"",IF(AND(EF21&lt;&gt;"", DH21=EF21),RANDBETWEEN(Simulation!$N$6,Simulation!$P$6),RANDBETWEEN(Simulation!$N$5,Simulation!$P$5)),"")</f>
        <v>15</v>
      </c>
      <c r="DH22" s="44">
        <f t="shared" ca="1" si="73"/>
        <v>8</v>
      </c>
      <c r="DI22" s="44">
        <f t="shared" ca="1" si="47"/>
        <v>1</v>
      </c>
      <c r="DJ22" s="27">
        <f t="shared" ca="1" si="48"/>
        <v>0.82449360233255775</v>
      </c>
      <c r="DK22" s="44">
        <f t="shared" ca="1" si="49"/>
        <v>40</v>
      </c>
      <c r="DL22" s="44" t="str">
        <f ca="1">IF(DF22&lt;&gt;"",VLOOKUP(DK22,'Players Stats'!$C$88:$D$127,2),"")</f>
        <v>Center</v>
      </c>
      <c r="DM22" s="44" t="str">
        <f ca="1">IF(DF22&lt;&gt;"",VLOOKUP(DK22,'Players Stats'!$C$88:$E$127,3),"")</f>
        <v>Tiago Splitter</v>
      </c>
      <c r="DN22" s="27">
        <f t="shared" ca="1" si="50"/>
        <v>0.15037963882039962</v>
      </c>
      <c r="DO22" s="44">
        <f ca="1">IF(DF22&lt;&gt;"",VLOOKUP(Final!DK22-5*(Final!DH22-1),'Players Stats'!$B$136:$J$140,1+DI22),"")</f>
        <v>0.11485000000000001</v>
      </c>
      <c r="DP22" s="44" t="str">
        <f t="shared" ca="1" si="74"/>
        <v>NO</v>
      </c>
      <c r="DQ22" s="27">
        <f t="shared" ca="1" si="51"/>
        <v>0.55134405869817538</v>
      </c>
      <c r="DR22" s="44">
        <f ca="1">IF(DF22&lt;&gt;"",IF(DP22="NO",VLOOKUP(DK22,'Players Stats'!$C$88:$I$127,7),""),"")</f>
        <v>0</v>
      </c>
      <c r="DS22" s="44">
        <f t="shared" ca="1" si="75"/>
        <v>2</v>
      </c>
      <c r="DT22" s="27">
        <f t="shared" ca="1" si="52"/>
        <v>0.69963242927050362</v>
      </c>
      <c r="DU22" s="44">
        <f ca="1">IF(DP22="NO",VLOOKUP(DK22,'Players Stats'!$C$88:$H$127,7-Final!DS22),"")</f>
        <v>0.56000000000000005</v>
      </c>
      <c r="DV22" s="44">
        <f t="shared" ca="1" si="76"/>
        <v>0</v>
      </c>
      <c r="DW22" s="27">
        <f t="shared" ca="1" si="53"/>
        <v>0.41717932994081408</v>
      </c>
      <c r="DX22" s="44" t="str">
        <f ca="1">IF(DW22="","",IF(DW22&lt;=VLOOKUP(DK22,'Players Stats'!$C$88:$L$127,10),"YES","NO"))</f>
        <v>NO</v>
      </c>
      <c r="DY22" s="27" t="str">
        <f t="shared" ca="1" si="54"/>
        <v/>
      </c>
      <c r="DZ22" s="44" t="str">
        <f ca="1">IF(DX22="YES",IF(DY22&lt;=VLOOKUP(DK22,'Players Stats'!$C$88:$H$127,6),1,0),"")</f>
        <v/>
      </c>
      <c r="EA22" s="27" t="str">
        <f t="shared" ca="1" si="55"/>
        <v/>
      </c>
      <c r="EB22" s="44" t="str">
        <f ca="1">IF(AND(DX22="YES",EA22&lt;&gt;""),IF(EA22&lt;=VLOOKUP(DK22,'Players Stats'!$C$88:$H$127,6),1,0),"")</f>
        <v/>
      </c>
      <c r="EC22" s="27">
        <f t="shared" ca="1" si="56"/>
        <v>0.25986735196095512</v>
      </c>
      <c r="ED22" s="44" t="str">
        <f ca="1">IF(EC22="","",IF(EC22&lt;=Simulation!$K$7,"YES","NO"))</f>
        <v>NO</v>
      </c>
      <c r="EE22" s="27">
        <f t="shared" ca="1" si="57"/>
        <v>0.55610677849703272</v>
      </c>
      <c r="EF22" s="44">
        <f ca="1">IF(ED22="NO",IF(EE22&lt;=Simulation!$K$9,DH22,DI22),"")</f>
        <v>1</v>
      </c>
      <c r="EH22" s="44">
        <f t="shared" ca="1" si="58"/>
        <v>6</v>
      </c>
      <c r="EI22" s="6" t="str">
        <f t="shared" ca="1" si="59"/>
        <v>-</v>
      </c>
      <c r="EJ22" s="44">
        <f t="shared" ca="1" si="60"/>
        <v>4</v>
      </c>
      <c r="EL22" s="44" t="str">
        <f t="shared" ca="1" si="4"/>
        <v/>
      </c>
      <c r="EM22" s="44" t="str">
        <f t="shared" ca="1" si="4"/>
        <v/>
      </c>
      <c r="EN22" s="44" t="str">
        <f t="shared" ca="1" si="4"/>
        <v/>
      </c>
    </row>
    <row r="23" spans="2:144">
      <c r="B23" s="44">
        <f ca="1">IF(B22&lt;&gt;"",IF(AND(B22&lt;60*Simulation!$K$8, B22+C23&lt;60*Simulation!$K$8),B22+C23,""),"")</f>
        <v>167</v>
      </c>
      <c r="C23" s="44">
        <f ca="1">IF(B22&lt;&gt;"",IF(AND(AB22&lt;&gt;"", D22=AB22),RANDBETWEEN(Simulation!$N$6,Simulation!$P$6),RANDBETWEEN(Simulation!$N$5,Simulation!$P$5)),"")</f>
        <v>13</v>
      </c>
      <c r="D23" s="44">
        <f t="shared" ca="1" si="61"/>
        <v>1</v>
      </c>
      <c r="E23" s="44">
        <f t="shared" ca="1" si="5"/>
        <v>8</v>
      </c>
      <c r="F23" s="27">
        <f t="shared" ca="1" si="6"/>
        <v>0.39532847736909493</v>
      </c>
      <c r="G23" s="44">
        <f t="shared" ca="1" si="7"/>
        <v>2</v>
      </c>
      <c r="H23" s="44" t="str">
        <f ca="1">IF(B23&lt;&gt;"",VLOOKUP(G23,'Players Stats'!$C$88:$D$127,2),"")</f>
        <v>Shooting Guard</v>
      </c>
      <c r="I23" s="44" t="str">
        <f ca="1">IF(B23&lt;&gt;"",VLOOKUP(G23,'Players Stats'!$C$88:$E$127,3),"")</f>
        <v>Ray Allen</v>
      </c>
      <c r="J23" s="27">
        <f t="shared" ca="1" si="8"/>
        <v>0.38482617464793978</v>
      </c>
      <c r="K23" s="44">
        <f ca="1">IF(B23&lt;&gt;"",VLOOKUP(Final!G23-5*(Final!D23-1),'Players Stats'!$B$136:$J$140,1+E23),"")</f>
        <v>4.4549999999999999E-2</v>
      </c>
      <c r="L23" s="44" t="str">
        <f t="shared" ca="1" si="62"/>
        <v>NO</v>
      </c>
      <c r="M23" s="27">
        <f t="shared" ca="1" si="9"/>
        <v>0.48667944035281741</v>
      </c>
      <c r="N23" s="44">
        <f ca="1">IF(B23&lt;&gt;"",IF(L23="NO",VLOOKUP(G23,'Players Stats'!$C$88:$I$127,7),""),"")</f>
        <v>0.33870967741935487</v>
      </c>
      <c r="O23" s="44">
        <f t="shared" ca="1" si="63"/>
        <v>2</v>
      </c>
      <c r="P23" s="27">
        <f t="shared" ca="1" si="10"/>
        <v>0.71409011194064154</v>
      </c>
      <c r="Q23" s="44">
        <f ca="1">IF(L23="NO",VLOOKUP(G23,'Players Stats'!$C$88:$H$127,7-Final!O23),"")</f>
        <v>0.44900000000000001</v>
      </c>
      <c r="R23" s="44">
        <f t="shared" ca="1" si="64"/>
        <v>0</v>
      </c>
      <c r="S23" s="27">
        <f t="shared" ca="1" si="11"/>
        <v>0.62861444080867757</v>
      </c>
      <c r="T23" s="44" t="str">
        <f ca="1">IF(S23="","",IF(S23&lt;=VLOOKUP(G23,'Players Stats'!$C$88:$L$127,10),"YES","NO"))</f>
        <v>NO</v>
      </c>
      <c r="U23" s="27" t="str">
        <f t="shared" ca="1" si="12"/>
        <v/>
      </c>
      <c r="V23" s="44" t="str">
        <f ca="1">IF(T23="YES",IF(U23&lt;=VLOOKUP(G23,'Players Stats'!$C$88:$H$127,6),1,0),"")</f>
        <v/>
      </c>
      <c r="W23" s="27" t="str">
        <f t="shared" ca="1" si="13"/>
        <v/>
      </c>
      <c r="X23" s="44" t="str">
        <f ca="1">IF(AND(T23="YES",W23&lt;&gt;""),IF(W23&lt;=VLOOKUP(G23,'Players Stats'!$C$88:$H$127,6),1,0),"")</f>
        <v/>
      </c>
      <c r="Y23" s="27">
        <f t="shared" ca="1" si="14"/>
        <v>0.16414940471488237</v>
      </c>
      <c r="Z23" s="44" t="str">
        <f ca="1">IF(Y23="","",IF(Y23&lt;=Simulation!$K$7,"YES","NO"))</f>
        <v>NO</v>
      </c>
      <c r="AA23" s="27">
        <f t="shared" ca="1" si="15"/>
        <v>5.7804286903967994E-2</v>
      </c>
      <c r="AB23" s="44">
        <f ca="1">IF(Z23="NO",IF(AA23&lt;=Simulation!$K$9,D23,E23),"")</f>
        <v>1</v>
      </c>
      <c r="AD23" s="44">
        <f t="shared" ca="1" si="16"/>
        <v>8</v>
      </c>
      <c r="AE23" s="6" t="str">
        <f t="shared" ca="1" si="17"/>
        <v>-</v>
      </c>
      <c r="AF23" s="44">
        <f t="shared" ca="1" si="18"/>
        <v>2</v>
      </c>
      <c r="AH23" s="44" t="str">
        <f t="shared" ca="1" si="1"/>
        <v/>
      </c>
      <c r="AI23" s="44" t="str">
        <f t="shared" ca="1" si="1"/>
        <v/>
      </c>
      <c r="AJ23" s="44" t="str">
        <f t="shared" ca="1" si="1"/>
        <v/>
      </c>
      <c r="AL23" s="44">
        <f ca="1">IF(AL22&lt;&gt;"",IF(AND(AL22&lt;60*Simulation!$K$8, AL22+AM23&lt;60*Simulation!$K$8),AL22+AM23,""),"")</f>
        <v>186</v>
      </c>
      <c r="AM23" s="44">
        <f ca="1">IF(AL22&lt;&gt;"",IF(AND(BL22&lt;&gt;"", AN22=BL22),RANDBETWEEN(Simulation!$N$6,Simulation!$P$6),RANDBETWEEN(Simulation!$N$5,Simulation!$P$5)),"")</f>
        <v>21</v>
      </c>
      <c r="AN23" s="44">
        <f t="shared" ca="1" si="65"/>
        <v>1</v>
      </c>
      <c r="AO23" s="44">
        <f t="shared" ca="1" si="19"/>
        <v>8</v>
      </c>
      <c r="AP23" s="27">
        <f t="shared" ca="1" si="20"/>
        <v>0.4803478651052574</v>
      </c>
      <c r="AQ23" s="44">
        <f t="shared" ca="1" si="21"/>
        <v>3</v>
      </c>
      <c r="AR23" s="44" t="str">
        <f ca="1">IF(AL23&lt;&gt;"",VLOOKUP(AQ23,'Players Stats'!$C$88:$D$127,2),"")</f>
        <v>Small Forward</v>
      </c>
      <c r="AS23" s="44" t="str">
        <f ca="1">IF(AL23&lt;&gt;"",VLOOKUP(AQ23,'Players Stats'!$C$88:$E$127,3),"")</f>
        <v>LeBron James</v>
      </c>
      <c r="AT23" s="27">
        <f t="shared" ca="1" si="22"/>
        <v>3.3832316644433535E-2</v>
      </c>
      <c r="AU23" s="44">
        <f ca="1">IF(AL23&lt;&gt;"",VLOOKUP(Final!AQ23-5*(Final!AN23-1),'Players Stats'!$B$136:$J$140,1+AO23),"")</f>
        <v>0.123</v>
      </c>
      <c r="AV23" s="44" t="str">
        <f t="shared" ca="1" si="66"/>
        <v>YES</v>
      </c>
      <c r="AW23" s="27" t="str">
        <f t="shared" ca="1" si="23"/>
        <v/>
      </c>
      <c r="AX23" s="44" t="str">
        <f ca="1">IF(AL23&lt;&gt;"",IF(AV23="NO",VLOOKUP(AQ23,'Players Stats'!$C$88:$I$127,7),""),"")</f>
        <v/>
      </c>
      <c r="AY23" s="44" t="str">
        <f t="shared" ca="1" si="67"/>
        <v/>
      </c>
      <c r="AZ23" s="27" t="str">
        <f t="shared" ca="1" si="24"/>
        <v/>
      </c>
      <c r="BA23" s="44" t="str">
        <f ca="1">IF(AV23="NO",VLOOKUP(AQ23,'Players Stats'!$C$88:$H$127,7-Final!AY23),"")</f>
        <v/>
      </c>
      <c r="BB23" s="44" t="str">
        <f t="shared" ca="1" si="68"/>
        <v/>
      </c>
      <c r="BC23" s="27" t="str">
        <f t="shared" ca="1" si="25"/>
        <v/>
      </c>
      <c r="BD23" s="44" t="str">
        <f ca="1">IF(BC23="","",IF(BC23&lt;=VLOOKUP(AQ23,'Players Stats'!$C$88:$L$127,10),"YES","NO"))</f>
        <v/>
      </c>
      <c r="BE23" s="27" t="str">
        <f t="shared" ca="1" si="26"/>
        <v/>
      </c>
      <c r="BF23" s="44" t="str">
        <f ca="1">IF(BD23="YES",IF(BE23&lt;=VLOOKUP(AQ23,'Players Stats'!$C$88:$H$127,6),1,0),"")</f>
        <v/>
      </c>
      <c r="BG23" s="27" t="str">
        <f t="shared" ca="1" si="27"/>
        <v/>
      </c>
      <c r="BH23" s="44" t="str">
        <f ca="1">IF(AND(BD23="YES",BG23&lt;&gt;""),IF(BG23&lt;=VLOOKUP(AQ23,'Players Stats'!$C$88:$H$127,6),1,0),"")</f>
        <v/>
      </c>
      <c r="BI23" s="27" t="str">
        <f t="shared" ca="1" si="28"/>
        <v/>
      </c>
      <c r="BJ23" s="44" t="str">
        <f ca="1">IF(BI23="","",IF(BI23&lt;=Simulation!$K$7,"YES","NO"))</f>
        <v/>
      </c>
      <c r="BK23" s="27" t="str">
        <f t="shared" ca="1" si="29"/>
        <v/>
      </c>
      <c r="BL23" s="44" t="str">
        <f ca="1">IF(BJ23="NO",IF(BK23&lt;=Simulation!$K$9,AN23,AO23),"")</f>
        <v/>
      </c>
      <c r="BN23" s="44">
        <f t="shared" ca="1" si="30"/>
        <v>6</v>
      </c>
      <c r="BO23" s="6" t="str">
        <f t="shared" ca="1" si="31"/>
        <v>-</v>
      </c>
      <c r="BP23" s="44">
        <f t="shared" ca="1" si="32"/>
        <v>6</v>
      </c>
      <c r="BR23" s="44" t="str">
        <f t="shared" ca="1" si="2"/>
        <v/>
      </c>
      <c r="BS23" s="44" t="str">
        <f t="shared" ca="1" si="2"/>
        <v/>
      </c>
      <c r="BT23" s="44" t="str">
        <f t="shared" ca="1" si="2"/>
        <v/>
      </c>
      <c r="BU23" s="44"/>
      <c r="BV23" s="44">
        <f ca="1">IF(BV22&lt;&gt;"",IF(AND(BV22&lt;60*Simulation!$K$8, BV22+BW23&lt;60*Simulation!$K$8),BV22+BW23,""),"")</f>
        <v>187</v>
      </c>
      <c r="BW23" s="44">
        <f ca="1">IF(BV22&lt;&gt;"",IF(AND(CV22&lt;&gt;"", BX22=CV22),RANDBETWEEN(Simulation!$N$6,Simulation!$P$6),RANDBETWEEN(Simulation!$N$5,Simulation!$P$5)),"")</f>
        <v>11</v>
      </c>
      <c r="BX23" s="44">
        <f t="shared" ca="1" si="69"/>
        <v>1</v>
      </c>
      <c r="BY23" s="44">
        <f t="shared" ca="1" si="33"/>
        <v>8</v>
      </c>
      <c r="BZ23" s="27">
        <f t="shared" ca="1" si="34"/>
        <v>6.7247303867807418E-2</v>
      </c>
      <c r="CA23" s="44">
        <f t="shared" ca="1" si="35"/>
        <v>1</v>
      </c>
      <c r="CB23" s="44" t="str">
        <f ca="1">IF(BV23&lt;&gt;"",VLOOKUP(CA23,'Players Stats'!$C$88:$D$127,2),"")</f>
        <v>Point Guard</v>
      </c>
      <c r="CC23" s="44" t="str">
        <f ca="1">IF(BV23&lt;&gt;"",VLOOKUP(CA23,'Players Stats'!$C$88:$E$127,3),"")</f>
        <v>Dwyane Wade</v>
      </c>
      <c r="CD23" s="27">
        <f t="shared" ca="1" si="36"/>
        <v>0.37022607228463189</v>
      </c>
      <c r="CE23" s="44">
        <f ca="1">IF(BV23&lt;&gt;"",VLOOKUP(Final!CA23-5*(Final!BX23-1),'Players Stats'!$B$136:$J$140,1+BY23),"")</f>
        <v>9.7650000000000001E-2</v>
      </c>
      <c r="CF23" s="44" t="str">
        <f t="shared" ca="1" si="70"/>
        <v>NO</v>
      </c>
      <c r="CG23" s="27">
        <f t="shared" ca="1" si="37"/>
        <v>0.34599723395701321</v>
      </c>
      <c r="CH23" s="44">
        <f ca="1">IF(BV23&lt;&gt;"",IF(CF23="NO",VLOOKUP(CA23,'Players Stats'!$C$88:$I$127,7),""),"")</f>
        <v>5.9523809523809521E-2</v>
      </c>
      <c r="CI23" s="44">
        <f t="shared" ca="1" si="71"/>
        <v>2</v>
      </c>
      <c r="CJ23" s="27">
        <f t="shared" ca="1" si="38"/>
        <v>0.31488031102870873</v>
      </c>
      <c r="CK23" s="44">
        <f ca="1">IF(CF23="NO",VLOOKUP(CA23,'Players Stats'!$C$88:$H$127,7-Final!CI23),"")</f>
        <v>0.52100000000000002</v>
      </c>
      <c r="CL23" s="44">
        <f t="shared" ca="1" si="72"/>
        <v>2</v>
      </c>
      <c r="CM23" s="27">
        <f t="shared" ca="1" si="39"/>
        <v>0.57520629514625143</v>
      </c>
      <c r="CN23" s="44" t="str">
        <f ca="1">IF(CM23="","",IF(CM23&lt;=VLOOKUP(CA23,'Players Stats'!$C$88:$L$127,10),"YES","NO"))</f>
        <v>NO</v>
      </c>
      <c r="CO23" s="27" t="str">
        <f t="shared" ca="1" si="40"/>
        <v/>
      </c>
      <c r="CP23" s="44" t="str">
        <f ca="1">IF(CN23="YES",IF(CO23&lt;=VLOOKUP(CA23,'Players Stats'!$C$88:$H$127,6),1,0),"")</f>
        <v/>
      </c>
      <c r="CQ23" s="27" t="str">
        <f t="shared" ca="1" si="41"/>
        <v/>
      </c>
      <c r="CR23" s="44" t="str">
        <f ca="1">IF(AND(CN23="YES",CQ23&lt;&gt;""),IF(CQ23&lt;=VLOOKUP(CA23,'Players Stats'!$C$88:$H$127,6),1,0),"")</f>
        <v/>
      </c>
      <c r="CS23" s="27" t="str">
        <f t="shared" ca="1" si="42"/>
        <v/>
      </c>
      <c r="CT23" s="44" t="str">
        <f ca="1">IF(CS23="","",IF(CS23&lt;=Simulation!$K$7,"YES","NO"))</f>
        <v/>
      </c>
      <c r="CU23" s="27" t="str">
        <f t="shared" ca="1" si="43"/>
        <v/>
      </c>
      <c r="CV23" s="44" t="str">
        <f ca="1">IF(CT23="NO",IF(CU23&lt;=Simulation!$K$9,BX23,BY23),"")</f>
        <v/>
      </c>
      <c r="CX23" s="44">
        <f t="shared" ca="1" si="44"/>
        <v>7</v>
      </c>
      <c r="CY23" s="6" t="str">
        <f t="shared" ca="1" si="45"/>
        <v>-</v>
      </c>
      <c r="CZ23" s="44">
        <f t="shared" ca="1" si="46"/>
        <v>6</v>
      </c>
      <c r="DB23" s="44" t="str">
        <f t="shared" ca="1" si="3"/>
        <v/>
      </c>
      <c r="DC23" s="44" t="str">
        <f t="shared" ca="1" si="3"/>
        <v/>
      </c>
      <c r="DD23" s="44" t="str">
        <f t="shared" ca="1" si="3"/>
        <v/>
      </c>
      <c r="DE23" s="44"/>
      <c r="DF23" s="44">
        <f ca="1">IF(DF22&lt;&gt;"",IF(AND(DF22&lt;60*Simulation!$K$8, DF22+DG23&lt;60*Simulation!$K$8),DF22+DG23,""),"")</f>
        <v>176</v>
      </c>
      <c r="DG23" s="44">
        <f ca="1">IF(DF22&lt;&gt;"",IF(AND(EF22&lt;&gt;"", DH22=EF22),RANDBETWEEN(Simulation!$N$6,Simulation!$P$6),RANDBETWEEN(Simulation!$N$5,Simulation!$P$5)),"")</f>
        <v>12</v>
      </c>
      <c r="DH23" s="44">
        <f t="shared" ca="1" si="73"/>
        <v>1</v>
      </c>
      <c r="DI23" s="44">
        <f t="shared" ca="1" si="47"/>
        <v>8</v>
      </c>
      <c r="DJ23" s="27">
        <f t="shared" ca="1" si="48"/>
        <v>0.1703606043729845</v>
      </c>
      <c r="DK23" s="44">
        <f t="shared" ca="1" si="49"/>
        <v>1</v>
      </c>
      <c r="DL23" s="44" t="str">
        <f ca="1">IF(DF23&lt;&gt;"",VLOOKUP(DK23,'Players Stats'!$C$88:$D$127,2),"")</f>
        <v>Point Guard</v>
      </c>
      <c r="DM23" s="44" t="str">
        <f ca="1">IF(DF23&lt;&gt;"",VLOOKUP(DK23,'Players Stats'!$C$88:$E$127,3),"")</f>
        <v>Dwyane Wade</v>
      </c>
      <c r="DN23" s="27">
        <f t="shared" ca="1" si="50"/>
        <v>0.75390595514638015</v>
      </c>
      <c r="DO23" s="44">
        <f ca="1">IF(DF23&lt;&gt;"",VLOOKUP(Final!DK23-5*(Final!DH23-1),'Players Stats'!$B$136:$J$140,1+DI23),"")</f>
        <v>9.7650000000000001E-2</v>
      </c>
      <c r="DP23" s="44" t="str">
        <f t="shared" ca="1" si="74"/>
        <v>NO</v>
      </c>
      <c r="DQ23" s="27">
        <f t="shared" ca="1" si="51"/>
        <v>0.62580804435241622</v>
      </c>
      <c r="DR23" s="44">
        <f ca="1">IF(DF23&lt;&gt;"",IF(DP23="NO",VLOOKUP(DK23,'Players Stats'!$C$88:$I$127,7),""),"")</f>
        <v>5.9523809523809521E-2</v>
      </c>
      <c r="DS23" s="44">
        <f t="shared" ca="1" si="75"/>
        <v>2</v>
      </c>
      <c r="DT23" s="27">
        <f t="shared" ca="1" si="52"/>
        <v>0.20344372074865757</v>
      </c>
      <c r="DU23" s="44">
        <f ca="1">IF(DP23="NO",VLOOKUP(DK23,'Players Stats'!$C$88:$H$127,7-Final!DS23),"")</f>
        <v>0.52100000000000002</v>
      </c>
      <c r="DV23" s="44">
        <f t="shared" ca="1" si="76"/>
        <v>2</v>
      </c>
      <c r="DW23" s="27">
        <f t="shared" ca="1" si="53"/>
        <v>0.29795291384732681</v>
      </c>
      <c r="DX23" s="44" t="str">
        <f ca="1">IF(DW23="","",IF(DW23&lt;=VLOOKUP(DK23,'Players Stats'!$C$88:$L$127,10),"YES","NO"))</f>
        <v>NO</v>
      </c>
      <c r="DY23" s="27" t="str">
        <f t="shared" ca="1" si="54"/>
        <v/>
      </c>
      <c r="DZ23" s="44" t="str">
        <f ca="1">IF(DX23="YES",IF(DY23&lt;=VLOOKUP(DK23,'Players Stats'!$C$88:$H$127,6),1,0),"")</f>
        <v/>
      </c>
      <c r="EA23" s="27" t="str">
        <f t="shared" ca="1" si="55"/>
        <v/>
      </c>
      <c r="EB23" s="44" t="str">
        <f ca="1">IF(AND(DX23="YES",EA23&lt;&gt;""),IF(EA23&lt;=VLOOKUP(DK23,'Players Stats'!$C$88:$H$127,6),1,0),"")</f>
        <v/>
      </c>
      <c r="EC23" s="27" t="str">
        <f t="shared" ca="1" si="56"/>
        <v/>
      </c>
      <c r="ED23" s="44" t="str">
        <f ca="1">IF(EC23="","",IF(EC23&lt;=Simulation!$K$7,"YES","NO"))</f>
        <v/>
      </c>
      <c r="EE23" s="27" t="str">
        <f t="shared" ca="1" si="57"/>
        <v/>
      </c>
      <c r="EF23" s="44" t="str">
        <f ca="1">IF(ED23="NO",IF(EE23&lt;=Simulation!$K$9,DH23,DI23),"")</f>
        <v/>
      </c>
      <c r="EH23" s="44">
        <f t="shared" ca="1" si="58"/>
        <v>8</v>
      </c>
      <c r="EI23" s="6" t="str">
        <f t="shared" ca="1" si="59"/>
        <v>-</v>
      </c>
      <c r="EJ23" s="44">
        <f t="shared" ca="1" si="60"/>
        <v>4</v>
      </c>
      <c r="EL23" s="44" t="str">
        <f t="shared" ca="1" si="4"/>
        <v/>
      </c>
      <c r="EM23" s="44" t="str">
        <f t="shared" ca="1" si="4"/>
        <v/>
      </c>
      <c r="EN23" s="44" t="str">
        <f t="shared" ca="1" si="4"/>
        <v/>
      </c>
    </row>
    <row r="24" spans="2:144">
      <c r="B24" s="44">
        <f ca="1">IF(B23&lt;&gt;"",IF(AND(B23&lt;60*Simulation!$K$8, B23+C24&lt;60*Simulation!$K$8),B23+C24,""),"")</f>
        <v>183</v>
      </c>
      <c r="C24" s="44">
        <f ca="1">IF(B23&lt;&gt;"",IF(AND(AB23&lt;&gt;"", D23=AB23),RANDBETWEEN(Simulation!$N$6,Simulation!$P$6),RANDBETWEEN(Simulation!$N$5,Simulation!$P$5)),"")</f>
        <v>16</v>
      </c>
      <c r="D24" s="44">
        <f t="shared" ca="1" si="61"/>
        <v>1</v>
      </c>
      <c r="E24" s="44">
        <f t="shared" ca="1" si="5"/>
        <v>8</v>
      </c>
      <c r="F24" s="27">
        <f t="shared" ca="1" si="6"/>
        <v>0.60017432216626088</v>
      </c>
      <c r="G24" s="44">
        <f t="shared" ca="1" si="7"/>
        <v>4</v>
      </c>
      <c r="H24" s="44" t="str">
        <f ca="1">IF(B24&lt;&gt;"",VLOOKUP(G24,'Players Stats'!$C$88:$D$127,2),"")</f>
        <v>Power Forward</v>
      </c>
      <c r="I24" s="44" t="str">
        <f ca="1">IF(B24&lt;&gt;"",VLOOKUP(G24,'Players Stats'!$C$88:$E$127,3),"")</f>
        <v>Shane Battier</v>
      </c>
      <c r="J24" s="27">
        <f t="shared" ca="1" si="8"/>
        <v>0.35897329292457847</v>
      </c>
      <c r="K24" s="44">
        <f ca="1">IF(B24&lt;&gt;"",VLOOKUP(Final!G24-5*(Final!D24-1),'Players Stats'!$B$136:$J$140,1+E24),"")</f>
        <v>0.14340000000000003</v>
      </c>
      <c r="L24" s="44" t="str">
        <f t="shared" ca="1" si="62"/>
        <v>NO</v>
      </c>
      <c r="M24" s="27">
        <f t="shared" ca="1" si="9"/>
        <v>0.17290233289482904</v>
      </c>
      <c r="N24" s="44">
        <f ca="1">IF(B24&lt;&gt;"",IF(L24="NO",VLOOKUP(G24,'Players Stats'!$C$88:$I$127,7),""),"")</f>
        <v>0.46808510638297873</v>
      </c>
      <c r="O24" s="44">
        <f t="shared" ca="1" si="63"/>
        <v>3</v>
      </c>
      <c r="P24" s="27">
        <f t="shared" ca="1" si="10"/>
        <v>0.33098797326644802</v>
      </c>
      <c r="Q24" s="44">
        <f ca="1">IF(L24="NO",VLOOKUP(G24,'Players Stats'!$C$88:$H$127,7-Final!O24),"")</f>
        <v>0.43</v>
      </c>
      <c r="R24" s="44">
        <f t="shared" ca="1" si="64"/>
        <v>3</v>
      </c>
      <c r="S24" s="27" t="str">
        <f t="shared" ca="1" si="11"/>
        <v/>
      </c>
      <c r="T24" s="44" t="str">
        <f ca="1">IF(S24="","",IF(S24&lt;=VLOOKUP(G24,'Players Stats'!$C$88:$L$127,10),"YES","NO"))</f>
        <v/>
      </c>
      <c r="U24" s="27" t="str">
        <f t="shared" ca="1" si="12"/>
        <v/>
      </c>
      <c r="V24" s="44" t="str">
        <f ca="1">IF(T24="YES",IF(U24&lt;=VLOOKUP(G24,'Players Stats'!$C$88:$H$127,6),1,0),"")</f>
        <v/>
      </c>
      <c r="W24" s="27" t="str">
        <f t="shared" ca="1" si="13"/>
        <v/>
      </c>
      <c r="X24" s="44" t="str">
        <f ca="1">IF(AND(T24="YES",W24&lt;&gt;""),IF(W24&lt;=VLOOKUP(G24,'Players Stats'!$C$88:$H$127,6),1,0),"")</f>
        <v/>
      </c>
      <c r="Y24" s="27" t="str">
        <f t="shared" ca="1" si="14"/>
        <v/>
      </c>
      <c r="Z24" s="44" t="str">
        <f ca="1">IF(Y24="","",IF(Y24&lt;=Simulation!$K$7,"YES","NO"))</f>
        <v/>
      </c>
      <c r="AA24" s="27" t="str">
        <f t="shared" ca="1" si="15"/>
        <v/>
      </c>
      <c r="AB24" s="44" t="str">
        <f ca="1">IF(Z24="NO",IF(AA24&lt;=Simulation!$K$9,D24,E24),"")</f>
        <v/>
      </c>
      <c r="AD24" s="44">
        <f t="shared" ca="1" si="16"/>
        <v>11</v>
      </c>
      <c r="AE24" s="6" t="str">
        <f t="shared" ca="1" si="17"/>
        <v>-</v>
      </c>
      <c r="AF24" s="44">
        <f t="shared" ca="1" si="18"/>
        <v>2</v>
      </c>
      <c r="AH24" s="44" t="str">
        <f t="shared" ca="1" si="1"/>
        <v/>
      </c>
      <c r="AI24" s="44" t="str">
        <f t="shared" ca="1" si="1"/>
        <v/>
      </c>
      <c r="AJ24" s="44" t="str">
        <f t="shared" ca="1" si="1"/>
        <v/>
      </c>
      <c r="AL24" s="44">
        <f ca="1">IF(AL23&lt;&gt;"",IF(AND(AL23&lt;60*Simulation!$K$8, AL23+AM24&lt;60*Simulation!$K$8),AL23+AM24,""),"")</f>
        <v>194</v>
      </c>
      <c r="AM24" s="44">
        <f ca="1">IF(AL23&lt;&gt;"",IF(AND(BL23&lt;&gt;"", AN23=BL23),RANDBETWEEN(Simulation!$N$6,Simulation!$P$6),RANDBETWEEN(Simulation!$N$5,Simulation!$P$5)),"")</f>
        <v>8</v>
      </c>
      <c r="AN24" s="44">
        <f t="shared" ca="1" si="65"/>
        <v>8</v>
      </c>
      <c r="AO24" s="44">
        <f t="shared" ca="1" si="19"/>
        <v>1</v>
      </c>
      <c r="AP24" s="27">
        <f t="shared" ca="1" si="20"/>
        <v>0.4328128601807244</v>
      </c>
      <c r="AQ24" s="44">
        <f t="shared" ca="1" si="21"/>
        <v>38</v>
      </c>
      <c r="AR24" s="44" t="str">
        <f ca="1">IF(AL24&lt;&gt;"",VLOOKUP(AQ24,'Players Stats'!$C$88:$D$127,2),"")</f>
        <v>Small Forward</v>
      </c>
      <c r="AS24" s="44" t="str">
        <f ca="1">IF(AL24&lt;&gt;"",VLOOKUP(AQ24,'Players Stats'!$C$88:$E$127,3),"")</f>
        <v>Kawhi Leonard</v>
      </c>
      <c r="AT24" s="27">
        <f t="shared" ca="1" si="22"/>
        <v>0.25014276274415592</v>
      </c>
      <c r="AU24" s="44">
        <f ca="1">IF(AL24&lt;&gt;"",VLOOKUP(Final!AQ24-5*(Final!AN24-1),'Players Stats'!$B$136:$J$140,1+AO24),"")</f>
        <v>0.12745000000000001</v>
      </c>
      <c r="AV24" s="44" t="str">
        <f t="shared" ca="1" si="66"/>
        <v>NO</v>
      </c>
      <c r="AW24" s="27">
        <f t="shared" ca="1" si="23"/>
        <v>0.85191127049474691</v>
      </c>
      <c r="AX24" s="44">
        <f ca="1">IF(AL24&lt;&gt;"",IF(AV24="NO",VLOOKUP(AQ24,'Players Stats'!$C$88:$I$127,7),""),"")</f>
        <v>0.24793388429752067</v>
      </c>
      <c r="AY24" s="44">
        <f t="shared" ca="1" si="67"/>
        <v>2</v>
      </c>
      <c r="AZ24" s="27">
        <f t="shared" ca="1" si="24"/>
        <v>0.58215272604076618</v>
      </c>
      <c r="BA24" s="44">
        <f ca="1">IF(AV24="NO",VLOOKUP(AQ24,'Players Stats'!$C$88:$H$127,7-Final!AY24),"")</f>
        <v>0.49399999999999999</v>
      </c>
      <c r="BB24" s="44">
        <f t="shared" ca="1" si="68"/>
        <v>0</v>
      </c>
      <c r="BC24" s="27">
        <f t="shared" ca="1" si="25"/>
        <v>0.9260558406811551</v>
      </c>
      <c r="BD24" s="44" t="str">
        <f ca="1">IF(BC24="","",IF(BC24&lt;=VLOOKUP(AQ24,'Players Stats'!$C$88:$L$127,10),"YES","NO"))</f>
        <v>NO</v>
      </c>
      <c r="BE24" s="27" t="str">
        <f t="shared" ca="1" si="26"/>
        <v/>
      </c>
      <c r="BF24" s="44" t="str">
        <f ca="1">IF(BD24="YES",IF(BE24&lt;=VLOOKUP(AQ24,'Players Stats'!$C$88:$H$127,6),1,0),"")</f>
        <v/>
      </c>
      <c r="BG24" s="27" t="str">
        <f t="shared" ca="1" si="27"/>
        <v/>
      </c>
      <c r="BH24" s="44" t="str">
        <f ca="1">IF(AND(BD24="YES",BG24&lt;&gt;""),IF(BG24&lt;=VLOOKUP(AQ24,'Players Stats'!$C$88:$H$127,6),1,0),"")</f>
        <v/>
      </c>
      <c r="BI24" s="27">
        <f t="shared" ca="1" si="28"/>
        <v>0.63067648011470256</v>
      </c>
      <c r="BJ24" s="44" t="str">
        <f ca="1">IF(BI24="","",IF(BI24&lt;=Simulation!$K$7,"YES","NO"))</f>
        <v>NO</v>
      </c>
      <c r="BK24" s="27">
        <f t="shared" ca="1" si="29"/>
        <v>0.34206663462130349</v>
      </c>
      <c r="BL24" s="44">
        <f ca="1">IF(BJ24="NO",IF(BK24&lt;=Simulation!$K$9,AN24,AO24),"")</f>
        <v>1</v>
      </c>
      <c r="BN24" s="44">
        <f t="shared" ca="1" si="30"/>
        <v>6</v>
      </c>
      <c r="BO24" s="6" t="str">
        <f t="shared" ca="1" si="31"/>
        <v>-</v>
      </c>
      <c r="BP24" s="44">
        <f t="shared" ca="1" si="32"/>
        <v>6</v>
      </c>
      <c r="BR24" s="44" t="str">
        <f t="shared" ca="1" si="2"/>
        <v/>
      </c>
      <c r="BS24" s="44" t="str">
        <f t="shared" ca="1" si="2"/>
        <v/>
      </c>
      <c r="BT24" s="44" t="str">
        <f t="shared" ca="1" si="2"/>
        <v/>
      </c>
      <c r="BU24" s="44"/>
      <c r="BV24" s="44">
        <f ca="1">IF(BV23&lt;&gt;"",IF(AND(BV23&lt;60*Simulation!$K$8, BV23+BW24&lt;60*Simulation!$K$8),BV23+BW24,""),"")</f>
        <v>195</v>
      </c>
      <c r="BW24" s="44">
        <f ca="1">IF(BV23&lt;&gt;"",IF(AND(CV23&lt;&gt;"", BX23=CV23),RANDBETWEEN(Simulation!$N$6,Simulation!$P$6),RANDBETWEEN(Simulation!$N$5,Simulation!$P$5)),"")</f>
        <v>8</v>
      </c>
      <c r="BX24" s="44">
        <f t="shared" ca="1" si="69"/>
        <v>8</v>
      </c>
      <c r="BY24" s="44">
        <f t="shared" ca="1" si="33"/>
        <v>1</v>
      </c>
      <c r="BZ24" s="27">
        <f t="shared" ca="1" si="34"/>
        <v>0.71468088846512923</v>
      </c>
      <c r="CA24" s="44">
        <f t="shared" ca="1" si="35"/>
        <v>39</v>
      </c>
      <c r="CB24" s="44" t="str">
        <f ca="1">IF(BV24&lt;&gt;"",VLOOKUP(CA24,'Players Stats'!$C$88:$D$127,2),"")</f>
        <v>Power Forward</v>
      </c>
      <c r="CC24" s="44" t="str">
        <f ca="1">IF(BV24&lt;&gt;"",VLOOKUP(CA24,'Players Stats'!$C$88:$E$127,3),"")</f>
        <v>Tim Duncan</v>
      </c>
      <c r="CD24" s="27">
        <f t="shared" ca="1" si="36"/>
        <v>0.77146077845404315</v>
      </c>
      <c r="CE24" s="44">
        <f ca="1">IF(BV24&lt;&gt;"",VLOOKUP(Final!CA24-5*(Final!BX24-1),'Players Stats'!$B$136:$J$140,1+BY24),"")</f>
        <v>6.59E-2</v>
      </c>
      <c r="CF24" s="44" t="str">
        <f t="shared" ca="1" si="70"/>
        <v>NO</v>
      </c>
      <c r="CG24" s="27">
        <f t="shared" ca="1" si="37"/>
        <v>0.59174525432149683</v>
      </c>
      <c r="CH24" s="44">
        <f ca="1">IF(BV24&lt;&gt;"",IF(CF24="NO",VLOOKUP(CA24,'Players Stats'!$C$88:$I$127,7),""),"")</f>
        <v>7.0422535211267616E-3</v>
      </c>
      <c r="CI24" s="44">
        <f t="shared" ca="1" si="71"/>
        <v>2</v>
      </c>
      <c r="CJ24" s="27">
        <f t="shared" ca="1" si="38"/>
        <v>0.25027750909767088</v>
      </c>
      <c r="CK24" s="44">
        <f ca="1">IF(CF24="NO",VLOOKUP(CA24,'Players Stats'!$C$88:$H$127,7-Final!CI24),"")</f>
        <v>0.502</v>
      </c>
      <c r="CL24" s="44">
        <f t="shared" ca="1" si="72"/>
        <v>2</v>
      </c>
      <c r="CM24" s="27">
        <f t="shared" ca="1" si="39"/>
        <v>0.76615456586106112</v>
      </c>
      <c r="CN24" s="44" t="str">
        <f ca="1">IF(CM24="","",IF(CM24&lt;=VLOOKUP(CA24,'Players Stats'!$C$88:$L$127,10),"YES","NO"))</f>
        <v>NO</v>
      </c>
      <c r="CO24" s="27" t="str">
        <f t="shared" ca="1" si="40"/>
        <v/>
      </c>
      <c r="CP24" s="44" t="str">
        <f ca="1">IF(CN24="YES",IF(CO24&lt;=VLOOKUP(CA24,'Players Stats'!$C$88:$H$127,6),1,0),"")</f>
        <v/>
      </c>
      <c r="CQ24" s="27" t="str">
        <f t="shared" ca="1" si="41"/>
        <v/>
      </c>
      <c r="CR24" s="44" t="str">
        <f ca="1">IF(AND(CN24="YES",CQ24&lt;&gt;""),IF(CQ24&lt;=VLOOKUP(CA24,'Players Stats'!$C$88:$H$127,6),1,0),"")</f>
        <v/>
      </c>
      <c r="CS24" s="27" t="str">
        <f t="shared" ca="1" si="42"/>
        <v/>
      </c>
      <c r="CT24" s="44" t="str">
        <f ca="1">IF(CS24="","",IF(CS24&lt;=Simulation!$K$7,"YES","NO"))</f>
        <v/>
      </c>
      <c r="CU24" s="27" t="str">
        <f t="shared" ca="1" si="43"/>
        <v/>
      </c>
      <c r="CV24" s="44" t="str">
        <f ca="1">IF(CT24="NO",IF(CU24&lt;=Simulation!$K$9,BX24,BY24),"")</f>
        <v/>
      </c>
      <c r="CX24" s="44">
        <f t="shared" ca="1" si="44"/>
        <v>7</v>
      </c>
      <c r="CY24" s="6" t="str">
        <f t="shared" ca="1" si="45"/>
        <v>-</v>
      </c>
      <c r="CZ24" s="44">
        <f t="shared" ca="1" si="46"/>
        <v>8</v>
      </c>
      <c r="DB24" s="44" t="str">
        <f t="shared" ca="1" si="3"/>
        <v/>
      </c>
      <c r="DC24" s="44" t="str">
        <f t="shared" ca="1" si="3"/>
        <v/>
      </c>
      <c r="DD24" s="44" t="str">
        <f t="shared" ca="1" si="3"/>
        <v/>
      </c>
      <c r="DE24" s="44"/>
      <c r="DF24" s="44">
        <f ca="1">IF(DF23&lt;&gt;"",IF(AND(DF23&lt;60*Simulation!$K$8, DF23+DG24&lt;60*Simulation!$K$8),DF23+DG24,""),"")</f>
        <v>198</v>
      </c>
      <c r="DG24" s="44">
        <f ca="1">IF(DF23&lt;&gt;"",IF(AND(EF23&lt;&gt;"", DH23=EF23),RANDBETWEEN(Simulation!$N$6,Simulation!$P$6),RANDBETWEEN(Simulation!$N$5,Simulation!$P$5)),"")</f>
        <v>22</v>
      </c>
      <c r="DH24" s="44">
        <f t="shared" ca="1" si="73"/>
        <v>8</v>
      </c>
      <c r="DI24" s="44">
        <f t="shared" ca="1" si="47"/>
        <v>1</v>
      </c>
      <c r="DJ24" s="27">
        <f t="shared" ca="1" si="48"/>
        <v>0.88698632525000431</v>
      </c>
      <c r="DK24" s="44">
        <f t="shared" ca="1" si="49"/>
        <v>40</v>
      </c>
      <c r="DL24" s="44" t="str">
        <f ca="1">IF(DF24&lt;&gt;"",VLOOKUP(DK24,'Players Stats'!$C$88:$D$127,2),"")</f>
        <v>Center</v>
      </c>
      <c r="DM24" s="44" t="str">
        <f ca="1">IF(DF24&lt;&gt;"",VLOOKUP(DK24,'Players Stats'!$C$88:$E$127,3),"")</f>
        <v>Tiago Splitter</v>
      </c>
      <c r="DN24" s="27">
        <f t="shared" ca="1" si="50"/>
        <v>0.65185711848470529</v>
      </c>
      <c r="DO24" s="44">
        <f ca="1">IF(DF24&lt;&gt;"",VLOOKUP(Final!DK24-5*(Final!DH24-1),'Players Stats'!$B$136:$J$140,1+DI24),"")</f>
        <v>0.11485000000000001</v>
      </c>
      <c r="DP24" s="44" t="str">
        <f t="shared" ca="1" si="74"/>
        <v>NO</v>
      </c>
      <c r="DQ24" s="27">
        <f t="shared" ca="1" si="51"/>
        <v>0.74003434750604247</v>
      </c>
      <c r="DR24" s="44">
        <f ca="1">IF(DF24&lt;&gt;"",IF(DP24="NO",VLOOKUP(DK24,'Players Stats'!$C$88:$I$127,7),""),"")</f>
        <v>0</v>
      </c>
      <c r="DS24" s="44">
        <f t="shared" ca="1" si="75"/>
        <v>2</v>
      </c>
      <c r="DT24" s="27">
        <f t="shared" ca="1" si="52"/>
        <v>0.59842729433200481</v>
      </c>
      <c r="DU24" s="44">
        <f ca="1">IF(DP24="NO",VLOOKUP(DK24,'Players Stats'!$C$88:$H$127,7-Final!DS24),"")</f>
        <v>0.56000000000000005</v>
      </c>
      <c r="DV24" s="44">
        <f t="shared" ca="1" si="76"/>
        <v>0</v>
      </c>
      <c r="DW24" s="27">
        <f t="shared" ca="1" si="53"/>
        <v>0.65505742986345705</v>
      </c>
      <c r="DX24" s="44" t="str">
        <f ca="1">IF(DW24="","",IF(DW24&lt;=VLOOKUP(DK24,'Players Stats'!$C$88:$L$127,10),"YES","NO"))</f>
        <v>NO</v>
      </c>
      <c r="DY24" s="27" t="str">
        <f t="shared" ca="1" si="54"/>
        <v/>
      </c>
      <c r="DZ24" s="44" t="str">
        <f ca="1">IF(DX24="YES",IF(DY24&lt;=VLOOKUP(DK24,'Players Stats'!$C$88:$H$127,6),1,0),"")</f>
        <v/>
      </c>
      <c r="EA24" s="27" t="str">
        <f t="shared" ca="1" si="55"/>
        <v/>
      </c>
      <c r="EB24" s="44" t="str">
        <f ca="1">IF(AND(DX24="YES",EA24&lt;&gt;""),IF(EA24&lt;=VLOOKUP(DK24,'Players Stats'!$C$88:$H$127,6),1,0),"")</f>
        <v/>
      </c>
      <c r="EC24" s="27">
        <f t="shared" ca="1" si="56"/>
        <v>0.32778863136797043</v>
      </c>
      <c r="ED24" s="44" t="str">
        <f ca="1">IF(EC24="","",IF(EC24&lt;=Simulation!$K$7,"YES","NO"))</f>
        <v>NO</v>
      </c>
      <c r="EE24" s="27">
        <f t="shared" ca="1" si="57"/>
        <v>0.68369373557940349</v>
      </c>
      <c r="EF24" s="44">
        <f ca="1">IF(ED24="NO",IF(EE24&lt;=Simulation!$K$9,DH24,DI24),"")</f>
        <v>1</v>
      </c>
      <c r="EH24" s="44">
        <f t="shared" ca="1" si="58"/>
        <v>8</v>
      </c>
      <c r="EI24" s="6" t="str">
        <f t="shared" ca="1" si="59"/>
        <v>-</v>
      </c>
      <c r="EJ24" s="44">
        <f t="shared" ca="1" si="60"/>
        <v>4</v>
      </c>
      <c r="EL24" s="44" t="str">
        <f t="shared" ca="1" si="4"/>
        <v/>
      </c>
      <c r="EM24" s="44" t="str">
        <f t="shared" ca="1" si="4"/>
        <v/>
      </c>
      <c r="EN24" s="44" t="str">
        <f t="shared" ca="1" si="4"/>
        <v/>
      </c>
    </row>
    <row r="25" spans="2:144">
      <c r="B25" s="44">
        <f ca="1">IF(B24&lt;&gt;"",IF(AND(B24&lt;60*Simulation!$K$8, B24+C25&lt;60*Simulation!$K$8),B24+C25,""),"")</f>
        <v>196</v>
      </c>
      <c r="C25" s="44">
        <f ca="1">IF(B24&lt;&gt;"",IF(AND(AB24&lt;&gt;"", D24=AB24),RANDBETWEEN(Simulation!$N$6,Simulation!$P$6),RANDBETWEEN(Simulation!$N$5,Simulation!$P$5)),"")</f>
        <v>13</v>
      </c>
      <c r="D25" s="44">
        <f t="shared" ca="1" si="61"/>
        <v>8</v>
      </c>
      <c r="E25" s="44">
        <f t="shared" ca="1" si="5"/>
        <v>1</v>
      </c>
      <c r="F25" s="27">
        <f t="shared" ca="1" si="6"/>
        <v>0.74895946755567278</v>
      </c>
      <c r="G25" s="44">
        <f t="shared" ca="1" si="7"/>
        <v>39</v>
      </c>
      <c r="H25" s="44" t="str">
        <f ca="1">IF(B25&lt;&gt;"",VLOOKUP(G25,'Players Stats'!$C$88:$D$127,2),"")</f>
        <v>Power Forward</v>
      </c>
      <c r="I25" s="44" t="str">
        <f ca="1">IF(B25&lt;&gt;"",VLOOKUP(G25,'Players Stats'!$C$88:$E$127,3),"")</f>
        <v>Tim Duncan</v>
      </c>
      <c r="J25" s="27">
        <f t="shared" ca="1" si="8"/>
        <v>0.20966095516268946</v>
      </c>
      <c r="K25" s="44">
        <f ca="1">IF(B25&lt;&gt;"",VLOOKUP(Final!G25-5*(Final!D25-1),'Players Stats'!$B$136:$J$140,1+E25),"")</f>
        <v>6.59E-2</v>
      </c>
      <c r="L25" s="44" t="str">
        <f t="shared" ca="1" si="62"/>
        <v>NO</v>
      </c>
      <c r="M25" s="27">
        <f t="shared" ca="1" si="9"/>
        <v>3.2123973713155785E-2</v>
      </c>
      <c r="N25" s="44">
        <f ca="1">IF(B25&lt;&gt;"",IF(L25="NO",VLOOKUP(G25,'Players Stats'!$C$88:$I$127,7),""),"")</f>
        <v>7.0422535211267616E-3</v>
      </c>
      <c r="O25" s="44">
        <f t="shared" ca="1" si="63"/>
        <v>2</v>
      </c>
      <c r="P25" s="27">
        <f t="shared" ca="1" si="10"/>
        <v>4.6472743644264791E-2</v>
      </c>
      <c r="Q25" s="44">
        <f ca="1">IF(L25="NO",VLOOKUP(G25,'Players Stats'!$C$88:$H$127,7-Final!O25),"")</f>
        <v>0.502</v>
      </c>
      <c r="R25" s="44">
        <f t="shared" ca="1" si="64"/>
        <v>2</v>
      </c>
      <c r="S25" s="27">
        <f t="shared" ca="1" si="11"/>
        <v>0.40098827507596146</v>
      </c>
      <c r="T25" s="44" t="str">
        <f ca="1">IF(S25="","",IF(S25&lt;=VLOOKUP(G25,'Players Stats'!$C$88:$L$127,10),"YES","NO"))</f>
        <v>NO</v>
      </c>
      <c r="U25" s="27" t="str">
        <f t="shared" ca="1" si="12"/>
        <v/>
      </c>
      <c r="V25" s="44" t="str">
        <f ca="1">IF(T25="YES",IF(U25&lt;=VLOOKUP(G25,'Players Stats'!$C$88:$H$127,6),1,0),"")</f>
        <v/>
      </c>
      <c r="W25" s="27" t="str">
        <f t="shared" ca="1" si="13"/>
        <v/>
      </c>
      <c r="X25" s="44" t="str">
        <f ca="1">IF(AND(T25="YES",W25&lt;&gt;""),IF(W25&lt;=VLOOKUP(G25,'Players Stats'!$C$88:$H$127,6),1,0),"")</f>
        <v/>
      </c>
      <c r="Y25" s="27" t="str">
        <f t="shared" ca="1" si="14"/>
        <v/>
      </c>
      <c r="Z25" s="44" t="str">
        <f ca="1">IF(Y25="","",IF(Y25&lt;=Simulation!$K$7,"YES","NO"))</f>
        <v/>
      </c>
      <c r="AA25" s="27" t="str">
        <f t="shared" ca="1" si="15"/>
        <v/>
      </c>
      <c r="AB25" s="44" t="str">
        <f ca="1">IF(Z25="NO",IF(AA25&lt;=Simulation!$K$9,D25,E25),"")</f>
        <v/>
      </c>
      <c r="AD25" s="44">
        <f t="shared" ca="1" si="16"/>
        <v>11</v>
      </c>
      <c r="AE25" s="6" t="str">
        <f t="shared" ca="1" si="17"/>
        <v>-</v>
      </c>
      <c r="AF25" s="44">
        <f t="shared" ca="1" si="18"/>
        <v>4</v>
      </c>
      <c r="AH25" s="44" t="str">
        <f t="shared" ca="1" si="1"/>
        <v/>
      </c>
      <c r="AI25" s="44" t="str">
        <f t="shared" ca="1" si="1"/>
        <v/>
      </c>
      <c r="AJ25" s="44" t="str">
        <f t="shared" ca="1" si="1"/>
        <v/>
      </c>
      <c r="AL25" s="44">
        <f ca="1">IF(AL24&lt;&gt;"",IF(AND(AL24&lt;60*Simulation!$K$8, AL24+AM25&lt;60*Simulation!$K$8),AL24+AM25,""),"")</f>
        <v>212</v>
      </c>
      <c r="AM25" s="44">
        <f ca="1">IF(AL24&lt;&gt;"",IF(AND(BL24&lt;&gt;"", AN24=BL24),RANDBETWEEN(Simulation!$N$6,Simulation!$P$6),RANDBETWEEN(Simulation!$N$5,Simulation!$P$5)),"")</f>
        <v>18</v>
      </c>
      <c r="AN25" s="44">
        <f t="shared" ca="1" si="65"/>
        <v>1</v>
      </c>
      <c r="AO25" s="44">
        <f t="shared" ca="1" si="19"/>
        <v>8</v>
      </c>
      <c r="AP25" s="27">
        <f t="shared" ca="1" si="20"/>
        <v>0.96572991611078185</v>
      </c>
      <c r="AQ25" s="44">
        <f t="shared" ca="1" si="21"/>
        <v>5</v>
      </c>
      <c r="AR25" s="44" t="str">
        <f ca="1">IF(AL25&lt;&gt;"",VLOOKUP(AQ25,'Players Stats'!$C$88:$D$127,2),"")</f>
        <v>Center</v>
      </c>
      <c r="AS25" s="44" t="str">
        <f ca="1">IF(AL25&lt;&gt;"",VLOOKUP(AQ25,'Players Stats'!$C$88:$E$127,3),"")</f>
        <v>Chris Bosh</v>
      </c>
      <c r="AT25" s="27">
        <f t="shared" ca="1" si="22"/>
        <v>0.87950221576048748</v>
      </c>
      <c r="AU25" s="44">
        <f ca="1">IF(AL25&lt;&gt;"",VLOOKUP(Final!AQ25-5*(Final!AN25-1),'Players Stats'!$B$136:$J$140,1+AO25),"")</f>
        <v>9.6400000000000013E-2</v>
      </c>
      <c r="AV25" s="44" t="str">
        <f t="shared" ca="1" si="66"/>
        <v>NO</v>
      </c>
      <c r="AW25" s="27">
        <f t="shared" ca="1" si="23"/>
        <v>0.43029602481733809</v>
      </c>
      <c r="AX25" s="44">
        <f ca="1">IF(AL25&lt;&gt;"",IF(AV25="NO",VLOOKUP(AQ25,'Players Stats'!$C$88:$I$127,7),""),"")</f>
        <v>7.5187969924812026E-2</v>
      </c>
      <c r="AY25" s="44">
        <f t="shared" ca="1" si="67"/>
        <v>2</v>
      </c>
      <c r="AZ25" s="27">
        <f t="shared" ca="1" si="24"/>
        <v>8.6774692286482047E-3</v>
      </c>
      <c r="BA25" s="44">
        <f ca="1">IF(AV25="NO",VLOOKUP(AQ25,'Players Stats'!$C$88:$H$127,7-Final!AY25),"")</f>
        <v>0.53500000000000003</v>
      </c>
      <c r="BB25" s="44">
        <f t="shared" ca="1" si="68"/>
        <v>2</v>
      </c>
      <c r="BC25" s="27">
        <f t="shared" ca="1" si="25"/>
        <v>0.28611326407323667</v>
      </c>
      <c r="BD25" s="44" t="str">
        <f ca="1">IF(BC25="","",IF(BC25&lt;=VLOOKUP(AQ25,'Players Stats'!$C$88:$L$127,10),"YES","NO"))</f>
        <v>NO</v>
      </c>
      <c r="BE25" s="27" t="str">
        <f t="shared" ca="1" si="26"/>
        <v/>
      </c>
      <c r="BF25" s="44" t="str">
        <f ca="1">IF(BD25="YES",IF(BE25&lt;=VLOOKUP(AQ25,'Players Stats'!$C$88:$H$127,6),1,0),"")</f>
        <v/>
      </c>
      <c r="BG25" s="27" t="str">
        <f t="shared" ca="1" si="27"/>
        <v/>
      </c>
      <c r="BH25" s="44" t="str">
        <f ca="1">IF(AND(BD25="YES",BG25&lt;&gt;""),IF(BG25&lt;=VLOOKUP(AQ25,'Players Stats'!$C$88:$H$127,6),1,0),"")</f>
        <v/>
      </c>
      <c r="BI25" s="27" t="str">
        <f t="shared" ca="1" si="28"/>
        <v/>
      </c>
      <c r="BJ25" s="44" t="str">
        <f ca="1">IF(BI25="","",IF(BI25&lt;=Simulation!$K$7,"YES","NO"))</f>
        <v/>
      </c>
      <c r="BK25" s="27" t="str">
        <f t="shared" ca="1" si="29"/>
        <v/>
      </c>
      <c r="BL25" s="44" t="str">
        <f ca="1">IF(BJ25="NO",IF(BK25&lt;=Simulation!$K$9,AN25,AO25),"")</f>
        <v/>
      </c>
      <c r="BN25" s="44">
        <f t="shared" ca="1" si="30"/>
        <v>8</v>
      </c>
      <c r="BO25" s="6" t="str">
        <f t="shared" ca="1" si="31"/>
        <v>-</v>
      </c>
      <c r="BP25" s="44">
        <f t="shared" ca="1" si="32"/>
        <v>6</v>
      </c>
      <c r="BR25" s="44" t="str">
        <f t="shared" ca="1" si="2"/>
        <v/>
      </c>
      <c r="BS25" s="44" t="str">
        <f t="shared" ca="1" si="2"/>
        <v/>
      </c>
      <c r="BT25" s="44" t="str">
        <f t="shared" ca="1" si="2"/>
        <v/>
      </c>
      <c r="BU25" s="44"/>
      <c r="BV25" s="44">
        <f ca="1">IF(BV24&lt;&gt;"",IF(AND(BV24&lt;60*Simulation!$K$8, BV24+BW25&lt;60*Simulation!$K$8),BV24+BW25,""),"")</f>
        <v>203</v>
      </c>
      <c r="BW25" s="44">
        <f ca="1">IF(BV24&lt;&gt;"",IF(AND(CV24&lt;&gt;"", BX24=CV24),RANDBETWEEN(Simulation!$N$6,Simulation!$P$6),RANDBETWEEN(Simulation!$N$5,Simulation!$P$5)),"")</f>
        <v>8</v>
      </c>
      <c r="BX25" s="44">
        <f t="shared" ca="1" si="69"/>
        <v>1</v>
      </c>
      <c r="BY25" s="44">
        <f t="shared" ca="1" si="33"/>
        <v>8</v>
      </c>
      <c r="BZ25" s="27">
        <f t="shared" ca="1" si="34"/>
        <v>0.51515805594914277</v>
      </c>
      <c r="CA25" s="44">
        <f t="shared" ca="1" si="35"/>
        <v>3</v>
      </c>
      <c r="CB25" s="44" t="str">
        <f ca="1">IF(BV25&lt;&gt;"",VLOOKUP(CA25,'Players Stats'!$C$88:$D$127,2),"")</f>
        <v>Small Forward</v>
      </c>
      <c r="CC25" s="44" t="str">
        <f ca="1">IF(BV25&lt;&gt;"",VLOOKUP(CA25,'Players Stats'!$C$88:$E$127,3),"")</f>
        <v>LeBron James</v>
      </c>
      <c r="CD25" s="27">
        <f t="shared" ca="1" si="36"/>
        <v>0.35899973965657028</v>
      </c>
      <c r="CE25" s="44">
        <f ca="1">IF(BV25&lt;&gt;"",VLOOKUP(Final!CA25-5*(Final!BX25-1),'Players Stats'!$B$136:$J$140,1+BY25),"")</f>
        <v>0.123</v>
      </c>
      <c r="CF25" s="44" t="str">
        <f t="shared" ca="1" si="70"/>
        <v>NO</v>
      </c>
      <c r="CG25" s="27">
        <f t="shared" ca="1" si="37"/>
        <v>0.59505810322763619</v>
      </c>
      <c r="CH25" s="44">
        <f ca="1">IF(BV25&lt;&gt;"",IF(CF25="NO",VLOOKUP(CA25,'Players Stats'!$C$88:$I$127,7),""),"")</f>
        <v>0.15639810426540282</v>
      </c>
      <c r="CI25" s="44">
        <f t="shared" ca="1" si="71"/>
        <v>2</v>
      </c>
      <c r="CJ25" s="27">
        <f t="shared" ca="1" si="38"/>
        <v>0.65577478874202955</v>
      </c>
      <c r="CK25" s="44">
        <f ca="1">IF(CF25="NO",VLOOKUP(CA25,'Players Stats'!$C$88:$H$127,7-Final!CI25),"")</f>
        <v>0.56499999999999995</v>
      </c>
      <c r="CL25" s="44">
        <f t="shared" ca="1" si="72"/>
        <v>0</v>
      </c>
      <c r="CM25" s="27">
        <f t="shared" ca="1" si="39"/>
        <v>0.48392347458988227</v>
      </c>
      <c r="CN25" s="44" t="str">
        <f ca="1">IF(CM25="","",IF(CM25&lt;=VLOOKUP(CA25,'Players Stats'!$C$88:$L$127,10),"YES","NO"))</f>
        <v>NO</v>
      </c>
      <c r="CO25" s="27" t="str">
        <f t="shared" ca="1" si="40"/>
        <v/>
      </c>
      <c r="CP25" s="44" t="str">
        <f ca="1">IF(CN25="YES",IF(CO25&lt;=VLOOKUP(CA25,'Players Stats'!$C$88:$H$127,6),1,0),"")</f>
        <v/>
      </c>
      <c r="CQ25" s="27" t="str">
        <f t="shared" ca="1" si="41"/>
        <v/>
      </c>
      <c r="CR25" s="44" t="str">
        <f ca="1">IF(AND(CN25="YES",CQ25&lt;&gt;""),IF(CQ25&lt;=VLOOKUP(CA25,'Players Stats'!$C$88:$H$127,6),1,0),"")</f>
        <v/>
      </c>
      <c r="CS25" s="27">
        <f t="shared" ca="1" si="42"/>
        <v>0.95264099178709982</v>
      </c>
      <c r="CT25" s="44" t="str">
        <f ca="1">IF(CS25="","",IF(CS25&lt;=Simulation!$K$7,"YES","NO"))</f>
        <v>NO</v>
      </c>
      <c r="CU25" s="27">
        <f t="shared" ca="1" si="43"/>
        <v>0.67033373768679438</v>
      </c>
      <c r="CV25" s="44">
        <f ca="1">IF(CT25="NO",IF(CU25&lt;=Simulation!$K$9,BX25,BY25),"")</f>
        <v>8</v>
      </c>
      <c r="CX25" s="44">
        <f t="shared" ca="1" si="44"/>
        <v>7</v>
      </c>
      <c r="CY25" s="6" t="str">
        <f t="shared" ca="1" si="45"/>
        <v>-</v>
      </c>
      <c r="CZ25" s="44">
        <f t="shared" ca="1" si="46"/>
        <v>8</v>
      </c>
      <c r="DB25" s="44" t="str">
        <f t="shared" ca="1" si="3"/>
        <v/>
      </c>
      <c r="DC25" s="44" t="str">
        <f t="shared" ca="1" si="3"/>
        <v/>
      </c>
      <c r="DD25" s="44" t="str">
        <f t="shared" ca="1" si="3"/>
        <v/>
      </c>
      <c r="DE25" s="44"/>
      <c r="DF25" s="44">
        <f ca="1">IF(DF24&lt;&gt;"",IF(AND(DF24&lt;60*Simulation!$K$8, DF24+DG25&lt;60*Simulation!$K$8),DF24+DG25,""),"")</f>
        <v>215</v>
      </c>
      <c r="DG25" s="44">
        <f ca="1">IF(DF24&lt;&gt;"",IF(AND(EF24&lt;&gt;"", DH24=EF24),RANDBETWEEN(Simulation!$N$6,Simulation!$P$6),RANDBETWEEN(Simulation!$N$5,Simulation!$P$5)),"")</f>
        <v>17</v>
      </c>
      <c r="DH25" s="44">
        <f t="shared" ca="1" si="73"/>
        <v>1</v>
      </c>
      <c r="DI25" s="44">
        <f t="shared" ca="1" si="47"/>
        <v>8</v>
      </c>
      <c r="DJ25" s="27">
        <f t="shared" ca="1" si="48"/>
        <v>0.66354951750107449</v>
      </c>
      <c r="DK25" s="44">
        <f t="shared" ca="1" si="49"/>
        <v>4</v>
      </c>
      <c r="DL25" s="44" t="str">
        <f ca="1">IF(DF25&lt;&gt;"",VLOOKUP(DK25,'Players Stats'!$C$88:$D$127,2),"")</f>
        <v>Power Forward</v>
      </c>
      <c r="DM25" s="44" t="str">
        <f ca="1">IF(DF25&lt;&gt;"",VLOOKUP(DK25,'Players Stats'!$C$88:$E$127,3),"")</f>
        <v>Shane Battier</v>
      </c>
      <c r="DN25" s="27">
        <f t="shared" ca="1" si="50"/>
        <v>0.29499608826735457</v>
      </c>
      <c r="DO25" s="44">
        <f ca="1">IF(DF25&lt;&gt;"",VLOOKUP(Final!DK25-5*(Final!DH25-1),'Players Stats'!$B$136:$J$140,1+DI25),"")</f>
        <v>0.14340000000000003</v>
      </c>
      <c r="DP25" s="44" t="str">
        <f t="shared" ca="1" si="74"/>
        <v>NO</v>
      </c>
      <c r="DQ25" s="27">
        <f t="shared" ca="1" si="51"/>
        <v>0.48441077518470621</v>
      </c>
      <c r="DR25" s="44">
        <f ca="1">IF(DF25&lt;&gt;"",IF(DP25="NO",VLOOKUP(DK25,'Players Stats'!$C$88:$I$127,7),""),"")</f>
        <v>0.46808510638297873</v>
      </c>
      <c r="DS25" s="44">
        <f t="shared" ca="1" si="75"/>
        <v>2</v>
      </c>
      <c r="DT25" s="27">
        <f t="shared" ca="1" si="52"/>
        <v>0.38005195857853769</v>
      </c>
      <c r="DU25" s="44">
        <f ca="1">IF(DP25="NO",VLOOKUP(DK25,'Players Stats'!$C$88:$H$127,7-Final!DS25),"")</f>
        <v>0.42</v>
      </c>
      <c r="DV25" s="44">
        <f t="shared" ca="1" si="76"/>
        <v>2</v>
      </c>
      <c r="DW25" s="27">
        <f t="shared" ca="1" si="53"/>
        <v>0.12530015775083458</v>
      </c>
      <c r="DX25" s="44" t="str">
        <f ca="1">IF(DW25="","",IF(DW25&lt;=VLOOKUP(DK25,'Players Stats'!$C$88:$L$127,10),"YES","NO"))</f>
        <v>NO</v>
      </c>
      <c r="DY25" s="27" t="str">
        <f t="shared" ca="1" si="54"/>
        <v/>
      </c>
      <c r="DZ25" s="44" t="str">
        <f ca="1">IF(DX25="YES",IF(DY25&lt;=VLOOKUP(DK25,'Players Stats'!$C$88:$H$127,6),1,0),"")</f>
        <v/>
      </c>
      <c r="EA25" s="27" t="str">
        <f t="shared" ca="1" si="55"/>
        <v/>
      </c>
      <c r="EB25" s="44" t="str">
        <f ca="1">IF(AND(DX25="YES",EA25&lt;&gt;""),IF(EA25&lt;=VLOOKUP(DK25,'Players Stats'!$C$88:$H$127,6),1,0),"")</f>
        <v/>
      </c>
      <c r="EC25" s="27" t="str">
        <f t="shared" ca="1" si="56"/>
        <v/>
      </c>
      <c r="ED25" s="44" t="str">
        <f ca="1">IF(EC25="","",IF(EC25&lt;=Simulation!$K$7,"YES","NO"))</f>
        <v/>
      </c>
      <c r="EE25" s="27" t="str">
        <f t="shared" ca="1" si="57"/>
        <v/>
      </c>
      <c r="EF25" s="44" t="str">
        <f ca="1">IF(ED25="NO",IF(EE25&lt;=Simulation!$K$9,DH25,DI25),"")</f>
        <v/>
      </c>
      <c r="EH25" s="44">
        <f t="shared" ca="1" si="58"/>
        <v>10</v>
      </c>
      <c r="EI25" s="6" t="str">
        <f t="shared" ca="1" si="59"/>
        <v>-</v>
      </c>
      <c r="EJ25" s="44">
        <f t="shared" ca="1" si="60"/>
        <v>4</v>
      </c>
      <c r="EL25" s="44" t="str">
        <f t="shared" ca="1" si="4"/>
        <v/>
      </c>
      <c r="EM25" s="44" t="str">
        <f t="shared" ca="1" si="4"/>
        <v/>
      </c>
      <c r="EN25" s="44" t="str">
        <f t="shared" ca="1" si="4"/>
        <v/>
      </c>
    </row>
    <row r="26" spans="2:144">
      <c r="B26" s="44">
        <f ca="1">IF(B25&lt;&gt;"",IF(AND(B25&lt;60*Simulation!$K$8, B25+C26&lt;60*Simulation!$K$8),B25+C26,""),"")</f>
        <v>219</v>
      </c>
      <c r="C26" s="44">
        <f ca="1">IF(B25&lt;&gt;"",IF(AND(AB25&lt;&gt;"", D25=AB25),RANDBETWEEN(Simulation!$N$6,Simulation!$P$6),RANDBETWEEN(Simulation!$N$5,Simulation!$P$5)),"")</f>
        <v>23</v>
      </c>
      <c r="D26" s="44">
        <f t="shared" ca="1" si="61"/>
        <v>1</v>
      </c>
      <c r="E26" s="44">
        <f t="shared" ca="1" si="5"/>
        <v>8</v>
      </c>
      <c r="F26" s="27">
        <f t="shared" ca="1" si="6"/>
        <v>0.88402567994455161</v>
      </c>
      <c r="G26" s="44">
        <f t="shared" ca="1" si="7"/>
        <v>5</v>
      </c>
      <c r="H26" s="44" t="str">
        <f ca="1">IF(B26&lt;&gt;"",VLOOKUP(G26,'Players Stats'!$C$88:$D$127,2),"")</f>
        <v>Center</v>
      </c>
      <c r="I26" s="44" t="str">
        <f ca="1">IF(B26&lt;&gt;"",VLOOKUP(G26,'Players Stats'!$C$88:$E$127,3),"")</f>
        <v>Chris Bosh</v>
      </c>
      <c r="J26" s="27">
        <f t="shared" ca="1" si="8"/>
        <v>0.83512008833736784</v>
      </c>
      <c r="K26" s="44">
        <f ca="1">IF(B26&lt;&gt;"",VLOOKUP(Final!G26-5*(Final!D26-1),'Players Stats'!$B$136:$J$140,1+E26),"")</f>
        <v>9.6400000000000013E-2</v>
      </c>
      <c r="L26" s="44" t="str">
        <f t="shared" ca="1" si="62"/>
        <v>NO</v>
      </c>
      <c r="M26" s="27">
        <f t="shared" ca="1" si="9"/>
        <v>0.19370244791171631</v>
      </c>
      <c r="N26" s="44">
        <f ca="1">IF(B26&lt;&gt;"",IF(L26="NO",VLOOKUP(G26,'Players Stats'!$C$88:$I$127,7),""),"")</f>
        <v>7.5187969924812026E-2</v>
      </c>
      <c r="O26" s="44">
        <f t="shared" ca="1" si="63"/>
        <v>2</v>
      </c>
      <c r="P26" s="27">
        <f t="shared" ca="1" si="10"/>
        <v>0.62364679042518478</v>
      </c>
      <c r="Q26" s="44">
        <f ca="1">IF(L26="NO",VLOOKUP(G26,'Players Stats'!$C$88:$H$127,7-Final!O26),"")</f>
        <v>0.53500000000000003</v>
      </c>
      <c r="R26" s="44">
        <f t="shared" ca="1" si="64"/>
        <v>0</v>
      </c>
      <c r="S26" s="27">
        <f t="shared" ca="1" si="11"/>
        <v>2.3083861504575198E-2</v>
      </c>
      <c r="T26" s="44" t="str">
        <f ca="1">IF(S26="","",IF(S26&lt;=VLOOKUP(G26,'Players Stats'!$C$88:$L$127,10),"YES","NO"))</f>
        <v>NO</v>
      </c>
      <c r="U26" s="27" t="str">
        <f t="shared" ca="1" si="12"/>
        <v/>
      </c>
      <c r="V26" s="44" t="str">
        <f ca="1">IF(T26="YES",IF(U26&lt;=VLOOKUP(G26,'Players Stats'!$C$88:$H$127,6),1,0),"")</f>
        <v/>
      </c>
      <c r="W26" s="27" t="str">
        <f t="shared" ca="1" si="13"/>
        <v/>
      </c>
      <c r="X26" s="44" t="str">
        <f ca="1">IF(AND(T26="YES",W26&lt;&gt;""),IF(W26&lt;=VLOOKUP(G26,'Players Stats'!$C$88:$H$127,6),1,0),"")</f>
        <v/>
      </c>
      <c r="Y26" s="27">
        <f t="shared" ca="1" si="14"/>
        <v>0.62073386400494546</v>
      </c>
      <c r="Z26" s="44" t="str">
        <f ca="1">IF(Y26="","",IF(Y26&lt;=Simulation!$K$7,"YES","NO"))</f>
        <v>NO</v>
      </c>
      <c r="AA26" s="27">
        <f t="shared" ca="1" si="15"/>
        <v>0.15392508498361013</v>
      </c>
      <c r="AB26" s="44">
        <f ca="1">IF(Z26="NO",IF(AA26&lt;=Simulation!$K$9,D26,E26),"")</f>
        <v>1</v>
      </c>
      <c r="AD26" s="44">
        <f t="shared" ca="1" si="16"/>
        <v>11</v>
      </c>
      <c r="AE26" s="6" t="str">
        <f t="shared" ca="1" si="17"/>
        <v>-</v>
      </c>
      <c r="AF26" s="44">
        <f t="shared" ca="1" si="18"/>
        <v>4</v>
      </c>
      <c r="AH26" s="44" t="str">
        <f t="shared" ca="1" si="1"/>
        <v/>
      </c>
      <c r="AI26" s="44" t="str">
        <f t="shared" ca="1" si="1"/>
        <v/>
      </c>
      <c r="AJ26" s="44" t="str">
        <f t="shared" ca="1" si="1"/>
        <v/>
      </c>
      <c r="AL26" s="44">
        <f ca="1">IF(AL25&lt;&gt;"",IF(AND(AL25&lt;60*Simulation!$K$8, AL25+AM26&lt;60*Simulation!$K$8),AL25+AM26,""),"")</f>
        <v>227</v>
      </c>
      <c r="AM26" s="44">
        <f ca="1">IF(AL25&lt;&gt;"",IF(AND(BL25&lt;&gt;"", AN25=BL25),RANDBETWEEN(Simulation!$N$6,Simulation!$P$6),RANDBETWEEN(Simulation!$N$5,Simulation!$P$5)),"")</f>
        <v>15</v>
      </c>
      <c r="AN26" s="44">
        <f t="shared" ca="1" si="65"/>
        <v>8</v>
      </c>
      <c r="AO26" s="44">
        <f t="shared" ca="1" si="19"/>
        <v>1</v>
      </c>
      <c r="AP26" s="27">
        <f t="shared" ca="1" si="20"/>
        <v>0.31268624454109895</v>
      </c>
      <c r="AQ26" s="44">
        <f t="shared" ca="1" si="21"/>
        <v>37</v>
      </c>
      <c r="AR26" s="44" t="str">
        <f ca="1">IF(AL26&lt;&gt;"",VLOOKUP(AQ26,'Players Stats'!$C$88:$D$127,2),"")</f>
        <v>Shooting Guard</v>
      </c>
      <c r="AS26" s="44" t="str">
        <f ca="1">IF(AL26&lt;&gt;"",VLOOKUP(AQ26,'Players Stats'!$C$88:$E$127,3),"")</f>
        <v>Tony Parker</v>
      </c>
      <c r="AT26" s="27">
        <f t="shared" ca="1" si="22"/>
        <v>1.8516851495814612E-2</v>
      </c>
      <c r="AU26" s="44">
        <f ca="1">IF(AL26&lt;&gt;"",VLOOKUP(Final!AQ26-5*(Final!AN26-1),'Players Stats'!$B$136:$J$140,1+AO26),"")</f>
        <v>5.305E-2</v>
      </c>
      <c r="AV26" s="44" t="str">
        <f t="shared" ca="1" si="66"/>
        <v>YES</v>
      </c>
      <c r="AW26" s="27" t="str">
        <f t="shared" ca="1" si="23"/>
        <v/>
      </c>
      <c r="AX26" s="44" t="str">
        <f ca="1">IF(AL26&lt;&gt;"",IF(AV26="NO",VLOOKUP(AQ26,'Players Stats'!$C$88:$I$127,7),""),"")</f>
        <v/>
      </c>
      <c r="AY26" s="44" t="str">
        <f t="shared" ca="1" si="67"/>
        <v/>
      </c>
      <c r="AZ26" s="27" t="str">
        <f t="shared" ca="1" si="24"/>
        <v/>
      </c>
      <c r="BA26" s="44" t="str">
        <f ca="1">IF(AV26="NO",VLOOKUP(AQ26,'Players Stats'!$C$88:$H$127,7-Final!AY26),"")</f>
        <v/>
      </c>
      <c r="BB26" s="44" t="str">
        <f t="shared" ca="1" si="68"/>
        <v/>
      </c>
      <c r="BC26" s="27" t="str">
        <f t="shared" ca="1" si="25"/>
        <v/>
      </c>
      <c r="BD26" s="44" t="str">
        <f ca="1">IF(BC26="","",IF(BC26&lt;=VLOOKUP(AQ26,'Players Stats'!$C$88:$L$127,10),"YES","NO"))</f>
        <v/>
      </c>
      <c r="BE26" s="27" t="str">
        <f t="shared" ca="1" si="26"/>
        <v/>
      </c>
      <c r="BF26" s="44" t="str">
        <f ca="1">IF(BD26="YES",IF(BE26&lt;=VLOOKUP(AQ26,'Players Stats'!$C$88:$H$127,6),1,0),"")</f>
        <v/>
      </c>
      <c r="BG26" s="27" t="str">
        <f t="shared" ca="1" si="27"/>
        <v/>
      </c>
      <c r="BH26" s="44" t="str">
        <f ca="1">IF(AND(BD26="YES",BG26&lt;&gt;""),IF(BG26&lt;=VLOOKUP(AQ26,'Players Stats'!$C$88:$H$127,6),1,0),"")</f>
        <v/>
      </c>
      <c r="BI26" s="27" t="str">
        <f t="shared" ca="1" si="28"/>
        <v/>
      </c>
      <c r="BJ26" s="44" t="str">
        <f ca="1">IF(BI26="","",IF(BI26&lt;=Simulation!$K$7,"YES","NO"))</f>
        <v/>
      </c>
      <c r="BK26" s="27" t="str">
        <f t="shared" ca="1" si="29"/>
        <v/>
      </c>
      <c r="BL26" s="44" t="str">
        <f ca="1">IF(BJ26="NO",IF(BK26&lt;=Simulation!$K$9,AN26,AO26),"")</f>
        <v/>
      </c>
      <c r="BN26" s="44">
        <f t="shared" ca="1" si="30"/>
        <v>8</v>
      </c>
      <c r="BO26" s="6" t="str">
        <f t="shared" ca="1" si="31"/>
        <v>-</v>
      </c>
      <c r="BP26" s="44">
        <f t="shared" ca="1" si="32"/>
        <v>6</v>
      </c>
      <c r="BR26" s="44" t="str">
        <f t="shared" ca="1" si="2"/>
        <v/>
      </c>
      <c r="BS26" s="44" t="str">
        <f t="shared" ca="1" si="2"/>
        <v/>
      </c>
      <c r="BT26" s="44" t="str">
        <f t="shared" ca="1" si="2"/>
        <v/>
      </c>
      <c r="BU26" s="44"/>
      <c r="BV26" s="44">
        <f ca="1">IF(BV25&lt;&gt;"",IF(AND(BV25&lt;60*Simulation!$K$8, BV25+BW26&lt;60*Simulation!$K$8),BV25+BW26,""),"")</f>
        <v>223</v>
      </c>
      <c r="BW26" s="44">
        <f ca="1">IF(BV25&lt;&gt;"",IF(AND(CV25&lt;&gt;"", BX25=CV25),RANDBETWEEN(Simulation!$N$6,Simulation!$P$6),RANDBETWEEN(Simulation!$N$5,Simulation!$P$5)),"")</f>
        <v>20</v>
      </c>
      <c r="BX26" s="44">
        <f t="shared" ca="1" si="69"/>
        <v>8</v>
      </c>
      <c r="BY26" s="44">
        <f t="shared" ca="1" si="33"/>
        <v>1</v>
      </c>
      <c r="BZ26" s="27">
        <f t="shared" ca="1" si="34"/>
        <v>0.84434148536343279</v>
      </c>
      <c r="CA26" s="44">
        <f t="shared" ca="1" si="35"/>
        <v>40</v>
      </c>
      <c r="CB26" s="44" t="str">
        <f ca="1">IF(BV26&lt;&gt;"",VLOOKUP(CA26,'Players Stats'!$C$88:$D$127,2),"")</f>
        <v>Center</v>
      </c>
      <c r="CC26" s="44" t="str">
        <f ca="1">IF(BV26&lt;&gt;"",VLOOKUP(CA26,'Players Stats'!$C$88:$E$127,3),"")</f>
        <v>Tiago Splitter</v>
      </c>
      <c r="CD26" s="27">
        <f t="shared" ca="1" si="36"/>
        <v>0.63364555484593388</v>
      </c>
      <c r="CE26" s="44">
        <f ca="1">IF(BV26&lt;&gt;"",VLOOKUP(Final!CA26-5*(Final!BX26-1),'Players Stats'!$B$136:$J$140,1+BY26),"")</f>
        <v>0.11485000000000001</v>
      </c>
      <c r="CF26" s="44" t="str">
        <f t="shared" ca="1" si="70"/>
        <v>NO</v>
      </c>
      <c r="CG26" s="27">
        <f t="shared" ca="1" si="37"/>
        <v>0.5523635145014586</v>
      </c>
      <c r="CH26" s="44">
        <f ca="1">IF(BV26&lt;&gt;"",IF(CF26="NO",VLOOKUP(CA26,'Players Stats'!$C$88:$I$127,7),""),"")</f>
        <v>0</v>
      </c>
      <c r="CI26" s="44">
        <f t="shared" ca="1" si="71"/>
        <v>2</v>
      </c>
      <c r="CJ26" s="27">
        <f t="shared" ca="1" si="38"/>
        <v>0.44492218376480319</v>
      </c>
      <c r="CK26" s="44">
        <f ca="1">IF(CF26="NO",VLOOKUP(CA26,'Players Stats'!$C$88:$H$127,7-Final!CI26),"")</f>
        <v>0.56000000000000005</v>
      </c>
      <c r="CL26" s="44">
        <f t="shared" ca="1" si="72"/>
        <v>2</v>
      </c>
      <c r="CM26" s="27">
        <f t="shared" ca="1" si="39"/>
        <v>9.2247804642081155E-2</v>
      </c>
      <c r="CN26" s="44" t="str">
        <f ca="1">IF(CM26="","",IF(CM26&lt;=VLOOKUP(CA26,'Players Stats'!$C$88:$L$127,10),"YES","NO"))</f>
        <v>NO</v>
      </c>
      <c r="CO26" s="27" t="str">
        <f t="shared" ca="1" si="40"/>
        <v/>
      </c>
      <c r="CP26" s="44" t="str">
        <f ca="1">IF(CN26="YES",IF(CO26&lt;=VLOOKUP(CA26,'Players Stats'!$C$88:$H$127,6),1,0),"")</f>
        <v/>
      </c>
      <c r="CQ26" s="27" t="str">
        <f t="shared" ca="1" si="41"/>
        <v/>
      </c>
      <c r="CR26" s="44" t="str">
        <f ca="1">IF(AND(CN26="YES",CQ26&lt;&gt;""),IF(CQ26&lt;=VLOOKUP(CA26,'Players Stats'!$C$88:$H$127,6),1,0),"")</f>
        <v/>
      </c>
      <c r="CS26" s="27" t="str">
        <f t="shared" ca="1" si="42"/>
        <v/>
      </c>
      <c r="CT26" s="44" t="str">
        <f ca="1">IF(CS26="","",IF(CS26&lt;=Simulation!$K$7,"YES","NO"))</f>
        <v/>
      </c>
      <c r="CU26" s="27" t="str">
        <f t="shared" ca="1" si="43"/>
        <v/>
      </c>
      <c r="CV26" s="44" t="str">
        <f ca="1">IF(CT26="NO",IF(CU26&lt;=Simulation!$K$9,BX26,BY26),"")</f>
        <v/>
      </c>
      <c r="CX26" s="44">
        <f t="shared" ca="1" si="44"/>
        <v>7</v>
      </c>
      <c r="CY26" s="6" t="str">
        <f t="shared" ca="1" si="45"/>
        <v>-</v>
      </c>
      <c r="CZ26" s="44">
        <f t="shared" ca="1" si="46"/>
        <v>10</v>
      </c>
      <c r="DB26" s="44" t="str">
        <f t="shared" ca="1" si="3"/>
        <v/>
      </c>
      <c r="DC26" s="44" t="str">
        <f t="shared" ca="1" si="3"/>
        <v/>
      </c>
      <c r="DD26" s="44" t="str">
        <f t="shared" ca="1" si="3"/>
        <v/>
      </c>
      <c r="DE26" s="44"/>
      <c r="DF26" s="44">
        <f ca="1">IF(DF25&lt;&gt;"",IF(AND(DF25&lt;60*Simulation!$K$8, DF25+DG26&lt;60*Simulation!$K$8),DF25+DG26,""),"")</f>
        <v>229</v>
      </c>
      <c r="DG26" s="44">
        <f ca="1">IF(DF25&lt;&gt;"",IF(AND(EF25&lt;&gt;"", DH25=EF25),RANDBETWEEN(Simulation!$N$6,Simulation!$P$6),RANDBETWEEN(Simulation!$N$5,Simulation!$P$5)),"")</f>
        <v>14</v>
      </c>
      <c r="DH26" s="44">
        <f t="shared" ca="1" si="73"/>
        <v>8</v>
      </c>
      <c r="DI26" s="44">
        <f t="shared" ca="1" si="47"/>
        <v>1</v>
      </c>
      <c r="DJ26" s="27">
        <f t="shared" ca="1" si="48"/>
        <v>0.15278841774664409</v>
      </c>
      <c r="DK26" s="44">
        <f t="shared" ca="1" si="49"/>
        <v>36</v>
      </c>
      <c r="DL26" s="44" t="str">
        <f ca="1">IF(DF26&lt;&gt;"",VLOOKUP(DK26,'Players Stats'!$C$88:$D$127,2),"")</f>
        <v>Point Guard</v>
      </c>
      <c r="DM26" s="44" t="str">
        <f ca="1">IF(DF26&lt;&gt;"",VLOOKUP(DK26,'Players Stats'!$C$88:$E$127,3),"")</f>
        <v>Danny Green</v>
      </c>
      <c r="DN26" s="27">
        <f t="shared" ca="1" si="50"/>
        <v>0.85005766098386326</v>
      </c>
      <c r="DO26" s="44">
        <f ca="1">IF(DF26&lt;&gt;"",VLOOKUP(Final!DK26-5*(Final!DH26-1),'Players Stats'!$B$136:$J$140,1+DI26),"")</f>
        <v>0.13875000000000001</v>
      </c>
      <c r="DP26" s="44" t="str">
        <f t="shared" ca="1" si="74"/>
        <v>NO</v>
      </c>
      <c r="DQ26" s="27">
        <f t="shared" ca="1" si="51"/>
        <v>0.37613158133433466</v>
      </c>
      <c r="DR26" s="44">
        <f ca="1">IF(DF26&lt;&gt;"",IF(DP26="NO",VLOOKUP(DK26,'Players Stats'!$C$88:$I$127,7),""),"")</f>
        <v>0.38518518518518519</v>
      </c>
      <c r="DS26" s="44">
        <f t="shared" ca="1" si="75"/>
        <v>3</v>
      </c>
      <c r="DT26" s="27">
        <f t="shared" ca="1" si="52"/>
        <v>0.66955956647311321</v>
      </c>
      <c r="DU26" s="44">
        <f ca="1">IF(DP26="NO",VLOOKUP(DK26,'Players Stats'!$C$88:$H$127,7-Final!DS26),"")</f>
        <v>0.42899999999999999</v>
      </c>
      <c r="DV26" s="44">
        <f t="shared" ca="1" si="76"/>
        <v>0</v>
      </c>
      <c r="DW26" s="27" t="str">
        <f t="shared" ca="1" si="53"/>
        <v/>
      </c>
      <c r="DX26" s="44" t="str">
        <f ca="1">IF(DW26="","",IF(DW26&lt;=VLOOKUP(DK26,'Players Stats'!$C$88:$L$127,10),"YES","NO"))</f>
        <v/>
      </c>
      <c r="DY26" s="27" t="str">
        <f t="shared" ca="1" si="54"/>
        <v/>
      </c>
      <c r="DZ26" s="44" t="str">
        <f ca="1">IF(DX26="YES",IF(DY26&lt;=VLOOKUP(DK26,'Players Stats'!$C$88:$H$127,6),1,0),"")</f>
        <v/>
      </c>
      <c r="EA26" s="27" t="str">
        <f t="shared" ca="1" si="55"/>
        <v/>
      </c>
      <c r="EB26" s="44" t="str">
        <f ca="1">IF(AND(DX26="YES",EA26&lt;&gt;""),IF(EA26&lt;=VLOOKUP(DK26,'Players Stats'!$C$88:$H$127,6),1,0),"")</f>
        <v/>
      </c>
      <c r="EC26" s="27" t="str">
        <f t="shared" ca="1" si="56"/>
        <v/>
      </c>
      <c r="ED26" s="44" t="str">
        <f ca="1">IF(EC26="","",IF(EC26&lt;=Simulation!$K$7,"YES","NO"))</f>
        <v/>
      </c>
      <c r="EE26" s="27" t="str">
        <f t="shared" ca="1" si="57"/>
        <v/>
      </c>
      <c r="EF26" s="44" t="str">
        <f ca="1">IF(ED26="NO",IF(EE26&lt;=Simulation!$K$9,DH26,DI26),"")</f>
        <v/>
      </c>
      <c r="EH26" s="44">
        <f t="shared" ca="1" si="58"/>
        <v>10</v>
      </c>
      <c r="EI26" s="6" t="str">
        <f t="shared" ca="1" si="59"/>
        <v>-</v>
      </c>
      <c r="EJ26" s="44">
        <f t="shared" ca="1" si="60"/>
        <v>4</v>
      </c>
      <c r="EL26" s="44" t="str">
        <f t="shared" ca="1" si="4"/>
        <v/>
      </c>
      <c r="EM26" s="44" t="str">
        <f t="shared" ca="1" si="4"/>
        <v/>
      </c>
      <c r="EN26" s="44" t="str">
        <f t="shared" ca="1" si="4"/>
        <v/>
      </c>
    </row>
    <row r="27" spans="2:144">
      <c r="B27" s="44">
        <f ca="1">IF(B26&lt;&gt;"",IF(AND(B26&lt;60*Simulation!$K$8, B26+C27&lt;60*Simulation!$K$8),B26+C27,""),"")</f>
        <v>226</v>
      </c>
      <c r="C27" s="44">
        <f ca="1">IF(B26&lt;&gt;"",IF(AND(AB26&lt;&gt;"", D26=AB26),RANDBETWEEN(Simulation!$N$6,Simulation!$P$6),RANDBETWEEN(Simulation!$N$5,Simulation!$P$5)),"")</f>
        <v>7</v>
      </c>
      <c r="D27" s="44">
        <f t="shared" ca="1" si="61"/>
        <v>1</v>
      </c>
      <c r="E27" s="44">
        <f t="shared" ca="1" si="5"/>
        <v>8</v>
      </c>
      <c r="F27" s="27">
        <f t="shared" ca="1" si="6"/>
        <v>0.59898324014846627</v>
      </c>
      <c r="G27" s="44">
        <f t="shared" ca="1" si="7"/>
        <v>3</v>
      </c>
      <c r="H27" s="44" t="str">
        <f ca="1">IF(B27&lt;&gt;"",VLOOKUP(G27,'Players Stats'!$C$88:$D$127,2),"")</f>
        <v>Small Forward</v>
      </c>
      <c r="I27" s="44" t="str">
        <f ca="1">IF(B27&lt;&gt;"",VLOOKUP(G27,'Players Stats'!$C$88:$E$127,3),"")</f>
        <v>LeBron James</v>
      </c>
      <c r="J27" s="27">
        <f t="shared" ca="1" si="8"/>
        <v>0.22288888876344004</v>
      </c>
      <c r="K27" s="44">
        <f ca="1">IF(B27&lt;&gt;"",VLOOKUP(Final!G27-5*(Final!D27-1),'Players Stats'!$B$136:$J$140,1+E27),"")</f>
        <v>0.123</v>
      </c>
      <c r="L27" s="44" t="str">
        <f t="shared" ca="1" si="62"/>
        <v>NO</v>
      </c>
      <c r="M27" s="27">
        <f t="shared" ca="1" si="9"/>
        <v>0.802695109369295</v>
      </c>
      <c r="N27" s="44">
        <f ca="1">IF(B27&lt;&gt;"",IF(L27="NO",VLOOKUP(G27,'Players Stats'!$C$88:$I$127,7),""),"")</f>
        <v>0.15639810426540282</v>
      </c>
      <c r="O27" s="44">
        <f t="shared" ca="1" si="63"/>
        <v>2</v>
      </c>
      <c r="P27" s="27">
        <f t="shared" ca="1" si="10"/>
        <v>0.50851598967613376</v>
      </c>
      <c r="Q27" s="44">
        <f ca="1">IF(L27="NO",VLOOKUP(G27,'Players Stats'!$C$88:$H$127,7-Final!O27),"")</f>
        <v>0.56499999999999995</v>
      </c>
      <c r="R27" s="44">
        <f t="shared" ca="1" si="64"/>
        <v>2</v>
      </c>
      <c r="S27" s="27">
        <f t="shared" ca="1" si="11"/>
        <v>0.42944295416444855</v>
      </c>
      <c r="T27" s="44" t="str">
        <f ca="1">IF(S27="","",IF(S27&lt;=VLOOKUP(G27,'Players Stats'!$C$88:$L$127,10),"YES","NO"))</f>
        <v>NO</v>
      </c>
      <c r="U27" s="27" t="str">
        <f t="shared" ca="1" si="12"/>
        <v/>
      </c>
      <c r="V27" s="44" t="str">
        <f ca="1">IF(T27="YES",IF(U27&lt;=VLOOKUP(G27,'Players Stats'!$C$88:$H$127,6),1,0),"")</f>
        <v/>
      </c>
      <c r="W27" s="27" t="str">
        <f t="shared" ca="1" si="13"/>
        <v/>
      </c>
      <c r="X27" s="44" t="str">
        <f ca="1">IF(AND(T27="YES",W27&lt;&gt;""),IF(W27&lt;=VLOOKUP(G27,'Players Stats'!$C$88:$H$127,6),1,0),"")</f>
        <v/>
      </c>
      <c r="Y27" s="27" t="str">
        <f t="shared" ca="1" si="14"/>
        <v/>
      </c>
      <c r="Z27" s="44" t="str">
        <f ca="1">IF(Y27="","",IF(Y27&lt;=Simulation!$K$7,"YES","NO"))</f>
        <v/>
      </c>
      <c r="AA27" s="27" t="str">
        <f t="shared" ca="1" si="15"/>
        <v/>
      </c>
      <c r="AB27" s="44" t="str">
        <f ca="1">IF(Z27="NO",IF(AA27&lt;=Simulation!$K$9,D27,E27),"")</f>
        <v/>
      </c>
      <c r="AD27" s="44">
        <f t="shared" ca="1" si="16"/>
        <v>13</v>
      </c>
      <c r="AE27" s="6" t="str">
        <f t="shared" ca="1" si="17"/>
        <v>-</v>
      </c>
      <c r="AF27" s="44">
        <f t="shared" ca="1" si="18"/>
        <v>4</v>
      </c>
      <c r="AH27" s="44" t="str">
        <f t="shared" ref="AH27:AJ90" ca="1" si="77">IF(AND(AD27&lt;&gt;"",AD28=""),AD27,"")</f>
        <v/>
      </c>
      <c r="AI27" s="44" t="str">
        <f t="shared" ca="1" si="77"/>
        <v/>
      </c>
      <c r="AJ27" s="44" t="str">
        <f t="shared" ca="1" si="77"/>
        <v/>
      </c>
      <c r="AL27" s="44">
        <f ca="1">IF(AL26&lt;&gt;"",IF(AND(AL26&lt;60*Simulation!$K$8, AL26+AM27&lt;60*Simulation!$K$8),AL26+AM27,""),"")</f>
        <v>239</v>
      </c>
      <c r="AM27" s="44">
        <f ca="1">IF(AL26&lt;&gt;"",IF(AND(BL26&lt;&gt;"", AN26=BL26),RANDBETWEEN(Simulation!$N$6,Simulation!$P$6),RANDBETWEEN(Simulation!$N$5,Simulation!$P$5)),"")</f>
        <v>12</v>
      </c>
      <c r="AN27" s="44">
        <f t="shared" ca="1" si="65"/>
        <v>1</v>
      </c>
      <c r="AO27" s="44">
        <f t="shared" ca="1" si="19"/>
        <v>8</v>
      </c>
      <c r="AP27" s="27">
        <f t="shared" ca="1" si="20"/>
        <v>0.69954181515016356</v>
      </c>
      <c r="AQ27" s="44">
        <f t="shared" ca="1" si="21"/>
        <v>4</v>
      </c>
      <c r="AR27" s="44" t="str">
        <f ca="1">IF(AL27&lt;&gt;"",VLOOKUP(AQ27,'Players Stats'!$C$88:$D$127,2),"")</f>
        <v>Power Forward</v>
      </c>
      <c r="AS27" s="44" t="str">
        <f ca="1">IF(AL27&lt;&gt;"",VLOOKUP(AQ27,'Players Stats'!$C$88:$E$127,3),"")</f>
        <v>Shane Battier</v>
      </c>
      <c r="AT27" s="27">
        <f t="shared" ca="1" si="22"/>
        <v>0.60244463692052241</v>
      </c>
      <c r="AU27" s="44">
        <f ca="1">IF(AL27&lt;&gt;"",VLOOKUP(Final!AQ27-5*(Final!AN27-1),'Players Stats'!$B$136:$J$140,1+AO27),"")</f>
        <v>0.14340000000000003</v>
      </c>
      <c r="AV27" s="44" t="str">
        <f t="shared" ca="1" si="66"/>
        <v>NO</v>
      </c>
      <c r="AW27" s="27">
        <f t="shared" ca="1" si="23"/>
        <v>0.19992230206995565</v>
      </c>
      <c r="AX27" s="44">
        <f ca="1">IF(AL27&lt;&gt;"",IF(AV27="NO",VLOOKUP(AQ27,'Players Stats'!$C$88:$I$127,7),""),"")</f>
        <v>0.46808510638297873</v>
      </c>
      <c r="AY27" s="44">
        <f t="shared" ca="1" si="67"/>
        <v>3</v>
      </c>
      <c r="AZ27" s="27">
        <f t="shared" ca="1" si="24"/>
        <v>0.27417269628091401</v>
      </c>
      <c r="BA27" s="44">
        <f ca="1">IF(AV27="NO",VLOOKUP(AQ27,'Players Stats'!$C$88:$H$127,7-Final!AY27),"")</f>
        <v>0.43</v>
      </c>
      <c r="BB27" s="44">
        <f t="shared" ca="1" si="68"/>
        <v>3</v>
      </c>
      <c r="BC27" s="27" t="str">
        <f t="shared" ca="1" si="25"/>
        <v/>
      </c>
      <c r="BD27" s="44" t="str">
        <f ca="1">IF(BC27="","",IF(BC27&lt;=VLOOKUP(AQ27,'Players Stats'!$C$88:$L$127,10),"YES","NO"))</f>
        <v/>
      </c>
      <c r="BE27" s="27" t="str">
        <f t="shared" ca="1" si="26"/>
        <v/>
      </c>
      <c r="BF27" s="44" t="str">
        <f ca="1">IF(BD27="YES",IF(BE27&lt;=VLOOKUP(AQ27,'Players Stats'!$C$88:$H$127,6),1,0),"")</f>
        <v/>
      </c>
      <c r="BG27" s="27" t="str">
        <f t="shared" ca="1" si="27"/>
        <v/>
      </c>
      <c r="BH27" s="44" t="str">
        <f ca="1">IF(AND(BD27="YES",BG27&lt;&gt;""),IF(BG27&lt;=VLOOKUP(AQ27,'Players Stats'!$C$88:$H$127,6),1,0),"")</f>
        <v/>
      </c>
      <c r="BI27" s="27" t="str">
        <f t="shared" ca="1" si="28"/>
        <v/>
      </c>
      <c r="BJ27" s="44" t="str">
        <f ca="1">IF(BI27="","",IF(BI27&lt;=Simulation!$K$7,"YES","NO"))</f>
        <v/>
      </c>
      <c r="BK27" s="27" t="str">
        <f t="shared" ca="1" si="29"/>
        <v/>
      </c>
      <c r="BL27" s="44" t="str">
        <f ca="1">IF(BJ27="NO",IF(BK27&lt;=Simulation!$K$9,AN27,AO27),"")</f>
        <v/>
      </c>
      <c r="BN27" s="44">
        <f t="shared" ca="1" si="30"/>
        <v>11</v>
      </c>
      <c r="BO27" s="6" t="str">
        <f t="shared" ca="1" si="31"/>
        <v>-</v>
      </c>
      <c r="BP27" s="44">
        <f t="shared" ca="1" si="32"/>
        <v>6</v>
      </c>
      <c r="BR27" s="44" t="str">
        <f t="shared" ca="1" si="2"/>
        <v/>
      </c>
      <c r="BS27" s="44" t="str">
        <f t="shared" ca="1" si="2"/>
        <v/>
      </c>
      <c r="BT27" s="44" t="str">
        <f t="shared" ca="1" si="2"/>
        <v/>
      </c>
      <c r="BU27" s="44"/>
      <c r="BV27" s="44">
        <f ca="1">IF(BV26&lt;&gt;"",IF(AND(BV26&lt;60*Simulation!$K$8, BV26+BW27&lt;60*Simulation!$K$8),BV26+BW27,""),"")</f>
        <v>241</v>
      </c>
      <c r="BW27" s="44">
        <f ca="1">IF(BV26&lt;&gt;"",IF(AND(CV26&lt;&gt;"", BX26=CV26),RANDBETWEEN(Simulation!$N$6,Simulation!$P$6),RANDBETWEEN(Simulation!$N$5,Simulation!$P$5)),"")</f>
        <v>18</v>
      </c>
      <c r="BX27" s="44">
        <f t="shared" ca="1" si="69"/>
        <v>1</v>
      </c>
      <c r="BY27" s="44">
        <f t="shared" ca="1" si="33"/>
        <v>8</v>
      </c>
      <c r="BZ27" s="27">
        <f t="shared" ca="1" si="34"/>
        <v>0.10085778504265341</v>
      </c>
      <c r="CA27" s="44">
        <f t="shared" ca="1" si="35"/>
        <v>1</v>
      </c>
      <c r="CB27" s="44" t="str">
        <f ca="1">IF(BV27&lt;&gt;"",VLOOKUP(CA27,'Players Stats'!$C$88:$D$127,2),"")</f>
        <v>Point Guard</v>
      </c>
      <c r="CC27" s="44" t="str">
        <f ca="1">IF(BV27&lt;&gt;"",VLOOKUP(CA27,'Players Stats'!$C$88:$E$127,3),"")</f>
        <v>Dwyane Wade</v>
      </c>
      <c r="CD27" s="27">
        <f t="shared" ca="1" si="36"/>
        <v>0.22761201618699023</v>
      </c>
      <c r="CE27" s="44">
        <f ca="1">IF(BV27&lt;&gt;"",VLOOKUP(Final!CA27-5*(Final!BX27-1),'Players Stats'!$B$136:$J$140,1+BY27),"")</f>
        <v>9.7650000000000001E-2</v>
      </c>
      <c r="CF27" s="44" t="str">
        <f t="shared" ca="1" si="70"/>
        <v>NO</v>
      </c>
      <c r="CG27" s="27">
        <f t="shared" ca="1" si="37"/>
        <v>0.38381341518625611</v>
      </c>
      <c r="CH27" s="44">
        <f ca="1">IF(BV27&lt;&gt;"",IF(CF27="NO",VLOOKUP(CA27,'Players Stats'!$C$88:$I$127,7),""),"")</f>
        <v>5.9523809523809521E-2</v>
      </c>
      <c r="CI27" s="44">
        <f t="shared" ca="1" si="71"/>
        <v>2</v>
      </c>
      <c r="CJ27" s="27">
        <f t="shared" ca="1" si="38"/>
        <v>0.81654154896336495</v>
      </c>
      <c r="CK27" s="44">
        <f ca="1">IF(CF27="NO",VLOOKUP(CA27,'Players Stats'!$C$88:$H$127,7-Final!CI27),"")</f>
        <v>0.52100000000000002</v>
      </c>
      <c r="CL27" s="44">
        <f t="shared" ca="1" si="72"/>
        <v>0</v>
      </c>
      <c r="CM27" s="27">
        <f t="shared" ca="1" si="39"/>
        <v>0.68528081613122682</v>
      </c>
      <c r="CN27" s="44" t="str">
        <f ca="1">IF(CM27="","",IF(CM27&lt;=VLOOKUP(CA27,'Players Stats'!$C$88:$L$127,10),"YES","NO"))</f>
        <v>NO</v>
      </c>
      <c r="CO27" s="27" t="str">
        <f t="shared" ca="1" si="40"/>
        <v/>
      </c>
      <c r="CP27" s="44" t="str">
        <f ca="1">IF(CN27="YES",IF(CO27&lt;=VLOOKUP(CA27,'Players Stats'!$C$88:$H$127,6),1,0),"")</f>
        <v/>
      </c>
      <c r="CQ27" s="27" t="str">
        <f t="shared" ca="1" si="41"/>
        <v/>
      </c>
      <c r="CR27" s="44" t="str">
        <f ca="1">IF(AND(CN27="YES",CQ27&lt;&gt;""),IF(CQ27&lt;=VLOOKUP(CA27,'Players Stats'!$C$88:$H$127,6),1,0),"")</f>
        <v/>
      </c>
      <c r="CS27" s="27">
        <f t="shared" ca="1" si="42"/>
        <v>0.92278553793896323</v>
      </c>
      <c r="CT27" s="44" t="str">
        <f ca="1">IF(CS27="","",IF(CS27&lt;=Simulation!$K$7,"YES","NO"))</f>
        <v>NO</v>
      </c>
      <c r="CU27" s="27">
        <f t="shared" ca="1" si="43"/>
        <v>2.6422477925198806E-2</v>
      </c>
      <c r="CV27" s="44">
        <f ca="1">IF(CT27="NO",IF(CU27&lt;=Simulation!$K$9,BX27,BY27),"")</f>
        <v>1</v>
      </c>
      <c r="CX27" s="44">
        <f t="shared" ca="1" si="44"/>
        <v>7</v>
      </c>
      <c r="CY27" s="6" t="str">
        <f t="shared" ca="1" si="45"/>
        <v>-</v>
      </c>
      <c r="CZ27" s="44">
        <f t="shared" ca="1" si="46"/>
        <v>10</v>
      </c>
      <c r="DB27" s="44" t="str">
        <f t="shared" ca="1" si="3"/>
        <v/>
      </c>
      <c r="DC27" s="44" t="str">
        <f t="shared" ca="1" si="3"/>
        <v/>
      </c>
      <c r="DD27" s="44" t="str">
        <f t="shared" ca="1" si="3"/>
        <v/>
      </c>
      <c r="DE27" s="44"/>
      <c r="DF27" s="44">
        <f ca="1">IF(DF26&lt;&gt;"",IF(AND(DF26&lt;60*Simulation!$K$8, DF26+DG27&lt;60*Simulation!$K$8),DF26+DG27,""),"")</f>
        <v>246</v>
      </c>
      <c r="DG27" s="44">
        <f ca="1">IF(DF26&lt;&gt;"",IF(AND(EF26&lt;&gt;"", DH26=EF26),RANDBETWEEN(Simulation!$N$6,Simulation!$P$6),RANDBETWEEN(Simulation!$N$5,Simulation!$P$5)),"")</f>
        <v>17</v>
      </c>
      <c r="DH27" s="44">
        <f t="shared" ca="1" si="73"/>
        <v>1</v>
      </c>
      <c r="DI27" s="44">
        <f t="shared" ca="1" si="47"/>
        <v>8</v>
      </c>
      <c r="DJ27" s="27">
        <f t="shared" ca="1" si="48"/>
        <v>0.92765490630435532</v>
      </c>
      <c r="DK27" s="44">
        <f t="shared" ca="1" si="49"/>
        <v>5</v>
      </c>
      <c r="DL27" s="44" t="str">
        <f ca="1">IF(DF27&lt;&gt;"",VLOOKUP(DK27,'Players Stats'!$C$88:$D$127,2),"")</f>
        <v>Center</v>
      </c>
      <c r="DM27" s="44" t="str">
        <f ca="1">IF(DF27&lt;&gt;"",VLOOKUP(DK27,'Players Stats'!$C$88:$E$127,3),"")</f>
        <v>Chris Bosh</v>
      </c>
      <c r="DN27" s="27">
        <f t="shared" ca="1" si="50"/>
        <v>0.26247857188986634</v>
      </c>
      <c r="DO27" s="44">
        <f ca="1">IF(DF27&lt;&gt;"",VLOOKUP(Final!DK27-5*(Final!DH27-1),'Players Stats'!$B$136:$J$140,1+DI27),"")</f>
        <v>9.6400000000000013E-2</v>
      </c>
      <c r="DP27" s="44" t="str">
        <f t="shared" ca="1" si="74"/>
        <v>NO</v>
      </c>
      <c r="DQ27" s="27">
        <f t="shared" ca="1" si="51"/>
        <v>0.99822034393513281</v>
      </c>
      <c r="DR27" s="44">
        <f ca="1">IF(DF27&lt;&gt;"",IF(DP27="NO",VLOOKUP(DK27,'Players Stats'!$C$88:$I$127,7),""),"")</f>
        <v>7.5187969924812026E-2</v>
      </c>
      <c r="DS27" s="44">
        <f t="shared" ca="1" si="75"/>
        <v>2</v>
      </c>
      <c r="DT27" s="27">
        <f t="shared" ca="1" si="52"/>
        <v>0.67276711330511252</v>
      </c>
      <c r="DU27" s="44">
        <f ca="1">IF(DP27="NO",VLOOKUP(DK27,'Players Stats'!$C$88:$H$127,7-Final!DS27),"")</f>
        <v>0.53500000000000003</v>
      </c>
      <c r="DV27" s="44">
        <f t="shared" ca="1" si="76"/>
        <v>0</v>
      </c>
      <c r="DW27" s="27">
        <f t="shared" ca="1" si="53"/>
        <v>0.90725194030625156</v>
      </c>
      <c r="DX27" s="44" t="str">
        <f ca="1">IF(DW27="","",IF(DW27&lt;=VLOOKUP(DK27,'Players Stats'!$C$88:$L$127,10),"YES","NO"))</f>
        <v>NO</v>
      </c>
      <c r="DY27" s="27" t="str">
        <f t="shared" ca="1" si="54"/>
        <v/>
      </c>
      <c r="DZ27" s="44" t="str">
        <f ca="1">IF(DX27="YES",IF(DY27&lt;=VLOOKUP(DK27,'Players Stats'!$C$88:$H$127,6),1,0),"")</f>
        <v/>
      </c>
      <c r="EA27" s="27" t="str">
        <f t="shared" ca="1" si="55"/>
        <v/>
      </c>
      <c r="EB27" s="44" t="str">
        <f ca="1">IF(AND(DX27="YES",EA27&lt;&gt;""),IF(EA27&lt;=VLOOKUP(DK27,'Players Stats'!$C$88:$H$127,6),1,0),"")</f>
        <v/>
      </c>
      <c r="EC27" s="27">
        <f t="shared" ca="1" si="56"/>
        <v>0.6211855326325425</v>
      </c>
      <c r="ED27" s="44" t="str">
        <f ca="1">IF(EC27="","",IF(EC27&lt;=Simulation!$K$7,"YES","NO"))</f>
        <v>NO</v>
      </c>
      <c r="EE27" s="27">
        <f t="shared" ca="1" si="57"/>
        <v>0.44954675398705546</v>
      </c>
      <c r="EF27" s="44">
        <f ca="1">IF(ED27="NO",IF(EE27&lt;=Simulation!$K$9,DH27,DI27),"")</f>
        <v>8</v>
      </c>
      <c r="EH27" s="44">
        <f t="shared" ca="1" si="58"/>
        <v>10</v>
      </c>
      <c r="EI27" s="6" t="str">
        <f t="shared" ca="1" si="59"/>
        <v>-</v>
      </c>
      <c r="EJ27" s="44">
        <f t="shared" ca="1" si="60"/>
        <v>4</v>
      </c>
      <c r="EL27" s="44" t="str">
        <f t="shared" ca="1" si="4"/>
        <v/>
      </c>
      <c r="EM27" s="44" t="str">
        <f t="shared" ca="1" si="4"/>
        <v/>
      </c>
      <c r="EN27" s="44" t="str">
        <f t="shared" ca="1" si="4"/>
        <v/>
      </c>
    </row>
    <row r="28" spans="2:144">
      <c r="B28" s="44">
        <f ca="1">IF(B27&lt;&gt;"",IF(AND(B27&lt;60*Simulation!$K$8, B27+C28&lt;60*Simulation!$K$8),B27+C28,""),"")</f>
        <v>246</v>
      </c>
      <c r="C28" s="44">
        <f ca="1">IF(B27&lt;&gt;"",IF(AND(AB27&lt;&gt;"", D27=AB27),RANDBETWEEN(Simulation!$N$6,Simulation!$P$6),RANDBETWEEN(Simulation!$N$5,Simulation!$P$5)),"")</f>
        <v>20</v>
      </c>
      <c r="D28" s="44">
        <f t="shared" ca="1" si="61"/>
        <v>8</v>
      </c>
      <c r="E28" s="44">
        <f t="shared" ca="1" si="5"/>
        <v>1</v>
      </c>
      <c r="F28" s="27">
        <f t="shared" ca="1" si="6"/>
        <v>0.20507022756770998</v>
      </c>
      <c r="G28" s="44">
        <f t="shared" ca="1" si="7"/>
        <v>37</v>
      </c>
      <c r="H28" s="44" t="str">
        <f ca="1">IF(B28&lt;&gt;"",VLOOKUP(G28,'Players Stats'!$C$88:$D$127,2),"")</f>
        <v>Shooting Guard</v>
      </c>
      <c r="I28" s="44" t="str">
        <f ca="1">IF(B28&lt;&gt;"",VLOOKUP(G28,'Players Stats'!$C$88:$E$127,3),"")</f>
        <v>Tony Parker</v>
      </c>
      <c r="J28" s="27">
        <f t="shared" ca="1" si="8"/>
        <v>0.15740060956365798</v>
      </c>
      <c r="K28" s="44">
        <f ca="1">IF(B28&lt;&gt;"",VLOOKUP(Final!G28-5*(Final!D28-1),'Players Stats'!$B$136:$J$140,1+E28),"")</f>
        <v>5.305E-2</v>
      </c>
      <c r="L28" s="44" t="str">
        <f t="shared" ca="1" si="62"/>
        <v>NO</v>
      </c>
      <c r="M28" s="27">
        <f t="shared" ca="1" si="9"/>
        <v>0.31373669664753623</v>
      </c>
      <c r="N28" s="44">
        <f ca="1">IF(B28&lt;&gt;"",IF(L28="NO",VLOOKUP(G28,'Players Stats'!$C$88:$I$127,7),""),"")</f>
        <v>6.2111801242236017E-2</v>
      </c>
      <c r="O28" s="44">
        <f t="shared" ca="1" si="63"/>
        <v>2</v>
      </c>
      <c r="P28" s="27">
        <f t="shared" ca="1" si="10"/>
        <v>0.90632605476419492</v>
      </c>
      <c r="Q28" s="44">
        <f ca="1">IF(L28="NO",VLOOKUP(G28,'Players Stats'!$C$88:$H$127,7-Final!O28),"")</f>
        <v>0.52200000000000002</v>
      </c>
      <c r="R28" s="44">
        <f t="shared" ca="1" si="64"/>
        <v>0</v>
      </c>
      <c r="S28" s="27">
        <f t="shared" ca="1" si="11"/>
        <v>4.5384872297148937E-2</v>
      </c>
      <c r="T28" s="44" t="str">
        <f ca="1">IF(S28="","",IF(S28&lt;=VLOOKUP(G28,'Players Stats'!$C$88:$L$127,10),"YES","NO"))</f>
        <v>NO</v>
      </c>
      <c r="U28" s="27" t="str">
        <f t="shared" ca="1" si="12"/>
        <v/>
      </c>
      <c r="V28" s="44" t="str">
        <f ca="1">IF(T28="YES",IF(U28&lt;=VLOOKUP(G28,'Players Stats'!$C$88:$H$127,6),1,0),"")</f>
        <v/>
      </c>
      <c r="W28" s="27" t="str">
        <f t="shared" ca="1" si="13"/>
        <v/>
      </c>
      <c r="X28" s="44" t="str">
        <f ca="1">IF(AND(T28="YES",W28&lt;&gt;""),IF(W28&lt;=VLOOKUP(G28,'Players Stats'!$C$88:$H$127,6),1,0),"")</f>
        <v/>
      </c>
      <c r="Y28" s="27">
        <f t="shared" ca="1" si="14"/>
        <v>0.36116006489548913</v>
      </c>
      <c r="Z28" s="44" t="str">
        <f ca="1">IF(Y28="","",IF(Y28&lt;=Simulation!$K$7,"YES","NO"))</f>
        <v>NO</v>
      </c>
      <c r="AA28" s="27">
        <f t="shared" ca="1" si="15"/>
        <v>0.16602084112151538</v>
      </c>
      <c r="AB28" s="44">
        <f ca="1">IF(Z28="NO",IF(AA28&lt;=Simulation!$K$9,D28,E28),"")</f>
        <v>8</v>
      </c>
      <c r="AD28" s="44">
        <f t="shared" ca="1" si="16"/>
        <v>13</v>
      </c>
      <c r="AE28" s="6" t="str">
        <f t="shared" ca="1" si="17"/>
        <v>-</v>
      </c>
      <c r="AF28" s="44">
        <f t="shared" ca="1" si="18"/>
        <v>4</v>
      </c>
      <c r="AH28" s="44" t="str">
        <f t="shared" ca="1" si="77"/>
        <v/>
      </c>
      <c r="AI28" s="44" t="str">
        <f t="shared" ca="1" si="77"/>
        <v/>
      </c>
      <c r="AJ28" s="44" t="str">
        <f t="shared" ca="1" si="77"/>
        <v/>
      </c>
      <c r="AL28" s="44">
        <f ca="1">IF(AL27&lt;&gt;"",IF(AND(AL27&lt;60*Simulation!$K$8, AL27+AM28&lt;60*Simulation!$K$8),AL27+AM28,""),"")</f>
        <v>260</v>
      </c>
      <c r="AM28" s="44">
        <f ca="1">IF(AL27&lt;&gt;"",IF(AND(BL27&lt;&gt;"", AN27=BL27),RANDBETWEEN(Simulation!$N$6,Simulation!$P$6),RANDBETWEEN(Simulation!$N$5,Simulation!$P$5)),"")</f>
        <v>21</v>
      </c>
      <c r="AN28" s="44">
        <f t="shared" ca="1" si="65"/>
        <v>8</v>
      </c>
      <c r="AO28" s="44">
        <f t="shared" ca="1" si="19"/>
        <v>1</v>
      </c>
      <c r="AP28" s="27">
        <f t="shared" ca="1" si="20"/>
        <v>9.3131378888357541E-2</v>
      </c>
      <c r="AQ28" s="44">
        <f t="shared" ca="1" si="21"/>
        <v>36</v>
      </c>
      <c r="AR28" s="44" t="str">
        <f ca="1">IF(AL28&lt;&gt;"",VLOOKUP(AQ28,'Players Stats'!$C$88:$D$127,2),"")</f>
        <v>Point Guard</v>
      </c>
      <c r="AS28" s="44" t="str">
        <f ca="1">IF(AL28&lt;&gt;"",VLOOKUP(AQ28,'Players Stats'!$C$88:$E$127,3),"")</f>
        <v>Danny Green</v>
      </c>
      <c r="AT28" s="27">
        <f t="shared" ca="1" si="22"/>
        <v>0.91096408032817455</v>
      </c>
      <c r="AU28" s="44">
        <f ca="1">IF(AL28&lt;&gt;"",VLOOKUP(Final!AQ28-5*(Final!AN28-1),'Players Stats'!$B$136:$J$140,1+AO28),"")</f>
        <v>0.13875000000000001</v>
      </c>
      <c r="AV28" s="44" t="str">
        <f t="shared" ca="1" si="66"/>
        <v>NO</v>
      </c>
      <c r="AW28" s="27">
        <f t="shared" ca="1" si="23"/>
        <v>0.59769790911949139</v>
      </c>
      <c r="AX28" s="44">
        <f ca="1">IF(AL28&lt;&gt;"",IF(AV28="NO",VLOOKUP(AQ28,'Players Stats'!$C$88:$I$127,7),""),"")</f>
        <v>0.38518518518518519</v>
      </c>
      <c r="AY28" s="44">
        <f t="shared" ca="1" si="67"/>
        <v>2</v>
      </c>
      <c r="AZ28" s="27">
        <f t="shared" ca="1" si="24"/>
        <v>0.3021044675233161</v>
      </c>
      <c r="BA28" s="44">
        <f ca="1">IF(AV28="NO",VLOOKUP(AQ28,'Players Stats'!$C$88:$H$127,7-Final!AY28),"")</f>
        <v>0.44800000000000001</v>
      </c>
      <c r="BB28" s="44">
        <f t="shared" ca="1" si="68"/>
        <v>2</v>
      </c>
      <c r="BC28" s="27">
        <f t="shared" ca="1" si="25"/>
        <v>0.15883337883793847</v>
      </c>
      <c r="BD28" s="44" t="str">
        <f ca="1">IF(BC28="","",IF(BC28&lt;=VLOOKUP(AQ28,'Players Stats'!$C$88:$L$127,10),"YES","NO"))</f>
        <v>NO</v>
      </c>
      <c r="BE28" s="27" t="str">
        <f t="shared" ca="1" si="26"/>
        <v/>
      </c>
      <c r="BF28" s="44" t="str">
        <f ca="1">IF(BD28="YES",IF(BE28&lt;=VLOOKUP(AQ28,'Players Stats'!$C$88:$H$127,6),1,0),"")</f>
        <v/>
      </c>
      <c r="BG28" s="27" t="str">
        <f t="shared" ca="1" si="27"/>
        <v/>
      </c>
      <c r="BH28" s="44" t="str">
        <f ca="1">IF(AND(BD28="YES",BG28&lt;&gt;""),IF(BG28&lt;=VLOOKUP(AQ28,'Players Stats'!$C$88:$H$127,6),1,0),"")</f>
        <v/>
      </c>
      <c r="BI28" s="27" t="str">
        <f t="shared" ca="1" si="28"/>
        <v/>
      </c>
      <c r="BJ28" s="44" t="str">
        <f ca="1">IF(BI28="","",IF(BI28&lt;=Simulation!$K$7,"YES","NO"))</f>
        <v/>
      </c>
      <c r="BK28" s="27" t="str">
        <f t="shared" ca="1" si="29"/>
        <v/>
      </c>
      <c r="BL28" s="44" t="str">
        <f ca="1">IF(BJ28="NO",IF(BK28&lt;=Simulation!$K$9,AN28,AO28),"")</f>
        <v/>
      </c>
      <c r="BN28" s="44">
        <f t="shared" ca="1" si="30"/>
        <v>11</v>
      </c>
      <c r="BO28" s="6" t="str">
        <f t="shared" ca="1" si="31"/>
        <v>-</v>
      </c>
      <c r="BP28" s="44">
        <f t="shared" ca="1" si="32"/>
        <v>8</v>
      </c>
      <c r="BR28" s="44" t="str">
        <f t="shared" ca="1" si="2"/>
        <v/>
      </c>
      <c r="BS28" s="44" t="str">
        <f t="shared" ca="1" si="2"/>
        <v/>
      </c>
      <c r="BT28" s="44" t="str">
        <f t="shared" ca="1" si="2"/>
        <v/>
      </c>
      <c r="BU28" s="44"/>
      <c r="BV28" s="44">
        <f ca="1">IF(BV27&lt;&gt;"",IF(AND(BV27&lt;60*Simulation!$K$8, BV27+BW28&lt;60*Simulation!$K$8),BV27+BW28,""),"")</f>
        <v>261</v>
      </c>
      <c r="BW28" s="44">
        <f ca="1">IF(BV27&lt;&gt;"",IF(AND(CV27&lt;&gt;"", BX27=CV27),RANDBETWEEN(Simulation!$N$6,Simulation!$P$6),RANDBETWEEN(Simulation!$N$5,Simulation!$P$5)),"")</f>
        <v>20</v>
      </c>
      <c r="BX28" s="44">
        <f t="shared" ca="1" si="69"/>
        <v>1</v>
      </c>
      <c r="BY28" s="44">
        <f t="shared" ca="1" si="33"/>
        <v>8</v>
      </c>
      <c r="BZ28" s="27">
        <f t="shared" ca="1" si="34"/>
        <v>0.46662753827421866</v>
      </c>
      <c r="CA28" s="44">
        <f t="shared" ca="1" si="35"/>
        <v>3</v>
      </c>
      <c r="CB28" s="44" t="str">
        <f ca="1">IF(BV28&lt;&gt;"",VLOOKUP(CA28,'Players Stats'!$C$88:$D$127,2),"")</f>
        <v>Small Forward</v>
      </c>
      <c r="CC28" s="44" t="str">
        <f ca="1">IF(BV28&lt;&gt;"",VLOOKUP(CA28,'Players Stats'!$C$88:$E$127,3),"")</f>
        <v>LeBron James</v>
      </c>
      <c r="CD28" s="27">
        <f t="shared" ca="1" si="36"/>
        <v>0.14972360872481183</v>
      </c>
      <c r="CE28" s="44">
        <f ca="1">IF(BV28&lt;&gt;"",VLOOKUP(Final!CA28-5*(Final!BX28-1),'Players Stats'!$B$136:$J$140,1+BY28),"")</f>
        <v>0.123</v>
      </c>
      <c r="CF28" s="44" t="str">
        <f t="shared" ca="1" si="70"/>
        <v>NO</v>
      </c>
      <c r="CG28" s="27">
        <f t="shared" ca="1" si="37"/>
        <v>7.0946874701630969E-2</v>
      </c>
      <c r="CH28" s="44">
        <f ca="1">IF(BV28&lt;&gt;"",IF(CF28="NO",VLOOKUP(CA28,'Players Stats'!$C$88:$I$127,7),""),"")</f>
        <v>0.15639810426540282</v>
      </c>
      <c r="CI28" s="44">
        <f t="shared" ca="1" si="71"/>
        <v>3</v>
      </c>
      <c r="CJ28" s="27">
        <f t="shared" ca="1" si="38"/>
        <v>0.74312433118699717</v>
      </c>
      <c r="CK28" s="44">
        <f ca="1">IF(CF28="NO",VLOOKUP(CA28,'Players Stats'!$C$88:$H$127,7-Final!CI28),"")</f>
        <v>0.40600000000000003</v>
      </c>
      <c r="CL28" s="44">
        <f t="shared" ca="1" si="72"/>
        <v>0</v>
      </c>
      <c r="CM28" s="27" t="str">
        <f t="shared" ca="1" si="39"/>
        <v/>
      </c>
      <c r="CN28" s="44" t="str">
        <f ca="1">IF(CM28="","",IF(CM28&lt;=VLOOKUP(CA28,'Players Stats'!$C$88:$L$127,10),"YES","NO"))</f>
        <v/>
      </c>
      <c r="CO28" s="27" t="str">
        <f t="shared" ca="1" si="40"/>
        <v/>
      </c>
      <c r="CP28" s="44" t="str">
        <f ca="1">IF(CN28="YES",IF(CO28&lt;=VLOOKUP(CA28,'Players Stats'!$C$88:$H$127,6),1,0),"")</f>
        <v/>
      </c>
      <c r="CQ28" s="27" t="str">
        <f t="shared" ca="1" si="41"/>
        <v/>
      </c>
      <c r="CR28" s="44" t="str">
        <f ca="1">IF(AND(CN28="YES",CQ28&lt;&gt;""),IF(CQ28&lt;=VLOOKUP(CA28,'Players Stats'!$C$88:$H$127,6),1,0),"")</f>
        <v/>
      </c>
      <c r="CS28" s="27" t="str">
        <f t="shared" ca="1" si="42"/>
        <v/>
      </c>
      <c r="CT28" s="44" t="str">
        <f ca="1">IF(CS28="","",IF(CS28&lt;=Simulation!$K$7,"YES","NO"))</f>
        <v/>
      </c>
      <c r="CU28" s="27" t="str">
        <f t="shared" ca="1" si="43"/>
        <v/>
      </c>
      <c r="CV28" s="44" t="str">
        <f ca="1">IF(CT28="NO",IF(CU28&lt;=Simulation!$K$9,BX28,BY28),"")</f>
        <v/>
      </c>
      <c r="CX28" s="44">
        <f t="shared" ca="1" si="44"/>
        <v>7</v>
      </c>
      <c r="CY28" s="6" t="str">
        <f t="shared" ca="1" si="45"/>
        <v>-</v>
      </c>
      <c r="CZ28" s="44">
        <f t="shared" ca="1" si="46"/>
        <v>10</v>
      </c>
      <c r="DB28" s="44" t="str">
        <f t="shared" ca="1" si="3"/>
        <v/>
      </c>
      <c r="DC28" s="44" t="str">
        <f t="shared" ca="1" si="3"/>
        <v/>
      </c>
      <c r="DD28" s="44" t="str">
        <f t="shared" ca="1" si="3"/>
        <v/>
      </c>
      <c r="DE28" s="44"/>
      <c r="DF28" s="44">
        <f ca="1">IF(DF27&lt;&gt;"",IF(AND(DF27&lt;60*Simulation!$K$8, DF27+DG28&lt;60*Simulation!$K$8),DF27+DG28,""),"")</f>
        <v>269</v>
      </c>
      <c r="DG28" s="44">
        <f ca="1">IF(DF27&lt;&gt;"",IF(AND(EF27&lt;&gt;"", DH27=EF27),RANDBETWEEN(Simulation!$N$6,Simulation!$P$6),RANDBETWEEN(Simulation!$N$5,Simulation!$P$5)),"")</f>
        <v>23</v>
      </c>
      <c r="DH28" s="44">
        <f t="shared" ca="1" si="73"/>
        <v>8</v>
      </c>
      <c r="DI28" s="44">
        <f t="shared" ca="1" si="47"/>
        <v>1</v>
      </c>
      <c r="DJ28" s="27">
        <f t="shared" ca="1" si="48"/>
        <v>0.8739279864895162</v>
      </c>
      <c r="DK28" s="44">
        <f t="shared" ca="1" si="49"/>
        <v>40</v>
      </c>
      <c r="DL28" s="44" t="str">
        <f ca="1">IF(DF28&lt;&gt;"",VLOOKUP(DK28,'Players Stats'!$C$88:$D$127,2),"")</f>
        <v>Center</v>
      </c>
      <c r="DM28" s="44" t="str">
        <f ca="1">IF(DF28&lt;&gt;"",VLOOKUP(DK28,'Players Stats'!$C$88:$E$127,3),"")</f>
        <v>Tiago Splitter</v>
      </c>
      <c r="DN28" s="27">
        <f t="shared" ca="1" si="50"/>
        <v>0.79347831579870054</v>
      </c>
      <c r="DO28" s="44">
        <f ca="1">IF(DF28&lt;&gt;"",VLOOKUP(Final!DK28-5*(Final!DH28-1),'Players Stats'!$B$136:$J$140,1+DI28),"")</f>
        <v>0.11485000000000001</v>
      </c>
      <c r="DP28" s="44" t="str">
        <f t="shared" ca="1" si="74"/>
        <v>NO</v>
      </c>
      <c r="DQ28" s="27">
        <f t="shared" ca="1" si="51"/>
        <v>0.6281516061229574</v>
      </c>
      <c r="DR28" s="44">
        <f ca="1">IF(DF28&lt;&gt;"",IF(DP28="NO",VLOOKUP(DK28,'Players Stats'!$C$88:$I$127,7),""),"")</f>
        <v>0</v>
      </c>
      <c r="DS28" s="44">
        <f t="shared" ca="1" si="75"/>
        <v>2</v>
      </c>
      <c r="DT28" s="27">
        <f t="shared" ca="1" si="52"/>
        <v>0.94995711684263795</v>
      </c>
      <c r="DU28" s="44">
        <f ca="1">IF(DP28="NO",VLOOKUP(DK28,'Players Stats'!$C$88:$H$127,7-Final!DS28),"")</f>
        <v>0.56000000000000005</v>
      </c>
      <c r="DV28" s="44">
        <f t="shared" ca="1" si="76"/>
        <v>0</v>
      </c>
      <c r="DW28" s="27">
        <f t="shared" ca="1" si="53"/>
        <v>0.64072168712299205</v>
      </c>
      <c r="DX28" s="44" t="str">
        <f ca="1">IF(DW28="","",IF(DW28&lt;=VLOOKUP(DK28,'Players Stats'!$C$88:$L$127,10),"YES","NO"))</f>
        <v>NO</v>
      </c>
      <c r="DY28" s="27" t="str">
        <f t="shared" ca="1" si="54"/>
        <v/>
      </c>
      <c r="DZ28" s="44" t="str">
        <f ca="1">IF(DX28="YES",IF(DY28&lt;=VLOOKUP(DK28,'Players Stats'!$C$88:$H$127,6),1,0),"")</f>
        <v/>
      </c>
      <c r="EA28" s="27" t="str">
        <f t="shared" ca="1" si="55"/>
        <v/>
      </c>
      <c r="EB28" s="44" t="str">
        <f ca="1">IF(AND(DX28="YES",EA28&lt;&gt;""),IF(EA28&lt;=VLOOKUP(DK28,'Players Stats'!$C$88:$H$127,6),1,0),"")</f>
        <v/>
      </c>
      <c r="EC28" s="27">
        <f t="shared" ca="1" si="56"/>
        <v>0.96192123278398245</v>
      </c>
      <c r="ED28" s="44" t="str">
        <f ca="1">IF(EC28="","",IF(EC28&lt;=Simulation!$K$7,"YES","NO"))</f>
        <v>NO</v>
      </c>
      <c r="EE28" s="27">
        <f t="shared" ca="1" si="57"/>
        <v>0.92538211690133199</v>
      </c>
      <c r="EF28" s="44">
        <f ca="1">IF(ED28="NO",IF(EE28&lt;=Simulation!$K$9,DH28,DI28),"")</f>
        <v>1</v>
      </c>
      <c r="EH28" s="44">
        <f t="shared" ca="1" si="58"/>
        <v>10</v>
      </c>
      <c r="EI28" s="6" t="str">
        <f t="shared" ca="1" si="59"/>
        <v>-</v>
      </c>
      <c r="EJ28" s="44">
        <f t="shared" ca="1" si="60"/>
        <v>4</v>
      </c>
      <c r="EL28" s="44" t="str">
        <f t="shared" ca="1" si="4"/>
        <v/>
      </c>
      <c r="EM28" s="44" t="str">
        <f t="shared" ca="1" si="4"/>
        <v/>
      </c>
      <c r="EN28" s="44" t="str">
        <f t="shared" ca="1" si="4"/>
        <v/>
      </c>
    </row>
    <row r="29" spans="2:144">
      <c r="B29" s="44">
        <f ca="1">IF(B28&lt;&gt;"",IF(AND(B28&lt;60*Simulation!$K$8, B28+C29&lt;60*Simulation!$K$8),B28+C29,""),"")</f>
        <v>250</v>
      </c>
      <c r="C29" s="44">
        <f ca="1">IF(B28&lt;&gt;"",IF(AND(AB28&lt;&gt;"", D28=AB28),RANDBETWEEN(Simulation!$N$6,Simulation!$P$6),RANDBETWEEN(Simulation!$N$5,Simulation!$P$5)),"")</f>
        <v>4</v>
      </c>
      <c r="D29" s="44">
        <f t="shared" ca="1" si="61"/>
        <v>8</v>
      </c>
      <c r="E29" s="44">
        <f t="shared" ca="1" si="5"/>
        <v>1</v>
      </c>
      <c r="F29" s="27">
        <f t="shared" ca="1" si="6"/>
        <v>0.29638160166860905</v>
      </c>
      <c r="G29" s="44">
        <f t="shared" ca="1" si="7"/>
        <v>37</v>
      </c>
      <c r="H29" s="44" t="str">
        <f ca="1">IF(B29&lt;&gt;"",VLOOKUP(G29,'Players Stats'!$C$88:$D$127,2),"")</f>
        <v>Shooting Guard</v>
      </c>
      <c r="I29" s="44" t="str">
        <f ca="1">IF(B29&lt;&gt;"",VLOOKUP(G29,'Players Stats'!$C$88:$E$127,3),"")</f>
        <v>Tony Parker</v>
      </c>
      <c r="J29" s="27">
        <f t="shared" ca="1" si="8"/>
        <v>0.61630018108319073</v>
      </c>
      <c r="K29" s="44">
        <f ca="1">IF(B29&lt;&gt;"",VLOOKUP(Final!G29-5*(Final!D29-1),'Players Stats'!$B$136:$J$140,1+E29),"")</f>
        <v>5.305E-2</v>
      </c>
      <c r="L29" s="44" t="str">
        <f t="shared" ca="1" si="62"/>
        <v>NO</v>
      </c>
      <c r="M29" s="27">
        <f t="shared" ca="1" si="9"/>
        <v>0.39489625394058203</v>
      </c>
      <c r="N29" s="44">
        <f ca="1">IF(B29&lt;&gt;"",IF(L29="NO",VLOOKUP(G29,'Players Stats'!$C$88:$I$127,7),""),"")</f>
        <v>6.2111801242236017E-2</v>
      </c>
      <c r="O29" s="44">
        <f t="shared" ca="1" si="63"/>
        <v>2</v>
      </c>
      <c r="P29" s="27">
        <f t="shared" ca="1" si="10"/>
        <v>0.87469519013135244</v>
      </c>
      <c r="Q29" s="44">
        <f ca="1">IF(L29="NO",VLOOKUP(G29,'Players Stats'!$C$88:$H$127,7-Final!O29),"")</f>
        <v>0.52200000000000002</v>
      </c>
      <c r="R29" s="44">
        <f t="shared" ca="1" si="64"/>
        <v>0</v>
      </c>
      <c r="S29" s="27">
        <f t="shared" ca="1" si="11"/>
        <v>0.16202375465759311</v>
      </c>
      <c r="T29" s="44" t="str">
        <f ca="1">IF(S29="","",IF(S29&lt;=VLOOKUP(G29,'Players Stats'!$C$88:$L$127,10),"YES","NO"))</f>
        <v>NO</v>
      </c>
      <c r="U29" s="27" t="str">
        <f t="shared" ca="1" si="12"/>
        <v/>
      </c>
      <c r="V29" s="44" t="str">
        <f ca="1">IF(T29="YES",IF(U29&lt;=VLOOKUP(G29,'Players Stats'!$C$88:$H$127,6),1,0),"")</f>
        <v/>
      </c>
      <c r="W29" s="27" t="str">
        <f t="shared" ca="1" si="13"/>
        <v/>
      </c>
      <c r="X29" s="44" t="str">
        <f ca="1">IF(AND(T29="YES",W29&lt;&gt;""),IF(W29&lt;=VLOOKUP(G29,'Players Stats'!$C$88:$H$127,6),1,0),"")</f>
        <v/>
      </c>
      <c r="Y29" s="27">
        <f t="shared" ca="1" si="14"/>
        <v>0.50145825519011644</v>
      </c>
      <c r="Z29" s="44" t="str">
        <f ca="1">IF(Y29="","",IF(Y29&lt;=Simulation!$K$7,"YES","NO"))</f>
        <v>NO</v>
      </c>
      <c r="AA29" s="27">
        <f t="shared" ca="1" si="15"/>
        <v>0.89173299603130285</v>
      </c>
      <c r="AB29" s="44">
        <f ca="1">IF(Z29="NO",IF(AA29&lt;=Simulation!$K$9,D29,E29),"")</f>
        <v>1</v>
      </c>
      <c r="AD29" s="44">
        <f t="shared" ca="1" si="16"/>
        <v>13</v>
      </c>
      <c r="AE29" s="6" t="str">
        <f t="shared" ca="1" si="17"/>
        <v>-</v>
      </c>
      <c r="AF29" s="44">
        <f t="shared" ca="1" si="18"/>
        <v>4</v>
      </c>
      <c r="AH29" s="44" t="str">
        <f t="shared" ca="1" si="77"/>
        <v/>
      </c>
      <c r="AI29" s="44" t="str">
        <f t="shared" ca="1" si="77"/>
        <v/>
      </c>
      <c r="AJ29" s="44" t="str">
        <f t="shared" ca="1" si="77"/>
        <v/>
      </c>
      <c r="AL29" s="44">
        <f ca="1">IF(AL28&lt;&gt;"",IF(AND(AL28&lt;60*Simulation!$K$8, AL28+AM29&lt;60*Simulation!$K$8),AL28+AM29,""),"")</f>
        <v>280</v>
      </c>
      <c r="AM29" s="44">
        <f ca="1">IF(AL28&lt;&gt;"",IF(AND(BL28&lt;&gt;"", AN28=BL28),RANDBETWEEN(Simulation!$N$6,Simulation!$P$6),RANDBETWEEN(Simulation!$N$5,Simulation!$P$5)),"")</f>
        <v>20</v>
      </c>
      <c r="AN29" s="44">
        <f t="shared" ca="1" si="65"/>
        <v>1</v>
      </c>
      <c r="AO29" s="44">
        <f t="shared" ca="1" si="19"/>
        <v>8</v>
      </c>
      <c r="AP29" s="27">
        <f t="shared" ca="1" si="20"/>
        <v>0.14735435026911592</v>
      </c>
      <c r="AQ29" s="44">
        <f t="shared" ca="1" si="21"/>
        <v>1</v>
      </c>
      <c r="AR29" s="44" t="str">
        <f ca="1">IF(AL29&lt;&gt;"",VLOOKUP(AQ29,'Players Stats'!$C$88:$D$127,2),"")</f>
        <v>Point Guard</v>
      </c>
      <c r="AS29" s="44" t="str">
        <f ca="1">IF(AL29&lt;&gt;"",VLOOKUP(AQ29,'Players Stats'!$C$88:$E$127,3),"")</f>
        <v>Dwyane Wade</v>
      </c>
      <c r="AT29" s="27">
        <f t="shared" ca="1" si="22"/>
        <v>0.43561470028505545</v>
      </c>
      <c r="AU29" s="44">
        <f ca="1">IF(AL29&lt;&gt;"",VLOOKUP(Final!AQ29-5*(Final!AN29-1),'Players Stats'!$B$136:$J$140,1+AO29),"")</f>
        <v>9.7650000000000001E-2</v>
      </c>
      <c r="AV29" s="44" t="str">
        <f t="shared" ca="1" si="66"/>
        <v>NO</v>
      </c>
      <c r="AW29" s="27">
        <f t="shared" ca="1" si="23"/>
        <v>0.61237942171857496</v>
      </c>
      <c r="AX29" s="44">
        <f ca="1">IF(AL29&lt;&gt;"",IF(AV29="NO",VLOOKUP(AQ29,'Players Stats'!$C$88:$I$127,7),""),"")</f>
        <v>5.9523809523809521E-2</v>
      </c>
      <c r="AY29" s="44">
        <f t="shared" ca="1" si="67"/>
        <v>2</v>
      </c>
      <c r="AZ29" s="27">
        <f t="shared" ca="1" si="24"/>
        <v>0.58742380015646523</v>
      </c>
      <c r="BA29" s="44">
        <f ca="1">IF(AV29="NO",VLOOKUP(AQ29,'Players Stats'!$C$88:$H$127,7-Final!AY29),"")</f>
        <v>0.52100000000000002</v>
      </c>
      <c r="BB29" s="44">
        <f t="shared" ca="1" si="68"/>
        <v>0</v>
      </c>
      <c r="BC29" s="27">
        <f t="shared" ca="1" si="25"/>
        <v>0.75707503668819331</v>
      </c>
      <c r="BD29" s="44" t="str">
        <f ca="1">IF(BC29="","",IF(BC29&lt;=VLOOKUP(AQ29,'Players Stats'!$C$88:$L$127,10),"YES","NO"))</f>
        <v>NO</v>
      </c>
      <c r="BE29" s="27" t="str">
        <f t="shared" ca="1" si="26"/>
        <v/>
      </c>
      <c r="BF29" s="44" t="str">
        <f ca="1">IF(BD29="YES",IF(BE29&lt;=VLOOKUP(AQ29,'Players Stats'!$C$88:$H$127,6),1,0),"")</f>
        <v/>
      </c>
      <c r="BG29" s="27" t="str">
        <f t="shared" ca="1" si="27"/>
        <v/>
      </c>
      <c r="BH29" s="44" t="str">
        <f ca="1">IF(AND(BD29="YES",BG29&lt;&gt;""),IF(BG29&lt;=VLOOKUP(AQ29,'Players Stats'!$C$88:$H$127,6),1,0),"")</f>
        <v/>
      </c>
      <c r="BI29" s="27">
        <f t="shared" ca="1" si="28"/>
        <v>0.54364404629552354</v>
      </c>
      <c r="BJ29" s="44" t="str">
        <f ca="1">IF(BI29="","",IF(BI29&lt;=Simulation!$K$7,"YES","NO"))</f>
        <v>NO</v>
      </c>
      <c r="BK29" s="27">
        <f t="shared" ca="1" si="29"/>
        <v>0.31321186573549831</v>
      </c>
      <c r="BL29" s="44">
        <f ca="1">IF(BJ29="NO",IF(BK29&lt;=Simulation!$K$9,AN29,AO29),"")</f>
        <v>8</v>
      </c>
      <c r="BN29" s="44">
        <f t="shared" ca="1" si="30"/>
        <v>11</v>
      </c>
      <c r="BO29" s="6" t="str">
        <f t="shared" ca="1" si="31"/>
        <v>-</v>
      </c>
      <c r="BP29" s="44">
        <f t="shared" ca="1" si="32"/>
        <v>8</v>
      </c>
      <c r="BR29" s="44" t="str">
        <f t="shared" ca="1" si="2"/>
        <v/>
      </c>
      <c r="BS29" s="44" t="str">
        <f t="shared" ca="1" si="2"/>
        <v/>
      </c>
      <c r="BT29" s="44" t="str">
        <f t="shared" ca="1" si="2"/>
        <v/>
      </c>
      <c r="BU29" s="44"/>
      <c r="BV29" s="44">
        <f ca="1">IF(BV28&lt;&gt;"",IF(AND(BV28&lt;60*Simulation!$K$8, BV28+BW29&lt;60*Simulation!$K$8),BV28+BW29,""),"")</f>
        <v>270</v>
      </c>
      <c r="BW29" s="44">
        <f ca="1">IF(BV28&lt;&gt;"",IF(AND(CV28&lt;&gt;"", BX28=CV28),RANDBETWEEN(Simulation!$N$6,Simulation!$P$6),RANDBETWEEN(Simulation!$N$5,Simulation!$P$5)),"")</f>
        <v>9</v>
      </c>
      <c r="BX29" s="44">
        <f t="shared" ca="1" si="69"/>
        <v>8</v>
      </c>
      <c r="BY29" s="44">
        <f t="shared" ca="1" si="33"/>
        <v>1</v>
      </c>
      <c r="BZ29" s="27">
        <f t="shared" ca="1" si="34"/>
        <v>9.9914990113163071E-2</v>
      </c>
      <c r="CA29" s="44">
        <f t="shared" ca="1" si="35"/>
        <v>36</v>
      </c>
      <c r="CB29" s="44" t="str">
        <f ca="1">IF(BV29&lt;&gt;"",VLOOKUP(CA29,'Players Stats'!$C$88:$D$127,2),"")</f>
        <v>Point Guard</v>
      </c>
      <c r="CC29" s="44" t="str">
        <f ca="1">IF(BV29&lt;&gt;"",VLOOKUP(CA29,'Players Stats'!$C$88:$E$127,3),"")</f>
        <v>Danny Green</v>
      </c>
      <c r="CD29" s="27">
        <f t="shared" ca="1" si="36"/>
        <v>0.6251071164766332</v>
      </c>
      <c r="CE29" s="44">
        <f ca="1">IF(BV29&lt;&gt;"",VLOOKUP(Final!CA29-5*(Final!BX29-1),'Players Stats'!$B$136:$J$140,1+BY29),"")</f>
        <v>0.13875000000000001</v>
      </c>
      <c r="CF29" s="44" t="str">
        <f t="shared" ca="1" si="70"/>
        <v>NO</v>
      </c>
      <c r="CG29" s="27">
        <f t="shared" ca="1" si="37"/>
        <v>0.11600528199722893</v>
      </c>
      <c r="CH29" s="44">
        <f ca="1">IF(BV29&lt;&gt;"",IF(CF29="NO",VLOOKUP(CA29,'Players Stats'!$C$88:$I$127,7),""),"")</f>
        <v>0.38518518518518519</v>
      </c>
      <c r="CI29" s="44">
        <f t="shared" ca="1" si="71"/>
        <v>3</v>
      </c>
      <c r="CJ29" s="27">
        <f t="shared" ca="1" si="38"/>
        <v>3.158130681961846E-2</v>
      </c>
      <c r="CK29" s="44">
        <f ca="1">IF(CF29="NO",VLOOKUP(CA29,'Players Stats'!$C$88:$H$127,7-Final!CI29),"")</f>
        <v>0.42899999999999999</v>
      </c>
      <c r="CL29" s="44">
        <f t="shared" ca="1" si="72"/>
        <v>3</v>
      </c>
      <c r="CM29" s="27" t="str">
        <f t="shared" ca="1" si="39"/>
        <v/>
      </c>
      <c r="CN29" s="44" t="str">
        <f ca="1">IF(CM29="","",IF(CM29&lt;=VLOOKUP(CA29,'Players Stats'!$C$88:$L$127,10),"YES","NO"))</f>
        <v/>
      </c>
      <c r="CO29" s="27" t="str">
        <f t="shared" ca="1" si="40"/>
        <v/>
      </c>
      <c r="CP29" s="44" t="str">
        <f ca="1">IF(CN29="YES",IF(CO29&lt;=VLOOKUP(CA29,'Players Stats'!$C$88:$H$127,6),1,0),"")</f>
        <v/>
      </c>
      <c r="CQ29" s="27" t="str">
        <f t="shared" ca="1" si="41"/>
        <v/>
      </c>
      <c r="CR29" s="44" t="str">
        <f ca="1">IF(AND(CN29="YES",CQ29&lt;&gt;""),IF(CQ29&lt;=VLOOKUP(CA29,'Players Stats'!$C$88:$H$127,6),1,0),"")</f>
        <v/>
      </c>
      <c r="CS29" s="27" t="str">
        <f t="shared" ca="1" si="42"/>
        <v/>
      </c>
      <c r="CT29" s="44" t="str">
        <f ca="1">IF(CS29="","",IF(CS29&lt;=Simulation!$K$7,"YES","NO"))</f>
        <v/>
      </c>
      <c r="CU29" s="27" t="str">
        <f t="shared" ca="1" si="43"/>
        <v/>
      </c>
      <c r="CV29" s="44" t="str">
        <f ca="1">IF(CT29="NO",IF(CU29&lt;=Simulation!$K$9,BX29,BY29),"")</f>
        <v/>
      </c>
      <c r="CX29" s="44">
        <f t="shared" ca="1" si="44"/>
        <v>7</v>
      </c>
      <c r="CY29" s="6" t="str">
        <f t="shared" ca="1" si="45"/>
        <v>-</v>
      </c>
      <c r="CZ29" s="44">
        <f t="shared" ca="1" si="46"/>
        <v>13</v>
      </c>
      <c r="DB29" s="44" t="str">
        <f t="shared" ca="1" si="3"/>
        <v/>
      </c>
      <c r="DC29" s="44" t="str">
        <f t="shared" ca="1" si="3"/>
        <v/>
      </c>
      <c r="DD29" s="44" t="str">
        <f t="shared" ca="1" si="3"/>
        <v/>
      </c>
      <c r="DE29" s="44"/>
      <c r="DF29" s="44">
        <f ca="1">IF(DF28&lt;&gt;"",IF(AND(DF28&lt;60*Simulation!$K$8, DF28+DG29&lt;60*Simulation!$K$8),DF28+DG29,""),"")</f>
        <v>277</v>
      </c>
      <c r="DG29" s="44">
        <f ca="1">IF(DF28&lt;&gt;"",IF(AND(EF28&lt;&gt;"", DH28=EF28),RANDBETWEEN(Simulation!$N$6,Simulation!$P$6),RANDBETWEEN(Simulation!$N$5,Simulation!$P$5)),"")</f>
        <v>8</v>
      </c>
      <c r="DH29" s="44">
        <f t="shared" ca="1" si="73"/>
        <v>1</v>
      </c>
      <c r="DI29" s="44">
        <f t="shared" ca="1" si="47"/>
        <v>8</v>
      </c>
      <c r="DJ29" s="27">
        <f t="shared" ca="1" si="48"/>
        <v>0.37800926123862311</v>
      </c>
      <c r="DK29" s="44">
        <f t="shared" ca="1" si="49"/>
        <v>2</v>
      </c>
      <c r="DL29" s="44" t="str">
        <f ca="1">IF(DF29&lt;&gt;"",VLOOKUP(DK29,'Players Stats'!$C$88:$D$127,2),"")</f>
        <v>Shooting Guard</v>
      </c>
      <c r="DM29" s="44" t="str">
        <f ca="1">IF(DF29&lt;&gt;"",VLOOKUP(DK29,'Players Stats'!$C$88:$E$127,3),"")</f>
        <v>Ray Allen</v>
      </c>
      <c r="DN29" s="27">
        <f t="shared" ca="1" si="50"/>
        <v>0.15443321547202249</v>
      </c>
      <c r="DO29" s="44">
        <f ca="1">IF(DF29&lt;&gt;"",VLOOKUP(Final!DK29-5*(Final!DH29-1),'Players Stats'!$B$136:$J$140,1+DI29),"")</f>
        <v>4.4549999999999999E-2</v>
      </c>
      <c r="DP29" s="44" t="str">
        <f t="shared" ca="1" si="74"/>
        <v>NO</v>
      </c>
      <c r="DQ29" s="27">
        <f t="shared" ca="1" si="51"/>
        <v>0.83921516087081727</v>
      </c>
      <c r="DR29" s="44">
        <f ca="1">IF(DF29&lt;&gt;"",IF(DP29="NO",VLOOKUP(DK29,'Players Stats'!$C$88:$I$127,7),""),"")</f>
        <v>0.33870967741935487</v>
      </c>
      <c r="DS29" s="44">
        <f t="shared" ca="1" si="75"/>
        <v>2</v>
      </c>
      <c r="DT29" s="27">
        <f t="shared" ca="1" si="52"/>
        <v>0.24063724557151744</v>
      </c>
      <c r="DU29" s="44">
        <f ca="1">IF(DP29="NO",VLOOKUP(DK29,'Players Stats'!$C$88:$H$127,7-Final!DS29),"")</f>
        <v>0.44900000000000001</v>
      </c>
      <c r="DV29" s="44">
        <f t="shared" ca="1" si="76"/>
        <v>2</v>
      </c>
      <c r="DW29" s="27">
        <f t="shared" ca="1" si="53"/>
        <v>0.98792942300613062</v>
      </c>
      <c r="DX29" s="44" t="str">
        <f ca="1">IF(DW29="","",IF(DW29&lt;=VLOOKUP(DK29,'Players Stats'!$C$88:$L$127,10),"YES","NO"))</f>
        <v>NO</v>
      </c>
      <c r="DY29" s="27" t="str">
        <f t="shared" ca="1" si="54"/>
        <v/>
      </c>
      <c r="DZ29" s="44" t="str">
        <f ca="1">IF(DX29="YES",IF(DY29&lt;=VLOOKUP(DK29,'Players Stats'!$C$88:$H$127,6),1,0),"")</f>
        <v/>
      </c>
      <c r="EA29" s="27" t="str">
        <f t="shared" ca="1" si="55"/>
        <v/>
      </c>
      <c r="EB29" s="44" t="str">
        <f ca="1">IF(AND(DX29="YES",EA29&lt;&gt;""),IF(EA29&lt;=VLOOKUP(DK29,'Players Stats'!$C$88:$H$127,6),1,0),"")</f>
        <v/>
      </c>
      <c r="EC29" s="27" t="str">
        <f t="shared" ca="1" si="56"/>
        <v/>
      </c>
      <c r="ED29" s="44" t="str">
        <f ca="1">IF(EC29="","",IF(EC29&lt;=Simulation!$K$7,"YES","NO"))</f>
        <v/>
      </c>
      <c r="EE29" s="27" t="str">
        <f t="shared" ca="1" si="57"/>
        <v/>
      </c>
      <c r="EF29" s="44" t="str">
        <f ca="1">IF(ED29="NO",IF(EE29&lt;=Simulation!$K$9,DH29,DI29),"")</f>
        <v/>
      </c>
      <c r="EH29" s="44">
        <f t="shared" ca="1" si="58"/>
        <v>12</v>
      </c>
      <c r="EI29" s="6" t="str">
        <f t="shared" ca="1" si="59"/>
        <v>-</v>
      </c>
      <c r="EJ29" s="44">
        <f t="shared" ca="1" si="60"/>
        <v>4</v>
      </c>
      <c r="EL29" s="44" t="str">
        <f t="shared" ca="1" si="4"/>
        <v/>
      </c>
      <c r="EM29" s="44" t="str">
        <f t="shared" ca="1" si="4"/>
        <v/>
      </c>
      <c r="EN29" s="44" t="str">
        <f t="shared" ca="1" si="4"/>
        <v/>
      </c>
    </row>
    <row r="30" spans="2:144">
      <c r="B30" s="44">
        <f ca="1">IF(B29&lt;&gt;"",IF(AND(B29&lt;60*Simulation!$K$8, B29+C30&lt;60*Simulation!$K$8),B29+C30,""),"")</f>
        <v>268</v>
      </c>
      <c r="C30" s="44">
        <f ca="1">IF(B29&lt;&gt;"",IF(AND(AB29&lt;&gt;"", D29=AB29),RANDBETWEEN(Simulation!$N$6,Simulation!$P$6),RANDBETWEEN(Simulation!$N$5,Simulation!$P$5)),"")</f>
        <v>18</v>
      </c>
      <c r="D30" s="44">
        <f t="shared" ca="1" si="61"/>
        <v>1</v>
      </c>
      <c r="E30" s="44">
        <f t="shared" ca="1" si="5"/>
        <v>8</v>
      </c>
      <c r="F30" s="27">
        <f t="shared" ca="1" si="6"/>
        <v>0.52218819949643092</v>
      </c>
      <c r="G30" s="44">
        <f t="shared" ca="1" si="7"/>
        <v>3</v>
      </c>
      <c r="H30" s="44" t="str">
        <f ca="1">IF(B30&lt;&gt;"",VLOOKUP(G30,'Players Stats'!$C$88:$D$127,2),"")</f>
        <v>Small Forward</v>
      </c>
      <c r="I30" s="44" t="str">
        <f ca="1">IF(B30&lt;&gt;"",VLOOKUP(G30,'Players Stats'!$C$88:$E$127,3),"")</f>
        <v>LeBron James</v>
      </c>
      <c r="J30" s="27">
        <f t="shared" ca="1" si="8"/>
        <v>0.23996438036473022</v>
      </c>
      <c r="K30" s="44">
        <f ca="1">IF(B30&lt;&gt;"",VLOOKUP(Final!G30-5*(Final!D30-1),'Players Stats'!$B$136:$J$140,1+E30),"")</f>
        <v>0.123</v>
      </c>
      <c r="L30" s="44" t="str">
        <f t="shared" ca="1" si="62"/>
        <v>NO</v>
      </c>
      <c r="M30" s="27">
        <f t="shared" ca="1" si="9"/>
        <v>2.6127853501424991E-2</v>
      </c>
      <c r="N30" s="44">
        <f ca="1">IF(B30&lt;&gt;"",IF(L30="NO",VLOOKUP(G30,'Players Stats'!$C$88:$I$127,7),""),"")</f>
        <v>0.15639810426540282</v>
      </c>
      <c r="O30" s="44">
        <f t="shared" ca="1" si="63"/>
        <v>3</v>
      </c>
      <c r="P30" s="27">
        <f t="shared" ca="1" si="10"/>
        <v>0.34404433237623566</v>
      </c>
      <c r="Q30" s="44">
        <f ca="1">IF(L30="NO",VLOOKUP(G30,'Players Stats'!$C$88:$H$127,7-Final!O30),"")</f>
        <v>0.40600000000000003</v>
      </c>
      <c r="R30" s="44">
        <f t="shared" ca="1" si="64"/>
        <v>3</v>
      </c>
      <c r="S30" s="27" t="str">
        <f t="shared" ca="1" si="11"/>
        <v/>
      </c>
      <c r="T30" s="44" t="str">
        <f ca="1">IF(S30="","",IF(S30&lt;=VLOOKUP(G30,'Players Stats'!$C$88:$L$127,10),"YES","NO"))</f>
        <v/>
      </c>
      <c r="U30" s="27" t="str">
        <f t="shared" ca="1" si="12"/>
        <v/>
      </c>
      <c r="V30" s="44" t="str">
        <f ca="1">IF(T30="YES",IF(U30&lt;=VLOOKUP(G30,'Players Stats'!$C$88:$H$127,6),1,0),"")</f>
        <v/>
      </c>
      <c r="W30" s="27" t="str">
        <f t="shared" ca="1" si="13"/>
        <v/>
      </c>
      <c r="X30" s="44" t="str">
        <f ca="1">IF(AND(T30="YES",W30&lt;&gt;""),IF(W30&lt;=VLOOKUP(G30,'Players Stats'!$C$88:$H$127,6),1,0),"")</f>
        <v/>
      </c>
      <c r="Y30" s="27" t="str">
        <f t="shared" ca="1" si="14"/>
        <v/>
      </c>
      <c r="Z30" s="44" t="str">
        <f ca="1">IF(Y30="","",IF(Y30&lt;=Simulation!$K$7,"YES","NO"))</f>
        <v/>
      </c>
      <c r="AA30" s="27" t="str">
        <f t="shared" ca="1" si="15"/>
        <v/>
      </c>
      <c r="AB30" s="44" t="str">
        <f ca="1">IF(Z30="NO",IF(AA30&lt;=Simulation!$K$9,D30,E30),"")</f>
        <v/>
      </c>
      <c r="AD30" s="44">
        <f t="shared" ca="1" si="16"/>
        <v>16</v>
      </c>
      <c r="AE30" s="6" t="str">
        <f t="shared" ca="1" si="17"/>
        <v>-</v>
      </c>
      <c r="AF30" s="44">
        <f t="shared" ca="1" si="18"/>
        <v>4</v>
      </c>
      <c r="AH30" s="44" t="str">
        <f t="shared" ca="1" si="77"/>
        <v/>
      </c>
      <c r="AI30" s="44" t="str">
        <f t="shared" ca="1" si="77"/>
        <v/>
      </c>
      <c r="AJ30" s="44" t="str">
        <f t="shared" ca="1" si="77"/>
        <v/>
      </c>
      <c r="AL30" s="44">
        <f ca="1">IF(AL29&lt;&gt;"",IF(AND(AL29&lt;60*Simulation!$K$8, AL29+AM30&lt;60*Simulation!$K$8),AL29+AM30,""),"")</f>
        <v>288</v>
      </c>
      <c r="AM30" s="44">
        <f ca="1">IF(AL29&lt;&gt;"",IF(AND(BL29&lt;&gt;"", AN29=BL29),RANDBETWEEN(Simulation!$N$6,Simulation!$P$6),RANDBETWEEN(Simulation!$N$5,Simulation!$P$5)),"")</f>
        <v>8</v>
      </c>
      <c r="AN30" s="44">
        <f t="shared" ca="1" si="65"/>
        <v>8</v>
      </c>
      <c r="AO30" s="44">
        <f t="shared" ca="1" si="19"/>
        <v>1</v>
      </c>
      <c r="AP30" s="27">
        <f t="shared" ca="1" si="20"/>
        <v>0.20672823411095786</v>
      </c>
      <c r="AQ30" s="44">
        <f t="shared" ca="1" si="21"/>
        <v>37</v>
      </c>
      <c r="AR30" s="44" t="str">
        <f ca="1">IF(AL30&lt;&gt;"",VLOOKUP(AQ30,'Players Stats'!$C$88:$D$127,2),"")</f>
        <v>Shooting Guard</v>
      </c>
      <c r="AS30" s="44" t="str">
        <f ca="1">IF(AL30&lt;&gt;"",VLOOKUP(AQ30,'Players Stats'!$C$88:$E$127,3),"")</f>
        <v>Tony Parker</v>
      </c>
      <c r="AT30" s="27">
        <f t="shared" ca="1" si="22"/>
        <v>0.44634396469620097</v>
      </c>
      <c r="AU30" s="44">
        <f ca="1">IF(AL30&lt;&gt;"",VLOOKUP(Final!AQ30-5*(Final!AN30-1),'Players Stats'!$B$136:$J$140,1+AO30),"")</f>
        <v>5.305E-2</v>
      </c>
      <c r="AV30" s="44" t="str">
        <f t="shared" ca="1" si="66"/>
        <v>NO</v>
      </c>
      <c r="AW30" s="27">
        <f t="shared" ca="1" si="23"/>
        <v>0.51055622962120872</v>
      </c>
      <c r="AX30" s="44">
        <f ca="1">IF(AL30&lt;&gt;"",IF(AV30="NO",VLOOKUP(AQ30,'Players Stats'!$C$88:$I$127,7),""),"")</f>
        <v>6.2111801242236017E-2</v>
      </c>
      <c r="AY30" s="44">
        <f t="shared" ca="1" si="67"/>
        <v>2</v>
      </c>
      <c r="AZ30" s="27">
        <f t="shared" ca="1" si="24"/>
        <v>0.69942845834300238</v>
      </c>
      <c r="BA30" s="44">
        <f ca="1">IF(AV30="NO",VLOOKUP(AQ30,'Players Stats'!$C$88:$H$127,7-Final!AY30),"")</f>
        <v>0.52200000000000002</v>
      </c>
      <c r="BB30" s="44">
        <f t="shared" ca="1" si="68"/>
        <v>0</v>
      </c>
      <c r="BC30" s="27">
        <f t="shared" ca="1" si="25"/>
        <v>0.6795766812234908</v>
      </c>
      <c r="BD30" s="44" t="str">
        <f ca="1">IF(BC30="","",IF(BC30&lt;=VLOOKUP(AQ30,'Players Stats'!$C$88:$L$127,10),"YES","NO"))</f>
        <v>NO</v>
      </c>
      <c r="BE30" s="27" t="str">
        <f t="shared" ca="1" si="26"/>
        <v/>
      </c>
      <c r="BF30" s="44" t="str">
        <f ca="1">IF(BD30="YES",IF(BE30&lt;=VLOOKUP(AQ30,'Players Stats'!$C$88:$H$127,6),1,0),"")</f>
        <v/>
      </c>
      <c r="BG30" s="27" t="str">
        <f t="shared" ca="1" si="27"/>
        <v/>
      </c>
      <c r="BH30" s="44" t="str">
        <f ca="1">IF(AND(BD30="YES",BG30&lt;&gt;""),IF(BG30&lt;=VLOOKUP(AQ30,'Players Stats'!$C$88:$H$127,6),1,0),"")</f>
        <v/>
      </c>
      <c r="BI30" s="27">
        <f t="shared" ca="1" si="28"/>
        <v>0.84029013448155065</v>
      </c>
      <c r="BJ30" s="44" t="str">
        <f ca="1">IF(BI30="","",IF(BI30&lt;=Simulation!$K$7,"YES","NO"))</f>
        <v>NO</v>
      </c>
      <c r="BK30" s="27">
        <f t="shared" ca="1" si="29"/>
        <v>0.49393056354455178</v>
      </c>
      <c r="BL30" s="44">
        <f ca="1">IF(BJ30="NO",IF(BK30&lt;=Simulation!$K$9,AN30,AO30),"")</f>
        <v>1</v>
      </c>
      <c r="BN30" s="44">
        <f t="shared" ca="1" si="30"/>
        <v>11</v>
      </c>
      <c r="BO30" s="6" t="str">
        <f t="shared" ca="1" si="31"/>
        <v>-</v>
      </c>
      <c r="BP30" s="44">
        <f t="shared" ca="1" si="32"/>
        <v>8</v>
      </c>
      <c r="BR30" s="44" t="str">
        <f t="shared" ca="1" si="2"/>
        <v/>
      </c>
      <c r="BS30" s="44" t="str">
        <f t="shared" ca="1" si="2"/>
        <v/>
      </c>
      <c r="BT30" s="44" t="str">
        <f t="shared" ca="1" si="2"/>
        <v/>
      </c>
      <c r="BU30" s="44"/>
      <c r="BV30" s="44">
        <f ca="1">IF(BV29&lt;&gt;"",IF(AND(BV29&lt;60*Simulation!$K$8, BV29+BW30&lt;60*Simulation!$K$8),BV29+BW30,""),"")</f>
        <v>294</v>
      </c>
      <c r="BW30" s="44">
        <f ca="1">IF(BV29&lt;&gt;"",IF(AND(CV29&lt;&gt;"", BX29=CV29),RANDBETWEEN(Simulation!$N$6,Simulation!$P$6),RANDBETWEEN(Simulation!$N$5,Simulation!$P$5)),"")</f>
        <v>24</v>
      </c>
      <c r="BX30" s="44">
        <f t="shared" ca="1" si="69"/>
        <v>1</v>
      </c>
      <c r="BY30" s="44">
        <f t="shared" ca="1" si="33"/>
        <v>8</v>
      </c>
      <c r="BZ30" s="27">
        <f t="shared" ca="1" si="34"/>
        <v>0.81442781922987062</v>
      </c>
      <c r="CA30" s="44">
        <f t="shared" ca="1" si="35"/>
        <v>5</v>
      </c>
      <c r="CB30" s="44" t="str">
        <f ca="1">IF(BV30&lt;&gt;"",VLOOKUP(CA30,'Players Stats'!$C$88:$D$127,2),"")</f>
        <v>Center</v>
      </c>
      <c r="CC30" s="44" t="str">
        <f ca="1">IF(BV30&lt;&gt;"",VLOOKUP(CA30,'Players Stats'!$C$88:$E$127,3),"")</f>
        <v>Chris Bosh</v>
      </c>
      <c r="CD30" s="27">
        <f t="shared" ca="1" si="36"/>
        <v>0.90294253103937328</v>
      </c>
      <c r="CE30" s="44">
        <f ca="1">IF(BV30&lt;&gt;"",VLOOKUP(Final!CA30-5*(Final!BX30-1),'Players Stats'!$B$136:$J$140,1+BY30),"")</f>
        <v>9.6400000000000013E-2</v>
      </c>
      <c r="CF30" s="44" t="str">
        <f t="shared" ca="1" si="70"/>
        <v>NO</v>
      </c>
      <c r="CG30" s="27">
        <f t="shared" ca="1" si="37"/>
        <v>0.41755208647278252</v>
      </c>
      <c r="CH30" s="44">
        <f ca="1">IF(BV30&lt;&gt;"",IF(CF30="NO",VLOOKUP(CA30,'Players Stats'!$C$88:$I$127,7),""),"")</f>
        <v>7.5187969924812026E-2</v>
      </c>
      <c r="CI30" s="44">
        <f t="shared" ca="1" si="71"/>
        <v>2</v>
      </c>
      <c r="CJ30" s="27">
        <f t="shared" ca="1" si="38"/>
        <v>0.43057492060175062</v>
      </c>
      <c r="CK30" s="44">
        <f ca="1">IF(CF30="NO",VLOOKUP(CA30,'Players Stats'!$C$88:$H$127,7-Final!CI30),"")</f>
        <v>0.53500000000000003</v>
      </c>
      <c r="CL30" s="44">
        <f t="shared" ca="1" si="72"/>
        <v>2</v>
      </c>
      <c r="CM30" s="27">
        <f t="shared" ca="1" si="39"/>
        <v>0.13610173657912361</v>
      </c>
      <c r="CN30" s="44" t="str">
        <f ca="1">IF(CM30="","",IF(CM30&lt;=VLOOKUP(CA30,'Players Stats'!$C$88:$L$127,10),"YES","NO"))</f>
        <v>NO</v>
      </c>
      <c r="CO30" s="27" t="str">
        <f t="shared" ca="1" si="40"/>
        <v/>
      </c>
      <c r="CP30" s="44" t="str">
        <f ca="1">IF(CN30="YES",IF(CO30&lt;=VLOOKUP(CA30,'Players Stats'!$C$88:$H$127,6),1,0),"")</f>
        <v/>
      </c>
      <c r="CQ30" s="27" t="str">
        <f t="shared" ca="1" si="41"/>
        <v/>
      </c>
      <c r="CR30" s="44" t="str">
        <f ca="1">IF(AND(CN30="YES",CQ30&lt;&gt;""),IF(CQ30&lt;=VLOOKUP(CA30,'Players Stats'!$C$88:$H$127,6),1,0),"")</f>
        <v/>
      </c>
      <c r="CS30" s="27" t="str">
        <f t="shared" ca="1" si="42"/>
        <v/>
      </c>
      <c r="CT30" s="44" t="str">
        <f ca="1">IF(CS30="","",IF(CS30&lt;=Simulation!$K$7,"YES","NO"))</f>
        <v/>
      </c>
      <c r="CU30" s="27" t="str">
        <f t="shared" ca="1" si="43"/>
        <v/>
      </c>
      <c r="CV30" s="44" t="str">
        <f ca="1">IF(CT30="NO",IF(CU30&lt;=Simulation!$K$9,BX30,BY30),"")</f>
        <v/>
      </c>
      <c r="CX30" s="44">
        <f t="shared" ca="1" si="44"/>
        <v>9</v>
      </c>
      <c r="CY30" s="6" t="str">
        <f t="shared" ca="1" si="45"/>
        <v>-</v>
      </c>
      <c r="CZ30" s="44">
        <f t="shared" ca="1" si="46"/>
        <v>13</v>
      </c>
      <c r="DB30" s="44" t="str">
        <f t="shared" ca="1" si="3"/>
        <v/>
      </c>
      <c r="DC30" s="44" t="str">
        <f t="shared" ca="1" si="3"/>
        <v/>
      </c>
      <c r="DD30" s="44" t="str">
        <f t="shared" ca="1" si="3"/>
        <v/>
      </c>
      <c r="DE30" s="44"/>
      <c r="DF30" s="44">
        <f ca="1">IF(DF29&lt;&gt;"",IF(AND(DF29&lt;60*Simulation!$K$8, DF29+DG30&lt;60*Simulation!$K$8),DF29+DG30,""),"")</f>
        <v>293</v>
      </c>
      <c r="DG30" s="44">
        <f ca="1">IF(DF29&lt;&gt;"",IF(AND(EF29&lt;&gt;"", DH29=EF29),RANDBETWEEN(Simulation!$N$6,Simulation!$P$6),RANDBETWEEN(Simulation!$N$5,Simulation!$P$5)),"")</f>
        <v>16</v>
      </c>
      <c r="DH30" s="44">
        <f t="shared" ca="1" si="73"/>
        <v>8</v>
      </c>
      <c r="DI30" s="44">
        <f t="shared" ca="1" si="47"/>
        <v>1</v>
      </c>
      <c r="DJ30" s="27">
        <f t="shared" ca="1" si="48"/>
        <v>0.82276797041811744</v>
      </c>
      <c r="DK30" s="44">
        <f t="shared" ca="1" si="49"/>
        <v>40</v>
      </c>
      <c r="DL30" s="44" t="str">
        <f ca="1">IF(DF30&lt;&gt;"",VLOOKUP(DK30,'Players Stats'!$C$88:$D$127,2),"")</f>
        <v>Center</v>
      </c>
      <c r="DM30" s="44" t="str">
        <f ca="1">IF(DF30&lt;&gt;"",VLOOKUP(DK30,'Players Stats'!$C$88:$E$127,3),"")</f>
        <v>Tiago Splitter</v>
      </c>
      <c r="DN30" s="27">
        <f t="shared" ca="1" si="50"/>
        <v>0.12339462894434183</v>
      </c>
      <c r="DO30" s="44">
        <f ca="1">IF(DF30&lt;&gt;"",VLOOKUP(Final!DK30-5*(Final!DH30-1),'Players Stats'!$B$136:$J$140,1+DI30),"")</f>
        <v>0.11485000000000001</v>
      </c>
      <c r="DP30" s="44" t="str">
        <f t="shared" ca="1" si="74"/>
        <v>NO</v>
      </c>
      <c r="DQ30" s="27">
        <f t="shared" ca="1" si="51"/>
        <v>0.45223309158211233</v>
      </c>
      <c r="DR30" s="44">
        <f ca="1">IF(DF30&lt;&gt;"",IF(DP30="NO",VLOOKUP(DK30,'Players Stats'!$C$88:$I$127,7),""),"")</f>
        <v>0</v>
      </c>
      <c r="DS30" s="44">
        <f t="shared" ca="1" si="75"/>
        <v>2</v>
      </c>
      <c r="DT30" s="27">
        <f t="shared" ca="1" si="52"/>
        <v>0.43565905531302984</v>
      </c>
      <c r="DU30" s="44">
        <f ca="1">IF(DP30="NO",VLOOKUP(DK30,'Players Stats'!$C$88:$H$127,7-Final!DS30),"")</f>
        <v>0.56000000000000005</v>
      </c>
      <c r="DV30" s="44">
        <f t="shared" ca="1" si="76"/>
        <v>2</v>
      </c>
      <c r="DW30" s="27">
        <f t="shared" ca="1" si="53"/>
        <v>0.23830167050033024</v>
      </c>
      <c r="DX30" s="44" t="str">
        <f ca="1">IF(DW30="","",IF(DW30&lt;=VLOOKUP(DK30,'Players Stats'!$C$88:$L$127,10),"YES","NO"))</f>
        <v>NO</v>
      </c>
      <c r="DY30" s="27" t="str">
        <f t="shared" ca="1" si="54"/>
        <v/>
      </c>
      <c r="DZ30" s="44" t="str">
        <f ca="1">IF(DX30="YES",IF(DY30&lt;=VLOOKUP(DK30,'Players Stats'!$C$88:$H$127,6),1,0),"")</f>
        <v/>
      </c>
      <c r="EA30" s="27" t="str">
        <f t="shared" ca="1" si="55"/>
        <v/>
      </c>
      <c r="EB30" s="44" t="str">
        <f ca="1">IF(AND(DX30="YES",EA30&lt;&gt;""),IF(EA30&lt;=VLOOKUP(DK30,'Players Stats'!$C$88:$H$127,6),1,0),"")</f>
        <v/>
      </c>
      <c r="EC30" s="27" t="str">
        <f t="shared" ca="1" si="56"/>
        <v/>
      </c>
      <c r="ED30" s="44" t="str">
        <f ca="1">IF(EC30="","",IF(EC30&lt;=Simulation!$K$7,"YES","NO"))</f>
        <v/>
      </c>
      <c r="EE30" s="27" t="str">
        <f t="shared" ca="1" si="57"/>
        <v/>
      </c>
      <c r="EF30" s="44" t="str">
        <f ca="1">IF(ED30="NO",IF(EE30&lt;=Simulation!$K$9,DH30,DI30),"")</f>
        <v/>
      </c>
      <c r="EH30" s="44">
        <f t="shared" ca="1" si="58"/>
        <v>12</v>
      </c>
      <c r="EI30" s="6" t="str">
        <f t="shared" ca="1" si="59"/>
        <v>-</v>
      </c>
      <c r="EJ30" s="44">
        <f t="shared" ca="1" si="60"/>
        <v>6</v>
      </c>
      <c r="EL30" s="44" t="str">
        <f t="shared" ca="1" si="4"/>
        <v/>
      </c>
      <c r="EM30" s="44" t="str">
        <f t="shared" ca="1" si="4"/>
        <v/>
      </c>
      <c r="EN30" s="44" t="str">
        <f t="shared" ca="1" si="4"/>
        <v/>
      </c>
    </row>
    <row r="31" spans="2:144">
      <c r="B31" s="44">
        <f ca="1">IF(B30&lt;&gt;"",IF(AND(B30&lt;60*Simulation!$K$8, B30+C31&lt;60*Simulation!$K$8),B30+C31,""),"")</f>
        <v>291</v>
      </c>
      <c r="C31" s="44">
        <f ca="1">IF(B30&lt;&gt;"",IF(AND(AB30&lt;&gt;"", D30=AB30),RANDBETWEEN(Simulation!$N$6,Simulation!$P$6),RANDBETWEEN(Simulation!$N$5,Simulation!$P$5)),"")</f>
        <v>23</v>
      </c>
      <c r="D31" s="44">
        <f t="shared" ca="1" si="61"/>
        <v>8</v>
      </c>
      <c r="E31" s="44">
        <f t="shared" ca="1" si="5"/>
        <v>1</v>
      </c>
      <c r="F31" s="27">
        <f t="shared" ca="1" si="6"/>
        <v>0.37690242214555558</v>
      </c>
      <c r="G31" s="44">
        <f t="shared" ca="1" si="7"/>
        <v>37</v>
      </c>
      <c r="H31" s="44" t="str">
        <f ca="1">IF(B31&lt;&gt;"",VLOOKUP(G31,'Players Stats'!$C$88:$D$127,2),"")</f>
        <v>Shooting Guard</v>
      </c>
      <c r="I31" s="44" t="str">
        <f ca="1">IF(B31&lt;&gt;"",VLOOKUP(G31,'Players Stats'!$C$88:$E$127,3),"")</f>
        <v>Tony Parker</v>
      </c>
      <c r="J31" s="27">
        <f t="shared" ca="1" si="8"/>
        <v>0.24976391976885792</v>
      </c>
      <c r="K31" s="44">
        <f ca="1">IF(B31&lt;&gt;"",VLOOKUP(Final!G31-5*(Final!D31-1),'Players Stats'!$B$136:$J$140,1+E31),"")</f>
        <v>5.305E-2</v>
      </c>
      <c r="L31" s="44" t="str">
        <f t="shared" ca="1" si="62"/>
        <v>NO</v>
      </c>
      <c r="M31" s="27">
        <f t="shared" ca="1" si="9"/>
        <v>0.16585291219456866</v>
      </c>
      <c r="N31" s="44">
        <f ca="1">IF(B31&lt;&gt;"",IF(L31="NO",VLOOKUP(G31,'Players Stats'!$C$88:$I$127,7),""),"")</f>
        <v>6.2111801242236017E-2</v>
      </c>
      <c r="O31" s="44">
        <f t="shared" ca="1" si="63"/>
        <v>2</v>
      </c>
      <c r="P31" s="27">
        <f t="shared" ca="1" si="10"/>
        <v>0.72420733073582089</v>
      </c>
      <c r="Q31" s="44">
        <f ca="1">IF(L31="NO",VLOOKUP(G31,'Players Stats'!$C$88:$H$127,7-Final!O31),"")</f>
        <v>0.52200000000000002</v>
      </c>
      <c r="R31" s="44">
        <f t="shared" ca="1" si="64"/>
        <v>0</v>
      </c>
      <c r="S31" s="27">
        <f t="shared" ca="1" si="11"/>
        <v>6.4952753900277105E-2</v>
      </c>
      <c r="T31" s="44" t="str">
        <f ca="1">IF(S31="","",IF(S31&lt;=VLOOKUP(G31,'Players Stats'!$C$88:$L$127,10),"YES","NO"))</f>
        <v>NO</v>
      </c>
      <c r="U31" s="27" t="str">
        <f t="shared" ca="1" si="12"/>
        <v/>
      </c>
      <c r="V31" s="44" t="str">
        <f ca="1">IF(T31="YES",IF(U31&lt;=VLOOKUP(G31,'Players Stats'!$C$88:$H$127,6),1,0),"")</f>
        <v/>
      </c>
      <c r="W31" s="27" t="str">
        <f t="shared" ca="1" si="13"/>
        <v/>
      </c>
      <c r="X31" s="44" t="str">
        <f ca="1">IF(AND(T31="YES",W31&lt;&gt;""),IF(W31&lt;=VLOOKUP(G31,'Players Stats'!$C$88:$H$127,6),1,0),"")</f>
        <v/>
      </c>
      <c r="Y31" s="27">
        <f t="shared" ca="1" si="14"/>
        <v>0.4985572928388069</v>
      </c>
      <c r="Z31" s="44" t="str">
        <f ca="1">IF(Y31="","",IF(Y31&lt;=Simulation!$K$7,"YES","NO"))</f>
        <v>NO</v>
      </c>
      <c r="AA31" s="27">
        <f t="shared" ca="1" si="15"/>
        <v>0.61026651914204633</v>
      </c>
      <c r="AB31" s="44">
        <f ca="1">IF(Z31="NO",IF(AA31&lt;=Simulation!$K$9,D31,E31),"")</f>
        <v>1</v>
      </c>
      <c r="AD31" s="44">
        <f t="shared" ca="1" si="16"/>
        <v>16</v>
      </c>
      <c r="AE31" s="6" t="str">
        <f t="shared" ca="1" si="17"/>
        <v>-</v>
      </c>
      <c r="AF31" s="44">
        <f t="shared" ca="1" si="18"/>
        <v>4</v>
      </c>
      <c r="AH31" s="44" t="str">
        <f t="shared" ca="1" si="77"/>
        <v/>
      </c>
      <c r="AI31" s="44" t="str">
        <f t="shared" ca="1" si="77"/>
        <v/>
      </c>
      <c r="AJ31" s="44" t="str">
        <f t="shared" ca="1" si="77"/>
        <v/>
      </c>
      <c r="AL31" s="44">
        <f ca="1">IF(AL30&lt;&gt;"",IF(AND(AL30&lt;60*Simulation!$K$8, AL30+AM31&lt;60*Simulation!$K$8),AL30+AM31,""),"")</f>
        <v>308</v>
      </c>
      <c r="AM31" s="44">
        <f ca="1">IF(AL30&lt;&gt;"",IF(AND(BL30&lt;&gt;"", AN30=BL30),RANDBETWEEN(Simulation!$N$6,Simulation!$P$6),RANDBETWEEN(Simulation!$N$5,Simulation!$P$5)),"")</f>
        <v>20</v>
      </c>
      <c r="AN31" s="44">
        <f t="shared" ca="1" si="65"/>
        <v>1</v>
      </c>
      <c r="AO31" s="44">
        <f t="shared" ca="1" si="19"/>
        <v>8</v>
      </c>
      <c r="AP31" s="27">
        <f t="shared" ca="1" si="20"/>
        <v>0.41313577583977157</v>
      </c>
      <c r="AQ31" s="44">
        <f t="shared" ca="1" si="21"/>
        <v>3</v>
      </c>
      <c r="AR31" s="44" t="str">
        <f ca="1">IF(AL31&lt;&gt;"",VLOOKUP(AQ31,'Players Stats'!$C$88:$D$127,2),"")</f>
        <v>Small Forward</v>
      </c>
      <c r="AS31" s="44" t="str">
        <f ca="1">IF(AL31&lt;&gt;"",VLOOKUP(AQ31,'Players Stats'!$C$88:$E$127,3),"")</f>
        <v>LeBron James</v>
      </c>
      <c r="AT31" s="27">
        <f t="shared" ca="1" si="22"/>
        <v>0.77890728908462603</v>
      </c>
      <c r="AU31" s="44">
        <f ca="1">IF(AL31&lt;&gt;"",VLOOKUP(Final!AQ31-5*(Final!AN31-1),'Players Stats'!$B$136:$J$140,1+AO31),"")</f>
        <v>0.123</v>
      </c>
      <c r="AV31" s="44" t="str">
        <f t="shared" ca="1" si="66"/>
        <v>NO</v>
      </c>
      <c r="AW31" s="27">
        <f t="shared" ca="1" si="23"/>
        <v>0.3636900101800512</v>
      </c>
      <c r="AX31" s="44">
        <f ca="1">IF(AL31&lt;&gt;"",IF(AV31="NO",VLOOKUP(AQ31,'Players Stats'!$C$88:$I$127,7),""),"")</f>
        <v>0.15639810426540282</v>
      </c>
      <c r="AY31" s="44">
        <f t="shared" ca="1" si="67"/>
        <v>2</v>
      </c>
      <c r="AZ31" s="27">
        <f t="shared" ca="1" si="24"/>
        <v>0.45888207279810322</v>
      </c>
      <c r="BA31" s="44">
        <f ca="1">IF(AV31="NO",VLOOKUP(AQ31,'Players Stats'!$C$88:$H$127,7-Final!AY31),"")</f>
        <v>0.56499999999999995</v>
      </c>
      <c r="BB31" s="44">
        <f t="shared" ca="1" si="68"/>
        <v>2</v>
      </c>
      <c r="BC31" s="27">
        <f t="shared" ca="1" si="25"/>
        <v>5.119926569771216E-2</v>
      </c>
      <c r="BD31" s="44" t="str">
        <f ca="1">IF(BC31="","",IF(BC31&lt;=VLOOKUP(AQ31,'Players Stats'!$C$88:$L$127,10),"YES","NO"))</f>
        <v>NO</v>
      </c>
      <c r="BE31" s="27" t="str">
        <f t="shared" ca="1" si="26"/>
        <v/>
      </c>
      <c r="BF31" s="44" t="str">
        <f ca="1">IF(BD31="YES",IF(BE31&lt;=VLOOKUP(AQ31,'Players Stats'!$C$88:$H$127,6),1,0),"")</f>
        <v/>
      </c>
      <c r="BG31" s="27" t="str">
        <f t="shared" ca="1" si="27"/>
        <v/>
      </c>
      <c r="BH31" s="44" t="str">
        <f ca="1">IF(AND(BD31="YES",BG31&lt;&gt;""),IF(BG31&lt;=VLOOKUP(AQ31,'Players Stats'!$C$88:$H$127,6),1,0),"")</f>
        <v/>
      </c>
      <c r="BI31" s="27" t="str">
        <f t="shared" ca="1" si="28"/>
        <v/>
      </c>
      <c r="BJ31" s="44" t="str">
        <f ca="1">IF(BI31="","",IF(BI31&lt;=Simulation!$K$7,"YES","NO"))</f>
        <v/>
      </c>
      <c r="BK31" s="27" t="str">
        <f t="shared" ca="1" si="29"/>
        <v/>
      </c>
      <c r="BL31" s="44" t="str">
        <f ca="1">IF(BJ31="NO",IF(BK31&lt;=Simulation!$K$9,AN31,AO31),"")</f>
        <v/>
      </c>
      <c r="BN31" s="44">
        <f t="shared" ca="1" si="30"/>
        <v>13</v>
      </c>
      <c r="BO31" s="6" t="str">
        <f t="shared" ca="1" si="31"/>
        <v>-</v>
      </c>
      <c r="BP31" s="44">
        <f t="shared" ca="1" si="32"/>
        <v>8</v>
      </c>
      <c r="BR31" s="44" t="str">
        <f t="shared" ca="1" si="2"/>
        <v/>
      </c>
      <c r="BS31" s="44" t="str">
        <f t="shared" ca="1" si="2"/>
        <v/>
      </c>
      <c r="BT31" s="44" t="str">
        <f t="shared" ca="1" si="2"/>
        <v/>
      </c>
      <c r="BU31" s="44"/>
      <c r="BV31" s="44">
        <f ca="1">IF(BV30&lt;&gt;"",IF(AND(BV30&lt;60*Simulation!$K$8, BV30+BW31&lt;60*Simulation!$K$8),BV30+BW31,""),"")</f>
        <v>305</v>
      </c>
      <c r="BW31" s="44">
        <f ca="1">IF(BV30&lt;&gt;"",IF(AND(CV30&lt;&gt;"", BX30=CV30),RANDBETWEEN(Simulation!$N$6,Simulation!$P$6),RANDBETWEEN(Simulation!$N$5,Simulation!$P$5)),"")</f>
        <v>11</v>
      </c>
      <c r="BX31" s="44">
        <f t="shared" ca="1" si="69"/>
        <v>8</v>
      </c>
      <c r="BY31" s="44">
        <f t="shared" ca="1" si="33"/>
        <v>1</v>
      </c>
      <c r="BZ31" s="27">
        <f t="shared" ca="1" si="34"/>
        <v>0.75642475185816782</v>
      </c>
      <c r="CA31" s="44">
        <f t="shared" ca="1" si="35"/>
        <v>39</v>
      </c>
      <c r="CB31" s="44" t="str">
        <f ca="1">IF(BV31&lt;&gt;"",VLOOKUP(CA31,'Players Stats'!$C$88:$D$127,2),"")</f>
        <v>Power Forward</v>
      </c>
      <c r="CC31" s="44" t="str">
        <f ca="1">IF(BV31&lt;&gt;"",VLOOKUP(CA31,'Players Stats'!$C$88:$E$127,3),"")</f>
        <v>Tim Duncan</v>
      </c>
      <c r="CD31" s="27">
        <f t="shared" ca="1" si="36"/>
        <v>0.88998121426284371</v>
      </c>
      <c r="CE31" s="44">
        <f ca="1">IF(BV31&lt;&gt;"",VLOOKUP(Final!CA31-5*(Final!BX31-1),'Players Stats'!$B$136:$J$140,1+BY31),"")</f>
        <v>6.59E-2</v>
      </c>
      <c r="CF31" s="44" t="str">
        <f t="shared" ca="1" si="70"/>
        <v>NO</v>
      </c>
      <c r="CG31" s="27">
        <f t="shared" ca="1" si="37"/>
        <v>0.10742698269431872</v>
      </c>
      <c r="CH31" s="44">
        <f ca="1">IF(BV31&lt;&gt;"",IF(CF31="NO",VLOOKUP(CA31,'Players Stats'!$C$88:$I$127,7),""),"")</f>
        <v>7.0422535211267616E-3</v>
      </c>
      <c r="CI31" s="44">
        <f t="shared" ca="1" si="71"/>
        <v>2</v>
      </c>
      <c r="CJ31" s="27">
        <f t="shared" ca="1" si="38"/>
        <v>0.53300923456941329</v>
      </c>
      <c r="CK31" s="44">
        <f ca="1">IF(CF31="NO",VLOOKUP(CA31,'Players Stats'!$C$88:$H$127,7-Final!CI31),"")</f>
        <v>0.502</v>
      </c>
      <c r="CL31" s="44">
        <f t="shared" ca="1" si="72"/>
        <v>0</v>
      </c>
      <c r="CM31" s="27">
        <f t="shared" ca="1" si="39"/>
        <v>0.21955105718804524</v>
      </c>
      <c r="CN31" s="44" t="str">
        <f ca="1">IF(CM31="","",IF(CM31&lt;=VLOOKUP(CA31,'Players Stats'!$C$88:$L$127,10),"YES","NO"))</f>
        <v>NO</v>
      </c>
      <c r="CO31" s="27" t="str">
        <f t="shared" ca="1" si="40"/>
        <v/>
      </c>
      <c r="CP31" s="44" t="str">
        <f ca="1">IF(CN31="YES",IF(CO31&lt;=VLOOKUP(CA31,'Players Stats'!$C$88:$H$127,6),1,0),"")</f>
        <v/>
      </c>
      <c r="CQ31" s="27" t="str">
        <f t="shared" ca="1" si="41"/>
        <v/>
      </c>
      <c r="CR31" s="44" t="str">
        <f ca="1">IF(AND(CN31="YES",CQ31&lt;&gt;""),IF(CQ31&lt;=VLOOKUP(CA31,'Players Stats'!$C$88:$H$127,6),1,0),"")</f>
        <v/>
      </c>
      <c r="CS31" s="27">
        <f t="shared" ca="1" si="42"/>
        <v>0.68335829253320479</v>
      </c>
      <c r="CT31" s="44" t="str">
        <f ca="1">IF(CS31="","",IF(CS31&lt;=Simulation!$K$7,"YES","NO"))</f>
        <v>NO</v>
      </c>
      <c r="CU31" s="27">
        <f t="shared" ca="1" si="43"/>
        <v>0.99575516198102532</v>
      </c>
      <c r="CV31" s="44">
        <f ca="1">IF(CT31="NO",IF(CU31&lt;=Simulation!$K$9,BX31,BY31),"")</f>
        <v>1</v>
      </c>
      <c r="CX31" s="44">
        <f t="shared" ca="1" si="44"/>
        <v>9</v>
      </c>
      <c r="CY31" s="6" t="str">
        <f t="shared" ca="1" si="45"/>
        <v>-</v>
      </c>
      <c r="CZ31" s="44">
        <f t="shared" ca="1" si="46"/>
        <v>13</v>
      </c>
      <c r="DB31" s="44" t="str">
        <f t="shared" ca="1" si="3"/>
        <v/>
      </c>
      <c r="DC31" s="44" t="str">
        <f t="shared" ca="1" si="3"/>
        <v/>
      </c>
      <c r="DD31" s="44" t="str">
        <f t="shared" ca="1" si="3"/>
        <v/>
      </c>
      <c r="DE31" s="44"/>
      <c r="DF31" s="44">
        <f ca="1">IF(DF30&lt;&gt;"",IF(AND(DF30&lt;60*Simulation!$K$8, DF30+DG31&lt;60*Simulation!$K$8),DF30+DG31,""),"")</f>
        <v>301</v>
      </c>
      <c r="DG31" s="44">
        <f ca="1">IF(DF30&lt;&gt;"",IF(AND(EF30&lt;&gt;"", DH30=EF30),RANDBETWEEN(Simulation!$N$6,Simulation!$P$6),RANDBETWEEN(Simulation!$N$5,Simulation!$P$5)),"")</f>
        <v>8</v>
      </c>
      <c r="DH31" s="44">
        <f t="shared" ca="1" si="73"/>
        <v>1</v>
      </c>
      <c r="DI31" s="44">
        <f t="shared" ca="1" si="47"/>
        <v>8</v>
      </c>
      <c r="DJ31" s="27">
        <f t="shared" ca="1" si="48"/>
        <v>9.9792397532472044E-2</v>
      </c>
      <c r="DK31" s="44">
        <f t="shared" ca="1" si="49"/>
        <v>1</v>
      </c>
      <c r="DL31" s="44" t="str">
        <f ca="1">IF(DF31&lt;&gt;"",VLOOKUP(DK31,'Players Stats'!$C$88:$D$127,2),"")</f>
        <v>Point Guard</v>
      </c>
      <c r="DM31" s="44" t="str">
        <f ca="1">IF(DF31&lt;&gt;"",VLOOKUP(DK31,'Players Stats'!$C$88:$E$127,3),"")</f>
        <v>Dwyane Wade</v>
      </c>
      <c r="DN31" s="27">
        <f t="shared" ca="1" si="50"/>
        <v>0.21913676581301966</v>
      </c>
      <c r="DO31" s="44">
        <f ca="1">IF(DF31&lt;&gt;"",VLOOKUP(Final!DK31-5*(Final!DH31-1),'Players Stats'!$B$136:$J$140,1+DI31),"")</f>
        <v>9.7650000000000001E-2</v>
      </c>
      <c r="DP31" s="44" t="str">
        <f t="shared" ca="1" si="74"/>
        <v>NO</v>
      </c>
      <c r="DQ31" s="27">
        <f t="shared" ca="1" si="51"/>
        <v>3.9154282391130835E-2</v>
      </c>
      <c r="DR31" s="44">
        <f ca="1">IF(DF31&lt;&gt;"",IF(DP31="NO",VLOOKUP(DK31,'Players Stats'!$C$88:$I$127,7),""),"")</f>
        <v>5.9523809523809521E-2</v>
      </c>
      <c r="DS31" s="44">
        <f t="shared" ca="1" si="75"/>
        <v>3</v>
      </c>
      <c r="DT31" s="27">
        <f t="shared" ca="1" si="52"/>
        <v>0.51746071279325445</v>
      </c>
      <c r="DU31" s="44">
        <f ca="1">IF(DP31="NO",VLOOKUP(DK31,'Players Stats'!$C$88:$H$127,7-Final!DS31),"")</f>
        <v>0.25800000000000001</v>
      </c>
      <c r="DV31" s="44">
        <f t="shared" ca="1" si="76"/>
        <v>0</v>
      </c>
      <c r="DW31" s="27" t="str">
        <f t="shared" ca="1" si="53"/>
        <v/>
      </c>
      <c r="DX31" s="44" t="str">
        <f ca="1">IF(DW31="","",IF(DW31&lt;=VLOOKUP(DK31,'Players Stats'!$C$88:$L$127,10),"YES","NO"))</f>
        <v/>
      </c>
      <c r="DY31" s="27" t="str">
        <f t="shared" ca="1" si="54"/>
        <v/>
      </c>
      <c r="DZ31" s="44" t="str">
        <f ca="1">IF(DX31="YES",IF(DY31&lt;=VLOOKUP(DK31,'Players Stats'!$C$88:$H$127,6),1,0),"")</f>
        <v/>
      </c>
      <c r="EA31" s="27" t="str">
        <f t="shared" ca="1" si="55"/>
        <v/>
      </c>
      <c r="EB31" s="44" t="str">
        <f ca="1">IF(AND(DX31="YES",EA31&lt;&gt;""),IF(EA31&lt;=VLOOKUP(DK31,'Players Stats'!$C$88:$H$127,6),1,0),"")</f>
        <v/>
      </c>
      <c r="EC31" s="27" t="str">
        <f t="shared" ca="1" si="56"/>
        <v/>
      </c>
      <c r="ED31" s="44" t="str">
        <f ca="1">IF(EC31="","",IF(EC31&lt;=Simulation!$K$7,"YES","NO"))</f>
        <v/>
      </c>
      <c r="EE31" s="27" t="str">
        <f t="shared" ca="1" si="57"/>
        <v/>
      </c>
      <c r="EF31" s="44" t="str">
        <f ca="1">IF(ED31="NO",IF(EE31&lt;=Simulation!$K$9,DH31,DI31),"")</f>
        <v/>
      </c>
      <c r="EH31" s="44">
        <f t="shared" ca="1" si="58"/>
        <v>12</v>
      </c>
      <c r="EI31" s="6" t="str">
        <f t="shared" ca="1" si="59"/>
        <v>-</v>
      </c>
      <c r="EJ31" s="44">
        <f t="shared" ca="1" si="60"/>
        <v>6</v>
      </c>
      <c r="EL31" s="44" t="str">
        <f t="shared" ca="1" si="4"/>
        <v/>
      </c>
      <c r="EM31" s="44" t="str">
        <f t="shared" ca="1" si="4"/>
        <v/>
      </c>
      <c r="EN31" s="44" t="str">
        <f t="shared" ca="1" si="4"/>
        <v/>
      </c>
    </row>
    <row r="32" spans="2:144">
      <c r="B32" s="44">
        <f ca="1">IF(B31&lt;&gt;"",IF(AND(B31&lt;60*Simulation!$K$8, B31+C32&lt;60*Simulation!$K$8),B31+C32,""),"")</f>
        <v>300</v>
      </c>
      <c r="C32" s="44">
        <f ca="1">IF(B31&lt;&gt;"",IF(AND(AB31&lt;&gt;"", D31=AB31),RANDBETWEEN(Simulation!$N$6,Simulation!$P$6),RANDBETWEEN(Simulation!$N$5,Simulation!$P$5)),"")</f>
        <v>9</v>
      </c>
      <c r="D32" s="44">
        <f t="shared" ca="1" si="61"/>
        <v>1</v>
      </c>
      <c r="E32" s="44">
        <f t="shared" ca="1" si="5"/>
        <v>8</v>
      </c>
      <c r="F32" s="27">
        <f t="shared" ca="1" si="6"/>
        <v>0.81655236579290047</v>
      </c>
      <c r="G32" s="44">
        <f t="shared" ca="1" si="7"/>
        <v>5</v>
      </c>
      <c r="H32" s="44" t="str">
        <f ca="1">IF(B32&lt;&gt;"",VLOOKUP(G32,'Players Stats'!$C$88:$D$127,2),"")</f>
        <v>Center</v>
      </c>
      <c r="I32" s="44" t="str">
        <f ca="1">IF(B32&lt;&gt;"",VLOOKUP(G32,'Players Stats'!$C$88:$E$127,3),"")</f>
        <v>Chris Bosh</v>
      </c>
      <c r="J32" s="27">
        <f t="shared" ca="1" si="8"/>
        <v>0.31867244570033681</v>
      </c>
      <c r="K32" s="44">
        <f ca="1">IF(B32&lt;&gt;"",VLOOKUP(Final!G32-5*(Final!D32-1),'Players Stats'!$B$136:$J$140,1+E32),"")</f>
        <v>9.6400000000000013E-2</v>
      </c>
      <c r="L32" s="44" t="str">
        <f t="shared" ca="1" si="62"/>
        <v>NO</v>
      </c>
      <c r="M32" s="27">
        <f t="shared" ca="1" si="9"/>
        <v>0.76096573051310723</v>
      </c>
      <c r="N32" s="44">
        <f ca="1">IF(B32&lt;&gt;"",IF(L32="NO",VLOOKUP(G32,'Players Stats'!$C$88:$I$127,7),""),"")</f>
        <v>7.5187969924812026E-2</v>
      </c>
      <c r="O32" s="44">
        <f t="shared" ca="1" si="63"/>
        <v>2</v>
      </c>
      <c r="P32" s="27">
        <f t="shared" ca="1" si="10"/>
        <v>5.6987179057792381E-2</v>
      </c>
      <c r="Q32" s="44">
        <f ca="1">IF(L32="NO",VLOOKUP(G32,'Players Stats'!$C$88:$H$127,7-Final!O32),"")</f>
        <v>0.53500000000000003</v>
      </c>
      <c r="R32" s="44">
        <f t="shared" ca="1" si="64"/>
        <v>2</v>
      </c>
      <c r="S32" s="27">
        <f t="shared" ca="1" si="11"/>
        <v>0.87282797258614153</v>
      </c>
      <c r="T32" s="44" t="str">
        <f ca="1">IF(S32="","",IF(S32&lt;=VLOOKUP(G32,'Players Stats'!$C$88:$L$127,10),"YES","NO"))</f>
        <v>NO</v>
      </c>
      <c r="U32" s="27" t="str">
        <f t="shared" ca="1" si="12"/>
        <v/>
      </c>
      <c r="V32" s="44" t="str">
        <f ca="1">IF(T32="YES",IF(U32&lt;=VLOOKUP(G32,'Players Stats'!$C$88:$H$127,6),1,0),"")</f>
        <v/>
      </c>
      <c r="W32" s="27" t="str">
        <f t="shared" ca="1" si="13"/>
        <v/>
      </c>
      <c r="X32" s="44" t="str">
        <f ca="1">IF(AND(T32="YES",W32&lt;&gt;""),IF(W32&lt;=VLOOKUP(G32,'Players Stats'!$C$88:$H$127,6),1,0),"")</f>
        <v/>
      </c>
      <c r="Y32" s="27" t="str">
        <f t="shared" ca="1" si="14"/>
        <v/>
      </c>
      <c r="Z32" s="44" t="str">
        <f ca="1">IF(Y32="","",IF(Y32&lt;=Simulation!$K$7,"YES","NO"))</f>
        <v/>
      </c>
      <c r="AA32" s="27" t="str">
        <f t="shared" ca="1" si="15"/>
        <v/>
      </c>
      <c r="AB32" s="44" t="str">
        <f ca="1">IF(Z32="NO",IF(AA32&lt;=Simulation!$K$9,D32,E32),"")</f>
        <v/>
      </c>
      <c r="AD32" s="44">
        <f t="shared" ca="1" si="16"/>
        <v>18</v>
      </c>
      <c r="AE32" s="6" t="str">
        <f t="shared" ca="1" si="17"/>
        <v>-</v>
      </c>
      <c r="AF32" s="44">
        <f t="shared" ca="1" si="18"/>
        <v>4</v>
      </c>
      <c r="AH32" s="44" t="str">
        <f t="shared" ca="1" si="77"/>
        <v/>
      </c>
      <c r="AI32" s="44" t="str">
        <f t="shared" ca="1" si="77"/>
        <v/>
      </c>
      <c r="AJ32" s="44" t="str">
        <f t="shared" ca="1" si="77"/>
        <v/>
      </c>
      <c r="AL32" s="44">
        <f ca="1">IF(AL31&lt;&gt;"",IF(AND(AL31&lt;60*Simulation!$K$8, AL31+AM32&lt;60*Simulation!$K$8),AL31+AM32,""),"")</f>
        <v>319</v>
      </c>
      <c r="AM32" s="44">
        <f ca="1">IF(AL31&lt;&gt;"",IF(AND(BL31&lt;&gt;"", AN31=BL31),RANDBETWEEN(Simulation!$N$6,Simulation!$P$6),RANDBETWEEN(Simulation!$N$5,Simulation!$P$5)),"")</f>
        <v>11</v>
      </c>
      <c r="AN32" s="44">
        <f t="shared" ca="1" si="65"/>
        <v>8</v>
      </c>
      <c r="AO32" s="44">
        <f t="shared" ca="1" si="19"/>
        <v>1</v>
      </c>
      <c r="AP32" s="27">
        <f t="shared" ca="1" si="20"/>
        <v>0.34465321784086744</v>
      </c>
      <c r="AQ32" s="44">
        <f t="shared" ca="1" si="21"/>
        <v>37</v>
      </c>
      <c r="AR32" s="44" t="str">
        <f ca="1">IF(AL32&lt;&gt;"",VLOOKUP(AQ32,'Players Stats'!$C$88:$D$127,2),"")</f>
        <v>Shooting Guard</v>
      </c>
      <c r="AS32" s="44" t="str">
        <f ca="1">IF(AL32&lt;&gt;"",VLOOKUP(AQ32,'Players Stats'!$C$88:$E$127,3),"")</f>
        <v>Tony Parker</v>
      </c>
      <c r="AT32" s="27">
        <f t="shared" ca="1" si="22"/>
        <v>0.86709585747178519</v>
      </c>
      <c r="AU32" s="44">
        <f ca="1">IF(AL32&lt;&gt;"",VLOOKUP(Final!AQ32-5*(Final!AN32-1),'Players Stats'!$B$136:$J$140,1+AO32),"")</f>
        <v>5.305E-2</v>
      </c>
      <c r="AV32" s="44" t="str">
        <f t="shared" ca="1" si="66"/>
        <v>NO</v>
      </c>
      <c r="AW32" s="27">
        <f t="shared" ca="1" si="23"/>
        <v>0.37670119598539731</v>
      </c>
      <c r="AX32" s="44">
        <f ca="1">IF(AL32&lt;&gt;"",IF(AV32="NO",VLOOKUP(AQ32,'Players Stats'!$C$88:$I$127,7),""),"")</f>
        <v>6.2111801242236017E-2</v>
      </c>
      <c r="AY32" s="44">
        <f t="shared" ca="1" si="67"/>
        <v>2</v>
      </c>
      <c r="AZ32" s="27">
        <f t="shared" ca="1" si="24"/>
        <v>0.7595463286195665</v>
      </c>
      <c r="BA32" s="44">
        <f ca="1">IF(AV32="NO",VLOOKUP(AQ32,'Players Stats'!$C$88:$H$127,7-Final!AY32),"")</f>
        <v>0.52200000000000002</v>
      </c>
      <c r="BB32" s="44">
        <f t="shared" ca="1" si="68"/>
        <v>0</v>
      </c>
      <c r="BC32" s="27">
        <f t="shared" ca="1" si="25"/>
        <v>0.45120150257957503</v>
      </c>
      <c r="BD32" s="44" t="str">
        <f ca="1">IF(BC32="","",IF(BC32&lt;=VLOOKUP(AQ32,'Players Stats'!$C$88:$L$127,10),"YES","NO"))</f>
        <v>NO</v>
      </c>
      <c r="BE32" s="27" t="str">
        <f t="shared" ca="1" si="26"/>
        <v/>
      </c>
      <c r="BF32" s="44" t="str">
        <f ca="1">IF(BD32="YES",IF(BE32&lt;=VLOOKUP(AQ32,'Players Stats'!$C$88:$H$127,6),1,0),"")</f>
        <v/>
      </c>
      <c r="BG32" s="27" t="str">
        <f t="shared" ca="1" si="27"/>
        <v/>
      </c>
      <c r="BH32" s="44" t="str">
        <f ca="1">IF(AND(BD32="YES",BG32&lt;&gt;""),IF(BG32&lt;=VLOOKUP(AQ32,'Players Stats'!$C$88:$H$127,6),1,0),"")</f>
        <v/>
      </c>
      <c r="BI32" s="27">
        <f t="shared" ca="1" si="28"/>
        <v>0.98962753796394887</v>
      </c>
      <c r="BJ32" s="44" t="str">
        <f ca="1">IF(BI32="","",IF(BI32&lt;=Simulation!$K$7,"YES","NO"))</f>
        <v>NO</v>
      </c>
      <c r="BK32" s="27">
        <f t="shared" ca="1" si="29"/>
        <v>0.78532348659196205</v>
      </c>
      <c r="BL32" s="44">
        <f ca="1">IF(BJ32="NO",IF(BK32&lt;=Simulation!$K$9,AN32,AO32),"")</f>
        <v>1</v>
      </c>
      <c r="BN32" s="44">
        <f t="shared" ca="1" si="30"/>
        <v>13</v>
      </c>
      <c r="BO32" s="6" t="str">
        <f t="shared" ca="1" si="31"/>
        <v>-</v>
      </c>
      <c r="BP32" s="44">
        <f t="shared" ca="1" si="32"/>
        <v>8</v>
      </c>
      <c r="BR32" s="44" t="str">
        <f t="shared" ca="1" si="2"/>
        <v/>
      </c>
      <c r="BS32" s="44" t="str">
        <f t="shared" ca="1" si="2"/>
        <v/>
      </c>
      <c r="BT32" s="44" t="str">
        <f t="shared" ca="1" si="2"/>
        <v/>
      </c>
      <c r="BU32" s="44"/>
      <c r="BV32" s="44">
        <f ca="1">IF(BV31&lt;&gt;"",IF(AND(BV31&lt;60*Simulation!$K$8, BV31+BW32&lt;60*Simulation!$K$8),BV31+BW32,""),"")</f>
        <v>321</v>
      </c>
      <c r="BW32" s="44">
        <f ca="1">IF(BV31&lt;&gt;"",IF(AND(CV31&lt;&gt;"", BX31=CV31),RANDBETWEEN(Simulation!$N$6,Simulation!$P$6),RANDBETWEEN(Simulation!$N$5,Simulation!$P$5)),"")</f>
        <v>16</v>
      </c>
      <c r="BX32" s="44">
        <f t="shared" ca="1" si="69"/>
        <v>1</v>
      </c>
      <c r="BY32" s="44">
        <f t="shared" ca="1" si="33"/>
        <v>8</v>
      </c>
      <c r="BZ32" s="27">
        <f t="shared" ca="1" si="34"/>
        <v>0.1511594249581607</v>
      </c>
      <c r="CA32" s="44">
        <f t="shared" ca="1" si="35"/>
        <v>1</v>
      </c>
      <c r="CB32" s="44" t="str">
        <f ca="1">IF(BV32&lt;&gt;"",VLOOKUP(CA32,'Players Stats'!$C$88:$D$127,2),"")</f>
        <v>Point Guard</v>
      </c>
      <c r="CC32" s="44" t="str">
        <f ca="1">IF(BV32&lt;&gt;"",VLOOKUP(CA32,'Players Stats'!$C$88:$E$127,3),"")</f>
        <v>Dwyane Wade</v>
      </c>
      <c r="CD32" s="27">
        <f t="shared" ca="1" si="36"/>
        <v>0.1495928402334874</v>
      </c>
      <c r="CE32" s="44">
        <f ca="1">IF(BV32&lt;&gt;"",VLOOKUP(Final!CA32-5*(Final!BX32-1),'Players Stats'!$B$136:$J$140,1+BY32),"")</f>
        <v>9.7650000000000001E-2</v>
      </c>
      <c r="CF32" s="44" t="str">
        <f t="shared" ca="1" si="70"/>
        <v>NO</v>
      </c>
      <c r="CG32" s="27">
        <f t="shared" ca="1" si="37"/>
        <v>8.7366696591768545E-2</v>
      </c>
      <c r="CH32" s="44">
        <f ca="1">IF(BV32&lt;&gt;"",IF(CF32="NO",VLOOKUP(CA32,'Players Stats'!$C$88:$I$127,7),""),"")</f>
        <v>5.9523809523809521E-2</v>
      </c>
      <c r="CI32" s="44">
        <f t="shared" ca="1" si="71"/>
        <v>2</v>
      </c>
      <c r="CJ32" s="27">
        <f t="shared" ca="1" si="38"/>
        <v>0.33777862859137908</v>
      </c>
      <c r="CK32" s="44">
        <f ca="1">IF(CF32="NO",VLOOKUP(CA32,'Players Stats'!$C$88:$H$127,7-Final!CI32),"")</f>
        <v>0.52100000000000002</v>
      </c>
      <c r="CL32" s="44">
        <f t="shared" ca="1" si="72"/>
        <v>2</v>
      </c>
      <c r="CM32" s="27">
        <f t="shared" ca="1" si="39"/>
        <v>0.30500025791624075</v>
      </c>
      <c r="CN32" s="44" t="str">
        <f ca="1">IF(CM32="","",IF(CM32&lt;=VLOOKUP(CA32,'Players Stats'!$C$88:$L$127,10),"YES","NO"))</f>
        <v>NO</v>
      </c>
      <c r="CO32" s="27" t="str">
        <f t="shared" ca="1" si="40"/>
        <v/>
      </c>
      <c r="CP32" s="44" t="str">
        <f ca="1">IF(CN32="YES",IF(CO32&lt;=VLOOKUP(CA32,'Players Stats'!$C$88:$H$127,6),1,0),"")</f>
        <v/>
      </c>
      <c r="CQ32" s="27" t="str">
        <f t="shared" ca="1" si="41"/>
        <v/>
      </c>
      <c r="CR32" s="44" t="str">
        <f ca="1">IF(AND(CN32="YES",CQ32&lt;&gt;""),IF(CQ32&lt;=VLOOKUP(CA32,'Players Stats'!$C$88:$H$127,6),1,0),"")</f>
        <v/>
      </c>
      <c r="CS32" s="27" t="str">
        <f t="shared" ca="1" si="42"/>
        <v/>
      </c>
      <c r="CT32" s="44" t="str">
        <f ca="1">IF(CS32="","",IF(CS32&lt;=Simulation!$K$7,"YES","NO"))</f>
        <v/>
      </c>
      <c r="CU32" s="27" t="str">
        <f t="shared" ca="1" si="43"/>
        <v/>
      </c>
      <c r="CV32" s="44" t="str">
        <f ca="1">IF(CT32="NO",IF(CU32&lt;=Simulation!$K$9,BX32,BY32),"")</f>
        <v/>
      </c>
      <c r="CX32" s="44">
        <f t="shared" ca="1" si="44"/>
        <v>11</v>
      </c>
      <c r="CY32" s="6" t="str">
        <f t="shared" ca="1" si="45"/>
        <v>-</v>
      </c>
      <c r="CZ32" s="44">
        <f t="shared" ca="1" si="46"/>
        <v>13</v>
      </c>
      <c r="DB32" s="44" t="str">
        <f t="shared" ca="1" si="3"/>
        <v/>
      </c>
      <c r="DC32" s="44" t="str">
        <f t="shared" ca="1" si="3"/>
        <v/>
      </c>
      <c r="DD32" s="44" t="str">
        <f t="shared" ca="1" si="3"/>
        <v/>
      </c>
      <c r="DE32" s="44"/>
      <c r="DF32" s="44">
        <f ca="1">IF(DF31&lt;&gt;"",IF(AND(DF31&lt;60*Simulation!$K$8, DF31+DG32&lt;60*Simulation!$K$8),DF31+DG32,""),"")</f>
        <v>315</v>
      </c>
      <c r="DG32" s="44">
        <f ca="1">IF(DF31&lt;&gt;"",IF(AND(EF31&lt;&gt;"", DH31=EF31),RANDBETWEEN(Simulation!$N$6,Simulation!$P$6),RANDBETWEEN(Simulation!$N$5,Simulation!$P$5)),"")</f>
        <v>14</v>
      </c>
      <c r="DH32" s="44">
        <f t="shared" ca="1" si="73"/>
        <v>8</v>
      </c>
      <c r="DI32" s="44">
        <f t="shared" ca="1" si="47"/>
        <v>1</v>
      </c>
      <c r="DJ32" s="27">
        <f t="shared" ca="1" si="48"/>
        <v>0.25023284850804295</v>
      </c>
      <c r="DK32" s="44">
        <f t="shared" ca="1" si="49"/>
        <v>37</v>
      </c>
      <c r="DL32" s="44" t="str">
        <f ca="1">IF(DF32&lt;&gt;"",VLOOKUP(DK32,'Players Stats'!$C$88:$D$127,2),"")</f>
        <v>Shooting Guard</v>
      </c>
      <c r="DM32" s="44" t="str">
        <f ca="1">IF(DF32&lt;&gt;"",VLOOKUP(DK32,'Players Stats'!$C$88:$E$127,3),"")</f>
        <v>Tony Parker</v>
      </c>
      <c r="DN32" s="27">
        <f t="shared" ca="1" si="50"/>
        <v>5.3703090366618245E-2</v>
      </c>
      <c r="DO32" s="44">
        <f ca="1">IF(DF32&lt;&gt;"",VLOOKUP(Final!DK32-5*(Final!DH32-1),'Players Stats'!$B$136:$J$140,1+DI32),"")</f>
        <v>5.305E-2</v>
      </c>
      <c r="DP32" s="44" t="str">
        <f t="shared" ca="1" si="74"/>
        <v>NO</v>
      </c>
      <c r="DQ32" s="27">
        <f t="shared" ca="1" si="51"/>
        <v>0.63365931552570842</v>
      </c>
      <c r="DR32" s="44">
        <f ca="1">IF(DF32&lt;&gt;"",IF(DP32="NO",VLOOKUP(DK32,'Players Stats'!$C$88:$I$127,7),""),"")</f>
        <v>6.2111801242236017E-2</v>
      </c>
      <c r="DS32" s="44">
        <f t="shared" ca="1" si="75"/>
        <v>2</v>
      </c>
      <c r="DT32" s="27">
        <f t="shared" ca="1" si="52"/>
        <v>0.14811049736833026</v>
      </c>
      <c r="DU32" s="44">
        <f ca="1">IF(DP32="NO",VLOOKUP(DK32,'Players Stats'!$C$88:$H$127,7-Final!DS32),"")</f>
        <v>0.52200000000000002</v>
      </c>
      <c r="DV32" s="44">
        <f t="shared" ca="1" si="76"/>
        <v>2</v>
      </c>
      <c r="DW32" s="27">
        <f t="shared" ca="1" si="53"/>
        <v>0.54651281846482058</v>
      </c>
      <c r="DX32" s="44" t="str">
        <f ca="1">IF(DW32="","",IF(DW32&lt;=VLOOKUP(DK32,'Players Stats'!$C$88:$L$127,10),"YES","NO"))</f>
        <v>NO</v>
      </c>
      <c r="DY32" s="27" t="str">
        <f t="shared" ca="1" si="54"/>
        <v/>
      </c>
      <c r="DZ32" s="44" t="str">
        <f ca="1">IF(DX32="YES",IF(DY32&lt;=VLOOKUP(DK32,'Players Stats'!$C$88:$H$127,6),1,0),"")</f>
        <v/>
      </c>
      <c r="EA32" s="27" t="str">
        <f t="shared" ca="1" si="55"/>
        <v/>
      </c>
      <c r="EB32" s="44" t="str">
        <f ca="1">IF(AND(DX32="YES",EA32&lt;&gt;""),IF(EA32&lt;=VLOOKUP(DK32,'Players Stats'!$C$88:$H$127,6),1,0),"")</f>
        <v/>
      </c>
      <c r="EC32" s="27" t="str">
        <f t="shared" ca="1" si="56"/>
        <v/>
      </c>
      <c r="ED32" s="44" t="str">
        <f ca="1">IF(EC32="","",IF(EC32&lt;=Simulation!$K$7,"YES","NO"))</f>
        <v/>
      </c>
      <c r="EE32" s="27" t="str">
        <f t="shared" ca="1" si="57"/>
        <v/>
      </c>
      <c r="EF32" s="44" t="str">
        <f ca="1">IF(ED32="NO",IF(EE32&lt;=Simulation!$K$9,DH32,DI32),"")</f>
        <v/>
      </c>
      <c r="EH32" s="44">
        <f t="shared" ca="1" si="58"/>
        <v>12</v>
      </c>
      <c r="EI32" s="6" t="str">
        <f t="shared" ca="1" si="59"/>
        <v>-</v>
      </c>
      <c r="EJ32" s="44">
        <f t="shared" ca="1" si="60"/>
        <v>8</v>
      </c>
      <c r="EL32" s="44" t="str">
        <f t="shared" ca="1" si="4"/>
        <v/>
      </c>
      <c r="EM32" s="44" t="str">
        <f t="shared" ca="1" si="4"/>
        <v/>
      </c>
      <c r="EN32" s="44" t="str">
        <f t="shared" ca="1" si="4"/>
        <v/>
      </c>
    </row>
    <row r="33" spans="2:144">
      <c r="B33" s="44">
        <f ca="1">IF(B32&lt;&gt;"",IF(AND(B32&lt;60*Simulation!$K$8, B32+C33&lt;60*Simulation!$K$8),B32+C33,""),"")</f>
        <v>319</v>
      </c>
      <c r="C33" s="44">
        <f ca="1">IF(B32&lt;&gt;"",IF(AND(AB32&lt;&gt;"", D32=AB32),RANDBETWEEN(Simulation!$N$6,Simulation!$P$6),RANDBETWEEN(Simulation!$N$5,Simulation!$P$5)),"")</f>
        <v>19</v>
      </c>
      <c r="D33" s="44">
        <f t="shared" ca="1" si="61"/>
        <v>8</v>
      </c>
      <c r="E33" s="44">
        <f t="shared" ca="1" si="5"/>
        <v>1</v>
      </c>
      <c r="F33" s="27">
        <f t="shared" ca="1" si="6"/>
        <v>6.047860909682512E-2</v>
      </c>
      <c r="G33" s="44">
        <f t="shared" ca="1" si="7"/>
        <v>36</v>
      </c>
      <c r="H33" s="44" t="str">
        <f ca="1">IF(B33&lt;&gt;"",VLOOKUP(G33,'Players Stats'!$C$88:$D$127,2),"")</f>
        <v>Point Guard</v>
      </c>
      <c r="I33" s="44" t="str">
        <f ca="1">IF(B33&lt;&gt;"",VLOOKUP(G33,'Players Stats'!$C$88:$E$127,3),"")</f>
        <v>Danny Green</v>
      </c>
      <c r="J33" s="27">
        <f t="shared" ca="1" si="8"/>
        <v>0.39265421539345724</v>
      </c>
      <c r="K33" s="44">
        <f ca="1">IF(B33&lt;&gt;"",VLOOKUP(Final!G33-5*(Final!D33-1),'Players Stats'!$B$136:$J$140,1+E33),"")</f>
        <v>0.13875000000000001</v>
      </c>
      <c r="L33" s="44" t="str">
        <f t="shared" ca="1" si="62"/>
        <v>NO</v>
      </c>
      <c r="M33" s="27">
        <f t="shared" ca="1" si="9"/>
        <v>0.33081183827995975</v>
      </c>
      <c r="N33" s="44">
        <f ca="1">IF(B33&lt;&gt;"",IF(L33="NO",VLOOKUP(G33,'Players Stats'!$C$88:$I$127,7),""),"")</f>
        <v>0.38518518518518519</v>
      </c>
      <c r="O33" s="44">
        <f t="shared" ca="1" si="63"/>
        <v>3</v>
      </c>
      <c r="P33" s="27">
        <f t="shared" ca="1" si="10"/>
        <v>0.87757894785856527</v>
      </c>
      <c r="Q33" s="44">
        <f ca="1">IF(L33="NO",VLOOKUP(G33,'Players Stats'!$C$88:$H$127,7-Final!O33),"")</f>
        <v>0.42899999999999999</v>
      </c>
      <c r="R33" s="44">
        <f t="shared" ca="1" si="64"/>
        <v>0</v>
      </c>
      <c r="S33" s="27" t="str">
        <f t="shared" ca="1" si="11"/>
        <v/>
      </c>
      <c r="T33" s="44" t="str">
        <f ca="1">IF(S33="","",IF(S33&lt;=VLOOKUP(G33,'Players Stats'!$C$88:$L$127,10),"YES","NO"))</f>
        <v/>
      </c>
      <c r="U33" s="27" t="str">
        <f t="shared" ca="1" si="12"/>
        <v/>
      </c>
      <c r="V33" s="44" t="str">
        <f ca="1">IF(T33="YES",IF(U33&lt;=VLOOKUP(G33,'Players Stats'!$C$88:$H$127,6),1,0),"")</f>
        <v/>
      </c>
      <c r="W33" s="27" t="str">
        <f t="shared" ca="1" si="13"/>
        <v/>
      </c>
      <c r="X33" s="44" t="str">
        <f ca="1">IF(AND(T33="YES",W33&lt;&gt;""),IF(W33&lt;=VLOOKUP(G33,'Players Stats'!$C$88:$H$127,6),1,0),"")</f>
        <v/>
      </c>
      <c r="Y33" s="27" t="str">
        <f t="shared" ca="1" si="14"/>
        <v/>
      </c>
      <c r="Z33" s="44" t="str">
        <f ca="1">IF(Y33="","",IF(Y33&lt;=Simulation!$K$7,"YES","NO"))</f>
        <v/>
      </c>
      <c r="AA33" s="27" t="str">
        <f t="shared" ca="1" si="15"/>
        <v/>
      </c>
      <c r="AB33" s="44" t="str">
        <f ca="1">IF(Z33="NO",IF(AA33&lt;=Simulation!$K$9,D33,E33),"")</f>
        <v/>
      </c>
      <c r="AD33" s="44">
        <f t="shared" ca="1" si="16"/>
        <v>18</v>
      </c>
      <c r="AE33" s="6" t="str">
        <f t="shared" ca="1" si="17"/>
        <v>-</v>
      </c>
      <c r="AF33" s="44">
        <f t="shared" ca="1" si="18"/>
        <v>4</v>
      </c>
      <c r="AH33" s="44" t="str">
        <f t="shared" ca="1" si="77"/>
        <v/>
      </c>
      <c r="AI33" s="44" t="str">
        <f t="shared" ca="1" si="77"/>
        <v/>
      </c>
      <c r="AJ33" s="44" t="str">
        <f t="shared" ca="1" si="77"/>
        <v/>
      </c>
      <c r="AL33" s="44">
        <f ca="1">IF(AL32&lt;&gt;"",IF(AND(AL32&lt;60*Simulation!$K$8, AL32+AM33&lt;60*Simulation!$K$8),AL32+AM33,""),"")</f>
        <v>330</v>
      </c>
      <c r="AM33" s="44">
        <f ca="1">IF(AL32&lt;&gt;"",IF(AND(BL32&lt;&gt;"", AN32=BL32),RANDBETWEEN(Simulation!$N$6,Simulation!$P$6),RANDBETWEEN(Simulation!$N$5,Simulation!$P$5)),"")</f>
        <v>11</v>
      </c>
      <c r="AN33" s="44">
        <f t="shared" ca="1" si="65"/>
        <v>1</v>
      </c>
      <c r="AO33" s="44">
        <f t="shared" ca="1" si="19"/>
        <v>8</v>
      </c>
      <c r="AP33" s="27">
        <f t="shared" ca="1" si="20"/>
        <v>0.63080653683525945</v>
      </c>
      <c r="AQ33" s="44">
        <f t="shared" ca="1" si="21"/>
        <v>4</v>
      </c>
      <c r="AR33" s="44" t="str">
        <f ca="1">IF(AL33&lt;&gt;"",VLOOKUP(AQ33,'Players Stats'!$C$88:$D$127,2),"")</f>
        <v>Power Forward</v>
      </c>
      <c r="AS33" s="44" t="str">
        <f ca="1">IF(AL33&lt;&gt;"",VLOOKUP(AQ33,'Players Stats'!$C$88:$E$127,3),"")</f>
        <v>Shane Battier</v>
      </c>
      <c r="AT33" s="27">
        <f t="shared" ca="1" si="22"/>
        <v>0.32321922799479763</v>
      </c>
      <c r="AU33" s="44">
        <f ca="1">IF(AL33&lt;&gt;"",VLOOKUP(Final!AQ33-5*(Final!AN33-1),'Players Stats'!$B$136:$J$140,1+AO33),"")</f>
        <v>0.14340000000000003</v>
      </c>
      <c r="AV33" s="44" t="str">
        <f t="shared" ca="1" si="66"/>
        <v>NO</v>
      </c>
      <c r="AW33" s="27">
        <f t="shared" ca="1" si="23"/>
        <v>0.30009785412639023</v>
      </c>
      <c r="AX33" s="44">
        <f ca="1">IF(AL33&lt;&gt;"",IF(AV33="NO",VLOOKUP(AQ33,'Players Stats'!$C$88:$I$127,7),""),"")</f>
        <v>0.46808510638297873</v>
      </c>
      <c r="AY33" s="44">
        <f t="shared" ca="1" si="67"/>
        <v>3</v>
      </c>
      <c r="AZ33" s="27">
        <f t="shared" ca="1" si="24"/>
        <v>0.72992763434769925</v>
      </c>
      <c r="BA33" s="44">
        <f ca="1">IF(AV33="NO",VLOOKUP(AQ33,'Players Stats'!$C$88:$H$127,7-Final!AY33),"")</f>
        <v>0.43</v>
      </c>
      <c r="BB33" s="44">
        <f t="shared" ca="1" si="68"/>
        <v>0</v>
      </c>
      <c r="BC33" s="27" t="str">
        <f t="shared" ca="1" si="25"/>
        <v/>
      </c>
      <c r="BD33" s="44" t="str">
        <f ca="1">IF(BC33="","",IF(BC33&lt;=VLOOKUP(AQ33,'Players Stats'!$C$88:$L$127,10),"YES","NO"))</f>
        <v/>
      </c>
      <c r="BE33" s="27" t="str">
        <f t="shared" ca="1" si="26"/>
        <v/>
      </c>
      <c r="BF33" s="44" t="str">
        <f ca="1">IF(BD33="YES",IF(BE33&lt;=VLOOKUP(AQ33,'Players Stats'!$C$88:$H$127,6),1,0),"")</f>
        <v/>
      </c>
      <c r="BG33" s="27" t="str">
        <f t="shared" ca="1" si="27"/>
        <v/>
      </c>
      <c r="BH33" s="44" t="str">
        <f ca="1">IF(AND(BD33="YES",BG33&lt;&gt;""),IF(BG33&lt;=VLOOKUP(AQ33,'Players Stats'!$C$88:$H$127,6),1,0),"")</f>
        <v/>
      </c>
      <c r="BI33" s="27" t="str">
        <f t="shared" ca="1" si="28"/>
        <v/>
      </c>
      <c r="BJ33" s="44" t="str">
        <f ca="1">IF(BI33="","",IF(BI33&lt;=Simulation!$K$7,"YES","NO"))</f>
        <v/>
      </c>
      <c r="BK33" s="27" t="str">
        <f t="shared" ca="1" si="29"/>
        <v/>
      </c>
      <c r="BL33" s="44" t="str">
        <f ca="1">IF(BJ33="NO",IF(BK33&lt;=Simulation!$K$9,AN33,AO33),"")</f>
        <v/>
      </c>
      <c r="BN33" s="44">
        <f t="shared" ca="1" si="30"/>
        <v>13</v>
      </c>
      <c r="BO33" s="6" t="str">
        <f t="shared" ca="1" si="31"/>
        <v>-</v>
      </c>
      <c r="BP33" s="44">
        <f t="shared" ca="1" si="32"/>
        <v>8</v>
      </c>
      <c r="BR33" s="44" t="str">
        <f t="shared" ca="1" si="2"/>
        <v/>
      </c>
      <c r="BS33" s="44" t="str">
        <f t="shared" ca="1" si="2"/>
        <v/>
      </c>
      <c r="BT33" s="44" t="str">
        <f t="shared" ca="1" si="2"/>
        <v/>
      </c>
      <c r="BU33" s="44"/>
      <c r="BV33" s="44">
        <f ca="1">IF(BV32&lt;&gt;"",IF(AND(BV32&lt;60*Simulation!$K$8, BV32+BW33&lt;60*Simulation!$K$8),BV32+BW33,""),"")</f>
        <v>341</v>
      </c>
      <c r="BW33" s="44">
        <f ca="1">IF(BV32&lt;&gt;"",IF(AND(CV32&lt;&gt;"", BX32=CV32),RANDBETWEEN(Simulation!$N$6,Simulation!$P$6),RANDBETWEEN(Simulation!$N$5,Simulation!$P$5)),"")</f>
        <v>20</v>
      </c>
      <c r="BX33" s="44">
        <f t="shared" ca="1" si="69"/>
        <v>8</v>
      </c>
      <c r="BY33" s="44">
        <f t="shared" ca="1" si="33"/>
        <v>1</v>
      </c>
      <c r="BZ33" s="27">
        <f t="shared" ca="1" si="34"/>
        <v>0.72319406148120502</v>
      </c>
      <c r="CA33" s="44">
        <f t="shared" ca="1" si="35"/>
        <v>39</v>
      </c>
      <c r="CB33" s="44" t="str">
        <f ca="1">IF(BV33&lt;&gt;"",VLOOKUP(CA33,'Players Stats'!$C$88:$D$127,2),"")</f>
        <v>Power Forward</v>
      </c>
      <c r="CC33" s="44" t="str">
        <f ca="1">IF(BV33&lt;&gt;"",VLOOKUP(CA33,'Players Stats'!$C$88:$E$127,3),"")</f>
        <v>Tim Duncan</v>
      </c>
      <c r="CD33" s="27">
        <f t="shared" ca="1" si="36"/>
        <v>0.84250713936160082</v>
      </c>
      <c r="CE33" s="44">
        <f ca="1">IF(BV33&lt;&gt;"",VLOOKUP(Final!CA33-5*(Final!BX33-1),'Players Stats'!$B$136:$J$140,1+BY33),"")</f>
        <v>6.59E-2</v>
      </c>
      <c r="CF33" s="44" t="str">
        <f t="shared" ca="1" si="70"/>
        <v>NO</v>
      </c>
      <c r="CG33" s="27">
        <f t="shared" ca="1" si="37"/>
        <v>0.93105460932207473</v>
      </c>
      <c r="CH33" s="44">
        <f ca="1">IF(BV33&lt;&gt;"",IF(CF33="NO",VLOOKUP(CA33,'Players Stats'!$C$88:$I$127,7),""),"")</f>
        <v>7.0422535211267616E-3</v>
      </c>
      <c r="CI33" s="44">
        <f t="shared" ca="1" si="71"/>
        <v>2</v>
      </c>
      <c r="CJ33" s="27">
        <f t="shared" ca="1" si="38"/>
        <v>0.92001781618150236</v>
      </c>
      <c r="CK33" s="44">
        <f ca="1">IF(CF33="NO",VLOOKUP(CA33,'Players Stats'!$C$88:$H$127,7-Final!CI33),"")</f>
        <v>0.502</v>
      </c>
      <c r="CL33" s="44">
        <f t="shared" ca="1" si="72"/>
        <v>0</v>
      </c>
      <c r="CM33" s="27">
        <f t="shared" ca="1" si="39"/>
        <v>5.981663444610763E-2</v>
      </c>
      <c r="CN33" s="44" t="str">
        <f ca="1">IF(CM33="","",IF(CM33&lt;=VLOOKUP(CA33,'Players Stats'!$C$88:$L$127,10),"YES","NO"))</f>
        <v>NO</v>
      </c>
      <c r="CO33" s="27" t="str">
        <f t="shared" ca="1" si="40"/>
        <v/>
      </c>
      <c r="CP33" s="44" t="str">
        <f ca="1">IF(CN33="YES",IF(CO33&lt;=VLOOKUP(CA33,'Players Stats'!$C$88:$H$127,6),1,0),"")</f>
        <v/>
      </c>
      <c r="CQ33" s="27" t="str">
        <f t="shared" ca="1" si="41"/>
        <v/>
      </c>
      <c r="CR33" s="44" t="str">
        <f ca="1">IF(AND(CN33="YES",CQ33&lt;&gt;""),IF(CQ33&lt;=VLOOKUP(CA33,'Players Stats'!$C$88:$H$127,6),1,0),"")</f>
        <v/>
      </c>
      <c r="CS33" s="27">
        <f t="shared" ca="1" si="42"/>
        <v>0.68207558122960432</v>
      </c>
      <c r="CT33" s="44" t="str">
        <f ca="1">IF(CS33="","",IF(CS33&lt;=Simulation!$K$7,"YES","NO"))</f>
        <v>NO</v>
      </c>
      <c r="CU33" s="27">
        <f t="shared" ca="1" si="43"/>
        <v>0.23638785437900023</v>
      </c>
      <c r="CV33" s="44">
        <f ca="1">IF(CT33="NO",IF(CU33&lt;=Simulation!$K$9,BX33,BY33),"")</f>
        <v>8</v>
      </c>
      <c r="CX33" s="44">
        <f t="shared" ca="1" si="44"/>
        <v>11</v>
      </c>
      <c r="CY33" s="6" t="str">
        <f t="shared" ca="1" si="45"/>
        <v>-</v>
      </c>
      <c r="CZ33" s="44">
        <f t="shared" ca="1" si="46"/>
        <v>13</v>
      </c>
      <c r="DB33" s="44" t="str">
        <f t="shared" ca="1" si="3"/>
        <v/>
      </c>
      <c r="DC33" s="44" t="str">
        <f t="shared" ca="1" si="3"/>
        <v/>
      </c>
      <c r="DD33" s="44" t="str">
        <f t="shared" ca="1" si="3"/>
        <v/>
      </c>
      <c r="DE33" s="44"/>
      <c r="DF33" s="44">
        <f ca="1">IF(DF32&lt;&gt;"",IF(AND(DF32&lt;60*Simulation!$K$8, DF32+DG33&lt;60*Simulation!$K$8),DF32+DG33,""),"")</f>
        <v>333</v>
      </c>
      <c r="DG33" s="44">
        <f ca="1">IF(DF32&lt;&gt;"",IF(AND(EF32&lt;&gt;"", DH32=EF32),RANDBETWEEN(Simulation!$N$6,Simulation!$P$6),RANDBETWEEN(Simulation!$N$5,Simulation!$P$5)),"")</f>
        <v>18</v>
      </c>
      <c r="DH33" s="44">
        <f t="shared" ca="1" si="73"/>
        <v>1</v>
      </c>
      <c r="DI33" s="44">
        <f t="shared" ca="1" si="47"/>
        <v>8</v>
      </c>
      <c r="DJ33" s="27">
        <f t="shared" ca="1" si="48"/>
        <v>0.50991429411116329</v>
      </c>
      <c r="DK33" s="44">
        <f t="shared" ca="1" si="49"/>
        <v>3</v>
      </c>
      <c r="DL33" s="44" t="str">
        <f ca="1">IF(DF33&lt;&gt;"",VLOOKUP(DK33,'Players Stats'!$C$88:$D$127,2),"")</f>
        <v>Small Forward</v>
      </c>
      <c r="DM33" s="44" t="str">
        <f ca="1">IF(DF33&lt;&gt;"",VLOOKUP(DK33,'Players Stats'!$C$88:$E$127,3),"")</f>
        <v>LeBron James</v>
      </c>
      <c r="DN33" s="27">
        <f t="shared" ca="1" si="50"/>
        <v>0.2500601381720271</v>
      </c>
      <c r="DO33" s="44">
        <f ca="1">IF(DF33&lt;&gt;"",VLOOKUP(Final!DK33-5*(Final!DH33-1),'Players Stats'!$B$136:$J$140,1+DI33),"")</f>
        <v>0.123</v>
      </c>
      <c r="DP33" s="44" t="str">
        <f t="shared" ca="1" si="74"/>
        <v>NO</v>
      </c>
      <c r="DQ33" s="27">
        <f t="shared" ca="1" si="51"/>
        <v>0.12071254747637872</v>
      </c>
      <c r="DR33" s="44">
        <f ca="1">IF(DF33&lt;&gt;"",IF(DP33="NO",VLOOKUP(DK33,'Players Stats'!$C$88:$I$127,7),""),"")</f>
        <v>0.15639810426540282</v>
      </c>
      <c r="DS33" s="44">
        <f t="shared" ca="1" si="75"/>
        <v>3</v>
      </c>
      <c r="DT33" s="27">
        <f t="shared" ca="1" si="52"/>
        <v>0.83697782953699817</v>
      </c>
      <c r="DU33" s="44">
        <f ca="1">IF(DP33="NO",VLOOKUP(DK33,'Players Stats'!$C$88:$H$127,7-Final!DS33),"")</f>
        <v>0.40600000000000003</v>
      </c>
      <c r="DV33" s="44">
        <f t="shared" ca="1" si="76"/>
        <v>0</v>
      </c>
      <c r="DW33" s="27" t="str">
        <f t="shared" ca="1" si="53"/>
        <v/>
      </c>
      <c r="DX33" s="44" t="str">
        <f ca="1">IF(DW33="","",IF(DW33&lt;=VLOOKUP(DK33,'Players Stats'!$C$88:$L$127,10),"YES","NO"))</f>
        <v/>
      </c>
      <c r="DY33" s="27" t="str">
        <f t="shared" ca="1" si="54"/>
        <v/>
      </c>
      <c r="DZ33" s="44" t="str">
        <f ca="1">IF(DX33="YES",IF(DY33&lt;=VLOOKUP(DK33,'Players Stats'!$C$88:$H$127,6),1,0),"")</f>
        <v/>
      </c>
      <c r="EA33" s="27" t="str">
        <f t="shared" ca="1" si="55"/>
        <v/>
      </c>
      <c r="EB33" s="44" t="str">
        <f ca="1">IF(AND(DX33="YES",EA33&lt;&gt;""),IF(EA33&lt;=VLOOKUP(DK33,'Players Stats'!$C$88:$H$127,6),1,0),"")</f>
        <v/>
      </c>
      <c r="EC33" s="27" t="str">
        <f t="shared" ca="1" si="56"/>
        <v/>
      </c>
      <c r="ED33" s="44" t="str">
        <f ca="1">IF(EC33="","",IF(EC33&lt;=Simulation!$K$7,"YES","NO"))</f>
        <v/>
      </c>
      <c r="EE33" s="27" t="str">
        <f t="shared" ca="1" si="57"/>
        <v/>
      </c>
      <c r="EF33" s="44" t="str">
        <f ca="1">IF(ED33="NO",IF(EE33&lt;=Simulation!$K$9,DH33,DI33),"")</f>
        <v/>
      </c>
      <c r="EH33" s="44">
        <f t="shared" ca="1" si="58"/>
        <v>12</v>
      </c>
      <c r="EI33" s="6" t="str">
        <f t="shared" ca="1" si="59"/>
        <v>-</v>
      </c>
      <c r="EJ33" s="44">
        <f t="shared" ca="1" si="60"/>
        <v>8</v>
      </c>
      <c r="EL33" s="44" t="str">
        <f t="shared" ca="1" si="4"/>
        <v/>
      </c>
      <c r="EM33" s="44" t="str">
        <f t="shared" ca="1" si="4"/>
        <v/>
      </c>
      <c r="EN33" s="44" t="str">
        <f t="shared" ca="1" si="4"/>
        <v/>
      </c>
    </row>
    <row r="34" spans="2:144">
      <c r="B34" s="44">
        <f ca="1">IF(B33&lt;&gt;"",IF(AND(B33&lt;60*Simulation!$K$8, B33+C34&lt;60*Simulation!$K$8),B33+C34,""),"")</f>
        <v>336</v>
      </c>
      <c r="C34" s="44">
        <f ca="1">IF(B33&lt;&gt;"",IF(AND(AB33&lt;&gt;"", D33=AB33),RANDBETWEEN(Simulation!$N$6,Simulation!$P$6),RANDBETWEEN(Simulation!$N$5,Simulation!$P$5)),"")</f>
        <v>17</v>
      </c>
      <c r="D34" s="44">
        <f t="shared" ca="1" si="61"/>
        <v>1</v>
      </c>
      <c r="E34" s="44">
        <f t="shared" ca="1" si="5"/>
        <v>8</v>
      </c>
      <c r="F34" s="27">
        <f t="shared" ca="1" si="6"/>
        <v>0.62974608034860535</v>
      </c>
      <c r="G34" s="44">
        <f t="shared" ca="1" si="7"/>
        <v>4</v>
      </c>
      <c r="H34" s="44" t="str">
        <f ca="1">IF(B34&lt;&gt;"",VLOOKUP(G34,'Players Stats'!$C$88:$D$127,2),"")</f>
        <v>Power Forward</v>
      </c>
      <c r="I34" s="44" t="str">
        <f ca="1">IF(B34&lt;&gt;"",VLOOKUP(G34,'Players Stats'!$C$88:$E$127,3),"")</f>
        <v>Shane Battier</v>
      </c>
      <c r="J34" s="27">
        <f t="shared" ca="1" si="8"/>
        <v>0.16561910644985656</v>
      </c>
      <c r="K34" s="44">
        <f ca="1">IF(B34&lt;&gt;"",VLOOKUP(Final!G34-5*(Final!D34-1),'Players Stats'!$B$136:$J$140,1+E34),"")</f>
        <v>0.14340000000000003</v>
      </c>
      <c r="L34" s="44" t="str">
        <f t="shared" ca="1" si="62"/>
        <v>NO</v>
      </c>
      <c r="M34" s="27">
        <f t="shared" ca="1" si="9"/>
        <v>0.44018771103943044</v>
      </c>
      <c r="N34" s="44">
        <f ca="1">IF(B34&lt;&gt;"",IF(L34="NO",VLOOKUP(G34,'Players Stats'!$C$88:$I$127,7),""),"")</f>
        <v>0.46808510638297873</v>
      </c>
      <c r="O34" s="44">
        <f t="shared" ca="1" si="63"/>
        <v>3</v>
      </c>
      <c r="P34" s="27">
        <f t="shared" ca="1" si="10"/>
        <v>0.74265590516830282</v>
      </c>
      <c r="Q34" s="44">
        <f ca="1">IF(L34="NO",VLOOKUP(G34,'Players Stats'!$C$88:$H$127,7-Final!O34),"")</f>
        <v>0.43</v>
      </c>
      <c r="R34" s="44">
        <f t="shared" ca="1" si="64"/>
        <v>0</v>
      </c>
      <c r="S34" s="27" t="str">
        <f t="shared" ca="1" si="11"/>
        <v/>
      </c>
      <c r="T34" s="44" t="str">
        <f ca="1">IF(S34="","",IF(S34&lt;=VLOOKUP(G34,'Players Stats'!$C$88:$L$127,10),"YES","NO"))</f>
        <v/>
      </c>
      <c r="U34" s="27" t="str">
        <f t="shared" ca="1" si="12"/>
        <v/>
      </c>
      <c r="V34" s="44" t="str">
        <f ca="1">IF(T34="YES",IF(U34&lt;=VLOOKUP(G34,'Players Stats'!$C$88:$H$127,6),1,0),"")</f>
        <v/>
      </c>
      <c r="W34" s="27" t="str">
        <f t="shared" ca="1" si="13"/>
        <v/>
      </c>
      <c r="X34" s="44" t="str">
        <f ca="1">IF(AND(T34="YES",W34&lt;&gt;""),IF(W34&lt;=VLOOKUP(G34,'Players Stats'!$C$88:$H$127,6),1,0),"")</f>
        <v/>
      </c>
      <c r="Y34" s="27" t="str">
        <f t="shared" ca="1" si="14"/>
        <v/>
      </c>
      <c r="Z34" s="44" t="str">
        <f ca="1">IF(Y34="","",IF(Y34&lt;=Simulation!$K$7,"YES","NO"))</f>
        <v/>
      </c>
      <c r="AA34" s="27" t="str">
        <f t="shared" ca="1" si="15"/>
        <v/>
      </c>
      <c r="AB34" s="44" t="str">
        <f ca="1">IF(Z34="NO",IF(AA34&lt;=Simulation!$K$9,D34,E34),"")</f>
        <v/>
      </c>
      <c r="AD34" s="44">
        <f t="shared" ca="1" si="16"/>
        <v>18</v>
      </c>
      <c r="AE34" s="6" t="str">
        <f t="shared" ca="1" si="17"/>
        <v>-</v>
      </c>
      <c r="AF34" s="44">
        <f t="shared" ca="1" si="18"/>
        <v>4</v>
      </c>
      <c r="AH34" s="44" t="str">
        <f t="shared" ca="1" si="77"/>
        <v/>
      </c>
      <c r="AI34" s="44" t="str">
        <f t="shared" ca="1" si="77"/>
        <v/>
      </c>
      <c r="AJ34" s="44" t="str">
        <f t="shared" ca="1" si="77"/>
        <v/>
      </c>
      <c r="AL34" s="44">
        <f ca="1">IF(AL33&lt;&gt;"",IF(AND(AL33&lt;60*Simulation!$K$8, AL33+AM34&lt;60*Simulation!$K$8),AL33+AM34,""),"")</f>
        <v>343</v>
      </c>
      <c r="AM34" s="44">
        <f ca="1">IF(AL33&lt;&gt;"",IF(AND(BL33&lt;&gt;"", AN33=BL33),RANDBETWEEN(Simulation!$N$6,Simulation!$P$6),RANDBETWEEN(Simulation!$N$5,Simulation!$P$5)),"")</f>
        <v>13</v>
      </c>
      <c r="AN34" s="44">
        <f t="shared" ca="1" si="65"/>
        <v>8</v>
      </c>
      <c r="AO34" s="44">
        <f t="shared" ca="1" si="19"/>
        <v>1</v>
      </c>
      <c r="AP34" s="27">
        <f t="shared" ca="1" si="20"/>
        <v>0.93270576091657875</v>
      </c>
      <c r="AQ34" s="44">
        <f t="shared" ca="1" si="21"/>
        <v>40</v>
      </c>
      <c r="AR34" s="44" t="str">
        <f ca="1">IF(AL34&lt;&gt;"",VLOOKUP(AQ34,'Players Stats'!$C$88:$D$127,2),"")</f>
        <v>Center</v>
      </c>
      <c r="AS34" s="44" t="str">
        <f ca="1">IF(AL34&lt;&gt;"",VLOOKUP(AQ34,'Players Stats'!$C$88:$E$127,3),"")</f>
        <v>Tiago Splitter</v>
      </c>
      <c r="AT34" s="27">
        <f t="shared" ca="1" si="22"/>
        <v>0.71244435705369236</v>
      </c>
      <c r="AU34" s="44">
        <f ca="1">IF(AL34&lt;&gt;"",VLOOKUP(Final!AQ34-5*(Final!AN34-1),'Players Stats'!$B$136:$J$140,1+AO34),"")</f>
        <v>0.11485000000000001</v>
      </c>
      <c r="AV34" s="44" t="str">
        <f t="shared" ca="1" si="66"/>
        <v>NO</v>
      </c>
      <c r="AW34" s="27">
        <f t="shared" ca="1" si="23"/>
        <v>0.64871876339675161</v>
      </c>
      <c r="AX34" s="44">
        <f ca="1">IF(AL34&lt;&gt;"",IF(AV34="NO",VLOOKUP(AQ34,'Players Stats'!$C$88:$I$127,7),""),"")</f>
        <v>0</v>
      </c>
      <c r="AY34" s="44">
        <f t="shared" ca="1" si="67"/>
        <v>2</v>
      </c>
      <c r="AZ34" s="27">
        <f t="shared" ca="1" si="24"/>
        <v>0.25599840544397046</v>
      </c>
      <c r="BA34" s="44">
        <f ca="1">IF(AV34="NO",VLOOKUP(AQ34,'Players Stats'!$C$88:$H$127,7-Final!AY34),"")</f>
        <v>0.56000000000000005</v>
      </c>
      <c r="BB34" s="44">
        <f t="shared" ca="1" si="68"/>
        <v>2</v>
      </c>
      <c r="BC34" s="27">
        <f t="shared" ca="1" si="25"/>
        <v>0.28222670418870055</v>
      </c>
      <c r="BD34" s="44" t="str">
        <f ca="1">IF(BC34="","",IF(BC34&lt;=VLOOKUP(AQ34,'Players Stats'!$C$88:$L$127,10),"YES","NO"))</f>
        <v>NO</v>
      </c>
      <c r="BE34" s="27" t="str">
        <f t="shared" ca="1" si="26"/>
        <v/>
      </c>
      <c r="BF34" s="44" t="str">
        <f ca="1">IF(BD34="YES",IF(BE34&lt;=VLOOKUP(AQ34,'Players Stats'!$C$88:$H$127,6),1,0),"")</f>
        <v/>
      </c>
      <c r="BG34" s="27" t="str">
        <f t="shared" ca="1" si="27"/>
        <v/>
      </c>
      <c r="BH34" s="44" t="str">
        <f ca="1">IF(AND(BD34="YES",BG34&lt;&gt;""),IF(BG34&lt;=VLOOKUP(AQ34,'Players Stats'!$C$88:$H$127,6),1,0),"")</f>
        <v/>
      </c>
      <c r="BI34" s="27" t="str">
        <f t="shared" ca="1" si="28"/>
        <v/>
      </c>
      <c r="BJ34" s="44" t="str">
        <f ca="1">IF(BI34="","",IF(BI34&lt;=Simulation!$K$7,"YES","NO"))</f>
        <v/>
      </c>
      <c r="BK34" s="27" t="str">
        <f t="shared" ca="1" si="29"/>
        <v/>
      </c>
      <c r="BL34" s="44" t="str">
        <f ca="1">IF(BJ34="NO",IF(BK34&lt;=Simulation!$K$9,AN34,AO34),"")</f>
        <v/>
      </c>
      <c r="BN34" s="44">
        <f t="shared" ca="1" si="30"/>
        <v>13</v>
      </c>
      <c r="BO34" s="6" t="str">
        <f t="shared" ca="1" si="31"/>
        <v>-</v>
      </c>
      <c r="BP34" s="44">
        <f t="shared" ca="1" si="32"/>
        <v>10</v>
      </c>
      <c r="BR34" s="44" t="str">
        <f t="shared" ca="1" si="2"/>
        <v/>
      </c>
      <c r="BS34" s="44" t="str">
        <f t="shared" ca="1" si="2"/>
        <v/>
      </c>
      <c r="BT34" s="44" t="str">
        <f t="shared" ca="1" si="2"/>
        <v/>
      </c>
      <c r="BU34" s="44"/>
      <c r="BV34" s="44">
        <f ca="1">IF(BV33&lt;&gt;"",IF(AND(BV33&lt;60*Simulation!$K$8, BV33+BW34&lt;60*Simulation!$K$8),BV33+BW34,""),"")</f>
        <v>363</v>
      </c>
      <c r="BW34" s="44">
        <f ca="1">IF(BV33&lt;&gt;"",IF(AND(CV33&lt;&gt;"", BX33=CV33),RANDBETWEEN(Simulation!$N$6,Simulation!$P$6),RANDBETWEEN(Simulation!$N$5,Simulation!$P$5)),"")</f>
        <v>22</v>
      </c>
      <c r="BX34" s="44">
        <f t="shared" ca="1" si="69"/>
        <v>8</v>
      </c>
      <c r="BY34" s="44">
        <f t="shared" ca="1" si="33"/>
        <v>1</v>
      </c>
      <c r="BZ34" s="27">
        <f t="shared" ca="1" si="34"/>
        <v>0.69278730666109201</v>
      </c>
      <c r="CA34" s="44">
        <f t="shared" ca="1" si="35"/>
        <v>39</v>
      </c>
      <c r="CB34" s="44" t="str">
        <f ca="1">IF(BV34&lt;&gt;"",VLOOKUP(CA34,'Players Stats'!$C$88:$D$127,2),"")</f>
        <v>Power Forward</v>
      </c>
      <c r="CC34" s="44" t="str">
        <f ca="1">IF(BV34&lt;&gt;"",VLOOKUP(CA34,'Players Stats'!$C$88:$E$127,3),"")</f>
        <v>Tim Duncan</v>
      </c>
      <c r="CD34" s="27">
        <f t="shared" ca="1" si="36"/>
        <v>0.29046666429978729</v>
      </c>
      <c r="CE34" s="44">
        <f ca="1">IF(BV34&lt;&gt;"",VLOOKUP(Final!CA34-5*(Final!BX34-1),'Players Stats'!$B$136:$J$140,1+BY34),"")</f>
        <v>6.59E-2</v>
      </c>
      <c r="CF34" s="44" t="str">
        <f t="shared" ca="1" si="70"/>
        <v>NO</v>
      </c>
      <c r="CG34" s="27">
        <f t="shared" ca="1" si="37"/>
        <v>0.9791561902657826</v>
      </c>
      <c r="CH34" s="44">
        <f ca="1">IF(BV34&lt;&gt;"",IF(CF34="NO",VLOOKUP(CA34,'Players Stats'!$C$88:$I$127,7),""),"")</f>
        <v>7.0422535211267616E-3</v>
      </c>
      <c r="CI34" s="44">
        <f t="shared" ca="1" si="71"/>
        <v>2</v>
      </c>
      <c r="CJ34" s="27">
        <f t="shared" ca="1" si="38"/>
        <v>0.27156802339234953</v>
      </c>
      <c r="CK34" s="44">
        <f ca="1">IF(CF34="NO",VLOOKUP(CA34,'Players Stats'!$C$88:$H$127,7-Final!CI34),"")</f>
        <v>0.502</v>
      </c>
      <c r="CL34" s="44">
        <f t="shared" ca="1" si="72"/>
        <v>2</v>
      </c>
      <c r="CM34" s="27">
        <f t="shared" ca="1" si="39"/>
        <v>0.96264813833934082</v>
      </c>
      <c r="CN34" s="44" t="str">
        <f ca="1">IF(CM34="","",IF(CM34&lt;=VLOOKUP(CA34,'Players Stats'!$C$88:$L$127,10),"YES","NO"))</f>
        <v>NO</v>
      </c>
      <c r="CO34" s="27" t="str">
        <f t="shared" ca="1" si="40"/>
        <v/>
      </c>
      <c r="CP34" s="44" t="str">
        <f ca="1">IF(CN34="YES",IF(CO34&lt;=VLOOKUP(CA34,'Players Stats'!$C$88:$H$127,6),1,0),"")</f>
        <v/>
      </c>
      <c r="CQ34" s="27" t="str">
        <f t="shared" ca="1" si="41"/>
        <v/>
      </c>
      <c r="CR34" s="44" t="str">
        <f ca="1">IF(AND(CN34="YES",CQ34&lt;&gt;""),IF(CQ34&lt;=VLOOKUP(CA34,'Players Stats'!$C$88:$H$127,6),1,0),"")</f>
        <v/>
      </c>
      <c r="CS34" s="27" t="str">
        <f t="shared" ca="1" si="42"/>
        <v/>
      </c>
      <c r="CT34" s="44" t="str">
        <f ca="1">IF(CS34="","",IF(CS34&lt;=Simulation!$K$7,"YES","NO"))</f>
        <v/>
      </c>
      <c r="CU34" s="27" t="str">
        <f t="shared" ca="1" si="43"/>
        <v/>
      </c>
      <c r="CV34" s="44" t="str">
        <f ca="1">IF(CT34="NO",IF(CU34&lt;=Simulation!$K$9,BX34,BY34),"")</f>
        <v/>
      </c>
      <c r="CX34" s="44">
        <f t="shared" ca="1" si="44"/>
        <v>11</v>
      </c>
      <c r="CY34" s="6" t="str">
        <f t="shared" ca="1" si="45"/>
        <v>-</v>
      </c>
      <c r="CZ34" s="44">
        <f t="shared" ca="1" si="46"/>
        <v>15</v>
      </c>
      <c r="DB34" s="44" t="str">
        <f t="shared" ca="1" si="3"/>
        <v/>
      </c>
      <c r="DC34" s="44" t="str">
        <f t="shared" ca="1" si="3"/>
        <v/>
      </c>
      <c r="DD34" s="44" t="str">
        <f t="shared" ca="1" si="3"/>
        <v/>
      </c>
      <c r="DE34" s="44"/>
      <c r="DF34" s="44">
        <f ca="1">IF(DF33&lt;&gt;"",IF(AND(DF33&lt;60*Simulation!$K$8, DF33+DG34&lt;60*Simulation!$K$8),DF33+DG34,""),"")</f>
        <v>349</v>
      </c>
      <c r="DG34" s="44">
        <f ca="1">IF(DF33&lt;&gt;"",IF(AND(EF33&lt;&gt;"", DH33=EF33),RANDBETWEEN(Simulation!$N$6,Simulation!$P$6),RANDBETWEEN(Simulation!$N$5,Simulation!$P$5)),"")</f>
        <v>16</v>
      </c>
      <c r="DH34" s="44">
        <f t="shared" ca="1" si="73"/>
        <v>8</v>
      </c>
      <c r="DI34" s="44">
        <f t="shared" ca="1" si="47"/>
        <v>1</v>
      </c>
      <c r="DJ34" s="27">
        <f t="shared" ca="1" si="48"/>
        <v>0.77618135800197308</v>
      </c>
      <c r="DK34" s="44">
        <f t="shared" ca="1" si="49"/>
        <v>39</v>
      </c>
      <c r="DL34" s="44" t="str">
        <f ca="1">IF(DF34&lt;&gt;"",VLOOKUP(DK34,'Players Stats'!$C$88:$D$127,2),"")</f>
        <v>Power Forward</v>
      </c>
      <c r="DM34" s="44" t="str">
        <f ca="1">IF(DF34&lt;&gt;"",VLOOKUP(DK34,'Players Stats'!$C$88:$E$127,3),"")</f>
        <v>Tim Duncan</v>
      </c>
      <c r="DN34" s="27">
        <f t="shared" ca="1" si="50"/>
        <v>0.63190448356605999</v>
      </c>
      <c r="DO34" s="44">
        <f ca="1">IF(DF34&lt;&gt;"",VLOOKUP(Final!DK34-5*(Final!DH34-1),'Players Stats'!$B$136:$J$140,1+DI34),"")</f>
        <v>6.59E-2</v>
      </c>
      <c r="DP34" s="44" t="str">
        <f t="shared" ca="1" si="74"/>
        <v>NO</v>
      </c>
      <c r="DQ34" s="27">
        <f t="shared" ca="1" si="51"/>
        <v>0.12032983645374551</v>
      </c>
      <c r="DR34" s="44">
        <f ca="1">IF(DF34&lt;&gt;"",IF(DP34="NO",VLOOKUP(DK34,'Players Stats'!$C$88:$I$127,7),""),"")</f>
        <v>7.0422535211267616E-3</v>
      </c>
      <c r="DS34" s="44">
        <f t="shared" ca="1" si="75"/>
        <v>2</v>
      </c>
      <c r="DT34" s="27">
        <f t="shared" ca="1" si="52"/>
        <v>0.84795690368108867</v>
      </c>
      <c r="DU34" s="44">
        <f ca="1">IF(DP34="NO",VLOOKUP(DK34,'Players Stats'!$C$88:$H$127,7-Final!DS34),"")</f>
        <v>0.502</v>
      </c>
      <c r="DV34" s="44">
        <f t="shared" ca="1" si="76"/>
        <v>0</v>
      </c>
      <c r="DW34" s="27">
        <f t="shared" ca="1" si="53"/>
        <v>0.95812564803679356</v>
      </c>
      <c r="DX34" s="44" t="str">
        <f ca="1">IF(DW34="","",IF(DW34&lt;=VLOOKUP(DK34,'Players Stats'!$C$88:$L$127,10),"YES","NO"))</f>
        <v>NO</v>
      </c>
      <c r="DY34" s="27" t="str">
        <f t="shared" ca="1" si="54"/>
        <v/>
      </c>
      <c r="DZ34" s="44" t="str">
        <f ca="1">IF(DX34="YES",IF(DY34&lt;=VLOOKUP(DK34,'Players Stats'!$C$88:$H$127,6),1,0),"")</f>
        <v/>
      </c>
      <c r="EA34" s="27" t="str">
        <f t="shared" ca="1" si="55"/>
        <v/>
      </c>
      <c r="EB34" s="44" t="str">
        <f ca="1">IF(AND(DX34="YES",EA34&lt;&gt;""),IF(EA34&lt;=VLOOKUP(DK34,'Players Stats'!$C$88:$H$127,6),1,0),"")</f>
        <v/>
      </c>
      <c r="EC34" s="27">
        <f t="shared" ca="1" si="56"/>
        <v>0.59312551175982153</v>
      </c>
      <c r="ED34" s="44" t="str">
        <f ca="1">IF(EC34="","",IF(EC34&lt;=Simulation!$K$7,"YES","NO"))</f>
        <v>NO</v>
      </c>
      <c r="EE34" s="27">
        <f t="shared" ca="1" si="57"/>
        <v>0.24568973746167722</v>
      </c>
      <c r="EF34" s="44">
        <f ca="1">IF(ED34="NO",IF(EE34&lt;=Simulation!$K$9,DH34,DI34),"")</f>
        <v>8</v>
      </c>
      <c r="EH34" s="44">
        <f t="shared" ca="1" si="58"/>
        <v>12</v>
      </c>
      <c r="EI34" s="6" t="str">
        <f t="shared" ca="1" si="59"/>
        <v>-</v>
      </c>
      <c r="EJ34" s="44">
        <f t="shared" ca="1" si="60"/>
        <v>8</v>
      </c>
      <c r="EL34" s="44" t="str">
        <f t="shared" ca="1" si="4"/>
        <v/>
      </c>
      <c r="EM34" s="44" t="str">
        <f t="shared" ca="1" si="4"/>
        <v/>
      </c>
      <c r="EN34" s="44" t="str">
        <f t="shared" ca="1" si="4"/>
        <v/>
      </c>
    </row>
    <row r="35" spans="2:144">
      <c r="B35" s="44">
        <f ca="1">IF(B34&lt;&gt;"",IF(AND(B34&lt;60*Simulation!$K$8, B34+C35&lt;60*Simulation!$K$8),B34+C35,""),"")</f>
        <v>359</v>
      </c>
      <c r="C35" s="44">
        <f ca="1">IF(B34&lt;&gt;"",IF(AND(AB34&lt;&gt;"", D34=AB34),RANDBETWEEN(Simulation!$N$6,Simulation!$P$6),RANDBETWEEN(Simulation!$N$5,Simulation!$P$5)),"")</f>
        <v>23</v>
      </c>
      <c r="D35" s="44">
        <f t="shared" ca="1" si="61"/>
        <v>8</v>
      </c>
      <c r="E35" s="44">
        <f t="shared" ca="1" si="5"/>
        <v>1</v>
      </c>
      <c r="F35" s="27">
        <f t="shared" ca="1" si="6"/>
        <v>9.6761884831378153E-2</v>
      </c>
      <c r="G35" s="44">
        <f t="shared" ca="1" si="7"/>
        <v>36</v>
      </c>
      <c r="H35" s="44" t="str">
        <f ca="1">IF(B35&lt;&gt;"",VLOOKUP(G35,'Players Stats'!$C$88:$D$127,2),"")</f>
        <v>Point Guard</v>
      </c>
      <c r="I35" s="44" t="str">
        <f ca="1">IF(B35&lt;&gt;"",VLOOKUP(G35,'Players Stats'!$C$88:$E$127,3),"")</f>
        <v>Danny Green</v>
      </c>
      <c r="J35" s="27">
        <f t="shared" ca="1" si="8"/>
        <v>0.30030992141869162</v>
      </c>
      <c r="K35" s="44">
        <f ca="1">IF(B35&lt;&gt;"",VLOOKUP(Final!G35-5*(Final!D35-1),'Players Stats'!$B$136:$J$140,1+E35),"")</f>
        <v>0.13875000000000001</v>
      </c>
      <c r="L35" s="44" t="str">
        <f t="shared" ca="1" si="62"/>
        <v>NO</v>
      </c>
      <c r="M35" s="27">
        <f t="shared" ca="1" si="9"/>
        <v>0.96529013824595944</v>
      </c>
      <c r="N35" s="44">
        <f ca="1">IF(B35&lt;&gt;"",IF(L35="NO",VLOOKUP(G35,'Players Stats'!$C$88:$I$127,7),""),"")</f>
        <v>0.38518518518518519</v>
      </c>
      <c r="O35" s="44">
        <f t="shared" ca="1" si="63"/>
        <v>2</v>
      </c>
      <c r="P35" s="27">
        <f t="shared" ca="1" si="10"/>
        <v>0.39591418184339644</v>
      </c>
      <c r="Q35" s="44">
        <f ca="1">IF(L35="NO",VLOOKUP(G35,'Players Stats'!$C$88:$H$127,7-Final!O35),"")</f>
        <v>0.44800000000000001</v>
      </c>
      <c r="R35" s="44">
        <f t="shared" ca="1" si="64"/>
        <v>2</v>
      </c>
      <c r="S35" s="27">
        <f t="shared" ca="1" si="11"/>
        <v>0.48176875647053352</v>
      </c>
      <c r="T35" s="44" t="str">
        <f ca="1">IF(S35="","",IF(S35&lt;=VLOOKUP(G35,'Players Stats'!$C$88:$L$127,10),"YES","NO"))</f>
        <v>NO</v>
      </c>
      <c r="U35" s="27" t="str">
        <f t="shared" ca="1" si="12"/>
        <v/>
      </c>
      <c r="V35" s="44" t="str">
        <f ca="1">IF(T35="YES",IF(U35&lt;=VLOOKUP(G35,'Players Stats'!$C$88:$H$127,6),1,0),"")</f>
        <v/>
      </c>
      <c r="W35" s="27" t="str">
        <f t="shared" ca="1" si="13"/>
        <v/>
      </c>
      <c r="X35" s="44" t="str">
        <f ca="1">IF(AND(T35="YES",W35&lt;&gt;""),IF(W35&lt;=VLOOKUP(G35,'Players Stats'!$C$88:$H$127,6),1,0),"")</f>
        <v/>
      </c>
      <c r="Y35" s="27" t="str">
        <f t="shared" ca="1" si="14"/>
        <v/>
      </c>
      <c r="Z35" s="44" t="str">
        <f ca="1">IF(Y35="","",IF(Y35&lt;=Simulation!$K$7,"YES","NO"))</f>
        <v/>
      </c>
      <c r="AA35" s="27" t="str">
        <f t="shared" ca="1" si="15"/>
        <v/>
      </c>
      <c r="AB35" s="44" t="str">
        <f ca="1">IF(Z35="NO",IF(AA35&lt;=Simulation!$K$9,D35,E35),"")</f>
        <v/>
      </c>
      <c r="AD35" s="44">
        <f t="shared" ca="1" si="16"/>
        <v>18</v>
      </c>
      <c r="AE35" s="6" t="str">
        <f t="shared" ca="1" si="17"/>
        <v>-</v>
      </c>
      <c r="AF35" s="44">
        <f t="shared" ca="1" si="18"/>
        <v>6</v>
      </c>
      <c r="AH35" s="44" t="str">
        <f t="shared" ca="1" si="77"/>
        <v/>
      </c>
      <c r="AI35" s="44" t="str">
        <f t="shared" ca="1" si="77"/>
        <v/>
      </c>
      <c r="AJ35" s="44" t="str">
        <f t="shared" ca="1" si="77"/>
        <v/>
      </c>
      <c r="AL35" s="44">
        <f ca="1">IF(AL34&lt;&gt;"",IF(AND(AL34&lt;60*Simulation!$K$8, AL34+AM35&lt;60*Simulation!$K$8),AL34+AM35,""),"")</f>
        <v>359</v>
      </c>
      <c r="AM35" s="44">
        <f ca="1">IF(AL34&lt;&gt;"",IF(AND(BL34&lt;&gt;"", AN34=BL34),RANDBETWEEN(Simulation!$N$6,Simulation!$P$6),RANDBETWEEN(Simulation!$N$5,Simulation!$P$5)),"")</f>
        <v>16</v>
      </c>
      <c r="AN35" s="44">
        <f t="shared" ca="1" si="65"/>
        <v>1</v>
      </c>
      <c r="AO35" s="44">
        <f t="shared" ca="1" si="19"/>
        <v>8</v>
      </c>
      <c r="AP35" s="27">
        <f t="shared" ca="1" si="20"/>
        <v>0.66334213577120082</v>
      </c>
      <c r="AQ35" s="44">
        <f t="shared" ca="1" si="21"/>
        <v>4</v>
      </c>
      <c r="AR35" s="44" t="str">
        <f ca="1">IF(AL35&lt;&gt;"",VLOOKUP(AQ35,'Players Stats'!$C$88:$D$127,2),"")</f>
        <v>Power Forward</v>
      </c>
      <c r="AS35" s="44" t="str">
        <f ca="1">IF(AL35&lt;&gt;"",VLOOKUP(AQ35,'Players Stats'!$C$88:$E$127,3),"")</f>
        <v>Shane Battier</v>
      </c>
      <c r="AT35" s="27">
        <f t="shared" ca="1" si="22"/>
        <v>0.92899995328063556</v>
      </c>
      <c r="AU35" s="44">
        <f ca="1">IF(AL35&lt;&gt;"",VLOOKUP(Final!AQ35-5*(Final!AN35-1),'Players Stats'!$B$136:$J$140,1+AO35),"")</f>
        <v>0.14340000000000003</v>
      </c>
      <c r="AV35" s="44" t="str">
        <f t="shared" ca="1" si="66"/>
        <v>NO</v>
      </c>
      <c r="AW35" s="27">
        <f t="shared" ca="1" si="23"/>
        <v>0.42732759407187826</v>
      </c>
      <c r="AX35" s="44">
        <f ca="1">IF(AL35&lt;&gt;"",IF(AV35="NO",VLOOKUP(AQ35,'Players Stats'!$C$88:$I$127,7),""),"")</f>
        <v>0.46808510638297873</v>
      </c>
      <c r="AY35" s="44">
        <f t="shared" ca="1" si="67"/>
        <v>3</v>
      </c>
      <c r="AZ35" s="27">
        <f t="shared" ca="1" si="24"/>
        <v>2.2120169230657183E-3</v>
      </c>
      <c r="BA35" s="44">
        <f ca="1">IF(AV35="NO",VLOOKUP(AQ35,'Players Stats'!$C$88:$H$127,7-Final!AY35),"")</f>
        <v>0.43</v>
      </c>
      <c r="BB35" s="44">
        <f t="shared" ca="1" si="68"/>
        <v>3</v>
      </c>
      <c r="BC35" s="27" t="str">
        <f t="shared" ca="1" si="25"/>
        <v/>
      </c>
      <c r="BD35" s="44" t="str">
        <f ca="1">IF(BC35="","",IF(BC35&lt;=VLOOKUP(AQ35,'Players Stats'!$C$88:$L$127,10),"YES","NO"))</f>
        <v/>
      </c>
      <c r="BE35" s="27" t="str">
        <f t="shared" ca="1" si="26"/>
        <v/>
      </c>
      <c r="BF35" s="44" t="str">
        <f ca="1">IF(BD35="YES",IF(BE35&lt;=VLOOKUP(AQ35,'Players Stats'!$C$88:$H$127,6),1,0),"")</f>
        <v/>
      </c>
      <c r="BG35" s="27" t="str">
        <f t="shared" ca="1" si="27"/>
        <v/>
      </c>
      <c r="BH35" s="44" t="str">
        <f ca="1">IF(AND(BD35="YES",BG35&lt;&gt;""),IF(BG35&lt;=VLOOKUP(AQ35,'Players Stats'!$C$88:$H$127,6),1,0),"")</f>
        <v/>
      </c>
      <c r="BI35" s="27" t="str">
        <f t="shared" ca="1" si="28"/>
        <v/>
      </c>
      <c r="BJ35" s="44" t="str">
        <f ca="1">IF(BI35="","",IF(BI35&lt;=Simulation!$K$7,"YES","NO"))</f>
        <v/>
      </c>
      <c r="BK35" s="27" t="str">
        <f t="shared" ca="1" si="29"/>
        <v/>
      </c>
      <c r="BL35" s="44" t="str">
        <f ca="1">IF(BJ35="NO",IF(BK35&lt;=Simulation!$K$9,AN35,AO35),"")</f>
        <v/>
      </c>
      <c r="BN35" s="44">
        <f t="shared" ca="1" si="30"/>
        <v>16</v>
      </c>
      <c r="BO35" s="6" t="str">
        <f t="shared" ca="1" si="31"/>
        <v>-</v>
      </c>
      <c r="BP35" s="44">
        <f t="shared" ca="1" si="32"/>
        <v>10</v>
      </c>
      <c r="BR35" s="44" t="str">
        <f t="shared" ca="1" si="2"/>
        <v/>
      </c>
      <c r="BS35" s="44" t="str">
        <f t="shared" ca="1" si="2"/>
        <v/>
      </c>
      <c r="BT35" s="44" t="str">
        <f t="shared" ca="1" si="2"/>
        <v/>
      </c>
      <c r="BU35" s="44"/>
      <c r="BV35" s="44">
        <f ca="1">IF(BV34&lt;&gt;"",IF(AND(BV34&lt;60*Simulation!$K$8, BV34+BW35&lt;60*Simulation!$K$8),BV34+BW35,""),"")</f>
        <v>386</v>
      </c>
      <c r="BW35" s="44">
        <f ca="1">IF(BV34&lt;&gt;"",IF(AND(CV34&lt;&gt;"", BX34=CV34),RANDBETWEEN(Simulation!$N$6,Simulation!$P$6),RANDBETWEEN(Simulation!$N$5,Simulation!$P$5)),"")</f>
        <v>23</v>
      </c>
      <c r="BX35" s="44">
        <f t="shared" ca="1" si="69"/>
        <v>1</v>
      </c>
      <c r="BY35" s="44">
        <f t="shared" ca="1" si="33"/>
        <v>8</v>
      </c>
      <c r="BZ35" s="27">
        <f t="shared" ca="1" si="34"/>
        <v>0.5117563423295195</v>
      </c>
      <c r="CA35" s="44">
        <f t="shared" ca="1" si="35"/>
        <v>3</v>
      </c>
      <c r="CB35" s="44" t="str">
        <f ca="1">IF(BV35&lt;&gt;"",VLOOKUP(CA35,'Players Stats'!$C$88:$D$127,2),"")</f>
        <v>Small Forward</v>
      </c>
      <c r="CC35" s="44" t="str">
        <f ca="1">IF(BV35&lt;&gt;"",VLOOKUP(CA35,'Players Stats'!$C$88:$E$127,3),"")</f>
        <v>LeBron James</v>
      </c>
      <c r="CD35" s="27">
        <f t="shared" ca="1" si="36"/>
        <v>0.35022919410202369</v>
      </c>
      <c r="CE35" s="44">
        <f ca="1">IF(BV35&lt;&gt;"",VLOOKUP(Final!CA35-5*(Final!BX35-1),'Players Stats'!$B$136:$J$140,1+BY35),"")</f>
        <v>0.123</v>
      </c>
      <c r="CF35" s="44" t="str">
        <f t="shared" ca="1" si="70"/>
        <v>NO</v>
      </c>
      <c r="CG35" s="27">
        <f t="shared" ca="1" si="37"/>
        <v>0.61822033581468605</v>
      </c>
      <c r="CH35" s="44">
        <f ca="1">IF(BV35&lt;&gt;"",IF(CF35="NO",VLOOKUP(CA35,'Players Stats'!$C$88:$I$127,7),""),"")</f>
        <v>0.15639810426540282</v>
      </c>
      <c r="CI35" s="44">
        <f t="shared" ca="1" si="71"/>
        <v>2</v>
      </c>
      <c r="CJ35" s="27">
        <f t="shared" ca="1" si="38"/>
        <v>0.61688297297301509</v>
      </c>
      <c r="CK35" s="44">
        <f ca="1">IF(CF35="NO",VLOOKUP(CA35,'Players Stats'!$C$88:$H$127,7-Final!CI35),"")</f>
        <v>0.56499999999999995</v>
      </c>
      <c r="CL35" s="44">
        <f t="shared" ca="1" si="72"/>
        <v>0</v>
      </c>
      <c r="CM35" s="27">
        <f t="shared" ca="1" si="39"/>
        <v>5.2271313099063521E-2</v>
      </c>
      <c r="CN35" s="44" t="str">
        <f ca="1">IF(CM35="","",IF(CM35&lt;=VLOOKUP(CA35,'Players Stats'!$C$88:$L$127,10),"YES","NO"))</f>
        <v>NO</v>
      </c>
      <c r="CO35" s="27" t="str">
        <f t="shared" ca="1" si="40"/>
        <v/>
      </c>
      <c r="CP35" s="44" t="str">
        <f ca="1">IF(CN35="YES",IF(CO35&lt;=VLOOKUP(CA35,'Players Stats'!$C$88:$H$127,6),1,0),"")</f>
        <v/>
      </c>
      <c r="CQ35" s="27" t="str">
        <f t="shared" ca="1" si="41"/>
        <v/>
      </c>
      <c r="CR35" s="44" t="str">
        <f ca="1">IF(AND(CN35="YES",CQ35&lt;&gt;""),IF(CQ35&lt;=VLOOKUP(CA35,'Players Stats'!$C$88:$H$127,6),1,0),"")</f>
        <v/>
      </c>
      <c r="CS35" s="27">
        <f t="shared" ca="1" si="42"/>
        <v>0.21818872125484101</v>
      </c>
      <c r="CT35" s="44" t="str">
        <f ca="1">IF(CS35="","",IF(CS35&lt;=Simulation!$K$7,"YES","NO"))</f>
        <v>NO</v>
      </c>
      <c r="CU35" s="27">
        <f t="shared" ca="1" si="43"/>
        <v>0.82822421936940194</v>
      </c>
      <c r="CV35" s="44">
        <f ca="1">IF(CT35="NO",IF(CU35&lt;=Simulation!$K$9,BX35,BY35),"")</f>
        <v>8</v>
      </c>
      <c r="CX35" s="44">
        <f t="shared" ca="1" si="44"/>
        <v>11</v>
      </c>
      <c r="CY35" s="6" t="str">
        <f t="shared" ca="1" si="45"/>
        <v>-</v>
      </c>
      <c r="CZ35" s="44">
        <f t="shared" ca="1" si="46"/>
        <v>15</v>
      </c>
      <c r="DB35" s="44" t="str">
        <f t="shared" ca="1" si="3"/>
        <v/>
      </c>
      <c r="DC35" s="44" t="str">
        <f t="shared" ca="1" si="3"/>
        <v/>
      </c>
      <c r="DD35" s="44" t="str">
        <f t="shared" ca="1" si="3"/>
        <v/>
      </c>
      <c r="DE35" s="44"/>
      <c r="DF35" s="44">
        <f ca="1">IF(DF34&lt;&gt;"",IF(AND(DF34&lt;60*Simulation!$K$8, DF34+DG35&lt;60*Simulation!$K$8),DF34+DG35,""),"")</f>
        <v>367</v>
      </c>
      <c r="DG35" s="44">
        <f ca="1">IF(DF34&lt;&gt;"",IF(AND(EF34&lt;&gt;"", DH34=EF34),RANDBETWEEN(Simulation!$N$6,Simulation!$P$6),RANDBETWEEN(Simulation!$N$5,Simulation!$P$5)),"")</f>
        <v>18</v>
      </c>
      <c r="DH35" s="44">
        <f t="shared" ca="1" si="73"/>
        <v>8</v>
      </c>
      <c r="DI35" s="44">
        <f t="shared" ca="1" si="47"/>
        <v>1</v>
      </c>
      <c r="DJ35" s="27">
        <f t="shared" ca="1" si="48"/>
        <v>5.9414380561231717E-2</v>
      </c>
      <c r="DK35" s="44">
        <f t="shared" ca="1" si="49"/>
        <v>36</v>
      </c>
      <c r="DL35" s="44" t="str">
        <f ca="1">IF(DF35&lt;&gt;"",VLOOKUP(DK35,'Players Stats'!$C$88:$D$127,2),"")</f>
        <v>Point Guard</v>
      </c>
      <c r="DM35" s="44" t="str">
        <f ca="1">IF(DF35&lt;&gt;"",VLOOKUP(DK35,'Players Stats'!$C$88:$E$127,3),"")</f>
        <v>Danny Green</v>
      </c>
      <c r="DN35" s="27">
        <f t="shared" ca="1" si="50"/>
        <v>0.11894840830435294</v>
      </c>
      <c r="DO35" s="44">
        <f ca="1">IF(DF35&lt;&gt;"",VLOOKUP(Final!DK35-5*(Final!DH35-1),'Players Stats'!$B$136:$J$140,1+DI35),"")</f>
        <v>0.13875000000000001</v>
      </c>
      <c r="DP35" s="44" t="str">
        <f t="shared" ca="1" si="74"/>
        <v>YES</v>
      </c>
      <c r="DQ35" s="27" t="str">
        <f t="shared" ca="1" si="51"/>
        <v/>
      </c>
      <c r="DR35" s="44" t="str">
        <f ca="1">IF(DF35&lt;&gt;"",IF(DP35="NO",VLOOKUP(DK35,'Players Stats'!$C$88:$I$127,7),""),"")</f>
        <v/>
      </c>
      <c r="DS35" s="44" t="str">
        <f t="shared" ca="1" si="75"/>
        <v/>
      </c>
      <c r="DT35" s="27" t="str">
        <f t="shared" ca="1" si="52"/>
        <v/>
      </c>
      <c r="DU35" s="44" t="str">
        <f ca="1">IF(DP35="NO",VLOOKUP(DK35,'Players Stats'!$C$88:$H$127,7-Final!DS35),"")</f>
        <v/>
      </c>
      <c r="DV35" s="44" t="str">
        <f t="shared" ca="1" si="76"/>
        <v/>
      </c>
      <c r="DW35" s="27" t="str">
        <f t="shared" ca="1" si="53"/>
        <v/>
      </c>
      <c r="DX35" s="44" t="str">
        <f ca="1">IF(DW35="","",IF(DW35&lt;=VLOOKUP(DK35,'Players Stats'!$C$88:$L$127,10),"YES","NO"))</f>
        <v/>
      </c>
      <c r="DY35" s="27" t="str">
        <f t="shared" ca="1" si="54"/>
        <v/>
      </c>
      <c r="DZ35" s="44" t="str">
        <f ca="1">IF(DX35="YES",IF(DY35&lt;=VLOOKUP(DK35,'Players Stats'!$C$88:$H$127,6),1,0),"")</f>
        <v/>
      </c>
      <c r="EA35" s="27" t="str">
        <f t="shared" ca="1" si="55"/>
        <v/>
      </c>
      <c r="EB35" s="44" t="str">
        <f ca="1">IF(AND(DX35="YES",EA35&lt;&gt;""),IF(EA35&lt;=VLOOKUP(DK35,'Players Stats'!$C$88:$H$127,6),1,0),"")</f>
        <v/>
      </c>
      <c r="EC35" s="27" t="str">
        <f t="shared" ca="1" si="56"/>
        <v/>
      </c>
      <c r="ED35" s="44" t="str">
        <f ca="1">IF(EC35="","",IF(EC35&lt;=Simulation!$K$7,"YES","NO"))</f>
        <v/>
      </c>
      <c r="EE35" s="27" t="str">
        <f t="shared" ca="1" si="57"/>
        <v/>
      </c>
      <c r="EF35" s="44" t="str">
        <f ca="1">IF(ED35="NO",IF(EE35&lt;=Simulation!$K$9,DH35,DI35),"")</f>
        <v/>
      </c>
      <c r="EH35" s="44">
        <f t="shared" ca="1" si="58"/>
        <v>12</v>
      </c>
      <c r="EI35" s="6" t="str">
        <f t="shared" ca="1" si="59"/>
        <v>-</v>
      </c>
      <c r="EJ35" s="44">
        <f t="shared" ca="1" si="60"/>
        <v>8</v>
      </c>
      <c r="EL35" s="44" t="str">
        <f t="shared" ca="1" si="4"/>
        <v/>
      </c>
      <c r="EM35" s="44" t="str">
        <f t="shared" ca="1" si="4"/>
        <v/>
      </c>
      <c r="EN35" s="44" t="str">
        <f t="shared" ca="1" si="4"/>
        <v/>
      </c>
    </row>
    <row r="36" spans="2:144">
      <c r="B36" s="44">
        <f ca="1">IF(B35&lt;&gt;"",IF(AND(B35&lt;60*Simulation!$K$8, B35+C36&lt;60*Simulation!$K$8),B35+C36,""),"")</f>
        <v>378</v>
      </c>
      <c r="C36" s="44">
        <f ca="1">IF(B35&lt;&gt;"",IF(AND(AB35&lt;&gt;"", D35=AB35),RANDBETWEEN(Simulation!$N$6,Simulation!$P$6),RANDBETWEEN(Simulation!$N$5,Simulation!$P$5)),"")</f>
        <v>19</v>
      </c>
      <c r="D36" s="44">
        <f t="shared" ca="1" si="61"/>
        <v>1</v>
      </c>
      <c r="E36" s="44">
        <f t="shared" ca="1" si="5"/>
        <v>8</v>
      </c>
      <c r="F36" s="27">
        <f t="shared" ca="1" si="6"/>
        <v>0.75397902787960325</v>
      </c>
      <c r="G36" s="44">
        <f t="shared" ca="1" si="7"/>
        <v>4</v>
      </c>
      <c r="H36" s="44" t="str">
        <f ca="1">IF(B36&lt;&gt;"",VLOOKUP(G36,'Players Stats'!$C$88:$D$127,2),"")</f>
        <v>Power Forward</v>
      </c>
      <c r="I36" s="44" t="str">
        <f ca="1">IF(B36&lt;&gt;"",VLOOKUP(G36,'Players Stats'!$C$88:$E$127,3),"")</f>
        <v>Shane Battier</v>
      </c>
      <c r="J36" s="27">
        <f t="shared" ca="1" si="8"/>
        <v>0.16461091597022237</v>
      </c>
      <c r="K36" s="44">
        <f ca="1">IF(B36&lt;&gt;"",VLOOKUP(Final!G36-5*(Final!D36-1),'Players Stats'!$B$136:$J$140,1+E36),"")</f>
        <v>0.14340000000000003</v>
      </c>
      <c r="L36" s="44" t="str">
        <f t="shared" ca="1" si="62"/>
        <v>NO</v>
      </c>
      <c r="M36" s="27">
        <f t="shared" ca="1" si="9"/>
        <v>0.72822674710298096</v>
      </c>
      <c r="N36" s="44">
        <f ca="1">IF(B36&lt;&gt;"",IF(L36="NO",VLOOKUP(G36,'Players Stats'!$C$88:$I$127,7),""),"")</f>
        <v>0.46808510638297873</v>
      </c>
      <c r="O36" s="44">
        <f t="shared" ca="1" si="63"/>
        <v>2</v>
      </c>
      <c r="P36" s="27">
        <f t="shared" ca="1" si="10"/>
        <v>0.99843432209234417</v>
      </c>
      <c r="Q36" s="44">
        <f ca="1">IF(L36="NO",VLOOKUP(G36,'Players Stats'!$C$88:$H$127,7-Final!O36),"")</f>
        <v>0.42</v>
      </c>
      <c r="R36" s="44">
        <f t="shared" ca="1" si="64"/>
        <v>0</v>
      </c>
      <c r="S36" s="27">
        <f t="shared" ca="1" si="11"/>
        <v>0.39461257923968163</v>
      </c>
      <c r="T36" s="44" t="str">
        <f ca="1">IF(S36="","",IF(S36&lt;=VLOOKUP(G36,'Players Stats'!$C$88:$L$127,10),"YES","NO"))</f>
        <v>NO</v>
      </c>
      <c r="U36" s="27" t="str">
        <f t="shared" ca="1" si="12"/>
        <v/>
      </c>
      <c r="V36" s="44" t="str">
        <f ca="1">IF(T36="YES",IF(U36&lt;=VLOOKUP(G36,'Players Stats'!$C$88:$H$127,6),1,0),"")</f>
        <v/>
      </c>
      <c r="W36" s="27" t="str">
        <f t="shared" ca="1" si="13"/>
        <v/>
      </c>
      <c r="X36" s="44" t="str">
        <f ca="1">IF(AND(T36="YES",W36&lt;&gt;""),IF(W36&lt;=VLOOKUP(G36,'Players Stats'!$C$88:$H$127,6),1,0),"")</f>
        <v/>
      </c>
      <c r="Y36" s="27">
        <f t="shared" ca="1" si="14"/>
        <v>0.7644509447294251</v>
      </c>
      <c r="Z36" s="44" t="str">
        <f ca="1">IF(Y36="","",IF(Y36&lt;=Simulation!$K$7,"YES","NO"))</f>
        <v>NO</v>
      </c>
      <c r="AA36" s="27">
        <f t="shared" ca="1" si="15"/>
        <v>5.2618035989273948E-2</v>
      </c>
      <c r="AB36" s="44">
        <f ca="1">IF(Z36="NO",IF(AA36&lt;=Simulation!$K$9,D36,E36),"")</f>
        <v>1</v>
      </c>
      <c r="AD36" s="44">
        <f t="shared" ca="1" si="16"/>
        <v>18</v>
      </c>
      <c r="AE36" s="6" t="str">
        <f t="shared" ca="1" si="17"/>
        <v>-</v>
      </c>
      <c r="AF36" s="44">
        <f t="shared" ca="1" si="18"/>
        <v>6</v>
      </c>
      <c r="AH36" s="44" t="str">
        <f t="shared" ca="1" si="77"/>
        <v/>
      </c>
      <c r="AI36" s="44" t="str">
        <f t="shared" ca="1" si="77"/>
        <v/>
      </c>
      <c r="AJ36" s="44" t="str">
        <f t="shared" ca="1" si="77"/>
        <v/>
      </c>
      <c r="AL36" s="44">
        <f ca="1">IF(AL35&lt;&gt;"",IF(AND(AL35&lt;60*Simulation!$K$8, AL35+AM36&lt;60*Simulation!$K$8),AL35+AM36,""),"")</f>
        <v>375</v>
      </c>
      <c r="AM36" s="44">
        <f ca="1">IF(AL35&lt;&gt;"",IF(AND(BL35&lt;&gt;"", AN35=BL35),RANDBETWEEN(Simulation!$N$6,Simulation!$P$6),RANDBETWEEN(Simulation!$N$5,Simulation!$P$5)),"")</f>
        <v>16</v>
      </c>
      <c r="AN36" s="44">
        <f t="shared" ca="1" si="65"/>
        <v>8</v>
      </c>
      <c r="AO36" s="44">
        <f t="shared" ca="1" si="19"/>
        <v>1</v>
      </c>
      <c r="AP36" s="27">
        <f t="shared" ca="1" si="20"/>
        <v>0.48848092719909619</v>
      </c>
      <c r="AQ36" s="44">
        <f t="shared" ca="1" si="21"/>
        <v>38</v>
      </c>
      <c r="AR36" s="44" t="str">
        <f ca="1">IF(AL36&lt;&gt;"",VLOOKUP(AQ36,'Players Stats'!$C$88:$D$127,2),"")</f>
        <v>Small Forward</v>
      </c>
      <c r="AS36" s="44" t="str">
        <f ca="1">IF(AL36&lt;&gt;"",VLOOKUP(AQ36,'Players Stats'!$C$88:$E$127,3),"")</f>
        <v>Kawhi Leonard</v>
      </c>
      <c r="AT36" s="27">
        <f t="shared" ca="1" si="22"/>
        <v>0.22801154997563133</v>
      </c>
      <c r="AU36" s="44">
        <f ca="1">IF(AL36&lt;&gt;"",VLOOKUP(Final!AQ36-5*(Final!AN36-1),'Players Stats'!$B$136:$J$140,1+AO36),"")</f>
        <v>0.12745000000000001</v>
      </c>
      <c r="AV36" s="44" t="str">
        <f t="shared" ca="1" si="66"/>
        <v>NO</v>
      </c>
      <c r="AW36" s="27">
        <f t="shared" ca="1" si="23"/>
        <v>0.75371854553796303</v>
      </c>
      <c r="AX36" s="44">
        <f ca="1">IF(AL36&lt;&gt;"",IF(AV36="NO",VLOOKUP(AQ36,'Players Stats'!$C$88:$I$127,7),""),"")</f>
        <v>0.24793388429752067</v>
      </c>
      <c r="AY36" s="44">
        <f t="shared" ca="1" si="67"/>
        <v>2</v>
      </c>
      <c r="AZ36" s="27">
        <f t="shared" ca="1" si="24"/>
        <v>0.684190443731721</v>
      </c>
      <c r="BA36" s="44">
        <f ca="1">IF(AV36="NO",VLOOKUP(AQ36,'Players Stats'!$C$88:$H$127,7-Final!AY36),"")</f>
        <v>0.49399999999999999</v>
      </c>
      <c r="BB36" s="44">
        <f t="shared" ca="1" si="68"/>
        <v>0</v>
      </c>
      <c r="BC36" s="27">
        <f t="shared" ca="1" si="25"/>
        <v>0.91352233348781908</v>
      </c>
      <c r="BD36" s="44" t="str">
        <f ca="1">IF(BC36="","",IF(BC36&lt;=VLOOKUP(AQ36,'Players Stats'!$C$88:$L$127,10),"YES","NO"))</f>
        <v>NO</v>
      </c>
      <c r="BE36" s="27" t="str">
        <f t="shared" ca="1" si="26"/>
        <v/>
      </c>
      <c r="BF36" s="44" t="str">
        <f ca="1">IF(BD36="YES",IF(BE36&lt;=VLOOKUP(AQ36,'Players Stats'!$C$88:$H$127,6),1,0),"")</f>
        <v/>
      </c>
      <c r="BG36" s="27" t="str">
        <f t="shared" ca="1" si="27"/>
        <v/>
      </c>
      <c r="BH36" s="44" t="str">
        <f ca="1">IF(AND(BD36="YES",BG36&lt;&gt;""),IF(BG36&lt;=VLOOKUP(AQ36,'Players Stats'!$C$88:$H$127,6),1,0),"")</f>
        <v/>
      </c>
      <c r="BI36" s="27">
        <f t="shared" ca="1" si="28"/>
        <v>0.77236820284262209</v>
      </c>
      <c r="BJ36" s="44" t="str">
        <f ca="1">IF(BI36="","",IF(BI36&lt;=Simulation!$K$7,"YES","NO"))</f>
        <v>NO</v>
      </c>
      <c r="BK36" s="27">
        <f t="shared" ca="1" si="29"/>
        <v>0.92773841877231245</v>
      </c>
      <c r="BL36" s="44">
        <f ca="1">IF(BJ36="NO",IF(BK36&lt;=Simulation!$K$9,AN36,AO36),"")</f>
        <v>1</v>
      </c>
      <c r="BN36" s="44">
        <f t="shared" ca="1" si="30"/>
        <v>16</v>
      </c>
      <c r="BO36" s="6" t="str">
        <f t="shared" ca="1" si="31"/>
        <v>-</v>
      </c>
      <c r="BP36" s="44">
        <f t="shared" ca="1" si="32"/>
        <v>10</v>
      </c>
      <c r="BR36" s="44" t="str">
        <f t="shared" ca="1" si="2"/>
        <v/>
      </c>
      <c r="BS36" s="44" t="str">
        <f t="shared" ca="1" si="2"/>
        <v/>
      </c>
      <c r="BT36" s="44" t="str">
        <f t="shared" ca="1" si="2"/>
        <v/>
      </c>
      <c r="BU36" s="44"/>
      <c r="BV36" s="44">
        <f ca="1">IF(BV35&lt;&gt;"",IF(AND(BV35&lt;60*Simulation!$K$8, BV35+BW36&lt;60*Simulation!$K$8),BV35+BW36,""),"")</f>
        <v>404</v>
      </c>
      <c r="BW36" s="44">
        <f ca="1">IF(BV35&lt;&gt;"",IF(AND(CV35&lt;&gt;"", BX35=CV35),RANDBETWEEN(Simulation!$N$6,Simulation!$P$6),RANDBETWEEN(Simulation!$N$5,Simulation!$P$5)),"")</f>
        <v>18</v>
      </c>
      <c r="BX36" s="44">
        <f t="shared" ca="1" si="69"/>
        <v>8</v>
      </c>
      <c r="BY36" s="44">
        <f t="shared" ca="1" si="33"/>
        <v>1</v>
      </c>
      <c r="BZ36" s="27">
        <f t="shared" ca="1" si="34"/>
        <v>0.93388223053919972</v>
      </c>
      <c r="CA36" s="44">
        <f t="shared" ca="1" si="35"/>
        <v>40</v>
      </c>
      <c r="CB36" s="44" t="str">
        <f ca="1">IF(BV36&lt;&gt;"",VLOOKUP(CA36,'Players Stats'!$C$88:$D$127,2),"")</f>
        <v>Center</v>
      </c>
      <c r="CC36" s="44" t="str">
        <f ca="1">IF(BV36&lt;&gt;"",VLOOKUP(CA36,'Players Stats'!$C$88:$E$127,3),"")</f>
        <v>Tiago Splitter</v>
      </c>
      <c r="CD36" s="27">
        <f t="shared" ca="1" si="36"/>
        <v>0.88939382127367694</v>
      </c>
      <c r="CE36" s="44">
        <f ca="1">IF(BV36&lt;&gt;"",VLOOKUP(Final!CA36-5*(Final!BX36-1),'Players Stats'!$B$136:$J$140,1+BY36),"")</f>
        <v>0.11485000000000001</v>
      </c>
      <c r="CF36" s="44" t="str">
        <f t="shared" ca="1" si="70"/>
        <v>NO</v>
      </c>
      <c r="CG36" s="27">
        <f t="shared" ca="1" si="37"/>
        <v>0.65748112417452065</v>
      </c>
      <c r="CH36" s="44">
        <f ca="1">IF(BV36&lt;&gt;"",IF(CF36="NO",VLOOKUP(CA36,'Players Stats'!$C$88:$I$127,7),""),"")</f>
        <v>0</v>
      </c>
      <c r="CI36" s="44">
        <f t="shared" ca="1" si="71"/>
        <v>2</v>
      </c>
      <c r="CJ36" s="27">
        <f t="shared" ca="1" si="38"/>
        <v>0.2895744960763651</v>
      </c>
      <c r="CK36" s="44">
        <f ca="1">IF(CF36="NO",VLOOKUP(CA36,'Players Stats'!$C$88:$H$127,7-Final!CI36),"")</f>
        <v>0.56000000000000005</v>
      </c>
      <c r="CL36" s="44">
        <f t="shared" ca="1" si="72"/>
        <v>2</v>
      </c>
      <c r="CM36" s="27">
        <f t="shared" ca="1" si="39"/>
        <v>0.68674173546622008</v>
      </c>
      <c r="CN36" s="44" t="str">
        <f ca="1">IF(CM36="","",IF(CM36&lt;=VLOOKUP(CA36,'Players Stats'!$C$88:$L$127,10),"YES","NO"))</f>
        <v>NO</v>
      </c>
      <c r="CO36" s="27" t="str">
        <f t="shared" ca="1" si="40"/>
        <v/>
      </c>
      <c r="CP36" s="44" t="str">
        <f ca="1">IF(CN36="YES",IF(CO36&lt;=VLOOKUP(CA36,'Players Stats'!$C$88:$H$127,6),1,0),"")</f>
        <v/>
      </c>
      <c r="CQ36" s="27" t="str">
        <f t="shared" ca="1" si="41"/>
        <v/>
      </c>
      <c r="CR36" s="44" t="str">
        <f ca="1">IF(AND(CN36="YES",CQ36&lt;&gt;""),IF(CQ36&lt;=VLOOKUP(CA36,'Players Stats'!$C$88:$H$127,6),1,0),"")</f>
        <v/>
      </c>
      <c r="CS36" s="27" t="str">
        <f t="shared" ca="1" si="42"/>
        <v/>
      </c>
      <c r="CT36" s="44" t="str">
        <f ca="1">IF(CS36="","",IF(CS36&lt;=Simulation!$K$7,"YES","NO"))</f>
        <v/>
      </c>
      <c r="CU36" s="27" t="str">
        <f t="shared" ca="1" si="43"/>
        <v/>
      </c>
      <c r="CV36" s="44" t="str">
        <f ca="1">IF(CT36="NO",IF(CU36&lt;=Simulation!$K$9,BX36,BY36),"")</f>
        <v/>
      </c>
      <c r="CX36" s="44">
        <f t="shared" ca="1" si="44"/>
        <v>11</v>
      </c>
      <c r="CY36" s="6" t="str">
        <f t="shared" ca="1" si="45"/>
        <v>-</v>
      </c>
      <c r="CZ36" s="44">
        <f t="shared" ca="1" si="46"/>
        <v>17</v>
      </c>
      <c r="DB36" s="44" t="str">
        <f t="shared" ca="1" si="3"/>
        <v/>
      </c>
      <c r="DC36" s="44" t="str">
        <f t="shared" ca="1" si="3"/>
        <v/>
      </c>
      <c r="DD36" s="44" t="str">
        <f t="shared" ca="1" si="3"/>
        <v/>
      </c>
      <c r="DE36" s="44"/>
      <c r="DF36" s="44">
        <f ca="1">IF(DF35&lt;&gt;"",IF(AND(DF35&lt;60*Simulation!$K$8, DF35+DG36&lt;60*Simulation!$K$8),DF35+DG36,""),"")</f>
        <v>390</v>
      </c>
      <c r="DG36" s="44">
        <f ca="1">IF(DF35&lt;&gt;"",IF(AND(EF35&lt;&gt;"", DH35=EF35),RANDBETWEEN(Simulation!$N$6,Simulation!$P$6),RANDBETWEEN(Simulation!$N$5,Simulation!$P$5)),"")</f>
        <v>23</v>
      </c>
      <c r="DH36" s="44">
        <f t="shared" ca="1" si="73"/>
        <v>1</v>
      </c>
      <c r="DI36" s="44">
        <f t="shared" ca="1" si="47"/>
        <v>8</v>
      </c>
      <c r="DJ36" s="27">
        <f t="shared" ca="1" si="48"/>
        <v>0.26387711008474957</v>
      </c>
      <c r="DK36" s="44">
        <f t="shared" ca="1" si="49"/>
        <v>2</v>
      </c>
      <c r="DL36" s="44" t="str">
        <f ca="1">IF(DF36&lt;&gt;"",VLOOKUP(DK36,'Players Stats'!$C$88:$D$127,2),"")</f>
        <v>Shooting Guard</v>
      </c>
      <c r="DM36" s="44" t="str">
        <f ca="1">IF(DF36&lt;&gt;"",VLOOKUP(DK36,'Players Stats'!$C$88:$E$127,3),"")</f>
        <v>Ray Allen</v>
      </c>
      <c r="DN36" s="27">
        <f t="shared" ca="1" si="50"/>
        <v>4.622462279105688E-2</v>
      </c>
      <c r="DO36" s="44">
        <f ca="1">IF(DF36&lt;&gt;"",VLOOKUP(Final!DK36-5*(Final!DH36-1),'Players Stats'!$B$136:$J$140,1+DI36),"")</f>
        <v>4.4549999999999999E-2</v>
      </c>
      <c r="DP36" s="44" t="str">
        <f t="shared" ca="1" si="74"/>
        <v>NO</v>
      </c>
      <c r="DQ36" s="27">
        <f t="shared" ca="1" si="51"/>
        <v>0.32544396882301396</v>
      </c>
      <c r="DR36" s="44">
        <f ca="1">IF(DF36&lt;&gt;"",IF(DP36="NO",VLOOKUP(DK36,'Players Stats'!$C$88:$I$127,7),""),"")</f>
        <v>0.33870967741935487</v>
      </c>
      <c r="DS36" s="44">
        <f t="shared" ca="1" si="75"/>
        <v>3</v>
      </c>
      <c r="DT36" s="27">
        <f t="shared" ca="1" si="52"/>
        <v>0.26371421922794536</v>
      </c>
      <c r="DU36" s="44">
        <f ca="1">IF(DP36="NO",VLOOKUP(DK36,'Players Stats'!$C$88:$H$127,7-Final!DS36),"")</f>
        <v>0.41899999999999998</v>
      </c>
      <c r="DV36" s="44">
        <f t="shared" ca="1" si="76"/>
        <v>3</v>
      </c>
      <c r="DW36" s="27" t="str">
        <f t="shared" ca="1" si="53"/>
        <v/>
      </c>
      <c r="DX36" s="44" t="str">
        <f ca="1">IF(DW36="","",IF(DW36&lt;=VLOOKUP(DK36,'Players Stats'!$C$88:$L$127,10),"YES","NO"))</f>
        <v/>
      </c>
      <c r="DY36" s="27" t="str">
        <f t="shared" ca="1" si="54"/>
        <v/>
      </c>
      <c r="DZ36" s="44" t="str">
        <f ca="1">IF(DX36="YES",IF(DY36&lt;=VLOOKUP(DK36,'Players Stats'!$C$88:$H$127,6),1,0),"")</f>
        <v/>
      </c>
      <c r="EA36" s="27" t="str">
        <f t="shared" ca="1" si="55"/>
        <v/>
      </c>
      <c r="EB36" s="44" t="str">
        <f ca="1">IF(AND(DX36="YES",EA36&lt;&gt;""),IF(EA36&lt;=VLOOKUP(DK36,'Players Stats'!$C$88:$H$127,6),1,0),"")</f>
        <v/>
      </c>
      <c r="EC36" s="27" t="str">
        <f t="shared" ca="1" si="56"/>
        <v/>
      </c>
      <c r="ED36" s="44" t="str">
        <f ca="1">IF(EC36="","",IF(EC36&lt;=Simulation!$K$7,"YES","NO"))</f>
        <v/>
      </c>
      <c r="EE36" s="27" t="str">
        <f t="shared" ca="1" si="57"/>
        <v/>
      </c>
      <c r="EF36" s="44" t="str">
        <f ca="1">IF(ED36="NO",IF(EE36&lt;=Simulation!$K$9,DH36,DI36),"")</f>
        <v/>
      </c>
      <c r="EH36" s="44">
        <f t="shared" ca="1" si="58"/>
        <v>15</v>
      </c>
      <c r="EI36" s="6" t="str">
        <f t="shared" ca="1" si="59"/>
        <v>-</v>
      </c>
      <c r="EJ36" s="44">
        <f t="shared" ca="1" si="60"/>
        <v>8</v>
      </c>
      <c r="EL36" s="44" t="str">
        <f t="shared" ca="1" si="4"/>
        <v/>
      </c>
      <c r="EM36" s="44" t="str">
        <f t="shared" ca="1" si="4"/>
        <v/>
      </c>
      <c r="EN36" s="44" t="str">
        <f t="shared" ca="1" si="4"/>
        <v/>
      </c>
    </row>
    <row r="37" spans="2:144">
      <c r="B37" s="44">
        <f ca="1">IF(B36&lt;&gt;"",IF(AND(B36&lt;60*Simulation!$K$8, B36+C37&lt;60*Simulation!$K$8),B36+C37,""),"")</f>
        <v>396</v>
      </c>
      <c r="C37" s="44">
        <f ca="1">IF(B36&lt;&gt;"",IF(AND(AB36&lt;&gt;"", D36=AB36),RANDBETWEEN(Simulation!$N$6,Simulation!$P$6),RANDBETWEEN(Simulation!$N$5,Simulation!$P$5)),"")</f>
        <v>18</v>
      </c>
      <c r="D37" s="44">
        <f t="shared" ca="1" si="61"/>
        <v>1</v>
      </c>
      <c r="E37" s="44">
        <f t="shared" ca="1" si="5"/>
        <v>8</v>
      </c>
      <c r="F37" s="27">
        <f t="shared" ca="1" si="6"/>
        <v>0.33213982212971416</v>
      </c>
      <c r="G37" s="44">
        <f t="shared" ca="1" si="7"/>
        <v>2</v>
      </c>
      <c r="H37" s="44" t="str">
        <f ca="1">IF(B37&lt;&gt;"",VLOOKUP(G37,'Players Stats'!$C$88:$D$127,2),"")</f>
        <v>Shooting Guard</v>
      </c>
      <c r="I37" s="44" t="str">
        <f ca="1">IF(B37&lt;&gt;"",VLOOKUP(G37,'Players Stats'!$C$88:$E$127,3),"")</f>
        <v>Ray Allen</v>
      </c>
      <c r="J37" s="27">
        <f t="shared" ca="1" si="8"/>
        <v>9.4499317301345975E-2</v>
      </c>
      <c r="K37" s="44">
        <f ca="1">IF(B37&lt;&gt;"",VLOOKUP(Final!G37-5*(Final!D37-1),'Players Stats'!$B$136:$J$140,1+E37),"")</f>
        <v>4.4549999999999999E-2</v>
      </c>
      <c r="L37" s="44" t="str">
        <f t="shared" ca="1" si="62"/>
        <v>NO</v>
      </c>
      <c r="M37" s="27">
        <f t="shared" ca="1" si="9"/>
        <v>0.97186775822441551</v>
      </c>
      <c r="N37" s="44">
        <f ca="1">IF(B37&lt;&gt;"",IF(L37="NO",VLOOKUP(G37,'Players Stats'!$C$88:$I$127,7),""),"")</f>
        <v>0.33870967741935487</v>
      </c>
      <c r="O37" s="44">
        <f t="shared" ca="1" si="63"/>
        <v>2</v>
      </c>
      <c r="P37" s="27">
        <f t="shared" ca="1" si="10"/>
        <v>0.51430855829569644</v>
      </c>
      <c r="Q37" s="44">
        <f ca="1">IF(L37="NO",VLOOKUP(G37,'Players Stats'!$C$88:$H$127,7-Final!O37),"")</f>
        <v>0.44900000000000001</v>
      </c>
      <c r="R37" s="44">
        <f t="shared" ca="1" si="64"/>
        <v>0</v>
      </c>
      <c r="S37" s="27">
        <f t="shared" ca="1" si="11"/>
        <v>0.31707484669892338</v>
      </c>
      <c r="T37" s="44" t="str">
        <f ca="1">IF(S37="","",IF(S37&lt;=VLOOKUP(G37,'Players Stats'!$C$88:$L$127,10),"YES","NO"))</f>
        <v>NO</v>
      </c>
      <c r="U37" s="27" t="str">
        <f t="shared" ca="1" si="12"/>
        <v/>
      </c>
      <c r="V37" s="44" t="str">
        <f ca="1">IF(T37="YES",IF(U37&lt;=VLOOKUP(G37,'Players Stats'!$C$88:$H$127,6),1,0),"")</f>
        <v/>
      </c>
      <c r="W37" s="27" t="str">
        <f t="shared" ca="1" si="13"/>
        <v/>
      </c>
      <c r="X37" s="44" t="str">
        <f ca="1">IF(AND(T37="YES",W37&lt;&gt;""),IF(W37&lt;=VLOOKUP(G37,'Players Stats'!$C$88:$H$127,6),1,0),"")</f>
        <v/>
      </c>
      <c r="Y37" s="27">
        <f t="shared" ca="1" si="14"/>
        <v>0.73681865659912982</v>
      </c>
      <c r="Z37" s="44" t="str">
        <f ca="1">IF(Y37="","",IF(Y37&lt;=Simulation!$K$7,"YES","NO"))</f>
        <v>NO</v>
      </c>
      <c r="AA37" s="27">
        <f t="shared" ca="1" si="15"/>
        <v>0.2152327050361057</v>
      </c>
      <c r="AB37" s="44">
        <f ca="1">IF(Z37="NO",IF(AA37&lt;=Simulation!$K$9,D37,E37),"")</f>
        <v>1</v>
      </c>
      <c r="AD37" s="44">
        <f t="shared" ca="1" si="16"/>
        <v>18</v>
      </c>
      <c r="AE37" s="6" t="str">
        <f t="shared" ca="1" si="17"/>
        <v>-</v>
      </c>
      <c r="AF37" s="44">
        <f t="shared" ca="1" si="18"/>
        <v>6</v>
      </c>
      <c r="AH37" s="44" t="str">
        <f t="shared" ca="1" si="77"/>
        <v/>
      </c>
      <c r="AI37" s="44" t="str">
        <f t="shared" ca="1" si="77"/>
        <v/>
      </c>
      <c r="AJ37" s="44" t="str">
        <f t="shared" ca="1" si="77"/>
        <v/>
      </c>
      <c r="AL37" s="44">
        <f ca="1">IF(AL36&lt;&gt;"",IF(AND(AL36&lt;60*Simulation!$K$8, AL36+AM37&lt;60*Simulation!$K$8),AL36+AM37,""),"")</f>
        <v>384</v>
      </c>
      <c r="AM37" s="44">
        <f ca="1">IF(AL36&lt;&gt;"",IF(AND(BL36&lt;&gt;"", AN36=BL36),RANDBETWEEN(Simulation!$N$6,Simulation!$P$6),RANDBETWEEN(Simulation!$N$5,Simulation!$P$5)),"")</f>
        <v>9</v>
      </c>
      <c r="AN37" s="44">
        <f t="shared" ca="1" si="65"/>
        <v>1</v>
      </c>
      <c r="AO37" s="44">
        <f t="shared" ca="1" si="19"/>
        <v>8</v>
      </c>
      <c r="AP37" s="27">
        <f t="shared" ca="1" si="20"/>
        <v>0.49476382963992338</v>
      </c>
      <c r="AQ37" s="44">
        <f t="shared" ca="1" si="21"/>
        <v>3</v>
      </c>
      <c r="AR37" s="44" t="str">
        <f ca="1">IF(AL37&lt;&gt;"",VLOOKUP(AQ37,'Players Stats'!$C$88:$D$127,2),"")</f>
        <v>Small Forward</v>
      </c>
      <c r="AS37" s="44" t="str">
        <f ca="1">IF(AL37&lt;&gt;"",VLOOKUP(AQ37,'Players Stats'!$C$88:$E$127,3),"")</f>
        <v>LeBron James</v>
      </c>
      <c r="AT37" s="27">
        <f t="shared" ca="1" si="22"/>
        <v>0.81244919774571456</v>
      </c>
      <c r="AU37" s="44">
        <f ca="1">IF(AL37&lt;&gt;"",VLOOKUP(Final!AQ37-5*(Final!AN37-1),'Players Stats'!$B$136:$J$140,1+AO37),"")</f>
        <v>0.123</v>
      </c>
      <c r="AV37" s="44" t="str">
        <f t="shared" ca="1" si="66"/>
        <v>NO</v>
      </c>
      <c r="AW37" s="27">
        <f t="shared" ca="1" si="23"/>
        <v>0.80344920726165914</v>
      </c>
      <c r="AX37" s="44">
        <f ca="1">IF(AL37&lt;&gt;"",IF(AV37="NO",VLOOKUP(AQ37,'Players Stats'!$C$88:$I$127,7),""),"")</f>
        <v>0.15639810426540282</v>
      </c>
      <c r="AY37" s="44">
        <f t="shared" ca="1" si="67"/>
        <v>2</v>
      </c>
      <c r="AZ37" s="27">
        <f t="shared" ca="1" si="24"/>
        <v>7.0907861453305188E-2</v>
      </c>
      <c r="BA37" s="44">
        <f ca="1">IF(AV37="NO",VLOOKUP(AQ37,'Players Stats'!$C$88:$H$127,7-Final!AY37),"")</f>
        <v>0.56499999999999995</v>
      </c>
      <c r="BB37" s="44">
        <f t="shared" ca="1" si="68"/>
        <v>2</v>
      </c>
      <c r="BC37" s="27">
        <f t="shared" ca="1" si="25"/>
        <v>0.79515824031617766</v>
      </c>
      <c r="BD37" s="44" t="str">
        <f ca="1">IF(BC37="","",IF(BC37&lt;=VLOOKUP(AQ37,'Players Stats'!$C$88:$L$127,10),"YES","NO"))</f>
        <v>NO</v>
      </c>
      <c r="BE37" s="27" t="str">
        <f t="shared" ca="1" si="26"/>
        <v/>
      </c>
      <c r="BF37" s="44" t="str">
        <f ca="1">IF(BD37="YES",IF(BE37&lt;=VLOOKUP(AQ37,'Players Stats'!$C$88:$H$127,6),1,0),"")</f>
        <v/>
      </c>
      <c r="BG37" s="27" t="str">
        <f t="shared" ca="1" si="27"/>
        <v/>
      </c>
      <c r="BH37" s="44" t="str">
        <f ca="1">IF(AND(BD37="YES",BG37&lt;&gt;""),IF(BG37&lt;=VLOOKUP(AQ37,'Players Stats'!$C$88:$H$127,6),1,0),"")</f>
        <v/>
      </c>
      <c r="BI37" s="27" t="str">
        <f t="shared" ca="1" si="28"/>
        <v/>
      </c>
      <c r="BJ37" s="44" t="str">
        <f ca="1">IF(BI37="","",IF(BI37&lt;=Simulation!$K$7,"YES","NO"))</f>
        <v/>
      </c>
      <c r="BK37" s="27" t="str">
        <f t="shared" ca="1" si="29"/>
        <v/>
      </c>
      <c r="BL37" s="44" t="str">
        <f ca="1">IF(BJ37="NO",IF(BK37&lt;=Simulation!$K$9,AN37,AO37),"")</f>
        <v/>
      </c>
      <c r="BN37" s="44">
        <f t="shared" ca="1" si="30"/>
        <v>18</v>
      </c>
      <c r="BO37" s="6" t="str">
        <f t="shared" ca="1" si="31"/>
        <v>-</v>
      </c>
      <c r="BP37" s="44">
        <f t="shared" ca="1" si="32"/>
        <v>10</v>
      </c>
      <c r="BR37" s="44" t="str">
        <f t="shared" ca="1" si="2"/>
        <v/>
      </c>
      <c r="BS37" s="44" t="str">
        <f t="shared" ca="1" si="2"/>
        <v/>
      </c>
      <c r="BT37" s="44" t="str">
        <f t="shared" ca="1" si="2"/>
        <v/>
      </c>
      <c r="BU37" s="44"/>
      <c r="BV37" s="44">
        <f ca="1">IF(BV36&lt;&gt;"",IF(AND(BV36&lt;60*Simulation!$K$8, BV36+BW37&lt;60*Simulation!$K$8),BV36+BW37,""),"")</f>
        <v>421</v>
      </c>
      <c r="BW37" s="44">
        <f ca="1">IF(BV36&lt;&gt;"",IF(AND(CV36&lt;&gt;"", BX36=CV36),RANDBETWEEN(Simulation!$N$6,Simulation!$P$6),RANDBETWEEN(Simulation!$N$5,Simulation!$P$5)),"")</f>
        <v>17</v>
      </c>
      <c r="BX37" s="44">
        <f t="shared" ca="1" si="69"/>
        <v>1</v>
      </c>
      <c r="BY37" s="44">
        <f t="shared" ca="1" si="33"/>
        <v>8</v>
      </c>
      <c r="BZ37" s="27">
        <f t="shared" ca="1" si="34"/>
        <v>0.9600519777780866</v>
      </c>
      <c r="CA37" s="44">
        <f t="shared" ca="1" si="35"/>
        <v>5</v>
      </c>
      <c r="CB37" s="44" t="str">
        <f ca="1">IF(BV37&lt;&gt;"",VLOOKUP(CA37,'Players Stats'!$C$88:$D$127,2),"")</f>
        <v>Center</v>
      </c>
      <c r="CC37" s="44" t="str">
        <f ca="1">IF(BV37&lt;&gt;"",VLOOKUP(CA37,'Players Stats'!$C$88:$E$127,3),"")</f>
        <v>Chris Bosh</v>
      </c>
      <c r="CD37" s="27">
        <f t="shared" ca="1" si="36"/>
        <v>1.2043147957572886E-2</v>
      </c>
      <c r="CE37" s="44">
        <f ca="1">IF(BV37&lt;&gt;"",VLOOKUP(Final!CA37-5*(Final!BX37-1),'Players Stats'!$B$136:$J$140,1+BY37),"")</f>
        <v>9.6400000000000013E-2</v>
      </c>
      <c r="CF37" s="44" t="str">
        <f t="shared" ca="1" si="70"/>
        <v>YES</v>
      </c>
      <c r="CG37" s="27" t="str">
        <f t="shared" ca="1" si="37"/>
        <v/>
      </c>
      <c r="CH37" s="44" t="str">
        <f ca="1">IF(BV37&lt;&gt;"",IF(CF37="NO",VLOOKUP(CA37,'Players Stats'!$C$88:$I$127,7),""),"")</f>
        <v/>
      </c>
      <c r="CI37" s="44" t="str">
        <f t="shared" ca="1" si="71"/>
        <v/>
      </c>
      <c r="CJ37" s="27" t="str">
        <f t="shared" ca="1" si="38"/>
        <v/>
      </c>
      <c r="CK37" s="44" t="str">
        <f ca="1">IF(CF37="NO",VLOOKUP(CA37,'Players Stats'!$C$88:$H$127,7-Final!CI37),"")</f>
        <v/>
      </c>
      <c r="CL37" s="44" t="str">
        <f t="shared" ca="1" si="72"/>
        <v/>
      </c>
      <c r="CM37" s="27" t="str">
        <f t="shared" ca="1" si="39"/>
        <v/>
      </c>
      <c r="CN37" s="44" t="str">
        <f ca="1">IF(CM37="","",IF(CM37&lt;=VLOOKUP(CA37,'Players Stats'!$C$88:$L$127,10),"YES","NO"))</f>
        <v/>
      </c>
      <c r="CO37" s="27" t="str">
        <f t="shared" ca="1" si="40"/>
        <v/>
      </c>
      <c r="CP37" s="44" t="str">
        <f ca="1">IF(CN37="YES",IF(CO37&lt;=VLOOKUP(CA37,'Players Stats'!$C$88:$H$127,6),1,0),"")</f>
        <v/>
      </c>
      <c r="CQ37" s="27" t="str">
        <f t="shared" ca="1" si="41"/>
        <v/>
      </c>
      <c r="CR37" s="44" t="str">
        <f ca="1">IF(AND(CN37="YES",CQ37&lt;&gt;""),IF(CQ37&lt;=VLOOKUP(CA37,'Players Stats'!$C$88:$H$127,6),1,0),"")</f>
        <v/>
      </c>
      <c r="CS37" s="27" t="str">
        <f t="shared" ca="1" si="42"/>
        <v/>
      </c>
      <c r="CT37" s="44" t="str">
        <f ca="1">IF(CS37="","",IF(CS37&lt;=Simulation!$K$7,"YES","NO"))</f>
        <v/>
      </c>
      <c r="CU37" s="27" t="str">
        <f t="shared" ca="1" si="43"/>
        <v/>
      </c>
      <c r="CV37" s="44" t="str">
        <f ca="1">IF(CT37="NO",IF(CU37&lt;=Simulation!$K$9,BX37,BY37),"")</f>
        <v/>
      </c>
      <c r="CX37" s="44">
        <f t="shared" ca="1" si="44"/>
        <v>11</v>
      </c>
      <c r="CY37" s="6" t="str">
        <f t="shared" ca="1" si="45"/>
        <v>-</v>
      </c>
      <c r="CZ37" s="44">
        <f t="shared" ca="1" si="46"/>
        <v>17</v>
      </c>
      <c r="DB37" s="44" t="str">
        <f t="shared" ca="1" si="3"/>
        <v/>
      </c>
      <c r="DC37" s="44" t="str">
        <f t="shared" ca="1" si="3"/>
        <v/>
      </c>
      <c r="DD37" s="44" t="str">
        <f t="shared" ca="1" si="3"/>
        <v/>
      </c>
      <c r="DE37" s="44"/>
      <c r="DF37" s="44">
        <f ca="1">IF(DF36&lt;&gt;"",IF(AND(DF36&lt;60*Simulation!$K$8, DF36+DG37&lt;60*Simulation!$K$8),DF36+DG37,""),"")</f>
        <v>400</v>
      </c>
      <c r="DG37" s="44">
        <f ca="1">IF(DF36&lt;&gt;"",IF(AND(EF36&lt;&gt;"", DH36=EF36),RANDBETWEEN(Simulation!$N$6,Simulation!$P$6),RANDBETWEEN(Simulation!$N$5,Simulation!$P$5)),"")</f>
        <v>10</v>
      </c>
      <c r="DH37" s="44">
        <f t="shared" ca="1" si="73"/>
        <v>8</v>
      </c>
      <c r="DI37" s="44">
        <f t="shared" ca="1" si="47"/>
        <v>1</v>
      </c>
      <c r="DJ37" s="27">
        <f t="shared" ca="1" si="48"/>
        <v>0.36564685118231599</v>
      </c>
      <c r="DK37" s="44">
        <f t="shared" ca="1" si="49"/>
        <v>37</v>
      </c>
      <c r="DL37" s="44" t="str">
        <f ca="1">IF(DF37&lt;&gt;"",VLOOKUP(DK37,'Players Stats'!$C$88:$D$127,2),"")</f>
        <v>Shooting Guard</v>
      </c>
      <c r="DM37" s="44" t="str">
        <f ca="1">IF(DF37&lt;&gt;"",VLOOKUP(DK37,'Players Stats'!$C$88:$E$127,3),"")</f>
        <v>Tony Parker</v>
      </c>
      <c r="DN37" s="27">
        <f t="shared" ca="1" si="50"/>
        <v>0.12717703610097464</v>
      </c>
      <c r="DO37" s="44">
        <f ca="1">IF(DF37&lt;&gt;"",VLOOKUP(Final!DK37-5*(Final!DH37-1),'Players Stats'!$B$136:$J$140,1+DI37),"")</f>
        <v>5.305E-2</v>
      </c>
      <c r="DP37" s="44" t="str">
        <f t="shared" ca="1" si="74"/>
        <v>NO</v>
      </c>
      <c r="DQ37" s="27">
        <f t="shared" ca="1" si="51"/>
        <v>0.64516835140817097</v>
      </c>
      <c r="DR37" s="44">
        <f ca="1">IF(DF37&lt;&gt;"",IF(DP37="NO",VLOOKUP(DK37,'Players Stats'!$C$88:$I$127,7),""),"")</f>
        <v>6.2111801242236017E-2</v>
      </c>
      <c r="DS37" s="44">
        <f t="shared" ca="1" si="75"/>
        <v>2</v>
      </c>
      <c r="DT37" s="27">
        <f t="shared" ca="1" si="52"/>
        <v>0.34941574550280163</v>
      </c>
      <c r="DU37" s="44">
        <f ca="1">IF(DP37="NO",VLOOKUP(DK37,'Players Stats'!$C$88:$H$127,7-Final!DS37),"")</f>
        <v>0.52200000000000002</v>
      </c>
      <c r="DV37" s="44">
        <f t="shared" ca="1" si="76"/>
        <v>2</v>
      </c>
      <c r="DW37" s="27">
        <f t="shared" ca="1" si="53"/>
        <v>8.7845164212234761E-2</v>
      </c>
      <c r="DX37" s="44" t="str">
        <f ca="1">IF(DW37="","",IF(DW37&lt;=VLOOKUP(DK37,'Players Stats'!$C$88:$L$127,10),"YES","NO"))</f>
        <v>NO</v>
      </c>
      <c r="DY37" s="27" t="str">
        <f t="shared" ca="1" si="54"/>
        <v/>
      </c>
      <c r="DZ37" s="44" t="str">
        <f ca="1">IF(DX37="YES",IF(DY37&lt;=VLOOKUP(DK37,'Players Stats'!$C$88:$H$127,6),1,0),"")</f>
        <v/>
      </c>
      <c r="EA37" s="27" t="str">
        <f t="shared" ca="1" si="55"/>
        <v/>
      </c>
      <c r="EB37" s="44" t="str">
        <f ca="1">IF(AND(DX37="YES",EA37&lt;&gt;""),IF(EA37&lt;=VLOOKUP(DK37,'Players Stats'!$C$88:$H$127,6),1,0),"")</f>
        <v/>
      </c>
      <c r="EC37" s="27" t="str">
        <f t="shared" ca="1" si="56"/>
        <v/>
      </c>
      <c r="ED37" s="44" t="str">
        <f ca="1">IF(EC37="","",IF(EC37&lt;=Simulation!$K$7,"YES","NO"))</f>
        <v/>
      </c>
      <c r="EE37" s="27" t="str">
        <f t="shared" ca="1" si="57"/>
        <v/>
      </c>
      <c r="EF37" s="44" t="str">
        <f ca="1">IF(ED37="NO",IF(EE37&lt;=Simulation!$K$9,DH37,DI37),"")</f>
        <v/>
      </c>
      <c r="EH37" s="44">
        <f t="shared" ca="1" si="58"/>
        <v>15</v>
      </c>
      <c r="EI37" s="6" t="str">
        <f t="shared" ca="1" si="59"/>
        <v>-</v>
      </c>
      <c r="EJ37" s="44">
        <f t="shared" ca="1" si="60"/>
        <v>10</v>
      </c>
      <c r="EL37" s="44" t="str">
        <f t="shared" ca="1" si="4"/>
        <v/>
      </c>
      <c r="EM37" s="44" t="str">
        <f t="shared" ca="1" si="4"/>
        <v/>
      </c>
      <c r="EN37" s="44" t="str">
        <f t="shared" ca="1" si="4"/>
        <v/>
      </c>
    </row>
    <row r="38" spans="2:144">
      <c r="B38" s="44">
        <f ca="1">IF(B37&lt;&gt;"",IF(AND(B37&lt;60*Simulation!$K$8, B37+C38&lt;60*Simulation!$K$8),B37+C38,""),"")</f>
        <v>415</v>
      </c>
      <c r="C38" s="44">
        <f ca="1">IF(B37&lt;&gt;"",IF(AND(AB37&lt;&gt;"", D37=AB37),RANDBETWEEN(Simulation!$N$6,Simulation!$P$6),RANDBETWEEN(Simulation!$N$5,Simulation!$P$5)),"")</f>
        <v>19</v>
      </c>
      <c r="D38" s="44">
        <f t="shared" ca="1" si="61"/>
        <v>1</v>
      </c>
      <c r="E38" s="44">
        <f t="shared" ca="1" si="5"/>
        <v>8</v>
      </c>
      <c r="F38" s="27">
        <f t="shared" ca="1" si="6"/>
        <v>0.79566079737114725</v>
      </c>
      <c r="G38" s="44">
        <f t="shared" ca="1" si="7"/>
        <v>4</v>
      </c>
      <c r="H38" s="44" t="str">
        <f ca="1">IF(B38&lt;&gt;"",VLOOKUP(G38,'Players Stats'!$C$88:$D$127,2),"")</f>
        <v>Power Forward</v>
      </c>
      <c r="I38" s="44" t="str">
        <f ca="1">IF(B38&lt;&gt;"",VLOOKUP(G38,'Players Stats'!$C$88:$E$127,3),"")</f>
        <v>Shane Battier</v>
      </c>
      <c r="J38" s="27">
        <f t="shared" ca="1" si="8"/>
        <v>0.7900356795829272</v>
      </c>
      <c r="K38" s="44">
        <f ca="1">IF(B38&lt;&gt;"",VLOOKUP(Final!G38-5*(Final!D38-1),'Players Stats'!$B$136:$J$140,1+E38),"")</f>
        <v>0.14340000000000003</v>
      </c>
      <c r="L38" s="44" t="str">
        <f t="shared" ca="1" si="62"/>
        <v>NO</v>
      </c>
      <c r="M38" s="27">
        <f t="shared" ca="1" si="9"/>
        <v>0.72899240868870985</v>
      </c>
      <c r="N38" s="44">
        <f ca="1">IF(B38&lt;&gt;"",IF(L38="NO",VLOOKUP(G38,'Players Stats'!$C$88:$I$127,7),""),"")</f>
        <v>0.46808510638297873</v>
      </c>
      <c r="O38" s="44">
        <f t="shared" ca="1" si="63"/>
        <v>2</v>
      </c>
      <c r="P38" s="27">
        <f t="shared" ca="1" si="10"/>
        <v>0.68247431692011795</v>
      </c>
      <c r="Q38" s="44">
        <f ca="1">IF(L38="NO",VLOOKUP(G38,'Players Stats'!$C$88:$H$127,7-Final!O38),"")</f>
        <v>0.42</v>
      </c>
      <c r="R38" s="44">
        <f t="shared" ca="1" si="64"/>
        <v>0</v>
      </c>
      <c r="S38" s="27">
        <f t="shared" ca="1" si="11"/>
        <v>0.47973816918203382</v>
      </c>
      <c r="T38" s="44" t="str">
        <f ca="1">IF(S38="","",IF(S38&lt;=VLOOKUP(G38,'Players Stats'!$C$88:$L$127,10),"YES","NO"))</f>
        <v>NO</v>
      </c>
      <c r="U38" s="27" t="str">
        <f t="shared" ca="1" si="12"/>
        <v/>
      </c>
      <c r="V38" s="44" t="str">
        <f ca="1">IF(T38="YES",IF(U38&lt;=VLOOKUP(G38,'Players Stats'!$C$88:$H$127,6),1,0),"")</f>
        <v/>
      </c>
      <c r="W38" s="27" t="str">
        <f t="shared" ca="1" si="13"/>
        <v/>
      </c>
      <c r="X38" s="44" t="str">
        <f ca="1">IF(AND(T38="YES",W38&lt;&gt;""),IF(W38&lt;=VLOOKUP(G38,'Players Stats'!$C$88:$H$127,6),1,0),"")</f>
        <v/>
      </c>
      <c r="Y38" s="27">
        <f t="shared" ca="1" si="14"/>
        <v>0.92489627622693993</v>
      </c>
      <c r="Z38" s="44" t="str">
        <f ca="1">IF(Y38="","",IF(Y38&lt;=Simulation!$K$7,"YES","NO"))</f>
        <v>NO</v>
      </c>
      <c r="AA38" s="27">
        <f t="shared" ca="1" si="15"/>
        <v>0.26926429911164851</v>
      </c>
      <c r="AB38" s="44">
        <f ca="1">IF(Z38="NO",IF(AA38&lt;=Simulation!$K$9,D38,E38),"")</f>
        <v>1</v>
      </c>
      <c r="AD38" s="44">
        <f t="shared" ca="1" si="16"/>
        <v>18</v>
      </c>
      <c r="AE38" s="6" t="str">
        <f t="shared" ca="1" si="17"/>
        <v>-</v>
      </c>
      <c r="AF38" s="44">
        <f t="shared" ca="1" si="18"/>
        <v>6</v>
      </c>
      <c r="AH38" s="44" t="str">
        <f t="shared" ca="1" si="77"/>
        <v/>
      </c>
      <c r="AI38" s="44" t="str">
        <f t="shared" ca="1" si="77"/>
        <v/>
      </c>
      <c r="AJ38" s="44" t="str">
        <f t="shared" ca="1" si="77"/>
        <v/>
      </c>
      <c r="AL38" s="44">
        <f ca="1">IF(AL37&lt;&gt;"",IF(AND(AL37&lt;60*Simulation!$K$8, AL37+AM38&lt;60*Simulation!$K$8),AL37+AM38,""),"")</f>
        <v>400</v>
      </c>
      <c r="AM38" s="44">
        <f ca="1">IF(AL37&lt;&gt;"",IF(AND(BL37&lt;&gt;"", AN37=BL37),RANDBETWEEN(Simulation!$N$6,Simulation!$P$6),RANDBETWEEN(Simulation!$N$5,Simulation!$P$5)),"")</f>
        <v>16</v>
      </c>
      <c r="AN38" s="44">
        <f t="shared" ca="1" si="65"/>
        <v>8</v>
      </c>
      <c r="AO38" s="44">
        <f t="shared" ca="1" si="19"/>
        <v>1</v>
      </c>
      <c r="AP38" s="27">
        <f t="shared" ca="1" si="20"/>
        <v>0.58087792933995064</v>
      </c>
      <c r="AQ38" s="44">
        <f t="shared" ca="1" si="21"/>
        <v>38</v>
      </c>
      <c r="AR38" s="44" t="str">
        <f ca="1">IF(AL38&lt;&gt;"",VLOOKUP(AQ38,'Players Stats'!$C$88:$D$127,2),"")</f>
        <v>Small Forward</v>
      </c>
      <c r="AS38" s="44" t="str">
        <f ca="1">IF(AL38&lt;&gt;"",VLOOKUP(AQ38,'Players Stats'!$C$88:$E$127,3),"")</f>
        <v>Kawhi Leonard</v>
      </c>
      <c r="AT38" s="27">
        <f t="shared" ca="1" si="22"/>
        <v>1.4873801160533273E-2</v>
      </c>
      <c r="AU38" s="44">
        <f ca="1">IF(AL38&lt;&gt;"",VLOOKUP(Final!AQ38-5*(Final!AN38-1),'Players Stats'!$B$136:$J$140,1+AO38),"")</f>
        <v>0.12745000000000001</v>
      </c>
      <c r="AV38" s="44" t="str">
        <f t="shared" ca="1" si="66"/>
        <v>YES</v>
      </c>
      <c r="AW38" s="27" t="str">
        <f t="shared" ca="1" si="23"/>
        <v/>
      </c>
      <c r="AX38" s="44" t="str">
        <f ca="1">IF(AL38&lt;&gt;"",IF(AV38="NO",VLOOKUP(AQ38,'Players Stats'!$C$88:$I$127,7),""),"")</f>
        <v/>
      </c>
      <c r="AY38" s="44" t="str">
        <f t="shared" ca="1" si="67"/>
        <v/>
      </c>
      <c r="AZ38" s="27" t="str">
        <f t="shared" ca="1" si="24"/>
        <v/>
      </c>
      <c r="BA38" s="44" t="str">
        <f ca="1">IF(AV38="NO",VLOOKUP(AQ38,'Players Stats'!$C$88:$H$127,7-Final!AY38),"")</f>
        <v/>
      </c>
      <c r="BB38" s="44" t="str">
        <f t="shared" ca="1" si="68"/>
        <v/>
      </c>
      <c r="BC38" s="27" t="str">
        <f t="shared" ca="1" si="25"/>
        <v/>
      </c>
      <c r="BD38" s="44" t="str">
        <f ca="1">IF(BC38="","",IF(BC38&lt;=VLOOKUP(AQ38,'Players Stats'!$C$88:$L$127,10),"YES","NO"))</f>
        <v/>
      </c>
      <c r="BE38" s="27" t="str">
        <f t="shared" ca="1" si="26"/>
        <v/>
      </c>
      <c r="BF38" s="44" t="str">
        <f ca="1">IF(BD38="YES",IF(BE38&lt;=VLOOKUP(AQ38,'Players Stats'!$C$88:$H$127,6),1,0),"")</f>
        <v/>
      </c>
      <c r="BG38" s="27" t="str">
        <f t="shared" ca="1" si="27"/>
        <v/>
      </c>
      <c r="BH38" s="44" t="str">
        <f ca="1">IF(AND(BD38="YES",BG38&lt;&gt;""),IF(BG38&lt;=VLOOKUP(AQ38,'Players Stats'!$C$88:$H$127,6),1,0),"")</f>
        <v/>
      </c>
      <c r="BI38" s="27" t="str">
        <f t="shared" ca="1" si="28"/>
        <v/>
      </c>
      <c r="BJ38" s="44" t="str">
        <f ca="1">IF(BI38="","",IF(BI38&lt;=Simulation!$K$7,"YES","NO"))</f>
        <v/>
      </c>
      <c r="BK38" s="27" t="str">
        <f t="shared" ca="1" si="29"/>
        <v/>
      </c>
      <c r="BL38" s="44" t="str">
        <f ca="1">IF(BJ38="NO",IF(BK38&lt;=Simulation!$K$9,AN38,AO38),"")</f>
        <v/>
      </c>
      <c r="BN38" s="44">
        <f t="shared" ca="1" si="30"/>
        <v>18</v>
      </c>
      <c r="BO38" s="6" t="str">
        <f t="shared" ca="1" si="31"/>
        <v>-</v>
      </c>
      <c r="BP38" s="44">
        <f t="shared" ca="1" si="32"/>
        <v>10</v>
      </c>
      <c r="BR38" s="44" t="str">
        <f t="shared" ca="1" si="2"/>
        <v/>
      </c>
      <c r="BS38" s="44" t="str">
        <f t="shared" ca="1" si="2"/>
        <v/>
      </c>
      <c r="BT38" s="44" t="str">
        <f t="shared" ca="1" si="2"/>
        <v/>
      </c>
      <c r="BU38" s="44"/>
      <c r="BV38" s="44">
        <f ca="1">IF(BV37&lt;&gt;"",IF(AND(BV37&lt;60*Simulation!$K$8, BV37+BW38&lt;60*Simulation!$K$8),BV37+BW38,""),"")</f>
        <v>435</v>
      </c>
      <c r="BW38" s="44">
        <f ca="1">IF(BV37&lt;&gt;"",IF(AND(CV37&lt;&gt;"", BX37=CV37),RANDBETWEEN(Simulation!$N$6,Simulation!$P$6),RANDBETWEEN(Simulation!$N$5,Simulation!$P$5)),"")</f>
        <v>14</v>
      </c>
      <c r="BX38" s="44">
        <f t="shared" ca="1" si="69"/>
        <v>8</v>
      </c>
      <c r="BY38" s="44">
        <f t="shared" ca="1" si="33"/>
        <v>1</v>
      </c>
      <c r="BZ38" s="27">
        <f t="shared" ca="1" si="34"/>
        <v>0.67788591801063214</v>
      </c>
      <c r="CA38" s="44">
        <f t="shared" ca="1" si="35"/>
        <v>39</v>
      </c>
      <c r="CB38" s="44" t="str">
        <f ca="1">IF(BV38&lt;&gt;"",VLOOKUP(CA38,'Players Stats'!$C$88:$D$127,2),"")</f>
        <v>Power Forward</v>
      </c>
      <c r="CC38" s="44" t="str">
        <f ca="1">IF(BV38&lt;&gt;"",VLOOKUP(CA38,'Players Stats'!$C$88:$E$127,3),"")</f>
        <v>Tim Duncan</v>
      </c>
      <c r="CD38" s="27">
        <f t="shared" ca="1" si="36"/>
        <v>0.89069436310079708</v>
      </c>
      <c r="CE38" s="44">
        <f ca="1">IF(BV38&lt;&gt;"",VLOOKUP(Final!CA38-5*(Final!BX38-1),'Players Stats'!$B$136:$J$140,1+BY38),"")</f>
        <v>6.59E-2</v>
      </c>
      <c r="CF38" s="44" t="str">
        <f t="shared" ca="1" si="70"/>
        <v>NO</v>
      </c>
      <c r="CG38" s="27">
        <f t="shared" ca="1" si="37"/>
        <v>3.4857631277931178E-2</v>
      </c>
      <c r="CH38" s="44">
        <f ca="1">IF(BV38&lt;&gt;"",IF(CF38="NO",VLOOKUP(CA38,'Players Stats'!$C$88:$I$127,7),""),"")</f>
        <v>7.0422535211267616E-3</v>
      </c>
      <c r="CI38" s="44">
        <f t="shared" ca="1" si="71"/>
        <v>2</v>
      </c>
      <c r="CJ38" s="27">
        <f t="shared" ca="1" si="38"/>
        <v>0.20102085908035183</v>
      </c>
      <c r="CK38" s="44">
        <f ca="1">IF(CF38="NO",VLOOKUP(CA38,'Players Stats'!$C$88:$H$127,7-Final!CI38),"")</f>
        <v>0.502</v>
      </c>
      <c r="CL38" s="44">
        <f t="shared" ca="1" si="72"/>
        <v>2</v>
      </c>
      <c r="CM38" s="27">
        <f t="shared" ca="1" si="39"/>
        <v>0.73572615618401371</v>
      </c>
      <c r="CN38" s="44" t="str">
        <f ca="1">IF(CM38="","",IF(CM38&lt;=VLOOKUP(CA38,'Players Stats'!$C$88:$L$127,10),"YES","NO"))</f>
        <v>NO</v>
      </c>
      <c r="CO38" s="27" t="str">
        <f t="shared" ca="1" si="40"/>
        <v/>
      </c>
      <c r="CP38" s="44" t="str">
        <f ca="1">IF(CN38="YES",IF(CO38&lt;=VLOOKUP(CA38,'Players Stats'!$C$88:$H$127,6),1,0),"")</f>
        <v/>
      </c>
      <c r="CQ38" s="27" t="str">
        <f t="shared" ca="1" si="41"/>
        <v/>
      </c>
      <c r="CR38" s="44" t="str">
        <f ca="1">IF(AND(CN38="YES",CQ38&lt;&gt;""),IF(CQ38&lt;=VLOOKUP(CA38,'Players Stats'!$C$88:$H$127,6),1,0),"")</f>
        <v/>
      </c>
      <c r="CS38" s="27" t="str">
        <f t="shared" ca="1" si="42"/>
        <v/>
      </c>
      <c r="CT38" s="44" t="str">
        <f ca="1">IF(CS38="","",IF(CS38&lt;=Simulation!$K$7,"YES","NO"))</f>
        <v/>
      </c>
      <c r="CU38" s="27" t="str">
        <f t="shared" ca="1" si="43"/>
        <v/>
      </c>
      <c r="CV38" s="44" t="str">
        <f ca="1">IF(CT38="NO",IF(CU38&lt;=Simulation!$K$9,BX38,BY38),"")</f>
        <v/>
      </c>
      <c r="CX38" s="44">
        <f t="shared" ca="1" si="44"/>
        <v>11</v>
      </c>
      <c r="CY38" s="6" t="str">
        <f t="shared" ca="1" si="45"/>
        <v>-</v>
      </c>
      <c r="CZ38" s="44">
        <f t="shared" ca="1" si="46"/>
        <v>19</v>
      </c>
      <c r="DB38" s="44" t="str">
        <f t="shared" ca="1" si="3"/>
        <v/>
      </c>
      <c r="DC38" s="44" t="str">
        <f t="shared" ca="1" si="3"/>
        <v/>
      </c>
      <c r="DD38" s="44" t="str">
        <f t="shared" ca="1" si="3"/>
        <v/>
      </c>
      <c r="DE38" s="44"/>
      <c r="DF38" s="44">
        <f ca="1">IF(DF37&lt;&gt;"",IF(AND(DF37&lt;60*Simulation!$K$8, DF37+DG38&lt;60*Simulation!$K$8),DF37+DG38,""),"")</f>
        <v>423</v>
      </c>
      <c r="DG38" s="44">
        <f ca="1">IF(DF37&lt;&gt;"",IF(AND(EF37&lt;&gt;"", DH37=EF37),RANDBETWEEN(Simulation!$N$6,Simulation!$P$6),RANDBETWEEN(Simulation!$N$5,Simulation!$P$5)),"")</f>
        <v>23</v>
      </c>
      <c r="DH38" s="44">
        <f t="shared" ca="1" si="73"/>
        <v>1</v>
      </c>
      <c r="DI38" s="44">
        <f t="shared" ca="1" si="47"/>
        <v>8</v>
      </c>
      <c r="DJ38" s="27">
        <f t="shared" ca="1" si="48"/>
        <v>0.9838473322951472</v>
      </c>
      <c r="DK38" s="44">
        <f t="shared" ca="1" si="49"/>
        <v>5</v>
      </c>
      <c r="DL38" s="44" t="str">
        <f ca="1">IF(DF38&lt;&gt;"",VLOOKUP(DK38,'Players Stats'!$C$88:$D$127,2),"")</f>
        <v>Center</v>
      </c>
      <c r="DM38" s="44" t="str">
        <f ca="1">IF(DF38&lt;&gt;"",VLOOKUP(DK38,'Players Stats'!$C$88:$E$127,3),"")</f>
        <v>Chris Bosh</v>
      </c>
      <c r="DN38" s="27">
        <f t="shared" ca="1" si="50"/>
        <v>0.12160443553231881</v>
      </c>
      <c r="DO38" s="44">
        <f ca="1">IF(DF38&lt;&gt;"",VLOOKUP(Final!DK38-5*(Final!DH38-1),'Players Stats'!$B$136:$J$140,1+DI38),"")</f>
        <v>9.6400000000000013E-2</v>
      </c>
      <c r="DP38" s="44" t="str">
        <f t="shared" ca="1" si="74"/>
        <v>NO</v>
      </c>
      <c r="DQ38" s="27">
        <f t="shared" ca="1" si="51"/>
        <v>0.52852724421884012</v>
      </c>
      <c r="DR38" s="44">
        <f ca="1">IF(DF38&lt;&gt;"",IF(DP38="NO",VLOOKUP(DK38,'Players Stats'!$C$88:$I$127,7),""),"")</f>
        <v>7.5187969924812026E-2</v>
      </c>
      <c r="DS38" s="44">
        <f t="shared" ca="1" si="75"/>
        <v>2</v>
      </c>
      <c r="DT38" s="27">
        <f t="shared" ca="1" si="52"/>
        <v>0.9251824418563267</v>
      </c>
      <c r="DU38" s="44">
        <f ca="1">IF(DP38="NO",VLOOKUP(DK38,'Players Stats'!$C$88:$H$127,7-Final!DS38),"")</f>
        <v>0.53500000000000003</v>
      </c>
      <c r="DV38" s="44">
        <f t="shared" ca="1" si="76"/>
        <v>0</v>
      </c>
      <c r="DW38" s="27">
        <f t="shared" ca="1" si="53"/>
        <v>0.21957660924411382</v>
      </c>
      <c r="DX38" s="44" t="str">
        <f ca="1">IF(DW38="","",IF(DW38&lt;=VLOOKUP(DK38,'Players Stats'!$C$88:$L$127,10),"YES","NO"))</f>
        <v>NO</v>
      </c>
      <c r="DY38" s="27" t="str">
        <f t="shared" ca="1" si="54"/>
        <v/>
      </c>
      <c r="DZ38" s="44" t="str">
        <f ca="1">IF(DX38="YES",IF(DY38&lt;=VLOOKUP(DK38,'Players Stats'!$C$88:$H$127,6),1,0),"")</f>
        <v/>
      </c>
      <c r="EA38" s="27" t="str">
        <f t="shared" ca="1" si="55"/>
        <v/>
      </c>
      <c r="EB38" s="44" t="str">
        <f ca="1">IF(AND(DX38="YES",EA38&lt;&gt;""),IF(EA38&lt;=VLOOKUP(DK38,'Players Stats'!$C$88:$H$127,6),1,0),"")</f>
        <v/>
      </c>
      <c r="EC38" s="27">
        <f t="shared" ca="1" si="56"/>
        <v>0.21114324608474133</v>
      </c>
      <c r="ED38" s="44" t="str">
        <f ca="1">IF(EC38="","",IF(EC38&lt;=Simulation!$K$7,"YES","NO"))</f>
        <v>NO</v>
      </c>
      <c r="EE38" s="27">
        <f t="shared" ca="1" si="57"/>
        <v>0.74110710764029508</v>
      </c>
      <c r="EF38" s="44">
        <f ca="1">IF(ED38="NO",IF(EE38&lt;=Simulation!$K$9,DH38,DI38),"")</f>
        <v>8</v>
      </c>
      <c r="EH38" s="44">
        <f t="shared" ca="1" si="58"/>
        <v>15</v>
      </c>
      <c r="EI38" s="6" t="str">
        <f t="shared" ca="1" si="59"/>
        <v>-</v>
      </c>
      <c r="EJ38" s="44">
        <f t="shared" ca="1" si="60"/>
        <v>10</v>
      </c>
      <c r="EL38" s="44" t="str">
        <f t="shared" ca="1" si="4"/>
        <v/>
      </c>
      <c r="EM38" s="44" t="str">
        <f t="shared" ca="1" si="4"/>
        <v/>
      </c>
      <c r="EN38" s="44" t="str">
        <f t="shared" ca="1" si="4"/>
        <v/>
      </c>
    </row>
    <row r="39" spans="2:144">
      <c r="B39" s="44">
        <f ca="1">IF(B38&lt;&gt;"",IF(AND(B38&lt;60*Simulation!$K$8, B38+C39&lt;60*Simulation!$K$8),B38+C39,""),"")</f>
        <v>439</v>
      </c>
      <c r="C39" s="44">
        <f ca="1">IF(B38&lt;&gt;"",IF(AND(AB38&lt;&gt;"", D38=AB38),RANDBETWEEN(Simulation!$N$6,Simulation!$P$6),RANDBETWEEN(Simulation!$N$5,Simulation!$P$5)),"")</f>
        <v>24</v>
      </c>
      <c r="D39" s="44">
        <f t="shared" ca="1" si="61"/>
        <v>1</v>
      </c>
      <c r="E39" s="44">
        <f t="shared" ca="1" si="5"/>
        <v>8</v>
      </c>
      <c r="F39" s="27">
        <f t="shared" ca="1" si="6"/>
        <v>0.65727475171355776</v>
      </c>
      <c r="G39" s="44">
        <f t="shared" ca="1" si="7"/>
        <v>4</v>
      </c>
      <c r="H39" s="44" t="str">
        <f ca="1">IF(B39&lt;&gt;"",VLOOKUP(G39,'Players Stats'!$C$88:$D$127,2),"")</f>
        <v>Power Forward</v>
      </c>
      <c r="I39" s="44" t="str">
        <f ca="1">IF(B39&lt;&gt;"",VLOOKUP(G39,'Players Stats'!$C$88:$E$127,3),"")</f>
        <v>Shane Battier</v>
      </c>
      <c r="J39" s="27">
        <f t="shared" ca="1" si="8"/>
        <v>0.60844442139963473</v>
      </c>
      <c r="K39" s="44">
        <f ca="1">IF(B39&lt;&gt;"",VLOOKUP(Final!G39-5*(Final!D39-1),'Players Stats'!$B$136:$J$140,1+E39),"")</f>
        <v>0.14340000000000003</v>
      </c>
      <c r="L39" s="44" t="str">
        <f t="shared" ca="1" si="62"/>
        <v>NO</v>
      </c>
      <c r="M39" s="27">
        <f t="shared" ca="1" si="9"/>
        <v>0.53611136208658894</v>
      </c>
      <c r="N39" s="44">
        <f ca="1">IF(B39&lt;&gt;"",IF(L39="NO",VLOOKUP(G39,'Players Stats'!$C$88:$I$127,7),""),"")</f>
        <v>0.46808510638297873</v>
      </c>
      <c r="O39" s="44">
        <f t="shared" ca="1" si="63"/>
        <v>2</v>
      </c>
      <c r="P39" s="27">
        <f t="shared" ca="1" si="10"/>
        <v>0.46080502932001788</v>
      </c>
      <c r="Q39" s="44">
        <f ca="1">IF(L39="NO",VLOOKUP(G39,'Players Stats'!$C$88:$H$127,7-Final!O39),"")</f>
        <v>0.42</v>
      </c>
      <c r="R39" s="44">
        <f t="shared" ca="1" si="64"/>
        <v>0</v>
      </c>
      <c r="S39" s="27">
        <f t="shared" ca="1" si="11"/>
        <v>0.85790558531389594</v>
      </c>
      <c r="T39" s="44" t="str">
        <f ca="1">IF(S39="","",IF(S39&lt;=VLOOKUP(G39,'Players Stats'!$C$88:$L$127,10),"YES","NO"))</f>
        <v>NO</v>
      </c>
      <c r="U39" s="27" t="str">
        <f t="shared" ca="1" si="12"/>
        <v/>
      </c>
      <c r="V39" s="44" t="str">
        <f ca="1">IF(T39="YES",IF(U39&lt;=VLOOKUP(G39,'Players Stats'!$C$88:$H$127,6),1,0),"")</f>
        <v/>
      </c>
      <c r="W39" s="27" t="str">
        <f t="shared" ca="1" si="13"/>
        <v/>
      </c>
      <c r="X39" s="44" t="str">
        <f ca="1">IF(AND(T39="YES",W39&lt;&gt;""),IF(W39&lt;=VLOOKUP(G39,'Players Stats'!$C$88:$H$127,6),1,0),"")</f>
        <v/>
      </c>
      <c r="Y39" s="27">
        <f t="shared" ca="1" si="14"/>
        <v>0.93835336738384079</v>
      </c>
      <c r="Z39" s="44" t="str">
        <f ca="1">IF(Y39="","",IF(Y39&lt;=Simulation!$K$7,"YES","NO"))</f>
        <v>NO</v>
      </c>
      <c r="AA39" s="27">
        <f t="shared" ca="1" si="15"/>
        <v>0.69230209561624867</v>
      </c>
      <c r="AB39" s="44">
        <f ca="1">IF(Z39="NO",IF(AA39&lt;=Simulation!$K$9,D39,E39),"")</f>
        <v>8</v>
      </c>
      <c r="AD39" s="44">
        <f t="shared" ca="1" si="16"/>
        <v>18</v>
      </c>
      <c r="AE39" s="6" t="str">
        <f t="shared" ca="1" si="17"/>
        <v>-</v>
      </c>
      <c r="AF39" s="44">
        <f t="shared" ca="1" si="18"/>
        <v>6</v>
      </c>
      <c r="AH39" s="44" t="str">
        <f t="shared" ca="1" si="77"/>
        <v/>
      </c>
      <c r="AI39" s="44" t="str">
        <f t="shared" ca="1" si="77"/>
        <v/>
      </c>
      <c r="AJ39" s="44" t="str">
        <f t="shared" ca="1" si="77"/>
        <v/>
      </c>
      <c r="AL39" s="44">
        <f ca="1">IF(AL38&lt;&gt;"",IF(AND(AL38&lt;60*Simulation!$K$8, AL38+AM39&lt;60*Simulation!$K$8),AL38+AM39,""),"")</f>
        <v>424</v>
      </c>
      <c r="AM39" s="44">
        <f ca="1">IF(AL38&lt;&gt;"",IF(AND(BL38&lt;&gt;"", AN38=BL38),RANDBETWEEN(Simulation!$N$6,Simulation!$P$6),RANDBETWEEN(Simulation!$N$5,Simulation!$P$5)),"")</f>
        <v>24</v>
      </c>
      <c r="AN39" s="44">
        <f t="shared" ca="1" si="65"/>
        <v>1</v>
      </c>
      <c r="AO39" s="44">
        <f t="shared" ca="1" si="19"/>
        <v>8</v>
      </c>
      <c r="AP39" s="27">
        <f t="shared" ca="1" si="20"/>
        <v>0.3915603369420475</v>
      </c>
      <c r="AQ39" s="44">
        <f t="shared" ca="1" si="21"/>
        <v>2</v>
      </c>
      <c r="AR39" s="44" t="str">
        <f ca="1">IF(AL39&lt;&gt;"",VLOOKUP(AQ39,'Players Stats'!$C$88:$D$127,2),"")</f>
        <v>Shooting Guard</v>
      </c>
      <c r="AS39" s="44" t="str">
        <f ca="1">IF(AL39&lt;&gt;"",VLOOKUP(AQ39,'Players Stats'!$C$88:$E$127,3),"")</f>
        <v>Ray Allen</v>
      </c>
      <c r="AT39" s="27">
        <f t="shared" ca="1" si="22"/>
        <v>0.11164667668701389</v>
      </c>
      <c r="AU39" s="44">
        <f ca="1">IF(AL39&lt;&gt;"",VLOOKUP(Final!AQ39-5*(Final!AN39-1),'Players Stats'!$B$136:$J$140,1+AO39),"")</f>
        <v>4.4549999999999999E-2</v>
      </c>
      <c r="AV39" s="44" t="str">
        <f t="shared" ca="1" si="66"/>
        <v>NO</v>
      </c>
      <c r="AW39" s="27">
        <f t="shared" ca="1" si="23"/>
        <v>0.57039289857927611</v>
      </c>
      <c r="AX39" s="44">
        <f ca="1">IF(AL39&lt;&gt;"",IF(AV39="NO",VLOOKUP(AQ39,'Players Stats'!$C$88:$I$127,7),""),"")</f>
        <v>0.33870967741935487</v>
      </c>
      <c r="AY39" s="44">
        <f t="shared" ca="1" si="67"/>
        <v>2</v>
      </c>
      <c r="AZ39" s="27">
        <f t="shared" ca="1" si="24"/>
        <v>0.32451739567518445</v>
      </c>
      <c r="BA39" s="44">
        <f ca="1">IF(AV39="NO",VLOOKUP(AQ39,'Players Stats'!$C$88:$H$127,7-Final!AY39),"")</f>
        <v>0.44900000000000001</v>
      </c>
      <c r="BB39" s="44">
        <f t="shared" ca="1" si="68"/>
        <v>2</v>
      </c>
      <c r="BC39" s="27">
        <f t="shared" ca="1" si="25"/>
        <v>4.9957957817001852E-2</v>
      </c>
      <c r="BD39" s="44" t="str">
        <f ca="1">IF(BC39="","",IF(BC39&lt;=VLOOKUP(AQ39,'Players Stats'!$C$88:$L$127,10),"YES","NO"))</f>
        <v>NO</v>
      </c>
      <c r="BE39" s="27" t="str">
        <f t="shared" ca="1" si="26"/>
        <v/>
      </c>
      <c r="BF39" s="44" t="str">
        <f ca="1">IF(BD39="YES",IF(BE39&lt;=VLOOKUP(AQ39,'Players Stats'!$C$88:$H$127,6),1,0),"")</f>
        <v/>
      </c>
      <c r="BG39" s="27" t="str">
        <f t="shared" ca="1" si="27"/>
        <v/>
      </c>
      <c r="BH39" s="44" t="str">
        <f ca="1">IF(AND(BD39="YES",BG39&lt;&gt;""),IF(BG39&lt;=VLOOKUP(AQ39,'Players Stats'!$C$88:$H$127,6),1,0),"")</f>
        <v/>
      </c>
      <c r="BI39" s="27" t="str">
        <f t="shared" ca="1" si="28"/>
        <v/>
      </c>
      <c r="BJ39" s="44" t="str">
        <f ca="1">IF(BI39="","",IF(BI39&lt;=Simulation!$K$7,"YES","NO"))</f>
        <v/>
      </c>
      <c r="BK39" s="27" t="str">
        <f t="shared" ca="1" si="29"/>
        <v/>
      </c>
      <c r="BL39" s="44" t="str">
        <f ca="1">IF(BJ39="NO",IF(BK39&lt;=Simulation!$K$9,AN39,AO39),"")</f>
        <v/>
      </c>
      <c r="BN39" s="44">
        <f t="shared" ca="1" si="30"/>
        <v>20</v>
      </c>
      <c r="BO39" s="6" t="str">
        <f t="shared" ca="1" si="31"/>
        <v>-</v>
      </c>
      <c r="BP39" s="44">
        <f t="shared" ca="1" si="32"/>
        <v>10</v>
      </c>
      <c r="BR39" s="44" t="str">
        <f t="shared" ca="1" si="2"/>
        <v/>
      </c>
      <c r="BS39" s="44" t="str">
        <f t="shared" ca="1" si="2"/>
        <v/>
      </c>
      <c r="BT39" s="44" t="str">
        <f t="shared" ca="1" si="2"/>
        <v/>
      </c>
      <c r="BU39" s="44"/>
      <c r="BV39" s="44">
        <f ca="1">IF(BV38&lt;&gt;"",IF(AND(BV38&lt;60*Simulation!$K$8, BV38+BW39&lt;60*Simulation!$K$8),BV38+BW39,""),"")</f>
        <v>452</v>
      </c>
      <c r="BW39" s="44">
        <f ca="1">IF(BV38&lt;&gt;"",IF(AND(CV38&lt;&gt;"", BX38=CV38),RANDBETWEEN(Simulation!$N$6,Simulation!$P$6),RANDBETWEEN(Simulation!$N$5,Simulation!$P$5)),"")</f>
        <v>17</v>
      </c>
      <c r="BX39" s="44">
        <f t="shared" ca="1" si="69"/>
        <v>1</v>
      </c>
      <c r="BY39" s="44">
        <f t="shared" ca="1" si="33"/>
        <v>8</v>
      </c>
      <c r="BZ39" s="27">
        <f t="shared" ca="1" si="34"/>
        <v>0.28386087005098226</v>
      </c>
      <c r="CA39" s="44">
        <f t="shared" ca="1" si="35"/>
        <v>2</v>
      </c>
      <c r="CB39" s="44" t="str">
        <f ca="1">IF(BV39&lt;&gt;"",VLOOKUP(CA39,'Players Stats'!$C$88:$D$127,2),"")</f>
        <v>Shooting Guard</v>
      </c>
      <c r="CC39" s="44" t="str">
        <f ca="1">IF(BV39&lt;&gt;"",VLOOKUP(CA39,'Players Stats'!$C$88:$E$127,3),"")</f>
        <v>Ray Allen</v>
      </c>
      <c r="CD39" s="27">
        <f t="shared" ca="1" si="36"/>
        <v>5.2770695792140332E-2</v>
      </c>
      <c r="CE39" s="44">
        <f ca="1">IF(BV39&lt;&gt;"",VLOOKUP(Final!CA39-5*(Final!BX39-1),'Players Stats'!$B$136:$J$140,1+BY39),"")</f>
        <v>4.4549999999999999E-2</v>
      </c>
      <c r="CF39" s="44" t="str">
        <f t="shared" ca="1" si="70"/>
        <v>NO</v>
      </c>
      <c r="CG39" s="27">
        <f t="shared" ca="1" si="37"/>
        <v>0.39935627519414874</v>
      </c>
      <c r="CH39" s="44">
        <f ca="1">IF(BV39&lt;&gt;"",IF(CF39="NO",VLOOKUP(CA39,'Players Stats'!$C$88:$I$127,7),""),"")</f>
        <v>0.33870967741935487</v>
      </c>
      <c r="CI39" s="44">
        <f t="shared" ca="1" si="71"/>
        <v>2</v>
      </c>
      <c r="CJ39" s="27">
        <f t="shared" ca="1" si="38"/>
        <v>0.87468230803728575</v>
      </c>
      <c r="CK39" s="44">
        <f ca="1">IF(CF39="NO",VLOOKUP(CA39,'Players Stats'!$C$88:$H$127,7-Final!CI39),"")</f>
        <v>0.44900000000000001</v>
      </c>
      <c r="CL39" s="44">
        <f t="shared" ca="1" si="72"/>
        <v>0</v>
      </c>
      <c r="CM39" s="27">
        <f t="shared" ca="1" si="39"/>
        <v>0.88818806777243087</v>
      </c>
      <c r="CN39" s="44" t="str">
        <f ca="1">IF(CM39="","",IF(CM39&lt;=VLOOKUP(CA39,'Players Stats'!$C$88:$L$127,10),"YES","NO"))</f>
        <v>NO</v>
      </c>
      <c r="CO39" s="27" t="str">
        <f t="shared" ca="1" si="40"/>
        <v/>
      </c>
      <c r="CP39" s="44" t="str">
        <f ca="1">IF(CN39="YES",IF(CO39&lt;=VLOOKUP(CA39,'Players Stats'!$C$88:$H$127,6),1,0),"")</f>
        <v/>
      </c>
      <c r="CQ39" s="27" t="str">
        <f t="shared" ca="1" si="41"/>
        <v/>
      </c>
      <c r="CR39" s="44" t="str">
        <f ca="1">IF(AND(CN39="YES",CQ39&lt;&gt;""),IF(CQ39&lt;=VLOOKUP(CA39,'Players Stats'!$C$88:$H$127,6),1,0),"")</f>
        <v/>
      </c>
      <c r="CS39" s="27">
        <f t="shared" ca="1" si="42"/>
        <v>0.50288096189519327</v>
      </c>
      <c r="CT39" s="44" t="str">
        <f ca="1">IF(CS39="","",IF(CS39&lt;=Simulation!$K$7,"YES","NO"))</f>
        <v>NO</v>
      </c>
      <c r="CU39" s="27">
        <f t="shared" ca="1" si="43"/>
        <v>0.89455376629224015</v>
      </c>
      <c r="CV39" s="44">
        <f ca="1">IF(CT39="NO",IF(CU39&lt;=Simulation!$K$9,BX39,BY39),"")</f>
        <v>8</v>
      </c>
      <c r="CX39" s="44">
        <f t="shared" ca="1" si="44"/>
        <v>11</v>
      </c>
      <c r="CY39" s="6" t="str">
        <f t="shared" ca="1" si="45"/>
        <v>-</v>
      </c>
      <c r="CZ39" s="44">
        <f t="shared" ca="1" si="46"/>
        <v>19</v>
      </c>
      <c r="DB39" s="44" t="str">
        <f t="shared" ca="1" si="3"/>
        <v/>
      </c>
      <c r="DC39" s="44" t="str">
        <f t="shared" ca="1" si="3"/>
        <v/>
      </c>
      <c r="DD39" s="44" t="str">
        <f t="shared" ca="1" si="3"/>
        <v/>
      </c>
      <c r="DE39" s="44"/>
      <c r="DF39" s="44">
        <f ca="1">IF(DF38&lt;&gt;"",IF(AND(DF38&lt;60*Simulation!$K$8, DF38+DG39&lt;60*Simulation!$K$8),DF38+DG39,""),"")</f>
        <v>442</v>
      </c>
      <c r="DG39" s="44">
        <f ca="1">IF(DF38&lt;&gt;"",IF(AND(EF38&lt;&gt;"", DH38=EF38),RANDBETWEEN(Simulation!$N$6,Simulation!$P$6),RANDBETWEEN(Simulation!$N$5,Simulation!$P$5)),"")</f>
        <v>19</v>
      </c>
      <c r="DH39" s="44">
        <f t="shared" ca="1" si="73"/>
        <v>8</v>
      </c>
      <c r="DI39" s="44">
        <f t="shared" ca="1" si="47"/>
        <v>1</v>
      </c>
      <c r="DJ39" s="27">
        <f t="shared" ca="1" si="48"/>
        <v>0.95726120156591843</v>
      </c>
      <c r="DK39" s="44">
        <f t="shared" ca="1" si="49"/>
        <v>40</v>
      </c>
      <c r="DL39" s="44" t="str">
        <f ca="1">IF(DF39&lt;&gt;"",VLOOKUP(DK39,'Players Stats'!$C$88:$D$127,2),"")</f>
        <v>Center</v>
      </c>
      <c r="DM39" s="44" t="str">
        <f ca="1">IF(DF39&lt;&gt;"",VLOOKUP(DK39,'Players Stats'!$C$88:$E$127,3),"")</f>
        <v>Tiago Splitter</v>
      </c>
      <c r="DN39" s="27">
        <f t="shared" ca="1" si="50"/>
        <v>0.27356224215481884</v>
      </c>
      <c r="DO39" s="44">
        <f ca="1">IF(DF39&lt;&gt;"",VLOOKUP(Final!DK39-5*(Final!DH39-1),'Players Stats'!$B$136:$J$140,1+DI39),"")</f>
        <v>0.11485000000000001</v>
      </c>
      <c r="DP39" s="44" t="str">
        <f t="shared" ca="1" si="74"/>
        <v>NO</v>
      </c>
      <c r="DQ39" s="27">
        <f t="shared" ca="1" si="51"/>
        <v>0.16665901269105554</v>
      </c>
      <c r="DR39" s="44">
        <f ca="1">IF(DF39&lt;&gt;"",IF(DP39="NO",VLOOKUP(DK39,'Players Stats'!$C$88:$I$127,7),""),"")</f>
        <v>0</v>
      </c>
      <c r="DS39" s="44">
        <f t="shared" ca="1" si="75"/>
        <v>2</v>
      </c>
      <c r="DT39" s="27">
        <f t="shared" ca="1" si="52"/>
        <v>2.6803171023388028E-2</v>
      </c>
      <c r="DU39" s="44">
        <f ca="1">IF(DP39="NO",VLOOKUP(DK39,'Players Stats'!$C$88:$H$127,7-Final!DS39),"")</f>
        <v>0.56000000000000005</v>
      </c>
      <c r="DV39" s="44">
        <f t="shared" ca="1" si="76"/>
        <v>2</v>
      </c>
      <c r="DW39" s="27">
        <f t="shared" ca="1" si="53"/>
        <v>0.78536452209548435</v>
      </c>
      <c r="DX39" s="44" t="str">
        <f ca="1">IF(DW39="","",IF(DW39&lt;=VLOOKUP(DK39,'Players Stats'!$C$88:$L$127,10),"YES","NO"))</f>
        <v>NO</v>
      </c>
      <c r="DY39" s="27" t="str">
        <f t="shared" ca="1" si="54"/>
        <v/>
      </c>
      <c r="DZ39" s="44" t="str">
        <f ca="1">IF(DX39="YES",IF(DY39&lt;=VLOOKUP(DK39,'Players Stats'!$C$88:$H$127,6),1,0),"")</f>
        <v/>
      </c>
      <c r="EA39" s="27" t="str">
        <f t="shared" ca="1" si="55"/>
        <v/>
      </c>
      <c r="EB39" s="44" t="str">
        <f ca="1">IF(AND(DX39="YES",EA39&lt;&gt;""),IF(EA39&lt;=VLOOKUP(DK39,'Players Stats'!$C$88:$H$127,6),1,0),"")</f>
        <v/>
      </c>
      <c r="EC39" s="27" t="str">
        <f t="shared" ca="1" si="56"/>
        <v/>
      </c>
      <c r="ED39" s="44" t="str">
        <f ca="1">IF(EC39="","",IF(EC39&lt;=Simulation!$K$7,"YES","NO"))</f>
        <v/>
      </c>
      <c r="EE39" s="27" t="str">
        <f t="shared" ca="1" si="57"/>
        <v/>
      </c>
      <c r="EF39" s="44" t="str">
        <f ca="1">IF(ED39="NO",IF(EE39&lt;=Simulation!$K$9,DH39,DI39),"")</f>
        <v/>
      </c>
      <c r="EH39" s="44">
        <f t="shared" ca="1" si="58"/>
        <v>15</v>
      </c>
      <c r="EI39" s="6" t="str">
        <f t="shared" ca="1" si="59"/>
        <v>-</v>
      </c>
      <c r="EJ39" s="44">
        <f t="shared" ca="1" si="60"/>
        <v>12</v>
      </c>
      <c r="EL39" s="44" t="str">
        <f t="shared" ca="1" si="4"/>
        <v/>
      </c>
      <c r="EM39" s="44" t="str">
        <f t="shared" ca="1" si="4"/>
        <v/>
      </c>
      <c r="EN39" s="44" t="str">
        <f t="shared" ca="1" si="4"/>
        <v/>
      </c>
    </row>
    <row r="40" spans="2:144">
      <c r="B40" s="44">
        <f ca="1">IF(B39&lt;&gt;"",IF(AND(B39&lt;60*Simulation!$K$8, B39+C40&lt;60*Simulation!$K$8),B39+C40,""),"")</f>
        <v>459</v>
      </c>
      <c r="C40" s="44">
        <f ca="1">IF(B39&lt;&gt;"",IF(AND(AB39&lt;&gt;"", D39=AB39),RANDBETWEEN(Simulation!$N$6,Simulation!$P$6),RANDBETWEEN(Simulation!$N$5,Simulation!$P$5)),"")</f>
        <v>20</v>
      </c>
      <c r="D40" s="44">
        <f t="shared" ca="1" si="61"/>
        <v>8</v>
      </c>
      <c r="E40" s="44">
        <f t="shared" ca="1" si="5"/>
        <v>1</v>
      </c>
      <c r="F40" s="27">
        <f t="shared" ca="1" si="6"/>
        <v>0.4811813514929274</v>
      </c>
      <c r="G40" s="44">
        <f t="shared" ca="1" si="7"/>
        <v>38</v>
      </c>
      <c r="H40" s="44" t="str">
        <f ca="1">IF(B40&lt;&gt;"",VLOOKUP(G40,'Players Stats'!$C$88:$D$127,2),"")</f>
        <v>Small Forward</v>
      </c>
      <c r="I40" s="44" t="str">
        <f ca="1">IF(B40&lt;&gt;"",VLOOKUP(G40,'Players Stats'!$C$88:$E$127,3),"")</f>
        <v>Kawhi Leonard</v>
      </c>
      <c r="J40" s="27">
        <f t="shared" ca="1" si="8"/>
        <v>0.89194080335913717</v>
      </c>
      <c r="K40" s="44">
        <f ca="1">IF(B40&lt;&gt;"",VLOOKUP(Final!G40-5*(Final!D40-1),'Players Stats'!$B$136:$J$140,1+E40),"")</f>
        <v>0.12745000000000001</v>
      </c>
      <c r="L40" s="44" t="str">
        <f t="shared" ca="1" si="62"/>
        <v>NO</v>
      </c>
      <c r="M40" s="27">
        <f t="shared" ca="1" si="9"/>
        <v>0.3510168376496704</v>
      </c>
      <c r="N40" s="44">
        <f ca="1">IF(B40&lt;&gt;"",IF(L40="NO",VLOOKUP(G40,'Players Stats'!$C$88:$I$127,7),""),"")</f>
        <v>0.24793388429752067</v>
      </c>
      <c r="O40" s="44">
        <f t="shared" ca="1" si="63"/>
        <v>2</v>
      </c>
      <c r="P40" s="27">
        <f t="shared" ca="1" si="10"/>
        <v>0.26455057767200107</v>
      </c>
      <c r="Q40" s="44">
        <f ca="1">IF(L40="NO",VLOOKUP(G40,'Players Stats'!$C$88:$H$127,7-Final!O40),"")</f>
        <v>0.49399999999999999</v>
      </c>
      <c r="R40" s="44">
        <f t="shared" ca="1" si="64"/>
        <v>2</v>
      </c>
      <c r="S40" s="27">
        <f t="shared" ca="1" si="11"/>
        <v>0.59077246958929397</v>
      </c>
      <c r="T40" s="44" t="str">
        <f ca="1">IF(S40="","",IF(S40&lt;=VLOOKUP(G40,'Players Stats'!$C$88:$L$127,10),"YES","NO"))</f>
        <v>NO</v>
      </c>
      <c r="U40" s="27" t="str">
        <f t="shared" ca="1" si="12"/>
        <v/>
      </c>
      <c r="V40" s="44" t="str">
        <f ca="1">IF(T40="YES",IF(U40&lt;=VLOOKUP(G40,'Players Stats'!$C$88:$H$127,6),1,0),"")</f>
        <v/>
      </c>
      <c r="W40" s="27" t="str">
        <f t="shared" ca="1" si="13"/>
        <v/>
      </c>
      <c r="X40" s="44" t="str">
        <f ca="1">IF(AND(T40="YES",W40&lt;&gt;""),IF(W40&lt;=VLOOKUP(G40,'Players Stats'!$C$88:$H$127,6),1,0),"")</f>
        <v/>
      </c>
      <c r="Y40" s="27" t="str">
        <f t="shared" ca="1" si="14"/>
        <v/>
      </c>
      <c r="Z40" s="44" t="str">
        <f ca="1">IF(Y40="","",IF(Y40&lt;=Simulation!$K$7,"YES","NO"))</f>
        <v/>
      </c>
      <c r="AA40" s="27" t="str">
        <f t="shared" ca="1" si="15"/>
        <v/>
      </c>
      <c r="AB40" s="44" t="str">
        <f ca="1">IF(Z40="NO",IF(AA40&lt;=Simulation!$K$9,D40,E40),"")</f>
        <v/>
      </c>
      <c r="AD40" s="44">
        <f t="shared" ca="1" si="16"/>
        <v>18</v>
      </c>
      <c r="AE40" s="6" t="str">
        <f t="shared" ca="1" si="17"/>
        <v>-</v>
      </c>
      <c r="AF40" s="44">
        <f t="shared" ca="1" si="18"/>
        <v>8</v>
      </c>
      <c r="AH40" s="44" t="str">
        <f t="shared" ca="1" si="77"/>
        <v/>
      </c>
      <c r="AI40" s="44" t="str">
        <f t="shared" ca="1" si="77"/>
        <v/>
      </c>
      <c r="AJ40" s="44" t="str">
        <f t="shared" ca="1" si="77"/>
        <v/>
      </c>
      <c r="AL40" s="44">
        <f ca="1">IF(AL39&lt;&gt;"",IF(AND(AL39&lt;60*Simulation!$K$8, AL39+AM40&lt;60*Simulation!$K$8),AL39+AM40,""),"")</f>
        <v>447</v>
      </c>
      <c r="AM40" s="44">
        <f ca="1">IF(AL39&lt;&gt;"",IF(AND(BL39&lt;&gt;"", AN39=BL39),RANDBETWEEN(Simulation!$N$6,Simulation!$P$6),RANDBETWEEN(Simulation!$N$5,Simulation!$P$5)),"")</f>
        <v>23</v>
      </c>
      <c r="AN40" s="44">
        <f t="shared" ca="1" si="65"/>
        <v>8</v>
      </c>
      <c r="AO40" s="44">
        <f t="shared" ca="1" si="19"/>
        <v>1</v>
      </c>
      <c r="AP40" s="27">
        <f t="shared" ca="1" si="20"/>
        <v>0.2780490935663521</v>
      </c>
      <c r="AQ40" s="44">
        <f t="shared" ca="1" si="21"/>
        <v>37</v>
      </c>
      <c r="AR40" s="44" t="str">
        <f ca="1">IF(AL40&lt;&gt;"",VLOOKUP(AQ40,'Players Stats'!$C$88:$D$127,2),"")</f>
        <v>Shooting Guard</v>
      </c>
      <c r="AS40" s="44" t="str">
        <f ca="1">IF(AL40&lt;&gt;"",VLOOKUP(AQ40,'Players Stats'!$C$88:$E$127,3),"")</f>
        <v>Tony Parker</v>
      </c>
      <c r="AT40" s="27">
        <f t="shared" ca="1" si="22"/>
        <v>0.56953592841055789</v>
      </c>
      <c r="AU40" s="44">
        <f ca="1">IF(AL40&lt;&gt;"",VLOOKUP(Final!AQ40-5*(Final!AN40-1),'Players Stats'!$B$136:$J$140,1+AO40),"")</f>
        <v>5.305E-2</v>
      </c>
      <c r="AV40" s="44" t="str">
        <f t="shared" ca="1" si="66"/>
        <v>NO</v>
      </c>
      <c r="AW40" s="27">
        <f t="shared" ca="1" si="23"/>
        <v>0.66950901687152575</v>
      </c>
      <c r="AX40" s="44">
        <f ca="1">IF(AL40&lt;&gt;"",IF(AV40="NO",VLOOKUP(AQ40,'Players Stats'!$C$88:$I$127,7),""),"")</f>
        <v>6.2111801242236017E-2</v>
      </c>
      <c r="AY40" s="44">
        <f t="shared" ca="1" si="67"/>
        <v>2</v>
      </c>
      <c r="AZ40" s="27">
        <f t="shared" ca="1" si="24"/>
        <v>0.8280258167987834</v>
      </c>
      <c r="BA40" s="44">
        <f ca="1">IF(AV40="NO",VLOOKUP(AQ40,'Players Stats'!$C$88:$H$127,7-Final!AY40),"")</f>
        <v>0.52200000000000002</v>
      </c>
      <c r="BB40" s="44">
        <f t="shared" ca="1" si="68"/>
        <v>0</v>
      </c>
      <c r="BC40" s="27">
        <f t="shared" ca="1" si="25"/>
        <v>8.1508107507070049E-2</v>
      </c>
      <c r="BD40" s="44" t="str">
        <f ca="1">IF(BC40="","",IF(BC40&lt;=VLOOKUP(AQ40,'Players Stats'!$C$88:$L$127,10),"YES","NO"))</f>
        <v>NO</v>
      </c>
      <c r="BE40" s="27" t="str">
        <f t="shared" ca="1" si="26"/>
        <v/>
      </c>
      <c r="BF40" s="44" t="str">
        <f ca="1">IF(BD40="YES",IF(BE40&lt;=VLOOKUP(AQ40,'Players Stats'!$C$88:$H$127,6),1,0),"")</f>
        <v/>
      </c>
      <c r="BG40" s="27" t="str">
        <f t="shared" ca="1" si="27"/>
        <v/>
      </c>
      <c r="BH40" s="44" t="str">
        <f ca="1">IF(AND(BD40="YES",BG40&lt;&gt;""),IF(BG40&lt;=VLOOKUP(AQ40,'Players Stats'!$C$88:$H$127,6),1,0),"")</f>
        <v/>
      </c>
      <c r="BI40" s="27">
        <f t="shared" ca="1" si="28"/>
        <v>0.60390522680538461</v>
      </c>
      <c r="BJ40" s="44" t="str">
        <f ca="1">IF(BI40="","",IF(BI40&lt;=Simulation!$K$7,"YES","NO"))</f>
        <v>NO</v>
      </c>
      <c r="BK40" s="27">
        <f t="shared" ca="1" si="29"/>
        <v>0.43358484057527769</v>
      </c>
      <c r="BL40" s="44">
        <f ca="1">IF(BJ40="NO",IF(BK40&lt;=Simulation!$K$9,AN40,AO40),"")</f>
        <v>1</v>
      </c>
      <c r="BN40" s="44">
        <f t="shared" ca="1" si="30"/>
        <v>20</v>
      </c>
      <c r="BO40" s="6" t="str">
        <f t="shared" ca="1" si="31"/>
        <v>-</v>
      </c>
      <c r="BP40" s="44">
        <f t="shared" ca="1" si="32"/>
        <v>10</v>
      </c>
      <c r="BR40" s="44" t="str">
        <f t="shared" ca="1" si="2"/>
        <v/>
      </c>
      <c r="BS40" s="44" t="str">
        <f t="shared" ca="1" si="2"/>
        <v/>
      </c>
      <c r="BT40" s="44" t="str">
        <f t="shared" ca="1" si="2"/>
        <v/>
      </c>
      <c r="BU40" s="44"/>
      <c r="BV40" s="44">
        <f ca="1">IF(BV39&lt;&gt;"",IF(AND(BV39&lt;60*Simulation!$K$8, BV39+BW40&lt;60*Simulation!$K$8),BV39+BW40,""),"")</f>
        <v>461</v>
      </c>
      <c r="BW40" s="44">
        <f ca="1">IF(BV39&lt;&gt;"",IF(AND(CV39&lt;&gt;"", BX39=CV39),RANDBETWEEN(Simulation!$N$6,Simulation!$P$6),RANDBETWEEN(Simulation!$N$5,Simulation!$P$5)),"")</f>
        <v>9</v>
      </c>
      <c r="BX40" s="44">
        <f t="shared" ca="1" si="69"/>
        <v>8</v>
      </c>
      <c r="BY40" s="44">
        <f t="shared" ca="1" si="33"/>
        <v>1</v>
      </c>
      <c r="BZ40" s="27">
        <f t="shared" ca="1" si="34"/>
        <v>0.30116034387903501</v>
      </c>
      <c r="CA40" s="44">
        <f t="shared" ca="1" si="35"/>
        <v>37</v>
      </c>
      <c r="CB40" s="44" t="str">
        <f ca="1">IF(BV40&lt;&gt;"",VLOOKUP(CA40,'Players Stats'!$C$88:$D$127,2),"")</f>
        <v>Shooting Guard</v>
      </c>
      <c r="CC40" s="44" t="str">
        <f ca="1">IF(BV40&lt;&gt;"",VLOOKUP(CA40,'Players Stats'!$C$88:$E$127,3),"")</f>
        <v>Tony Parker</v>
      </c>
      <c r="CD40" s="27">
        <f t="shared" ca="1" si="36"/>
        <v>0.15455684883393317</v>
      </c>
      <c r="CE40" s="44">
        <f ca="1">IF(BV40&lt;&gt;"",VLOOKUP(Final!CA40-5*(Final!BX40-1),'Players Stats'!$B$136:$J$140,1+BY40),"")</f>
        <v>5.305E-2</v>
      </c>
      <c r="CF40" s="44" t="str">
        <f t="shared" ca="1" si="70"/>
        <v>NO</v>
      </c>
      <c r="CG40" s="27">
        <f t="shared" ca="1" si="37"/>
        <v>0.56532658623470688</v>
      </c>
      <c r="CH40" s="44">
        <f ca="1">IF(BV40&lt;&gt;"",IF(CF40="NO",VLOOKUP(CA40,'Players Stats'!$C$88:$I$127,7),""),"")</f>
        <v>6.2111801242236017E-2</v>
      </c>
      <c r="CI40" s="44">
        <f t="shared" ca="1" si="71"/>
        <v>2</v>
      </c>
      <c r="CJ40" s="27">
        <f t="shared" ca="1" si="38"/>
        <v>1.0831513984587371E-2</v>
      </c>
      <c r="CK40" s="44">
        <f ca="1">IF(CF40="NO",VLOOKUP(CA40,'Players Stats'!$C$88:$H$127,7-Final!CI40),"")</f>
        <v>0.52200000000000002</v>
      </c>
      <c r="CL40" s="44">
        <f t="shared" ca="1" si="72"/>
        <v>2</v>
      </c>
      <c r="CM40" s="27">
        <f t="shared" ca="1" si="39"/>
        <v>0.31274225506778652</v>
      </c>
      <c r="CN40" s="44" t="str">
        <f ca="1">IF(CM40="","",IF(CM40&lt;=VLOOKUP(CA40,'Players Stats'!$C$88:$L$127,10),"YES","NO"))</f>
        <v>NO</v>
      </c>
      <c r="CO40" s="27" t="str">
        <f t="shared" ca="1" si="40"/>
        <v/>
      </c>
      <c r="CP40" s="44" t="str">
        <f ca="1">IF(CN40="YES",IF(CO40&lt;=VLOOKUP(CA40,'Players Stats'!$C$88:$H$127,6),1,0),"")</f>
        <v/>
      </c>
      <c r="CQ40" s="27" t="str">
        <f t="shared" ca="1" si="41"/>
        <v/>
      </c>
      <c r="CR40" s="44" t="str">
        <f ca="1">IF(AND(CN40="YES",CQ40&lt;&gt;""),IF(CQ40&lt;=VLOOKUP(CA40,'Players Stats'!$C$88:$H$127,6),1,0),"")</f>
        <v/>
      </c>
      <c r="CS40" s="27" t="str">
        <f t="shared" ca="1" si="42"/>
        <v/>
      </c>
      <c r="CT40" s="44" t="str">
        <f ca="1">IF(CS40="","",IF(CS40&lt;=Simulation!$K$7,"YES","NO"))</f>
        <v/>
      </c>
      <c r="CU40" s="27" t="str">
        <f t="shared" ca="1" si="43"/>
        <v/>
      </c>
      <c r="CV40" s="44" t="str">
        <f ca="1">IF(CT40="NO",IF(CU40&lt;=Simulation!$K$9,BX40,BY40),"")</f>
        <v/>
      </c>
      <c r="CX40" s="44">
        <f t="shared" ca="1" si="44"/>
        <v>11</v>
      </c>
      <c r="CY40" s="6" t="str">
        <f t="shared" ca="1" si="45"/>
        <v>-</v>
      </c>
      <c r="CZ40" s="44">
        <f t="shared" ca="1" si="46"/>
        <v>21</v>
      </c>
      <c r="DB40" s="44" t="str">
        <f t="shared" ca="1" si="3"/>
        <v/>
      </c>
      <c r="DC40" s="44" t="str">
        <f t="shared" ca="1" si="3"/>
        <v/>
      </c>
      <c r="DD40" s="44" t="str">
        <f t="shared" ca="1" si="3"/>
        <v/>
      </c>
      <c r="DE40" s="44"/>
      <c r="DF40" s="44">
        <f ca="1">IF(DF39&lt;&gt;"",IF(AND(DF39&lt;60*Simulation!$K$8, DF39+DG40&lt;60*Simulation!$K$8),DF39+DG40,""),"")</f>
        <v>458</v>
      </c>
      <c r="DG40" s="44">
        <f ca="1">IF(DF39&lt;&gt;"",IF(AND(EF39&lt;&gt;"", DH39=EF39),RANDBETWEEN(Simulation!$N$6,Simulation!$P$6),RANDBETWEEN(Simulation!$N$5,Simulation!$P$5)),"")</f>
        <v>16</v>
      </c>
      <c r="DH40" s="44">
        <f t="shared" ca="1" si="73"/>
        <v>1</v>
      </c>
      <c r="DI40" s="44">
        <f t="shared" ca="1" si="47"/>
        <v>8</v>
      </c>
      <c r="DJ40" s="27">
        <f t="shared" ca="1" si="48"/>
        <v>0.94447153315186083</v>
      </c>
      <c r="DK40" s="44">
        <f t="shared" ca="1" si="49"/>
        <v>5</v>
      </c>
      <c r="DL40" s="44" t="str">
        <f ca="1">IF(DF40&lt;&gt;"",VLOOKUP(DK40,'Players Stats'!$C$88:$D$127,2),"")</f>
        <v>Center</v>
      </c>
      <c r="DM40" s="44" t="str">
        <f ca="1">IF(DF40&lt;&gt;"",VLOOKUP(DK40,'Players Stats'!$C$88:$E$127,3),"")</f>
        <v>Chris Bosh</v>
      </c>
      <c r="DN40" s="27">
        <f t="shared" ca="1" si="50"/>
        <v>0.90864452818623298</v>
      </c>
      <c r="DO40" s="44">
        <f ca="1">IF(DF40&lt;&gt;"",VLOOKUP(Final!DK40-5*(Final!DH40-1),'Players Stats'!$B$136:$J$140,1+DI40),"")</f>
        <v>9.6400000000000013E-2</v>
      </c>
      <c r="DP40" s="44" t="str">
        <f t="shared" ca="1" si="74"/>
        <v>NO</v>
      </c>
      <c r="DQ40" s="27">
        <f t="shared" ca="1" si="51"/>
        <v>0.9168514411139812</v>
      </c>
      <c r="DR40" s="44">
        <f ca="1">IF(DF40&lt;&gt;"",IF(DP40="NO",VLOOKUP(DK40,'Players Stats'!$C$88:$I$127,7),""),"")</f>
        <v>7.5187969924812026E-2</v>
      </c>
      <c r="DS40" s="44">
        <f t="shared" ca="1" si="75"/>
        <v>2</v>
      </c>
      <c r="DT40" s="27">
        <f t="shared" ca="1" si="52"/>
        <v>0.39065064286539974</v>
      </c>
      <c r="DU40" s="44">
        <f ca="1">IF(DP40="NO",VLOOKUP(DK40,'Players Stats'!$C$88:$H$127,7-Final!DS40),"")</f>
        <v>0.53500000000000003</v>
      </c>
      <c r="DV40" s="44">
        <f t="shared" ca="1" si="76"/>
        <v>2</v>
      </c>
      <c r="DW40" s="27">
        <f t="shared" ca="1" si="53"/>
        <v>0.1937035721078687</v>
      </c>
      <c r="DX40" s="44" t="str">
        <f ca="1">IF(DW40="","",IF(DW40&lt;=VLOOKUP(DK40,'Players Stats'!$C$88:$L$127,10),"YES","NO"))</f>
        <v>NO</v>
      </c>
      <c r="DY40" s="27" t="str">
        <f t="shared" ca="1" si="54"/>
        <v/>
      </c>
      <c r="DZ40" s="44" t="str">
        <f ca="1">IF(DX40="YES",IF(DY40&lt;=VLOOKUP(DK40,'Players Stats'!$C$88:$H$127,6),1,0),"")</f>
        <v/>
      </c>
      <c r="EA40" s="27" t="str">
        <f t="shared" ca="1" si="55"/>
        <v/>
      </c>
      <c r="EB40" s="44" t="str">
        <f ca="1">IF(AND(DX40="YES",EA40&lt;&gt;""),IF(EA40&lt;=VLOOKUP(DK40,'Players Stats'!$C$88:$H$127,6),1,0),"")</f>
        <v/>
      </c>
      <c r="EC40" s="27" t="str">
        <f t="shared" ca="1" si="56"/>
        <v/>
      </c>
      <c r="ED40" s="44" t="str">
        <f ca="1">IF(EC40="","",IF(EC40&lt;=Simulation!$K$7,"YES","NO"))</f>
        <v/>
      </c>
      <c r="EE40" s="27" t="str">
        <f t="shared" ca="1" si="57"/>
        <v/>
      </c>
      <c r="EF40" s="44" t="str">
        <f ca="1">IF(ED40="NO",IF(EE40&lt;=Simulation!$K$9,DH40,DI40),"")</f>
        <v/>
      </c>
      <c r="EH40" s="44">
        <f t="shared" ca="1" si="58"/>
        <v>17</v>
      </c>
      <c r="EI40" s="6" t="str">
        <f t="shared" ca="1" si="59"/>
        <v>-</v>
      </c>
      <c r="EJ40" s="44">
        <f t="shared" ca="1" si="60"/>
        <v>12</v>
      </c>
      <c r="EL40" s="44" t="str">
        <f t="shared" ca="1" si="4"/>
        <v/>
      </c>
      <c r="EM40" s="44" t="str">
        <f t="shared" ca="1" si="4"/>
        <v/>
      </c>
      <c r="EN40" s="44" t="str">
        <f t="shared" ca="1" si="4"/>
        <v/>
      </c>
    </row>
    <row r="41" spans="2:144">
      <c r="B41" s="44">
        <f ca="1">IF(B40&lt;&gt;"",IF(AND(B40&lt;60*Simulation!$K$8, B40+C41&lt;60*Simulation!$K$8),B40+C41,""),"")</f>
        <v>479</v>
      </c>
      <c r="C41" s="44">
        <f ca="1">IF(B40&lt;&gt;"",IF(AND(AB40&lt;&gt;"", D40=AB40),RANDBETWEEN(Simulation!$N$6,Simulation!$P$6),RANDBETWEEN(Simulation!$N$5,Simulation!$P$5)),"")</f>
        <v>20</v>
      </c>
      <c r="D41" s="44">
        <f t="shared" ca="1" si="61"/>
        <v>1</v>
      </c>
      <c r="E41" s="44">
        <f t="shared" ca="1" si="5"/>
        <v>8</v>
      </c>
      <c r="F41" s="27">
        <f t="shared" ca="1" si="6"/>
        <v>0.76407965860041061</v>
      </c>
      <c r="G41" s="44">
        <f t="shared" ca="1" si="7"/>
        <v>4</v>
      </c>
      <c r="H41" s="44" t="str">
        <f ca="1">IF(B41&lt;&gt;"",VLOOKUP(G41,'Players Stats'!$C$88:$D$127,2),"")</f>
        <v>Power Forward</v>
      </c>
      <c r="I41" s="44" t="str">
        <f ca="1">IF(B41&lt;&gt;"",VLOOKUP(G41,'Players Stats'!$C$88:$E$127,3),"")</f>
        <v>Shane Battier</v>
      </c>
      <c r="J41" s="27">
        <f t="shared" ca="1" si="8"/>
        <v>0.20864866822068673</v>
      </c>
      <c r="K41" s="44">
        <f ca="1">IF(B41&lt;&gt;"",VLOOKUP(Final!G41-5*(Final!D41-1),'Players Stats'!$B$136:$J$140,1+E41),"")</f>
        <v>0.14340000000000003</v>
      </c>
      <c r="L41" s="44" t="str">
        <f t="shared" ca="1" si="62"/>
        <v>NO</v>
      </c>
      <c r="M41" s="27">
        <f t="shared" ca="1" si="9"/>
        <v>0.44581701148740227</v>
      </c>
      <c r="N41" s="44">
        <f ca="1">IF(B41&lt;&gt;"",IF(L41="NO",VLOOKUP(G41,'Players Stats'!$C$88:$I$127,7),""),"")</f>
        <v>0.46808510638297873</v>
      </c>
      <c r="O41" s="44">
        <f t="shared" ca="1" si="63"/>
        <v>3</v>
      </c>
      <c r="P41" s="27">
        <f t="shared" ca="1" si="10"/>
        <v>2.705570522344547E-3</v>
      </c>
      <c r="Q41" s="44">
        <f ca="1">IF(L41="NO",VLOOKUP(G41,'Players Stats'!$C$88:$H$127,7-Final!O41),"")</f>
        <v>0.43</v>
      </c>
      <c r="R41" s="44">
        <f t="shared" ca="1" si="64"/>
        <v>3</v>
      </c>
      <c r="S41" s="27" t="str">
        <f t="shared" ca="1" si="11"/>
        <v/>
      </c>
      <c r="T41" s="44" t="str">
        <f ca="1">IF(S41="","",IF(S41&lt;=VLOOKUP(G41,'Players Stats'!$C$88:$L$127,10),"YES","NO"))</f>
        <v/>
      </c>
      <c r="U41" s="27" t="str">
        <f t="shared" ca="1" si="12"/>
        <v/>
      </c>
      <c r="V41" s="44" t="str">
        <f ca="1">IF(T41="YES",IF(U41&lt;=VLOOKUP(G41,'Players Stats'!$C$88:$H$127,6),1,0),"")</f>
        <v/>
      </c>
      <c r="W41" s="27" t="str">
        <f t="shared" ca="1" si="13"/>
        <v/>
      </c>
      <c r="X41" s="44" t="str">
        <f ca="1">IF(AND(T41="YES",W41&lt;&gt;""),IF(W41&lt;=VLOOKUP(G41,'Players Stats'!$C$88:$H$127,6),1,0),"")</f>
        <v/>
      </c>
      <c r="Y41" s="27" t="str">
        <f t="shared" ca="1" si="14"/>
        <v/>
      </c>
      <c r="Z41" s="44" t="str">
        <f ca="1">IF(Y41="","",IF(Y41&lt;=Simulation!$K$7,"YES","NO"))</f>
        <v/>
      </c>
      <c r="AA41" s="27" t="str">
        <f t="shared" ca="1" si="15"/>
        <v/>
      </c>
      <c r="AB41" s="44" t="str">
        <f ca="1">IF(Z41="NO",IF(AA41&lt;=Simulation!$K$9,D41,E41),"")</f>
        <v/>
      </c>
      <c r="AD41" s="44">
        <f t="shared" ca="1" si="16"/>
        <v>21</v>
      </c>
      <c r="AE41" s="6" t="str">
        <f t="shared" ca="1" si="17"/>
        <v>-</v>
      </c>
      <c r="AF41" s="44">
        <f t="shared" ca="1" si="18"/>
        <v>8</v>
      </c>
      <c r="AH41" s="44" t="str">
        <f t="shared" ca="1" si="77"/>
        <v/>
      </c>
      <c r="AI41" s="44" t="str">
        <f t="shared" ca="1" si="77"/>
        <v/>
      </c>
      <c r="AJ41" s="44" t="str">
        <f t="shared" ca="1" si="77"/>
        <v/>
      </c>
      <c r="AL41" s="44">
        <f ca="1">IF(AL40&lt;&gt;"",IF(AND(AL40&lt;60*Simulation!$K$8, AL40+AM41&lt;60*Simulation!$K$8),AL40+AM41,""),"")</f>
        <v>458</v>
      </c>
      <c r="AM41" s="44">
        <f ca="1">IF(AL40&lt;&gt;"",IF(AND(BL40&lt;&gt;"", AN40=BL40),RANDBETWEEN(Simulation!$N$6,Simulation!$P$6),RANDBETWEEN(Simulation!$N$5,Simulation!$P$5)),"")</f>
        <v>11</v>
      </c>
      <c r="AN41" s="44">
        <f t="shared" ca="1" si="65"/>
        <v>1</v>
      </c>
      <c r="AO41" s="44">
        <f t="shared" ca="1" si="19"/>
        <v>8</v>
      </c>
      <c r="AP41" s="27">
        <f t="shared" ca="1" si="20"/>
        <v>0.65215758256330281</v>
      </c>
      <c r="AQ41" s="44">
        <f t="shared" ca="1" si="21"/>
        <v>4</v>
      </c>
      <c r="AR41" s="44" t="str">
        <f ca="1">IF(AL41&lt;&gt;"",VLOOKUP(AQ41,'Players Stats'!$C$88:$D$127,2),"")</f>
        <v>Power Forward</v>
      </c>
      <c r="AS41" s="44" t="str">
        <f ca="1">IF(AL41&lt;&gt;"",VLOOKUP(AQ41,'Players Stats'!$C$88:$E$127,3),"")</f>
        <v>Shane Battier</v>
      </c>
      <c r="AT41" s="27">
        <f t="shared" ca="1" si="22"/>
        <v>0.44035080445479091</v>
      </c>
      <c r="AU41" s="44">
        <f ca="1">IF(AL41&lt;&gt;"",VLOOKUP(Final!AQ41-5*(Final!AN41-1),'Players Stats'!$B$136:$J$140,1+AO41),"")</f>
        <v>0.14340000000000003</v>
      </c>
      <c r="AV41" s="44" t="str">
        <f t="shared" ca="1" si="66"/>
        <v>NO</v>
      </c>
      <c r="AW41" s="27">
        <f t="shared" ca="1" si="23"/>
        <v>0.14682601682830154</v>
      </c>
      <c r="AX41" s="44">
        <f ca="1">IF(AL41&lt;&gt;"",IF(AV41="NO",VLOOKUP(AQ41,'Players Stats'!$C$88:$I$127,7),""),"")</f>
        <v>0.46808510638297873</v>
      </c>
      <c r="AY41" s="44">
        <f t="shared" ca="1" si="67"/>
        <v>3</v>
      </c>
      <c r="AZ41" s="27">
        <f t="shared" ca="1" si="24"/>
        <v>0.13515966705680016</v>
      </c>
      <c r="BA41" s="44">
        <f ca="1">IF(AV41="NO",VLOOKUP(AQ41,'Players Stats'!$C$88:$H$127,7-Final!AY41),"")</f>
        <v>0.43</v>
      </c>
      <c r="BB41" s="44">
        <f t="shared" ca="1" si="68"/>
        <v>3</v>
      </c>
      <c r="BC41" s="27" t="str">
        <f t="shared" ca="1" si="25"/>
        <v/>
      </c>
      <c r="BD41" s="44" t="str">
        <f ca="1">IF(BC41="","",IF(BC41&lt;=VLOOKUP(AQ41,'Players Stats'!$C$88:$L$127,10),"YES","NO"))</f>
        <v/>
      </c>
      <c r="BE41" s="27" t="str">
        <f t="shared" ca="1" si="26"/>
        <v/>
      </c>
      <c r="BF41" s="44" t="str">
        <f ca="1">IF(BD41="YES",IF(BE41&lt;=VLOOKUP(AQ41,'Players Stats'!$C$88:$H$127,6),1,0),"")</f>
        <v/>
      </c>
      <c r="BG41" s="27" t="str">
        <f t="shared" ca="1" si="27"/>
        <v/>
      </c>
      <c r="BH41" s="44" t="str">
        <f ca="1">IF(AND(BD41="YES",BG41&lt;&gt;""),IF(BG41&lt;=VLOOKUP(AQ41,'Players Stats'!$C$88:$H$127,6),1,0),"")</f>
        <v/>
      </c>
      <c r="BI41" s="27" t="str">
        <f t="shared" ca="1" si="28"/>
        <v/>
      </c>
      <c r="BJ41" s="44" t="str">
        <f ca="1">IF(BI41="","",IF(BI41&lt;=Simulation!$K$7,"YES","NO"))</f>
        <v/>
      </c>
      <c r="BK41" s="27" t="str">
        <f t="shared" ca="1" si="29"/>
        <v/>
      </c>
      <c r="BL41" s="44" t="str">
        <f ca="1">IF(BJ41="NO",IF(BK41&lt;=Simulation!$K$9,AN41,AO41),"")</f>
        <v/>
      </c>
      <c r="BN41" s="44">
        <f t="shared" ca="1" si="30"/>
        <v>23</v>
      </c>
      <c r="BO41" s="6" t="str">
        <f t="shared" ca="1" si="31"/>
        <v>-</v>
      </c>
      <c r="BP41" s="44">
        <f t="shared" ca="1" si="32"/>
        <v>10</v>
      </c>
      <c r="BR41" s="44" t="str">
        <f t="shared" ca="1" si="2"/>
        <v/>
      </c>
      <c r="BS41" s="44" t="str">
        <f t="shared" ca="1" si="2"/>
        <v/>
      </c>
      <c r="BT41" s="44" t="str">
        <f t="shared" ca="1" si="2"/>
        <v/>
      </c>
      <c r="BU41" s="44"/>
      <c r="BV41" s="44">
        <f ca="1">IF(BV40&lt;&gt;"",IF(AND(BV40&lt;60*Simulation!$K$8, BV40+BW41&lt;60*Simulation!$K$8),BV40+BW41,""),"")</f>
        <v>470</v>
      </c>
      <c r="BW41" s="44">
        <f ca="1">IF(BV40&lt;&gt;"",IF(AND(CV40&lt;&gt;"", BX40=CV40),RANDBETWEEN(Simulation!$N$6,Simulation!$P$6),RANDBETWEEN(Simulation!$N$5,Simulation!$P$5)),"")</f>
        <v>9</v>
      </c>
      <c r="BX41" s="44">
        <f t="shared" ca="1" si="69"/>
        <v>1</v>
      </c>
      <c r="BY41" s="44">
        <f t="shared" ca="1" si="33"/>
        <v>8</v>
      </c>
      <c r="BZ41" s="27">
        <f t="shared" ca="1" si="34"/>
        <v>0.99847974095482672</v>
      </c>
      <c r="CA41" s="44">
        <f t="shared" ca="1" si="35"/>
        <v>5</v>
      </c>
      <c r="CB41" s="44" t="str">
        <f ca="1">IF(BV41&lt;&gt;"",VLOOKUP(CA41,'Players Stats'!$C$88:$D$127,2),"")</f>
        <v>Center</v>
      </c>
      <c r="CC41" s="44" t="str">
        <f ca="1">IF(BV41&lt;&gt;"",VLOOKUP(CA41,'Players Stats'!$C$88:$E$127,3),"")</f>
        <v>Chris Bosh</v>
      </c>
      <c r="CD41" s="27">
        <f t="shared" ca="1" si="36"/>
        <v>0.88346803633233328</v>
      </c>
      <c r="CE41" s="44">
        <f ca="1">IF(BV41&lt;&gt;"",VLOOKUP(Final!CA41-5*(Final!BX41-1),'Players Stats'!$B$136:$J$140,1+BY41),"")</f>
        <v>9.6400000000000013E-2</v>
      </c>
      <c r="CF41" s="44" t="str">
        <f t="shared" ca="1" si="70"/>
        <v>NO</v>
      </c>
      <c r="CG41" s="27">
        <f t="shared" ca="1" si="37"/>
        <v>0.7800975534319351</v>
      </c>
      <c r="CH41" s="44">
        <f ca="1">IF(BV41&lt;&gt;"",IF(CF41="NO",VLOOKUP(CA41,'Players Stats'!$C$88:$I$127,7),""),"")</f>
        <v>7.5187969924812026E-2</v>
      </c>
      <c r="CI41" s="44">
        <f t="shared" ca="1" si="71"/>
        <v>2</v>
      </c>
      <c r="CJ41" s="27">
        <f t="shared" ca="1" si="38"/>
        <v>0.71537723525346519</v>
      </c>
      <c r="CK41" s="44">
        <f ca="1">IF(CF41="NO",VLOOKUP(CA41,'Players Stats'!$C$88:$H$127,7-Final!CI41),"")</f>
        <v>0.53500000000000003</v>
      </c>
      <c r="CL41" s="44">
        <f t="shared" ca="1" si="72"/>
        <v>0</v>
      </c>
      <c r="CM41" s="27">
        <f t="shared" ca="1" si="39"/>
        <v>0.45082655408779493</v>
      </c>
      <c r="CN41" s="44" t="str">
        <f ca="1">IF(CM41="","",IF(CM41&lt;=VLOOKUP(CA41,'Players Stats'!$C$88:$L$127,10),"YES","NO"))</f>
        <v>NO</v>
      </c>
      <c r="CO41" s="27" t="str">
        <f t="shared" ca="1" si="40"/>
        <v/>
      </c>
      <c r="CP41" s="44" t="str">
        <f ca="1">IF(CN41="YES",IF(CO41&lt;=VLOOKUP(CA41,'Players Stats'!$C$88:$H$127,6),1,0),"")</f>
        <v/>
      </c>
      <c r="CQ41" s="27" t="str">
        <f t="shared" ca="1" si="41"/>
        <v/>
      </c>
      <c r="CR41" s="44" t="str">
        <f ca="1">IF(AND(CN41="YES",CQ41&lt;&gt;""),IF(CQ41&lt;=VLOOKUP(CA41,'Players Stats'!$C$88:$H$127,6),1,0),"")</f>
        <v/>
      </c>
      <c r="CS41" s="27">
        <f t="shared" ca="1" si="42"/>
        <v>0.14580795312652206</v>
      </c>
      <c r="CT41" s="44" t="str">
        <f ca="1">IF(CS41="","",IF(CS41&lt;=Simulation!$K$7,"YES","NO"))</f>
        <v>NO</v>
      </c>
      <c r="CU41" s="27">
        <f t="shared" ca="1" si="43"/>
        <v>0.28500824090307852</v>
      </c>
      <c r="CV41" s="44">
        <f ca="1">IF(CT41="NO",IF(CU41&lt;=Simulation!$K$9,BX41,BY41),"")</f>
        <v>1</v>
      </c>
      <c r="CX41" s="44">
        <f t="shared" ca="1" si="44"/>
        <v>11</v>
      </c>
      <c r="CY41" s="6" t="str">
        <f t="shared" ca="1" si="45"/>
        <v>-</v>
      </c>
      <c r="CZ41" s="44">
        <f t="shared" ca="1" si="46"/>
        <v>21</v>
      </c>
      <c r="DB41" s="44" t="str">
        <f t="shared" ca="1" si="3"/>
        <v/>
      </c>
      <c r="DC41" s="44" t="str">
        <f t="shared" ca="1" si="3"/>
        <v/>
      </c>
      <c r="DD41" s="44" t="str">
        <f t="shared" ca="1" si="3"/>
        <v/>
      </c>
      <c r="DE41" s="44"/>
      <c r="DF41" s="44">
        <f ca="1">IF(DF40&lt;&gt;"",IF(AND(DF40&lt;60*Simulation!$K$8, DF40+DG41&lt;60*Simulation!$K$8),DF40+DG41,""),"")</f>
        <v>480</v>
      </c>
      <c r="DG41" s="44">
        <f ca="1">IF(DF40&lt;&gt;"",IF(AND(EF40&lt;&gt;"", DH40=EF40),RANDBETWEEN(Simulation!$N$6,Simulation!$P$6),RANDBETWEEN(Simulation!$N$5,Simulation!$P$5)),"")</f>
        <v>22</v>
      </c>
      <c r="DH41" s="44">
        <f t="shared" ca="1" si="73"/>
        <v>8</v>
      </c>
      <c r="DI41" s="44">
        <f t="shared" ca="1" si="47"/>
        <v>1</v>
      </c>
      <c r="DJ41" s="27">
        <f t="shared" ca="1" si="48"/>
        <v>0.54410381300763844</v>
      </c>
      <c r="DK41" s="44">
        <f t="shared" ca="1" si="49"/>
        <v>38</v>
      </c>
      <c r="DL41" s="44" t="str">
        <f ca="1">IF(DF41&lt;&gt;"",VLOOKUP(DK41,'Players Stats'!$C$88:$D$127,2),"")</f>
        <v>Small Forward</v>
      </c>
      <c r="DM41" s="44" t="str">
        <f ca="1">IF(DF41&lt;&gt;"",VLOOKUP(DK41,'Players Stats'!$C$88:$E$127,3),"")</f>
        <v>Kawhi Leonard</v>
      </c>
      <c r="DN41" s="27">
        <f t="shared" ca="1" si="50"/>
        <v>0.19263341474536977</v>
      </c>
      <c r="DO41" s="44">
        <f ca="1">IF(DF41&lt;&gt;"",VLOOKUP(Final!DK41-5*(Final!DH41-1),'Players Stats'!$B$136:$J$140,1+DI41),"")</f>
        <v>0.12745000000000001</v>
      </c>
      <c r="DP41" s="44" t="str">
        <f t="shared" ca="1" si="74"/>
        <v>NO</v>
      </c>
      <c r="DQ41" s="27">
        <f t="shared" ca="1" si="51"/>
        <v>0.81634623187537847</v>
      </c>
      <c r="DR41" s="44">
        <f ca="1">IF(DF41&lt;&gt;"",IF(DP41="NO",VLOOKUP(DK41,'Players Stats'!$C$88:$I$127,7),""),"")</f>
        <v>0.24793388429752067</v>
      </c>
      <c r="DS41" s="44">
        <f t="shared" ca="1" si="75"/>
        <v>2</v>
      </c>
      <c r="DT41" s="27">
        <f t="shared" ca="1" si="52"/>
        <v>0.53120293598712542</v>
      </c>
      <c r="DU41" s="44">
        <f ca="1">IF(DP41="NO",VLOOKUP(DK41,'Players Stats'!$C$88:$H$127,7-Final!DS41),"")</f>
        <v>0.49399999999999999</v>
      </c>
      <c r="DV41" s="44">
        <f t="shared" ca="1" si="76"/>
        <v>0</v>
      </c>
      <c r="DW41" s="27">
        <f t="shared" ca="1" si="53"/>
        <v>0.63991843020381955</v>
      </c>
      <c r="DX41" s="44" t="str">
        <f ca="1">IF(DW41="","",IF(DW41&lt;=VLOOKUP(DK41,'Players Stats'!$C$88:$L$127,10),"YES","NO"))</f>
        <v>NO</v>
      </c>
      <c r="DY41" s="27" t="str">
        <f t="shared" ca="1" si="54"/>
        <v/>
      </c>
      <c r="DZ41" s="44" t="str">
        <f ca="1">IF(DX41="YES",IF(DY41&lt;=VLOOKUP(DK41,'Players Stats'!$C$88:$H$127,6),1,0),"")</f>
        <v/>
      </c>
      <c r="EA41" s="27" t="str">
        <f t="shared" ca="1" si="55"/>
        <v/>
      </c>
      <c r="EB41" s="44" t="str">
        <f ca="1">IF(AND(DX41="YES",EA41&lt;&gt;""),IF(EA41&lt;=VLOOKUP(DK41,'Players Stats'!$C$88:$H$127,6),1,0),"")</f>
        <v/>
      </c>
      <c r="EC41" s="27">
        <f t="shared" ca="1" si="56"/>
        <v>0.9526842996794419</v>
      </c>
      <c r="ED41" s="44" t="str">
        <f ca="1">IF(EC41="","",IF(EC41&lt;=Simulation!$K$7,"YES","NO"))</f>
        <v>NO</v>
      </c>
      <c r="EE41" s="27">
        <f t="shared" ca="1" si="57"/>
        <v>0.81704041082843815</v>
      </c>
      <c r="EF41" s="44">
        <f ca="1">IF(ED41="NO",IF(EE41&lt;=Simulation!$K$9,DH41,DI41),"")</f>
        <v>1</v>
      </c>
      <c r="EH41" s="44">
        <f t="shared" ca="1" si="58"/>
        <v>17</v>
      </c>
      <c r="EI41" s="6" t="str">
        <f t="shared" ca="1" si="59"/>
        <v>-</v>
      </c>
      <c r="EJ41" s="44">
        <f t="shared" ca="1" si="60"/>
        <v>12</v>
      </c>
      <c r="EL41" s="44" t="str">
        <f t="shared" ca="1" si="4"/>
        <v/>
      </c>
      <c r="EM41" s="44" t="str">
        <f t="shared" ca="1" si="4"/>
        <v/>
      </c>
      <c r="EN41" s="44" t="str">
        <f t="shared" ca="1" si="4"/>
        <v/>
      </c>
    </row>
    <row r="42" spans="2:144">
      <c r="B42" s="44">
        <f ca="1">IF(B41&lt;&gt;"",IF(AND(B41&lt;60*Simulation!$K$8, B41+C42&lt;60*Simulation!$K$8),B41+C42,""),"")</f>
        <v>500</v>
      </c>
      <c r="C42" s="44">
        <f ca="1">IF(B41&lt;&gt;"",IF(AND(AB41&lt;&gt;"", D41=AB41),RANDBETWEEN(Simulation!$N$6,Simulation!$P$6),RANDBETWEEN(Simulation!$N$5,Simulation!$P$5)),"")</f>
        <v>21</v>
      </c>
      <c r="D42" s="44">
        <f t="shared" ca="1" si="61"/>
        <v>8</v>
      </c>
      <c r="E42" s="44">
        <f t="shared" ca="1" si="5"/>
        <v>1</v>
      </c>
      <c r="F42" s="27">
        <f t="shared" ca="1" si="6"/>
        <v>0.68699409398099576</v>
      </c>
      <c r="G42" s="44">
        <f t="shared" ca="1" si="7"/>
        <v>39</v>
      </c>
      <c r="H42" s="44" t="str">
        <f ca="1">IF(B42&lt;&gt;"",VLOOKUP(G42,'Players Stats'!$C$88:$D$127,2),"")</f>
        <v>Power Forward</v>
      </c>
      <c r="I42" s="44" t="str">
        <f ca="1">IF(B42&lt;&gt;"",VLOOKUP(G42,'Players Stats'!$C$88:$E$127,3),"")</f>
        <v>Tim Duncan</v>
      </c>
      <c r="J42" s="27">
        <f t="shared" ca="1" si="8"/>
        <v>0.69736716465069715</v>
      </c>
      <c r="K42" s="44">
        <f ca="1">IF(B42&lt;&gt;"",VLOOKUP(Final!G42-5*(Final!D42-1),'Players Stats'!$B$136:$J$140,1+E42),"")</f>
        <v>6.59E-2</v>
      </c>
      <c r="L42" s="44" t="str">
        <f t="shared" ca="1" si="62"/>
        <v>NO</v>
      </c>
      <c r="M42" s="27">
        <f t="shared" ca="1" si="9"/>
        <v>0.55648018596707527</v>
      </c>
      <c r="N42" s="44">
        <f ca="1">IF(B42&lt;&gt;"",IF(L42="NO",VLOOKUP(G42,'Players Stats'!$C$88:$I$127,7),""),"")</f>
        <v>7.0422535211267616E-3</v>
      </c>
      <c r="O42" s="44">
        <f t="shared" ca="1" si="63"/>
        <v>2</v>
      </c>
      <c r="P42" s="27">
        <f t="shared" ca="1" si="10"/>
        <v>0.2180053813592806</v>
      </c>
      <c r="Q42" s="44">
        <f ca="1">IF(L42="NO",VLOOKUP(G42,'Players Stats'!$C$88:$H$127,7-Final!O42),"")</f>
        <v>0.502</v>
      </c>
      <c r="R42" s="44">
        <f t="shared" ca="1" si="64"/>
        <v>2</v>
      </c>
      <c r="S42" s="27">
        <f t="shared" ca="1" si="11"/>
        <v>0.15747887139291961</v>
      </c>
      <c r="T42" s="44" t="str">
        <f ca="1">IF(S42="","",IF(S42&lt;=VLOOKUP(G42,'Players Stats'!$C$88:$L$127,10),"YES","NO"))</f>
        <v>NO</v>
      </c>
      <c r="U42" s="27" t="str">
        <f t="shared" ca="1" si="12"/>
        <v/>
      </c>
      <c r="V42" s="44" t="str">
        <f ca="1">IF(T42="YES",IF(U42&lt;=VLOOKUP(G42,'Players Stats'!$C$88:$H$127,6),1,0),"")</f>
        <v/>
      </c>
      <c r="W42" s="27" t="str">
        <f t="shared" ca="1" si="13"/>
        <v/>
      </c>
      <c r="X42" s="44" t="str">
        <f ca="1">IF(AND(T42="YES",W42&lt;&gt;""),IF(W42&lt;=VLOOKUP(G42,'Players Stats'!$C$88:$H$127,6),1,0),"")</f>
        <v/>
      </c>
      <c r="Y42" s="27" t="str">
        <f t="shared" ca="1" si="14"/>
        <v/>
      </c>
      <c r="Z42" s="44" t="str">
        <f ca="1">IF(Y42="","",IF(Y42&lt;=Simulation!$K$7,"YES","NO"))</f>
        <v/>
      </c>
      <c r="AA42" s="27" t="str">
        <f t="shared" ca="1" si="15"/>
        <v/>
      </c>
      <c r="AB42" s="44" t="str">
        <f ca="1">IF(Z42="NO",IF(AA42&lt;=Simulation!$K$9,D42,E42),"")</f>
        <v/>
      </c>
      <c r="AD42" s="44">
        <f t="shared" ca="1" si="16"/>
        <v>21</v>
      </c>
      <c r="AE42" s="6" t="str">
        <f t="shared" ca="1" si="17"/>
        <v>-</v>
      </c>
      <c r="AF42" s="44">
        <f t="shared" ca="1" si="18"/>
        <v>10</v>
      </c>
      <c r="AH42" s="44" t="str">
        <f t="shared" ca="1" si="77"/>
        <v/>
      </c>
      <c r="AI42" s="44" t="str">
        <f t="shared" ca="1" si="77"/>
        <v/>
      </c>
      <c r="AJ42" s="44" t="str">
        <f t="shared" ca="1" si="77"/>
        <v/>
      </c>
      <c r="AL42" s="44">
        <f ca="1">IF(AL41&lt;&gt;"",IF(AND(AL41&lt;60*Simulation!$K$8, AL41+AM42&lt;60*Simulation!$K$8),AL41+AM42,""),"")</f>
        <v>476</v>
      </c>
      <c r="AM42" s="44">
        <f ca="1">IF(AL41&lt;&gt;"",IF(AND(BL41&lt;&gt;"", AN41=BL41),RANDBETWEEN(Simulation!$N$6,Simulation!$P$6),RANDBETWEEN(Simulation!$N$5,Simulation!$P$5)),"")</f>
        <v>18</v>
      </c>
      <c r="AN42" s="44">
        <f t="shared" ca="1" si="65"/>
        <v>8</v>
      </c>
      <c r="AO42" s="44">
        <f t="shared" ca="1" si="19"/>
        <v>1</v>
      </c>
      <c r="AP42" s="27">
        <f t="shared" ca="1" si="20"/>
        <v>0.34186624911182084</v>
      </c>
      <c r="AQ42" s="44">
        <f t="shared" ca="1" si="21"/>
        <v>37</v>
      </c>
      <c r="AR42" s="44" t="str">
        <f ca="1">IF(AL42&lt;&gt;"",VLOOKUP(AQ42,'Players Stats'!$C$88:$D$127,2),"")</f>
        <v>Shooting Guard</v>
      </c>
      <c r="AS42" s="44" t="str">
        <f ca="1">IF(AL42&lt;&gt;"",VLOOKUP(AQ42,'Players Stats'!$C$88:$E$127,3),"")</f>
        <v>Tony Parker</v>
      </c>
      <c r="AT42" s="27">
        <f t="shared" ca="1" si="22"/>
        <v>0.35868854046346665</v>
      </c>
      <c r="AU42" s="44">
        <f ca="1">IF(AL42&lt;&gt;"",VLOOKUP(Final!AQ42-5*(Final!AN42-1),'Players Stats'!$B$136:$J$140,1+AO42),"")</f>
        <v>5.305E-2</v>
      </c>
      <c r="AV42" s="44" t="str">
        <f t="shared" ca="1" si="66"/>
        <v>NO</v>
      </c>
      <c r="AW42" s="27">
        <f t="shared" ca="1" si="23"/>
        <v>0.54029479072366471</v>
      </c>
      <c r="AX42" s="44">
        <f ca="1">IF(AL42&lt;&gt;"",IF(AV42="NO",VLOOKUP(AQ42,'Players Stats'!$C$88:$I$127,7),""),"")</f>
        <v>6.2111801242236017E-2</v>
      </c>
      <c r="AY42" s="44">
        <f t="shared" ca="1" si="67"/>
        <v>2</v>
      </c>
      <c r="AZ42" s="27">
        <f t="shared" ca="1" si="24"/>
        <v>0.23736047663538051</v>
      </c>
      <c r="BA42" s="44">
        <f ca="1">IF(AV42="NO",VLOOKUP(AQ42,'Players Stats'!$C$88:$H$127,7-Final!AY42),"")</f>
        <v>0.52200000000000002</v>
      </c>
      <c r="BB42" s="44">
        <f t="shared" ca="1" si="68"/>
        <v>2</v>
      </c>
      <c r="BC42" s="27">
        <f t="shared" ca="1" si="25"/>
        <v>0.57665198350480884</v>
      </c>
      <c r="BD42" s="44" t="str">
        <f ca="1">IF(BC42="","",IF(BC42&lt;=VLOOKUP(AQ42,'Players Stats'!$C$88:$L$127,10),"YES","NO"))</f>
        <v>NO</v>
      </c>
      <c r="BE42" s="27" t="str">
        <f t="shared" ca="1" si="26"/>
        <v/>
      </c>
      <c r="BF42" s="44" t="str">
        <f ca="1">IF(BD42="YES",IF(BE42&lt;=VLOOKUP(AQ42,'Players Stats'!$C$88:$H$127,6),1,0),"")</f>
        <v/>
      </c>
      <c r="BG42" s="27" t="str">
        <f t="shared" ca="1" si="27"/>
        <v/>
      </c>
      <c r="BH42" s="44" t="str">
        <f ca="1">IF(AND(BD42="YES",BG42&lt;&gt;""),IF(BG42&lt;=VLOOKUP(AQ42,'Players Stats'!$C$88:$H$127,6),1,0),"")</f>
        <v/>
      </c>
      <c r="BI42" s="27" t="str">
        <f t="shared" ca="1" si="28"/>
        <v/>
      </c>
      <c r="BJ42" s="44" t="str">
        <f ca="1">IF(BI42="","",IF(BI42&lt;=Simulation!$K$7,"YES","NO"))</f>
        <v/>
      </c>
      <c r="BK42" s="27" t="str">
        <f t="shared" ca="1" si="29"/>
        <v/>
      </c>
      <c r="BL42" s="44" t="str">
        <f ca="1">IF(BJ42="NO",IF(BK42&lt;=Simulation!$K$9,AN42,AO42),"")</f>
        <v/>
      </c>
      <c r="BN42" s="44">
        <f t="shared" ca="1" si="30"/>
        <v>23</v>
      </c>
      <c r="BO42" s="6" t="str">
        <f t="shared" ca="1" si="31"/>
        <v>-</v>
      </c>
      <c r="BP42" s="44">
        <f t="shared" ca="1" si="32"/>
        <v>12</v>
      </c>
      <c r="BR42" s="44" t="str">
        <f t="shared" ca="1" si="2"/>
        <v/>
      </c>
      <c r="BS42" s="44" t="str">
        <f t="shared" ca="1" si="2"/>
        <v/>
      </c>
      <c r="BT42" s="44" t="str">
        <f t="shared" ca="1" si="2"/>
        <v/>
      </c>
      <c r="BU42" s="44"/>
      <c r="BV42" s="44">
        <f ca="1">IF(BV41&lt;&gt;"",IF(AND(BV41&lt;60*Simulation!$K$8, BV41+BW42&lt;60*Simulation!$K$8),BV41+BW42,""),"")</f>
        <v>490</v>
      </c>
      <c r="BW42" s="44">
        <f ca="1">IF(BV41&lt;&gt;"",IF(AND(CV41&lt;&gt;"", BX41=CV41),RANDBETWEEN(Simulation!$N$6,Simulation!$P$6),RANDBETWEEN(Simulation!$N$5,Simulation!$P$5)),"")</f>
        <v>20</v>
      </c>
      <c r="BX42" s="44">
        <f t="shared" ca="1" si="69"/>
        <v>1</v>
      </c>
      <c r="BY42" s="44">
        <f t="shared" ca="1" si="33"/>
        <v>8</v>
      </c>
      <c r="BZ42" s="27">
        <f t="shared" ca="1" si="34"/>
        <v>0.56826261847662085</v>
      </c>
      <c r="CA42" s="44">
        <f t="shared" ca="1" si="35"/>
        <v>3</v>
      </c>
      <c r="CB42" s="44" t="str">
        <f ca="1">IF(BV42&lt;&gt;"",VLOOKUP(CA42,'Players Stats'!$C$88:$D$127,2),"")</f>
        <v>Small Forward</v>
      </c>
      <c r="CC42" s="44" t="str">
        <f ca="1">IF(BV42&lt;&gt;"",VLOOKUP(CA42,'Players Stats'!$C$88:$E$127,3),"")</f>
        <v>LeBron James</v>
      </c>
      <c r="CD42" s="27">
        <f t="shared" ca="1" si="36"/>
        <v>0.30340279239836987</v>
      </c>
      <c r="CE42" s="44">
        <f ca="1">IF(BV42&lt;&gt;"",VLOOKUP(Final!CA42-5*(Final!BX42-1),'Players Stats'!$B$136:$J$140,1+BY42),"")</f>
        <v>0.123</v>
      </c>
      <c r="CF42" s="44" t="str">
        <f t="shared" ca="1" si="70"/>
        <v>NO</v>
      </c>
      <c r="CG42" s="27">
        <f t="shared" ca="1" si="37"/>
        <v>0.27663733198519846</v>
      </c>
      <c r="CH42" s="44">
        <f ca="1">IF(BV42&lt;&gt;"",IF(CF42="NO",VLOOKUP(CA42,'Players Stats'!$C$88:$I$127,7),""),"")</f>
        <v>0.15639810426540282</v>
      </c>
      <c r="CI42" s="44">
        <f t="shared" ca="1" si="71"/>
        <v>2</v>
      </c>
      <c r="CJ42" s="27">
        <f t="shared" ca="1" si="38"/>
        <v>0.54821910934808371</v>
      </c>
      <c r="CK42" s="44">
        <f ca="1">IF(CF42="NO",VLOOKUP(CA42,'Players Stats'!$C$88:$H$127,7-Final!CI42),"")</f>
        <v>0.56499999999999995</v>
      </c>
      <c r="CL42" s="44">
        <f t="shared" ca="1" si="72"/>
        <v>2</v>
      </c>
      <c r="CM42" s="27">
        <f t="shared" ca="1" si="39"/>
        <v>0.34998626821119039</v>
      </c>
      <c r="CN42" s="44" t="str">
        <f ca="1">IF(CM42="","",IF(CM42&lt;=VLOOKUP(CA42,'Players Stats'!$C$88:$L$127,10),"YES","NO"))</f>
        <v>NO</v>
      </c>
      <c r="CO42" s="27" t="str">
        <f t="shared" ca="1" si="40"/>
        <v/>
      </c>
      <c r="CP42" s="44" t="str">
        <f ca="1">IF(CN42="YES",IF(CO42&lt;=VLOOKUP(CA42,'Players Stats'!$C$88:$H$127,6),1,0),"")</f>
        <v/>
      </c>
      <c r="CQ42" s="27" t="str">
        <f t="shared" ca="1" si="41"/>
        <v/>
      </c>
      <c r="CR42" s="44" t="str">
        <f ca="1">IF(AND(CN42="YES",CQ42&lt;&gt;""),IF(CQ42&lt;=VLOOKUP(CA42,'Players Stats'!$C$88:$H$127,6),1,0),"")</f>
        <v/>
      </c>
      <c r="CS42" s="27" t="str">
        <f t="shared" ca="1" si="42"/>
        <v/>
      </c>
      <c r="CT42" s="44" t="str">
        <f ca="1">IF(CS42="","",IF(CS42&lt;=Simulation!$K$7,"YES","NO"))</f>
        <v/>
      </c>
      <c r="CU42" s="27" t="str">
        <f t="shared" ca="1" si="43"/>
        <v/>
      </c>
      <c r="CV42" s="44" t="str">
        <f ca="1">IF(CT42="NO",IF(CU42&lt;=Simulation!$K$9,BX42,BY42),"")</f>
        <v/>
      </c>
      <c r="CX42" s="44">
        <f t="shared" ca="1" si="44"/>
        <v>13</v>
      </c>
      <c r="CY42" s="6" t="str">
        <f t="shared" ca="1" si="45"/>
        <v>-</v>
      </c>
      <c r="CZ42" s="44">
        <f t="shared" ca="1" si="46"/>
        <v>21</v>
      </c>
      <c r="DB42" s="44" t="str">
        <f t="shared" ca="1" si="3"/>
        <v/>
      </c>
      <c r="DC42" s="44" t="str">
        <f t="shared" ca="1" si="3"/>
        <v/>
      </c>
      <c r="DD42" s="44" t="str">
        <f t="shared" ca="1" si="3"/>
        <v/>
      </c>
      <c r="DE42" s="44"/>
      <c r="DF42" s="44">
        <f ca="1">IF(DF41&lt;&gt;"",IF(AND(DF41&lt;60*Simulation!$K$8, DF41+DG42&lt;60*Simulation!$K$8),DF41+DG42,""),"")</f>
        <v>494</v>
      </c>
      <c r="DG42" s="44">
        <f ca="1">IF(DF41&lt;&gt;"",IF(AND(EF41&lt;&gt;"", DH41=EF41),RANDBETWEEN(Simulation!$N$6,Simulation!$P$6),RANDBETWEEN(Simulation!$N$5,Simulation!$P$5)),"")</f>
        <v>14</v>
      </c>
      <c r="DH42" s="44">
        <f t="shared" ca="1" si="73"/>
        <v>1</v>
      </c>
      <c r="DI42" s="44">
        <f t="shared" ca="1" si="47"/>
        <v>8</v>
      </c>
      <c r="DJ42" s="27">
        <f t="shared" ca="1" si="48"/>
        <v>0.45116876307957865</v>
      </c>
      <c r="DK42" s="44">
        <f t="shared" ca="1" si="49"/>
        <v>3</v>
      </c>
      <c r="DL42" s="44" t="str">
        <f ca="1">IF(DF42&lt;&gt;"",VLOOKUP(DK42,'Players Stats'!$C$88:$D$127,2),"")</f>
        <v>Small Forward</v>
      </c>
      <c r="DM42" s="44" t="str">
        <f ca="1">IF(DF42&lt;&gt;"",VLOOKUP(DK42,'Players Stats'!$C$88:$E$127,3),"")</f>
        <v>LeBron James</v>
      </c>
      <c r="DN42" s="27">
        <f t="shared" ca="1" si="50"/>
        <v>0.17476235638065096</v>
      </c>
      <c r="DO42" s="44">
        <f ca="1">IF(DF42&lt;&gt;"",VLOOKUP(Final!DK42-5*(Final!DH42-1),'Players Stats'!$B$136:$J$140,1+DI42),"")</f>
        <v>0.123</v>
      </c>
      <c r="DP42" s="44" t="str">
        <f t="shared" ca="1" si="74"/>
        <v>NO</v>
      </c>
      <c r="DQ42" s="27">
        <f t="shared" ca="1" si="51"/>
        <v>0.56681922567918486</v>
      </c>
      <c r="DR42" s="44">
        <f ca="1">IF(DF42&lt;&gt;"",IF(DP42="NO",VLOOKUP(DK42,'Players Stats'!$C$88:$I$127,7),""),"")</f>
        <v>0.15639810426540282</v>
      </c>
      <c r="DS42" s="44">
        <f t="shared" ca="1" si="75"/>
        <v>2</v>
      </c>
      <c r="DT42" s="27">
        <f t="shared" ca="1" si="52"/>
        <v>0.86292191685003883</v>
      </c>
      <c r="DU42" s="44">
        <f ca="1">IF(DP42="NO",VLOOKUP(DK42,'Players Stats'!$C$88:$H$127,7-Final!DS42),"")</f>
        <v>0.56499999999999995</v>
      </c>
      <c r="DV42" s="44">
        <f t="shared" ca="1" si="76"/>
        <v>0</v>
      </c>
      <c r="DW42" s="27">
        <f t="shared" ca="1" si="53"/>
        <v>0.49838582734975045</v>
      </c>
      <c r="DX42" s="44" t="str">
        <f ca="1">IF(DW42="","",IF(DW42&lt;=VLOOKUP(DK42,'Players Stats'!$C$88:$L$127,10),"YES","NO"))</f>
        <v>NO</v>
      </c>
      <c r="DY42" s="27" t="str">
        <f t="shared" ca="1" si="54"/>
        <v/>
      </c>
      <c r="DZ42" s="44" t="str">
        <f ca="1">IF(DX42="YES",IF(DY42&lt;=VLOOKUP(DK42,'Players Stats'!$C$88:$H$127,6),1,0),"")</f>
        <v/>
      </c>
      <c r="EA42" s="27" t="str">
        <f t="shared" ca="1" si="55"/>
        <v/>
      </c>
      <c r="EB42" s="44" t="str">
        <f ca="1">IF(AND(DX42="YES",EA42&lt;&gt;""),IF(EA42&lt;=VLOOKUP(DK42,'Players Stats'!$C$88:$H$127,6),1,0),"")</f>
        <v/>
      </c>
      <c r="EC42" s="27">
        <f t="shared" ca="1" si="56"/>
        <v>0.39618047668475032</v>
      </c>
      <c r="ED42" s="44" t="str">
        <f ca="1">IF(EC42="","",IF(EC42&lt;=Simulation!$K$7,"YES","NO"))</f>
        <v>NO</v>
      </c>
      <c r="EE42" s="27">
        <f t="shared" ca="1" si="57"/>
        <v>5.1657809865960913E-2</v>
      </c>
      <c r="EF42" s="44">
        <f ca="1">IF(ED42="NO",IF(EE42&lt;=Simulation!$K$9,DH42,DI42),"")</f>
        <v>1</v>
      </c>
      <c r="EH42" s="44">
        <f t="shared" ca="1" si="58"/>
        <v>17</v>
      </c>
      <c r="EI42" s="6" t="str">
        <f t="shared" ca="1" si="59"/>
        <v>-</v>
      </c>
      <c r="EJ42" s="44">
        <f t="shared" ca="1" si="60"/>
        <v>12</v>
      </c>
      <c r="EL42" s="44" t="str">
        <f t="shared" ca="1" si="4"/>
        <v/>
      </c>
      <c r="EM42" s="44" t="str">
        <f t="shared" ca="1" si="4"/>
        <v/>
      </c>
      <c r="EN42" s="44" t="str">
        <f t="shared" ca="1" si="4"/>
        <v/>
      </c>
    </row>
    <row r="43" spans="2:144">
      <c r="B43" s="44">
        <f ca="1">IF(B42&lt;&gt;"",IF(AND(B42&lt;60*Simulation!$K$8, B42+C43&lt;60*Simulation!$K$8),B42+C43,""),"")</f>
        <v>519</v>
      </c>
      <c r="C43" s="44">
        <f ca="1">IF(B42&lt;&gt;"",IF(AND(AB42&lt;&gt;"", D42=AB42),RANDBETWEEN(Simulation!$N$6,Simulation!$P$6),RANDBETWEEN(Simulation!$N$5,Simulation!$P$5)),"")</f>
        <v>19</v>
      </c>
      <c r="D43" s="44">
        <f t="shared" ca="1" si="61"/>
        <v>1</v>
      </c>
      <c r="E43" s="44">
        <f t="shared" ca="1" si="5"/>
        <v>8</v>
      </c>
      <c r="F43" s="27">
        <f t="shared" ca="1" si="6"/>
        <v>0.28532064391969181</v>
      </c>
      <c r="G43" s="44">
        <f t="shared" ca="1" si="7"/>
        <v>2</v>
      </c>
      <c r="H43" s="44" t="str">
        <f ca="1">IF(B43&lt;&gt;"",VLOOKUP(G43,'Players Stats'!$C$88:$D$127,2),"")</f>
        <v>Shooting Guard</v>
      </c>
      <c r="I43" s="44" t="str">
        <f ca="1">IF(B43&lt;&gt;"",VLOOKUP(G43,'Players Stats'!$C$88:$E$127,3),"")</f>
        <v>Ray Allen</v>
      </c>
      <c r="J43" s="27">
        <f t="shared" ca="1" si="8"/>
        <v>0.80507574158611994</v>
      </c>
      <c r="K43" s="44">
        <f ca="1">IF(B43&lt;&gt;"",VLOOKUP(Final!G43-5*(Final!D43-1),'Players Stats'!$B$136:$J$140,1+E43),"")</f>
        <v>4.4549999999999999E-2</v>
      </c>
      <c r="L43" s="44" t="str">
        <f t="shared" ca="1" si="62"/>
        <v>NO</v>
      </c>
      <c r="M43" s="27">
        <f t="shared" ca="1" si="9"/>
        <v>0.74420295978019813</v>
      </c>
      <c r="N43" s="44">
        <f ca="1">IF(B43&lt;&gt;"",IF(L43="NO",VLOOKUP(G43,'Players Stats'!$C$88:$I$127,7),""),"")</f>
        <v>0.33870967741935487</v>
      </c>
      <c r="O43" s="44">
        <f t="shared" ca="1" si="63"/>
        <v>2</v>
      </c>
      <c r="P43" s="27">
        <f t="shared" ca="1" si="10"/>
        <v>0.71723342444816218</v>
      </c>
      <c r="Q43" s="44">
        <f ca="1">IF(L43="NO",VLOOKUP(G43,'Players Stats'!$C$88:$H$127,7-Final!O43),"")</f>
        <v>0.44900000000000001</v>
      </c>
      <c r="R43" s="44">
        <f t="shared" ca="1" si="64"/>
        <v>0</v>
      </c>
      <c r="S43" s="27">
        <f t="shared" ca="1" si="11"/>
        <v>0.61176883556535999</v>
      </c>
      <c r="T43" s="44" t="str">
        <f ca="1">IF(S43="","",IF(S43&lt;=VLOOKUP(G43,'Players Stats'!$C$88:$L$127,10),"YES","NO"))</f>
        <v>NO</v>
      </c>
      <c r="U43" s="27" t="str">
        <f t="shared" ca="1" si="12"/>
        <v/>
      </c>
      <c r="V43" s="44" t="str">
        <f ca="1">IF(T43="YES",IF(U43&lt;=VLOOKUP(G43,'Players Stats'!$C$88:$H$127,6),1,0),"")</f>
        <v/>
      </c>
      <c r="W43" s="27" t="str">
        <f t="shared" ca="1" si="13"/>
        <v/>
      </c>
      <c r="X43" s="44" t="str">
        <f ca="1">IF(AND(T43="YES",W43&lt;&gt;""),IF(W43&lt;=VLOOKUP(G43,'Players Stats'!$C$88:$H$127,6),1,0),"")</f>
        <v/>
      </c>
      <c r="Y43" s="27">
        <f t="shared" ca="1" si="14"/>
        <v>0.59069674794284266</v>
      </c>
      <c r="Z43" s="44" t="str">
        <f ca="1">IF(Y43="","",IF(Y43&lt;=Simulation!$K$7,"YES","NO"))</f>
        <v>NO</v>
      </c>
      <c r="AA43" s="27">
        <f t="shared" ca="1" si="15"/>
        <v>0.28196777498277836</v>
      </c>
      <c r="AB43" s="44">
        <f ca="1">IF(Z43="NO",IF(AA43&lt;=Simulation!$K$9,D43,E43),"")</f>
        <v>1</v>
      </c>
      <c r="AD43" s="44">
        <f t="shared" ca="1" si="16"/>
        <v>21</v>
      </c>
      <c r="AE43" s="6" t="str">
        <f t="shared" ca="1" si="17"/>
        <v>-</v>
      </c>
      <c r="AF43" s="44">
        <f t="shared" ca="1" si="18"/>
        <v>10</v>
      </c>
      <c r="AH43" s="44" t="str">
        <f t="shared" ca="1" si="77"/>
        <v/>
      </c>
      <c r="AI43" s="44" t="str">
        <f t="shared" ca="1" si="77"/>
        <v/>
      </c>
      <c r="AJ43" s="44" t="str">
        <f t="shared" ca="1" si="77"/>
        <v/>
      </c>
      <c r="AL43" s="44">
        <f ca="1">IF(AL42&lt;&gt;"",IF(AND(AL42&lt;60*Simulation!$K$8, AL42+AM43&lt;60*Simulation!$K$8),AL42+AM43,""),"")</f>
        <v>498</v>
      </c>
      <c r="AM43" s="44">
        <f ca="1">IF(AL42&lt;&gt;"",IF(AND(BL42&lt;&gt;"", AN42=BL42),RANDBETWEEN(Simulation!$N$6,Simulation!$P$6),RANDBETWEEN(Simulation!$N$5,Simulation!$P$5)),"")</f>
        <v>22</v>
      </c>
      <c r="AN43" s="44">
        <f t="shared" ca="1" si="65"/>
        <v>1</v>
      </c>
      <c r="AO43" s="44">
        <f t="shared" ca="1" si="19"/>
        <v>8</v>
      </c>
      <c r="AP43" s="27">
        <f t="shared" ca="1" si="20"/>
        <v>0.57165048858353784</v>
      </c>
      <c r="AQ43" s="44">
        <f t="shared" ca="1" si="21"/>
        <v>3</v>
      </c>
      <c r="AR43" s="44" t="str">
        <f ca="1">IF(AL43&lt;&gt;"",VLOOKUP(AQ43,'Players Stats'!$C$88:$D$127,2),"")</f>
        <v>Small Forward</v>
      </c>
      <c r="AS43" s="44" t="str">
        <f ca="1">IF(AL43&lt;&gt;"",VLOOKUP(AQ43,'Players Stats'!$C$88:$E$127,3),"")</f>
        <v>LeBron James</v>
      </c>
      <c r="AT43" s="27">
        <f t="shared" ca="1" si="22"/>
        <v>0.4506502002787991</v>
      </c>
      <c r="AU43" s="44">
        <f ca="1">IF(AL43&lt;&gt;"",VLOOKUP(Final!AQ43-5*(Final!AN43-1),'Players Stats'!$B$136:$J$140,1+AO43),"")</f>
        <v>0.123</v>
      </c>
      <c r="AV43" s="44" t="str">
        <f t="shared" ca="1" si="66"/>
        <v>NO</v>
      </c>
      <c r="AW43" s="27">
        <f t="shared" ca="1" si="23"/>
        <v>0.12201936848332262</v>
      </c>
      <c r="AX43" s="44">
        <f ca="1">IF(AL43&lt;&gt;"",IF(AV43="NO",VLOOKUP(AQ43,'Players Stats'!$C$88:$I$127,7),""),"")</f>
        <v>0.15639810426540282</v>
      </c>
      <c r="AY43" s="44">
        <f t="shared" ca="1" si="67"/>
        <v>3</v>
      </c>
      <c r="AZ43" s="27">
        <f t="shared" ca="1" si="24"/>
        <v>0.55217949136381916</v>
      </c>
      <c r="BA43" s="44">
        <f ca="1">IF(AV43="NO",VLOOKUP(AQ43,'Players Stats'!$C$88:$H$127,7-Final!AY43),"")</f>
        <v>0.40600000000000003</v>
      </c>
      <c r="BB43" s="44">
        <f t="shared" ca="1" si="68"/>
        <v>0</v>
      </c>
      <c r="BC43" s="27" t="str">
        <f t="shared" ca="1" si="25"/>
        <v/>
      </c>
      <c r="BD43" s="44" t="str">
        <f ca="1">IF(BC43="","",IF(BC43&lt;=VLOOKUP(AQ43,'Players Stats'!$C$88:$L$127,10),"YES","NO"))</f>
        <v/>
      </c>
      <c r="BE43" s="27" t="str">
        <f t="shared" ca="1" si="26"/>
        <v/>
      </c>
      <c r="BF43" s="44" t="str">
        <f ca="1">IF(BD43="YES",IF(BE43&lt;=VLOOKUP(AQ43,'Players Stats'!$C$88:$H$127,6),1,0),"")</f>
        <v/>
      </c>
      <c r="BG43" s="27" t="str">
        <f t="shared" ca="1" si="27"/>
        <v/>
      </c>
      <c r="BH43" s="44" t="str">
        <f ca="1">IF(AND(BD43="YES",BG43&lt;&gt;""),IF(BG43&lt;=VLOOKUP(AQ43,'Players Stats'!$C$88:$H$127,6),1,0),"")</f>
        <v/>
      </c>
      <c r="BI43" s="27" t="str">
        <f t="shared" ca="1" si="28"/>
        <v/>
      </c>
      <c r="BJ43" s="44" t="str">
        <f ca="1">IF(BI43="","",IF(BI43&lt;=Simulation!$K$7,"YES","NO"))</f>
        <v/>
      </c>
      <c r="BK43" s="27" t="str">
        <f t="shared" ca="1" si="29"/>
        <v/>
      </c>
      <c r="BL43" s="44" t="str">
        <f ca="1">IF(BJ43="NO",IF(BK43&lt;=Simulation!$K$9,AN43,AO43),"")</f>
        <v/>
      </c>
      <c r="BN43" s="44">
        <f t="shared" ca="1" si="30"/>
        <v>23</v>
      </c>
      <c r="BO43" s="6" t="str">
        <f t="shared" ca="1" si="31"/>
        <v>-</v>
      </c>
      <c r="BP43" s="44">
        <f t="shared" ca="1" si="32"/>
        <v>12</v>
      </c>
      <c r="BR43" s="44" t="str">
        <f t="shared" ca="1" si="2"/>
        <v/>
      </c>
      <c r="BS43" s="44" t="str">
        <f t="shared" ca="1" si="2"/>
        <v/>
      </c>
      <c r="BT43" s="44" t="str">
        <f t="shared" ca="1" si="2"/>
        <v/>
      </c>
      <c r="BU43" s="44"/>
      <c r="BV43" s="44">
        <f ca="1">IF(BV42&lt;&gt;"",IF(AND(BV42&lt;60*Simulation!$K$8, BV42+BW43&lt;60*Simulation!$K$8),BV42+BW43,""),"")</f>
        <v>514</v>
      </c>
      <c r="BW43" s="44">
        <f ca="1">IF(BV42&lt;&gt;"",IF(AND(CV42&lt;&gt;"", BX42=CV42),RANDBETWEEN(Simulation!$N$6,Simulation!$P$6),RANDBETWEEN(Simulation!$N$5,Simulation!$P$5)),"")</f>
        <v>24</v>
      </c>
      <c r="BX43" s="44">
        <f t="shared" ca="1" si="69"/>
        <v>8</v>
      </c>
      <c r="BY43" s="44">
        <f t="shared" ca="1" si="33"/>
        <v>1</v>
      </c>
      <c r="BZ43" s="27">
        <f t="shared" ca="1" si="34"/>
        <v>0.33462572213947561</v>
      </c>
      <c r="CA43" s="44">
        <f t="shared" ca="1" si="35"/>
        <v>37</v>
      </c>
      <c r="CB43" s="44" t="str">
        <f ca="1">IF(BV43&lt;&gt;"",VLOOKUP(CA43,'Players Stats'!$C$88:$D$127,2),"")</f>
        <v>Shooting Guard</v>
      </c>
      <c r="CC43" s="44" t="str">
        <f ca="1">IF(BV43&lt;&gt;"",VLOOKUP(CA43,'Players Stats'!$C$88:$E$127,3),"")</f>
        <v>Tony Parker</v>
      </c>
      <c r="CD43" s="27">
        <f t="shared" ca="1" si="36"/>
        <v>0.14995734633912539</v>
      </c>
      <c r="CE43" s="44">
        <f ca="1">IF(BV43&lt;&gt;"",VLOOKUP(Final!CA43-5*(Final!BX43-1),'Players Stats'!$B$136:$J$140,1+BY43),"")</f>
        <v>5.305E-2</v>
      </c>
      <c r="CF43" s="44" t="str">
        <f t="shared" ca="1" si="70"/>
        <v>NO</v>
      </c>
      <c r="CG43" s="27">
        <f t="shared" ca="1" si="37"/>
        <v>0.73830308043322002</v>
      </c>
      <c r="CH43" s="44">
        <f ca="1">IF(BV43&lt;&gt;"",IF(CF43="NO",VLOOKUP(CA43,'Players Stats'!$C$88:$I$127,7),""),"")</f>
        <v>6.2111801242236017E-2</v>
      </c>
      <c r="CI43" s="44">
        <f t="shared" ca="1" si="71"/>
        <v>2</v>
      </c>
      <c r="CJ43" s="27">
        <f t="shared" ca="1" si="38"/>
        <v>0.64048406667066682</v>
      </c>
      <c r="CK43" s="44">
        <f ca="1">IF(CF43="NO",VLOOKUP(CA43,'Players Stats'!$C$88:$H$127,7-Final!CI43),"")</f>
        <v>0.52200000000000002</v>
      </c>
      <c r="CL43" s="44">
        <f t="shared" ca="1" si="72"/>
        <v>0</v>
      </c>
      <c r="CM43" s="27">
        <f t="shared" ca="1" si="39"/>
        <v>0.62239117498941432</v>
      </c>
      <c r="CN43" s="44" t="str">
        <f ca="1">IF(CM43="","",IF(CM43&lt;=VLOOKUP(CA43,'Players Stats'!$C$88:$L$127,10),"YES","NO"))</f>
        <v>NO</v>
      </c>
      <c r="CO43" s="27" t="str">
        <f t="shared" ca="1" si="40"/>
        <v/>
      </c>
      <c r="CP43" s="44" t="str">
        <f ca="1">IF(CN43="YES",IF(CO43&lt;=VLOOKUP(CA43,'Players Stats'!$C$88:$H$127,6),1,0),"")</f>
        <v/>
      </c>
      <c r="CQ43" s="27" t="str">
        <f t="shared" ca="1" si="41"/>
        <v/>
      </c>
      <c r="CR43" s="44" t="str">
        <f ca="1">IF(AND(CN43="YES",CQ43&lt;&gt;""),IF(CQ43&lt;=VLOOKUP(CA43,'Players Stats'!$C$88:$H$127,6),1,0),"")</f>
        <v/>
      </c>
      <c r="CS43" s="27">
        <f t="shared" ca="1" si="42"/>
        <v>0.17407295265021339</v>
      </c>
      <c r="CT43" s="44" t="str">
        <f ca="1">IF(CS43="","",IF(CS43&lt;=Simulation!$K$7,"YES","NO"))</f>
        <v>NO</v>
      </c>
      <c r="CU43" s="27">
        <f t="shared" ca="1" si="43"/>
        <v>0.40388440045644092</v>
      </c>
      <c r="CV43" s="44">
        <f ca="1">IF(CT43="NO",IF(CU43&lt;=Simulation!$K$9,BX43,BY43),"")</f>
        <v>1</v>
      </c>
      <c r="CX43" s="44">
        <f t="shared" ca="1" si="44"/>
        <v>13</v>
      </c>
      <c r="CY43" s="6" t="str">
        <f t="shared" ca="1" si="45"/>
        <v>-</v>
      </c>
      <c r="CZ43" s="44">
        <f t="shared" ca="1" si="46"/>
        <v>21</v>
      </c>
      <c r="DB43" s="44" t="str">
        <f t="shared" ca="1" si="3"/>
        <v/>
      </c>
      <c r="DC43" s="44" t="str">
        <f t="shared" ca="1" si="3"/>
        <v/>
      </c>
      <c r="DD43" s="44" t="str">
        <f t="shared" ca="1" si="3"/>
        <v/>
      </c>
      <c r="DE43" s="44"/>
      <c r="DF43" s="44">
        <f ca="1">IF(DF42&lt;&gt;"",IF(AND(DF42&lt;60*Simulation!$K$8, DF42+DG43&lt;60*Simulation!$K$8),DF42+DG43,""),"")</f>
        <v>501</v>
      </c>
      <c r="DG43" s="44">
        <f ca="1">IF(DF42&lt;&gt;"",IF(AND(EF42&lt;&gt;"", DH42=EF42),RANDBETWEEN(Simulation!$N$6,Simulation!$P$6),RANDBETWEEN(Simulation!$N$5,Simulation!$P$5)),"")</f>
        <v>7</v>
      </c>
      <c r="DH43" s="44">
        <f t="shared" ca="1" si="73"/>
        <v>1</v>
      </c>
      <c r="DI43" s="44">
        <f t="shared" ca="1" si="47"/>
        <v>8</v>
      </c>
      <c r="DJ43" s="27">
        <f t="shared" ca="1" si="48"/>
        <v>0.34822153835026082</v>
      </c>
      <c r="DK43" s="44">
        <f t="shared" ca="1" si="49"/>
        <v>2</v>
      </c>
      <c r="DL43" s="44" t="str">
        <f ca="1">IF(DF43&lt;&gt;"",VLOOKUP(DK43,'Players Stats'!$C$88:$D$127,2),"")</f>
        <v>Shooting Guard</v>
      </c>
      <c r="DM43" s="44" t="str">
        <f ca="1">IF(DF43&lt;&gt;"",VLOOKUP(DK43,'Players Stats'!$C$88:$E$127,3),"")</f>
        <v>Ray Allen</v>
      </c>
      <c r="DN43" s="27">
        <f t="shared" ca="1" si="50"/>
        <v>0.24590633044971899</v>
      </c>
      <c r="DO43" s="44">
        <f ca="1">IF(DF43&lt;&gt;"",VLOOKUP(Final!DK43-5*(Final!DH43-1),'Players Stats'!$B$136:$J$140,1+DI43),"")</f>
        <v>4.4549999999999999E-2</v>
      </c>
      <c r="DP43" s="44" t="str">
        <f t="shared" ca="1" si="74"/>
        <v>NO</v>
      </c>
      <c r="DQ43" s="27">
        <f t="shared" ca="1" si="51"/>
        <v>0.56529646718041326</v>
      </c>
      <c r="DR43" s="44">
        <f ca="1">IF(DF43&lt;&gt;"",IF(DP43="NO",VLOOKUP(DK43,'Players Stats'!$C$88:$I$127,7),""),"")</f>
        <v>0.33870967741935487</v>
      </c>
      <c r="DS43" s="44">
        <f t="shared" ca="1" si="75"/>
        <v>2</v>
      </c>
      <c r="DT43" s="27">
        <f t="shared" ca="1" si="52"/>
        <v>0.39008152761958137</v>
      </c>
      <c r="DU43" s="44">
        <f ca="1">IF(DP43="NO",VLOOKUP(DK43,'Players Stats'!$C$88:$H$127,7-Final!DS43),"")</f>
        <v>0.44900000000000001</v>
      </c>
      <c r="DV43" s="44">
        <f t="shared" ca="1" si="76"/>
        <v>2</v>
      </c>
      <c r="DW43" s="27">
        <f t="shared" ca="1" si="53"/>
        <v>0.20501421438253886</v>
      </c>
      <c r="DX43" s="44" t="str">
        <f ca="1">IF(DW43="","",IF(DW43&lt;=VLOOKUP(DK43,'Players Stats'!$C$88:$L$127,10),"YES","NO"))</f>
        <v>NO</v>
      </c>
      <c r="DY43" s="27" t="str">
        <f t="shared" ca="1" si="54"/>
        <v/>
      </c>
      <c r="DZ43" s="44" t="str">
        <f ca="1">IF(DX43="YES",IF(DY43&lt;=VLOOKUP(DK43,'Players Stats'!$C$88:$H$127,6),1,0),"")</f>
        <v/>
      </c>
      <c r="EA43" s="27" t="str">
        <f t="shared" ca="1" si="55"/>
        <v/>
      </c>
      <c r="EB43" s="44" t="str">
        <f ca="1">IF(AND(DX43="YES",EA43&lt;&gt;""),IF(EA43&lt;=VLOOKUP(DK43,'Players Stats'!$C$88:$H$127,6),1,0),"")</f>
        <v/>
      </c>
      <c r="EC43" s="27" t="str">
        <f t="shared" ca="1" si="56"/>
        <v/>
      </c>
      <c r="ED43" s="44" t="str">
        <f ca="1">IF(EC43="","",IF(EC43&lt;=Simulation!$K$7,"YES","NO"))</f>
        <v/>
      </c>
      <c r="EE43" s="27" t="str">
        <f t="shared" ca="1" si="57"/>
        <v/>
      </c>
      <c r="EF43" s="44" t="str">
        <f ca="1">IF(ED43="NO",IF(EE43&lt;=Simulation!$K$9,DH43,DI43),"")</f>
        <v/>
      </c>
      <c r="EH43" s="44">
        <f t="shared" ca="1" si="58"/>
        <v>19</v>
      </c>
      <c r="EI43" s="6" t="str">
        <f t="shared" ca="1" si="59"/>
        <v>-</v>
      </c>
      <c r="EJ43" s="44">
        <f t="shared" ca="1" si="60"/>
        <v>12</v>
      </c>
      <c r="EL43" s="44" t="str">
        <f t="shared" ca="1" si="4"/>
        <v/>
      </c>
      <c r="EM43" s="44" t="str">
        <f t="shared" ca="1" si="4"/>
        <v/>
      </c>
      <c r="EN43" s="44" t="str">
        <f t="shared" ca="1" si="4"/>
        <v/>
      </c>
    </row>
    <row r="44" spans="2:144">
      <c r="B44" s="44">
        <f ca="1">IF(B43&lt;&gt;"",IF(AND(B43&lt;60*Simulation!$K$8, B43+C44&lt;60*Simulation!$K$8),B43+C44,""),"")</f>
        <v>533</v>
      </c>
      <c r="C44" s="44">
        <f ca="1">IF(B43&lt;&gt;"",IF(AND(AB43&lt;&gt;"", D43=AB43),RANDBETWEEN(Simulation!$N$6,Simulation!$P$6),RANDBETWEEN(Simulation!$N$5,Simulation!$P$5)),"")</f>
        <v>14</v>
      </c>
      <c r="D44" s="44">
        <f t="shared" ca="1" si="61"/>
        <v>1</v>
      </c>
      <c r="E44" s="44">
        <f t="shared" ca="1" si="5"/>
        <v>8</v>
      </c>
      <c r="F44" s="27">
        <f t="shared" ca="1" si="6"/>
        <v>0.79189856511284207</v>
      </c>
      <c r="G44" s="44">
        <f t="shared" ca="1" si="7"/>
        <v>4</v>
      </c>
      <c r="H44" s="44" t="str">
        <f ca="1">IF(B44&lt;&gt;"",VLOOKUP(G44,'Players Stats'!$C$88:$D$127,2),"")</f>
        <v>Power Forward</v>
      </c>
      <c r="I44" s="44" t="str">
        <f ca="1">IF(B44&lt;&gt;"",VLOOKUP(G44,'Players Stats'!$C$88:$E$127,3),"")</f>
        <v>Shane Battier</v>
      </c>
      <c r="J44" s="27">
        <f t="shared" ca="1" si="8"/>
        <v>0.51281635781001178</v>
      </c>
      <c r="K44" s="44">
        <f ca="1">IF(B44&lt;&gt;"",VLOOKUP(Final!G44-5*(Final!D44-1),'Players Stats'!$B$136:$J$140,1+E44),"")</f>
        <v>0.14340000000000003</v>
      </c>
      <c r="L44" s="44" t="str">
        <f t="shared" ca="1" si="62"/>
        <v>NO</v>
      </c>
      <c r="M44" s="27">
        <f t="shared" ca="1" si="9"/>
        <v>0.44698052537235</v>
      </c>
      <c r="N44" s="44">
        <f ca="1">IF(B44&lt;&gt;"",IF(L44="NO",VLOOKUP(G44,'Players Stats'!$C$88:$I$127,7),""),"")</f>
        <v>0.46808510638297873</v>
      </c>
      <c r="O44" s="44">
        <f t="shared" ca="1" si="63"/>
        <v>3</v>
      </c>
      <c r="P44" s="27">
        <f t="shared" ca="1" si="10"/>
        <v>0.64579683628286522</v>
      </c>
      <c r="Q44" s="44">
        <f ca="1">IF(L44="NO",VLOOKUP(G44,'Players Stats'!$C$88:$H$127,7-Final!O44),"")</f>
        <v>0.43</v>
      </c>
      <c r="R44" s="44">
        <f t="shared" ca="1" si="64"/>
        <v>0</v>
      </c>
      <c r="S44" s="27" t="str">
        <f t="shared" ca="1" si="11"/>
        <v/>
      </c>
      <c r="T44" s="44" t="str">
        <f ca="1">IF(S44="","",IF(S44&lt;=VLOOKUP(G44,'Players Stats'!$C$88:$L$127,10),"YES","NO"))</f>
        <v/>
      </c>
      <c r="U44" s="27" t="str">
        <f t="shared" ca="1" si="12"/>
        <v/>
      </c>
      <c r="V44" s="44" t="str">
        <f ca="1">IF(T44="YES",IF(U44&lt;=VLOOKUP(G44,'Players Stats'!$C$88:$H$127,6),1,0),"")</f>
        <v/>
      </c>
      <c r="W44" s="27" t="str">
        <f t="shared" ca="1" si="13"/>
        <v/>
      </c>
      <c r="X44" s="44" t="str">
        <f ca="1">IF(AND(T44="YES",W44&lt;&gt;""),IF(W44&lt;=VLOOKUP(G44,'Players Stats'!$C$88:$H$127,6),1,0),"")</f>
        <v/>
      </c>
      <c r="Y44" s="27" t="str">
        <f t="shared" ca="1" si="14"/>
        <v/>
      </c>
      <c r="Z44" s="44" t="str">
        <f ca="1">IF(Y44="","",IF(Y44&lt;=Simulation!$K$7,"YES","NO"))</f>
        <v/>
      </c>
      <c r="AA44" s="27" t="str">
        <f t="shared" ca="1" si="15"/>
        <v/>
      </c>
      <c r="AB44" s="44" t="str">
        <f ca="1">IF(Z44="NO",IF(AA44&lt;=Simulation!$K$9,D44,E44),"")</f>
        <v/>
      </c>
      <c r="AD44" s="44">
        <f t="shared" ca="1" si="16"/>
        <v>21</v>
      </c>
      <c r="AE44" s="6" t="str">
        <f t="shared" ca="1" si="17"/>
        <v>-</v>
      </c>
      <c r="AF44" s="44">
        <f t="shared" ca="1" si="18"/>
        <v>10</v>
      </c>
      <c r="AH44" s="44" t="str">
        <f t="shared" ca="1" si="77"/>
        <v/>
      </c>
      <c r="AI44" s="44" t="str">
        <f t="shared" ca="1" si="77"/>
        <v/>
      </c>
      <c r="AJ44" s="44" t="str">
        <f t="shared" ca="1" si="77"/>
        <v/>
      </c>
      <c r="AL44" s="44">
        <f ca="1">IF(AL43&lt;&gt;"",IF(AND(AL43&lt;60*Simulation!$K$8, AL43+AM44&lt;60*Simulation!$K$8),AL43+AM44,""),"")</f>
        <v>509</v>
      </c>
      <c r="AM44" s="44">
        <f ca="1">IF(AL43&lt;&gt;"",IF(AND(BL43&lt;&gt;"", AN43=BL43),RANDBETWEEN(Simulation!$N$6,Simulation!$P$6),RANDBETWEEN(Simulation!$N$5,Simulation!$P$5)),"")</f>
        <v>11</v>
      </c>
      <c r="AN44" s="44">
        <f t="shared" ca="1" si="65"/>
        <v>8</v>
      </c>
      <c r="AO44" s="44">
        <f t="shared" ca="1" si="19"/>
        <v>1</v>
      </c>
      <c r="AP44" s="27">
        <f t="shared" ca="1" si="20"/>
        <v>0.65856241637958191</v>
      </c>
      <c r="AQ44" s="44">
        <f t="shared" ca="1" si="21"/>
        <v>39</v>
      </c>
      <c r="AR44" s="44" t="str">
        <f ca="1">IF(AL44&lt;&gt;"",VLOOKUP(AQ44,'Players Stats'!$C$88:$D$127,2),"")</f>
        <v>Power Forward</v>
      </c>
      <c r="AS44" s="44" t="str">
        <f ca="1">IF(AL44&lt;&gt;"",VLOOKUP(AQ44,'Players Stats'!$C$88:$E$127,3),"")</f>
        <v>Tim Duncan</v>
      </c>
      <c r="AT44" s="27">
        <f t="shared" ca="1" si="22"/>
        <v>0.14962941118798678</v>
      </c>
      <c r="AU44" s="44">
        <f ca="1">IF(AL44&lt;&gt;"",VLOOKUP(Final!AQ44-5*(Final!AN44-1),'Players Stats'!$B$136:$J$140,1+AO44),"")</f>
        <v>6.59E-2</v>
      </c>
      <c r="AV44" s="44" t="str">
        <f t="shared" ca="1" si="66"/>
        <v>NO</v>
      </c>
      <c r="AW44" s="27">
        <f t="shared" ca="1" si="23"/>
        <v>0.69388105946444367</v>
      </c>
      <c r="AX44" s="44">
        <f ca="1">IF(AL44&lt;&gt;"",IF(AV44="NO",VLOOKUP(AQ44,'Players Stats'!$C$88:$I$127,7),""),"")</f>
        <v>7.0422535211267616E-3</v>
      </c>
      <c r="AY44" s="44">
        <f t="shared" ca="1" si="67"/>
        <v>2</v>
      </c>
      <c r="AZ44" s="27">
        <f t="shared" ca="1" si="24"/>
        <v>0.78729606989926859</v>
      </c>
      <c r="BA44" s="44">
        <f ca="1">IF(AV44="NO",VLOOKUP(AQ44,'Players Stats'!$C$88:$H$127,7-Final!AY44),"")</f>
        <v>0.502</v>
      </c>
      <c r="BB44" s="44">
        <f t="shared" ca="1" si="68"/>
        <v>0</v>
      </c>
      <c r="BC44" s="27">
        <f t="shared" ca="1" si="25"/>
        <v>0.22502511601755604</v>
      </c>
      <c r="BD44" s="44" t="str">
        <f ca="1">IF(BC44="","",IF(BC44&lt;=VLOOKUP(AQ44,'Players Stats'!$C$88:$L$127,10),"YES","NO"))</f>
        <v>NO</v>
      </c>
      <c r="BE44" s="27" t="str">
        <f t="shared" ca="1" si="26"/>
        <v/>
      </c>
      <c r="BF44" s="44" t="str">
        <f ca="1">IF(BD44="YES",IF(BE44&lt;=VLOOKUP(AQ44,'Players Stats'!$C$88:$H$127,6),1,0),"")</f>
        <v/>
      </c>
      <c r="BG44" s="27" t="str">
        <f t="shared" ca="1" si="27"/>
        <v/>
      </c>
      <c r="BH44" s="44" t="str">
        <f ca="1">IF(AND(BD44="YES",BG44&lt;&gt;""),IF(BG44&lt;=VLOOKUP(AQ44,'Players Stats'!$C$88:$H$127,6),1,0),"")</f>
        <v/>
      </c>
      <c r="BI44" s="27">
        <f t="shared" ca="1" si="28"/>
        <v>0.44823813601450713</v>
      </c>
      <c r="BJ44" s="44" t="str">
        <f ca="1">IF(BI44="","",IF(BI44&lt;=Simulation!$K$7,"YES","NO"))</f>
        <v>NO</v>
      </c>
      <c r="BK44" s="27">
        <f t="shared" ca="1" si="29"/>
        <v>0.72203807075813409</v>
      </c>
      <c r="BL44" s="44">
        <f ca="1">IF(BJ44="NO",IF(BK44&lt;=Simulation!$K$9,AN44,AO44),"")</f>
        <v>1</v>
      </c>
      <c r="BN44" s="44">
        <f t="shared" ca="1" si="30"/>
        <v>23</v>
      </c>
      <c r="BO44" s="6" t="str">
        <f t="shared" ca="1" si="31"/>
        <v>-</v>
      </c>
      <c r="BP44" s="44">
        <f t="shared" ca="1" si="32"/>
        <v>12</v>
      </c>
      <c r="BR44" s="44" t="str">
        <f t="shared" ca="1" si="2"/>
        <v/>
      </c>
      <c r="BS44" s="44" t="str">
        <f t="shared" ca="1" si="2"/>
        <v/>
      </c>
      <c r="BT44" s="44" t="str">
        <f t="shared" ca="1" si="2"/>
        <v/>
      </c>
      <c r="BU44" s="44"/>
      <c r="BV44" s="44">
        <f ca="1">IF(BV43&lt;&gt;"",IF(AND(BV43&lt;60*Simulation!$K$8, BV43+BW44&lt;60*Simulation!$K$8),BV43+BW44,""),"")</f>
        <v>536</v>
      </c>
      <c r="BW44" s="44">
        <f ca="1">IF(BV43&lt;&gt;"",IF(AND(CV43&lt;&gt;"", BX43=CV43),RANDBETWEEN(Simulation!$N$6,Simulation!$P$6),RANDBETWEEN(Simulation!$N$5,Simulation!$P$5)),"")</f>
        <v>22</v>
      </c>
      <c r="BX44" s="44">
        <f t="shared" ca="1" si="69"/>
        <v>1</v>
      </c>
      <c r="BY44" s="44">
        <f t="shared" ca="1" si="33"/>
        <v>8</v>
      </c>
      <c r="BZ44" s="27">
        <f t="shared" ca="1" si="34"/>
        <v>8.146905342513755E-2</v>
      </c>
      <c r="CA44" s="44">
        <f t="shared" ca="1" si="35"/>
        <v>1</v>
      </c>
      <c r="CB44" s="44" t="str">
        <f ca="1">IF(BV44&lt;&gt;"",VLOOKUP(CA44,'Players Stats'!$C$88:$D$127,2),"")</f>
        <v>Point Guard</v>
      </c>
      <c r="CC44" s="44" t="str">
        <f ca="1">IF(BV44&lt;&gt;"",VLOOKUP(CA44,'Players Stats'!$C$88:$E$127,3),"")</f>
        <v>Dwyane Wade</v>
      </c>
      <c r="CD44" s="27">
        <f t="shared" ca="1" si="36"/>
        <v>0.12909373301037441</v>
      </c>
      <c r="CE44" s="44">
        <f ca="1">IF(BV44&lt;&gt;"",VLOOKUP(Final!CA44-5*(Final!BX44-1),'Players Stats'!$B$136:$J$140,1+BY44),"")</f>
        <v>9.7650000000000001E-2</v>
      </c>
      <c r="CF44" s="44" t="str">
        <f t="shared" ca="1" si="70"/>
        <v>NO</v>
      </c>
      <c r="CG44" s="27">
        <f t="shared" ca="1" si="37"/>
        <v>0.77142981783899434</v>
      </c>
      <c r="CH44" s="44">
        <f ca="1">IF(BV44&lt;&gt;"",IF(CF44="NO",VLOOKUP(CA44,'Players Stats'!$C$88:$I$127,7),""),"")</f>
        <v>5.9523809523809521E-2</v>
      </c>
      <c r="CI44" s="44">
        <f t="shared" ca="1" si="71"/>
        <v>2</v>
      </c>
      <c r="CJ44" s="27">
        <f t="shared" ca="1" si="38"/>
        <v>0.15578580314070545</v>
      </c>
      <c r="CK44" s="44">
        <f ca="1">IF(CF44="NO",VLOOKUP(CA44,'Players Stats'!$C$88:$H$127,7-Final!CI44),"")</f>
        <v>0.52100000000000002</v>
      </c>
      <c r="CL44" s="44">
        <f t="shared" ca="1" si="72"/>
        <v>2</v>
      </c>
      <c r="CM44" s="27">
        <f t="shared" ca="1" si="39"/>
        <v>0.829236484849324</v>
      </c>
      <c r="CN44" s="44" t="str">
        <f ca="1">IF(CM44="","",IF(CM44&lt;=VLOOKUP(CA44,'Players Stats'!$C$88:$L$127,10),"YES","NO"))</f>
        <v>NO</v>
      </c>
      <c r="CO44" s="27" t="str">
        <f t="shared" ca="1" si="40"/>
        <v/>
      </c>
      <c r="CP44" s="44" t="str">
        <f ca="1">IF(CN44="YES",IF(CO44&lt;=VLOOKUP(CA44,'Players Stats'!$C$88:$H$127,6),1,0),"")</f>
        <v/>
      </c>
      <c r="CQ44" s="27" t="str">
        <f t="shared" ca="1" si="41"/>
        <v/>
      </c>
      <c r="CR44" s="44" t="str">
        <f ca="1">IF(AND(CN44="YES",CQ44&lt;&gt;""),IF(CQ44&lt;=VLOOKUP(CA44,'Players Stats'!$C$88:$H$127,6),1,0),"")</f>
        <v/>
      </c>
      <c r="CS44" s="27" t="str">
        <f t="shared" ca="1" si="42"/>
        <v/>
      </c>
      <c r="CT44" s="44" t="str">
        <f ca="1">IF(CS44="","",IF(CS44&lt;=Simulation!$K$7,"YES","NO"))</f>
        <v/>
      </c>
      <c r="CU44" s="27" t="str">
        <f t="shared" ca="1" si="43"/>
        <v/>
      </c>
      <c r="CV44" s="44" t="str">
        <f ca="1">IF(CT44="NO",IF(CU44&lt;=Simulation!$K$9,BX44,BY44),"")</f>
        <v/>
      </c>
      <c r="CX44" s="44">
        <f t="shared" ca="1" si="44"/>
        <v>15</v>
      </c>
      <c r="CY44" s="6" t="str">
        <f t="shared" ca="1" si="45"/>
        <v>-</v>
      </c>
      <c r="CZ44" s="44">
        <f t="shared" ca="1" si="46"/>
        <v>21</v>
      </c>
      <c r="DB44" s="44" t="str">
        <f t="shared" ca="1" si="3"/>
        <v/>
      </c>
      <c r="DC44" s="44" t="str">
        <f t="shared" ca="1" si="3"/>
        <v/>
      </c>
      <c r="DD44" s="44" t="str">
        <f t="shared" ca="1" si="3"/>
        <v/>
      </c>
      <c r="DE44" s="44"/>
      <c r="DF44" s="44">
        <f ca="1">IF(DF43&lt;&gt;"",IF(AND(DF43&lt;60*Simulation!$K$8, DF43+DG44&lt;60*Simulation!$K$8),DF43+DG44,""),"")</f>
        <v>512</v>
      </c>
      <c r="DG44" s="44">
        <f ca="1">IF(DF43&lt;&gt;"",IF(AND(EF43&lt;&gt;"", DH43=EF43),RANDBETWEEN(Simulation!$N$6,Simulation!$P$6),RANDBETWEEN(Simulation!$N$5,Simulation!$P$5)),"")</f>
        <v>11</v>
      </c>
      <c r="DH44" s="44">
        <f t="shared" ca="1" si="73"/>
        <v>8</v>
      </c>
      <c r="DI44" s="44">
        <f t="shared" ca="1" si="47"/>
        <v>1</v>
      </c>
      <c r="DJ44" s="27">
        <f t="shared" ca="1" si="48"/>
        <v>6.5747786668694852E-2</v>
      </c>
      <c r="DK44" s="44">
        <f t="shared" ca="1" si="49"/>
        <v>36</v>
      </c>
      <c r="DL44" s="44" t="str">
        <f ca="1">IF(DF44&lt;&gt;"",VLOOKUP(DK44,'Players Stats'!$C$88:$D$127,2),"")</f>
        <v>Point Guard</v>
      </c>
      <c r="DM44" s="44" t="str">
        <f ca="1">IF(DF44&lt;&gt;"",VLOOKUP(DK44,'Players Stats'!$C$88:$E$127,3),"")</f>
        <v>Danny Green</v>
      </c>
      <c r="DN44" s="27">
        <f t="shared" ca="1" si="50"/>
        <v>0.51965457101078805</v>
      </c>
      <c r="DO44" s="44">
        <f ca="1">IF(DF44&lt;&gt;"",VLOOKUP(Final!DK44-5*(Final!DH44-1),'Players Stats'!$B$136:$J$140,1+DI44),"")</f>
        <v>0.13875000000000001</v>
      </c>
      <c r="DP44" s="44" t="str">
        <f t="shared" ca="1" si="74"/>
        <v>NO</v>
      </c>
      <c r="DQ44" s="27">
        <f t="shared" ca="1" si="51"/>
        <v>0.50239401758008162</v>
      </c>
      <c r="DR44" s="44">
        <f ca="1">IF(DF44&lt;&gt;"",IF(DP44="NO",VLOOKUP(DK44,'Players Stats'!$C$88:$I$127,7),""),"")</f>
        <v>0.38518518518518519</v>
      </c>
      <c r="DS44" s="44">
        <f t="shared" ca="1" si="75"/>
        <v>2</v>
      </c>
      <c r="DT44" s="27">
        <f t="shared" ca="1" si="52"/>
        <v>0.56947373482179564</v>
      </c>
      <c r="DU44" s="44">
        <f ca="1">IF(DP44="NO",VLOOKUP(DK44,'Players Stats'!$C$88:$H$127,7-Final!DS44),"")</f>
        <v>0.44800000000000001</v>
      </c>
      <c r="DV44" s="44">
        <f t="shared" ca="1" si="76"/>
        <v>0</v>
      </c>
      <c r="DW44" s="27">
        <f t="shared" ca="1" si="53"/>
        <v>0.48510920043932249</v>
      </c>
      <c r="DX44" s="44" t="str">
        <f ca="1">IF(DW44="","",IF(DW44&lt;=VLOOKUP(DK44,'Players Stats'!$C$88:$L$127,10),"YES","NO"))</f>
        <v>NO</v>
      </c>
      <c r="DY44" s="27" t="str">
        <f t="shared" ca="1" si="54"/>
        <v/>
      </c>
      <c r="DZ44" s="44" t="str">
        <f ca="1">IF(DX44="YES",IF(DY44&lt;=VLOOKUP(DK44,'Players Stats'!$C$88:$H$127,6),1,0),"")</f>
        <v/>
      </c>
      <c r="EA44" s="27" t="str">
        <f t="shared" ca="1" si="55"/>
        <v/>
      </c>
      <c r="EB44" s="44" t="str">
        <f ca="1">IF(AND(DX44="YES",EA44&lt;&gt;""),IF(EA44&lt;=VLOOKUP(DK44,'Players Stats'!$C$88:$H$127,6),1,0),"")</f>
        <v/>
      </c>
      <c r="EC44" s="27">
        <f t="shared" ca="1" si="56"/>
        <v>0.9279636949861686</v>
      </c>
      <c r="ED44" s="44" t="str">
        <f ca="1">IF(EC44="","",IF(EC44&lt;=Simulation!$K$7,"YES","NO"))</f>
        <v>NO</v>
      </c>
      <c r="EE44" s="27">
        <f t="shared" ca="1" si="57"/>
        <v>7.2612540076845145E-2</v>
      </c>
      <c r="EF44" s="44">
        <f ca="1">IF(ED44="NO",IF(EE44&lt;=Simulation!$K$9,DH44,DI44),"")</f>
        <v>8</v>
      </c>
      <c r="EH44" s="44">
        <f t="shared" ca="1" si="58"/>
        <v>19</v>
      </c>
      <c r="EI44" s="6" t="str">
        <f t="shared" ca="1" si="59"/>
        <v>-</v>
      </c>
      <c r="EJ44" s="44">
        <f t="shared" ca="1" si="60"/>
        <v>12</v>
      </c>
      <c r="EL44" s="44" t="str">
        <f t="shared" ca="1" si="4"/>
        <v/>
      </c>
      <c r="EM44" s="44" t="str">
        <f t="shared" ca="1" si="4"/>
        <v/>
      </c>
      <c r="EN44" s="44" t="str">
        <f t="shared" ca="1" si="4"/>
        <v/>
      </c>
    </row>
    <row r="45" spans="2:144">
      <c r="B45" s="44">
        <f ca="1">IF(B44&lt;&gt;"",IF(AND(B44&lt;60*Simulation!$K$8, B44+C45&lt;60*Simulation!$K$8),B44+C45,""),"")</f>
        <v>548</v>
      </c>
      <c r="C45" s="44">
        <f ca="1">IF(B44&lt;&gt;"",IF(AND(AB44&lt;&gt;"", D44=AB44),RANDBETWEEN(Simulation!$N$6,Simulation!$P$6),RANDBETWEEN(Simulation!$N$5,Simulation!$P$5)),"")</f>
        <v>15</v>
      </c>
      <c r="D45" s="44">
        <f t="shared" ca="1" si="61"/>
        <v>8</v>
      </c>
      <c r="E45" s="44">
        <f t="shared" ca="1" si="5"/>
        <v>1</v>
      </c>
      <c r="F45" s="27">
        <f t="shared" ca="1" si="6"/>
        <v>0.11092026180338488</v>
      </c>
      <c r="G45" s="44">
        <f t="shared" ca="1" si="7"/>
        <v>36</v>
      </c>
      <c r="H45" s="44" t="str">
        <f ca="1">IF(B45&lt;&gt;"",VLOOKUP(G45,'Players Stats'!$C$88:$D$127,2),"")</f>
        <v>Point Guard</v>
      </c>
      <c r="I45" s="44" t="str">
        <f ca="1">IF(B45&lt;&gt;"",VLOOKUP(G45,'Players Stats'!$C$88:$E$127,3),"")</f>
        <v>Danny Green</v>
      </c>
      <c r="J45" s="27">
        <f t="shared" ca="1" si="8"/>
        <v>0.1729529145292098</v>
      </c>
      <c r="K45" s="44">
        <f ca="1">IF(B45&lt;&gt;"",VLOOKUP(Final!G45-5*(Final!D45-1),'Players Stats'!$B$136:$J$140,1+E45),"")</f>
        <v>0.13875000000000001</v>
      </c>
      <c r="L45" s="44" t="str">
        <f t="shared" ca="1" si="62"/>
        <v>NO</v>
      </c>
      <c r="M45" s="27">
        <f t="shared" ca="1" si="9"/>
        <v>0.84799066557913594</v>
      </c>
      <c r="N45" s="44">
        <f ca="1">IF(B45&lt;&gt;"",IF(L45="NO",VLOOKUP(G45,'Players Stats'!$C$88:$I$127,7),""),"")</f>
        <v>0.38518518518518519</v>
      </c>
      <c r="O45" s="44">
        <f t="shared" ca="1" si="63"/>
        <v>2</v>
      </c>
      <c r="P45" s="27">
        <f t="shared" ca="1" si="10"/>
        <v>0.29132212493374676</v>
      </c>
      <c r="Q45" s="44">
        <f ca="1">IF(L45="NO",VLOOKUP(G45,'Players Stats'!$C$88:$H$127,7-Final!O45),"")</f>
        <v>0.44800000000000001</v>
      </c>
      <c r="R45" s="44">
        <f t="shared" ca="1" si="64"/>
        <v>2</v>
      </c>
      <c r="S45" s="27">
        <f t="shared" ca="1" si="11"/>
        <v>0.74577750641389517</v>
      </c>
      <c r="T45" s="44" t="str">
        <f ca="1">IF(S45="","",IF(S45&lt;=VLOOKUP(G45,'Players Stats'!$C$88:$L$127,10),"YES","NO"))</f>
        <v>NO</v>
      </c>
      <c r="U45" s="27" t="str">
        <f t="shared" ca="1" si="12"/>
        <v/>
      </c>
      <c r="V45" s="44" t="str">
        <f ca="1">IF(T45="YES",IF(U45&lt;=VLOOKUP(G45,'Players Stats'!$C$88:$H$127,6),1,0),"")</f>
        <v/>
      </c>
      <c r="W45" s="27" t="str">
        <f t="shared" ca="1" si="13"/>
        <v/>
      </c>
      <c r="X45" s="44" t="str">
        <f ca="1">IF(AND(T45="YES",W45&lt;&gt;""),IF(W45&lt;=VLOOKUP(G45,'Players Stats'!$C$88:$H$127,6),1,0),"")</f>
        <v/>
      </c>
      <c r="Y45" s="27" t="str">
        <f t="shared" ca="1" si="14"/>
        <v/>
      </c>
      <c r="Z45" s="44" t="str">
        <f ca="1">IF(Y45="","",IF(Y45&lt;=Simulation!$K$7,"YES","NO"))</f>
        <v/>
      </c>
      <c r="AA45" s="27" t="str">
        <f t="shared" ca="1" si="15"/>
        <v/>
      </c>
      <c r="AB45" s="44" t="str">
        <f ca="1">IF(Z45="NO",IF(AA45&lt;=Simulation!$K$9,D45,E45),"")</f>
        <v/>
      </c>
      <c r="AD45" s="44">
        <f t="shared" ca="1" si="16"/>
        <v>21</v>
      </c>
      <c r="AE45" s="6" t="str">
        <f t="shared" ca="1" si="17"/>
        <v>-</v>
      </c>
      <c r="AF45" s="44">
        <f t="shared" ca="1" si="18"/>
        <v>12</v>
      </c>
      <c r="AH45" s="44" t="str">
        <f t="shared" ca="1" si="77"/>
        <v/>
      </c>
      <c r="AI45" s="44" t="str">
        <f t="shared" ca="1" si="77"/>
        <v/>
      </c>
      <c r="AJ45" s="44" t="str">
        <f t="shared" ca="1" si="77"/>
        <v/>
      </c>
      <c r="AL45" s="44">
        <f ca="1">IF(AL44&lt;&gt;"",IF(AND(AL44&lt;60*Simulation!$K$8, AL44+AM45&lt;60*Simulation!$K$8),AL44+AM45,""),"")</f>
        <v>525</v>
      </c>
      <c r="AM45" s="44">
        <f ca="1">IF(AL44&lt;&gt;"",IF(AND(BL44&lt;&gt;"", AN44=BL44),RANDBETWEEN(Simulation!$N$6,Simulation!$P$6),RANDBETWEEN(Simulation!$N$5,Simulation!$P$5)),"")</f>
        <v>16</v>
      </c>
      <c r="AN45" s="44">
        <f t="shared" ca="1" si="65"/>
        <v>1</v>
      </c>
      <c r="AO45" s="44">
        <f t="shared" ca="1" si="19"/>
        <v>8</v>
      </c>
      <c r="AP45" s="27">
        <f t="shared" ca="1" si="20"/>
        <v>0.19221208193690631</v>
      </c>
      <c r="AQ45" s="44">
        <f t="shared" ca="1" si="21"/>
        <v>1</v>
      </c>
      <c r="AR45" s="44" t="str">
        <f ca="1">IF(AL45&lt;&gt;"",VLOOKUP(AQ45,'Players Stats'!$C$88:$D$127,2),"")</f>
        <v>Point Guard</v>
      </c>
      <c r="AS45" s="44" t="str">
        <f ca="1">IF(AL45&lt;&gt;"",VLOOKUP(AQ45,'Players Stats'!$C$88:$E$127,3),"")</f>
        <v>Dwyane Wade</v>
      </c>
      <c r="AT45" s="27">
        <f t="shared" ca="1" si="22"/>
        <v>0.32675319387960955</v>
      </c>
      <c r="AU45" s="44">
        <f ca="1">IF(AL45&lt;&gt;"",VLOOKUP(Final!AQ45-5*(Final!AN45-1),'Players Stats'!$B$136:$J$140,1+AO45),"")</f>
        <v>9.7650000000000001E-2</v>
      </c>
      <c r="AV45" s="44" t="str">
        <f t="shared" ca="1" si="66"/>
        <v>NO</v>
      </c>
      <c r="AW45" s="27">
        <f t="shared" ca="1" si="23"/>
        <v>0.5733002684634928</v>
      </c>
      <c r="AX45" s="44">
        <f ca="1">IF(AL45&lt;&gt;"",IF(AV45="NO",VLOOKUP(AQ45,'Players Stats'!$C$88:$I$127,7),""),"")</f>
        <v>5.9523809523809521E-2</v>
      </c>
      <c r="AY45" s="44">
        <f t="shared" ca="1" si="67"/>
        <v>2</v>
      </c>
      <c r="AZ45" s="27">
        <f t="shared" ca="1" si="24"/>
        <v>0.97051540171352435</v>
      </c>
      <c r="BA45" s="44">
        <f ca="1">IF(AV45="NO",VLOOKUP(AQ45,'Players Stats'!$C$88:$H$127,7-Final!AY45),"")</f>
        <v>0.52100000000000002</v>
      </c>
      <c r="BB45" s="44">
        <f t="shared" ca="1" si="68"/>
        <v>0</v>
      </c>
      <c r="BC45" s="27">
        <f t="shared" ca="1" si="25"/>
        <v>0.58317305836067379</v>
      </c>
      <c r="BD45" s="44" t="str">
        <f ca="1">IF(BC45="","",IF(BC45&lt;=VLOOKUP(AQ45,'Players Stats'!$C$88:$L$127,10),"YES","NO"))</f>
        <v>NO</v>
      </c>
      <c r="BE45" s="27" t="str">
        <f t="shared" ca="1" si="26"/>
        <v/>
      </c>
      <c r="BF45" s="44" t="str">
        <f ca="1">IF(BD45="YES",IF(BE45&lt;=VLOOKUP(AQ45,'Players Stats'!$C$88:$H$127,6),1,0),"")</f>
        <v/>
      </c>
      <c r="BG45" s="27" t="str">
        <f t="shared" ca="1" si="27"/>
        <v/>
      </c>
      <c r="BH45" s="44" t="str">
        <f ca="1">IF(AND(BD45="YES",BG45&lt;&gt;""),IF(BG45&lt;=VLOOKUP(AQ45,'Players Stats'!$C$88:$H$127,6),1,0),"")</f>
        <v/>
      </c>
      <c r="BI45" s="27">
        <f t="shared" ca="1" si="28"/>
        <v>0.29903539866643303</v>
      </c>
      <c r="BJ45" s="44" t="str">
        <f ca="1">IF(BI45="","",IF(BI45&lt;=Simulation!$K$7,"YES","NO"))</f>
        <v>NO</v>
      </c>
      <c r="BK45" s="27">
        <f t="shared" ca="1" si="29"/>
        <v>0.75496780156366661</v>
      </c>
      <c r="BL45" s="44">
        <f ca="1">IF(BJ45="NO",IF(BK45&lt;=Simulation!$K$9,AN45,AO45),"")</f>
        <v>8</v>
      </c>
      <c r="BN45" s="44">
        <f t="shared" ca="1" si="30"/>
        <v>23</v>
      </c>
      <c r="BO45" s="6" t="str">
        <f t="shared" ca="1" si="31"/>
        <v>-</v>
      </c>
      <c r="BP45" s="44">
        <f t="shared" ca="1" si="32"/>
        <v>12</v>
      </c>
      <c r="BR45" s="44" t="str">
        <f t="shared" ca="1" si="2"/>
        <v/>
      </c>
      <c r="BS45" s="44" t="str">
        <f t="shared" ca="1" si="2"/>
        <v/>
      </c>
      <c r="BT45" s="44" t="str">
        <f t="shared" ca="1" si="2"/>
        <v/>
      </c>
      <c r="BU45" s="44"/>
      <c r="BV45" s="44">
        <f ca="1">IF(BV44&lt;&gt;"",IF(AND(BV44&lt;60*Simulation!$K$8, BV44+BW45&lt;60*Simulation!$K$8),BV44+BW45,""),"")</f>
        <v>549</v>
      </c>
      <c r="BW45" s="44">
        <f ca="1">IF(BV44&lt;&gt;"",IF(AND(CV44&lt;&gt;"", BX44=CV44),RANDBETWEEN(Simulation!$N$6,Simulation!$P$6),RANDBETWEEN(Simulation!$N$5,Simulation!$P$5)),"")</f>
        <v>13</v>
      </c>
      <c r="BX45" s="44">
        <f t="shared" ca="1" si="69"/>
        <v>8</v>
      </c>
      <c r="BY45" s="44">
        <f t="shared" ca="1" si="33"/>
        <v>1</v>
      </c>
      <c r="BZ45" s="27">
        <f t="shared" ca="1" si="34"/>
        <v>0.51518980278954007</v>
      </c>
      <c r="CA45" s="44">
        <f t="shared" ca="1" si="35"/>
        <v>38</v>
      </c>
      <c r="CB45" s="44" t="str">
        <f ca="1">IF(BV45&lt;&gt;"",VLOOKUP(CA45,'Players Stats'!$C$88:$D$127,2),"")</f>
        <v>Small Forward</v>
      </c>
      <c r="CC45" s="44" t="str">
        <f ca="1">IF(BV45&lt;&gt;"",VLOOKUP(CA45,'Players Stats'!$C$88:$E$127,3),"")</f>
        <v>Kawhi Leonard</v>
      </c>
      <c r="CD45" s="27">
        <f t="shared" ca="1" si="36"/>
        <v>0.92459595446181275</v>
      </c>
      <c r="CE45" s="44">
        <f ca="1">IF(BV45&lt;&gt;"",VLOOKUP(Final!CA45-5*(Final!BX45-1),'Players Stats'!$B$136:$J$140,1+BY45),"")</f>
        <v>0.12745000000000001</v>
      </c>
      <c r="CF45" s="44" t="str">
        <f t="shared" ca="1" si="70"/>
        <v>NO</v>
      </c>
      <c r="CG45" s="27">
        <f t="shared" ca="1" si="37"/>
        <v>8.0050625006654497E-2</v>
      </c>
      <c r="CH45" s="44">
        <f ca="1">IF(BV45&lt;&gt;"",IF(CF45="NO",VLOOKUP(CA45,'Players Stats'!$C$88:$I$127,7),""),"")</f>
        <v>0.24793388429752067</v>
      </c>
      <c r="CI45" s="44">
        <f t="shared" ca="1" si="71"/>
        <v>3</v>
      </c>
      <c r="CJ45" s="27">
        <f t="shared" ca="1" si="38"/>
        <v>0.93778005152492661</v>
      </c>
      <c r="CK45" s="44">
        <f ca="1">IF(CF45="NO",VLOOKUP(CA45,'Players Stats'!$C$88:$H$127,7-Final!CI45),"")</f>
        <v>0.374</v>
      </c>
      <c r="CL45" s="44">
        <f t="shared" ca="1" si="72"/>
        <v>0</v>
      </c>
      <c r="CM45" s="27" t="str">
        <f t="shared" ca="1" si="39"/>
        <v/>
      </c>
      <c r="CN45" s="44" t="str">
        <f ca="1">IF(CM45="","",IF(CM45&lt;=VLOOKUP(CA45,'Players Stats'!$C$88:$L$127,10),"YES","NO"))</f>
        <v/>
      </c>
      <c r="CO45" s="27" t="str">
        <f t="shared" ca="1" si="40"/>
        <v/>
      </c>
      <c r="CP45" s="44" t="str">
        <f ca="1">IF(CN45="YES",IF(CO45&lt;=VLOOKUP(CA45,'Players Stats'!$C$88:$H$127,6),1,0),"")</f>
        <v/>
      </c>
      <c r="CQ45" s="27" t="str">
        <f t="shared" ca="1" si="41"/>
        <v/>
      </c>
      <c r="CR45" s="44" t="str">
        <f ca="1">IF(AND(CN45="YES",CQ45&lt;&gt;""),IF(CQ45&lt;=VLOOKUP(CA45,'Players Stats'!$C$88:$H$127,6),1,0),"")</f>
        <v/>
      </c>
      <c r="CS45" s="27" t="str">
        <f t="shared" ca="1" si="42"/>
        <v/>
      </c>
      <c r="CT45" s="44" t="str">
        <f ca="1">IF(CS45="","",IF(CS45&lt;=Simulation!$K$7,"YES","NO"))</f>
        <v/>
      </c>
      <c r="CU45" s="27" t="str">
        <f t="shared" ca="1" si="43"/>
        <v/>
      </c>
      <c r="CV45" s="44" t="str">
        <f ca="1">IF(CT45="NO",IF(CU45&lt;=Simulation!$K$9,BX45,BY45),"")</f>
        <v/>
      </c>
      <c r="CX45" s="44">
        <f t="shared" ca="1" si="44"/>
        <v>15</v>
      </c>
      <c r="CY45" s="6" t="str">
        <f t="shared" ca="1" si="45"/>
        <v>-</v>
      </c>
      <c r="CZ45" s="44">
        <f t="shared" ca="1" si="46"/>
        <v>21</v>
      </c>
      <c r="DB45" s="44" t="str">
        <f t="shared" ca="1" si="3"/>
        <v/>
      </c>
      <c r="DC45" s="44" t="str">
        <f t="shared" ca="1" si="3"/>
        <v/>
      </c>
      <c r="DD45" s="44" t="str">
        <f t="shared" ca="1" si="3"/>
        <v/>
      </c>
      <c r="DE45" s="44"/>
      <c r="DF45" s="44">
        <f ca="1">IF(DF44&lt;&gt;"",IF(AND(DF44&lt;60*Simulation!$K$8, DF44+DG45&lt;60*Simulation!$K$8),DF44+DG45,""),"")</f>
        <v>530</v>
      </c>
      <c r="DG45" s="44">
        <f ca="1">IF(DF44&lt;&gt;"",IF(AND(EF44&lt;&gt;"", DH44=EF44),RANDBETWEEN(Simulation!$N$6,Simulation!$P$6),RANDBETWEEN(Simulation!$N$5,Simulation!$P$5)),"")</f>
        <v>18</v>
      </c>
      <c r="DH45" s="44">
        <f t="shared" ca="1" si="73"/>
        <v>8</v>
      </c>
      <c r="DI45" s="44">
        <f t="shared" ca="1" si="47"/>
        <v>1</v>
      </c>
      <c r="DJ45" s="27">
        <f t="shared" ca="1" si="48"/>
        <v>0.45391975003036378</v>
      </c>
      <c r="DK45" s="44">
        <f t="shared" ca="1" si="49"/>
        <v>38</v>
      </c>
      <c r="DL45" s="44" t="str">
        <f ca="1">IF(DF45&lt;&gt;"",VLOOKUP(DK45,'Players Stats'!$C$88:$D$127,2),"")</f>
        <v>Small Forward</v>
      </c>
      <c r="DM45" s="44" t="str">
        <f ca="1">IF(DF45&lt;&gt;"",VLOOKUP(DK45,'Players Stats'!$C$88:$E$127,3),"")</f>
        <v>Kawhi Leonard</v>
      </c>
      <c r="DN45" s="27">
        <f t="shared" ca="1" si="50"/>
        <v>9.4552632069843434E-2</v>
      </c>
      <c r="DO45" s="44">
        <f ca="1">IF(DF45&lt;&gt;"",VLOOKUP(Final!DK45-5*(Final!DH45-1),'Players Stats'!$B$136:$J$140,1+DI45),"")</f>
        <v>0.12745000000000001</v>
      </c>
      <c r="DP45" s="44" t="str">
        <f t="shared" ca="1" si="74"/>
        <v>YES</v>
      </c>
      <c r="DQ45" s="27" t="str">
        <f t="shared" ca="1" si="51"/>
        <v/>
      </c>
      <c r="DR45" s="44" t="str">
        <f ca="1">IF(DF45&lt;&gt;"",IF(DP45="NO",VLOOKUP(DK45,'Players Stats'!$C$88:$I$127,7),""),"")</f>
        <v/>
      </c>
      <c r="DS45" s="44" t="str">
        <f t="shared" ca="1" si="75"/>
        <v/>
      </c>
      <c r="DT45" s="27" t="str">
        <f t="shared" ca="1" si="52"/>
        <v/>
      </c>
      <c r="DU45" s="44" t="str">
        <f ca="1">IF(DP45="NO",VLOOKUP(DK45,'Players Stats'!$C$88:$H$127,7-Final!DS45),"")</f>
        <v/>
      </c>
      <c r="DV45" s="44" t="str">
        <f t="shared" ca="1" si="76"/>
        <v/>
      </c>
      <c r="DW45" s="27" t="str">
        <f t="shared" ca="1" si="53"/>
        <v/>
      </c>
      <c r="DX45" s="44" t="str">
        <f ca="1">IF(DW45="","",IF(DW45&lt;=VLOOKUP(DK45,'Players Stats'!$C$88:$L$127,10),"YES","NO"))</f>
        <v/>
      </c>
      <c r="DY45" s="27" t="str">
        <f t="shared" ca="1" si="54"/>
        <v/>
      </c>
      <c r="DZ45" s="44" t="str">
        <f ca="1">IF(DX45="YES",IF(DY45&lt;=VLOOKUP(DK45,'Players Stats'!$C$88:$H$127,6),1,0),"")</f>
        <v/>
      </c>
      <c r="EA45" s="27" t="str">
        <f t="shared" ca="1" si="55"/>
        <v/>
      </c>
      <c r="EB45" s="44" t="str">
        <f ca="1">IF(AND(DX45="YES",EA45&lt;&gt;""),IF(EA45&lt;=VLOOKUP(DK45,'Players Stats'!$C$88:$H$127,6),1,0),"")</f>
        <v/>
      </c>
      <c r="EC45" s="27" t="str">
        <f t="shared" ca="1" si="56"/>
        <v/>
      </c>
      <c r="ED45" s="44" t="str">
        <f ca="1">IF(EC45="","",IF(EC45&lt;=Simulation!$K$7,"YES","NO"))</f>
        <v/>
      </c>
      <c r="EE45" s="27" t="str">
        <f t="shared" ca="1" si="57"/>
        <v/>
      </c>
      <c r="EF45" s="44" t="str">
        <f ca="1">IF(ED45="NO",IF(EE45&lt;=Simulation!$K$9,DH45,DI45),"")</f>
        <v/>
      </c>
      <c r="EH45" s="44">
        <f t="shared" ca="1" si="58"/>
        <v>19</v>
      </c>
      <c r="EI45" s="6" t="str">
        <f t="shared" ca="1" si="59"/>
        <v>-</v>
      </c>
      <c r="EJ45" s="44">
        <f t="shared" ca="1" si="60"/>
        <v>12</v>
      </c>
      <c r="EL45" s="44" t="str">
        <f t="shared" ca="1" si="4"/>
        <v/>
      </c>
      <c r="EM45" s="44" t="str">
        <f t="shared" ca="1" si="4"/>
        <v/>
      </c>
      <c r="EN45" s="44" t="str">
        <f t="shared" ca="1" si="4"/>
        <v/>
      </c>
    </row>
    <row r="46" spans="2:144">
      <c r="B46" s="44">
        <f ca="1">IF(B45&lt;&gt;"",IF(AND(B45&lt;60*Simulation!$K$8, B45+C46&lt;60*Simulation!$K$8),B45+C46,""),"")</f>
        <v>571</v>
      </c>
      <c r="C46" s="44">
        <f ca="1">IF(B45&lt;&gt;"",IF(AND(AB45&lt;&gt;"", D45=AB45),RANDBETWEEN(Simulation!$N$6,Simulation!$P$6),RANDBETWEEN(Simulation!$N$5,Simulation!$P$5)),"")</f>
        <v>23</v>
      </c>
      <c r="D46" s="44">
        <f t="shared" ca="1" si="61"/>
        <v>1</v>
      </c>
      <c r="E46" s="44">
        <f t="shared" ca="1" si="5"/>
        <v>8</v>
      </c>
      <c r="F46" s="27">
        <f t="shared" ca="1" si="6"/>
        <v>4.9659242898795974E-2</v>
      </c>
      <c r="G46" s="44">
        <f t="shared" ca="1" si="7"/>
        <v>1</v>
      </c>
      <c r="H46" s="44" t="str">
        <f ca="1">IF(B46&lt;&gt;"",VLOOKUP(G46,'Players Stats'!$C$88:$D$127,2),"")</f>
        <v>Point Guard</v>
      </c>
      <c r="I46" s="44" t="str">
        <f ca="1">IF(B46&lt;&gt;"",VLOOKUP(G46,'Players Stats'!$C$88:$E$127,3),"")</f>
        <v>Dwyane Wade</v>
      </c>
      <c r="J46" s="27">
        <f t="shared" ca="1" si="8"/>
        <v>0.20439785627368334</v>
      </c>
      <c r="K46" s="44">
        <f ca="1">IF(B46&lt;&gt;"",VLOOKUP(Final!G46-5*(Final!D46-1),'Players Stats'!$B$136:$J$140,1+E46),"")</f>
        <v>9.7650000000000001E-2</v>
      </c>
      <c r="L46" s="44" t="str">
        <f t="shared" ca="1" si="62"/>
        <v>NO</v>
      </c>
      <c r="M46" s="27">
        <f t="shared" ca="1" si="9"/>
        <v>0.66603176770786654</v>
      </c>
      <c r="N46" s="44">
        <f ca="1">IF(B46&lt;&gt;"",IF(L46="NO",VLOOKUP(G46,'Players Stats'!$C$88:$I$127,7),""),"")</f>
        <v>5.9523809523809521E-2</v>
      </c>
      <c r="O46" s="44">
        <f t="shared" ca="1" si="63"/>
        <v>2</v>
      </c>
      <c r="P46" s="27">
        <f t="shared" ca="1" si="10"/>
        <v>8.4194910705115977E-2</v>
      </c>
      <c r="Q46" s="44">
        <f ca="1">IF(L46="NO",VLOOKUP(G46,'Players Stats'!$C$88:$H$127,7-Final!O46),"")</f>
        <v>0.52100000000000002</v>
      </c>
      <c r="R46" s="44">
        <f t="shared" ca="1" si="64"/>
        <v>2</v>
      </c>
      <c r="S46" s="27">
        <f t="shared" ca="1" si="11"/>
        <v>0.20375803462937192</v>
      </c>
      <c r="T46" s="44" t="str">
        <f ca="1">IF(S46="","",IF(S46&lt;=VLOOKUP(G46,'Players Stats'!$C$88:$L$127,10),"YES","NO"))</f>
        <v>NO</v>
      </c>
      <c r="U46" s="27" t="str">
        <f t="shared" ca="1" si="12"/>
        <v/>
      </c>
      <c r="V46" s="44" t="str">
        <f ca="1">IF(T46="YES",IF(U46&lt;=VLOOKUP(G46,'Players Stats'!$C$88:$H$127,6),1,0),"")</f>
        <v/>
      </c>
      <c r="W46" s="27" t="str">
        <f t="shared" ca="1" si="13"/>
        <v/>
      </c>
      <c r="X46" s="44" t="str">
        <f ca="1">IF(AND(T46="YES",W46&lt;&gt;""),IF(W46&lt;=VLOOKUP(G46,'Players Stats'!$C$88:$H$127,6),1,0),"")</f>
        <v/>
      </c>
      <c r="Y46" s="27" t="str">
        <f t="shared" ca="1" si="14"/>
        <v/>
      </c>
      <c r="Z46" s="44" t="str">
        <f ca="1">IF(Y46="","",IF(Y46&lt;=Simulation!$K$7,"YES","NO"))</f>
        <v/>
      </c>
      <c r="AA46" s="27" t="str">
        <f t="shared" ca="1" si="15"/>
        <v/>
      </c>
      <c r="AB46" s="44" t="str">
        <f ca="1">IF(Z46="NO",IF(AA46&lt;=Simulation!$K$9,D46,E46),"")</f>
        <v/>
      </c>
      <c r="AD46" s="44">
        <f t="shared" ca="1" si="16"/>
        <v>23</v>
      </c>
      <c r="AE46" s="6" t="str">
        <f t="shared" ca="1" si="17"/>
        <v>-</v>
      </c>
      <c r="AF46" s="44">
        <f t="shared" ca="1" si="18"/>
        <v>12</v>
      </c>
      <c r="AH46" s="44" t="str">
        <f t="shared" ca="1" si="77"/>
        <v/>
      </c>
      <c r="AI46" s="44" t="str">
        <f t="shared" ca="1" si="77"/>
        <v/>
      </c>
      <c r="AJ46" s="44" t="str">
        <f t="shared" ca="1" si="77"/>
        <v/>
      </c>
      <c r="AL46" s="44">
        <f ca="1">IF(AL45&lt;&gt;"",IF(AND(AL45&lt;60*Simulation!$K$8, AL45+AM46&lt;60*Simulation!$K$8),AL45+AM46,""),"")</f>
        <v>535</v>
      </c>
      <c r="AM46" s="44">
        <f ca="1">IF(AL45&lt;&gt;"",IF(AND(BL45&lt;&gt;"", AN45=BL45),RANDBETWEEN(Simulation!$N$6,Simulation!$P$6),RANDBETWEEN(Simulation!$N$5,Simulation!$P$5)),"")</f>
        <v>10</v>
      </c>
      <c r="AN46" s="44">
        <f t="shared" ca="1" si="65"/>
        <v>8</v>
      </c>
      <c r="AO46" s="44">
        <f t="shared" ca="1" si="19"/>
        <v>1</v>
      </c>
      <c r="AP46" s="27">
        <f t="shared" ca="1" si="20"/>
        <v>0.51600247671975907</v>
      </c>
      <c r="AQ46" s="44">
        <f t="shared" ca="1" si="21"/>
        <v>38</v>
      </c>
      <c r="AR46" s="44" t="str">
        <f ca="1">IF(AL46&lt;&gt;"",VLOOKUP(AQ46,'Players Stats'!$C$88:$D$127,2),"")</f>
        <v>Small Forward</v>
      </c>
      <c r="AS46" s="44" t="str">
        <f ca="1">IF(AL46&lt;&gt;"",VLOOKUP(AQ46,'Players Stats'!$C$88:$E$127,3),"")</f>
        <v>Kawhi Leonard</v>
      </c>
      <c r="AT46" s="27">
        <f t="shared" ca="1" si="22"/>
        <v>0.92269581193365835</v>
      </c>
      <c r="AU46" s="44">
        <f ca="1">IF(AL46&lt;&gt;"",VLOOKUP(Final!AQ46-5*(Final!AN46-1),'Players Stats'!$B$136:$J$140,1+AO46),"")</f>
        <v>0.12745000000000001</v>
      </c>
      <c r="AV46" s="44" t="str">
        <f t="shared" ca="1" si="66"/>
        <v>NO</v>
      </c>
      <c r="AW46" s="27">
        <f t="shared" ca="1" si="23"/>
        <v>0.95769455127330372</v>
      </c>
      <c r="AX46" s="44">
        <f ca="1">IF(AL46&lt;&gt;"",IF(AV46="NO",VLOOKUP(AQ46,'Players Stats'!$C$88:$I$127,7),""),"")</f>
        <v>0.24793388429752067</v>
      </c>
      <c r="AY46" s="44">
        <f t="shared" ca="1" si="67"/>
        <v>2</v>
      </c>
      <c r="AZ46" s="27">
        <f t="shared" ca="1" si="24"/>
        <v>0.29882246396132062</v>
      </c>
      <c r="BA46" s="44">
        <f ca="1">IF(AV46="NO",VLOOKUP(AQ46,'Players Stats'!$C$88:$H$127,7-Final!AY46),"")</f>
        <v>0.49399999999999999</v>
      </c>
      <c r="BB46" s="44">
        <f t="shared" ca="1" si="68"/>
        <v>2</v>
      </c>
      <c r="BC46" s="27">
        <f t="shared" ca="1" si="25"/>
        <v>0.63605543624697036</v>
      </c>
      <c r="BD46" s="44" t="str">
        <f ca="1">IF(BC46="","",IF(BC46&lt;=VLOOKUP(AQ46,'Players Stats'!$C$88:$L$127,10),"YES","NO"))</f>
        <v>NO</v>
      </c>
      <c r="BE46" s="27" t="str">
        <f t="shared" ca="1" si="26"/>
        <v/>
      </c>
      <c r="BF46" s="44" t="str">
        <f ca="1">IF(BD46="YES",IF(BE46&lt;=VLOOKUP(AQ46,'Players Stats'!$C$88:$H$127,6),1,0),"")</f>
        <v/>
      </c>
      <c r="BG46" s="27" t="str">
        <f t="shared" ca="1" si="27"/>
        <v/>
      </c>
      <c r="BH46" s="44" t="str">
        <f ca="1">IF(AND(BD46="YES",BG46&lt;&gt;""),IF(BG46&lt;=VLOOKUP(AQ46,'Players Stats'!$C$88:$H$127,6),1,0),"")</f>
        <v/>
      </c>
      <c r="BI46" s="27" t="str">
        <f t="shared" ca="1" si="28"/>
        <v/>
      </c>
      <c r="BJ46" s="44" t="str">
        <f ca="1">IF(BI46="","",IF(BI46&lt;=Simulation!$K$7,"YES","NO"))</f>
        <v/>
      </c>
      <c r="BK46" s="27" t="str">
        <f t="shared" ca="1" si="29"/>
        <v/>
      </c>
      <c r="BL46" s="44" t="str">
        <f ca="1">IF(BJ46="NO",IF(BK46&lt;=Simulation!$K$9,AN46,AO46),"")</f>
        <v/>
      </c>
      <c r="BN46" s="44">
        <f t="shared" ca="1" si="30"/>
        <v>23</v>
      </c>
      <c r="BO46" s="6" t="str">
        <f t="shared" ca="1" si="31"/>
        <v>-</v>
      </c>
      <c r="BP46" s="44">
        <f t="shared" ca="1" si="32"/>
        <v>14</v>
      </c>
      <c r="BR46" s="44" t="str">
        <f t="shared" ca="1" si="2"/>
        <v/>
      </c>
      <c r="BS46" s="44" t="str">
        <f t="shared" ca="1" si="2"/>
        <v/>
      </c>
      <c r="BT46" s="44" t="str">
        <f t="shared" ca="1" si="2"/>
        <v/>
      </c>
      <c r="BU46" s="44"/>
      <c r="BV46" s="44">
        <f ca="1">IF(BV45&lt;&gt;"",IF(AND(BV45&lt;60*Simulation!$K$8, BV45+BW46&lt;60*Simulation!$K$8),BV45+BW46,""),"")</f>
        <v>570</v>
      </c>
      <c r="BW46" s="44">
        <f ca="1">IF(BV45&lt;&gt;"",IF(AND(CV45&lt;&gt;"", BX45=CV45),RANDBETWEEN(Simulation!$N$6,Simulation!$P$6),RANDBETWEEN(Simulation!$N$5,Simulation!$P$5)),"")</f>
        <v>21</v>
      </c>
      <c r="BX46" s="44">
        <f t="shared" ca="1" si="69"/>
        <v>1</v>
      </c>
      <c r="BY46" s="44">
        <f t="shared" ca="1" si="33"/>
        <v>8</v>
      </c>
      <c r="BZ46" s="27">
        <f t="shared" ca="1" si="34"/>
        <v>0.83313864201106491</v>
      </c>
      <c r="CA46" s="44">
        <f t="shared" ca="1" si="35"/>
        <v>5</v>
      </c>
      <c r="CB46" s="44" t="str">
        <f ca="1">IF(BV46&lt;&gt;"",VLOOKUP(CA46,'Players Stats'!$C$88:$D$127,2),"")</f>
        <v>Center</v>
      </c>
      <c r="CC46" s="44" t="str">
        <f ca="1">IF(BV46&lt;&gt;"",VLOOKUP(CA46,'Players Stats'!$C$88:$E$127,3),"")</f>
        <v>Chris Bosh</v>
      </c>
      <c r="CD46" s="27">
        <f t="shared" ca="1" si="36"/>
        <v>0.42593105614377924</v>
      </c>
      <c r="CE46" s="44">
        <f ca="1">IF(BV46&lt;&gt;"",VLOOKUP(Final!CA46-5*(Final!BX46-1),'Players Stats'!$B$136:$J$140,1+BY46),"")</f>
        <v>9.6400000000000013E-2</v>
      </c>
      <c r="CF46" s="44" t="str">
        <f t="shared" ca="1" si="70"/>
        <v>NO</v>
      </c>
      <c r="CG46" s="27">
        <f t="shared" ca="1" si="37"/>
        <v>0.90011475912466887</v>
      </c>
      <c r="CH46" s="44">
        <f ca="1">IF(BV46&lt;&gt;"",IF(CF46="NO",VLOOKUP(CA46,'Players Stats'!$C$88:$I$127,7),""),"")</f>
        <v>7.5187969924812026E-2</v>
      </c>
      <c r="CI46" s="44">
        <f t="shared" ca="1" si="71"/>
        <v>2</v>
      </c>
      <c r="CJ46" s="27">
        <f t="shared" ca="1" si="38"/>
        <v>0.47884259535598173</v>
      </c>
      <c r="CK46" s="44">
        <f ca="1">IF(CF46="NO",VLOOKUP(CA46,'Players Stats'!$C$88:$H$127,7-Final!CI46),"")</f>
        <v>0.53500000000000003</v>
      </c>
      <c r="CL46" s="44">
        <f t="shared" ca="1" si="72"/>
        <v>2</v>
      </c>
      <c r="CM46" s="27">
        <f t="shared" ca="1" si="39"/>
        <v>0.45328633212864422</v>
      </c>
      <c r="CN46" s="44" t="str">
        <f ca="1">IF(CM46="","",IF(CM46&lt;=VLOOKUP(CA46,'Players Stats'!$C$88:$L$127,10),"YES","NO"))</f>
        <v>NO</v>
      </c>
      <c r="CO46" s="27" t="str">
        <f t="shared" ca="1" si="40"/>
        <v/>
      </c>
      <c r="CP46" s="44" t="str">
        <f ca="1">IF(CN46="YES",IF(CO46&lt;=VLOOKUP(CA46,'Players Stats'!$C$88:$H$127,6),1,0),"")</f>
        <v/>
      </c>
      <c r="CQ46" s="27" t="str">
        <f t="shared" ca="1" si="41"/>
        <v/>
      </c>
      <c r="CR46" s="44" t="str">
        <f ca="1">IF(AND(CN46="YES",CQ46&lt;&gt;""),IF(CQ46&lt;=VLOOKUP(CA46,'Players Stats'!$C$88:$H$127,6),1,0),"")</f>
        <v/>
      </c>
      <c r="CS46" s="27" t="str">
        <f t="shared" ca="1" si="42"/>
        <v/>
      </c>
      <c r="CT46" s="44" t="str">
        <f ca="1">IF(CS46="","",IF(CS46&lt;=Simulation!$K$7,"YES","NO"))</f>
        <v/>
      </c>
      <c r="CU46" s="27" t="str">
        <f t="shared" ca="1" si="43"/>
        <v/>
      </c>
      <c r="CV46" s="44" t="str">
        <f ca="1">IF(CT46="NO",IF(CU46&lt;=Simulation!$K$9,BX46,BY46),"")</f>
        <v/>
      </c>
      <c r="CX46" s="44">
        <f t="shared" ca="1" si="44"/>
        <v>17</v>
      </c>
      <c r="CY46" s="6" t="str">
        <f t="shared" ca="1" si="45"/>
        <v>-</v>
      </c>
      <c r="CZ46" s="44">
        <f t="shared" ca="1" si="46"/>
        <v>21</v>
      </c>
      <c r="DB46" s="44" t="str">
        <f t="shared" ca="1" si="3"/>
        <v/>
      </c>
      <c r="DC46" s="44" t="str">
        <f t="shared" ca="1" si="3"/>
        <v/>
      </c>
      <c r="DD46" s="44" t="str">
        <f t="shared" ca="1" si="3"/>
        <v/>
      </c>
      <c r="DE46" s="44"/>
      <c r="DF46" s="44">
        <f ca="1">IF(DF45&lt;&gt;"",IF(AND(DF45&lt;60*Simulation!$K$8, DF45+DG46&lt;60*Simulation!$K$8),DF45+DG46,""),"")</f>
        <v>547</v>
      </c>
      <c r="DG46" s="44">
        <f ca="1">IF(DF45&lt;&gt;"",IF(AND(EF45&lt;&gt;"", DH45=EF45),RANDBETWEEN(Simulation!$N$6,Simulation!$P$6),RANDBETWEEN(Simulation!$N$5,Simulation!$P$5)),"")</f>
        <v>17</v>
      </c>
      <c r="DH46" s="44">
        <f t="shared" ca="1" si="73"/>
        <v>1</v>
      </c>
      <c r="DI46" s="44">
        <f t="shared" ca="1" si="47"/>
        <v>8</v>
      </c>
      <c r="DJ46" s="27">
        <f t="shared" ca="1" si="48"/>
        <v>0.52810779170866895</v>
      </c>
      <c r="DK46" s="44">
        <f t="shared" ca="1" si="49"/>
        <v>3</v>
      </c>
      <c r="DL46" s="44" t="str">
        <f ca="1">IF(DF46&lt;&gt;"",VLOOKUP(DK46,'Players Stats'!$C$88:$D$127,2),"")</f>
        <v>Small Forward</v>
      </c>
      <c r="DM46" s="44" t="str">
        <f ca="1">IF(DF46&lt;&gt;"",VLOOKUP(DK46,'Players Stats'!$C$88:$E$127,3),"")</f>
        <v>LeBron James</v>
      </c>
      <c r="DN46" s="27">
        <f t="shared" ca="1" si="50"/>
        <v>0.41999242559900751</v>
      </c>
      <c r="DO46" s="44">
        <f ca="1">IF(DF46&lt;&gt;"",VLOOKUP(Final!DK46-5*(Final!DH46-1),'Players Stats'!$B$136:$J$140,1+DI46),"")</f>
        <v>0.123</v>
      </c>
      <c r="DP46" s="44" t="str">
        <f t="shared" ca="1" si="74"/>
        <v>NO</v>
      </c>
      <c r="DQ46" s="27">
        <f t="shared" ca="1" si="51"/>
        <v>3.9708101888381697E-2</v>
      </c>
      <c r="DR46" s="44">
        <f ca="1">IF(DF46&lt;&gt;"",IF(DP46="NO",VLOOKUP(DK46,'Players Stats'!$C$88:$I$127,7),""),"")</f>
        <v>0.15639810426540282</v>
      </c>
      <c r="DS46" s="44">
        <f t="shared" ca="1" si="75"/>
        <v>3</v>
      </c>
      <c r="DT46" s="27">
        <f t="shared" ca="1" si="52"/>
        <v>0.83569606813507102</v>
      </c>
      <c r="DU46" s="44">
        <f ca="1">IF(DP46="NO",VLOOKUP(DK46,'Players Stats'!$C$88:$H$127,7-Final!DS46),"")</f>
        <v>0.40600000000000003</v>
      </c>
      <c r="DV46" s="44">
        <f t="shared" ca="1" si="76"/>
        <v>0</v>
      </c>
      <c r="DW46" s="27" t="str">
        <f t="shared" ca="1" si="53"/>
        <v/>
      </c>
      <c r="DX46" s="44" t="str">
        <f ca="1">IF(DW46="","",IF(DW46&lt;=VLOOKUP(DK46,'Players Stats'!$C$88:$L$127,10),"YES","NO"))</f>
        <v/>
      </c>
      <c r="DY46" s="27" t="str">
        <f t="shared" ca="1" si="54"/>
        <v/>
      </c>
      <c r="DZ46" s="44" t="str">
        <f ca="1">IF(DX46="YES",IF(DY46&lt;=VLOOKUP(DK46,'Players Stats'!$C$88:$H$127,6),1,0),"")</f>
        <v/>
      </c>
      <c r="EA46" s="27" t="str">
        <f t="shared" ca="1" si="55"/>
        <v/>
      </c>
      <c r="EB46" s="44" t="str">
        <f ca="1">IF(AND(DX46="YES",EA46&lt;&gt;""),IF(EA46&lt;=VLOOKUP(DK46,'Players Stats'!$C$88:$H$127,6),1,0),"")</f>
        <v/>
      </c>
      <c r="EC46" s="27" t="str">
        <f t="shared" ca="1" si="56"/>
        <v/>
      </c>
      <c r="ED46" s="44" t="str">
        <f ca="1">IF(EC46="","",IF(EC46&lt;=Simulation!$K$7,"YES","NO"))</f>
        <v/>
      </c>
      <c r="EE46" s="27" t="str">
        <f t="shared" ca="1" si="57"/>
        <v/>
      </c>
      <c r="EF46" s="44" t="str">
        <f ca="1">IF(ED46="NO",IF(EE46&lt;=Simulation!$K$9,DH46,DI46),"")</f>
        <v/>
      </c>
      <c r="EH46" s="44">
        <f t="shared" ca="1" si="58"/>
        <v>19</v>
      </c>
      <c r="EI46" s="6" t="str">
        <f t="shared" ca="1" si="59"/>
        <v>-</v>
      </c>
      <c r="EJ46" s="44">
        <f t="shared" ca="1" si="60"/>
        <v>12</v>
      </c>
      <c r="EL46" s="44" t="str">
        <f t="shared" ca="1" si="4"/>
        <v/>
      </c>
      <c r="EM46" s="44" t="str">
        <f t="shared" ca="1" si="4"/>
        <v/>
      </c>
      <c r="EN46" s="44" t="str">
        <f t="shared" ca="1" si="4"/>
        <v/>
      </c>
    </row>
    <row r="47" spans="2:144">
      <c r="B47" s="44">
        <f ca="1">IF(B46&lt;&gt;"",IF(AND(B46&lt;60*Simulation!$K$8, B46+C47&lt;60*Simulation!$K$8),B46+C47,""),"")</f>
        <v>580</v>
      </c>
      <c r="C47" s="44">
        <f ca="1">IF(B46&lt;&gt;"",IF(AND(AB46&lt;&gt;"", D46=AB46),RANDBETWEEN(Simulation!$N$6,Simulation!$P$6),RANDBETWEEN(Simulation!$N$5,Simulation!$P$5)),"")</f>
        <v>9</v>
      </c>
      <c r="D47" s="44">
        <f t="shared" ca="1" si="61"/>
        <v>8</v>
      </c>
      <c r="E47" s="44">
        <f t="shared" ca="1" si="5"/>
        <v>1</v>
      </c>
      <c r="F47" s="27">
        <f t="shared" ca="1" si="6"/>
        <v>0.28568271399900713</v>
      </c>
      <c r="G47" s="44">
        <f t="shared" ca="1" si="7"/>
        <v>37</v>
      </c>
      <c r="H47" s="44" t="str">
        <f ca="1">IF(B47&lt;&gt;"",VLOOKUP(G47,'Players Stats'!$C$88:$D$127,2),"")</f>
        <v>Shooting Guard</v>
      </c>
      <c r="I47" s="44" t="str">
        <f ca="1">IF(B47&lt;&gt;"",VLOOKUP(G47,'Players Stats'!$C$88:$E$127,3),"")</f>
        <v>Tony Parker</v>
      </c>
      <c r="J47" s="27">
        <f t="shared" ca="1" si="8"/>
        <v>0.86186904345940063</v>
      </c>
      <c r="K47" s="44">
        <f ca="1">IF(B47&lt;&gt;"",VLOOKUP(Final!G47-5*(Final!D47-1),'Players Stats'!$B$136:$J$140,1+E47),"")</f>
        <v>5.305E-2</v>
      </c>
      <c r="L47" s="44" t="str">
        <f t="shared" ca="1" si="62"/>
        <v>NO</v>
      </c>
      <c r="M47" s="27">
        <f t="shared" ca="1" si="9"/>
        <v>0.98764427082210382</v>
      </c>
      <c r="N47" s="44">
        <f ca="1">IF(B47&lt;&gt;"",IF(L47="NO",VLOOKUP(G47,'Players Stats'!$C$88:$I$127,7),""),"")</f>
        <v>6.2111801242236017E-2</v>
      </c>
      <c r="O47" s="44">
        <f t="shared" ca="1" si="63"/>
        <v>2</v>
      </c>
      <c r="P47" s="27">
        <f t="shared" ca="1" si="10"/>
        <v>0.77836376609499014</v>
      </c>
      <c r="Q47" s="44">
        <f ca="1">IF(L47="NO",VLOOKUP(G47,'Players Stats'!$C$88:$H$127,7-Final!O47),"")</f>
        <v>0.52200000000000002</v>
      </c>
      <c r="R47" s="44">
        <f t="shared" ca="1" si="64"/>
        <v>0</v>
      </c>
      <c r="S47" s="27">
        <f t="shared" ca="1" si="11"/>
        <v>7.2120036037895963E-3</v>
      </c>
      <c r="T47" s="44" t="str">
        <f ca="1">IF(S47="","",IF(S47&lt;=VLOOKUP(G47,'Players Stats'!$C$88:$L$127,10),"YES","NO"))</f>
        <v>YES</v>
      </c>
      <c r="U47" s="27">
        <f t="shared" ca="1" si="12"/>
        <v>0.79489600716632114</v>
      </c>
      <c r="V47" s="44">
        <f ca="1">IF(T47="YES",IF(U47&lt;=VLOOKUP(G47,'Players Stats'!$C$88:$H$127,6),1,0),"")</f>
        <v>1</v>
      </c>
      <c r="W47" s="27">
        <f t="shared" ca="1" si="13"/>
        <v>0.66695308257222474</v>
      </c>
      <c r="X47" s="44">
        <f ca="1">IF(AND(T47="YES",W47&lt;&gt;""),IF(W47&lt;=VLOOKUP(G47,'Players Stats'!$C$88:$H$127,6),1,0),"")</f>
        <v>1</v>
      </c>
      <c r="Y47" s="27" t="str">
        <f t="shared" ca="1" si="14"/>
        <v/>
      </c>
      <c r="Z47" s="44" t="str">
        <f ca="1">IF(Y47="","",IF(Y47&lt;=Simulation!$K$7,"YES","NO"))</f>
        <v/>
      </c>
      <c r="AA47" s="27" t="str">
        <f t="shared" ca="1" si="15"/>
        <v/>
      </c>
      <c r="AB47" s="44" t="str">
        <f ca="1">IF(Z47="NO",IF(AA47&lt;=Simulation!$K$9,D47,E47),"")</f>
        <v/>
      </c>
      <c r="AD47" s="44">
        <f t="shared" ca="1" si="16"/>
        <v>23</v>
      </c>
      <c r="AE47" s="6" t="str">
        <f t="shared" ca="1" si="17"/>
        <v>-</v>
      </c>
      <c r="AF47" s="44">
        <f t="shared" ca="1" si="18"/>
        <v>14</v>
      </c>
      <c r="AH47" s="44" t="str">
        <f t="shared" ca="1" si="77"/>
        <v/>
      </c>
      <c r="AI47" s="44" t="str">
        <f t="shared" ca="1" si="77"/>
        <v/>
      </c>
      <c r="AJ47" s="44" t="str">
        <f t="shared" ca="1" si="77"/>
        <v/>
      </c>
      <c r="AL47" s="44">
        <f ca="1">IF(AL46&lt;&gt;"",IF(AND(AL46&lt;60*Simulation!$K$8, AL46+AM47&lt;60*Simulation!$K$8),AL46+AM47,""),"")</f>
        <v>552</v>
      </c>
      <c r="AM47" s="44">
        <f ca="1">IF(AL46&lt;&gt;"",IF(AND(BL46&lt;&gt;"", AN46=BL46),RANDBETWEEN(Simulation!$N$6,Simulation!$P$6),RANDBETWEEN(Simulation!$N$5,Simulation!$P$5)),"")</f>
        <v>17</v>
      </c>
      <c r="AN47" s="44">
        <f t="shared" ca="1" si="65"/>
        <v>1</v>
      </c>
      <c r="AO47" s="44">
        <f t="shared" ca="1" si="19"/>
        <v>8</v>
      </c>
      <c r="AP47" s="27">
        <f t="shared" ca="1" si="20"/>
        <v>0.71742896982922444</v>
      </c>
      <c r="AQ47" s="44">
        <f t="shared" ca="1" si="21"/>
        <v>4</v>
      </c>
      <c r="AR47" s="44" t="str">
        <f ca="1">IF(AL47&lt;&gt;"",VLOOKUP(AQ47,'Players Stats'!$C$88:$D$127,2),"")</f>
        <v>Power Forward</v>
      </c>
      <c r="AS47" s="44" t="str">
        <f ca="1">IF(AL47&lt;&gt;"",VLOOKUP(AQ47,'Players Stats'!$C$88:$E$127,3),"")</f>
        <v>Shane Battier</v>
      </c>
      <c r="AT47" s="27">
        <f t="shared" ca="1" si="22"/>
        <v>0.70726081727756884</v>
      </c>
      <c r="AU47" s="44">
        <f ca="1">IF(AL47&lt;&gt;"",VLOOKUP(Final!AQ47-5*(Final!AN47-1),'Players Stats'!$B$136:$J$140,1+AO47),"")</f>
        <v>0.14340000000000003</v>
      </c>
      <c r="AV47" s="44" t="str">
        <f t="shared" ca="1" si="66"/>
        <v>NO</v>
      </c>
      <c r="AW47" s="27">
        <f t="shared" ca="1" si="23"/>
        <v>0.11118703300336474</v>
      </c>
      <c r="AX47" s="44">
        <f ca="1">IF(AL47&lt;&gt;"",IF(AV47="NO",VLOOKUP(AQ47,'Players Stats'!$C$88:$I$127,7),""),"")</f>
        <v>0.46808510638297873</v>
      </c>
      <c r="AY47" s="44">
        <f t="shared" ca="1" si="67"/>
        <v>3</v>
      </c>
      <c r="AZ47" s="27">
        <f t="shared" ca="1" si="24"/>
        <v>0.32690672966164025</v>
      </c>
      <c r="BA47" s="44">
        <f ca="1">IF(AV47="NO",VLOOKUP(AQ47,'Players Stats'!$C$88:$H$127,7-Final!AY47),"")</f>
        <v>0.43</v>
      </c>
      <c r="BB47" s="44">
        <f t="shared" ca="1" si="68"/>
        <v>3</v>
      </c>
      <c r="BC47" s="27" t="str">
        <f t="shared" ca="1" si="25"/>
        <v/>
      </c>
      <c r="BD47" s="44" t="str">
        <f ca="1">IF(BC47="","",IF(BC47&lt;=VLOOKUP(AQ47,'Players Stats'!$C$88:$L$127,10),"YES","NO"))</f>
        <v/>
      </c>
      <c r="BE47" s="27" t="str">
        <f t="shared" ca="1" si="26"/>
        <v/>
      </c>
      <c r="BF47" s="44" t="str">
        <f ca="1">IF(BD47="YES",IF(BE47&lt;=VLOOKUP(AQ47,'Players Stats'!$C$88:$H$127,6),1,0),"")</f>
        <v/>
      </c>
      <c r="BG47" s="27" t="str">
        <f t="shared" ca="1" si="27"/>
        <v/>
      </c>
      <c r="BH47" s="44" t="str">
        <f ca="1">IF(AND(BD47="YES",BG47&lt;&gt;""),IF(BG47&lt;=VLOOKUP(AQ47,'Players Stats'!$C$88:$H$127,6),1,0),"")</f>
        <v/>
      </c>
      <c r="BI47" s="27" t="str">
        <f t="shared" ca="1" si="28"/>
        <v/>
      </c>
      <c r="BJ47" s="44" t="str">
        <f ca="1">IF(BI47="","",IF(BI47&lt;=Simulation!$K$7,"YES","NO"))</f>
        <v/>
      </c>
      <c r="BK47" s="27" t="str">
        <f t="shared" ca="1" si="29"/>
        <v/>
      </c>
      <c r="BL47" s="44" t="str">
        <f ca="1">IF(BJ47="NO",IF(BK47&lt;=Simulation!$K$9,AN47,AO47),"")</f>
        <v/>
      </c>
      <c r="BN47" s="44">
        <f t="shared" ca="1" si="30"/>
        <v>26</v>
      </c>
      <c r="BO47" s="6" t="str">
        <f t="shared" ca="1" si="31"/>
        <v>-</v>
      </c>
      <c r="BP47" s="44">
        <f t="shared" ca="1" si="32"/>
        <v>14</v>
      </c>
      <c r="BR47" s="44" t="str">
        <f t="shared" ca="1" si="2"/>
        <v/>
      </c>
      <c r="BS47" s="44" t="str">
        <f t="shared" ca="1" si="2"/>
        <v/>
      </c>
      <c r="BT47" s="44" t="str">
        <f t="shared" ca="1" si="2"/>
        <v/>
      </c>
      <c r="BU47" s="44"/>
      <c r="BV47" s="44">
        <f ca="1">IF(BV46&lt;&gt;"",IF(AND(BV46&lt;60*Simulation!$K$8, BV46+BW47&lt;60*Simulation!$K$8),BV46+BW47,""),"")</f>
        <v>581</v>
      </c>
      <c r="BW47" s="44">
        <f ca="1">IF(BV46&lt;&gt;"",IF(AND(CV46&lt;&gt;"", BX46=CV46),RANDBETWEEN(Simulation!$N$6,Simulation!$P$6),RANDBETWEEN(Simulation!$N$5,Simulation!$P$5)),"")</f>
        <v>11</v>
      </c>
      <c r="BX47" s="44">
        <f t="shared" ca="1" si="69"/>
        <v>8</v>
      </c>
      <c r="BY47" s="44">
        <f t="shared" ca="1" si="33"/>
        <v>1</v>
      </c>
      <c r="BZ47" s="27">
        <f t="shared" ca="1" si="34"/>
        <v>0.11218471984968581</v>
      </c>
      <c r="CA47" s="44">
        <f t="shared" ca="1" si="35"/>
        <v>36</v>
      </c>
      <c r="CB47" s="44" t="str">
        <f ca="1">IF(BV47&lt;&gt;"",VLOOKUP(CA47,'Players Stats'!$C$88:$D$127,2),"")</f>
        <v>Point Guard</v>
      </c>
      <c r="CC47" s="44" t="str">
        <f ca="1">IF(BV47&lt;&gt;"",VLOOKUP(CA47,'Players Stats'!$C$88:$E$127,3),"")</f>
        <v>Danny Green</v>
      </c>
      <c r="CD47" s="27">
        <f t="shared" ca="1" si="36"/>
        <v>0.4098511060350345</v>
      </c>
      <c r="CE47" s="44">
        <f ca="1">IF(BV47&lt;&gt;"",VLOOKUP(Final!CA47-5*(Final!BX47-1),'Players Stats'!$B$136:$J$140,1+BY47),"")</f>
        <v>0.13875000000000001</v>
      </c>
      <c r="CF47" s="44" t="str">
        <f t="shared" ca="1" si="70"/>
        <v>NO</v>
      </c>
      <c r="CG47" s="27">
        <f t="shared" ca="1" si="37"/>
        <v>0.61921679525227002</v>
      </c>
      <c r="CH47" s="44">
        <f ca="1">IF(BV47&lt;&gt;"",IF(CF47="NO",VLOOKUP(CA47,'Players Stats'!$C$88:$I$127,7),""),"")</f>
        <v>0.38518518518518519</v>
      </c>
      <c r="CI47" s="44">
        <f t="shared" ca="1" si="71"/>
        <v>2</v>
      </c>
      <c r="CJ47" s="27">
        <f t="shared" ca="1" si="38"/>
        <v>0.39534786812309941</v>
      </c>
      <c r="CK47" s="44">
        <f ca="1">IF(CF47="NO",VLOOKUP(CA47,'Players Stats'!$C$88:$H$127,7-Final!CI47),"")</f>
        <v>0.44800000000000001</v>
      </c>
      <c r="CL47" s="44">
        <f t="shared" ca="1" si="72"/>
        <v>2</v>
      </c>
      <c r="CM47" s="27">
        <f t="shared" ca="1" si="39"/>
        <v>0.75832768047052379</v>
      </c>
      <c r="CN47" s="44" t="str">
        <f ca="1">IF(CM47="","",IF(CM47&lt;=VLOOKUP(CA47,'Players Stats'!$C$88:$L$127,10),"YES","NO"))</f>
        <v>NO</v>
      </c>
      <c r="CO47" s="27" t="str">
        <f t="shared" ca="1" si="40"/>
        <v/>
      </c>
      <c r="CP47" s="44" t="str">
        <f ca="1">IF(CN47="YES",IF(CO47&lt;=VLOOKUP(CA47,'Players Stats'!$C$88:$H$127,6),1,0),"")</f>
        <v/>
      </c>
      <c r="CQ47" s="27" t="str">
        <f t="shared" ca="1" si="41"/>
        <v/>
      </c>
      <c r="CR47" s="44" t="str">
        <f ca="1">IF(AND(CN47="YES",CQ47&lt;&gt;""),IF(CQ47&lt;=VLOOKUP(CA47,'Players Stats'!$C$88:$H$127,6),1,0),"")</f>
        <v/>
      </c>
      <c r="CS47" s="27" t="str">
        <f t="shared" ca="1" si="42"/>
        <v/>
      </c>
      <c r="CT47" s="44" t="str">
        <f ca="1">IF(CS47="","",IF(CS47&lt;=Simulation!$K$7,"YES","NO"))</f>
        <v/>
      </c>
      <c r="CU47" s="27" t="str">
        <f t="shared" ca="1" si="43"/>
        <v/>
      </c>
      <c r="CV47" s="44" t="str">
        <f ca="1">IF(CT47="NO",IF(CU47&lt;=Simulation!$K$9,BX47,BY47),"")</f>
        <v/>
      </c>
      <c r="CX47" s="44">
        <f t="shared" ca="1" si="44"/>
        <v>17</v>
      </c>
      <c r="CY47" s="6" t="str">
        <f t="shared" ca="1" si="45"/>
        <v>-</v>
      </c>
      <c r="CZ47" s="44">
        <f t="shared" ca="1" si="46"/>
        <v>23</v>
      </c>
      <c r="DB47" s="44" t="str">
        <f t="shared" ca="1" si="3"/>
        <v/>
      </c>
      <c r="DC47" s="44" t="str">
        <f t="shared" ca="1" si="3"/>
        <v/>
      </c>
      <c r="DD47" s="44" t="str">
        <f t="shared" ca="1" si="3"/>
        <v/>
      </c>
      <c r="DE47" s="44"/>
      <c r="DF47" s="44">
        <f ca="1">IF(DF46&lt;&gt;"",IF(AND(DF46&lt;60*Simulation!$K$8, DF46+DG47&lt;60*Simulation!$K$8),DF46+DG47,""),"")</f>
        <v>567</v>
      </c>
      <c r="DG47" s="44">
        <f ca="1">IF(DF46&lt;&gt;"",IF(AND(EF46&lt;&gt;"", DH46=EF46),RANDBETWEEN(Simulation!$N$6,Simulation!$P$6),RANDBETWEEN(Simulation!$N$5,Simulation!$P$5)),"")</f>
        <v>20</v>
      </c>
      <c r="DH47" s="44">
        <f t="shared" ca="1" si="73"/>
        <v>8</v>
      </c>
      <c r="DI47" s="44">
        <f t="shared" ca="1" si="47"/>
        <v>1</v>
      </c>
      <c r="DJ47" s="27">
        <f t="shared" ca="1" si="48"/>
        <v>0.66197321088792382</v>
      </c>
      <c r="DK47" s="44">
        <f t="shared" ca="1" si="49"/>
        <v>39</v>
      </c>
      <c r="DL47" s="44" t="str">
        <f ca="1">IF(DF47&lt;&gt;"",VLOOKUP(DK47,'Players Stats'!$C$88:$D$127,2),"")</f>
        <v>Power Forward</v>
      </c>
      <c r="DM47" s="44" t="str">
        <f ca="1">IF(DF47&lt;&gt;"",VLOOKUP(DK47,'Players Stats'!$C$88:$E$127,3),"")</f>
        <v>Tim Duncan</v>
      </c>
      <c r="DN47" s="27">
        <f t="shared" ca="1" si="50"/>
        <v>0.79952789181211525</v>
      </c>
      <c r="DO47" s="44">
        <f ca="1">IF(DF47&lt;&gt;"",VLOOKUP(Final!DK47-5*(Final!DH47-1),'Players Stats'!$B$136:$J$140,1+DI47),"")</f>
        <v>6.59E-2</v>
      </c>
      <c r="DP47" s="44" t="str">
        <f t="shared" ca="1" si="74"/>
        <v>NO</v>
      </c>
      <c r="DQ47" s="27">
        <f t="shared" ca="1" si="51"/>
        <v>0.91872663862339554</v>
      </c>
      <c r="DR47" s="44">
        <f ca="1">IF(DF47&lt;&gt;"",IF(DP47="NO",VLOOKUP(DK47,'Players Stats'!$C$88:$I$127,7),""),"")</f>
        <v>7.0422535211267616E-3</v>
      </c>
      <c r="DS47" s="44">
        <f t="shared" ca="1" si="75"/>
        <v>2</v>
      </c>
      <c r="DT47" s="27">
        <f t="shared" ca="1" si="52"/>
        <v>0.90651598251889254</v>
      </c>
      <c r="DU47" s="44">
        <f ca="1">IF(DP47="NO",VLOOKUP(DK47,'Players Stats'!$C$88:$H$127,7-Final!DS47),"")</f>
        <v>0.502</v>
      </c>
      <c r="DV47" s="44">
        <f t="shared" ca="1" si="76"/>
        <v>0</v>
      </c>
      <c r="DW47" s="27">
        <f t="shared" ca="1" si="53"/>
        <v>0.47603362517961245</v>
      </c>
      <c r="DX47" s="44" t="str">
        <f ca="1">IF(DW47="","",IF(DW47&lt;=VLOOKUP(DK47,'Players Stats'!$C$88:$L$127,10),"YES","NO"))</f>
        <v>NO</v>
      </c>
      <c r="DY47" s="27" t="str">
        <f t="shared" ca="1" si="54"/>
        <v/>
      </c>
      <c r="DZ47" s="44" t="str">
        <f ca="1">IF(DX47="YES",IF(DY47&lt;=VLOOKUP(DK47,'Players Stats'!$C$88:$H$127,6),1,0),"")</f>
        <v/>
      </c>
      <c r="EA47" s="27" t="str">
        <f t="shared" ca="1" si="55"/>
        <v/>
      </c>
      <c r="EB47" s="44" t="str">
        <f ca="1">IF(AND(DX47="YES",EA47&lt;&gt;""),IF(EA47&lt;=VLOOKUP(DK47,'Players Stats'!$C$88:$H$127,6),1,0),"")</f>
        <v/>
      </c>
      <c r="EC47" s="27">
        <f t="shared" ca="1" si="56"/>
        <v>0.5757244067981192</v>
      </c>
      <c r="ED47" s="44" t="str">
        <f ca="1">IF(EC47="","",IF(EC47&lt;=Simulation!$K$7,"YES","NO"))</f>
        <v>NO</v>
      </c>
      <c r="EE47" s="27">
        <f t="shared" ca="1" si="57"/>
        <v>0.45042332335725621</v>
      </c>
      <c r="EF47" s="44">
        <f ca="1">IF(ED47="NO",IF(EE47&lt;=Simulation!$K$9,DH47,DI47),"")</f>
        <v>1</v>
      </c>
      <c r="EH47" s="44">
        <f t="shared" ca="1" si="58"/>
        <v>19</v>
      </c>
      <c r="EI47" s="6" t="str">
        <f t="shared" ca="1" si="59"/>
        <v>-</v>
      </c>
      <c r="EJ47" s="44">
        <f t="shared" ca="1" si="60"/>
        <v>12</v>
      </c>
      <c r="EL47" s="44" t="str">
        <f t="shared" ca="1" si="4"/>
        <v/>
      </c>
      <c r="EM47" s="44" t="str">
        <f t="shared" ca="1" si="4"/>
        <v/>
      </c>
      <c r="EN47" s="44" t="str">
        <f t="shared" ca="1" si="4"/>
        <v/>
      </c>
    </row>
    <row r="48" spans="2:144">
      <c r="B48" s="44">
        <f ca="1">IF(B47&lt;&gt;"",IF(AND(B47&lt;60*Simulation!$K$8, B47+C48&lt;60*Simulation!$K$8),B47+C48,""),"")</f>
        <v>590</v>
      </c>
      <c r="C48" s="44">
        <f ca="1">IF(B47&lt;&gt;"",IF(AND(AB47&lt;&gt;"", D47=AB47),RANDBETWEEN(Simulation!$N$6,Simulation!$P$6),RANDBETWEEN(Simulation!$N$5,Simulation!$P$5)),"")</f>
        <v>10</v>
      </c>
      <c r="D48" s="44">
        <f t="shared" ca="1" si="61"/>
        <v>1</v>
      </c>
      <c r="E48" s="44">
        <f t="shared" ca="1" si="5"/>
        <v>8</v>
      </c>
      <c r="F48" s="27">
        <f t="shared" ca="1" si="6"/>
        <v>0.9549764201252825</v>
      </c>
      <c r="G48" s="44">
        <f t="shared" ca="1" si="7"/>
        <v>5</v>
      </c>
      <c r="H48" s="44" t="str">
        <f ca="1">IF(B48&lt;&gt;"",VLOOKUP(G48,'Players Stats'!$C$88:$D$127,2),"")</f>
        <v>Center</v>
      </c>
      <c r="I48" s="44" t="str">
        <f ca="1">IF(B48&lt;&gt;"",VLOOKUP(G48,'Players Stats'!$C$88:$E$127,3),"")</f>
        <v>Chris Bosh</v>
      </c>
      <c r="J48" s="27">
        <f t="shared" ca="1" si="8"/>
        <v>0.97605717490264965</v>
      </c>
      <c r="K48" s="44">
        <f ca="1">IF(B48&lt;&gt;"",VLOOKUP(Final!G48-5*(Final!D48-1),'Players Stats'!$B$136:$J$140,1+E48),"")</f>
        <v>9.6400000000000013E-2</v>
      </c>
      <c r="L48" s="44" t="str">
        <f t="shared" ca="1" si="62"/>
        <v>NO</v>
      </c>
      <c r="M48" s="27">
        <f t="shared" ca="1" si="9"/>
        <v>0.25919568123561498</v>
      </c>
      <c r="N48" s="44">
        <f ca="1">IF(B48&lt;&gt;"",IF(L48="NO",VLOOKUP(G48,'Players Stats'!$C$88:$I$127,7),""),"")</f>
        <v>7.5187969924812026E-2</v>
      </c>
      <c r="O48" s="44">
        <f t="shared" ca="1" si="63"/>
        <v>2</v>
      </c>
      <c r="P48" s="27">
        <f t="shared" ca="1" si="10"/>
        <v>0.92008447698551177</v>
      </c>
      <c r="Q48" s="44">
        <f ca="1">IF(L48="NO",VLOOKUP(G48,'Players Stats'!$C$88:$H$127,7-Final!O48),"")</f>
        <v>0.53500000000000003</v>
      </c>
      <c r="R48" s="44">
        <f t="shared" ca="1" si="64"/>
        <v>0</v>
      </c>
      <c r="S48" s="27">
        <f t="shared" ca="1" si="11"/>
        <v>0.31582798480875574</v>
      </c>
      <c r="T48" s="44" t="str">
        <f ca="1">IF(S48="","",IF(S48&lt;=VLOOKUP(G48,'Players Stats'!$C$88:$L$127,10),"YES","NO"))</f>
        <v>NO</v>
      </c>
      <c r="U48" s="27" t="str">
        <f t="shared" ca="1" si="12"/>
        <v/>
      </c>
      <c r="V48" s="44" t="str">
        <f ca="1">IF(T48="YES",IF(U48&lt;=VLOOKUP(G48,'Players Stats'!$C$88:$H$127,6),1,0),"")</f>
        <v/>
      </c>
      <c r="W48" s="27" t="str">
        <f t="shared" ca="1" si="13"/>
        <v/>
      </c>
      <c r="X48" s="44" t="str">
        <f ca="1">IF(AND(T48="YES",W48&lt;&gt;""),IF(W48&lt;=VLOOKUP(G48,'Players Stats'!$C$88:$H$127,6),1,0),"")</f>
        <v/>
      </c>
      <c r="Y48" s="27">
        <f t="shared" ca="1" si="14"/>
        <v>6.2950714905036342E-2</v>
      </c>
      <c r="Z48" s="44" t="str">
        <f ca="1">IF(Y48="","",IF(Y48&lt;=Simulation!$K$7,"YES","NO"))</f>
        <v>YES</v>
      </c>
      <c r="AA48" s="27" t="str">
        <f t="shared" ca="1" si="15"/>
        <v/>
      </c>
      <c r="AB48" s="44" t="str">
        <f ca="1">IF(Z48="NO",IF(AA48&lt;=Simulation!$K$9,D48,E48),"")</f>
        <v/>
      </c>
      <c r="AD48" s="44">
        <f t="shared" ca="1" si="16"/>
        <v>23</v>
      </c>
      <c r="AE48" s="6" t="str">
        <f t="shared" ca="1" si="17"/>
        <v>-</v>
      </c>
      <c r="AF48" s="44">
        <f t="shared" ca="1" si="18"/>
        <v>14</v>
      </c>
      <c r="AH48" s="44" t="str">
        <f t="shared" ca="1" si="77"/>
        <v/>
      </c>
      <c r="AI48" s="44" t="str">
        <f t="shared" ca="1" si="77"/>
        <v/>
      </c>
      <c r="AJ48" s="44" t="str">
        <f t="shared" ca="1" si="77"/>
        <v/>
      </c>
      <c r="AL48" s="44">
        <f ca="1">IF(AL47&lt;&gt;"",IF(AND(AL47&lt;60*Simulation!$K$8, AL47+AM48&lt;60*Simulation!$K$8),AL47+AM48,""),"")</f>
        <v>575</v>
      </c>
      <c r="AM48" s="44">
        <f ca="1">IF(AL47&lt;&gt;"",IF(AND(BL47&lt;&gt;"", AN47=BL47),RANDBETWEEN(Simulation!$N$6,Simulation!$P$6),RANDBETWEEN(Simulation!$N$5,Simulation!$P$5)),"")</f>
        <v>23</v>
      </c>
      <c r="AN48" s="44">
        <f t="shared" ca="1" si="65"/>
        <v>8</v>
      </c>
      <c r="AO48" s="44">
        <f t="shared" ca="1" si="19"/>
        <v>1</v>
      </c>
      <c r="AP48" s="27">
        <f t="shared" ca="1" si="20"/>
        <v>0.13821855765545676</v>
      </c>
      <c r="AQ48" s="44">
        <f t="shared" ca="1" si="21"/>
        <v>36</v>
      </c>
      <c r="AR48" s="44" t="str">
        <f ca="1">IF(AL48&lt;&gt;"",VLOOKUP(AQ48,'Players Stats'!$C$88:$D$127,2),"")</f>
        <v>Point Guard</v>
      </c>
      <c r="AS48" s="44" t="str">
        <f ca="1">IF(AL48&lt;&gt;"",VLOOKUP(AQ48,'Players Stats'!$C$88:$E$127,3),"")</f>
        <v>Danny Green</v>
      </c>
      <c r="AT48" s="27">
        <f t="shared" ca="1" si="22"/>
        <v>0.90515678313230463</v>
      </c>
      <c r="AU48" s="44">
        <f ca="1">IF(AL48&lt;&gt;"",VLOOKUP(Final!AQ48-5*(Final!AN48-1),'Players Stats'!$B$136:$J$140,1+AO48),"")</f>
        <v>0.13875000000000001</v>
      </c>
      <c r="AV48" s="44" t="str">
        <f t="shared" ca="1" si="66"/>
        <v>NO</v>
      </c>
      <c r="AW48" s="27">
        <f t="shared" ca="1" si="23"/>
        <v>0.22395175838770787</v>
      </c>
      <c r="AX48" s="44">
        <f ca="1">IF(AL48&lt;&gt;"",IF(AV48="NO",VLOOKUP(AQ48,'Players Stats'!$C$88:$I$127,7),""),"")</f>
        <v>0.38518518518518519</v>
      </c>
      <c r="AY48" s="44">
        <f t="shared" ca="1" si="67"/>
        <v>3</v>
      </c>
      <c r="AZ48" s="27">
        <f t="shared" ca="1" si="24"/>
        <v>0.48316836029117149</v>
      </c>
      <c r="BA48" s="44">
        <f ca="1">IF(AV48="NO",VLOOKUP(AQ48,'Players Stats'!$C$88:$H$127,7-Final!AY48),"")</f>
        <v>0.42899999999999999</v>
      </c>
      <c r="BB48" s="44">
        <f t="shared" ca="1" si="68"/>
        <v>0</v>
      </c>
      <c r="BC48" s="27" t="str">
        <f t="shared" ca="1" si="25"/>
        <v/>
      </c>
      <c r="BD48" s="44" t="str">
        <f ca="1">IF(BC48="","",IF(BC48&lt;=VLOOKUP(AQ48,'Players Stats'!$C$88:$L$127,10),"YES","NO"))</f>
        <v/>
      </c>
      <c r="BE48" s="27" t="str">
        <f t="shared" ca="1" si="26"/>
        <v/>
      </c>
      <c r="BF48" s="44" t="str">
        <f ca="1">IF(BD48="YES",IF(BE48&lt;=VLOOKUP(AQ48,'Players Stats'!$C$88:$H$127,6),1,0),"")</f>
        <v/>
      </c>
      <c r="BG48" s="27" t="str">
        <f t="shared" ca="1" si="27"/>
        <v/>
      </c>
      <c r="BH48" s="44" t="str">
        <f ca="1">IF(AND(BD48="YES",BG48&lt;&gt;""),IF(BG48&lt;=VLOOKUP(AQ48,'Players Stats'!$C$88:$H$127,6),1,0),"")</f>
        <v/>
      </c>
      <c r="BI48" s="27" t="str">
        <f t="shared" ca="1" si="28"/>
        <v/>
      </c>
      <c r="BJ48" s="44" t="str">
        <f ca="1">IF(BI48="","",IF(BI48&lt;=Simulation!$K$7,"YES","NO"))</f>
        <v/>
      </c>
      <c r="BK48" s="27" t="str">
        <f t="shared" ca="1" si="29"/>
        <v/>
      </c>
      <c r="BL48" s="44" t="str">
        <f ca="1">IF(BJ48="NO",IF(BK48&lt;=Simulation!$K$9,AN48,AO48),"")</f>
        <v/>
      </c>
      <c r="BN48" s="44">
        <f t="shared" ca="1" si="30"/>
        <v>26</v>
      </c>
      <c r="BO48" s="6" t="str">
        <f t="shared" ca="1" si="31"/>
        <v>-</v>
      </c>
      <c r="BP48" s="44">
        <f t="shared" ca="1" si="32"/>
        <v>14</v>
      </c>
      <c r="BR48" s="44" t="str">
        <f t="shared" ca="1" si="2"/>
        <v/>
      </c>
      <c r="BS48" s="44" t="str">
        <f t="shared" ca="1" si="2"/>
        <v/>
      </c>
      <c r="BT48" s="44" t="str">
        <f t="shared" ca="1" si="2"/>
        <v/>
      </c>
      <c r="BU48" s="44"/>
      <c r="BV48" s="44">
        <f ca="1">IF(BV47&lt;&gt;"",IF(AND(BV47&lt;60*Simulation!$K$8, BV47+BW48&lt;60*Simulation!$K$8),BV47+BW48,""),"")</f>
        <v>591</v>
      </c>
      <c r="BW48" s="44">
        <f ca="1">IF(BV47&lt;&gt;"",IF(AND(CV47&lt;&gt;"", BX47=CV47),RANDBETWEEN(Simulation!$N$6,Simulation!$P$6),RANDBETWEEN(Simulation!$N$5,Simulation!$P$5)),"")</f>
        <v>10</v>
      </c>
      <c r="BX48" s="44">
        <f t="shared" ca="1" si="69"/>
        <v>1</v>
      </c>
      <c r="BY48" s="44">
        <f t="shared" ca="1" si="33"/>
        <v>8</v>
      </c>
      <c r="BZ48" s="27">
        <f t="shared" ca="1" si="34"/>
        <v>0.65881463501622917</v>
      </c>
      <c r="CA48" s="44">
        <f t="shared" ca="1" si="35"/>
        <v>4</v>
      </c>
      <c r="CB48" s="44" t="str">
        <f ca="1">IF(BV48&lt;&gt;"",VLOOKUP(CA48,'Players Stats'!$C$88:$D$127,2),"")</f>
        <v>Power Forward</v>
      </c>
      <c r="CC48" s="44" t="str">
        <f ca="1">IF(BV48&lt;&gt;"",VLOOKUP(CA48,'Players Stats'!$C$88:$E$127,3),"")</f>
        <v>Shane Battier</v>
      </c>
      <c r="CD48" s="27">
        <f t="shared" ca="1" si="36"/>
        <v>0.19494861800947771</v>
      </c>
      <c r="CE48" s="44">
        <f ca="1">IF(BV48&lt;&gt;"",VLOOKUP(Final!CA48-5*(Final!BX48-1),'Players Stats'!$B$136:$J$140,1+BY48),"")</f>
        <v>0.14340000000000003</v>
      </c>
      <c r="CF48" s="44" t="str">
        <f t="shared" ca="1" si="70"/>
        <v>NO</v>
      </c>
      <c r="CG48" s="27">
        <f t="shared" ca="1" si="37"/>
        <v>0.58879219874984379</v>
      </c>
      <c r="CH48" s="44">
        <f ca="1">IF(BV48&lt;&gt;"",IF(CF48="NO",VLOOKUP(CA48,'Players Stats'!$C$88:$I$127,7),""),"")</f>
        <v>0.46808510638297873</v>
      </c>
      <c r="CI48" s="44">
        <f t="shared" ca="1" si="71"/>
        <v>2</v>
      </c>
      <c r="CJ48" s="27">
        <f t="shared" ca="1" si="38"/>
        <v>0.18093427366135262</v>
      </c>
      <c r="CK48" s="44">
        <f ca="1">IF(CF48="NO",VLOOKUP(CA48,'Players Stats'!$C$88:$H$127,7-Final!CI48),"")</f>
        <v>0.42</v>
      </c>
      <c r="CL48" s="44">
        <f t="shared" ca="1" si="72"/>
        <v>2</v>
      </c>
      <c r="CM48" s="27">
        <f t="shared" ca="1" si="39"/>
        <v>0.77160542757991457</v>
      </c>
      <c r="CN48" s="44" t="str">
        <f ca="1">IF(CM48="","",IF(CM48&lt;=VLOOKUP(CA48,'Players Stats'!$C$88:$L$127,10),"YES","NO"))</f>
        <v>NO</v>
      </c>
      <c r="CO48" s="27" t="str">
        <f t="shared" ca="1" si="40"/>
        <v/>
      </c>
      <c r="CP48" s="44" t="str">
        <f ca="1">IF(CN48="YES",IF(CO48&lt;=VLOOKUP(CA48,'Players Stats'!$C$88:$H$127,6),1,0),"")</f>
        <v/>
      </c>
      <c r="CQ48" s="27" t="str">
        <f t="shared" ca="1" si="41"/>
        <v/>
      </c>
      <c r="CR48" s="44" t="str">
        <f ca="1">IF(AND(CN48="YES",CQ48&lt;&gt;""),IF(CQ48&lt;=VLOOKUP(CA48,'Players Stats'!$C$88:$H$127,6),1,0),"")</f>
        <v/>
      </c>
      <c r="CS48" s="27" t="str">
        <f t="shared" ca="1" si="42"/>
        <v/>
      </c>
      <c r="CT48" s="44" t="str">
        <f ca="1">IF(CS48="","",IF(CS48&lt;=Simulation!$K$7,"YES","NO"))</f>
        <v/>
      </c>
      <c r="CU48" s="27" t="str">
        <f t="shared" ca="1" si="43"/>
        <v/>
      </c>
      <c r="CV48" s="44" t="str">
        <f ca="1">IF(CT48="NO",IF(CU48&lt;=Simulation!$K$9,BX48,BY48),"")</f>
        <v/>
      </c>
      <c r="CX48" s="44">
        <f t="shared" ca="1" si="44"/>
        <v>19</v>
      </c>
      <c r="CY48" s="6" t="str">
        <f t="shared" ca="1" si="45"/>
        <v>-</v>
      </c>
      <c r="CZ48" s="44">
        <f t="shared" ca="1" si="46"/>
        <v>23</v>
      </c>
      <c r="DB48" s="44" t="str">
        <f t="shared" ca="1" si="3"/>
        <v/>
      </c>
      <c r="DC48" s="44" t="str">
        <f t="shared" ca="1" si="3"/>
        <v/>
      </c>
      <c r="DD48" s="44" t="str">
        <f t="shared" ca="1" si="3"/>
        <v/>
      </c>
      <c r="DE48" s="44"/>
      <c r="DF48" s="44">
        <f ca="1">IF(DF47&lt;&gt;"",IF(AND(DF47&lt;60*Simulation!$K$8, DF47+DG48&lt;60*Simulation!$K$8),DF47+DG48,""),"")</f>
        <v>576</v>
      </c>
      <c r="DG48" s="44">
        <f ca="1">IF(DF47&lt;&gt;"",IF(AND(EF47&lt;&gt;"", DH47=EF47),RANDBETWEEN(Simulation!$N$6,Simulation!$P$6),RANDBETWEEN(Simulation!$N$5,Simulation!$P$5)),"")</f>
        <v>9</v>
      </c>
      <c r="DH48" s="44">
        <f t="shared" ca="1" si="73"/>
        <v>1</v>
      </c>
      <c r="DI48" s="44">
        <f t="shared" ca="1" si="47"/>
        <v>8</v>
      </c>
      <c r="DJ48" s="27">
        <f t="shared" ca="1" si="48"/>
        <v>7.0339439607087662E-2</v>
      </c>
      <c r="DK48" s="44">
        <f t="shared" ca="1" si="49"/>
        <v>1</v>
      </c>
      <c r="DL48" s="44" t="str">
        <f ca="1">IF(DF48&lt;&gt;"",VLOOKUP(DK48,'Players Stats'!$C$88:$D$127,2),"")</f>
        <v>Point Guard</v>
      </c>
      <c r="DM48" s="44" t="str">
        <f ca="1">IF(DF48&lt;&gt;"",VLOOKUP(DK48,'Players Stats'!$C$88:$E$127,3),"")</f>
        <v>Dwyane Wade</v>
      </c>
      <c r="DN48" s="27">
        <f t="shared" ca="1" si="50"/>
        <v>0.67841818450689728</v>
      </c>
      <c r="DO48" s="44">
        <f ca="1">IF(DF48&lt;&gt;"",VLOOKUP(Final!DK48-5*(Final!DH48-1),'Players Stats'!$B$136:$J$140,1+DI48),"")</f>
        <v>9.7650000000000001E-2</v>
      </c>
      <c r="DP48" s="44" t="str">
        <f t="shared" ca="1" si="74"/>
        <v>NO</v>
      </c>
      <c r="DQ48" s="27">
        <f t="shared" ca="1" si="51"/>
        <v>0.31035425006915407</v>
      </c>
      <c r="DR48" s="44">
        <f ca="1">IF(DF48&lt;&gt;"",IF(DP48="NO",VLOOKUP(DK48,'Players Stats'!$C$88:$I$127,7),""),"")</f>
        <v>5.9523809523809521E-2</v>
      </c>
      <c r="DS48" s="44">
        <f t="shared" ca="1" si="75"/>
        <v>2</v>
      </c>
      <c r="DT48" s="27">
        <f t="shared" ca="1" si="52"/>
        <v>8.0074833791235811E-2</v>
      </c>
      <c r="DU48" s="44">
        <f ca="1">IF(DP48="NO",VLOOKUP(DK48,'Players Stats'!$C$88:$H$127,7-Final!DS48),"")</f>
        <v>0.52100000000000002</v>
      </c>
      <c r="DV48" s="44">
        <f t="shared" ca="1" si="76"/>
        <v>2</v>
      </c>
      <c r="DW48" s="27">
        <f t="shared" ca="1" si="53"/>
        <v>0.61575100416312234</v>
      </c>
      <c r="DX48" s="44" t="str">
        <f ca="1">IF(DW48="","",IF(DW48&lt;=VLOOKUP(DK48,'Players Stats'!$C$88:$L$127,10),"YES","NO"))</f>
        <v>NO</v>
      </c>
      <c r="DY48" s="27" t="str">
        <f t="shared" ca="1" si="54"/>
        <v/>
      </c>
      <c r="DZ48" s="44" t="str">
        <f ca="1">IF(DX48="YES",IF(DY48&lt;=VLOOKUP(DK48,'Players Stats'!$C$88:$H$127,6),1,0),"")</f>
        <v/>
      </c>
      <c r="EA48" s="27" t="str">
        <f t="shared" ca="1" si="55"/>
        <v/>
      </c>
      <c r="EB48" s="44" t="str">
        <f ca="1">IF(AND(DX48="YES",EA48&lt;&gt;""),IF(EA48&lt;=VLOOKUP(DK48,'Players Stats'!$C$88:$H$127,6),1,0),"")</f>
        <v/>
      </c>
      <c r="EC48" s="27" t="str">
        <f t="shared" ca="1" si="56"/>
        <v/>
      </c>
      <c r="ED48" s="44" t="str">
        <f ca="1">IF(EC48="","",IF(EC48&lt;=Simulation!$K$7,"YES","NO"))</f>
        <v/>
      </c>
      <c r="EE48" s="27" t="str">
        <f t="shared" ca="1" si="57"/>
        <v/>
      </c>
      <c r="EF48" s="44" t="str">
        <f ca="1">IF(ED48="NO",IF(EE48&lt;=Simulation!$K$9,DH48,DI48),"")</f>
        <v/>
      </c>
      <c r="EH48" s="44">
        <f t="shared" ca="1" si="58"/>
        <v>21</v>
      </c>
      <c r="EI48" s="6" t="str">
        <f t="shared" ca="1" si="59"/>
        <v>-</v>
      </c>
      <c r="EJ48" s="44">
        <f t="shared" ca="1" si="60"/>
        <v>12</v>
      </c>
      <c r="EL48" s="44" t="str">
        <f t="shared" ca="1" si="4"/>
        <v/>
      </c>
      <c r="EM48" s="44" t="str">
        <f t="shared" ca="1" si="4"/>
        <v/>
      </c>
      <c r="EN48" s="44" t="str">
        <f t="shared" ca="1" si="4"/>
        <v/>
      </c>
    </row>
    <row r="49" spans="2:144">
      <c r="B49" s="44">
        <f ca="1">IF(B48&lt;&gt;"",IF(AND(B48&lt;60*Simulation!$K$8, B48+C49&lt;60*Simulation!$K$8),B48+C49,""),"")</f>
        <v>610</v>
      </c>
      <c r="C49" s="44">
        <f ca="1">IF(B48&lt;&gt;"",IF(AND(AB48&lt;&gt;"", D48=AB48),RANDBETWEEN(Simulation!$N$6,Simulation!$P$6),RANDBETWEEN(Simulation!$N$5,Simulation!$P$5)),"")</f>
        <v>20</v>
      </c>
      <c r="D49" s="44">
        <f t="shared" ca="1" si="61"/>
        <v>8</v>
      </c>
      <c r="E49" s="44">
        <f t="shared" ca="1" si="5"/>
        <v>1</v>
      </c>
      <c r="F49" s="27">
        <f t="shared" ca="1" si="6"/>
        <v>0.40267087054485307</v>
      </c>
      <c r="G49" s="44">
        <f t="shared" ca="1" si="7"/>
        <v>38</v>
      </c>
      <c r="H49" s="44" t="str">
        <f ca="1">IF(B49&lt;&gt;"",VLOOKUP(G49,'Players Stats'!$C$88:$D$127,2),"")</f>
        <v>Small Forward</v>
      </c>
      <c r="I49" s="44" t="str">
        <f ca="1">IF(B49&lt;&gt;"",VLOOKUP(G49,'Players Stats'!$C$88:$E$127,3),"")</f>
        <v>Kawhi Leonard</v>
      </c>
      <c r="J49" s="27">
        <f t="shared" ca="1" si="8"/>
        <v>0.40738797246209812</v>
      </c>
      <c r="K49" s="44">
        <f ca="1">IF(B49&lt;&gt;"",VLOOKUP(Final!G49-5*(Final!D49-1),'Players Stats'!$B$136:$J$140,1+E49),"")</f>
        <v>0.12745000000000001</v>
      </c>
      <c r="L49" s="44" t="str">
        <f t="shared" ca="1" si="62"/>
        <v>NO</v>
      </c>
      <c r="M49" s="27">
        <f t="shared" ca="1" si="9"/>
        <v>0.43259104521910696</v>
      </c>
      <c r="N49" s="44">
        <f ca="1">IF(B49&lt;&gt;"",IF(L49="NO",VLOOKUP(G49,'Players Stats'!$C$88:$I$127,7),""),"")</f>
        <v>0.24793388429752067</v>
      </c>
      <c r="O49" s="44">
        <f t="shared" ca="1" si="63"/>
        <v>2</v>
      </c>
      <c r="P49" s="27">
        <f t="shared" ca="1" si="10"/>
        <v>0.19809950964733536</v>
      </c>
      <c r="Q49" s="44">
        <f ca="1">IF(L49="NO",VLOOKUP(G49,'Players Stats'!$C$88:$H$127,7-Final!O49),"")</f>
        <v>0.49399999999999999</v>
      </c>
      <c r="R49" s="44">
        <f t="shared" ca="1" si="64"/>
        <v>2</v>
      </c>
      <c r="S49" s="27">
        <f t="shared" ca="1" si="11"/>
        <v>0.73048759027092813</v>
      </c>
      <c r="T49" s="44" t="str">
        <f ca="1">IF(S49="","",IF(S49&lt;=VLOOKUP(G49,'Players Stats'!$C$88:$L$127,10),"YES","NO"))</f>
        <v>NO</v>
      </c>
      <c r="U49" s="27" t="str">
        <f t="shared" ca="1" si="12"/>
        <v/>
      </c>
      <c r="V49" s="44" t="str">
        <f ca="1">IF(T49="YES",IF(U49&lt;=VLOOKUP(G49,'Players Stats'!$C$88:$H$127,6),1,0),"")</f>
        <v/>
      </c>
      <c r="W49" s="27" t="str">
        <f t="shared" ca="1" si="13"/>
        <v/>
      </c>
      <c r="X49" s="44" t="str">
        <f ca="1">IF(AND(T49="YES",W49&lt;&gt;""),IF(W49&lt;=VLOOKUP(G49,'Players Stats'!$C$88:$H$127,6),1,0),"")</f>
        <v/>
      </c>
      <c r="Y49" s="27" t="str">
        <f t="shared" ca="1" si="14"/>
        <v/>
      </c>
      <c r="Z49" s="44" t="str">
        <f ca="1">IF(Y49="","",IF(Y49&lt;=Simulation!$K$7,"YES","NO"))</f>
        <v/>
      </c>
      <c r="AA49" s="27" t="str">
        <f t="shared" ca="1" si="15"/>
        <v/>
      </c>
      <c r="AB49" s="44" t="str">
        <f ca="1">IF(Z49="NO",IF(AA49&lt;=Simulation!$K$9,D49,E49),"")</f>
        <v/>
      </c>
      <c r="AD49" s="44">
        <f t="shared" ca="1" si="16"/>
        <v>23</v>
      </c>
      <c r="AE49" s="6" t="str">
        <f t="shared" ca="1" si="17"/>
        <v>-</v>
      </c>
      <c r="AF49" s="44">
        <f t="shared" ca="1" si="18"/>
        <v>16</v>
      </c>
      <c r="AH49" s="44" t="str">
        <f t="shared" ca="1" si="77"/>
        <v/>
      </c>
      <c r="AI49" s="44" t="str">
        <f t="shared" ca="1" si="77"/>
        <v/>
      </c>
      <c r="AJ49" s="44" t="str">
        <f t="shared" ca="1" si="77"/>
        <v/>
      </c>
      <c r="AL49" s="44">
        <f ca="1">IF(AL48&lt;&gt;"",IF(AND(AL48&lt;60*Simulation!$K$8, AL48+AM49&lt;60*Simulation!$K$8),AL48+AM49,""),"")</f>
        <v>595</v>
      </c>
      <c r="AM49" s="44">
        <f ca="1">IF(AL48&lt;&gt;"",IF(AND(BL48&lt;&gt;"", AN48=BL48),RANDBETWEEN(Simulation!$N$6,Simulation!$P$6),RANDBETWEEN(Simulation!$N$5,Simulation!$P$5)),"")</f>
        <v>20</v>
      </c>
      <c r="AN49" s="44">
        <f t="shared" ca="1" si="65"/>
        <v>1</v>
      </c>
      <c r="AO49" s="44">
        <f t="shared" ca="1" si="19"/>
        <v>8</v>
      </c>
      <c r="AP49" s="27">
        <f t="shared" ca="1" si="20"/>
        <v>0.81197941491266123</v>
      </c>
      <c r="AQ49" s="44">
        <f t="shared" ca="1" si="21"/>
        <v>5</v>
      </c>
      <c r="AR49" s="44" t="str">
        <f ca="1">IF(AL49&lt;&gt;"",VLOOKUP(AQ49,'Players Stats'!$C$88:$D$127,2),"")</f>
        <v>Center</v>
      </c>
      <c r="AS49" s="44" t="str">
        <f ca="1">IF(AL49&lt;&gt;"",VLOOKUP(AQ49,'Players Stats'!$C$88:$E$127,3),"")</f>
        <v>Chris Bosh</v>
      </c>
      <c r="AT49" s="27">
        <f t="shared" ca="1" si="22"/>
        <v>0.13371895260657951</v>
      </c>
      <c r="AU49" s="44">
        <f ca="1">IF(AL49&lt;&gt;"",VLOOKUP(Final!AQ49-5*(Final!AN49-1),'Players Stats'!$B$136:$J$140,1+AO49),"")</f>
        <v>9.6400000000000013E-2</v>
      </c>
      <c r="AV49" s="44" t="str">
        <f t="shared" ca="1" si="66"/>
        <v>NO</v>
      </c>
      <c r="AW49" s="27">
        <f t="shared" ca="1" si="23"/>
        <v>0.8898779391506112</v>
      </c>
      <c r="AX49" s="44">
        <f ca="1">IF(AL49&lt;&gt;"",IF(AV49="NO",VLOOKUP(AQ49,'Players Stats'!$C$88:$I$127,7),""),"")</f>
        <v>7.5187969924812026E-2</v>
      </c>
      <c r="AY49" s="44">
        <f t="shared" ca="1" si="67"/>
        <v>2</v>
      </c>
      <c r="AZ49" s="27">
        <f t="shared" ca="1" si="24"/>
        <v>3.5662898650623553E-2</v>
      </c>
      <c r="BA49" s="44">
        <f ca="1">IF(AV49="NO",VLOOKUP(AQ49,'Players Stats'!$C$88:$H$127,7-Final!AY49),"")</f>
        <v>0.53500000000000003</v>
      </c>
      <c r="BB49" s="44">
        <f t="shared" ca="1" si="68"/>
        <v>2</v>
      </c>
      <c r="BC49" s="27">
        <f t="shared" ca="1" si="25"/>
        <v>0.15184742437443988</v>
      </c>
      <c r="BD49" s="44" t="str">
        <f ca="1">IF(BC49="","",IF(BC49&lt;=VLOOKUP(AQ49,'Players Stats'!$C$88:$L$127,10),"YES","NO"))</f>
        <v>NO</v>
      </c>
      <c r="BE49" s="27" t="str">
        <f t="shared" ca="1" si="26"/>
        <v/>
      </c>
      <c r="BF49" s="44" t="str">
        <f ca="1">IF(BD49="YES",IF(BE49&lt;=VLOOKUP(AQ49,'Players Stats'!$C$88:$H$127,6),1,0),"")</f>
        <v/>
      </c>
      <c r="BG49" s="27" t="str">
        <f t="shared" ca="1" si="27"/>
        <v/>
      </c>
      <c r="BH49" s="44" t="str">
        <f ca="1">IF(AND(BD49="YES",BG49&lt;&gt;""),IF(BG49&lt;=VLOOKUP(AQ49,'Players Stats'!$C$88:$H$127,6),1,0),"")</f>
        <v/>
      </c>
      <c r="BI49" s="27" t="str">
        <f t="shared" ca="1" si="28"/>
        <v/>
      </c>
      <c r="BJ49" s="44" t="str">
        <f ca="1">IF(BI49="","",IF(BI49&lt;=Simulation!$K$7,"YES","NO"))</f>
        <v/>
      </c>
      <c r="BK49" s="27" t="str">
        <f t="shared" ca="1" si="29"/>
        <v/>
      </c>
      <c r="BL49" s="44" t="str">
        <f ca="1">IF(BJ49="NO",IF(BK49&lt;=Simulation!$K$9,AN49,AO49),"")</f>
        <v/>
      </c>
      <c r="BN49" s="44">
        <f t="shared" ca="1" si="30"/>
        <v>28</v>
      </c>
      <c r="BO49" s="6" t="str">
        <f t="shared" ca="1" si="31"/>
        <v>-</v>
      </c>
      <c r="BP49" s="44">
        <f t="shared" ca="1" si="32"/>
        <v>14</v>
      </c>
      <c r="BR49" s="44" t="str">
        <f t="shared" ca="1" si="2"/>
        <v/>
      </c>
      <c r="BS49" s="44" t="str">
        <f t="shared" ca="1" si="2"/>
        <v/>
      </c>
      <c r="BT49" s="44" t="str">
        <f t="shared" ca="1" si="2"/>
        <v/>
      </c>
      <c r="BU49" s="44"/>
      <c r="BV49" s="44">
        <f ca="1">IF(BV48&lt;&gt;"",IF(AND(BV48&lt;60*Simulation!$K$8, BV48+BW49&lt;60*Simulation!$K$8),BV48+BW49,""),"")</f>
        <v>612</v>
      </c>
      <c r="BW49" s="44">
        <f ca="1">IF(BV48&lt;&gt;"",IF(AND(CV48&lt;&gt;"", BX48=CV48),RANDBETWEEN(Simulation!$N$6,Simulation!$P$6),RANDBETWEEN(Simulation!$N$5,Simulation!$P$5)),"")</f>
        <v>21</v>
      </c>
      <c r="BX49" s="44">
        <f t="shared" ca="1" si="69"/>
        <v>8</v>
      </c>
      <c r="BY49" s="44">
        <f t="shared" ca="1" si="33"/>
        <v>1</v>
      </c>
      <c r="BZ49" s="27">
        <f t="shared" ca="1" si="34"/>
        <v>0.44558519187975631</v>
      </c>
      <c r="CA49" s="44">
        <f t="shared" ca="1" si="35"/>
        <v>38</v>
      </c>
      <c r="CB49" s="44" t="str">
        <f ca="1">IF(BV49&lt;&gt;"",VLOOKUP(CA49,'Players Stats'!$C$88:$D$127,2),"")</f>
        <v>Small Forward</v>
      </c>
      <c r="CC49" s="44" t="str">
        <f ca="1">IF(BV49&lt;&gt;"",VLOOKUP(CA49,'Players Stats'!$C$88:$E$127,3),"")</f>
        <v>Kawhi Leonard</v>
      </c>
      <c r="CD49" s="27">
        <f t="shared" ca="1" si="36"/>
        <v>0.89782574464209042</v>
      </c>
      <c r="CE49" s="44">
        <f ca="1">IF(BV49&lt;&gt;"",VLOOKUP(Final!CA49-5*(Final!BX49-1),'Players Stats'!$B$136:$J$140,1+BY49),"")</f>
        <v>0.12745000000000001</v>
      </c>
      <c r="CF49" s="44" t="str">
        <f t="shared" ca="1" si="70"/>
        <v>NO</v>
      </c>
      <c r="CG49" s="27">
        <f t="shared" ca="1" si="37"/>
        <v>0.65761628232995073</v>
      </c>
      <c r="CH49" s="44">
        <f ca="1">IF(BV49&lt;&gt;"",IF(CF49="NO",VLOOKUP(CA49,'Players Stats'!$C$88:$I$127,7),""),"")</f>
        <v>0.24793388429752067</v>
      </c>
      <c r="CI49" s="44">
        <f t="shared" ca="1" si="71"/>
        <v>2</v>
      </c>
      <c r="CJ49" s="27">
        <f t="shared" ca="1" si="38"/>
        <v>0.53013563059299362</v>
      </c>
      <c r="CK49" s="44">
        <f ca="1">IF(CF49="NO",VLOOKUP(CA49,'Players Stats'!$C$88:$H$127,7-Final!CI49),"")</f>
        <v>0.49399999999999999</v>
      </c>
      <c r="CL49" s="44">
        <f t="shared" ca="1" si="72"/>
        <v>0</v>
      </c>
      <c r="CM49" s="27">
        <f t="shared" ca="1" si="39"/>
        <v>0.10323520699439681</v>
      </c>
      <c r="CN49" s="44" t="str">
        <f ca="1">IF(CM49="","",IF(CM49&lt;=VLOOKUP(CA49,'Players Stats'!$C$88:$L$127,10),"YES","NO"))</f>
        <v>NO</v>
      </c>
      <c r="CO49" s="27" t="str">
        <f t="shared" ca="1" si="40"/>
        <v/>
      </c>
      <c r="CP49" s="44" t="str">
        <f ca="1">IF(CN49="YES",IF(CO49&lt;=VLOOKUP(CA49,'Players Stats'!$C$88:$H$127,6),1,0),"")</f>
        <v/>
      </c>
      <c r="CQ49" s="27" t="str">
        <f t="shared" ca="1" si="41"/>
        <v/>
      </c>
      <c r="CR49" s="44" t="str">
        <f ca="1">IF(AND(CN49="YES",CQ49&lt;&gt;""),IF(CQ49&lt;=VLOOKUP(CA49,'Players Stats'!$C$88:$H$127,6),1,0),"")</f>
        <v/>
      </c>
      <c r="CS49" s="27">
        <f t="shared" ca="1" si="42"/>
        <v>8.7405558672871919E-2</v>
      </c>
      <c r="CT49" s="44" t="str">
        <f ca="1">IF(CS49="","",IF(CS49&lt;=Simulation!$K$7,"YES","NO"))</f>
        <v>NO</v>
      </c>
      <c r="CU49" s="27">
        <f t="shared" ca="1" si="43"/>
        <v>0.56135848029266067</v>
      </c>
      <c r="CV49" s="44">
        <f ca="1">IF(CT49="NO",IF(CU49&lt;=Simulation!$K$9,BX49,BY49),"")</f>
        <v>1</v>
      </c>
      <c r="CX49" s="44">
        <f t="shared" ca="1" si="44"/>
        <v>19</v>
      </c>
      <c r="CY49" s="6" t="str">
        <f t="shared" ca="1" si="45"/>
        <v>-</v>
      </c>
      <c r="CZ49" s="44">
        <f t="shared" ca="1" si="46"/>
        <v>23</v>
      </c>
      <c r="DB49" s="44" t="str">
        <f t="shared" ca="1" si="3"/>
        <v/>
      </c>
      <c r="DC49" s="44" t="str">
        <f t="shared" ca="1" si="3"/>
        <v/>
      </c>
      <c r="DD49" s="44" t="str">
        <f t="shared" ca="1" si="3"/>
        <v/>
      </c>
      <c r="DE49" s="44"/>
      <c r="DF49" s="44">
        <f ca="1">IF(DF48&lt;&gt;"",IF(AND(DF48&lt;60*Simulation!$K$8, DF48+DG49&lt;60*Simulation!$K$8),DF48+DG49,""),"")</f>
        <v>597</v>
      </c>
      <c r="DG49" s="44">
        <f ca="1">IF(DF48&lt;&gt;"",IF(AND(EF48&lt;&gt;"", DH48=EF48),RANDBETWEEN(Simulation!$N$6,Simulation!$P$6),RANDBETWEEN(Simulation!$N$5,Simulation!$P$5)),"")</f>
        <v>21</v>
      </c>
      <c r="DH49" s="44">
        <f t="shared" ca="1" si="73"/>
        <v>8</v>
      </c>
      <c r="DI49" s="44">
        <f t="shared" ca="1" si="47"/>
        <v>1</v>
      </c>
      <c r="DJ49" s="27">
        <f t="shared" ca="1" si="48"/>
        <v>0.5800357242275006</v>
      </c>
      <c r="DK49" s="44">
        <f t="shared" ca="1" si="49"/>
        <v>38</v>
      </c>
      <c r="DL49" s="44" t="str">
        <f ca="1">IF(DF49&lt;&gt;"",VLOOKUP(DK49,'Players Stats'!$C$88:$D$127,2),"")</f>
        <v>Small Forward</v>
      </c>
      <c r="DM49" s="44" t="str">
        <f ca="1">IF(DF49&lt;&gt;"",VLOOKUP(DK49,'Players Stats'!$C$88:$E$127,3),"")</f>
        <v>Kawhi Leonard</v>
      </c>
      <c r="DN49" s="27">
        <f t="shared" ca="1" si="50"/>
        <v>4.3714019961989203E-2</v>
      </c>
      <c r="DO49" s="44">
        <f ca="1">IF(DF49&lt;&gt;"",VLOOKUP(Final!DK49-5*(Final!DH49-1),'Players Stats'!$B$136:$J$140,1+DI49),"")</f>
        <v>0.12745000000000001</v>
      </c>
      <c r="DP49" s="44" t="str">
        <f t="shared" ca="1" si="74"/>
        <v>YES</v>
      </c>
      <c r="DQ49" s="27" t="str">
        <f t="shared" ca="1" si="51"/>
        <v/>
      </c>
      <c r="DR49" s="44" t="str">
        <f ca="1">IF(DF49&lt;&gt;"",IF(DP49="NO",VLOOKUP(DK49,'Players Stats'!$C$88:$I$127,7),""),"")</f>
        <v/>
      </c>
      <c r="DS49" s="44" t="str">
        <f t="shared" ca="1" si="75"/>
        <v/>
      </c>
      <c r="DT49" s="27" t="str">
        <f t="shared" ca="1" si="52"/>
        <v/>
      </c>
      <c r="DU49" s="44" t="str">
        <f ca="1">IF(DP49="NO",VLOOKUP(DK49,'Players Stats'!$C$88:$H$127,7-Final!DS49),"")</f>
        <v/>
      </c>
      <c r="DV49" s="44" t="str">
        <f t="shared" ca="1" si="76"/>
        <v/>
      </c>
      <c r="DW49" s="27" t="str">
        <f t="shared" ca="1" si="53"/>
        <v/>
      </c>
      <c r="DX49" s="44" t="str">
        <f ca="1">IF(DW49="","",IF(DW49&lt;=VLOOKUP(DK49,'Players Stats'!$C$88:$L$127,10),"YES","NO"))</f>
        <v/>
      </c>
      <c r="DY49" s="27" t="str">
        <f t="shared" ca="1" si="54"/>
        <v/>
      </c>
      <c r="DZ49" s="44" t="str">
        <f ca="1">IF(DX49="YES",IF(DY49&lt;=VLOOKUP(DK49,'Players Stats'!$C$88:$H$127,6),1,0),"")</f>
        <v/>
      </c>
      <c r="EA49" s="27" t="str">
        <f t="shared" ca="1" si="55"/>
        <v/>
      </c>
      <c r="EB49" s="44" t="str">
        <f ca="1">IF(AND(DX49="YES",EA49&lt;&gt;""),IF(EA49&lt;=VLOOKUP(DK49,'Players Stats'!$C$88:$H$127,6),1,0),"")</f>
        <v/>
      </c>
      <c r="EC49" s="27" t="str">
        <f t="shared" ca="1" si="56"/>
        <v/>
      </c>
      <c r="ED49" s="44" t="str">
        <f ca="1">IF(EC49="","",IF(EC49&lt;=Simulation!$K$7,"YES","NO"))</f>
        <v/>
      </c>
      <c r="EE49" s="27" t="str">
        <f t="shared" ca="1" si="57"/>
        <v/>
      </c>
      <c r="EF49" s="44" t="str">
        <f ca="1">IF(ED49="NO",IF(EE49&lt;=Simulation!$K$9,DH49,DI49),"")</f>
        <v/>
      </c>
      <c r="EH49" s="44">
        <f t="shared" ca="1" si="58"/>
        <v>21</v>
      </c>
      <c r="EI49" s="6" t="str">
        <f t="shared" ca="1" si="59"/>
        <v>-</v>
      </c>
      <c r="EJ49" s="44">
        <f t="shared" ca="1" si="60"/>
        <v>12</v>
      </c>
      <c r="EL49" s="44" t="str">
        <f t="shared" ca="1" si="4"/>
        <v/>
      </c>
      <c r="EM49" s="44" t="str">
        <f t="shared" ca="1" si="4"/>
        <v/>
      </c>
      <c r="EN49" s="44" t="str">
        <f t="shared" ca="1" si="4"/>
        <v/>
      </c>
    </row>
    <row r="50" spans="2:144">
      <c r="B50" s="44">
        <f ca="1">IF(B49&lt;&gt;"",IF(AND(B49&lt;60*Simulation!$K$8, B49+C50&lt;60*Simulation!$K$8),B49+C50,""),"")</f>
        <v>626</v>
      </c>
      <c r="C50" s="44">
        <f ca="1">IF(B49&lt;&gt;"",IF(AND(AB49&lt;&gt;"", D49=AB49),RANDBETWEEN(Simulation!$N$6,Simulation!$P$6),RANDBETWEEN(Simulation!$N$5,Simulation!$P$5)),"")</f>
        <v>16</v>
      </c>
      <c r="D50" s="44">
        <f t="shared" ca="1" si="61"/>
        <v>1</v>
      </c>
      <c r="E50" s="44">
        <f t="shared" ca="1" si="5"/>
        <v>8</v>
      </c>
      <c r="F50" s="27">
        <f t="shared" ca="1" si="6"/>
        <v>0.79901164102000488</v>
      </c>
      <c r="G50" s="44">
        <f t="shared" ca="1" si="7"/>
        <v>4</v>
      </c>
      <c r="H50" s="44" t="str">
        <f ca="1">IF(B50&lt;&gt;"",VLOOKUP(G50,'Players Stats'!$C$88:$D$127,2),"")</f>
        <v>Power Forward</v>
      </c>
      <c r="I50" s="44" t="str">
        <f ca="1">IF(B50&lt;&gt;"",VLOOKUP(G50,'Players Stats'!$C$88:$E$127,3),"")</f>
        <v>Shane Battier</v>
      </c>
      <c r="J50" s="27">
        <f t="shared" ca="1" si="8"/>
        <v>0.78318415533206265</v>
      </c>
      <c r="K50" s="44">
        <f ca="1">IF(B50&lt;&gt;"",VLOOKUP(Final!G50-5*(Final!D50-1),'Players Stats'!$B$136:$J$140,1+E50),"")</f>
        <v>0.14340000000000003</v>
      </c>
      <c r="L50" s="44" t="str">
        <f t="shared" ca="1" si="62"/>
        <v>NO</v>
      </c>
      <c r="M50" s="27">
        <f t="shared" ca="1" si="9"/>
        <v>0.93226058714418658</v>
      </c>
      <c r="N50" s="44">
        <f ca="1">IF(B50&lt;&gt;"",IF(L50="NO",VLOOKUP(G50,'Players Stats'!$C$88:$I$127,7),""),"")</f>
        <v>0.46808510638297873</v>
      </c>
      <c r="O50" s="44">
        <f t="shared" ca="1" si="63"/>
        <v>2</v>
      </c>
      <c r="P50" s="27">
        <f t="shared" ca="1" si="10"/>
        <v>0.59070400212187946</v>
      </c>
      <c r="Q50" s="44">
        <f ca="1">IF(L50="NO",VLOOKUP(G50,'Players Stats'!$C$88:$H$127,7-Final!O50),"")</f>
        <v>0.42</v>
      </c>
      <c r="R50" s="44">
        <f t="shared" ca="1" si="64"/>
        <v>0</v>
      </c>
      <c r="S50" s="27">
        <f t="shared" ca="1" si="11"/>
        <v>0.7429419206704122</v>
      </c>
      <c r="T50" s="44" t="str">
        <f ca="1">IF(S50="","",IF(S50&lt;=VLOOKUP(G50,'Players Stats'!$C$88:$L$127,10),"YES","NO"))</f>
        <v>NO</v>
      </c>
      <c r="U50" s="27" t="str">
        <f t="shared" ca="1" si="12"/>
        <v/>
      </c>
      <c r="V50" s="44" t="str">
        <f ca="1">IF(T50="YES",IF(U50&lt;=VLOOKUP(G50,'Players Stats'!$C$88:$H$127,6),1,0),"")</f>
        <v/>
      </c>
      <c r="W50" s="27" t="str">
        <f t="shared" ca="1" si="13"/>
        <v/>
      </c>
      <c r="X50" s="44" t="str">
        <f ca="1">IF(AND(T50="YES",W50&lt;&gt;""),IF(W50&lt;=VLOOKUP(G50,'Players Stats'!$C$88:$H$127,6),1,0),"")</f>
        <v/>
      </c>
      <c r="Y50" s="27">
        <f t="shared" ca="1" si="14"/>
        <v>0.36271304862728149</v>
      </c>
      <c r="Z50" s="44" t="str">
        <f ca="1">IF(Y50="","",IF(Y50&lt;=Simulation!$K$7,"YES","NO"))</f>
        <v>NO</v>
      </c>
      <c r="AA50" s="27">
        <f t="shared" ca="1" si="15"/>
        <v>0.69258923255030436</v>
      </c>
      <c r="AB50" s="44">
        <f ca="1">IF(Z50="NO",IF(AA50&lt;=Simulation!$K$9,D50,E50),"")</f>
        <v>8</v>
      </c>
      <c r="AD50" s="44">
        <f t="shared" ca="1" si="16"/>
        <v>23</v>
      </c>
      <c r="AE50" s="6" t="str">
        <f t="shared" ca="1" si="17"/>
        <v>-</v>
      </c>
      <c r="AF50" s="44">
        <f t="shared" ca="1" si="18"/>
        <v>16</v>
      </c>
      <c r="AH50" s="44" t="str">
        <f t="shared" ca="1" si="77"/>
        <v/>
      </c>
      <c r="AI50" s="44" t="str">
        <f t="shared" ca="1" si="77"/>
        <v/>
      </c>
      <c r="AJ50" s="44" t="str">
        <f t="shared" ca="1" si="77"/>
        <v/>
      </c>
      <c r="AL50" s="44">
        <f ca="1">IF(AL49&lt;&gt;"",IF(AND(AL49&lt;60*Simulation!$K$8, AL49+AM50&lt;60*Simulation!$K$8),AL49+AM50,""),"")</f>
        <v>605</v>
      </c>
      <c r="AM50" s="44">
        <f ca="1">IF(AL49&lt;&gt;"",IF(AND(BL49&lt;&gt;"", AN49=BL49),RANDBETWEEN(Simulation!$N$6,Simulation!$P$6),RANDBETWEEN(Simulation!$N$5,Simulation!$P$5)),"")</f>
        <v>10</v>
      </c>
      <c r="AN50" s="44">
        <f t="shared" ca="1" si="65"/>
        <v>8</v>
      </c>
      <c r="AO50" s="44">
        <f t="shared" ca="1" si="19"/>
        <v>1</v>
      </c>
      <c r="AP50" s="27">
        <f t="shared" ca="1" si="20"/>
        <v>2.7530732757543031E-2</v>
      </c>
      <c r="AQ50" s="44">
        <f t="shared" ca="1" si="21"/>
        <v>36</v>
      </c>
      <c r="AR50" s="44" t="str">
        <f ca="1">IF(AL50&lt;&gt;"",VLOOKUP(AQ50,'Players Stats'!$C$88:$D$127,2),"")</f>
        <v>Point Guard</v>
      </c>
      <c r="AS50" s="44" t="str">
        <f ca="1">IF(AL50&lt;&gt;"",VLOOKUP(AQ50,'Players Stats'!$C$88:$E$127,3),"")</f>
        <v>Danny Green</v>
      </c>
      <c r="AT50" s="27">
        <f t="shared" ca="1" si="22"/>
        <v>0.25902953265187889</v>
      </c>
      <c r="AU50" s="44">
        <f ca="1">IF(AL50&lt;&gt;"",VLOOKUP(Final!AQ50-5*(Final!AN50-1),'Players Stats'!$B$136:$J$140,1+AO50),"")</f>
        <v>0.13875000000000001</v>
      </c>
      <c r="AV50" s="44" t="str">
        <f t="shared" ca="1" si="66"/>
        <v>NO</v>
      </c>
      <c r="AW50" s="27">
        <f t="shared" ca="1" si="23"/>
        <v>0.79692033553778696</v>
      </c>
      <c r="AX50" s="44">
        <f ca="1">IF(AL50&lt;&gt;"",IF(AV50="NO",VLOOKUP(AQ50,'Players Stats'!$C$88:$I$127,7),""),"")</f>
        <v>0.38518518518518519</v>
      </c>
      <c r="AY50" s="44">
        <f t="shared" ca="1" si="67"/>
        <v>2</v>
      </c>
      <c r="AZ50" s="27">
        <f t="shared" ca="1" si="24"/>
        <v>3.4975576392001217E-2</v>
      </c>
      <c r="BA50" s="44">
        <f ca="1">IF(AV50="NO",VLOOKUP(AQ50,'Players Stats'!$C$88:$H$127,7-Final!AY50),"")</f>
        <v>0.44800000000000001</v>
      </c>
      <c r="BB50" s="44">
        <f t="shared" ca="1" si="68"/>
        <v>2</v>
      </c>
      <c r="BC50" s="27">
        <f t="shared" ca="1" si="25"/>
        <v>0.99897676757103082</v>
      </c>
      <c r="BD50" s="44" t="str">
        <f ca="1">IF(BC50="","",IF(BC50&lt;=VLOOKUP(AQ50,'Players Stats'!$C$88:$L$127,10),"YES","NO"))</f>
        <v>NO</v>
      </c>
      <c r="BE50" s="27" t="str">
        <f t="shared" ca="1" si="26"/>
        <v/>
      </c>
      <c r="BF50" s="44" t="str">
        <f ca="1">IF(BD50="YES",IF(BE50&lt;=VLOOKUP(AQ50,'Players Stats'!$C$88:$H$127,6),1,0),"")</f>
        <v/>
      </c>
      <c r="BG50" s="27" t="str">
        <f t="shared" ca="1" si="27"/>
        <v/>
      </c>
      <c r="BH50" s="44" t="str">
        <f ca="1">IF(AND(BD50="YES",BG50&lt;&gt;""),IF(BG50&lt;=VLOOKUP(AQ50,'Players Stats'!$C$88:$H$127,6),1,0),"")</f>
        <v/>
      </c>
      <c r="BI50" s="27" t="str">
        <f t="shared" ca="1" si="28"/>
        <v/>
      </c>
      <c r="BJ50" s="44" t="str">
        <f ca="1">IF(BI50="","",IF(BI50&lt;=Simulation!$K$7,"YES","NO"))</f>
        <v/>
      </c>
      <c r="BK50" s="27" t="str">
        <f t="shared" ca="1" si="29"/>
        <v/>
      </c>
      <c r="BL50" s="44" t="str">
        <f ca="1">IF(BJ50="NO",IF(BK50&lt;=Simulation!$K$9,AN50,AO50),"")</f>
        <v/>
      </c>
      <c r="BN50" s="44">
        <f t="shared" ca="1" si="30"/>
        <v>28</v>
      </c>
      <c r="BO50" s="6" t="str">
        <f t="shared" ca="1" si="31"/>
        <v>-</v>
      </c>
      <c r="BP50" s="44">
        <f t="shared" ca="1" si="32"/>
        <v>16</v>
      </c>
      <c r="BR50" s="44" t="str">
        <f t="shared" ca="1" si="2"/>
        <v/>
      </c>
      <c r="BS50" s="44" t="str">
        <f t="shared" ca="1" si="2"/>
        <v/>
      </c>
      <c r="BT50" s="44" t="str">
        <f t="shared" ca="1" si="2"/>
        <v/>
      </c>
      <c r="BU50" s="44"/>
      <c r="BV50" s="44">
        <f ca="1">IF(BV49&lt;&gt;"",IF(AND(BV49&lt;60*Simulation!$K$8, BV49+BW50&lt;60*Simulation!$K$8),BV49+BW50,""),"")</f>
        <v>635</v>
      </c>
      <c r="BW50" s="44">
        <f ca="1">IF(BV49&lt;&gt;"",IF(AND(CV49&lt;&gt;"", BX49=CV49),RANDBETWEEN(Simulation!$N$6,Simulation!$P$6),RANDBETWEEN(Simulation!$N$5,Simulation!$P$5)),"")</f>
        <v>23</v>
      </c>
      <c r="BX50" s="44">
        <f t="shared" ca="1" si="69"/>
        <v>1</v>
      </c>
      <c r="BY50" s="44">
        <f t="shared" ca="1" si="33"/>
        <v>8</v>
      </c>
      <c r="BZ50" s="27">
        <f t="shared" ca="1" si="34"/>
        <v>0.94235828018671397</v>
      </c>
      <c r="CA50" s="44">
        <f t="shared" ca="1" si="35"/>
        <v>5</v>
      </c>
      <c r="CB50" s="44" t="str">
        <f ca="1">IF(BV50&lt;&gt;"",VLOOKUP(CA50,'Players Stats'!$C$88:$D$127,2),"")</f>
        <v>Center</v>
      </c>
      <c r="CC50" s="44" t="str">
        <f ca="1">IF(BV50&lt;&gt;"",VLOOKUP(CA50,'Players Stats'!$C$88:$E$127,3),"")</f>
        <v>Chris Bosh</v>
      </c>
      <c r="CD50" s="27">
        <f t="shared" ca="1" si="36"/>
        <v>0.38869357470870691</v>
      </c>
      <c r="CE50" s="44">
        <f ca="1">IF(BV50&lt;&gt;"",VLOOKUP(Final!CA50-5*(Final!BX50-1),'Players Stats'!$B$136:$J$140,1+BY50),"")</f>
        <v>9.6400000000000013E-2</v>
      </c>
      <c r="CF50" s="44" t="str">
        <f t="shared" ca="1" si="70"/>
        <v>NO</v>
      </c>
      <c r="CG50" s="27">
        <f t="shared" ca="1" si="37"/>
        <v>4.6084861126562182E-2</v>
      </c>
      <c r="CH50" s="44">
        <f ca="1">IF(BV50&lt;&gt;"",IF(CF50="NO",VLOOKUP(CA50,'Players Stats'!$C$88:$I$127,7),""),"")</f>
        <v>7.5187969924812026E-2</v>
      </c>
      <c r="CI50" s="44">
        <f t="shared" ca="1" si="71"/>
        <v>3</v>
      </c>
      <c r="CJ50" s="27">
        <f t="shared" ca="1" si="38"/>
        <v>0.34999266794628714</v>
      </c>
      <c r="CK50" s="44">
        <f ca="1">IF(CF50="NO",VLOOKUP(CA50,'Players Stats'!$C$88:$H$127,7-Final!CI50),"")</f>
        <v>0.28399999999999997</v>
      </c>
      <c r="CL50" s="44">
        <f t="shared" ca="1" si="72"/>
        <v>0</v>
      </c>
      <c r="CM50" s="27" t="str">
        <f t="shared" ca="1" si="39"/>
        <v/>
      </c>
      <c r="CN50" s="44" t="str">
        <f ca="1">IF(CM50="","",IF(CM50&lt;=VLOOKUP(CA50,'Players Stats'!$C$88:$L$127,10),"YES","NO"))</f>
        <v/>
      </c>
      <c r="CO50" s="27" t="str">
        <f t="shared" ca="1" si="40"/>
        <v/>
      </c>
      <c r="CP50" s="44" t="str">
        <f ca="1">IF(CN50="YES",IF(CO50&lt;=VLOOKUP(CA50,'Players Stats'!$C$88:$H$127,6),1,0),"")</f>
        <v/>
      </c>
      <c r="CQ50" s="27" t="str">
        <f t="shared" ca="1" si="41"/>
        <v/>
      </c>
      <c r="CR50" s="44" t="str">
        <f ca="1">IF(AND(CN50="YES",CQ50&lt;&gt;""),IF(CQ50&lt;=VLOOKUP(CA50,'Players Stats'!$C$88:$H$127,6),1,0),"")</f>
        <v/>
      </c>
      <c r="CS50" s="27" t="str">
        <f t="shared" ca="1" si="42"/>
        <v/>
      </c>
      <c r="CT50" s="44" t="str">
        <f ca="1">IF(CS50="","",IF(CS50&lt;=Simulation!$K$7,"YES","NO"))</f>
        <v/>
      </c>
      <c r="CU50" s="27" t="str">
        <f t="shared" ca="1" si="43"/>
        <v/>
      </c>
      <c r="CV50" s="44" t="str">
        <f ca="1">IF(CT50="NO",IF(CU50&lt;=Simulation!$K$9,BX50,BY50),"")</f>
        <v/>
      </c>
      <c r="CX50" s="44">
        <f t="shared" ca="1" si="44"/>
        <v>19</v>
      </c>
      <c r="CY50" s="6" t="str">
        <f t="shared" ca="1" si="45"/>
        <v>-</v>
      </c>
      <c r="CZ50" s="44">
        <f t="shared" ca="1" si="46"/>
        <v>23</v>
      </c>
      <c r="DB50" s="44" t="str">
        <f t="shared" ca="1" si="3"/>
        <v/>
      </c>
      <c r="DC50" s="44" t="str">
        <f t="shared" ca="1" si="3"/>
        <v/>
      </c>
      <c r="DD50" s="44" t="str">
        <f t="shared" ca="1" si="3"/>
        <v/>
      </c>
      <c r="DE50" s="44"/>
      <c r="DF50" s="44">
        <f ca="1">IF(DF49&lt;&gt;"",IF(AND(DF49&lt;60*Simulation!$K$8, DF49+DG50&lt;60*Simulation!$K$8),DF49+DG50,""),"")</f>
        <v>613</v>
      </c>
      <c r="DG50" s="44">
        <f ca="1">IF(DF49&lt;&gt;"",IF(AND(EF49&lt;&gt;"", DH49=EF49),RANDBETWEEN(Simulation!$N$6,Simulation!$P$6),RANDBETWEEN(Simulation!$N$5,Simulation!$P$5)),"")</f>
        <v>16</v>
      </c>
      <c r="DH50" s="44">
        <f t="shared" ca="1" si="73"/>
        <v>1</v>
      </c>
      <c r="DI50" s="44">
        <f t="shared" ca="1" si="47"/>
        <v>8</v>
      </c>
      <c r="DJ50" s="27">
        <f t="shared" ca="1" si="48"/>
        <v>0.68388474044523107</v>
      </c>
      <c r="DK50" s="44">
        <f t="shared" ca="1" si="49"/>
        <v>4</v>
      </c>
      <c r="DL50" s="44" t="str">
        <f ca="1">IF(DF50&lt;&gt;"",VLOOKUP(DK50,'Players Stats'!$C$88:$D$127,2),"")</f>
        <v>Power Forward</v>
      </c>
      <c r="DM50" s="44" t="str">
        <f ca="1">IF(DF50&lt;&gt;"",VLOOKUP(DK50,'Players Stats'!$C$88:$E$127,3),"")</f>
        <v>Shane Battier</v>
      </c>
      <c r="DN50" s="27">
        <f t="shared" ca="1" si="50"/>
        <v>0.69728061398253416</v>
      </c>
      <c r="DO50" s="44">
        <f ca="1">IF(DF50&lt;&gt;"",VLOOKUP(Final!DK50-5*(Final!DH50-1),'Players Stats'!$B$136:$J$140,1+DI50),"")</f>
        <v>0.14340000000000003</v>
      </c>
      <c r="DP50" s="44" t="str">
        <f t="shared" ca="1" si="74"/>
        <v>NO</v>
      </c>
      <c r="DQ50" s="27">
        <f t="shared" ca="1" si="51"/>
        <v>0.31789474469531875</v>
      </c>
      <c r="DR50" s="44">
        <f ca="1">IF(DF50&lt;&gt;"",IF(DP50="NO",VLOOKUP(DK50,'Players Stats'!$C$88:$I$127,7),""),"")</f>
        <v>0.46808510638297873</v>
      </c>
      <c r="DS50" s="44">
        <f t="shared" ca="1" si="75"/>
        <v>3</v>
      </c>
      <c r="DT50" s="27">
        <f t="shared" ca="1" si="52"/>
        <v>0.53417193157758402</v>
      </c>
      <c r="DU50" s="44">
        <f ca="1">IF(DP50="NO",VLOOKUP(DK50,'Players Stats'!$C$88:$H$127,7-Final!DS50),"")</f>
        <v>0.43</v>
      </c>
      <c r="DV50" s="44">
        <f t="shared" ca="1" si="76"/>
        <v>0</v>
      </c>
      <c r="DW50" s="27" t="str">
        <f t="shared" ca="1" si="53"/>
        <v/>
      </c>
      <c r="DX50" s="44" t="str">
        <f ca="1">IF(DW50="","",IF(DW50&lt;=VLOOKUP(DK50,'Players Stats'!$C$88:$L$127,10),"YES","NO"))</f>
        <v/>
      </c>
      <c r="DY50" s="27" t="str">
        <f t="shared" ca="1" si="54"/>
        <v/>
      </c>
      <c r="DZ50" s="44" t="str">
        <f ca="1">IF(DX50="YES",IF(DY50&lt;=VLOOKUP(DK50,'Players Stats'!$C$88:$H$127,6),1,0),"")</f>
        <v/>
      </c>
      <c r="EA50" s="27" t="str">
        <f t="shared" ca="1" si="55"/>
        <v/>
      </c>
      <c r="EB50" s="44" t="str">
        <f ca="1">IF(AND(DX50="YES",EA50&lt;&gt;""),IF(EA50&lt;=VLOOKUP(DK50,'Players Stats'!$C$88:$H$127,6),1,0),"")</f>
        <v/>
      </c>
      <c r="EC50" s="27" t="str">
        <f t="shared" ca="1" si="56"/>
        <v/>
      </c>
      <c r="ED50" s="44" t="str">
        <f ca="1">IF(EC50="","",IF(EC50&lt;=Simulation!$K$7,"YES","NO"))</f>
        <v/>
      </c>
      <c r="EE50" s="27" t="str">
        <f t="shared" ca="1" si="57"/>
        <v/>
      </c>
      <c r="EF50" s="44" t="str">
        <f ca="1">IF(ED50="NO",IF(EE50&lt;=Simulation!$K$9,DH50,DI50),"")</f>
        <v/>
      </c>
      <c r="EH50" s="44">
        <f t="shared" ca="1" si="58"/>
        <v>21</v>
      </c>
      <c r="EI50" s="6" t="str">
        <f t="shared" ca="1" si="59"/>
        <v>-</v>
      </c>
      <c r="EJ50" s="44">
        <f t="shared" ca="1" si="60"/>
        <v>12</v>
      </c>
      <c r="EL50" s="44" t="str">
        <f t="shared" ca="1" si="4"/>
        <v/>
      </c>
      <c r="EM50" s="44" t="str">
        <f t="shared" ca="1" si="4"/>
        <v/>
      </c>
      <c r="EN50" s="44" t="str">
        <f t="shared" ca="1" si="4"/>
        <v/>
      </c>
    </row>
    <row r="51" spans="2:144">
      <c r="B51" s="44">
        <f ca="1">IF(B50&lt;&gt;"",IF(AND(B50&lt;60*Simulation!$K$8, B50+C51&lt;60*Simulation!$K$8),B50+C51,""),"")</f>
        <v>640</v>
      </c>
      <c r="C51" s="44">
        <f ca="1">IF(B50&lt;&gt;"",IF(AND(AB50&lt;&gt;"", D50=AB50),RANDBETWEEN(Simulation!$N$6,Simulation!$P$6),RANDBETWEEN(Simulation!$N$5,Simulation!$P$5)),"")</f>
        <v>14</v>
      </c>
      <c r="D51" s="44">
        <f t="shared" ca="1" si="61"/>
        <v>8</v>
      </c>
      <c r="E51" s="44">
        <f t="shared" ca="1" si="5"/>
        <v>1</v>
      </c>
      <c r="F51" s="27">
        <f t="shared" ca="1" si="6"/>
        <v>0.69750037142897114</v>
      </c>
      <c r="G51" s="44">
        <f t="shared" ca="1" si="7"/>
        <v>39</v>
      </c>
      <c r="H51" s="44" t="str">
        <f ca="1">IF(B51&lt;&gt;"",VLOOKUP(G51,'Players Stats'!$C$88:$D$127,2),"")</f>
        <v>Power Forward</v>
      </c>
      <c r="I51" s="44" t="str">
        <f ca="1">IF(B51&lt;&gt;"",VLOOKUP(G51,'Players Stats'!$C$88:$E$127,3),"")</f>
        <v>Tim Duncan</v>
      </c>
      <c r="J51" s="27">
        <f t="shared" ca="1" si="8"/>
        <v>1.9411302303275257E-2</v>
      </c>
      <c r="K51" s="44">
        <f ca="1">IF(B51&lt;&gt;"",VLOOKUP(Final!G51-5*(Final!D51-1),'Players Stats'!$B$136:$J$140,1+E51),"")</f>
        <v>6.59E-2</v>
      </c>
      <c r="L51" s="44" t="str">
        <f t="shared" ca="1" si="62"/>
        <v>YES</v>
      </c>
      <c r="M51" s="27" t="str">
        <f t="shared" ca="1" si="9"/>
        <v/>
      </c>
      <c r="N51" s="44" t="str">
        <f ca="1">IF(B51&lt;&gt;"",IF(L51="NO",VLOOKUP(G51,'Players Stats'!$C$88:$I$127,7),""),"")</f>
        <v/>
      </c>
      <c r="O51" s="44" t="str">
        <f t="shared" ca="1" si="63"/>
        <v/>
      </c>
      <c r="P51" s="27" t="str">
        <f t="shared" ca="1" si="10"/>
        <v/>
      </c>
      <c r="Q51" s="44" t="str">
        <f ca="1">IF(L51="NO",VLOOKUP(G51,'Players Stats'!$C$88:$H$127,7-Final!O51),"")</f>
        <v/>
      </c>
      <c r="R51" s="44" t="str">
        <f t="shared" ca="1" si="64"/>
        <v/>
      </c>
      <c r="S51" s="27" t="str">
        <f t="shared" ca="1" si="11"/>
        <v/>
      </c>
      <c r="T51" s="44" t="str">
        <f ca="1">IF(S51="","",IF(S51&lt;=VLOOKUP(G51,'Players Stats'!$C$88:$L$127,10),"YES","NO"))</f>
        <v/>
      </c>
      <c r="U51" s="27" t="str">
        <f t="shared" ca="1" si="12"/>
        <v/>
      </c>
      <c r="V51" s="44" t="str">
        <f ca="1">IF(T51="YES",IF(U51&lt;=VLOOKUP(G51,'Players Stats'!$C$88:$H$127,6),1,0),"")</f>
        <v/>
      </c>
      <c r="W51" s="27" t="str">
        <f t="shared" ca="1" si="13"/>
        <v/>
      </c>
      <c r="X51" s="44" t="str">
        <f ca="1">IF(AND(T51="YES",W51&lt;&gt;""),IF(W51&lt;=VLOOKUP(G51,'Players Stats'!$C$88:$H$127,6),1,0),"")</f>
        <v/>
      </c>
      <c r="Y51" s="27" t="str">
        <f t="shared" ca="1" si="14"/>
        <v/>
      </c>
      <c r="Z51" s="44" t="str">
        <f ca="1">IF(Y51="","",IF(Y51&lt;=Simulation!$K$7,"YES","NO"))</f>
        <v/>
      </c>
      <c r="AA51" s="27" t="str">
        <f t="shared" ca="1" si="15"/>
        <v/>
      </c>
      <c r="AB51" s="44" t="str">
        <f ca="1">IF(Z51="NO",IF(AA51&lt;=Simulation!$K$9,D51,E51),"")</f>
        <v/>
      </c>
      <c r="AD51" s="44">
        <f t="shared" ca="1" si="16"/>
        <v>23</v>
      </c>
      <c r="AE51" s="6" t="str">
        <f t="shared" ca="1" si="17"/>
        <v>-</v>
      </c>
      <c r="AF51" s="44">
        <f t="shared" ca="1" si="18"/>
        <v>16</v>
      </c>
      <c r="AH51" s="44" t="str">
        <f t="shared" ca="1" si="77"/>
        <v/>
      </c>
      <c r="AI51" s="44" t="str">
        <f t="shared" ca="1" si="77"/>
        <v/>
      </c>
      <c r="AJ51" s="44" t="str">
        <f t="shared" ca="1" si="77"/>
        <v/>
      </c>
      <c r="AL51" s="44">
        <f ca="1">IF(AL50&lt;&gt;"",IF(AND(AL50&lt;60*Simulation!$K$8, AL50+AM51&lt;60*Simulation!$K$8),AL50+AM51,""),"")</f>
        <v>628</v>
      </c>
      <c r="AM51" s="44">
        <f ca="1">IF(AL50&lt;&gt;"",IF(AND(BL50&lt;&gt;"", AN50=BL50),RANDBETWEEN(Simulation!$N$6,Simulation!$P$6),RANDBETWEEN(Simulation!$N$5,Simulation!$P$5)),"")</f>
        <v>23</v>
      </c>
      <c r="AN51" s="44">
        <f t="shared" ca="1" si="65"/>
        <v>1</v>
      </c>
      <c r="AO51" s="44">
        <f t="shared" ca="1" si="19"/>
        <v>8</v>
      </c>
      <c r="AP51" s="27">
        <f t="shared" ca="1" si="20"/>
        <v>0.99124662009283149</v>
      </c>
      <c r="AQ51" s="44">
        <f t="shared" ca="1" si="21"/>
        <v>5</v>
      </c>
      <c r="AR51" s="44" t="str">
        <f ca="1">IF(AL51&lt;&gt;"",VLOOKUP(AQ51,'Players Stats'!$C$88:$D$127,2),"")</f>
        <v>Center</v>
      </c>
      <c r="AS51" s="44" t="str">
        <f ca="1">IF(AL51&lt;&gt;"",VLOOKUP(AQ51,'Players Stats'!$C$88:$E$127,3),"")</f>
        <v>Chris Bosh</v>
      </c>
      <c r="AT51" s="27">
        <f t="shared" ca="1" si="22"/>
        <v>0.84610074224404463</v>
      </c>
      <c r="AU51" s="44">
        <f ca="1">IF(AL51&lt;&gt;"",VLOOKUP(Final!AQ51-5*(Final!AN51-1),'Players Stats'!$B$136:$J$140,1+AO51),"")</f>
        <v>9.6400000000000013E-2</v>
      </c>
      <c r="AV51" s="44" t="str">
        <f t="shared" ca="1" si="66"/>
        <v>NO</v>
      </c>
      <c r="AW51" s="27">
        <f t="shared" ca="1" si="23"/>
        <v>0.31947252705826512</v>
      </c>
      <c r="AX51" s="44">
        <f ca="1">IF(AL51&lt;&gt;"",IF(AV51="NO",VLOOKUP(AQ51,'Players Stats'!$C$88:$I$127,7),""),"")</f>
        <v>7.5187969924812026E-2</v>
      </c>
      <c r="AY51" s="44">
        <f t="shared" ca="1" si="67"/>
        <v>2</v>
      </c>
      <c r="AZ51" s="27">
        <f t="shared" ca="1" si="24"/>
        <v>3.6412123413024244E-2</v>
      </c>
      <c r="BA51" s="44">
        <f ca="1">IF(AV51="NO",VLOOKUP(AQ51,'Players Stats'!$C$88:$H$127,7-Final!AY51),"")</f>
        <v>0.53500000000000003</v>
      </c>
      <c r="BB51" s="44">
        <f t="shared" ca="1" si="68"/>
        <v>2</v>
      </c>
      <c r="BC51" s="27">
        <f t="shared" ca="1" si="25"/>
        <v>0.36075571689464847</v>
      </c>
      <c r="BD51" s="44" t="str">
        <f ca="1">IF(BC51="","",IF(BC51&lt;=VLOOKUP(AQ51,'Players Stats'!$C$88:$L$127,10),"YES","NO"))</f>
        <v>NO</v>
      </c>
      <c r="BE51" s="27" t="str">
        <f t="shared" ca="1" si="26"/>
        <v/>
      </c>
      <c r="BF51" s="44" t="str">
        <f ca="1">IF(BD51="YES",IF(BE51&lt;=VLOOKUP(AQ51,'Players Stats'!$C$88:$H$127,6),1,0),"")</f>
        <v/>
      </c>
      <c r="BG51" s="27" t="str">
        <f t="shared" ca="1" si="27"/>
        <v/>
      </c>
      <c r="BH51" s="44" t="str">
        <f ca="1">IF(AND(BD51="YES",BG51&lt;&gt;""),IF(BG51&lt;=VLOOKUP(AQ51,'Players Stats'!$C$88:$H$127,6),1,0),"")</f>
        <v/>
      </c>
      <c r="BI51" s="27" t="str">
        <f t="shared" ca="1" si="28"/>
        <v/>
      </c>
      <c r="BJ51" s="44" t="str">
        <f ca="1">IF(BI51="","",IF(BI51&lt;=Simulation!$K$7,"YES","NO"))</f>
        <v/>
      </c>
      <c r="BK51" s="27" t="str">
        <f t="shared" ca="1" si="29"/>
        <v/>
      </c>
      <c r="BL51" s="44" t="str">
        <f ca="1">IF(BJ51="NO",IF(BK51&lt;=Simulation!$K$9,AN51,AO51),"")</f>
        <v/>
      </c>
      <c r="BN51" s="44">
        <f t="shared" ca="1" si="30"/>
        <v>30</v>
      </c>
      <c r="BO51" s="6" t="str">
        <f t="shared" ca="1" si="31"/>
        <v>-</v>
      </c>
      <c r="BP51" s="44">
        <f t="shared" ca="1" si="32"/>
        <v>16</v>
      </c>
      <c r="BR51" s="44" t="str">
        <f t="shared" ca="1" si="2"/>
        <v/>
      </c>
      <c r="BS51" s="44" t="str">
        <f t="shared" ca="1" si="2"/>
        <v/>
      </c>
      <c r="BT51" s="44" t="str">
        <f t="shared" ca="1" si="2"/>
        <v/>
      </c>
      <c r="BU51" s="44"/>
      <c r="BV51" s="44">
        <f ca="1">IF(BV50&lt;&gt;"",IF(AND(BV50&lt;60*Simulation!$K$8, BV50+BW51&lt;60*Simulation!$K$8),BV50+BW51,""),"")</f>
        <v>655</v>
      </c>
      <c r="BW51" s="44">
        <f ca="1">IF(BV50&lt;&gt;"",IF(AND(CV50&lt;&gt;"", BX50=CV50),RANDBETWEEN(Simulation!$N$6,Simulation!$P$6),RANDBETWEEN(Simulation!$N$5,Simulation!$P$5)),"")</f>
        <v>20</v>
      </c>
      <c r="BX51" s="44">
        <f t="shared" ca="1" si="69"/>
        <v>8</v>
      </c>
      <c r="BY51" s="44">
        <f t="shared" ca="1" si="33"/>
        <v>1</v>
      </c>
      <c r="BZ51" s="27">
        <f t="shared" ca="1" si="34"/>
        <v>0.91587398993698954</v>
      </c>
      <c r="CA51" s="44">
        <f t="shared" ca="1" si="35"/>
        <v>40</v>
      </c>
      <c r="CB51" s="44" t="str">
        <f ca="1">IF(BV51&lt;&gt;"",VLOOKUP(CA51,'Players Stats'!$C$88:$D$127,2),"")</f>
        <v>Center</v>
      </c>
      <c r="CC51" s="44" t="str">
        <f ca="1">IF(BV51&lt;&gt;"",VLOOKUP(CA51,'Players Stats'!$C$88:$E$127,3),"")</f>
        <v>Tiago Splitter</v>
      </c>
      <c r="CD51" s="27">
        <f t="shared" ca="1" si="36"/>
        <v>0.84944859219706748</v>
      </c>
      <c r="CE51" s="44">
        <f ca="1">IF(BV51&lt;&gt;"",VLOOKUP(Final!CA51-5*(Final!BX51-1),'Players Stats'!$B$136:$J$140,1+BY51),"")</f>
        <v>0.11485000000000001</v>
      </c>
      <c r="CF51" s="44" t="str">
        <f t="shared" ca="1" si="70"/>
        <v>NO</v>
      </c>
      <c r="CG51" s="27">
        <f t="shared" ca="1" si="37"/>
        <v>0.77285197350942092</v>
      </c>
      <c r="CH51" s="44">
        <f ca="1">IF(BV51&lt;&gt;"",IF(CF51="NO",VLOOKUP(CA51,'Players Stats'!$C$88:$I$127,7),""),"")</f>
        <v>0</v>
      </c>
      <c r="CI51" s="44">
        <f t="shared" ca="1" si="71"/>
        <v>2</v>
      </c>
      <c r="CJ51" s="27">
        <f t="shared" ca="1" si="38"/>
        <v>0.89414603136832671</v>
      </c>
      <c r="CK51" s="44">
        <f ca="1">IF(CF51="NO",VLOOKUP(CA51,'Players Stats'!$C$88:$H$127,7-Final!CI51),"")</f>
        <v>0.56000000000000005</v>
      </c>
      <c r="CL51" s="44">
        <f t="shared" ca="1" si="72"/>
        <v>0</v>
      </c>
      <c r="CM51" s="27">
        <f t="shared" ca="1" si="39"/>
        <v>0.43687201376393037</v>
      </c>
      <c r="CN51" s="44" t="str">
        <f ca="1">IF(CM51="","",IF(CM51&lt;=VLOOKUP(CA51,'Players Stats'!$C$88:$L$127,10),"YES","NO"))</f>
        <v>NO</v>
      </c>
      <c r="CO51" s="27" t="str">
        <f t="shared" ca="1" si="40"/>
        <v/>
      </c>
      <c r="CP51" s="44" t="str">
        <f ca="1">IF(CN51="YES",IF(CO51&lt;=VLOOKUP(CA51,'Players Stats'!$C$88:$H$127,6),1,0),"")</f>
        <v/>
      </c>
      <c r="CQ51" s="27" t="str">
        <f t="shared" ca="1" si="41"/>
        <v/>
      </c>
      <c r="CR51" s="44" t="str">
        <f ca="1">IF(AND(CN51="YES",CQ51&lt;&gt;""),IF(CQ51&lt;=VLOOKUP(CA51,'Players Stats'!$C$88:$H$127,6),1,0),"")</f>
        <v/>
      </c>
      <c r="CS51" s="27">
        <f t="shared" ca="1" si="42"/>
        <v>2.1775622993513766E-2</v>
      </c>
      <c r="CT51" s="44" t="str">
        <f ca="1">IF(CS51="","",IF(CS51&lt;=Simulation!$K$7,"YES","NO"))</f>
        <v>YES</v>
      </c>
      <c r="CU51" s="27" t="str">
        <f t="shared" ca="1" si="43"/>
        <v/>
      </c>
      <c r="CV51" s="44" t="str">
        <f ca="1">IF(CT51="NO",IF(CU51&lt;=Simulation!$K$9,BX51,BY51),"")</f>
        <v/>
      </c>
      <c r="CX51" s="44">
        <f t="shared" ca="1" si="44"/>
        <v>19</v>
      </c>
      <c r="CY51" s="6" t="str">
        <f t="shared" ca="1" si="45"/>
        <v>-</v>
      </c>
      <c r="CZ51" s="44">
        <f t="shared" ca="1" si="46"/>
        <v>23</v>
      </c>
      <c r="DB51" s="44" t="str">
        <f t="shared" ca="1" si="3"/>
        <v/>
      </c>
      <c r="DC51" s="44" t="str">
        <f t="shared" ca="1" si="3"/>
        <v/>
      </c>
      <c r="DD51" s="44" t="str">
        <f t="shared" ca="1" si="3"/>
        <v/>
      </c>
      <c r="DE51" s="44"/>
      <c r="DF51" s="44">
        <f ca="1">IF(DF50&lt;&gt;"",IF(AND(DF50&lt;60*Simulation!$K$8, DF50+DG51&lt;60*Simulation!$K$8),DF50+DG51,""),"")</f>
        <v>629</v>
      </c>
      <c r="DG51" s="44">
        <f ca="1">IF(DF50&lt;&gt;"",IF(AND(EF50&lt;&gt;"", DH50=EF50),RANDBETWEEN(Simulation!$N$6,Simulation!$P$6),RANDBETWEEN(Simulation!$N$5,Simulation!$P$5)),"")</f>
        <v>16</v>
      </c>
      <c r="DH51" s="44">
        <f t="shared" ca="1" si="73"/>
        <v>8</v>
      </c>
      <c r="DI51" s="44">
        <f t="shared" ca="1" si="47"/>
        <v>1</v>
      </c>
      <c r="DJ51" s="27">
        <f t="shared" ca="1" si="48"/>
        <v>0.29593920817157982</v>
      </c>
      <c r="DK51" s="44">
        <f t="shared" ca="1" si="49"/>
        <v>37</v>
      </c>
      <c r="DL51" s="44" t="str">
        <f ca="1">IF(DF51&lt;&gt;"",VLOOKUP(DK51,'Players Stats'!$C$88:$D$127,2),"")</f>
        <v>Shooting Guard</v>
      </c>
      <c r="DM51" s="44" t="str">
        <f ca="1">IF(DF51&lt;&gt;"",VLOOKUP(DK51,'Players Stats'!$C$88:$E$127,3),"")</f>
        <v>Tony Parker</v>
      </c>
      <c r="DN51" s="27">
        <f t="shared" ca="1" si="50"/>
        <v>0.85678711305329502</v>
      </c>
      <c r="DO51" s="44">
        <f ca="1">IF(DF51&lt;&gt;"",VLOOKUP(Final!DK51-5*(Final!DH51-1),'Players Stats'!$B$136:$J$140,1+DI51),"")</f>
        <v>5.305E-2</v>
      </c>
      <c r="DP51" s="44" t="str">
        <f t="shared" ca="1" si="74"/>
        <v>NO</v>
      </c>
      <c r="DQ51" s="27">
        <f t="shared" ca="1" si="51"/>
        <v>0.1965120498434566</v>
      </c>
      <c r="DR51" s="44">
        <f ca="1">IF(DF51&lt;&gt;"",IF(DP51="NO",VLOOKUP(DK51,'Players Stats'!$C$88:$I$127,7),""),"")</f>
        <v>6.2111801242236017E-2</v>
      </c>
      <c r="DS51" s="44">
        <f t="shared" ca="1" si="75"/>
        <v>2</v>
      </c>
      <c r="DT51" s="27">
        <f t="shared" ca="1" si="52"/>
        <v>0.38000836790861803</v>
      </c>
      <c r="DU51" s="44">
        <f ca="1">IF(DP51="NO",VLOOKUP(DK51,'Players Stats'!$C$88:$H$127,7-Final!DS51),"")</f>
        <v>0.52200000000000002</v>
      </c>
      <c r="DV51" s="44">
        <f t="shared" ca="1" si="76"/>
        <v>2</v>
      </c>
      <c r="DW51" s="27">
        <f t="shared" ca="1" si="53"/>
        <v>0.88191325934457643</v>
      </c>
      <c r="DX51" s="44" t="str">
        <f ca="1">IF(DW51="","",IF(DW51&lt;=VLOOKUP(DK51,'Players Stats'!$C$88:$L$127,10),"YES","NO"))</f>
        <v>NO</v>
      </c>
      <c r="DY51" s="27" t="str">
        <f t="shared" ca="1" si="54"/>
        <v/>
      </c>
      <c r="DZ51" s="44" t="str">
        <f ca="1">IF(DX51="YES",IF(DY51&lt;=VLOOKUP(DK51,'Players Stats'!$C$88:$H$127,6),1,0),"")</f>
        <v/>
      </c>
      <c r="EA51" s="27" t="str">
        <f t="shared" ca="1" si="55"/>
        <v/>
      </c>
      <c r="EB51" s="44" t="str">
        <f ca="1">IF(AND(DX51="YES",EA51&lt;&gt;""),IF(EA51&lt;=VLOOKUP(DK51,'Players Stats'!$C$88:$H$127,6),1,0),"")</f>
        <v/>
      </c>
      <c r="EC51" s="27" t="str">
        <f t="shared" ca="1" si="56"/>
        <v/>
      </c>
      <c r="ED51" s="44" t="str">
        <f ca="1">IF(EC51="","",IF(EC51&lt;=Simulation!$K$7,"YES","NO"))</f>
        <v/>
      </c>
      <c r="EE51" s="27" t="str">
        <f t="shared" ca="1" si="57"/>
        <v/>
      </c>
      <c r="EF51" s="44" t="str">
        <f ca="1">IF(ED51="NO",IF(EE51&lt;=Simulation!$K$9,DH51,DI51),"")</f>
        <v/>
      </c>
      <c r="EH51" s="44">
        <f t="shared" ca="1" si="58"/>
        <v>21</v>
      </c>
      <c r="EI51" s="6" t="str">
        <f t="shared" ca="1" si="59"/>
        <v>-</v>
      </c>
      <c r="EJ51" s="44">
        <f t="shared" ca="1" si="60"/>
        <v>14</v>
      </c>
      <c r="EL51" s="44" t="str">
        <f t="shared" ca="1" si="4"/>
        <v/>
      </c>
      <c r="EM51" s="44" t="str">
        <f t="shared" ca="1" si="4"/>
        <v/>
      </c>
      <c r="EN51" s="44" t="str">
        <f t="shared" ca="1" si="4"/>
        <v/>
      </c>
    </row>
    <row r="52" spans="2:144">
      <c r="B52" s="44">
        <f ca="1">IF(B51&lt;&gt;"",IF(AND(B51&lt;60*Simulation!$K$8, B51+C52&lt;60*Simulation!$K$8),B51+C52,""),"")</f>
        <v>658</v>
      </c>
      <c r="C52" s="44">
        <f ca="1">IF(B51&lt;&gt;"",IF(AND(AB51&lt;&gt;"", D51=AB51),RANDBETWEEN(Simulation!$N$6,Simulation!$P$6),RANDBETWEEN(Simulation!$N$5,Simulation!$P$5)),"")</f>
        <v>18</v>
      </c>
      <c r="D52" s="44">
        <f t="shared" ca="1" si="61"/>
        <v>1</v>
      </c>
      <c r="E52" s="44">
        <f t="shared" ca="1" si="5"/>
        <v>8</v>
      </c>
      <c r="F52" s="27">
        <f t="shared" ca="1" si="6"/>
        <v>0.61243027985218901</v>
      </c>
      <c r="G52" s="44">
        <f t="shared" ca="1" si="7"/>
        <v>4</v>
      </c>
      <c r="H52" s="44" t="str">
        <f ca="1">IF(B52&lt;&gt;"",VLOOKUP(G52,'Players Stats'!$C$88:$D$127,2),"")</f>
        <v>Power Forward</v>
      </c>
      <c r="I52" s="44" t="str">
        <f ca="1">IF(B52&lt;&gt;"",VLOOKUP(G52,'Players Stats'!$C$88:$E$127,3),"")</f>
        <v>Shane Battier</v>
      </c>
      <c r="J52" s="27">
        <f t="shared" ca="1" si="8"/>
        <v>0.72709946394270208</v>
      </c>
      <c r="K52" s="44">
        <f ca="1">IF(B52&lt;&gt;"",VLOOKUP(Final!G52-5*(Final!D52-1),'Players Stats'!$B$136:$J$140,1+E52),"")</f>
        <v>0.14340000000000003</v>
      </c>
      <c r="L52" s="44" t="str">
        <f t="shared" ca="1" si="62"/>
        <v>NO</v>
      </c>
      <c r="M52" s="27">
        <f t="shared" ca="1" si="9"/>
        <v>0.71850444361343435</v>
      </c>
      <c r="N52" s="44">
        <f ca="1">IF(B52&lt;&gt;"",IF(L52="NO",VLOOKUP(G52,'Players Stats'!$C$88:$I$127,7),""),"")</f>
        <v>0.46808510638297873</v>
      </c>
      <c r="O52" s="44">
        <f t="shared" ca="1" si="63"/>
        <v>2</v>
      </c>
      <c r="P52" s="27">
        <f t="shared" ca="1" si="10"/>
        <v>0.66691367172777127</v>
      </c>
      <c r="Q52" s="44">
        <f ca="1">IF(L52="NO",VLOOKUP(G52,'Players Stats'!$C$88:$H$127,7-Final!O52),"")</f>
        <v>0.42</v>
      </c>
      <c r="R52" s="44">
        <f t="shared" ca="1" si="64"/>
        <v>0</v>
      </c>
      <c r="S52" s="27">
        <f t="shared" ca="1" si="11"/>
        <v>0.61324786883264759</v>
      </c>
      <c r="T52" s="44" t="str">
        <f ca="1">IF(S52="","",IF(S52&lt;=VLOOKUP(G52,'Players Stats'!$C$88:$L$127,10),"YES","NO"))</f>
        <v>NO</v>
      </c>
      <c r="U52" s="27" t="str">
        <f t="shared" ca="1" si="12"/>
        <v/>
      </c>
      <c r="V52" s="44" t="str">
        <f ca="1">IF(T52="YES",IF(U52&lt;=VLOOKUP(G52,'Players Stats'!$C$88:$H$127,6),1,0),"")</f>
        <v/>
      </c>
      <c r="W52" s="27" t="str">
        <f t="shared" ca="1" si="13"/>
        <v/>
      </c>
      <c r="X52" s="44" t="str">
        <f ca="1">IF(AND(T52="YES",W52&lt;&gt;""),IF(W52&lt;=VLOOKUP(G52,'Players Stats'!$C$88:$H$127,6),1,0),"")</f>
        <v/>
      </c>
      <c r="Y52" s="27">
        <f t="shared" ca="1" si="14"/>
        <v>0.89687331413054439</v>
      </c>
      <c r="Z52" s="44" t="str">
        <f ca="1">IF(Y52="","",IF(Y52&lt;=Simulation!$K$7,"YES","NO"))</f>
        <v>NO</v>
      </c>
      <c r="AA52" s="27">
        <f t="shared" ca="1" si="15"/>
        <v>0.44669683991849629</v>
      </c>
      <c r="AB52" s="44">
        <f ca="1">IF(Z52="NO",IF(AA52&lt;=Simulation!$K$9,D52,E52),"")</f>
        <v>8</v>
      </c>
      <c r="AD52" s="44">
        <f t="shared" ca="1" si="16"/>
        <v>23</v>
      </c>
      <c r="AE52" s="6" t="str">
        <f t="shared" ca="1" si="17"/>
        <v>-</v>
      </c>
      <c r="AF52" s="44">
        <f t="shared" ca="1" si="18"/>
        <v>16</v>
      </c>
      <c r="AH52" s="44" t="str">
        <f t="shared" ca="1" si="77"/>
        <v/>
      </c>
      <c r="AI52" s="44" t="str">
        <f t="shared" ca="1" si="77"/>
        <v/>
      </c>
      <c r="AJ52" s="44" t="str">
        <f t="shared" ca="1" si="77"/>
        <v/>
      </c>
      <c r="AL52" s="44">
        <f ca="1">IF(AL51&lt;&gt;"",IF(AND(AL51&lt;60*Simulation!$K$8, AL51+AM52&lt;60*Simulation!$K$8),AL51+AM52,""),"")</f>
        <v>641</v>
      </c>
      <c r="AM52" s="44">
        <f ca="1">IF(AL51&lt;&gt;"",IF(AND(BL51&lt;&gt;"", AN51=BL51),RANDBETWEEN(Simulation!$N$6,Simulation!$P$6),RANDBETWEEN(Simulation!$N$5,Simulation!$P$5)),"")</f>
        <v>13</v>
      </c>
      <c r="AN52" s="44">
        <f t="shared" ca="1" si="65"/>
        <v>8</v>
      </c>
      <c r="AO52" s="44">
        <f t="shared" ca="1" si="19"/>
        <v>1</v>
      </c>
      <c r="AP52" s="27">
        <f t="shared" ca="1" si="20"/>
        <v>0.34435852746973539</v>
      </c>
      <c r="AQ52" s="44">
        <f t="shared" ca="1" si="21"/>
        <v>37</v>
      </c>
      <c r="AR52" s="44" t="str">
        <f ca="1">IF(AL52&lt;&gt;"",VLOOKUP(AQ52,'Players Stats'!$C$88:$D$127,2),"")</f>
        <v>Shooting Guard</v>
      </c>
      <c r="AS52" s="44" t="str">
        <f ca="1">IF(AL52&lt;&gt;"",VLOOKUP(AQ52,'Players Stats'!$C$88:$E$127,3),"")</f>
        <v>Tony Parker</v>
      </c>
      <c r="AT52" s="27">
        <f t="shared" ca="1" si="22"/>
        <v>4.1121296022898046E-2</v>
      </c>
      <c r="AU52" s="44">
        <f ca="1">IF(AL52&lt;&gt;"",VLOOKUP(Final!AQ52-5*(Final!AN52-1),'Players Stats'!$B$136:$J$140,1+AO52),"")</f>
        <v>5.305E-2</v>
      </c>
      <c r="AV52" s="44" t="str">
        <f t="shared" ca="1" si="66"/>
        <v>YES</v>
      </c>
      <c r="AW52" s="27" t="str">
        <f t="shared" ca="1" si="23"/>
        <v/>
      </c>
      <c r="AX52" s="44" t="str">
        <f ca="1">IF(AL52&lt;&gt;"",IF(AV52="NO",VLOOKUP(AQ52,'Players Stats'!$C$88:$I$127,7),""),"")</f>
        <v/>
      </c>
      <c r="AY52" s="44" t="str">
        <f t="shared" ca="1" si="67"/>
        <v/>
      </c>
      <c r="AZ52" s="27" t="str">
        <f t="shared" ca="1" si="24"/>
        <v/>
      </c>
      <c r="BA52" s="44" t="str">
        <f ca="1">IF(AV52="NO",VLOOKUP(AQ52,'Players Stats'!$C$88:$H$127,7-Final!AY52),"")</f>
        <v/>
      </c>
      <c r="BB52" s="44" t="str">
        <f t="shared" ca="1" si="68"/>
        <v/>
      </c>
      <c r="BC52" s="27" t="str">
        <f t="shared" ca="1" si="25"/>
        <v/>
      </c>
      <c r="BD52" s="44" t="str">
        <f ca="1">IF(BC52="","",IF(BC52&lt;=VLOOKUP(AQ52,'Players Stats'!$C$88:$L$127,10),"YES","NO"))</f>
        <v/>
      </c>
      <c r="BE52" s="27" t="str">
        <f t="shared" ca="1" si="26"/>
        <v/>
      </c>
      <c r="BF52" s="44" t="str">
        <f ca="1">IF(BD52="YES",IF(BE52&lt;=VLOOKUP(AQ52,'Players Stats'!$C$88:$H$127,6),1,0),"")</f>
        <v/>
      </c>
      <c r="BG52" s="27" t="str">
        <f t="shared" ca="1" si="27"/>
        <v/>
      </c>
      <c r="BH52" s="44" t="str">
        <f ca="1">IF(AND(BD52="YES",BG52&lt;&gt;""),IF(BG52&lt;=VLOOKUP(AQ52,'Players Stats'!$C$88:$H$127,6),1,0),"")</f>
        <v/>
      </c>
      <c r="BI52" s="27" t="str">
        <f t="shared" ca="1" si="28"/>
        <v/>
      </c>
      <c r="BJ52" s="44" t="str">
        <f ca="1">IF(BI52="","",IF(BI52&lt;=Simulation!$K$7,"YES","NO"))</f>
        <v/>
      </c>
      <c r="BK52" s="27" t="str">
        <f t="shared" ca="1" si="29"/>
        <v/>
      </c>
      <c r="BL52" s="44" t="str">
        <f ca="1">IF(BJ52="NO",IF(BK52&lt;=Simulation!$K$9,AN52,AO52),"")</f>
        <v/>
      </c>
      <c r="BN52" s="44">
        <f t="shared" ca="1" si="30"/>
        <v>30</v>
      </c>
      <c r="BO52" s="6" t="str">
        <f t="shared" ca="1" si="31"/>
        <v>-</v>
      </c>
      <c r="BP52" s="44">
        <f t="shared" ca="1" si="32"/>
        <v>16</v>
      </c>
      <c r="BR52" s="44" t="str">
        <f t="shared" ca="1" si="2"/>
        <v/>
      </c>
      <c r="BS52" s="44" t="str">
        <f t="shared" ca="1" si="2"/>
        <v/>
      </c>
      <c r="BT52" s="44" t="str">
        <f t="shared" ca="1" si="2"/>
        <v/>
      </c>
      <c r="BU52" s="44"/>
      <c r="BV52" s="44">
        <f ca="1">IF(BV51&lt;&gt;"",IF(AND(BV51&lt;60*Simulation!$K$8, BV51+BW52&lt;60*Simulation!$K$8),BV51+BW52,""),"")</f>
        <v>669</v>
      </c>
      <c r="BW52" s="44">
        <f ca="1">IF(BV51&lt;&gt;"",IF(AND(CV51&lt;&gt;"", BX51=CV51),RANDBETWEEN(Simulation!$N$6,Simulation!$P$6),RANDBETWEEN(Simulation!$N$5,Simulation!$P$5)),"")</f>
        <v>14</v>
      </c>
      <c r="BX52" s="44">
        <f t="shared" ca="1" si="69"/>
        <v>1</v>
      </c>
      <c r="BY52" s="44">
        <f t="shared" ca="1" si="33"/>
        <v>8</v>
      </c>
      <c r="BZ52" s="27">
        <f t="shared" ca="1" si="34"/>
        <v>0.48245121958396875</v>
      </c>
      <c r="CA52" s="44">
        <f t="shared" ca="1" si="35"/>
        <v>3</v>
      </c>
      <c r="CB52" s="44" t="str">
        <f ca="1">IF(BV52&lt;&gt;"",VLOOKUP(CA52,'Players Stats'!$C$88:$D$127,2),"")</f>
        <v>Small Forward</v>
      </c>
      <c r="CC52" s="44" t="str">
        <f ca="1">IF(BV52&lt;&gt;"",VLOOKUP(CA52,'Players Stats'!$C$88:$E$127,3),"")</f>
        <v>LeBron James</v>
      </c>
      <c r="CD52" s="27">
        <f t="shared" ca="1" si="36"/>
        <v>0.84651220762686308</v>
      </c>
      <c r="CE52" s="44">
        <f ca="1">IF(BV52&lt;&gt;"",VLOOKUP(Final!CA52-5*(Final!BX52-1),'Players Stats'!$B$136:$J$140,1+BY52),"")</f>
        <v>0.123</v>
      </c>
      <c r="CF52" s="44" t="str">
        <f t="shared" ca="1" si="70"/>
        <v>NO</v>
      </c>
      <c r="CG52" s="27">
        <f t="shared" ca="1" si="37"/>
        <v>0.76064148248165242</v>
      </c>
      <c r="CH52" s="44">
        <f ca="1">IF(BV52&lt;&gt;"",IF(CF52="NO",VLOOKUP(CA52,'Players Stats'!$C$88:$I$127,7),""),"")</f>
        <v>0.15639810426540282</v>
      </c>
      <c r="CI52" s="44">
        <f t="shared" ca="1" si="71"/>
        <v>2</v>
      </c>
      <c r="CJ52" s="27">
        <f t="shared" ca="1" si="38"/>
        <v>0.81235612751372099</v>
      </c>
      <c r="CK52" s="44">
        <f ca="1">IF(CF52="NO",VLOOKUP(CA52,'Players Stats'!$C$88:$H$127,7-Final!CI52),"")</f>
        <v>0.56499999999999995</v>
      </c>
      <c r="CL52" s="44">
        <f t="shared" ca="1" si="72"/>
        <v>0</v>
      </c>
      <c r="CM52" s="27">
        <f t="shared" ca="1" si="39"/>
        <v>0.22166998827440854</v>
      </c>
      <c r="CN52" s="44" t="str">
        <f ca="1">IF(CM52="","",IF(CM52&lt;=VLOOKUP(CA52,'Players Stats'!$C$88:$L$127,10),"YES","NO"))</f>
        <v>NO</v>
      </c>
      <c r="CO52" s="27" t="str">
        <f t="shared" ca="1" si="40"/>
        <v/>
      </c>
      <c r="CP52" s="44" t="str">
        <f ca="1">IF(CN52="YES",IF(CO52&lt;=VLOOKUP(CA52,'Players Stats'!$C$88:$H$127,6),1,0),"")</f>
        <v/>
      </c>
      <c r="CQ52" s="27" t="str">
        <f t="shared" ca="1" si="41"/>
        <v/>
      </c>
      <c r="CR52" s="44" t="str">
        <f ca="1">IF(AND(CN52="YES",CQ52&lt;&gt;""),IF(CQ52&lt;=VLOOKUP(CA52,'Players Stats'!$C$88:$H$127,6),1,0),"")</f>
        <v/>
      </c>
      <c r="CS52" s="27">
        <f t="shared" ca="1" si="42"/>
        <v>0.40418440606256656</v>
      </c>
      <c r="CT52" s="44" t="str">
        <f ca="1">IF(CS52="","",IF(CS52&lt;=Simulation!$K$7,"YES","NO"))</f>
        <v>NO</v>
      </c>
      <c r="CU52" s="27">
        <f t="shared" ca="1" si="43"/>
        <v>0.67599106847797397</v>
      </c>
      <c r="CV52" s="44">
        <f ca="1">IF(CT52="NO",IF(CU52&lt;=Simulation!$K$9,BX52,BY52),"")</f>
        <v>8</v>
      </c>
      <c r="CX52" s="44">
        <f t="shared" ca="1" si="44"/>
        <v>19</v>
      </c>
      <c r="CY52" s="6" t="str">
        <f t="shared" ca="1" si="45"/>
        <v>-</v>
      </c>
      <c r="CZ52" s="44">
        <f t="shared" ca="1" si="46"/>
        <v>23</v>
      </c>
      <c r="DB52" s="44" t="str">
        <f t="shared" ca="1" si="3"/>
        <v/>
      </c>
      <c r="DC52" s="44" t="str">
        <f t="shared" ca="1" si="3"/>
        <v/>
      </c>
      <c r="DD52" s="44" t="str">
        <f t="shared" ca="1" si="3"/>
        <v/>
      </c>
      <c r="DE52" s="44"/>
      <c r="DF52" s="44">
        <f ca="1">IF(DF51&lt;&gt;"",IF(AND(DF51&lt;60*Simulation!$K$8, DF51+DG52&lt;60*Simulation!$K$8),DF51+DG52,""),"")</f>
        <v>640</v>
      </c>
      <c r="DG52" s="44">
        <f ca="1">IF(DF51&lt;&gt;"",IF(AND(EF51&lt;&gt;"", DH51=EF51),RANDBETWEEN(Simulation!$N$6,Simulation!$P$6),RANDBETWEEN(Simulation!$N$5,Simulation!$P$5)),"")</f>
        <v>11</v>
      </c>
      <c r="DH52" s="44">
        <f t="shared" ca="1" si="73"/>
        <v>1</v>
      </c>
      <c r="DI52" s="44">
        <f t="shared" ca="1" si="47"/>
        <v>8</v>
      </c>
      <c r="DJ52" s="27">
        <f t="shared" ca="1" si="48"/>
        <v>0.93376623145943627</v>
      </c>
      <c r="DK52" s="44">
        <f t="shared" ca="1" si="49"/>
        <v>5</v>
      </c>
      <c r="DL52" s="44" t="str">
        <f ca="1">IF(DF52&lt;&gt;"",VLOOKUP(DK52,'Players Stats'!$C$88:$D$127,2),"")</f>
        <v>Center</v>
      </c>
      <c r="DM52" s="44" t="str">
        <f ca="1">IF(DF52&lt;&gt;"",VLOOKUP(DK52,'Players Stats'!$C$88:$E$127,3),"")</f>
        <v>Chris Bosh</v>
      </c>
      <c r="DN52" s="27">
        <f t="shared" ca="1" si="50"/>
        <v>0.13587679287800092</v>
      </c>
      <c r="DO52" s="44">
        <f ca="1">IF(DF52&lt;&gt;"",VLOOKUP(Final!DK52-5*(Final!DH52-1),'Players Stats'!$B$136:$J$140,1+DI52),"")</f>
        <v>9.6400000000000013E-2</v>
      </c>
      <c r="DP52" s="44" t="str">
        <f t="shared" ca="1" si="74"/>
        <v>NO</v>
      </c>
      <c r="DQ52" s="27">
        <f t="shared" ca="1" si="51"/>
        <v>0.40725151385349379</v>
      </c>
      <c r="DR52" s="44">
        <f ca="1">IF(DF52&lt;&gt;"",IF(DP52="NO",VLOOKUP(DK52,'Players Stats'!$C$88:$I$127,7),""),"")</f>
        <v>7.5187969924812026E-2</v>
      </c>
      <c r="DS52" s="44">
        <f t="shared" ca="1" si="75"/>
        <v>2</v>
      </c>
      <c r="DT52" s="27">
        <f t="shared" ca="1" si="52"/>
        <v>0.66623949739139676</v>
      </c>
      <c r="DU52" s="44">
        <f ca="1">IF(DP52="NO",VLOOKUP(DK52,'Players Stats'!$C$88:$H$127,7-Final!DS52),"")</f>
        <v>0.53500000000000003</v>
      </c>
      <c r="DV52" s="44">
        <f t="shared" ca="1" si="76"/>
        <v>0</v>
      </c>
      <c r="DW52" s="27">
        <f t="shared" ca="1" si="53"/>
        <v>0.77075511587404388</v>
      </c>
      <c r="DX52" s="44" t="str">
        <f ca="1">IF(DW52="","",IF(DW52&lt;=VLOOKUP(DK52,'Players Stats'!$C$88:$L$127,10),"YES","NO"))</f>
        <v>NO</v>
      </c>
      <c r="DY52" s="27" t="str">
        <f t="shared" ca="1" si="54"/>
        <v/>
      </c>
      <c r="DZ52" s="44" t="str">
        <f ca="1">IF(DX52="YES",IF(DY52&lt;=VLOOKUP(DK52,'Players Stats'!$C$88:$H$127,6),1,0),"")</f>
        <v/>
      </c>
      <c r="EA52" s="27" t="str">
        <f t="shared" ca="1" si="55"/>
        <v/>
      </c>
      <c r="EB52" s="44" t="str">
        <f ca="1">IF(AND(DX52="YES",EA52&lt;&gt;""),IF(EA52&lt;=VLOOKUP(DK52,'Players Stats'!$C$88:$H$127,6),1,0),"")</f>
        <v/>
      </c>
      <c r="EC52" s="27">
        <f t="shared" ca="1" si="56"/>
        <v>0.19467754139396298</v>
      </c>
      <c r="ED52" s="44" t="str">
        <f ca="1">IF(EC52="","",IF(EC52&lt;=Simulation!$K$7,"YES","NO"))</f>
        <v>NO</v>
      </c>
      <c r="EE52" s="27">
        <f t="shared" ca="1" si="57"/>
        <v>0.41284236149906728</v>
      </c>
      <c r="EF52" s="44">
        <f ca="1">IF(ED52="NO",IF(EE52&lt;=Simulation!$K$9,DH52,DI52),"")</f>
        <v>8</v>
      </c>
      <c r="EH52" s="44">
        <f t="shared" ca="1" si="58"/>
        <v>21</v>
      </c>
      <c r="EI52" s="6" t="str">
        <f t="shared" ca="1" si="59"/>
        <v>-</v>
      </c>
      <c r="EJ52" s="44">
        <f t="shared" ca="1" si="60"/>
        <v>14</v>
      </c>
      <c r="EL52" s="44" t="str">
        <f t="shared" ca="1" si="4"/>
        <v/>
      </c>
      <c r="EM52" s="44" t="str">
        <f t="shared" ca="1" si="4"/>
        <v/>
      </c>
      <c r="EN52" s="44" t="str">
        <f t="shared" ca="1" si="4"/>
        <v/>
      </c>
    </row>
    <row r="53" spans="2:144">
      <c r="B53" s="44">
        <f ca="1">IF(B52&lt;&gt;"",IF(AND(B52&lt;60*Simulation!$K$8, B52+C53&lt;60*Simulation!$K$8),B52+C53,""),"")</f>
        <v>680</v>
      </c>
      <c r="C53" s="44">
        <f ca="1">IF(B52&lt;&gt;"",IF(AND(AB52&lt;&gt;"", D52=AB52),RANDBETWEEN(Simulation!$N$6,Simulation!$P$6),RANDBETWEEN(Simulation!$N$5,Simulation!$P$5)),"")</f>
        <v>22</v>
      </c>
      <c r="D53" s="44">
        <f t="shared" ca="1" si="61"/>
        <v>8</v>
      </c>
      <c r="E53" s="44">
        <f t="shared" ca="1" si="5"/>
        <v>1</v>
      </c>
      <c r="F53" s="27">
        <f t="shared" ca="1" si="6"/>
        <v>0.46187165134477859</v>
      </c>
      <c r="G53" s="44">
        <f t="shared" ca="1" si="7"/>
        <v>38</v>
      </c>
      <c r="H53" s="44" t="str">
        <f ca="1">IF(B53&lt;&gt;"",VLOOKUP(G53,'Players Stats'!$C$88:$D$127,2),"")</f>
        <v>Small Forward</v>
      </c>
      <c r="I53" s="44" t="str">
        <f ca="1">IF(B53&lt;&gt;"",VLOOKUP(G53,'Players Stats'!$C$88:$E$127,3),"")</f>
        <v>Kawhi Leonard</v>
      </c>
      <c r="J53" s="27">
        <f t="shared" ca="1" si="8"/>
        <v>0.96772018089842815</v>
      </c>
      <c r="K53" s="44">
        <f ca="1">IF(B53&lt;&gt;"",VLOOKUP(Final!G53-5*(Final!D53-1),'Players Stats'!$B$136:$J$140,1+E53),"")</f>
        <v>0.12745000000000001</v>
      </c>
      <c r="L53" s="44" t="str">
        <f t="shared" ca="1" si="62"/>
        <v>NO</v>
      </c>
      <c r="M53" s="27">
        <f t="shared" ca="1" si="9"/>
        <v>0.30503367236393153</v>
      </c>
      <c r="N53" s="44">
        <f ca="1">IF(B53&lt;&gt;"",IF(L53="NO",VLOOKUP(G53,'Players Stats'!$C$88:$I$127,7),""),"")</f>
        <v>0.24793388429752067</v>
      </c>
      <c r="O53" s="44">
        <f t="shared" ca="1" si="63"/>
        <v>2</v>
      </c>
      <c r="P53" s="27">
        <f t="shared" ca="1" si="10"/>
        <v>0.9211037663529652</v>
      </c>
      <c r="Q53" s="44">
        <f ca="1">IF(L53="NO",VLOOKUP(G53,'Players Stats'!$C$88:$H$127,7-Final!O53),"")</f>
        <v>0.49399999999999999</v>
      </c>
      <c r="R53" s="44">
        <f t="shared" ca="1" si="64"/>
        <v>0</v>
      </c>
      <c r="S53" s="27">
        <f t="shared" ca="1" si="11"/>
        <v>0.46487248976732554</v>
      </c>
      <c r="T53" s="44" t="str">
        <f ca="1">IF(S53="","",IF(S53&lt;=VLOOKUP(G53,'Players Stats'!$C$88:$L$127,10),"YES","NO"))</f>
        <v>NO</v>
      </c>
      <c r="U53" s="27" t="str">
        <f t="shared" ca="1" si="12"/>
        <v/>
      </c>
      <c r="V53" s="44" t="str">
        <f ca="1">IF(T53="YES",IF(U53&lt;=VLOOKUP(G53,'Players Stats'!$C$88:$H$127,6),1,0),"")</f>
        <v/>
      </c>
      <c r="W53" s="27" t="str">
        <f t="shared" ca="1" si="13"/>
        <v/>
      </c>
      <c r="X53" s="44" t="str">
        <f ca="1">IF(AND(T53="YES",W53&lt;&gt;""),IF(W53&lt;=VLOOKUP(G53,'Players Stats'!$C$88:$H$127,6),1,0),"")</f>
        <v/>
      </c>
      <c r="Y53" s="27">
        <f t="shared" ca="1" si="14"/>
        <v>0.76590148020540383</v>
      </c>
      <c r="Z53" s="44" t="str">
        <f ca="1">IF(Y53="","",IF(Y53&lt;=Simulation!$K$7,"YES","NO"))</f>
        <v>NO</v>
      </c>
      <c r="AA53" s="27">
        <f t="shared" ca="1" si="15"/>
        <v>0.2527164931340935</v>
      </c>
      <c r="AB53" s="44">
        <f ca="1">IF(Z53="NO",IF(AA53&lt;=Simulation!$K$9,D53,E53),"")</f>
        <v>8</v>
      </c>
      <c r="AD53" s="44">
        <f t="shared" ca="1" si="16"/>
        <v>23</v>
      </c>
      <c r="AE53" s="6" t="str">
        <f t="shared" ca="1" si="17"/>
        <v>-</v>
      </c>
      <c r="AF53" s="44">
        <f t="shared" ca="1" si="18"/>
        <v>16</v>
      </c>
      <c r="AH53" s="44" t="str">
        <f t="shared" ca="1" si="77"/>
        <v/>
      </c>
      <c r="AI53" s="44" t="str">
        <f t="shared" ca="1" si="77"/>
        <v/>
      </c>
      <c r="AJ53" s="44" t="str">
        <f t="shared" ca="1" si="77"/>
        <v/>
      </c>
      <c r="AL53" s="44">
        <f ca="1">IF(AL52&lt;&gt;"",IF(AND(AL52&lt;60*Simulation!$K$8, AL52+AM53&lt;60*Simulation!$K$8),AL52+AM53,""),"")</f>
        <v>659</v>
      </c>
      <c r="AM53" s="44">
        <f ca="1">IF(AL52&lt;&gt;"",IF(AND(BL52&lt;&gt;"", AN52=BL52),RANDBETWEEN(Simulation!$N$6,Simulation!$P$6),RANDBETWEEN(Simulation!$N$5,Simulation!$P$5)),"")</f>
        <v>18</v>
      </c>
      <c r="AN53" s="44">
        <f t="shared" ca="1" si="65"/>
        <v>1</v>
      </c>
      <c r="AO53" s="44">
        <f t="shared" ca="1" si="19"/>
        <v>8</v>
      </c>
      <c r="AP53" s="27">
        <f t="shared" ca="1" si="20"/>
        <v>0.33593729739888223</v>
      </c>
      <c r="AQ53" s="44">
        <f t="shared" ca="1" si="21"/>
        <v>2</v>
      </c>
      <c r="AR53" s="44" t="str">
        <f ca="1">IF(AL53&lt;&gt;"",VLOOKUP(AQ53,'Players Stats'!$C$88:$D$127,2),"")</f>
        <v>Shooting Guard</v>
      </c>
      <c r="AS53" s="44" t="str">
        <f ca="1">IF(AL53&lt;&gt;"",VLOOKUP(AQ53,'Players Stats'!$C$88:$E$127,3),"")</f>
        <v>Ray Allen</v>
      </c>
      <c r="AT53" s="27">
        <f t="shared" ca="1" si="22"/>
        <v>0.22710765636531083</v>
      </c>
      <c r="AU53" s="44">
        <f ca="1">IF(AL53&lt;&gt;"",VLOOKUP(Final!AQ53-5*(Final!AN53-1),'Players Stats'!$B$136:$J$140,1+AO53),"")</f>
        <v>4.4549999999999999E-2</v>
      </c>
      <c r="AV53" s="44" t="str">
        <f t="shared" ca="1" si="66"/>
        <v>NO</v>
      </c>
      <c r="AW53" s="27">
        <f t="shared" ca="1" si="23"/>
        <v>0.89672332142059485</v>
      </c>
      <c r="AX53" s="44">
        <f ca="1">IF(AL53&lt;&gt;"",IF(AV53="NO",VLOOKUP(AQ53,'Players Stats'!$C$88:$I$127,7),""),"")</f>
        <v>0.33870967741935487</v>
      </c>
      <c r="AY53" s="44">
        <f t="shared" ca="1" si="67"/>
        <v>2</v>
      </c>
      <c r="AZ53" s="27">
        <f t="shared" ca="1" si="24"/>
        <v>0.42445391141925515</v>
      </c>
      <c r="BA53" s="44">
        <f ca="1">IF(AV53="NO",VLOOKUP(AQ53,'Players Stats'!$C$88:$H$127,7-Final!AY53),"")</f>
        <v>0.44900000000000001</v>
      </c>
      <c r="BB53" s="44">
        <f t="shared" ca="1" si="68"/>
        <v>2</v>
      </c>
      <c r="BC53" s="27">
        <f t="shared" ca="1" si="25"/>
        <v>0.21100655799362478</v>
      </c>
      <c r="BD53" s="44" t="str">
        <f ca="1">IF(BC53="","",IF(BC53&lt;=VLOOKUP(AQ53,'Players Stats'!$C$88:$L$127,10),"YES","NO"))</f>
        <v>NO</v>
      </c>
      <c r="BE53" s="27" t="str">
        <f t="shared" ca="1" si="26"/>
        <v/>
      </c>
      <c r="BF53" s="44" t="str">
        <f ca="1">IF(BD53="YES",IF(BE53&lt;=VLOOKUP(AQ53,'Players Stats'!$C$88:$H$127,6),1,0),"")</f>
        <v/>
      </c>
      <c r="BG53" s="27" t="str">
        <f t="shared" ca="1" si="27"/>
        <v/>
      </c>
      <c r="BH53" s="44" t="str">
        <f ca="1">IF(AND(BD53="YES",BG53&lt;&gt;""),IF(BG53&lt;=VLOOKUP(AQ53,'Players Stats'!$C$88:$H$127,6),1,0),"")</f>
        <v/>
      </c>
      <c r="BI53" s="27" t="str">
        <f t="shared" ca="1" si="28"/>
        <v/>
      </c>
      <c r="BJ53" s="44" t="str">
        <f ca="1">IF(BI53="","",IF(BI53&lt;=Simulation!$K$7,"YES","NO"))</f>
        <v/>
      </c>
      <c r="BK53" s="27" t="str">
        <f t="shared" ca="1" si="29"/>
        <v/>
      </c>
      <c r="BL53" s="44" t="str">
        <f ca="1">IF(BJ53="NO",IF(BK53&lt;=Simulation!$K$9,AN53,AO53),"")</f>
        <v/>
      </c>
      <c r="BN53" s="44">
        <f t="shared" ca="1" si="30"/>
        <v>32</v>
      </c>
      <c r="BO53" s="6" t="str">
        <f t="shared" ca="1" si="31"/>
        <v>-</v>
      </c>
      <c r="BP53" s="44">
        <f t="shared" ca="1" si="32"/>
        <v>16</v>
      </c>
      <c r="BR53" s="44" t="str">
        <f t="shared" ca="1" si="2"/>
        <v/>
      </c>
      <c r="BS53" s="44" t="str">
        <f t="shared" ca="1" si="2"/>
        <v/>
      </c>
      <c r="BT53" s="44" t="str">
        <f t="shared" ca="1" si="2"/>
        <v/>
      </c>
      <c r="BU53" s="44"/>
      <c r="BV53" s="44">
        <f ca="1">IF(BV52&lt;&gt;"",IF(AND(BV52&lt;60*Simulation!$K$8, BV52+BW53&lt;60*Simulation!$K$8),BV52+BW53,""),"")</f>
        <v>681</v>
      </c>
      <c r="BW53" s="44">
        <f ca="1">IF(BV52&lt;&gt;"",IF(AND(CV52&lt;&gt;"", BX52=CV52),RANDBETWEEN(Simulation!$N$6,Simulation!$P$6),RANDBETWEEN(Simulation!$N$5,Simulation!$P$5)),"")</f>
        <v>12</v>
      </c>
      <c r="BX53" s="44">
        <f t="shared" ca="1" si="69"/>
        <v>8</v>
      </c>
      <c r="BY53" s="44">
        <f t="shared" ca="1" si="33"/>
        <v>1</v>
      </c>
      <c r="BZ53" s="27">
        <f t="shared" ca="1" si="34"/>
        <v>0.38972291843604567</v>
      </c>
      <c r="CA53" s="44">
        <f t="shared" ca="1" si="35"/>
        <v>37</v>
      </c>
      <c r="CB53" s="44" t="str">
        <f ca="1">IF(BV53&lt;&gt;"",VLOOKUP(CA53,'Players Stats'!$C$88:$D$127,2),"")</f>
        <v>Shooting Guard</v>
      </c>
      <c r="CC53" s="44" t="str">
        <f ca="1">IF(BV53&lt;&gt;"",VLOOKUP(CA53,'Players Stats'!$C$88:$E$127,3),"")</f>
        <v>Tony Parker</v>
      </c>
      <c r="CD53" s="27">
        <f t="shared" ca="1" si="36"/>
        <v>0.5945399602152599</v>
      </c>
      <c r="CE53" s="44">
        <f ca="1">IF(BV53&lt;&gt;"",VLOOKUP(Final!CA53-5*(Final!BX53-1),'Players Stats'!$B$136:$J$140,1+BY53),"")</f>
        <v>5.305E-2</v>
      </c>
      <c r="CF53" s="44" t="str">
        <f t="shared" ca="1" si="70"/>
        <v>NO</v>
      </c>
      <c r="CG53" s="27">
        <f t="shared" ca="1" si="37"/>
        <v>7.2275336306352744E-2</v>
      </c>
      <c r="CH53" s="44">
        <f ca="1">IF(BV53&lt;&gt;"",IF(CF53="NO",VLOOKUP(CA53,'Players Stats'!$C$88:$I$127,7),""),"")</f>
        <v>6.2111801242236017E-2</v>
      </c>
      <c r="CI53" s="44">
        <f t="shared" ca="1" si="71"/>
        <v>2</v>
      </c>
      <c r="CJ53" s="27">
        <f t="shared" ca="1" si="38"/>
        <v>0.71298570192786381</v>
      </c>
      <c r="CK53" s="44">
        <f ca="1">IF(CF53="NO",VLOOKUP(CA53,'Players Stats'!$C$88:$H$127,7-Final!CI53),"")</f>
        <v>0.52200000000000002</v>
      </c>
      <c r="CL53" s="44">
        <f t="shared" ca="1" si="72"/>
        <v>0</v>
      </c>
      <c r="CM53" s="27">
        <f t="shared" ca="1" si="39"/>
        <v>5.0870887238446572E-2</v>
      </c>
      <c r="CN53" s="44" t="str">
        <f ca="1">IF(CM53="","",IF(CM53&lt;=VLOOKUP(CA53,'Players Stats'!$C$88:$L$127,10),"YES","NO"))</f>
        <v>NO</v>
      </c>
      <c r="CO53" s="27" t="str">
        <f t="shared" ca="1" si="40"/>
        <v/>
      </c>
      <c r="CP53" s="44" t="str">
        <f ca="1">IF(CN53="YES",IF(CO53&lt;=VLOOKUP(CA53,'Players Stats'!$C$88:$H$127,6),1,0),"")</f>
        <v/>
      </c>
      <c r="CQ53" s="27" t="str">
        <f t="shared" ca="1" si="41"/>
        <v/>
      </c>
      <c r="CR53" s="44" t="str">
        <f ca="1">IF(AND(CN53="YES",CQ53&lt;&gt;""),IF(CQ53&lt;=VLOOKUP(CA53,'Players Stats'!$C$88:$H$127,6),1,0),"")</f>
        <v/>
      </c>
      <c r="CS53" s="27">
        <f t="shared" ca="1" si="42"/>
        <v>0.61856840648189382</v>
      </c>
      <c r="CT53" s="44" t="str">
        <f ca="1">IF(CS53="","",IF(CS53&lt;=Simulation!$K$7,"YES","NO"))</f>
        <v>NO</v>
      </c>
      <c r="CU53" s="27">
        <f t="shared" ca="1" si="43"/>
        <v>0.34173490934499351</v>
      </c>
      <c r="CV53" s="44">
        <f ca="1">IF(CT53="NO",IF(CU53&lt;=Simulation!$K$9,BX53,BY53),"")</f>
        <v>1</v>
      </c>
      <c r="CX53" s="44">
        <f t="shared" ca="1" si="44"/>
        <v>19</v>
      </c>
      <c r="CY53" s="6" t="str">
        <f t="shared" ca="1" si="45"/>
        <v>-</v>
      </c>
      <c r="CZ53" s="44">
        <f t="shared" ca="1" si="46"/>
        <v>23</v>
      </c>
      <c r="DB53" s="44" t="str">
        <f t="shared" ca="1" si="3"/>
        <v/>
      </c>
      <c r="DC53" s="44" t="str">
        <f t="shared" ca="1" si="3"/>
        <v/>
      </c>
      <c r="DD53" s="44" t="str">
        <f t="shared" ca="1" si="3"/>
        <v/>
      </c>
      <c r="DE53" s="44"/>
      <c r="DF53" s="44">
        <f ca="1">IF(DF52&lt;&gt;"",IF(AND(DF52&lt;60*Simulation!$K$8, DF52+DG53&lt;60*Simulation!$K$8),DF52+DG53,""),"")</f>
        <v>652</v>
      </c>
      <c r="DG53" s="44">
        <f ca="1">IF(DF52&lt;&gt;"",IF(AND(EF52&lt;&gt;"", DH52=EF52),RANDBETWEEN(Simulation!$N$6,Simulation!$P$6),RANDBETWEEN(Simulation!$N$5,Simulation!$P$5)),"")</f>
        <v>12</v>
      </c>
      <c r="DH53" s="44">
        <f t="shared" ca="1" si="73"/>
        <v>8</v>
      </c>
      <c r="DI53" s="44">
        <f t="shared" ca="1" si="47"/>
        <v>1</v>
      </c>
      <c r="DJ53" s="27">
        <f t="shared" ca="1" si="48"/>
        <v>0.13598073110522813</v>
      </c>
      <c r="DK53" s="44">
        <f t="shared" ca="1" si="49"/>
        <v>36</v>
      </c>
      <c r="DL53" s="44" t="str">
        <f ca="1">IF(DF53&lt;&gt;"",VLOOKUP(DK53,'Players Stats'!$C$88:$D$127,2),"")</f>
        <v>Point Guard</v>
      </c>
      <c r="DM53" s="44" t="str">
        <f ca="1">IF(DF53&lt;&gt;"",VLOOKUP(DK53,'Players Stats'!$C$88:$E$127,3),"")</f>
        <v>Danny Green</v>
      </c>
      <c r="DN53" s="27">
        <f t="shared" ca="1" si="50"/>
        <v>0.57738132815794196</v>
      </c>
      <c r="DO53" s="44">
        <f ca="1">IF(DF53&lt;&gt;"",VLOOKUP(Final!DK53-5*(Final!DH53-1),'Players Stats'!$B$136:$J$140,1+DI53),"")</f>
        <v>0.13875000000000001</v>
      </c>
      <c r="DP53" s="44" t="str">
        <f t="shared" ca="1" si="74"/>
        <v>NO</v>
      </c>
      <c r="DQ53" s="27">
        <f t="shared" ca="1" si="51"/>
        <v>0.97800733022899466</v>
      </c>
      <c r="DR53" s="44">
        <f ca="1">IF(DF53&lt;&gt;"",IF(DP53="NO",VLOOKUP(DK53,'Players Stats'!$C$88:$I$127,7),""),"")</f>
        <v>0.38518518518518519</v>
      </c>
      <c r="DS53" s="44">
        <f t="shared" ca="1" si="75"/>
        <v>2</v>
      </c>
      <c r="DT53" s="27">
        <f t="shared" ca="1" si="52"/>
        <v>0.18745381931430927</v>
      </c>
      <c r="DU53" s="44">
        <f ca="1">IF(DP53="NO",VLOOKUP(DK53,'Players Stats'!$C$88:$H$127,7-Final!DS53),"")</f>
        <v>0.44800000000000001</v>
      </c>
      <c r="DV53" s="44">
        <f t="shared" ca="1" si="76"/>
        <v>2</v>
      </c>
      <c r="DW53" s="27">
        <f t="shared" ca="1" si="53"/>
        <v>0.27672078114854071</v>
      </c>
      <c r="DX53" s="44" t="str">
        <f ca="1">IF(DW53="","",IF(DW53&lt;=VLOOKUP(DK53,'Players Stats'!$C$88:$L$127,10),"YES","NO"))</f>
        <v>NO</v>
      </c>
      <c r="DY53" s="27" t="str">
        <f t="shared" ca="1" si="54"/>
        <v/>
      </c>
      <c r="DZ53" s="44" t="str">
        <f ca="1">IF(DX53="YES",IF(DY53&lt;=VLOOKUP(DK53,'Players Stats'!$C$88:$H$127,6),1,0),"")</f>
        <v/>
      </c>
      <c r="EA53" s="27" t="str">
        <f t="shared" ca="1" si="55"/>
        <v/>
      </c>
      <c r="EB53" s="44" t="str">
        <f ca="1">IF(AND(DX53="YES",EA53&lt;&gt;""),IF(EA53&lt;=VLOOKUP(DK53,'Players Stats'!$C$88:$H$127,6),1,0),"")</f>
        <v/>
      </c>
      <c r="EC53" s="27" t="str">
        <f t="shared" ca="1" si="56"/>
        <v/>
      </c>
      <c r="ED53" s="44" t="str">
        <f ca="1">IF(EC53="","",IF(EC53&lt;=Simulation!$K$7,"YES","NO"))</f>
        <v/>
      </c>
      <c r="EE53" s="27" t="str">
        <f t="shared" ca="1" si="57"/>
        <v/>
      </c>
      <c r="EF53" s="44" t="str">
        <f ca="1">IF(ED53="NO",IF(EE53&lt;=Simulation!$K$9,DH53,DI53),"")</f>
        <v/>
      </c>
      <c r="EH53" s="44">
        <f t="shared" ca="1" si="58"/>
        <v>21</v>
      </c>
      <c r="EI53" s="6" t="str">
        <f t="shared" ca="1" si="59"/>
        <v>-</v>
      </c>
      <c r="EJ53" s="44">
        <f t="shared" ca="1" si="60"/>
        <v>16</v>
      </c>
      <c r="EL53" s="44" t="str">
        <f t="shared" ca="1" si="4"/>
        <v/>
      </c>
      <c r="EM53" s="44" t="str">
        <f t="shared" ca="1" si="4"/>
        <v/>
      </c>
      <c r="EN53" s="44" t="str">
        <f t="shared" ca="1" si="4"/>
        <v/>
      </c>
    </row>
    <row r="54" spans="2:144">
      <c r="B54" s="44">
        <f ca="1">IF(B53&lt;&gt;"",IF(AND(B53&lt;60*Simulation!$K$8, B53+C54&lt;60*Simulation!$K$8),B53+C54,""),"")</f>
        <v>702</v>
      </c>
      <c r="C54" s="44">
        <f ca="1">IF(B53&lt;&gt;"",IF(AND(AB53&lt;&gt;"", D53=AB53),RANDBETWEEN(Simulation!$N$6,Simulation!$P$6),RANDBETWEEN(Simulation!$N$5,Simulation!$P$5)),"")</f>
        <v>22</v>
      </c>
      <c r="D54" s="44">
        <f t="shared" ca="1" si="61"/>
        <v>8</v>
      </c>
      <c r="E54" s="44">
        <f t="shared" ca="1" si="5"/>
        <v>1</v>
      </c>
      <c r="F54" s="27">
        <f t="shared" ca="1" si="6"/>
        <v>0.92143485952474014</v>
      </c>
      <c r="G54" s="44">
        <f t="shared" ca="1" si="7"/>
        <v>40</v>
      </c>
      <c r="H54" s="44" t="str">
        <f ca="1">IF(B54&lt;&gt;"",VLOOKUP(G54,'Players Stats'!$C$88:$D$127,2),"")</f>
        <v>Center</v>
      </c>
      <c r="I54" s="44" t="str">
        <f ca="1">IF(B54&lt;&gt;"",VLOOKUP(G54,'Players Stats'!$C$88:$E$127,3),"")</f>
        <v>Tiago Splitter</v>
      </c>
      <c r="J54" s="27">
        <f t="shared" ca="1" si="8"/>
        <v>0.3233068576060687</v>
      </c>
      <c r="K54" s="44">
        <f ca="1">IF(B54&lt;&gt;"",VLOOKUP(Final!G54-5*(Final!D54-1),'Players Stats'!$B$136:$J$140,1+E54),"")</f>
        <v>0.11485000000000001</v>
      </c>
      <c r="L54" s="44" t="str">
        <f t="shared" ca="1" si="62"/>
        <v>NO</v>
      </c>
      <c r="M54" s="27">
        <f t="shared" ca="1" si="9"/>
        <v>0.70599629432118916</v>
      </c>
      <c r="N54" s="44">
        <f ca="1">IF(B54&lt;&gt;"",IF(L54="NO",VLOOKUP(G54,'Players Stats'!$C$88:$I$127,7),""),"")</f>
        <v>0</v>
      </c>
      <c r="O54" s="44">
        <f t="shared" ca="1" si="63"/>
        <v>2</v>
      </c>
      <c r="P54" s="27">
        <f t="shared" ca="1" si="10"/>
        <v>0.77498319495610424</v>
      </c>
      <c r="Q54" s="44">
        <f ca="1">IF(L54="NO",VLOOKUP(G54,'Players Stats'!$C$88:$H$127,7-Final!O54),"")</f>
        <v>0.56000000000000005</v>
      </c>
      <c r="R54" s="44">
        <f t="shared" ca="1" si="64"/>
        <v>0</v>
      </c>
      <c r="S54" s="27">
        <f t="shared" ca="1" si="11"/>
        <v>0.75685258677287703</v>
      </c>
      <c r="T54" s="44" t="str">
        <f ca="1">IF(S54="","",IF(S54&lt;=VLOOKUP(G54,'Players Stats'!$C$88:$L$127,10),"YES","NO"))</f>
        <v>NO</v>
      </c>
      <c r="U54" s="27" t="str">
        <f t="shared" ca="1" si="12"/>
        <v/>
      </c>
      <c r="V54" s="44" t="str">
        <f ca="1">IF(T54="YES",IF(U54&lt;=VLOOKUP(G54,'Players Stats'!$C$88:$H$127,6),1,0),"")</f>
        <v/>
      </c>
      <c r="W54" s="27" t="str">
        <f t="shared" ca="1" si="13"/>
        <v/>
      </c>
      <c r="X54" s="44" t="str">
        <f ca="1">IF(AND(T54="YES",W54&lt;&gt;""),IF(W54&lt;=VLOOKUP(G54,'Players Stats'!$C$88:$H$127,6),1,0),"")</f>
        <v/>
      </c>
      <c r="Y54" s="27">
        <f t="shared" ca="1" si="14"/>
        <v>0.11965348609719761</v>
      </c>
      <c r="Z54" s="44" t="str">
        <f ca="1">IF(Y54="","",IF(Y54&lt;=Simulation!$K$7,"YES","NO"))</f>
        <v>NO</v>
      </c>
      <c r="AA54" s="27">
        <f t="shared" ca="1" si="15"/>
        <v>0.64793938316030431</v>
      </c>
      <c r="AB54" s="44">
        <f ca="1">IF(Z54="NO",IF(AA54&lt;=Simulation!$K$9,D54,E54),"")</f>
        <v>1</v>
      </c>
      <c r="AD54" s="44">
        <f t="shared" ca="1" si="16"/>
        <v>23</v>
      </c>
      <c r="AE54" s="6" t="str">
        <f t="shared" ca="1" si="17"/>
        <v>-</v>
      </c>
      <c r="AF54" s="44">
        <f t="shared" ca="1" si="18"/>
        <v>16</v>
      </c>
      <c r="AH54" s="44" t="str">
        <f t="shared" ca="1" si="77"/>
        <v/>
      </c>
      <c r="AI54" s="44" t="str">
        <f t="shared" ca="1" si="77"/>
        <v/>
      </c>
      <c r="AJ54" s="44" t="str">
        <f t="shared" ca="1" si="77"/>
        <v/>
      </c>
      <c r="AL54" s="44">
        <f ca="1">IF(AL53&lt;&gt;"",IF(AND(AL53&lt;60*Simulation!$K$8, AL53+AM54&lt;60*Simulation!$K$8),AL53+AM54,""),"")</f>
        <v>670</v>
      </c>
      <c r="AM54" s="44">
        <f ca="1">IF(AL53&lt;&gt;"",IF(AND(BL53&lt;&gt;"", AN53=BL53),RANDBETWEEN(Simulation!$N$6,Simulation!$P$6),RANDBETWEEN(Simulation!$N$5,Simulation!$P$5)),"")</f>
        <v>11</v>
      </c>
      <c r="AN54" s="44">
        <f t="shared" ca="1" si="65"/>
        <v>8</v>
      </c>
      <c r="AO54" s="44">
        <f t="shared" ca="1" si="19"/>
        <v>1</v>
      </c>
      <c r="AP54" s="27">
        <f t="shared" ca="1" si="20"/>
        <v>0.29408242824486741</v>
      </c>
      <c r="AQ54" s="44">
        <f t="shared" ca="1" si="21"/>
        <v>37</v>
      </c>
      <c r="AR54" s="44" t="str">
        <f ca="1">IF(AL54&lt;&gt;"",VLOOKUP(AQ54,'Players Stats'!$C$88:$D$127,2),"")</f>
        <v>Shooting Guard</v>
      </c>
      <c r="AS54" s="44" t="str">
        <f ca="1">IF(AL54&lt;&gt;"",VLOOKUP(AQ54,'Players Stats'!$C$88:$E$127,3),"")</f>
        <v>Tony Parker</v>
      </c>
      <c r="AT54" s="27">
        <f t="shared" ca="1" si="22"/>
        <v>0.85660880362954317</v>
      </c>
      <c r="AU54" s="44">
        <f ca="1">IF(AL54&lt;&gt;"",VLOOKUP(Final!AQ54-5*(Final!AN54-1),'Players Stats'!$B$136:$J$140,1+AO54),"")</f>
        <v>5.305E-2</v>
      </c>
      <c r="AV54" s="44" t="str">
        <f t="shared" ca="1" si="66"/>
        <v>NO</v>
      </c>
      <c r="AW54" s="27">
        <f t="shared" ca="1" si="23"/>
        <v>0.53644396511995729</v>
      </c>
      <c r="AX54" s="44">
        <f ca="1">IF(AL54&lt;&gt;"",IF(AV54="NO",VLOOKUP(AQ54,'Players Stats'!$C$88:$I$127,7),""),"")</f>
        <v>6.2111801242236017E-2</v>
      </c>
      <c r="AY54" s="44">
        <f t="shared" ca="1" si="67"/>
        <v>2</v>
      </c>
      <c r="AZ54" s="27">
        <f t="shared" ca="1" si="24"/>
        <v>0.8021966470356674</v>
      </c>
      <c r="BA54" s="44">
        <f ca="1">IF(AV54="NO",VLOOKUP(AQ54,'Players Stats'!$C$88:$H$127,7-Final!AY54),"")</f>
        <v>0.52200000000000002</v>
      </c>
      <c r="BB54" s="44">
        <f t="shared" ca="1" si="68"/>
        <v>0</v>
      </c>
      <c r="BC54" s="27">
        <f t="shared" ca="1" si="25"/>
        <v>0.11954315282803185</v>
      </c>
      <c r="BD54" s="44" t="str">
        <f ca="1">IF(BC54="","",IF(BC54&lt;=VLOOKUP(AQ54,'Players Stats'!$C$88:$L$127,10),"YES","NO"))</f>
        <v>NO</v>
      </c>
      <c r="BE54" s="27" t="str">
        <f t="shared" ca="1" si="26"/>
        <v/>
      </c>
      <c r="BF54" s="44" t="str">
        <f ca="1">IF(BD54="YES",IF(BE54&lt;=VLOOKUP(AQ54,'Players Stats'!$C$88:$H$127,6),1,0),"")</f>
        <v/>
      </c>
      <c r="BG54" s="27" t="str">
        <f t="shared" ca="1" si="27"/>
        <v/>
      </c>
      <c r="BH54" s="44" t="str">
        <f ca="1">IF(AND(BD54="YES",BG54&lt;&gt;""),IF(BG54&lt;=VLOOKUP(AQ54,'Players Stats'!$C$88:$H$127,6),1,0),"")</f>
        <v/>
      </c>
      <c r="BI54" s="27">
        <f t="shared" ca="1" si="28"/>
        <v>0.7927628563872603</v>
      </c>
      <c r="BJ54" s="44" t="str">
        <f ca="1">IF(BI54="","",IF(BI54&lt;=Simulation!$K$7,"YES","NO"))</f>
        <v>NO</v>
      </c>
      <c r="BK54" s="27">
        <f t="shared" ca="1" si="29"/>
        <v>0.47519479525951525</v>
      </c>
      <c r="BL54" s="44">
        <f ca="1">IF(BJ54="NO",IF(BK54&lt;=Simulation!$K$9,AN54,AO54),"")</f>
        <v>1</v>
      </c>
      <c r="BN54" s="44">
        <f t="shared" ca="1" si="30"/>
        <v>32</v>
      </c>
      <c r="BO54" s="6" t="str">
        <f t="shared" ca="1" si="31"/>
        <v>-</v>
      </c>
      <c r="BP54" s="44">
        <f t="shared" ca="1" si="32"/>
        <v>16</v>
      </c>
      <c r="BR54" s="44" t="str">
        <f t="shared" ca="1" si="2"/>
        <v/>
      </c>
      <c r="BS54" s="44" t="str">
        <f t="shared" ca="1" si="2"/>
        <v/>
      </c>
      <c r="BT54" s="44" t="str">
        <f t="shared" ca="1" si="2"/>
        <v/>
      </c>
      <c r="BU54" s="44"/>
      <c r="BV54" s="44">
        <f ca="1">IF(BV53&lt;&gt;"",IF(AND(BV53&lt;60*Simulation!$K$8, BV53+BW54&lt;60*Simulation!$K$8),BV53+BW54,""),"")</f>
        <v>695</v>
      </c>
      <c r="BW54" s="44">
        <f ca="1">IF(BV53&lt;&gt;"",IF(AND(CV53&lt;&gt;"", BX53=CV53),RANDBETWEEN(Simulation!$N$6,Simulation!$P$6),RANDBETWEEN(Simulation!$N$5,Simulation!$P$5)),"")</f>
        <v>14</v>
      </c>
      <c r="BX54" s="44">
        <f t="shared" ca="1" si="69"/>
        <v>1</v>
      </c>
      <c r="BY54" s="44">
        <f t="shared" ca="1" si="33"/>
        <v>8</v>
      </c>
      <c r="BZ54" s="27">
        <f t="shared" ca="1" si="34"/>
        <v>2.1040848036759763E-2</v>
      </c>
      <c r="CA54" s="44">
        <f t="shared" ca="1" si="35"/>
        <v>1</v>
      </c>
      <c r="CB54" s="44" t="str">
        <f ca="1">IF(BV54&lt;&gt;"",VLOOKUP(CA54,'Players Stats'!$C$88:$D$127,2),"")</f>
        <v>Point Guard</v>
      </c>
      <c r="CC54" s="44" t="str">
        <f ca="1">IF(BV54&lt;&gt;"",VLOOKUP(CA54,'Players Stats'!$C$88:$E$127,3),"")</f>
        <v>Dwyane Wade</v>
      </c>
      <c r="CD54" s="27">
        <f t="shared" ca="1" si="36"/>
        <v>0.7605651379487065</v>
      </c>
      <c r="CE54" s="44">
        <f ca="1">IF(BV54&lt;&gt;"",VLOOKUP(Final!CA54-5*(Final!BX54-1),'Players Stats'!$B$136:$J$140,1+BY54),"")</f>
        <v>9.7650000000000001E-2</v>
      </c>
      <c r="CF54" s="44" t="str">
        <f t="shared" ca="1" si="70"/>
        <v>NO</v>
      </c>
      <c r="CG54" s="27">
        <f t="shared" ca="1" si="37"/>
        <v>0.28320838539367976</v>
      </c>
      <c r="CH54" s="44">
        <f ca="1">IF(BV54&lt;&gt;"",IF(CF54="NO",VLOOKUP(CA54,'Players Stats'!$C$88:$I$127,7),""),"")</f>
        <v>5.9523809523809521E-2</v>
      </c>
      <c r="CI54" s="44">
        <f t="shared" ca="1" si="71"/>
        <v>2</v>
      </c>
      <c r="CJ54" s="27">
        <f t="shared" ca="1" si="38"/>
        <v>0.83813551149391385</v>
      </c>
      <c r="CK54" s="44">
        <f ca="1">IF(CF54="NO",VLOOKUP(CA54,'Players Stats'!$C$88:$H$127,7-Final!CI54),"")</f>
        <v>0.52100000000000002</v>
      </c>
      <c r="CL54" s="44">
        <f t="shared" ca="1" si="72"/>
        <v>0</v>
      </c>
      <c r="CM54" s="27">
        <f t="shared" ca="1" si="39"/>
        <v>0.49208481830567175</v>
      </c>
      <c r="CN54" s="44" t="str">
        <f ca="1">IF(CM54="","",IF(CM54&lt;=VLOOKUP(CA54,'Players Stats'!$C$88:$L$127,10),"YES","NO"))</f>
        <v>NO</v>
      </c>
      <c r="CO54" s="27" t="str">
        <f t="shared" ca="1" si="40"/>
        <v/>
      </c>
      <c r="CP54" s="44" t="str">
        <f ca="1">IF(CN54="YES",IF(CO54&lt;=VLOOKUP(CA54,'Players Stats'!$C$88:$H$127,6),1,0),"")</f>
        <v/>
      </c>
      <c r="CQ54" s="27" t="str">
        <f t="shared" ca="1" si="41"/>
        <v/>
      </c>
      <c r="CR54" s="44" t="str">
        <f ca="1">IF(AND(CN54="YES",CQ54&lt;&gt;""),IF(CQ54&lt;=VLOOKUP(CA54,'Players Stats'!$C$88:$H$127,6),1,0),"")</f>
        <v/>
      </c>
      <c r="CS54" s="27">
        <f t="shared" ca="1" si="42"/>
        <v>0.16664020037463168</v>
      </c>
      <c r="CT54" s="44" t="str">
        <f ca="1">IF(CS54="","",IF(CS54&lt;=Simulation!$K$7,"YES","NO"))</f>
        <v>NO</v>
      </c>
      <c r="CU54" s="27">
        <f t="shared" ca="1" si="43"/>
        <v>0.10752671847302531</v>
      </c>
      <c r="CV54" s="44">
        <f ca="1">IF(CT54="NO",IF(CU54&lt;=Simulation!$K$9,BX54,BY54),"")</f>
        <v>1</v>
      </c>
      <c r="CX54" s="44">
        <f t="shared" ca="1" si="44"/>
        <v>19</v>
      </c>
      <c r="CY54" s="6" t="str">
        <f t="shared" ca="1" si="45"/>
        <v>-</v>
      </c>
      <c r="CZ54" s="44">
        <f t="shared" ca="1" si="46"/>
        <v>23</v>
      </c>
      <c r="DB54" s="44" t="str">
        <f t="shared" ca="1" si="3"/>
        <v/>
      </c>
      <c r="DC54" s="44" t="str">
        <f t="shared" ca="1" si="3"/>
        <v/>
      </c>
      <c r="DD54" s="44" t="str">
        <f t="shared" ca="1" si="3"/>
        <v/>
      </c>
      <c r="DE54" s="44"/>
      <c r="DF54" s="44">
        <f ca="1">IF(DF53&lt;&gt;"",IF(AND(DF53&lt;60*Simulation!$K$8, DF53+DG54&lt;60*Simulation!$K$8),DF53+DG54,""),"")</f>
        <v>676</v>
      </c>
      <c r="DG54" s="44">
        <f ca="1">IF(DF53&lt;&gt;"",IF(AND(EF53&lt;&gt;"", DH53=EF53),RANDBETWEEN(Simulation!$N$6,Simulation!$P$6),RANDBETWEEN(Simulation!$N$5,Simulation!$P$5)),"")</f>
        <v>24</v>
      </c>
      <c r="DH54" s="44">
        <f t="shared" ca="1" si="73"/>
        <v>1</v>
      </c>
      <c r="DI54" s="44">
        <f t="shared" ca="1" si="47"/>
        <v>8</v>
      </c>
      <c r="DJ54" s="27">
        <f t="shared" ca="1" si="48"/>
        <v>0.77107514072771177</v>
      </c>
      <c r="DK54" s="44">
        <f t="shared" ca="1" si="49"/>
        <v>4</v>
      </c>
      <c r="DL54" s="44" t="str">
        <f ca="1">IF(DF54&lt;&gt;"",VLOOKUP(DK54,'Players Stats'!$C$88:$D$127,2),"")</f>
        <v>Power Forward</v>
      </c>
      <c r="DM54" s="44" t="str">
        <f ca="1">IF(DF54&lt;&gt;"",VLOOKUP(DK54,'Players Stats'!$C$88:$E$127,3),"")</f>
        <v>Shane Battier</v>
      </c>
      <c r="DN54" s="27">
        <f t="shared" ca="1" si="50"/>
        <v>0.60410967672286231</v>
      </c>
      <c r="DO54" s="44">
        <f ca="1">IF(DF54&lt;&gt;"",VLOOKUP(Final!DK54-5*(Final!DH54-1),'Players Stats'!$B$136:$J$140,1+DI54),"")</f>
        <v>0.14340000000000003</v>
      </c>
      <c r="DP54" s="44" t="str">
        <f t="shared" ca="1" si="74"/>
        <v>NO</v>
      </c>
      <c r="DQ54" s="27">
        <f t="shared" ca="1" si="51"/>
        <v>0.50354623369445839</v>
      </c>
      <c r="DR54" s="44">
        <f ca="1">IF(DF54&lt;&gt;"",IF(DP54="NO",VLOOKUP(DK54,'Players Stats'!$C$88:$I$127,7),""),"")</f>
        <v>0.46808510638297873</v>
      </c>
      <c r="DS54" s="44">
        <f t="shared" ca="1" si="75"/>
        <v>2</v>
      </c>
      <c r="DT54" s="27">
        <f t="shared" ca="1" si="52"/>
        <v>0.71234031502042938</v>
      </c>
      <c r="DU54" s="44">
        <f ca="1">IF(DP54="NO",VLOOKUP(DK54,'Players Stats'!$C$88:$H$127,7-Final!DS54),"")</f>
        <v>0.42</v>
      </c>
      <c r="DV54" s="44">
        <f t="shared" ca="1" si="76"/>
        <v>0</v>
      </c>
      <c r="DW54" s="27">
        <f t="shared" ca="1" si="53"/>
        <v>0.85138227392857369</v>
      </c>
      <c r="DX54" s="44" t="str">
        <f ca="1">IF(DW54="","",IF(DW54&lt;=VLOOKUP(DK54,'Players Stats'!$C$88:$L$127,10),"YES","NO"))</f>
        <v>NO</v>
      </c>
      <c r="DY54" s="27" t="str">
        <f t="shared" ca="1" si="54"/>
        <v/>
      </c>
      <c r="DZ54" s="44" t="str">
        <f ca="1">IF(DX54="YES",IF(DY54&lt;=VLOOKUP(DK54,'Players Stats'!$C$88:$H$127,6),1,0),"")</f>
        <v/>
      </c>
      <c r="EA54" s="27" t="str">
        <f t="shared" ca="1" si="55"/>
        <v/>
      </c>
      <c r="EB54" s="44" t="str">
        <f ca="1">IF(AND(DX54="YES",EA54&lt;&gt;""),IF(EA54&lt;=VLOOKUP(DK54,'Players Stats'!$C$88:$H$127,6),1,0),"")</f>
        <v/>
      </c>
      <c r="EC54" s="27">
        <f t="shared" ca="1" si="56"/>
        <v>0.60957275948783585</v>
      </c>
      <c r="ED54" s="44" t="str">
        <f ca="1">IF(EC54="","",IF(EC54&lt;=Simulation!$K$7,"YES","NO"))</f>
        <v>NO</v>
      </c>
      <c r="EE54" s="27">
        <f t="shared" ca="1" si="57"/>
        <v>0.27626090966438821</v>
      </c>
      <c r="EF54" s="44">
        <f ca="1">IF(ED54="NO",IF(EE54&lt;=Simulation!$K$9,DH54,DI54),"")</f>
        <v>1</v>
      </c>
      <c r="EH54" s="44">
        <f t="shared" ca="1" si="58"/>
        <v>21</v>
      </c>
      <c r="EI54" s="6" t="str">
        <f t="shared" ca="1" si="59"/>
        <v>-</v>
      </c>
      <c r="EJ54" s="44">
        <f t="shared" ca="1" si="60"/>
        <v>16</v>
      </c>
      <c r="EL54" s="44" t="str">
        <f t="shared" ca="1" si="4"/>
        <v/>
      </c>
      <c r="EM54" s="44" t="str">
        <f t="shared" ca="1" si="4"/>
        <v/>
      </c>
      <c r="EN54" s="44" t="str">
        <f t="shared" ca="1" si="4"/>
        <v/>
      </c>
    </row>
    <row r="55" spans="2:144">
      <c r="B55" s="44">
        <f ca="1">IF(B54&lt;&gt;"",IF(AND(B54&lt;60*Simulation!$K$8, B54+C55&lt;60*Simulation!$K$8),B54+C55,""),"")</f>
        <v>721</v>
      </c>
      <c r="C55" s="44">
        <f ca="1">IF(B54&lt;&gt;"",IF(AND(AB54&lt;&gt;"", D54=AB54),RANDBETWEEN(Simulation!$N$6,Simulation!$P$6),RANDBETWEEN(Simulation!$N$5,Simulation!$P$5)),"")</f>
        <v>19</v>
      </c>
      <c r="D55" s="44">
        <f t="shared" ca="1" si="61"/>
        <v>1</v>
      </c>
      <c r="E55" s="44">
        <f t="shared" ca="1" si="5"/>
        <v>8</v>
      </c>
      <c r="F55" s="27">
        <f t="shared" ca="1" si="6"/>
        <v>0.80606327274781808</v>
      </c>
      <c r="G55" s="44">
        <f t="shared" ca="1" si="7"/>
        <v>5</v>
      </c>
      <c r="H55" s="44" t="str">
        <f ca="1">IF(B55&lt;&gt;"",VLOOKUP(G55,'Players Stats'!$C$88:$D$127,2),"")</f>
        <v>Center</v>
      </c>
      <c r="I55" s="44" t="str">
        <f ca="1">IF(B55&lt;&gt;"",VLOOKUP(G55,'Players Stats'!$C$88:$E$127,3),"")</f>
        <v>Chris Bosh</v>
      </c>
      <c r="J55" s="27">
        <f t="shared" ca="1" si="8"/>
        <v>6.0324894376703186E-2</v>
      </c>
      <c r="K55" s="44">
        <f ca="1">IF(B55&lt;&gt;"",VLOOKUP(Final!G55-5*(Final!D55-1),'Players Stats'!$B$136:$J$140,1+E55),"")</f>
        <v>9.6400000000000013E-2</v>
      </c>
      <c r="L55" s="44" t="str">
        <f t="shared" ca="1" si="62"/>
        <v>YES</v>
      </c>
      <c r="M55" s="27" t="str">
        <f t="shared" ca="1" si="9"/>
        <v/>
      </c>
      <c r="N55" s="44" t="str">
        <f ca="1">IF(B55&lt;&gt;"",IF(L55="NO",VLOOKUP(G55,'Players Stats'!$C$88:$I$127,7),""),"")</f>
        <v/>
      </c>
      <c r="O55" s="44" t="str">
        <f t="shared" ca="1" si="63"/>
        <v/>
      </c>
      <c r="P55" s="27" t="str">
        <f t="shared" ca="1" si="10"/>
        <v/>
      </c>
      <c r="Q55" s="44" t="str">
        <f ca="1">IF(L55="NO",VLOOKUP(G55,'Players Stats'!$C$88:$H$127,7-Final!O55),"")</f>
        <v/>
      </c>
      <c r="R55" s="44" t="str">
        <f t="shared" ca="1" si="64"/>
        <v/>
      </c>
      <c r="S55" s="27" t="str">
        <f t="shared" ca="1" si="11"/>
        <v/>
      </c>
      <c r="T55" s="44" t="str">
        <f ca="1">IF(S55="","",IF(S55&lt;=VLOOKUP(G55,'Players Stats'!$C$88:$L$127,10),"YES","NO"))</f>
        <v/>
      </c>
      <c r="U55" s="27" t="str">
        <f t="shared" ca="1" si="12"/>
        <v/>
      </c>
      <c r="V55" s="44" t="str">
        <f ca="1">IF(T55="YES",IF(U55&lt;=VLOOKUP(G55,'Players Stats'!$C$88:$H$127,6),1,0),"")</f>
        <v/>
      </c>
      <c r="W55" s="27" t="str">
        <f t="shared" ca="1" si="13"/>
        <v/>
      </c>
      <c r="X55" s="44" t="str">
        <f ca="1">IF(AND(T55="YES",W55&lt;&gt;""),IF(W55&lt;=VLOOKUP(G55,'Players Stats'!$C$88:$H$127,6),1,0),"")</f>
        <v/>
      </c>
      <c r="Y55" s="27" t="str">
        <f t="shared" ca="1" si="14"/>
        <v/>
      </c>
      <c r="Z55" s="44" t="str">
        <f ca="1">IF(Y55="","",IF(Y55&lt;=Simulation!$K$7,"YES","NO"))</f>
        <v/>
      </c>
      <c r="AA55" s="27" t="str">
        <f t="shared" ca="1" si="15"/>
        <v/>
      </c>
      <c r="AB55" s="44" t="str">
        <f ca="1">IF(Z55="NO",IF(AA55&lt;=Simulation!$K$9,D55,E55),"")</f>
        <v/>
      </c>
      <c r="AD55" s="44">
        <f t="shared" ca="1" si="16"/>
        <v>23</v>
      </c>
      <c r="AE55" s="6" t="str">
        <f t="shared" ca="1" si="17"/>
        <v>-</v>
      </c>
      <c r="AF55" s="44">
        <f t="shared" ca="1" si="18"/>
        <v>16</v>
      </c>
      <c r="AH55" s="44" t="str">
        <f t="shared" ca="1" si="77"/>
        <v/>
      </c>
      <c r="AI55" s="44" t="str">
        <f t="shared" ca="1" si="77"/>
        <v/>
      </c>
      <c r="AJ55" s="44" t="str">
        <f t="shared" ca="1" si="77"/>
        <v/>
      </c>
      <c r="AL55" s="44">
        <f ca="1">IF(AL54&lt;&gt;"",IF(AND(AL54&lt;60*Simulation!$K$8, AL54+AM55&lt;60*Simulation!$K$8),AL54+AM55,""),"")</f>
        <v>683</v>
      </c>
      <c r="AM55" s="44">
        <f ca="1">IF(AL54&lt;&gt;"",IF(AND(BL54&lt;&gt;"", AN54=BL54),RANDBETWEEN(Simulation!$N$6,Simulation!$P$6),RANDBETWEEN(Simulation!$N$5,Simulation!$P$5)),"")</f>
        <v>13</v>
      </c>
      <c r="AN55" s="44">
        <f t="shared" ca="1" si="65"/>
        <v>1</v>
      </c>
      <c r="AO55" s="44">
        <f t="shared" ca="1" si="19"/>
        <v>8</v>
      </c>
      <c r="AP55" s="27">
        <f t="shared" ca="1" si="20"/>
        <v>0.20804911240678758</v>
      </c>
      <c r="AQ55" s="44">
        <f t="shared" ca="1" si="21"/>
        <v>2</v>
      </c>
      <c r="AR55" s="44" t="str">
        <f ca="1">IF(AL55&lt;&gt;"",VLOOKUP(AQ55,'Players Stats'!$C$88:$D$127,2),"")</f>
        <v>Shooting Guard</v>
      </c>
      <c r="AS55" s="44" t="str">
        <f ca="1">IF(AL55&lt;&gt;"",VLOOKUP(AQ55,'Players Stats'!$C$88:$E$127,3),"")</f>
        <v>Ray Allen</v>
      </c>
      <c r="AT55" s="27">
        <f t="shared" ca="1" si="22"/>
        <v>0.60073314511975162</v>
      </c>
      <c r="AU55" s="44">
        <f ca="1">IF(AL55&lt;&gt;"",VLOOKUP(Final!AQ55-5*(Final!AN55-1),'Players Stats'!$B$136:$J$140,1+AO55),"")</f>
        <v>4.4549999999999999E-2</v>
      </c>
      <c r="AV55" s="44" t="str">
        <f t="shared" ca="1" si="66"/>
        <v>NO</v>
      </c>
      <c r="AW55" s="27">
        <f t="shared" ca="1" si="23"/>
        <v>0.62391353146372952</v>
      </c>
      <c r="AX55" s="44">
        <f ca="1">IF(AL55&lt;&gt;"",IF(AV55="NO",VLOOKUP(AQ55,'Players Stats'!$C$88:$I$127,7),""),"")</f>
        <v>0.33870967741935487</v>
      </c>
      <c r="AY55" s="44">
        <f t="shared" ca="1" si="67"/>
        <v>2</v>
      </c>
      <c r="AZ55" s="27">
        <f t="shared" ca="1" si="24"/>
        <v>0.43904472206530443</v>
      </c>
      <c r="BA55" s="44">
        <f ca="1">IF(AV55="NO",VLOOKUP(AQ55,'Players Stats'!$C$88:$H$127,7-Final!AY55),"")</f>
        <v>0.44900000000000001</v>
      </c>
      <c r="BB55" s="44">
        <f t="shared" ca="1" si="68"/>
        <v>2</v>
      </c>
      <c r="BC55" s="27">
        <f t="shared" ca="1" si="25"/>
        <v>0.2034319115138632</v>
      </c>
      <c r="BD55" s="44" t="str">
        <f ca="1">IF(BC55="","",IF(BC55&lt;=VLOOKUP(AQ55,'Players Stats'!$C$88:$L$127,10),"YES","NO"))</f>
        <v>NO</v>
      </c>
      <c r="BE55" s="27" t="str">
        <f t="shared" ca="1" si="26"/>
        <v/>
      </c>
      <c r="BF55" s="44" t="str">
        <f ca="1">IF(BD55="YES",IF(BE55&lt;=VLOOKUP(AQ55,'Players Stats'!$C$88:$H$127,6),1,0),"")</f>
        <v/>
      </c>
      <c r="BG55" s="27" t="str">
        <f t="shared" ca="1" si="27"/>
        <v/>
      </c>
      <c r="BH55" s="44" t="str">
        <f ca="1">IF(AND(BD55="YES",BG55&lt;&gt;""),IF(BG55&lt;=VLOOKUP(AQ55,'Players Stats'!$C$88:$H$127,6),1,0),"")</f>
        <v/>
      </c>
      <c r="BI55" s="27" t="str">
        <f t="shared" ca="1" si="28"/>
        <v/>
      </c>
      <c r="BJ55" s="44" t="str">
        <f ca="1">IF(BI55="","",IF(BI55&lt;=Simulation!$K$7,"YES","NO"))</f>
        <v/>
      </c>
      <c r="BK55" s="27" t="str">
        <f t="shared" ca="1" si="29"/>
        <v/>
      </c>
      <c r="BL55" s="44" t="str">
        <f ca="1">IF(BJ55="NO",IF(BK55&lt;=Simulation!$K$9,AN55,AO55),"")</f>
        <v/>
      </c>
      <c r="BN55" s="44">
        <f t="shared" ca="1" si="30"/>
        <v>34</v>
      </c>
      <c r="BO55" s="6" t="str">
        <f t="shared" ca="1" si="31"/>
        <v>-</v>
      </c>
      <c r="BP55" s="44">
        <f t="shared" ca="1" si="32"/>
        <v>16</v>
      </c>
      <c r="BR55" s="44" t="str">
        <f t="shared" ca="1" si="2"/>
        <v/>
      </c>
      <c r="BS55" s="44" t="str">
        <f t="shared" ca="1" si="2"/>
        <v/>
      </c>
      <c r="BT55" s="44" t="str">
        <f t="shared" ca="1" si="2"/>
        <v/>
      </c>
      <c r="BU55" s="44"/>
      <c r="BV55" s="44">
        <f ca="1">IF(BV54&lt;&gt;"",IF(AND(BV54&lt;60*Simulation!$K$8, BV54+BW55&lt;60*Simulation!$K$8),BV54+BW55,""),"")</f>
        <v>705</v>
      </c>
      <c r="BW55" s="44">
        <f ca="1">IF(BV54&lt;&gt;"",IF(AND(CV54&lt;&gt;"", BX54=CV54),RANDBETWEEN(Simulation!$N$6,Simulation!$P$6),RANDBETWEEN(Simulation!$N$5,Simulation!$P$5)),"")</f>
        <v>10</v>
      </c>
      <c r="BX55" s="44">
        <f t="shared" ca="1" si="69"/>
        <v>1</v>
      </c>
      <c r="BY55" s="44">
        <f t="shared" ca="1" si="33"/>
        <v>8</v>
      </c>
      <c r="BZ55" s="27">
        <f t="shared" ca="1" si="34"/>
        <v>0.15645967303597719</v>
      </c>
      <c r="CA55" s="44">
        <f t="shared" ca="1" si="35"/>
        <v>1</v>
      </c>
      <c r="CB55" s="44" t="str">
        <f ca="1">IF(BV55&lt;&gt;"",VLOOKUP(CA55,'Players Stats'!$C$88:$D$127,2),"")</f>
        <v>Point Guard</v>
      </c>
      <c r="CC55" s="44" t="str">
        <f ca="1">IF(BV55&lt;&gt;"",VLOOKUP(CA55,'Players Stats'!$C$88:$E$127,3),"")</f>
        <v>Dwyane Wade</v>
      </c>
      <c r="CD55" s="27">
        <f t="shared" ca="1" si="36"/>
        <v>0.61956485079743873</v>
      </c>
      <c r="CE55" s="44">
        <f ca="1">IF(BV55&lt;&gt;"",VLOOKUP(Final!CA55-5*(Final!BX55-1),'Players Stats'!$B$136:$J$140,1+BY55),"")</f>
        <v>9.7650000000000001E-2</v>
      </c>
      <c r="CF55" s="44" t="str">
        <f t="shared" ca="1" si="70"/>
        <v>NO</v>
      </c>
      <c r="CG55" s="27">
        <f t="shared" ca="1" si="37"/>
        <v>0.2516262532042175</v>
      </c>
      <c r="CH55" s="44">
        <f ca="1">IF(BV55&lt;&gt;"",IF(CF55="NO",VLOOKUP(CA55,'Players Stats'!$C$88:$I$127,7),""),"")</f>
        <v>5.9523809523809521E-2</v>
      </c>
      <c r="CI55" s="44">
        <f t="shared" ca="1" si="71"/>
        <v>2</v>
      </c>
      <c r="CJ55" s="27">
        <f t="shared" ca="1" si="38"/>
        <v>0.87759617026622427</v>
      </c>
      <c r="CK55" s="44">
        <f ca="1">IF(CF55="NO",VLOOKUP(CA55,'Players Stats'!$C$88:$H$127,7-Final!CI55),"")</f>
        <v>0.52100000000000002</v>
      </c>
      <c r="CL55" s="44">
        <f t="shared" ca="1" si="72"/>
        <v>0</v>
      </c>
      <c r="CM55" s="27">
        <f t="shared" ca="1" si="39"/>
        <v>0.139059410453934</v>
      </c>
      <c r="CN55" s="44" t="str">
        <f ca="1">IF(CM55="","",IF(CM55&lt;=VLOOKUP(CA55,'Players Stats'!$C$88:$L$127,10),"YES","NO"))</f>
        <v>NO</v>
      </c>
      <c r="CO55" s="27" t="str">
        <f t="shared" ca="1" si="40"/>
        <v/>
      </c>
      <c r="CP55" s="44" t="str">
        <f ca="1">IF(CN55="YES",IF(CO55&lt;=VLOOKUP(CA55,'Players Stats'!$C$88:$H$127,6),1,0),"")</f>
        <v/>
      </c>
      <c r="CQ55" s="27" t="str">
        <f t="shared" ca="1" si="41"/>
        <v/>
      </c>
      <c r="CR55" s="44" t="str">
        <f ca="1">IF(AND(CN55="YES",CQ55&lt;&gt;""),IF(CQ55&lt;=VLOOKUP(CA55,'Players Stats'!$C$88:$H$127,6),1,0),"")</f>
        <v/>
      </c>
      <c r="CS55" s="27">
        <f t="shared" ca="1" si="42"/>
        <v>0.35825304935736257</v>
      </c>
      <c r="CT55" s="44" t="str">
        <f ca="1">IF(CS55="","",IF(CS55&lt;=Simulation!$K$7,"YES","NO"))</f>
        <v>NO</v>
      </c>
      <c r="CU55" s="27">
        <f t="shared" ca="1" si="43"/>
        <v>0.66506570659355135</v>
      </c>
      <c r="CV55" s="44">
        <f ca="1">IF(CT55="NO",IF(CU55&lt;=Simulation!$K$9,BX55,BY55),"")</f>
        <v>8</v>
      </c>
      <c r="CX55" s="44">
        <f t="shared" ca="1" si="44"/>
        <v>19</v>
      </c>
      <c r="CY55" s="6" t="str">
        <f t="shared" ca="1" si="45"/>
        <v>-</v>
      </c>
      <c r="CZ55" s="44">
        <f t="shared" ca="1" si="46"/>
        <v>23</v>
      </c>
      <c r="DB55" s="44" t="str">
        <f t="shared" ca="1" si="3"/>
        <v/>
      </c>
      <c r="DC55" s="44" t="str">
        <f t="shared" ca="1" si="3"/>
        <v/>
      </c>
      <c r="DD55" s="44" t="str">
        <f t="shared" ca="1" si="3"/>
        <v/>
      </c>
      <c r="DE55" s="44"/>
      <c r="DF55" s="44">
        <f ca="1">IF(DF54&lt;&gt;"",IF(AND(DF54&lt;60*Simulation!$K$8, DF54+DG55&lt;60*Simulation!$K$8),DF54+DG55,""),"")</f>
        <v>677</v>
      </c>
      <c r="DG55" s="44">
        <f ca="1">IF(DF54&lt;&gt;"",IF(AND(EF54&lt;&gt;"", DH54=EF54),RANDBETWEEN(Simulation!$N$6,Simulation!$P$6),RANDBETWEEN(Simulation!$N$5,Simulation!$P$5)),"")</f>
        <v>1</v>
      </c>
      <c r="DH55" s="44">
        <f t="shared" ca="1" si="73"/>
        <v>1</v>
      </c>
      <c r="DI55" s="44">
        <f t="shared" ca="1" si="47"/>
        <v>8</v>
      </c>
      <c r="DJ55" s="27">
        <f t="shared" ca="1" si="48"/>
        <v>0.18361215268836217</v>
      </c>
      <c r="DK55" s="44">
        <f t="shared" ca="1" si="49"/>
        <v>1</v>
      </c>
      <c r="DL55" s="44" t="str">
        <f ca="1">IF(DF55&lt;&gt;"",VLOOKUP(DK55,'Players Stats'!$C$88:$D$127,2),"")</f>
        <v>Point Guard</v>
      </c>
      <c r="DM55" s="44" t="str">
        <f ca="1">IF(DF55&lt;&gt;"",VLOOKUP(DK55,'Players Stats'!$C$88:$E$127,3),"")</f>
        <v>Dwyane Wade</v>
      </c>
      <c r="DN55" s="27">
        <f t="shared" ca="1" si="50"/>
        <v>0.13215043207416843</v>
      </c>
      <c r="DO55" s="44">
        <f ca="1">IF(DF55&lt;&gt;"",VLOOKUP(Final!DK55-5*(Final!DH55-1),'Players Stats'!$B$136:$J$140,1+DI55),"")</f>
        <v>9.7650000000000001E-2</v>
      </c>
      <c r="DP55" s="44" t="str">
        <f t="shared" ca="1" si="74"/>
        <v>NO</v>
      </c>
      <c r="DQ55" s="27">
        <f t="shared" ca="1" si="51"/>
        <v>0.79052675814862783</v>
      </c>
      <c r="DR55" s="44">
        <f ca="1">IF(DF55&lt;&gt;"",IF(DP55="NO",VLOOKUP(DK55,'Players Stats'!$C$88:$I$127,7),""),"")</f>
        <v>5.9523809523809521E-2</v>
      </c>
      <c r="DS55" s="44">
        <f t="shared" ca="1" si="75"/>
        <v>2</v>
      </c>
      <c r="DT55" s="27">
        <f t="shared" ca="1" si="52"/>
        <v>0.36463891120433911</v>
      </c>
      <c r="DU55" s="44">
        <f ca="1">IF(DP55="NO",VLOOKUP(DK55,'Players Stats'!$C$88:$H$127,7-Final!DS55),"")</f>
        <v>0.52100000000000002</v>
      </c>
      <c r="DV55" s="44">
        <f t="shared" ca="1" si="76"/>
        <v>2</v>
      </c>
      <c r="DW55" s="27">
        <f t="shared" ca="1" si="53"/>
        <v>0.77210488649016717</v>
      </c>
      <c r="DX55" s="44" t="str">
        <f ca="1">IF(DW55="","",IF(DW55&lt;=VLOOKUP(DK55,'Players Stats'!$C$88:$L$127,10),"YES","NO"))</f>
        <v>NO</v>
      </c>
      <c r="DY55" s="27" t="str">
        <f t="shared" ca="1" si="54"/>
        <v/>
      </c>
      <c r="DZ55" s="44" t="str">
        <f ca="1">IF(DX55="YES",IF(DY55&lt;=VLOOKUP(DK55,'Players Stats'!$C$88:$H$127,6),1,0),"")</f>
        <v/>
      </c>
      <c r="EA55" s="27" t="str">
        <f t="shared" ca="1" si="55"/>
        <v/>
      </c>
      <c r="EB55" s="44" t="str">
        <f ca="1">IF(AND(DX55="YES",EA55&lt;&gt;""),IF(EA55&lt;=VLOOKUP(DK55,'Players Stats'!$C$88:$H$127,6),1,0),"")</f>
        <v/>
      </c>
      <c r="EC55" s="27" t="str">
        <f t="shared" ca="1" si="56"/>
        <v/>
      </c>
      <c r="ED55" s="44" t="str">
        <f ca="1">IF(EC55="","",IF(EC55&lt;=Simulation!$K$7,"YES","NO"))</f>
        <v/>
      </c>
      <c r="EE55" s="27" t="str">
        <f t="shared" ca="1" si="57"/>
        <v/>
      </c>
      <c r="EF55" s="44" t="str">
        <f ca="1">IF(ED55="NO",IF(EE55&lt;=Simulation!$K$9,DH55,DI55),"")</f>
        <v/>
      </c>
      <c r="EH55" s="44">
        <f t="shared" ca="1" si="58"/>
        <v>23</v>
      </c>
      <c r="EI55" s="6" t="str">
        <f t="shared" ca="1" si="59"/>
        <v>-</v>
      </c>
      <c r="EJ55" s="44">
        <f t="shared" ca="1" si="60"/>
        <v>16</v>
      </c>
      <c r="EL55" s="44" t="str">
        <f t="shared" ca="1" si="4"/>
        <v/>
      </c>
      <c r="EM55" s="44" t="str">
        <f t="shared" ca="1" si="4"/>
        <v/>
      </c>
      <c r="EN55" s="44" t="str">
        <f t="shared" ca="1" si="4"/>
        <v/>
      </c>
    </row>
    <row r="56" spans="2:144">
      <c r="B56" s="44">
        <f ca="1">IF(B55&lt;&gt;"",IF(AND(B55&lt;60*Simulation!$K$8, B55+C56&lt;60*Simulation!$K$8),B55+C56,""),"")</f>
        <v>734</v>
      </c>
      <c r="C56" s="44">
        <f ca="1">IF(B55&lt;&gt;"",IF(AND(AB55&lt;&gt;"", D55=AB55),RANDBETWEEN(Simulation!$N$6,Simulation!$P$6),RANDBETWEEN(Simulation!$N$5,Simulation!$P$5)),"")</f>
        <v>13</v>
      </c>
      <c r="D56" s="44">
        <f t="shared" ca="1" si="61"/>
        <v>8</v>
      </c>
      <c r="E56" s="44">
        <f t="shared" ca="1" si="5"/>
        <v>1</v>
      </c>
      <c r="F56" s="27">
        <f t="shared" ca="1" si="6"/>
        <v>0.72632354380283548</v>
      </c>
      <c r="G56" s="44">
        <f t="shared" ca="1" si="7"/>
        <v>39</v>
      </c>
      <c r="H56" s="44" t="str">
        <f ca="1">IF(B56&lt;&gt;"",VLOOKUP(G56,'Players Stats'!$C$88:$D$127,2),"")</f>
        <v>Power Forward</v>
      </c>
      <c r="I56" s="44" t="str">
        <f ca="1">IF(B56&lt;&gt;"",VLOOKUP(G56,'Players Stats'!$C$88:$E$127,3),"")</f>
        <v>Tim Duncan</v>
      </c>
      <c r="J56" s="27">
        <f t="shared" ca="1" si="8"/>
        <v>0.50581786400989059</v>
      </c>
      <c r="K56" s="44">
        <f ca="1">IF(B56&lt;&gt;"",VLOOKUP(Final!G56-5*(Final!D56-1),'Players Stats'!$B$136:$J$140,1+E56),"")</f>
        <v>6.59E-2</v>
      </c>
      <c r="L56" s="44" t="str">
        <f t="shared" ca="1" si="62"/>
        <v>NO</v>
      </c>
      <c r="M56" s="27">
        <f t="shared" ca="1" si="9"/>
        <v>0.37468153297646423</v>
      </c>
      <c r="N56" s="44">
        <f ca="1">IF(B56&lt;&gt;"",IF(L56="NO",VLOOKUP(G56,'Players Stats'!$C$88:$I$127,7),""),"")</f>
        <v>7.0422535211267616E-3</v>
      </c>
      <c r="O56" s="44">
        <f t="shared" ca="1" si="63"/>
        <v>2</v>
      </c>
      <c r="P56" s="27">
        <f t="shared" ca="1" si="10"/>
        <v>3.2437986520811091E-2</v>
      </c>
      <c r="Q56" s="44">
        <f ca="1">IF(L56="NO",VLOOKUP(G56,'Players Stats'!$C$88:$H$127,7-Final!O56),"")</f>
        <v>0.502</v>
      </c>
      <c r="R56" s="44">
        <f t="shared" ca="1" si="64"/>
        <v>2</v>
      </c>
      <c r="S56" s="27">
        <f t="shared" ca="1" si="11"/>
        <v>0.63654943887867999</v>
      </c>
      <c r="T56" s="44" t="str">
        <f ca="1">IF(S56="","",IF(S56&lt;=VLOOKUP(G56,'Players Stats'!$C$88:$L$127,10),"YES","NO"))</f>
        <v>NO</v>
      </c>
      <c r="U56" s="27" t="str">
        <f t="shared" ca="1" si="12"/>
        <v/>
      </c>
      <c r="V56" s="44" t="str">
        <f ca="1">IF(T56="YES",IF(U56&lt;=VLOOKUP(G56,'Players Stats'!$C$88:$H$127,6),1,0),"")</f>
        <v/>
      </c>
      <c r="W56" s="27" t="str">
        <f t="shared" ca="1" si="13"/>
        <v/>
      </c>
      <c r="X56" s="44" t="str">
        <f ca="1">IF(AND(T56="YES",W56&lt;&gt;""),IF(W56&lt;=VLOOKUP(G56,'Players Stats'!$C$88:$H$127,6),1,0),"")</f>
        <v/>
      </c>
      <c r="Y56" s="27" t="str">
        <f t="shared" ca="1" si="14"/>
        <v/>
      </c>
      <c r="Z56" s="44" t="str">
        <f ca="1">IF(Y56="","",IF(Y56&lt;=Simulation!$K$7,"YES","NO"))</f>
        <v/>
      </c>
      <c r="AA56" s="27" t="str">
        <f t="shared" ca="1" si="15"/>
        <v/>
      </c>
      <c r="AB56" s="44" t="str">
        <f ca="1">IF(Z56="NO",IF(AA56&lt;=Simulation!$K$9,D56,E56),"")</f>
        <v/>
      </c>
      <c r="AD56" s="44">
        <f t="shared" ca="1" si="16"/>
        <v>23</v>
      </c>
      <c r="AE56" s="6" t="str">
        <f t="shared" ca="1" si="17"/>
        <v>-</v>
      </c>
      <c r="AF56" s="44">
        <f t="shared" ca="1" si="18"/>
        <v>18</v>
      </c>
      <c r="AH56" s="44" t="str">
        <f t="shared" ca="1" si="77"/>
        <v/>
      </c>
      <c r="AI56" s="44" t="str">
        <f t="shared" ca="1" si="77"/>
        <v/>
      </c>
      <c r="AJ56" s="44" t="str">
        <f t="shared" ca="1" si="77"/>
        <v/>
      </c>
      <c r="AL56" s="44">
        <f ca="1">IF(AL55&lt;&gt;"",IF(AND(AL55&lt;60*Simulation!$K$8, AL55+AM56&lt;60*Simulation!$K$8),AL55+AM56,""),"")</f>
        <v>699</v>
      </c>
      <c r="AM56" s="44">
        <f ca="1">IF(AL55&lt;&gt;"",IF(AND(BL55&lt;&gt;"", AN55=BL55),RANDBETWEEN(Simulation!$N$6,Simulation!$P$6),RANDBETWEEN(Simulation!$N$5,Simulation!$P$5)),"")</f>
        <v>16</v>
      </c>
      <c r="AN56" s="44">
        <f t="shared" ca="1" si="65"/>
        <v>8</v>
      </c>
      <c r="AO56" s="44">
        <f t="shared" ca="1" si="19"/>
        <v>1</v>
      </c>
      <c r="AP56" s="27">
        <f t="shared" ca="1" si="20"/>
        <v>4.0357604146725512E-2</v>
      </c>
      <c r="AQ56" s="44">
        <f t="shared" ca="1" si="21"/>
        <v>36</v>
      </c>
      <c r="AR56" s="44" t="str">
        <f ca="1">IF(AL56&lt;&gt;"",VLOOKUP(AQ56,'Players Stats'!$C$88:$D$127,2),"")</f>
        <v>Point Guard</v>
      </c>
      <c r="AS56" s="44" t="str">
        <f ca="1">IF(AL56&lt;&gt;"",VLOOKUP(AQ56,'Players Stats'!$C$88:$E$127,3),"")</f>
        <v>Danny Green</v>
      </c>
      <c r="AT56" s="27">
        <f t="shared" ca="1" si="22"/>
        <v>0.63849970835646053</v>
      </c>
      <c r="AU56" s="44">
        <f ca="1">IF(AL56&lt;&gt;"",VLOOKUP(Final!AQ56-5*(Final!AN56-1),'Players Stats'!$B$136:$J$140,1+AO56),"")</f>
        <v>0.13875000000000001</v>
      </c>
      <c r="AV56" s="44" t="str">
        <f t="shared" ca="1" si="66"/>
        <v>NO</v>
      </c>
      <c r="AW56" s="27">
        <f t="shared" ca="1" si="23"/>
        <v>0.5560111074743882</v>
      </c>
      <c r="AX56" s="44">
        <f ca="1">IF(AL56&lt;&gt;"",IF(AV56="NO",VLOOKUP(AQ56,'Players Stats'!$C$88:$I$127,7),""),"")</f>
        <v>0.38518518518518519</v>
      </c>
      <c r="AY56" s="44">
        <f t="shared" ca="1" si="67"/>
        <v>2</v>
      </c>
      <c r="AZ56" s="27">
        <f t="shared" ca="1" si="24"/>
        <v>0.38411060984724588</v>
      </c>
      <c r="BA56" s="44">
        <f ca="1">IF(AV56="NO",VLOOKUP(AQ56,'Players Stats'!$C$88:$H$127,7-Final!AY56),"")</f>
        <v>0.44800000000000001</v>
      </c>
      <c r="BB56" s="44">
        <f t="shared" ca="1" si="68"/>
        <v>2</v>
      </c>
      <c r="BC56" s="27">
        <f t="shared" ca="1" si="25"/>
        <v>0.73962385728321911</v>
      </c>
      <c r="BD56" s="44" t="str">
        <f ca="1">IF(BC56="","",IF(BC56&lt;=VLOOKUP(AQ56,'Players Stats'!$C$88:$L$127,10),"YES","NO"))</f>
        <v>NO</v>
      </c>
      <c r="BE56" s="27" t="str">
        <f t="shared" ca="1" si="26"/>
        <v/>
      </c>
      <c r="BF56" s="44" t="str">
        <f ca="1">IF(BD56="YES",IF(BE56&lt;=VLOOKUP(AQ56,'Players Stats'!$C$88:$H$127,6),1,0),"")</f>
        <v/>
      </c>
      <c r="BG56" s="27" t="str">
        <f t="shared" ca="1" si="27"/>
        <v/>
      </c>
      <c r="BH56" s="44" t="str">
        <f ca="1">IF(AND(BD56="YES",BG56&lt;&gt;""),IF(BG56&lt;=VLOOKUP(AQ56,'Players Stats'!$C$88:$H$127,6),1,0),"")</f>
        <v/>
      </c>
      <c r="BI56" s="27" t="str">
        <f t="shared" ca="1" si="28"/>
        <v/>
      </c>
      <c r="BJ56" s="44" t="str">
        <f ca="1">IF(BI56="","",IF(BI56&lt;=Simulation!$K$7,"YES","NO"))</f>
        <v/>
      </c>
      <c r="BK56" s="27" t="str">
        <f t="shared" ca="1" si="29"/>
        <v/>
      </c>
      <c r="BL56" s="44" t="str">
        <f ca="1">IF(BJ56="NO",IF(BK56&lt;=Simulation!$K$9,AN56,AO56),"")</f>
        <v/>
      </c>
      <c r="BN56" s="44">
        <f t="shared" ca="1" si="30"/>
        <v>34</v>
      </c>
      <c r="BO56" s="6" t="str">
        <f t="shared" ca="1" si="31"/>
        <v>-</v>
      </c>
      <c r="BP56" s="44">
        <f t="shared" ca="1" si="32"/>
        <v>18</v>
      </c>
      <c r="BR56" s="44" t="str">
        <f t="shared" ca="1" si="2"/>
        <v/>
      </c>
      <c r="BS56" s="44" t="str">
        <f t="shared" ca="1" si="2"/>
        <v/>
      </c>
      <c r="BT56" s="44" t="str">
        <f t="shared" ca="1" si="2"/>
        <v/>
      </c>
      <c r="BU56" s="44"/>
      <c r="BV56" s="44">
        <f ca="1">IF(BV55&lt;&gt;"",IF(AND(BV55&lt;60*Simulation!$K$8, BV55+BW56&lt;60*Simulation!$K$8),BV55+BW56,""),"")</f>
        <v>718</v>
      </c>
      <c r="BW56" s="44">
        <f ca="1">IF(BV55&lt;&gt;"",IF(AND(CV55&lt;&gt;"", BX55=CV55),RANDBETWEEN(Simulation!$N$6,Simulation!$P$6),RANDBETWEEN(Simulation!$N$5,Simulation!$P$5)),"")</f>
        <v>13</v>
      </c>
      <c r="BX56" s="44">
        <f t="shared" ca="1" si="69"/>
        <v>8</v>
      </c>
      <c r="BY56" s="44">
        <f t="shared" ca="1" si="33"/>
        <v>1</v>
      </c>
      <c r="BZ56" s="27">
        <f t="shared" ca="1" si="34"/>
        <v>0.53964372780940228</v>
      </c>
      <c r="CA56" s="44">
        <f t="shared" ca="1" si="35"/>
        <v>38</v>
      </c>
      <c r="CB56" s="44" t="str">
        <f ca="1">IF(BV56&lt;&gt;"",VLOOKUP(CA56,'Players Stats'!$C$88:$D$127,2),"")</f>
        <v>Small Forward</v>
      </c>
      <c r="CC56" s="44" t="str">
        <f ca="1">IF(BV56&lt;&gt;"",VLOOKUP(CA56,'Players Stats'!$C$88:$E$127,3),"")</f>
        <v>Kawhi Leonard</v>
      </c>
      <c r="CD56" s="27">
        <f t="shared" ca="1" si="36"/>
        <v>0.22210424588421451</v>
      </c>
      <c r="CE56" s="44">
        <f ca="1">IF(BV56&lt;&gt;"",VLOOKUP(Final!CA56-5*(Final!BX56-1),'Players Stats'!$B$136:$J$140,1+BY56),"")</f>
        <v>0.12745000000000001</v>
      </c>
      <c r="CF56" s="44" t="str">
        <f t="shared" ca="1" si="70"/>
        <v>NO</v>
      </c>
      <c r="CG56" s="27">
        <f t="shared" ca="1" si="37"/>
        <v>0.63051459138905597</v>
      </c>
      <c r="CH56" s="44">
        <f ca="1">IF(BV56&lt;&gt;"",IF(CF56="NO",VLOOKUP(CA56,'Players Stats'!$C$88:$I$127,7),""),"")</f>
        <v>0.24793388429752067</v>
      </c>
      <c r="CI56" s="44">
        <f t="shared" ca="1" si="71"/>
        <v>2</v>
      </c>
      <c r="CJ56" s="27">
        <f t="shared" ca="1" si="38"/>
        <v>0.65627040887771082</v>
      </c>
      <c r="CK56" s="44">
        <f ca="1">IF(CF56="NO",VLOOKUP(CA56,'Players Stats'!$C$88:$H$127,7-Final!CI56),"")</f>
        <v>0.49399999999999999</v>
      </c>
      <c r="CL56" s="44">
        <f t="shared" ca="1" si="72"/>
        <v>0</v>
      </c>
      <c r="CM56" s="27">
        <f t="shared" ca="1" si="39"/>
        <v>0.92488622417087762</v>
      </c>
      <c r="CN56" s="44" t="str">
        <f ca="1">IF(CM56="","",IF(CM56&lt;=VLOOKUP(CA56,'Players Stats'!$C$88:$L$127,10),"YES","NO"))</f>
        <v>NO</v>
      </c>
      <c r="CO56" s="27" t="str">
        <f t="shared" ca="1" si="40"/>
        <v/>
      </c>
      <c r="CP56" s="44" t="str">
        <f ca="1">IF(CN56="YES",IF(CO56&lt;=VLOOKUP(CA56,'Players Stats'!$C$88:$H$127,6),1,0),"")</f>
        <v/>
      </c>
      <c r="CQ56" s="27" t="str">
        <f t="shared" ca="1" si="41"/>
        <v/>
      </c>
      <c r="CR56" s="44" t="str">
        <f ca="1">IF(AND(CN56="YES",CQ56&lt;&gt;""),IF(CQ56&lt;=VLOOKUP(CA56,'Players Stats'!$C$88:$H$127,6),1,0),"")</f>
        <v/>
      </c>
      <c r="CS56" s="27">
        <f t="shared" ca="1" si="42"/>
        <v>0.32810316447096033</v>
      </c>
      <c r="CT56" s="44" t="str">
        <f ca="1">IF(CS56="","",IF(CS56&lt;=Simulation!$K$7,"YES","NO"))</f>
        <v>NO</v>
      </c>
      <c r="CU56" s="27">
        <f t="shared" ca="1" si="43"/>
        <v>0.16526071217288762</v>
      </c>
      <c r="CV56" s="44">
        <f ca="1">IF(CT56="NO",IF(CU56&lt;=Simulation!$K$9,BX56,BY56),"")</f>
        <v>8</v>
      </c>
      <c r="CX56" s="44">
        <f t="shared" ca="1" si="44"/>
        <v>19</v>
      </c>
      <c r="CY56" s="6" t="str">
        <f t="shared" ca="1" si="45"/>
        <v>-</v>
      </c>
      <c r="CZ56" s="44">
        <f t="shared" ca="1" si="46"/>
        <v>23</v>
      </c>
      <c r="DB56" s="44" t="str">
        <f t="shared" ca="1" si="3"/>
        <v/>
      </c>
      <c r="DC56" s="44" t="str">
        <f t="shared" ca="1" si="3"/>
        <v/>
      </c>
      <c r="DD56" s="44" t="str">
        <f t="shared" ca="1" si="3"/>
        <v/>
      </c>
      <c r="DE56" s="44"/>
      <c r="DF56" s="44">
        <f ca="1">IF(DF55&lt;&gt;"",IF(AND(DF55&lt;60*Simulation!$K$8, DF55+DG56&lt;60*Simulation!$K$8),DF55+DG56,""),"")</f>
        <v>692</v>
      </c>
      <c r="DG56" s="44">
        <f ca="1">IF(DF55&lt;&gt;"",IF(AND(EF55&lt;&gt;"", DH55=EF55),RANDBETWEEN(Simulation!$N$6,Simulation!$P$6),RANDBETWEEN(Simulation!$N$5,Simulation!$P$5)),"")</f>
        <v>15</v>
      </c>
      <c r="DH56" s="44">
        <f t="shared" ca="1" si="73"/>
        <v>8</v>
      </c>
      <c r="DI56" s="44">
        <f t="shared" ca="1" si="47"/>
        <v>1</v>
      </c>
      <c r="DJ56" s="27">
        <f t="shared" ca="1" si="48"/>
        <v>0.18025934778415342</v>
      </c>
      <c r="DK56" s="44">
        <f t="shared" ca="1" si="49"/>
        <v>36</v>
      </c>
      <c r="DL56" s="44" t="str">
        <f ca="1">IF(DF56&lt;&gt;"",VLOOKUP(DK56,'Players Stats'!$C$88:$D$127,2),"")</f>
        <v>Point Guard</v>
      </c>
      <c r="DM56" s="44" t="str">
        <f ca="1">IF(DF56&lt;&gt;"",VLOOKUP(DK56,'Players Stats'!$C$88:$E$127,3),"")</f>
        <v>Danny Green</v>
      </c>
      <c r="DN56" s="27">
        <f t="shared" ca="1" si="50"/>
        <v>0.39140645922268946</v>
      </c>
      <c r="DO56" s="44">
        <f ca="1">IF(DF56&lt;&gt;"",VLOOKUP(Final!DK56-5*(Final!DH56-1),'Players Stats'!$B$136:$J$140,1+DI56),"")</f>
        <v>0.13875000000000001</v>
      </c>
      <c r="DP56" s="44" t="str">
        <f t="shared" ca="1" si="74"/>
        <v>NO</v>
      </c>
      <c r="DQ56" s="27">
        <f t="shared" ca="1" si="51"/>
        <v>0.46896302007042345</v>
      </c>
      <c r="DR56" s="44">
        <f ca="1">IF(DF56&lt;&gt;"",IF(DP56="NO",VLOOKUP(DK56,'Players Stats'!$C$88:$I$127,7),""),"")</f>
        <v>0.38518518518518519</v>
      </c>
      <c r="DS56" s="44">
        <f t="shared" ca="1" si="75"/>
        <v>2</v>
      </c>
      <c r="DT56" s="27">
        <f t="shared" ca="1" si="52"/>
        <v>0.73436927241298666</v>
      </c>
      <c r="DU56" s="44">
        <f ca="1">IF(DP56="NO",VLOOKUP(DK56,'Players Stats'!$C$88:$H$127,7-Final!DS56),"")</f>
        <v>0.44800000000000001</v>
      </c>
      <c r="DV56" s="44">
        <f t="shared" ca="1" si="76"/>
        <v>0</v>
      </c>
      <c r="DW56" s="27">
        <f t="shared" ca="1" si="53"/>
        <v>0.44010438076439939</v>
      </c>
      <c r="DX56" s="44" t="str">
        <f ca="1">IF(DW56="","",IF(DW56&lt;=VLOOKUP(DK56,'Players Stats'!$C$88:$L$127,10),"YES","NO"))</f>
        <v>NO</v>
      </c>
      <c r="DY56" s="27" t="str">
        <f t="shared" ca="1" si="54"/>
        <v/>
      </c>
      <c r="DZ56" s="44" t="str">
        <f ca="1">IF(DX56="YES",IF(DY56&lt;=VLOOKUP(DK56,'Players Stats'!$C$88:$H$127,6),1,0),"")</f>
        <v/>
      </c>
      <c r="EA56" s="27" t="str">
        <f t="shared" ca="1" si="55"/>
        <v/>
      </c>
      <c r="EB56" s="44" t="str">
        <f ca="1">IF(AND(DX56="YES",EA56&lt;&gt;""),IF(EA56&lt;=VLOOKUP(DK56,'Players Stats'!$C$88:$H$127,6),1,0),"")</f>
        <v/>
      </c>
      <c r="EC56" s="27">
        <f t="shared" ca="1" si="56"/>
        <v>0.74300665810636501</v>
      </c>
      <c r="ED56" s="44" t="str">
        <f ca="1">IF(EC56="","",IF(EC56&lt;=Simulation!$K$7,"YES","NO"))</f>
        <v>NO</v>
      </c>
      <c r="EE56" s="27">
        <f t="shared" ca="1" si="57"/>
        <v>0.5046012976403329</v>
      </c>
      <c r="EF56" s="44">
        <f ca="1">IF(ED56="NO",IF(EE56&lt;=Simulation!$K$9,DH56,DI56),"")</f>
        <v>1</v>
      </c>
      <c r="EH56" s="44">
        <f t="shared" ca="1" si="58"/>
        <v>23</v>
      </c>
      <c r="EI56" s="6" t="str">
        <f t="shared" ca="1" si="59"/>
        <v>-</v>
      </c>
      <c r="EJ56" s="44">
        <f t="shared" ca="1" si="60"/>
        <v>16</v>
      </c>
      <c r="EL56" s="44" t="str">
        <f t="shared" ca="1" si="4"/>
        <v/>
      </c>
      <c r="EM56" s="44" t="str">
        <f t="shared" ca="1" si="4"/>
        <v/>
      </c>
      <c r="EN56" s="44" t="str">
        <f t="shared" ca="1" si="4"/>
        <v/>
      </c>
    </row>
    <row r="57" spans="2:144">
      <c r="B57" s="44">
        <f ca="1">IF(B56&lt;&gt;"",IF(AND(B56&lt;60*Simulation!$K$8, B56+C57&lt;60*Simulation!$K$8),B56+C57,""),"")</f>
        <v>751</v>
      </c>
      <c r="C57" s="44">
        <f ca="1">IF(B56&lt;&gt;"",IF(AND(AB56&lt;&gt;"", D56=AB56),RANDBETWEEN(Simulation!$N$6,Simulation!$P$6),RANDBETWEEN(Simulation!$N$5,Simulation!$P$5)),"")</f>
        <v>17</v>
      </c>
      <c r="D57" s="44">
        <f t="shared" ca="1" si="61"/>
        <v>1</v>
      </c>
      <c r="E57" s="44">
        <f t="shared" ca="1" si="5"/>
        <v>8</v>
      </c>
      <c r="F57" s="27">
        <f t="shared" ca="1" si="6"/>
        <v>0.80222088401199598</v>
      </c>
      <c r="G57" s="44">
        <f t="shared" ca="1" si="7"/>
        <v>5</v>
      </c>
      <c r="H57" s="44" t="str">
        <f ca="1">IF(B57&lt;&gt;"",VLOOKUP(G57,'Players Stats'!$C$88:$D$127,2),"")</f>
        <v>Center</v>
      </c>
      <c r="I57" s="44" t="str">
        <f ca="1">IF(B57&lt;&gt;"",VLOOKUP(G57,'Players Stats'!$C$88:$E$127,3),"")</f>
        <v>Chris Bosh</v>
      </c>
      <c r="J57" s="27">
        <f t="shared" ca="1" si="8"/>
        <v>0.21187668582068375</v>
      </c>
      <c r="K57" s="44">
        <f ca="1">IF(B57&lt;&gt;"",VLOOKUP(Final!G57-5*(Final!D57-1),'Players Stats'!$B$136:$J$140,1+E57),"")</f>
        <v>9.6400000000000013E-2</v>
      </c>
      <c r="L57" s="44" t="str">
        <f t="shared" ca="1" si="62"/>
        <v>NO</v>
      </c>
      <c r="M57" s="27">
        <f t="shared" ca="1" si="9"/>
        <v>0.70930264737033966</v>
      </c>
      <c r="N57" s="44">
        <f ca="1">IF(B57&lt;&gt;"",IF(L57="NO",VLOOKUP(G57,'Players Stats'!$C$88:$I$127,7),""),"")</f>
        <v>7.5187969924812026E-2</v>
      </c>
      <c r="O57" s="44">
        <f t="shared" ca="1" si="63"/>
        <v>2</v>
      </c>
      <c r="P57" s="27">
        <f t="shared" ca="1" si="10"/>
        <v>0.77795139567259153</v>
      </c>
      <c r="Q57" s="44">
        <f ca="1">IF(L57="NO",VLOOKUP(G57,'Players Stats'!$C$88:$H$127,7-Final!O57),"")</f>
        <v>0.53500000000000003</v>
      </c>
      <c r="R57" s="44">
        <f t="shared" ca="1" si="64"/>
        <v>0</v>
      </c>
      <c r="S57" s="27">
        <f t="shared" ca="1" si="11"/>
        <v>0.70340013512316102</v>
      </c>
      <c r="T57" s="44" t="str">
        <f ca="1">IF(S57="","",IF(S57&lt;=VLOOKUP(G57,'Players Stats'!$C$88:$L$127,10),"YES","NO"))</f>
        <v>NO</v>
      </c>
      <c r="U57" s="27" t="str">
        <f t="shared" ca="1" si="12"/>
        <v/>
      </c>
      <c r="V57" s="44" t="str">
        <f ca="1">IF(T57="YES",IF(U57&lt;=VLOOKUP(G57,'Players Stats'!$C$88:$H$127,6),1,0),"")</f>
        <v/>
      </c>
      <c r="W57" s="27" t="str">
        <f t="shared" ca="1" si="13"/>
        <v/>
      </c>
      <c r="X57" s="44" t="str">
        <f ca="1">IF(AND(T57="YES",W57&lt;&gt;""),IF(W57&lt;=VLOOKUP(G57,'Players Stats'!$C$88:$H$127,6),1,0),"")</f>
        <v/>
      </c>
      <c r="Y57" s="27">
        <f t="shared" ca="1" si="14"/>
        <v>0.48591016999317338</v>
      </c>
      <c r="Z57" s="44" t="str">
        <f ca="1">IF(Y57="","",IF(Y57&lt;=Simulation!$K$7,"YES","NO"))</f>
        <v>NO</v>
      </c>
      <c r="AA57" s="27">
        <f t="shared" ca="1" si="15"/>
        <v>0.82814318499821404</v>
      </c>
      <c r="AB57" s="44">
        <f ca="1">IF(Z57="NO",IF(AA57&lt;=Simulation!$K$9,D57,E57),"")</f>
        <v>8</v>
      </c>
      <c r="AD57" s="44">
        <f t="shared" ca="1" si="16"/>
        <v>23</v>
      </c>
      <c r="AE57" s="6" t="str">
        <f t="shared" ca="1" si="17"/>
        <v>-</v>
      </c>
      <c r="AF57" s="44">
        <f t="shared" ca="1" si="18"/>
        <v>18</v>
      </c>
      <c r="AH57" s="44" t="str">
        <f t="shared" ca="1" si="77"/>
        <v/>
      </c>
      <c r="AI57" s="44" t="str">
        <f t="shared" ca="1" si="77"/>
        <v/>
      </c>
      <c r="AJ57" s="44" t="str">
        <f t="shared" ca="1" si="77"/>
        <v/>
      </c>
      <c r="AL57" s="44">
        <f ca="1">IF(AL56&lt;&gt;"",IF(AND(AL56&lt;60*Simulation!$K$8, AL56+AM57&lt;60*Simulation!$K$8),AL56+AM57,""),"")</f>
        <v>717</v>
      </c>
      <c r="AM57" s="44">
        <f ca="1">IF(AL56&lt;&gt;"",IF(AND(BL56&lt;&gt;"", AN56=BL56),RANDBETWEEN(Simulation!$N$6,Simulation!$P$6),RANDBETWEEN(Simulation!$N$5,Simulation!$P$5)),"")</f>
        <v>18</v>
      </c>
      <c r="AN57" s="44">
        <f t="shared" ca="1" si="65"/>
        <v>1</v>
      </c>
      <c r="AO57" s="44">
        <f t="shared" ca="1" si="19"/>
        <v>8</v>
      </c>
      <c r="AP57" s="27">
        <f t="shared" ca="1" si="20"/>
        <v>0.13187155744491708</v>
      </c>
      <c r="AQ57" s="44">
        <f t="shared" ca="1" si="21"/>
        <v>1</v>
      </c>
      <c r="AR57" s="44" t="str">
        <f ca="1">IF(AL57&lt;&gt;"",VLOOKUP(AQ57,'Players Stats'!$C$88:$D$127,2),"")</f>
        <v>Point Guard</v>
      </c>
      <c r="AS57" s="44" t="str">
        <f ca="1">IF(AL57&lt;&gt;"",VLOOKUP(AQ57,'Players Stats'!$C$88:$E$127,3),"")</f>
        <v>Dwyane Wade</v>
      </c>
      <c r="AT57" s="27">
        <f t="shared" ca="1" si="22"/>
        <v>0.33753773207538196</v>
      </c>
      <c r="AU57" s="44">
        <f ca="1">IF(AL57&lt;&gt;"",VLOOKUP(Final!AQ57-5*(Final!AN57-1),'Players Stats'!$B$136:$J$140,1+AO57),"")</f>
        <v>9.7650000000000001E-2</v>
      </c>
      <c r="AV57" s="44" t="str">
        <f t="shared" ca="1" si="66"/>
        <v>NO</v>
      </c>
      <c r="AW57" s="27">
        <f t="shared" ca="1" si="23"/>
        <v>0.57590590730755087</v>
      </c>
      <c r="AX57" s="44">
        <f ca="1">IF(AL57&lt;&gt;"",IF(AV57="NO",VLOOKUP(AQ57,'Players Stats'!$C$88:$I$127,7),""),"")</f>
        <v>5.9523809523809521E-2</v>
      </c>
      <c r="AY57" s="44">
        <f t="shared" ca="1" si="67"/>
        <v>2</v>
      </c>
      <c r="AZ57" s="27">
        <f t="shared" ca="1" si="24"/>
        <v>0.24297753828224367</v>
      </c>
      <c r="BA57" s="44">
        <f ca="1">IF(AV57="NO",VLOOKUP(AQ57,'Players Stats'!$C$88:$H$127,7-Final!AY57),"")</f>
        <v>0.52100000000000002</v>
      </c>
      <c r="BB57" s="44">
        <f t="shared" ca="1" si="68"/>
        <v>2</v>
      </c>
      <c r="BC57" s="27">
        <f t="shared" ca="1" si="25"/>
        <v>0.63657419534676851</v>
      </c>
      <c r="BD57" s="44" t="str">
        <f ca="1">IF(BC57="","",IF(BC57&lt;=VLOOKUP(AQ57,'Players Stats'!$C$88:$L$127,10),"YES","NO"))</f>
        <v>NO</v>
      </c>
      <c r="BE57" s="27" t="str">
        <f t="shared" ca="1" si="26"/>
        <v/>
      </c>
      <c r="BF57" s="44" t="str">
        <f ca="1">IF(BD57="YES",IF(BE57&lt;=VLOOKUP(AQ57,'Players Stats'!$C$88:$H$127,6),1,0),"")</f>
        <v/>
      </c>
      <c r="BG57" s="27" t="str">
        <f t="shared" ca="1" si="27"/>
        <v/>
      </c>
      <c r="BH57" s="44" t="str">
        <f ca="1">IF(AND(BD57="YES",BG57&lt;&gt;""),IF(BG57&lt;=VLOOKUP(AQ57,'Players Stats'!$C$88:$H$127,6),1,0),"")</f>
        <v/>
      </c>
      <c r="BI57" s="27" t="str">
        <f t="shared" ca="1" si="28"/>
        <v/>
      </c>
      <c r="BJ57" s="44" t="str">
        <f ca="1">IF(BI57="","",IF(BI57&lt;=Simulation!$K$7,"YES","NO"))</f>
        <v/>
      </c>
      <c r="BK57" s="27" t="str">
        <f t="shared" ca="1" si="29"/>
        <v/>
      </c>
      <c r="BL57" s="44" t="str">
        <f ca="1">IF(BJ57="NO",IF(BK57&lt;=Simulation!$K$9,AN57,AO57),"")</f>
        <v/>
      </c>
      <c r="BN57" s="44">
        <f t="shared" ca="1" si="30"/>
        <v>36</v>
      </c>
      <c r="BO57" s="6" t="str">
        <f t="shared" ca="1" si="31"/>
        <v>-</v>
      </c>
      <c r="BP57" s="44">
        <f t="shared" ca="1" si="32"/>
        <v>18</v>
      </c>
      <c r="BR57" s="44" t="str">
        <f t="shared" ca="1" si="2"/>
        <v/>
      </c>
      <c r="BS57" s="44" t="str">
        <f t="shared" ca="1" si="2"/>
        <v/>
      </c>
      <c r="BT57" s="44" t="str">
        <f t="shared" ca="1" si="2"/>
        <v/>
      </c>
      <c r="BU57" s="44"/>
      <c r="BV57" s="44">
        <f ca="1">IF(BV56&lt;&gt;"",IF(AND(BV56&lt;60*Simulation!$K$8, BV56+BW57&lt;60*Simulation!$K$8),BV56+BW57,""),"")</f>
        <v>739</v>
      </c>
      <c r="BW57" s="44">
        <f ca="1">IF(BV56&lt;&gt;"",IF(AND(CV56&lt;&gt;"", BX56=CV56),RANDBETWEEN(Simulation!$N$6,Simulation!$P$6),RANDBETWEEN(Simulation!$N$5,Simulation!$P$5)),"")</f>
        <v>21</v>
      </c>
      <c r="BX57" s="44">
        <f t="shared" ca="1" si="69"/>
        <v>8</v>
      </c>
      <c r="BY57" s="44">
        <f t="shared" ca="1" si="33"/>
        <v>1</v>
      </c>
      <c r="BZ57" s="27">
        <f t="shared" ca="1" si="34"/>
        <v>0.17322161227951749</v>
      </c>
      <c r="CA57" s="44">
        <f t="shared" ca="1" si="35"/>
        <v>36</v>
      </c>
      <c r="CB57" s="44" t="str">
        <f ca="1">IF(BV57&lt;&gt;"",VLOOKUP(CA57,'Players Stats'!$C$88:$D$127,2),"")</f>
        <v>Point Guard</v>
      </c>
      <c r="CC57" s="44" t="str">
        <f ca="1">IF(BV57&lt;&gt;"",VLOOKUP(CA57,'Players Stats'!$C$88:$E$127,3),"")</f>
        <v>Danny Green</v>
      </c>
      <c r="CD57" s="27">
        <f t="shared" ca="1" si="36"/>
        <v>0.86751194235189377</v>
      </c>
      <c r="CE57" s="44">
        <f ca="1">IF(BV57&lt;&gt;"",VLOOKUP(Final!CA57-5*(Final!BX57-1),'Players Stats'!$B$136:$J$140,1+BY57),"")</f>
        <v>0.13875000000000001</v>
      </c>
      <c r="CF57" s="44" t="str">
        <f t="shared" ca="1" si="70"/>
        <v>NO</v>
      </c>
      <c r="CG57" s="27">
        <f t="shared" ca="1" si="37"/>
        <v>0.93486270207048106</v>
      </c>
      <c r="CH57" s="44">
        <f ca="1">IF(BV57&lt;&gt;"",IF(CF57="NO",VLOOKUP(CA57,'Players Stats'!$C$88:$I$127,7),""),"")</f>
        <v>0.38518518518518519</v>
      </c>
      <c r="CI57" s="44">
        <f t="shared" ca="1" si="71"/>
        <v>2</v>
      </c>
      <c r="CJ57" s="27">
        <f t="shared" ca="1" si="38"/>
        <v>0.17444324536696287</v>
      </c>
      <c r="CK57" s="44">
        <f ca="1">IF(CF57="NO",VLOOKUP(CA57,'Players Stats'!$C$88:$H$127,7-Final!CI57),"")</f>
        <v>0.44800000000000001</v>
      </c>
      <c r="CL57" s="44">
        <f t="shared" ca="1" si="72"/>
        <v>2</v>
      </c>
      <c r="CM57" s="27">
        <f t="shared" ca="1" si="39"/>
        <v>0.70799816983504815</v>
      </c>
      <c r="CN57" s="44" t="str">
        <f ca="1">IF(CM57="","",IF(CM57&lt;=VLOOKUP(CA57,'Players Stats'!$C$88:$L$127,10),"YES","NO"))</f>
        <v>NO</v>
      </c>
      <c r="CO57" s="27" t="str">
        <f t="shared" ca="1" si="40"/>
        <v/>
      </c>
      <c r="CP57" s="44" t="str">
        <f ca="1">IF(CN57="YES",IF(CO57&lt;=VLOOKUP(CA57,'Players Stats'!$C$88:$H$127,6),1,0),"")</f>
        <v/>
      </c>
      <c r="CQ57" s="27" t="str">
        <f t="shared" ca="1" si="41"/>
        <v/>
      </c>
      <c r="CR57" s="44" t="str">
        <f ca="1">IF(AND(CN57="YES",CQ57&lt;&gt;""),IF(CQ57&lt;=VLOOKUP(CA57,'Players Stats'!$C$88:$H$127,6),1,0),"")</f>
        <v/>
      </c>
      <c r="CS57" s="27" t="str">
        <f t="shared" ca="1" si="42"/>
        <v/>
      </c>
      <c r="CT57" s="44" t="str">
        <f ca="1">IF(CS57="","",IF(CS57&lt;=Simulation!$K$7,"YES","NO"))</f>
        <v/>
      </c>
      <c r="CU57" s="27" t="str">
        <f t="shared" ca="1" si="43"/>
        <v/>
      </c>
      <c r="CV57" s="44" t="str">
        <f ca="1">IF(CT57="NO",IF(CU57&lt;=Simulation!$K$9,BX57,BY57),"")</f>
        <v/>
      </c>
      <c r="CX57" s="44">
        <f t="shared" ca="1" si="44"/>
        <v>19</v>
      </c>
      <c r="CY57" s="6" t="str">
        <f t="shared" ca="1" si="45"/>
        <v>-</v>
      </c>
      <c r="CZ57" s="44">
        <f t="shared" ca="1" si="46"/>
        <v>25</v>
      </c>
      <c r="DB57" s="44" t="str">
        <f t="shared" ca="1" si="3"/>
        <v/>
      </c>
      <c r="DC57" s="44" t="str">
        <f t="shared" ca="1" si="3"/>
        <v/>
      </c>
      <c r="DD57" s="44" t="str">
        <f t="shared" ca="1" si="3"/>
        <v/>
      </c>
      <c r="DE57" s="44"/>
      <c r="DF57" s="44">
        <f ca="1">IF(DF56&lt;&gt;"",IF(AND(DF56&lt;60*Simulation!$K$8, DF56+DG57&lt;60*Simulation!$K$8),DF56+DG57,""),"")</f>
        <v>710</v>
      </c>
      <c r="DG57" s="44">
        <f ca="1">IF(DF56&lt;&gt;"",IF(AND(EF56&lt;&gt;"", DH56=EF56),RANDBETWEEN(Simulation!$N$6,Simulation!$P$6),RANDBETWEEN(Simulation!$N$5,Simulation!$P$5)),"")</f>
        <v>18</v>
      </c>
      <c r="DH57" s="44">
        <f t="shared" ca="1" si="73"/>
        <v>1</v>
      </c>
      <c r="DI57" s="44">
        <f t="shared" ca="1" si="47"/>
        <v>8</v>
      </c>
      <c r="DJ57" s="27">
        <f t="shared" ca="1" si="48"/>
        <v>0.18538318137470589</v>
      </c>
      <c r="DK57" s="44">
        <f t="shared" ca="1" si="49"/>
        <v>1</v>
      </c>
      <c r="DL57" s="44" t="str">
        <f ca="1">IF(DF57&lt;&gt;"",VLOOKUP(DK57,'Players Stats'!$C$88:$D$127,2),"")</f>
        <v>Point Guard</v>
      </c>
      <c r="DM57" s="44" t="str">
        <f ca="1">IF(DF57&lt;&gt;"",VLOOKUP(DK57,'Players Stats'!$C$88:$E$127,3),"")</f>
        <v>Dwyane Wade</v>
      </c>
      <c r="DN57" s="27">
        <f t="shared" ca="1" si="50"/>
        <v>0.5443271067436537</v>
      </c>
      <c r="DO57" s="44">
        <f ca="1">IF(DF57&lt;&gt;"",VLOOKUP(Final!DK57-5*(Final!DH57-1),'Players Stats'!$B$136:$J$140,1+DI57),"")</f>
        <v>9.7650000000000001E-2</v>
      </c>
      <c r="DP57" s="44" t="str">
        <f t="shared" ca="1" si="74"/>
        <v>NO</v>
      </c>
      <c r="DQ57" s="27">
        <f t="shared" ca="1" si="51"/>
        <v>0.15631474897216457</v>
      </c>
      <c r="DR57" s="44">
        <f ca="1">IF(DF57&lt;&gt;"",IF(DP57="NO",VLOOKUP(DK57,'Players Stats'!$C$88:$I$127,7),""),"")</f>
        <v>5.9523809523809521E-2</v>
      </c>
      <c r="DS57" s="44">
        <f t="shared" ca="1" si="75"/>
        <v>2</v>
      </c>
      <c r="DT57" s="27">
        <f t="shared" ca="1" si="52"/>
        <v>0.31954399110589493</v>
      </c>
      <c r="DU57" s="44">
        <f ca="1">IF(DP57="NO",VLOOKUP(DK57,'Players Stats'!$C$88:$H$127,7-Final!DS57),"")</f>
        <v>0.52100000000000002</v>
      </c>
      <c r="DV57" s="44">
        <f t="shared" ca="1" si="76"/>
        <v>2</v>
      </c>
      <c r="DW57" s="27">
        <f t="shared" ca="1" si="53"/>
        <v>0.84103329551687767</v>
      </c>
      <c r="DX57" s="44" t="str">
        <f ca="1">IF(DW57="","",IF(DW57&lt;=VLOOKUP(DK57,'Players Stats'!$C$88:$L$127,10),"YES","NO"))</f>
        <v>NO</v>
      </c>
      <c r="DY57" s="27" t="str">
        <f t="shared" ca="1" si="54"/>
        <v/>
      </c>
      <c r="DZ57" s="44" t="str">
        <f ca="1">IF(DX57="YES",IF(DY57&lt;=VLOOKUP(DK57,'Players Stats'!$C$88:$H$127,6),1,0),"")</f>
        <v/>
      </c>
      <c r="EA57" s="27" t="str">
        <f t="shared" ca="1" si="55"/>
        <v/>
      </c>
      <c r="EB57" s="44" t="str">
        <f ca="1">IF(AND(DX57="YES",EA57&lt;&gt;""),IF(EA57&lt;=VLOOKUP(DK57,'Players Stats'!$C$88:$H$127,6),1,0),"")</f>
        <v/>
      </c>
      <c r="EC57" s="27" t="str">
        <f t="shared" ca="1" si="56"/>
        <v/>
      </c>
      <c r="ED57" s="44" t="str">
        <f ca="1">IF(EC57="","",IF(EC57&lt;=Simulation!$K$7,"YES","NO"))</f>
        <v/>
      </c>
      <c r="EE57" s="27" t="str">
        <f t="shared" ca="1" si="57"/>
        <v/>
      </c>
      <c r="EF57" s="44" t="str">
        <f ca="1">IF(ED57="NO",IF(EE57&lt;=Simulation!$K$9,DH57,DI57),"")</f>
        <v/>
      </c>
      <c r="EH57" s="44">
        <f t="shared" ca="1" si="58"/>
        <v>25</v>
      </c>
      <c r="EI57" s="6" t="str">
        <f t="shared" ca="1" si="59"/>
        <v>-</v>
      </c>
      <c r="EJ57" s="44">
        <f t="shared" ca="1" si="60"/>
        <v>16</v>
      </c>
      <c r="EL57" s="44" t="str">
        <f t="shared" ca="1" si="4"/>
        <v/>
      </c>
      <c r="EM57" s="44" t="str">
        <f t="shared" ca="1" si="4"/>
        <v/>
      </c>
      <c r="EN57" s="44" t="str">
        <f t="shared" ca="1" si="4"/>
        <v/>
      </c>
    </row>
    <row r="58" spans="2:144">
      <c r="B58" s="44">
        <f ca="1">IF(B57&lt;&gt;"",IF(AND(B57&lt;60*Simulation!$K$8, B57+C58&lt;60*Simulation!$K$8),B57+C58,""),"")</f>
        <v>772</v>
      </c>
      <c r="C58" s="44">
        <f ca="1">IF(B57&lt;&gt;"",IF(AND(AB57&lt;&gt;"", D57=AB57),RANDBETWEEN(Simulation!$N$6,Simulation!$P$6),RANDBETWEEN(Simulation!$N$5,Simulation!$P$5)),"")</f>
        <v>21</v>
      </c>
      <c r="D58" s="44">
        <f t="shared" ca="1" si="61"/>
        <v>8</v>
      </c>
      <c r="E58" s="44">
        <f t="shared" ca="1" si="5"/>
        <v>1</v>
      </c>
      <c r="F58" s="27">
        <f t="shared" ca="1" si="6"/>
        <v>0.34192374014743876</v>
      </c>
      <c r="G58" s="44">
        <f t="shared" ca="1" si="7"/>
        <v>37</v>
      </c>
      <c r="H58" s="44" t="str">
        <f ca="1">IF(B58&lt;&gt;"",VLOOKUP(G58,'Players Stats'!$C$88:$D$127,2),"")</f>
        <v>Shooting Guard</v>
      </c>
      <c r="I58" s="44" t="str">
        <f ca="1">IF(B58&lt;&gt;"",VLOOKUP(G58,'Players Stats'!$C$88:$E$127,3),"")</f>
        <v>Tony Parker</v>
      </c>
      <c r="J58" s="27">
        <f t="shared" ca="1" si="8"/>
        <v>8.0525526768171485E-3</v>
      </c>
      <c r="K58" s="44">
        <f ca="1">IF(B58&lt;&gt;"",VLOOKUP(Final!G58-5*(Final!D58-1),'Players Stats'!$B$136:$J$140,1+E58),"")</f>
        <v>5.305E-2</v>
      </c>
      <c r="L58" s="44" t="str">
        <f t="shared" ca="1" si="62"/>
        <v>YES</v>
      </c>
      <c r="M58" s="27" t="str">
        <f t="shared" ca="1" si="9"/>
        <v/>
      </c>
      <c r="N58" s="44" t="str">
        <f ca="1">IF(B58&lt;&gt;"",IF(L58="NO",VLOOKUP(G58,'Players Stats'!$C$88:$I$127,7),""),"")</f>
        <v/>
      </c>
      <c r="O58" s="44" t="str">
        <f t="shared" ca="1" si="63"/>
        <v/>
      </c>
      <c r="P58" s="27" t="str">
        <f t="shared" ca="1" si="10"/>
        <v/>
      </c>
      <c r="Q58" s="44" t="str">
        <f ca="1">IF(L58="NO",VLOOKUP(G58,'Players Stats'!$C$88:$H$127,7-Final!O58),"")</f>
        <v/>
      </c>
      <c r="R58" s="44" t="str">
        <f t="shared" ca="1" si="64"/>
        <v/>
      </c>
      <c r="S58" s="27" t="str">
        <f t="shared" ca="1" si="11"/>
        <v/>
      </c>
      <c r="T58" s="44" t="str">
        <f ca="1">IF(S58="","",IF(S58&lt;=VLOOKUP(G58,'Players Stats'!$C$88:$L$127,10),"YES","NO"))</f>
        <v/>
      </c>
      <c r="U58" s="27" t="str">
        <f t="shared" ca="1" si="12"/>
        <v/>
      </c>
      <c r="V58" s="44" t="str">
        <f ca="1">IF(T58="YES",IF(U58&lt;=VLOOKUP(G58,'Players Stats'!$C$88:$H$127,6),1,0),"")</f>
        <v/>
      </c>
      <c r="W58" s="27" t="str">
        <f t="shared" ca="1" si="13"/>
        <v/>
      </c>
      <c r="X58" s="44" t="str">
        <f ca="1">IF(AND(T58="YES",W58&lt;&gt;""),IF(W58&lt;=VLOOKUP(G58,'Players Stats'!$C$88:$H$127,6),1,0),"")</f>
        <v/>
      </c>
      <c r="Y58" s="27" t="str">
        <f t="shared" ca="1" si="14"/>
        <v/>
      </c>
      <c r="Z58" s="44" t="str">
        <f ca="1">IF(Y58="","",IF(Y58&lt;=Simulation!$K$7,"YES","NO"))</f>
        <v/>
      </c>
      <c r="AA58" s="27" t="str">
        <f t="shared" ca="1" si="15"/>
        <v/>
      </c>
      <c r="AB58" s="44" t="str">
        <f ca="1">IF(Z58="NO",IF(AA58&lt;=Simulation!$K$9,D58,E58),"")</f>
        <v/>
      </c>
      <c r="AD58" s="44">
        <f t="shared" ca="1" si="16"/>
        <v>23</v>
      </c>
      <c r="AE58" s="6" t="str">
        <f t="shared" ca="1" si="17"/>
        <v>-</v>
      </c>
      <c r="AF58" s="44">
        <f t="shared" ca="1" si="18"/>
        <v>18</v>
      </c>
      <c r="AH58" s="44" t="str">
        <f t="shared" ca="1" si="77"/>
        <v/>
      </c>
      <c r="AI58" s="44" t="str">
        <f t="shared" ca="1" si="77"/>
        <v/>
      </c>
      <c r="AJ58" s="44" t="str">
        <f t="shared" ca="1" si="77"/>
        <v/>
      </c>
      <c r="AL58" s="44">
        <f ca="1">IF(AL57&lt;&gt;"",IF(AND(AL57&lt;60*Simulation!$K$8, AL57+AM58&lt;60*Simulation!$K$8),AL57+AM58,""),"")</f>
        <v>741</v>
      </c>
      <c r="AM58" s="44">
        <f ca="1">IF(AL57&lt;&gt;"",IF(AND(BL57&lt;&gt;"", AN57=BL57),RANDBETWEEN(Simulation!$N$6,Simulation!$P$6),RANDBETWEEN(Simulation!$N$5,Simulation!$P$5)),"")</f>
        <v>24</v>
      </c>
      <c r="AN58" s="44">
        <f t="shared" ca="1" si="65"/>
        <v>8</v>
      </c>
      <c r="AO58" s="44">
        <f t="shared" ca="1" si="19"/>
        <v>1</v>
      </c>
      <c r="AP58" s="27">
        <f t="shared" ca="1" si="20"/>
        <v>0.15731855656018501</v>
      </c>
      <c r="AQ58" s="44">
        <f t="shared" ca="1" si="21"/>
        <v>36</v>
      </c>
      <c r="AR58" s="44" t="str">
        <f ca="1">IF(AL58&lt;&gt;"",VLOOKUP(AQ58,'Players Stats'!$C$88:$D$127,2),"")</f>
        <v>Point Guard</v>
      </c>
      <c r="AS58" s="44" t="str">
        <f ca="1">IF(AL58&lt;&gt;"",VLOOKUP(AQ58,'Players Stats'!$C$88:$E$127,3),"")</f>
        <v>Danny Green</v>
      </c>
      <c r="AT58" s="27">
        <f t="shared" ca="1" si="22"/>
        <v>0.83632542582499692</v>
      </c>
      <c r="AU58" s="44">
        <f ca="1">IF(AL58&lt;&gt;"",VLOOKUP(Final!AQ58-5*(Final!AN58-1),'Players Stats'!$B$136:$J$140,1+AO58),"")</f>
        <v>0.13875000000000001</v>
      </c>
      <c r="AV58" s="44" t="str">
        <f t="shared" ca="1" si="66"/>
        <v>NO</v>
      </c>
      <c r="AW58" s="27">
        <f t="shared" ca="1" si="23"/>
        <v>0.7844306472008209</v>
      </c>
      <c r="AX58" s="44">
        <f ca="1">IF(AL58&lt;&gt;"",IF(AV58="NO",VLOOKUP(AQ58,'Players Stats'!$C$88:$I$127,7),""),"")</f>
        <v>0.38518518518518519</v>
      </c>
      <c r="AY58" s="44">
        <f t="shared" ca="1" si="67"/>
        <v>2</v>
      </c>
      <c r="AZ58" s="27">
        <f t="shared" ca="1" si="24"/>
        <v>0.88307365886537303</v>
      </c>
      <c r="BA58" s="44">
        <f ca="1">IF(AV58="NO",VLOOKUP(AQ58,'Players Stats'!$C$88:$H$127,7-Final!AY58),"")</f>
        <v>0.44800000000000001</v>
      </c>
      <c r="BB58" s="44">
        <f t="shared" ca="1" si="68"/>
        <v>0</v>
      </c>
      <c r="BC58" s="27">
        <f t="shared" ca="1" si="25"/>
        <v>0.28014947863991224</v>
      </c>
      <c r="BD58" s="44" t="str">
        <f ca="1">IF(BC58="","",IF(BC58&lt;=VLOOKUP(AQ58,'Players Stats'!$C$88:$L$127,10),"YES","NO"))</f>
        <v>NO</v>
      </c>
      <c r="BE58" s="27" t="str">
        <f t="shared" ca="1" si="26"/>
        <v/>
      </c>
      <c r="BF58" s="44" t="str">
        <f ca="1">IF(BD58="YES",IF(BE58&lt;=VLOOKUP(AQ58,'Players Stats'!$C$88:$H$127,6),1,0),"")</f>
        <v/>
      </c>
      <c r="BG58" s="27" t="str">
        <f t="shared" ca="1" si="27"/>
        <v/>
      </c>
      <c r="BH58" s="44" t="str">
        <f ca="1">IF(AND(BD58="YES",BG58&lt;&gt;""),IF(BG58&lt;=VLOOKUP(AQ58,'Players Stats'!$C$88:$H$127,6),1,0),"")</f>
        <v/>
      </c>
      <c r="BI58" s="27">
        <f t="shared" ca="1" si="28"/>
        <v>0.48107956528909734</v>
      </c>
      <c r="BJ58" s="44" t="str">
        <f ca="1">IF(BI58="","",IF(BI58&lt;=Simulation!$K$7,"YES","NO"))</f>
        <v>NO</v>
      </c>
      <c r="BK58" s="27">
        <f t="shared" ca="1" si="29"/>
        <v>0.99130326863453766</v>
      </c>
      <c r="BL58" s="44">
        <f ca="1">IF(BJ58="NO",IF(BK58&lt;=Simulation!$K$9,AN58,AO58),"")</f>
        <v>1</v>
      </c>
      <c r="BN58" s="44">
        <f t="shared" ca="1" si="30"/>
        <v>36</v>
      </c>
      <c r="BO58" s="6" t="str">
        <f t="shared" ca="1" si="31"/>
        <v>-</v>
      </c>
      <c r="BP58" s="44">
        <f t="shared" ca="1" si="32"/>
        <v>18</v>
      </c>
      <c r="BR58" s="44" t="str">
        <f t="shared" ca="1" si="2"/>
        <v/>
      </c>
      <c r="BS58" s="44" t="str">
        <f t="shared" ca="1" si="2"/>
        <v/>
      </c>
      <c r="BT58" s="44" t="str">
        <f t="shared" ca="1" si="2"/>
        <v/>
      </c>
      <c r="BU58" s="44"/>
      <c r="BV58" s="44">
        <f ca="1">IF(BV57&lt;&gt;"",IF(AND(BV57&lt;60*Simulation!$K$8, BV57+BW58&lt;60*Simulation!$K$8),BV57+BW58,""),"")</f>
        <v>753</v>
      </c>
      <c r="BW58" s="44">
        <f ca="1">IF(BV57&lt;&gt;"",IF(AND(CV57&lt;&gt;"", BX57=CV57),RANDBETWEEN(Simulation!$N$6,Simulation!$P$6),RANDBETWEEN(Simulation!$N$5,Simulation!$P$5)),"")</f>
        <v>14</v>
      </c>
      <c r="BX58" s="44">
        <f t="shared" ca="1" si="69"/>
        <v>1</v>
      </c>
      <c r="BY58" s="44">
        <f t="shared" ca="1" si="33"/>
        <v>8</v>
      </c>
      <c r="BZ58" s="27">
        <f t="shared" ca="1" si="34"/>
        <v>8.8266116986136733E-2</v>
      </c>
      <c r="CA58" s="44">
        <f t="shared" ca="1" si="35"/>
        <v>1</v>
      </c>
      <c r="CB58" s="44" t="str">
        <f ca="1">IF(BV58&lt;&gt;"",VLOOKUP(CA58,'Players Stats'!$C$88:$D$127,2),"")</f>
        <v>Point Guard</v>
      </c>
      <c r="CC58" s="44" t="str">
        <f ca="1">IF(BV58&lt;&gt;"",VLOOKUP(CA58,'Players Stats'!$C$88:$E$127,3),"")</f>
        <v>Dwyane Wade</v>
      </c>
      <c r="CD58" s="27">
        <f t="shared" ca="1" si="36"/>
        <v>0.80501167281165953</v>
      </c>
      <c r="CE58" s="44">
        <f ca="1">IF(BV58&lt;&gt;"",VLOOKUP(Final!CA58-5*(Final!BX58-1),'Players Stats'!$B$136:$J$140,1+BY58),"")</f>
        <v>9.7650000000000001E-2</v>
      </c>
      <c r="CF58" s="44" t="str">
        <f t="shared" ca="1" si="70"/>
        <v>NO</v>
      </c>
      <c r="CG58" s="27">
        <f t="shared" ca="1" si="37"/>
        <v>0.74975555029303587</v>
      </c>
      <c r="CH58" s="44">
        <f ca="1">IF(BV58&lt;&gt;"",IF(CF58="NO",VLOOKUP(CA58,'Players Stats'!$C$88:$I$127,7),""),"")</f>
        <v>5.9523809523809521E-2</v>
      </c>
      <c r="CI58" s="44">
        <f t="shared" ca="1" si="71"/>
        <v>2</v>
      </c>
      <c r="CJ58" s="27">
        <f t="shared" ca="1" si="38"/>
        <v>0.54985330812626709</v>
      </c>
      <c r="CK58" s="44">
        <f ca="1">IF(CF58="NO",VLOOKUP(CA58,'Players Stats'!$C$88:$H$127,7-Final!CI58),"")</f>
        <v>0.52100000000000002</v>
      </c>
      <c r="CL58" s="44">
        <f t="shared" ca="1" si="72"/>
        <v>0</v>
      </c>
      <c r="CM58" s="27">
        <f t="shared" ca="1" si="39"/>
        <v>0.1566155057089772</v>
      </c>
      <c r="CN58" s="44" t="str">
        <f ca="1">IF(CM58="","",IF(CM58&lt;=VLOOKUP(CA58,'Players Stats'!$C$88:$L$127,10),"YES","NO"))</f>
        <v>NO</v>
      </c>
      <c r="CO58" s="27" t="str">
        <f t="shared" ca="1" si="40"/>
        <v/>
      </c>
      <c r="CP58" s="44" t="str">
        <f ca="1">IF(CN58="YES",IF(CO58&lt;=VLOOKUP(CA58,'Players Stats'!$C$88:$H$127,6),1,0),"")</f>
        <v/>
      </c>
      <c r="CQ58" s="27" t="str">
        <f t="shared" ca="1" si="41"/>
        <v/>
      </c>
      <c r="CR58" s="44" t="str">
        <f ca="1">IF(AND(CN58="YES",CQ58&lt;&gt;""),IF(CQ58&lt;=VLOOKUP(CA58,'Players Stats'!$C$88:$H$127,6),1,0),"")</f>
        <v/>
      </c>
      <c r="CS58" s="27">
        <f t="shared" ca="1" si="42"/>
        <v>0.92795842699004127</v>
      </c>
      <c r="CT58" s="44" t="str">
        <f ca="1">IF(CS58="","",IF(CS58&lt;=Simulation!$K$7,"YES","NO"))</f>
        <v>NO</v>
      </c>
      <c r="CU58" s="27">
        <f t="shared" ca="1" si="43"/>
        <v>0.2825283961174373</v>
      </c>
      <c r="CV58" s="44">
        <f ca="1">IF(CT58="NO",IF(CU58&lt;=Simulation!$K$9,BX58,BY58),"")</f>
        <v>1</v>
      </c>
      <c r="CX58" s="44">
        <f t="shared" ca="1" si="44"/>
        <v>19</v>
      </c>
      <c r="CY58" s="6" t="str">
        <f t="shared" ca="1" si="45"/>
        <v>-</v>
      </c>
      <c r="CZ58" s="44">
        <f t="shared" ca="1" si="46"/>
        <v>25</v>
      </c>
      <c r="DB58" s="44" t="str">
        <f t="shared" ca="1" si="3"/>
        <v/>
      </c>
      <c r="DC58" s="44" t="str">
        <f t="shared" ca="1" si="3"/>
        <v/>
      </c>
      <c r="DD58" s="44" t="str">
        <f t="shared" ca="1" si="3"/>
        <v/>
      </c>
      <c r="DE58" s="44"/>
      <c r="DF58" s="44">
        <f ca="1">IF(DF57&lt;&gt;"",IF(AND(DF57&lt;60*Simulation!$K$8, DF57+DG58&lt;60*Simulation!$K$8),DF57+DG58,""),"")</f>
        <v>727</v>
      </c>
      <c r="DG58" s="44">
        <f ca="1">IF(DF57&lt;&gt;"",IF(AND(EF57&lt;&gt;"", DH57=EF57),RANDBETWEEN(Simulation!$N$6,Simulation!$P$6),RANDBETWEEN(Simulation!$N$5,Simulation!$P$5)),"")</f>
        <v>17</v>
      </c>
      <c r="DH58" s="44">
        <f t="shared" ca="1" si="73"/>
        <v>8</v>
      </c>
      <c r="DI58" s="44">
        <f t="shared" ca="1" si="47"/>
        <v>1</v>
      </c>
      <c r="DJ58" s="27">
        <f t="shared" ca="1" si="48"/>
        <v>0.77072844234401905</v>
      </c>
      <c r="DK58" s="44">
        <f t="shared" ca="1" si="49"/>
        <v>39</v>
      </c>
      <c r="DL58" s="44" t="str">
        <f ca="1">IF(DF58&lt;&gt;"",VLOOKUP(DK58,'Players Stats'!$C$88:$D$127,2),"")</f>
        <v>Power Forward</v>
      </c>
      <c r="DM58" s="44" t="str">
        <f ca="1">IF(DF58&lt;&gt;"",VLOOKUP(DK58,'Players Stats'!$C$88:$E$127,3),"")</f>
        <v>Tim Duncan</v>
      </c>
      <c r="DN58" s="27">
        <f t="shared" ca="1" si="50"/>
        <v>3.0359313532303922E-2</v>
      </c>
      <c r="DO58" s="44">
        <f ca="1">IF(DF58&lt;&gt;"",VLOOKUP(Final!DK58-5*(Final!DH58-1),'Players Stats'!$B$136:$J$140,1+DI58),"")</f>
        <v>6.59E-2</v>
      </c>
      <c r="DP58" s="44" t="str">
        <f t="shared" ca="1" si="74"/>
        <v>YES</v>
      </c>
      <c r="DQ58" s="27" t="str">
        <f t="shared" ca="1" si="51"/>
        <v/>
      </c>
      <c r="DR58" s="44" t="str">
        <f ca="1">IF(DF58&lt;&gt;"",IF(DP58="NO",VLOOKUP(DK58,'Players Stats'!$C$88:$I$127,7),""),"")</f>
        <v/>
      </c>
      <c r="DS58" s="44" t="str">
        <f t="shared" ca="1" si="75"/>
        <v/>
      </c>
      <c r="DT58" s="27" t="str">
        <f t="shared" ca="1" si="52"/>
        <v/>
      </c>
      <c r="DU58" s="44" t="str">
        <f ca="1">IF(DP58="NO",VLOOKUP(DK58,'Players Stats'!$C$88:$H$127,7-Final!DS58),"")</f>
        <v/>
      </c>
      <c r="DV58" s="44" t="str">
        <f t="shared" ca="1" si="76"/>
        <v/>
      </c>
      <c r="DW58" s="27" t="str">
        <f t="shared" ca="1" si="53"/>
        <v/>
      </c>
      <c r="DX58" s="44" t="str">
        <f ca="1">IF(DW58="","",IF(DW58&lt;=VLOOKUP(DK58,'Players Stats'!$C$88:$L$127,10),"YES","NO"))</f>
        <v/>
      </c>
      <c r="DY58" s="27" t="str">
        <f t="shared" ca="1" si="54"/>
        <v/>
      </c>
      <c r="DZ58" s="44" t="str">
        <f ca="1">IF(DX58="YES",IF(DY58&lt;=VLOOKUP(DK58,'Players Stats'!$C$88:$H$127,6),1,0),"")</f>
        <v/>
      </c>
      <c r="EA58" s="27" t="str">
        <f t="shared" ca="1" si="55"/>
        <v/>
      </c>
      <c r="EB58" s="44" t="str">
        <f ca="1">IF(AND(DX58="YES",EA58&lt;&gt;""),IF(EA58&lt;=VLOOKUP(DK58,'Players Stats'!$C$88:$H$127,6),1,0),"")</f>
        <v/>
      </c>
      <c r="EC58" s="27" t="str">
        <f t="shared" ca="1" si="56"/>
        <v/>
      </c>
      <c r="ED58" s="44" t="str">
        <f ca="1">IF(EC58="","",IF(EC58&lt;=Simulation!$K$7,"YES","NO"))</f>
        <v/>
      </c>
      <c r="EE58" s="27" t="str">
        <f t="shared" ca="1" si="57"/>
        <v/>
      </c>
      <c r="EF58" s="44" t="str">
        <f ca="1">IF(ED58="NO",IF(EE58&lt;=Simulation!$K$9,DH58,DI58),"")</f>
        <v/>
      </c>
      <c r="EH58" s="44">
        <f t="shared" ca="1" si="58"/>
        <v>25</v>
      </c>
      <c r="EI58" s="6" t="str">
        <f t="shared" ca="1" si="59"/>
        <v>-</v>
      </c>
      <c r="EJ58" s="44">
        <f t="shared" ca="1" si="60"/>
        <v>16</v>
      </c>
      <c r="EL58" s="44" t="str">
        <f t="shared" ca="1" si="4"/>
        <v/>
      </c>
      <c r="EM58" s="44" t="str">
        <f t="shared" ca="1" si="4"/>
        <v/>
      </c>
      <c r="EN58" s="44" t="str">
        <f t="shared" ca="1" si="4"/>
        <v/>
      </c>
    </row>
    <row r="59" spans="2:144">
      <c r="B59" s="44">
        <f ca="1">IF(B58&lt;&gt;"",IF(AND(B58&lt;60*Simulation!$K$8, B58+C59&lt;60*Simulation!$K$8),B58+C59,""),"")</f>
        <v>791</v>
      </c>
      <c r="C59" s="44">
        <f ca="1">IF(B58&lt;&gt;"",IF(AND(AB58&lt;&gt;"", D58=AB58),RANDBETWEEN(Simulation!$N$6,Simulation!$P$6),RANDBETWEEN(Simulation!$N$5,Simulation!$P$5)),"")</f>
        <v>19</v>
      </c>
      <c r="D59" s="44">
        <f t="shared" ca="1" si="61"/>
        <v>1</v>
      </c>
      <c r="E59" s="44">
        <f t="shared" ca="1" si="5"/>
        <v>8</v>
      </c>
      <c r="F59" s="27">
        <f t="shared" ca="1" si="6"/>
        <v>0.27222123560973621</v>
      </c>
      <c r="G59" s="44">
        <f t="shared" ca="1" si="7"/>
        <v>2</v>
      </c>
      <c r="H59" s="44" t="str">
        <f ca="1">IF(B59&lt;&gt;"",VLOOKUP(G59,'Players Stats'!$C$88:$D$127,2),"")</f>
        <v>Shooting Guard</v>
      </c>
      <c r="I59" s="44" t="str">
        <f ca="1">IF(B59&lt;&gt;"",VLOOKUP(G59,'Players Stats'!$C$88:$E$127,3),"")</f>
        <v>Ray Allen</v>
      </c>
      <c r="J59" s="27">
        <f t="shared" ca="1" si="8"/>
        <v>0.18055143030680254</v>
      </c>
      <c r="K59" s="44">
        <f ca="1">IF(B59&lt;&gt;"",VLOOKUP(Final!G59-5*(Final!D59-1),'Players Stats'!$B$136:$J$140,1+E59),"")</f>
        <v>4.4549999999999999E-2</v>
      </c>
      <c r="L59" s="44" t="str">
        <f t="shared" ca="1" si="62"/>
        <v>NO</v>
      </c>
      <c r="M59" s="27">
        <f t="shared" ca="1" si="9"/>
        <v>0.60784949329385729</v>
      </c>
      <c r="N59" s="44">
        <f ca="1">IF(B59&lt;&gt;"",IF(L59="NO",VLOOKUP(G59,'Players Stats'!$C$88:$I$127,7),""),"")</f>
        <v>0.33870967741935487</v>
      </c>
      <c r="O59" s="44">
        <f t="shared" ca="1" si="63"/>
        <v>2</v>
      </c>
      <c r="P59" s="27">
        <f t="shared" ca="1" si="10"/>
        <v>0.29419595830604139</v>
      </c>
      <c r="Q59" s="44">
        <f ca="1">IF(L59="NO",VLOOKUP(G59,'Players Stats'!$C$88:$H$127,7-Final!O59),"")</f>
        <v>0.44900000000000001</v>
      </c>
      <c r="R59" s="44">
        <f t="shared" ca="1" si="64"/>
        <v>2</v>
      </c>
      <c r="S59" s="27">
        <f t="shared" ca="1" si="11"/>
        <v>0.13328804773010516</v>
      </c>
      <c r="T59" s="44" t="str">
        <f ca="1">IF(S59="","",IF(S59&lt;=VLOOKUP(G59,'Players Stats'!$C$88:$L$127,10),"YES","NO"))</f>
        <v>NO</v>
      </c>
      <c r="U59" s="27" t="str">
        <f t="shared" ca="1" si="12"/>
        <v/>
      </c>
      <c r="V59" s="44" t="str">
        <f ca="1">IF(T59="YES",IF(U59&lt;=VLOOKUP(G59,'Players Stats'!$C$88:$H$127,6),1,0),"")</f>
        <v/>
      </c>
      <c r="W59" s="27" t="str">
        <f t="shared" ca="1" si="13"/>
        <v/>
      </c>
      <c r="X59" s="44" t="str">
        <f ca="1">IF(AND(T59="YES",W59&lt;&gt;""),IF(W59&lt;=VLOOKUP(G59,'Players Stats'!$C$88:$H$127,6),1,0),"")</f>
        <v/>
      </c>
      <c r="Y59" s="27" t="str">
        <f t="shared" ca="1" si="14"/>
        <v/>
      </c>
      <c r="Z59" s="44" t="str">
        <f ca="1">IF(Y59="","",IF(Y59&lt;=Simulation!$K$7,"YES","NO"))</f>
        <v/>
      </c>
      <c r="AA59" s="27" t="str">
        <f t="shared" ca="1" si="15"/>
        <v/>
      </c>
      <c r="AB59" s="44" t="str">
        <f ca="1">IF(Z59="NO",IF(AA59&lt;=Simulation!$K$9,D59,E59),"")</f>
        <v/>
      </c>
      <c r="AD59" s="44">
        <f t="shared" ca="1" si="16"/>
        <v>25</v>
      </c>
      <c r="AE59" s="6" t="str">
        <f t="shared" ca="1" si="17"/>
        <v>-</v>
      </c>
      <c r="AF59" s="44">
        <f t="shared" ca="1" si="18"/>
        <v>18</v>
      </c>
      <c r="AH59" s="44" t="str">
        <f t="shared" ca="1" si="77"/>
        <v/>
      </c>
      <c r="AI59" s="44" t="str">
        <f t="shared" ca="1" si="77"/>
        <v/>
      </c>
      <c r="AJ59" s="44" t="str">
        <f t="shared" ca="1" si="77"/>
        <v/>
      </c>
      <c r="AL59" s="44">
        <f ca="1">IF(AL58&lt;&gt;"",IF(AND(AL58&lt;60*Simulation!$K$8, AL58+AM59&lt;60*Simulation!$K$8),AL58+AM59,""),"")</f>
        <v>752</v>
      </c>
      <c r="AM59" s="44">
        <f ca="1">IF(AL58&lt;&gt;"",IF(AND(BL58&lt;&gt;"", AN58=BL58),RANDBETWEEN(Simulation!$N$6,Simulation!$P$6),RANDBETWEEN(Simulation!$N$5,Simulation!$P$5)),"")</f>
        <v>11</v>
      </c>
      <c r="AN59" s="44">
        <f t="shared" ca="1" si="65"/>
        <v>1</v>
      </c>
      <c r="AO59" s="44">
        <f t="shared" ca="1" si="19"/>
        <v>8</v>
      </c>
      <c r="AP59" s="27">
        <f t="shared" ca="1" si="20"/>
        <v>0.24015333858541299</v>
      </c>
      <c r="AQ59" s="44">
        <f t="shared" ca="1" si="21"/>
        <v>2</v>
      </c>
      <c r="AR59" s="44" t="str">
        <f ca="1">IF(AL59&lt;&gt;"",VLOOKUP(AQ59,'Players Stats'!$C$88:$D$127,2),"")</f>
        <v>Shooting Guard</v>
      </c>
      <c r="AS59" s="44" t="str">
        <f ca="1">IF(AL59&lt;&gt;"",VLOOKUP(AQ59,'Players Stats'!$C$88:$E$127,3),"")</f>
        <v>Ray Allen</v>
      </c>
      <c r="AT59" s="27">
        <f t="shared" ca="1" si="22"/>
        <v>0.34908146389382433</v>
      </c>
      <c r="AU59" s="44">
        <f ca="1">IF(AL59&lt;&gt;"",VLOOKUP(Final!AQ59-5*(Final!AN59-1),'Players Stats'!$B$136:$J$140,1+AO59),"")</f>
        <v>4.4549999999999999E-2</v>
      </c>
      <c r="AV59" s="44" t="str">
        <f t="shared" ca="1" si="66"/>
        <v>NO</v>
      </c>
      <c r="AW59" s="27">
        <f t="shared" ca="1" si="23"/>
        <v>0.80266884318278209</v>
      </c>
      <c r="AX59" s="44">
        <f ca="1">IF(AL59&lt;&gt;"",IF(AV59="NO",VLOOKUP(AQ59,'Players Stats'!$C$88:$I$127,7),""),"")</f>
        <v>0.33870967741935487</v>
      </c>
      <c r="AY59" s="44">
        <f t="shared" ca="1" si="67"/>
        <v>2</v>
      </c>
      <c r="AZ59" s="27">
        <f t="shared" ca="1" si="24"/>
        <v>0.12570269415771351</v>
      </c>
      <c r="BA59" s="44">
        <f ca="1">IF(AV59="NO",VLOOKUP(AQ59,'Players Stats'!$C$88:$H$127,7-Final!AY59),"")</f>
        <v>0.44900000000000001</v>
      </c>
      <c r="BB59" s="44">
        <f t="shared" ca="1" si="68"/>
        <v>2</v>
      </c>
      <c r="BC59" s="27">
        <f t="shared" ca="1" si="25"/>
        <v>0.33923013586887618</v>
      </c>
      <c r="BD59" s="44" t="str">
        <f ca="1">IF(BC59="","",IF(BC59&lt;=VLOOKUP(AQ59,'Players Stats'!$C$88:$L$127,10),"YES","NO"))</f>
        <v>NO</v>
      </c>
      <c r="BE59" s="27" t="str">
        <f t="shared" ca="1" si="26"/>
        <v/>
      </c>
      <c r="BF59" s="44" t="str">
        <f ca="1">IF(BD59="YES",IF(BE59&lt;=VLOOKUP(AQ59,'Players Stats'!$C$88:$H$127,6),1,0),"")</f>
        <v/>
      </c>
      <c r="BG59" s="27" t="str">
        <f t="shared" ca="1" si="27"/>
        <v/>
      </c>
      <c r="BH59" s="44" t="str">
        <f ca="1">IF(AND(BD59="YES",BG59&lt;&gt;""),IF(BG59&lt;=VLOOKUP(AQ59,'Players Stats'!$C$88:$H$127,6),1,0),"")</f>
        <v/>
      </c>
      <c r="BI59" s="27" t="str">
        <f t="shared" ca="1" si="28"/>
        <v/>
      </c>
      <c r="BJ59" s="44" t="str">
        <f ca="1">IF(BI59="","",IF(BI59&lt;=Simulation!$K$7,"YES","NO"))</f>
        <v/>
      </c>
      <c r="BK59" s="27" t="str">
        <f t="shared" ca="1" si="29"/>
        <v/>
      </c>
      <c r="BL59" s="44" t="str">
        <f ca="1">IF(BJ59="NO",IF(BK59&lt;=Simulation!$K$9,AN59,AO59),"")</f>
        <v/>
      </c>
      <c r="BN59" s="44">
        <f t="shared" ca="1" si="30"/>
        <v>38</v>
      </c>
      <c r="BO59" s="6" t="str">
        <f t="shared" ca="1" si="31"/>
        <v>-</v>
      </c>
      <c r="BP59" s="44">
        <f t="shared" ca="1" si="32"/>
        <v>18</v>
      </c>
      <c r="BR59" s="44" t="str">
        <f t="shared" ca="1" si="2"/>
        <v/>
      </c>
      <c r="BS59" s="44" t="str">
        <f t="shared" ca="1" si="2"/>
        <v/>
      </c>
      <c r="BT59" s="44" t="str">
        <f t="shared" ca="1" si="2"/>
        <v/>
      </c>
      <c r="BU59" s="44"/>
      <c r="BV59" s="44">
        <f ca="1">IF(BV58&lt;&gt;"",IF(AND(BV58&lt;60*Simulation!$K$8, BV58+BW59&lt;60*Simulation!$K$8),BV58+BW59,""),"")</f>
        <v>769</v>
      </c>
      <c r="BW59" s="44">
        <f ca="1">IF(BV58&lt;&gt;"",IF(AND(CV58&lt;&gt;"", BX58=CV58),RANDBETWEEN(Simulation!$N$6,Simulation!$P$6),RANDBETWEEN(Simulation!$N$5,Simulation!$P$5)),"")</f>
        <v>16</v>
      </c>
      <c r="BX59" s="44">
        <f t="shared" ca="1" si="69"/>
        <v>1</v>
      </c>
      <c r="BY59" s="44">
        <f t="shared" ca="1" si="33"/>
        <v>8</v>
      </c>
      <c r="BZ59" s="27">
        <f t="shared" ca="1" si="34"/>
        <v>0.28137887290131747</v>
      </c>
      <c r="CA59" s="44">
        <f t="shared" ca="1" si="35"/>
        <v>2</v>
      </c>
      <c r="CB59" s="44" t="str">
        <f ca="1">IF(BV59&lt;&gt;"",VLOOKUP(CA59,'Players Stats'!$C$88:$D$127,2),"")</f>
        <v>Shooting Guard</v>
      </c>
      <c r="CC59" s="44" t="str">
        <f ca="1">IF(BV59&lt;&gt;"",VLOOKUP(CA59,'Players Stats'!$C$88:$E$127,3),"")</f>
        <v>Ray Allen</v>
      </c>
      <c r="CD59" s="27">
        <f t="shared" ca="1" si="36"/>
        <v>0.31460133707615412</v>
      </c>
      <c r="CE59" s="44">
        <f ca="1">IF(BV59&lt;&gt;"",VLOOKUP(Final!CA59-5*(Final!BX59-1),'Players Stats'!$B$136:$J$140,1+BY59),"")</f>
        <v>4.4549999999999999E-2</v>
      </c>
      <c r="CF59" s="44" t="str">
        <f t="shared" ca="1" si="70"/>
        <v>NO</v>
      </c>
      <c r="CG59" s="27">
        <f t="shared" ca="1" si="37"/>
        <v>0.26566898844548315</v>
      </c>
      <c r="CH59" s="44">
        <f ca="1">IF(BV59&lt;&gt;"",IF(CF59="NO",VLOOKUP(CA59,'Players Stats'!$C$88:$I$127,7),""),"")</f>
        <v>0.33870967741935487</v>
      </c>
      <c r="CI59" s="44">
        <f t="shared" ca="1" si="71"/>
        <v>3</v>
      </c>
      <c r="CJ59" s="27">
        <f t="shared" ca="1" si="38"/>
        <v>0.64210987796737196</v>
      </c>
      <c r="CK59" s="44">
        <f ca="1">IF(CF59="NO",VLOOKUP(CA59,'Players Stats'!$C$88:$H$127,7-Final!CI59),"")</f>
        <v>0.41899999999999998</v>
      </c>
      <c r="CL59" s="44">
        <f t="shared" ca="1" si="72"/>
        <v>0</v>
      </c>
      <c r="CM59" s="27" t="str">
        <f t="shared" ca="1" si="39"/>
        <v/>
      </c>
      <c r="CN59" s="44" t="str">
        <f ca="1">IF(CM59="","",IF(CM59&lt;=VLOOKUP(CA59,'Players Stats'!$C$88:$L$127,10),"YES","NO"))</f>
        <v/>
      </c>
      <c r="CO59" s="27" t="str">
        <f t="shared" ca="1" si="40"/>
        <v/>
      </c>
      <c r="CP59" s="44" t="str">
        <f ca="1">IF(CN59="YES",IF(CO59&lt;=VLOOKUP(CA59,'Players Stats'!$C$88:$H$127,6),1,0),"")</f>
        <v/>
      </c>
      <c r="CQ59" s="27" t="str">
        <f t="shared" ca="1" si="41"/>
        <v/>
      </c>
      <c r="CR59" s="44" t="str">
        <f ca="1">IF(AND(CN59="YES",CQ59&lt;&gt;""),IF(CQ59&lt;=VLOOKUP(CA59,'Players Stats'!$C$88:$H$127,6),1,0),"")</f>
        <v/>
      </c>
      <c r="CS59" s="27" t="str">
        <f t="shared" ca="1" si="42"/>
        <v/>
      </c>
      <c r="CT59" s="44" t="str">
        <f ca="1">IF(CS59="","",IF(CS59&lt;=Simulation!$K$7,"YES","NO"))</f>
        <v/>
      </c>
      <c r="CU59" s="27" t="str">
        <f t="shared" ca="1" si="43"/>
        <v/>
      </c>
      <c r="CV59" s="44" t="str">
        <f ca="1">IF(CT59="NO",IF(CU59&lt;=Simulation!$K$9,BX59,BY59),"")</f>
        <v/>
      </c>
      <c r="CX59" s="44">
        <f t="shared" ca="1" si="44"/>
        <v>19</v>
      </c>
      <c r="CY59" s="6" t="str">
        <f t="shared" ca="1" si="45"/>
        <v>-</v>
      </c>
      <c r="CZ59" s="44">
        <f t="shared" ca="1" si="46"/>
        <v>25</v>
      </c>
      <c r="DB59" s="44" t="str">
        <f t="shared" ca="1" si="3"/>
        <v/>
      </c>
      <c r="DC59" s="44" t="str">
        <f t="shared" ca="1" si="3"/>
        <v/>
      </c>
      <c r="DD59" s="44" t="str">
        <f t="shared" ca="1" si="3"/>
        <v/>
      </c>
      <c r="DE59" s="44"/>
      <c r="DF59" s="44">
        <f ca="1">IF(DF58&lt;&gt;"",IF(AND(DF58&lt;60*Simulation!$K$8, DF58+DG59&lt;60*Simulation!$K$8),DF58+DG59,""),"")</f>
        <v>735</v>
      </c>
      <c r="DG59" s="44">
        <f ca="1">IF(DF58&lt;&gt;"",IF(AND(EF58&lt;&gt;"", DH58=EF58),RANDBETWEEN(Simulation!$N$6,Simulation!$P$6),RANDBETWEEN(Simulation!$N$5,Simulation!$P$5)),"")</f>
        <v>8</v>
      </c>
      <c r="DH59" s="44">
        <f t="shared" ca="1" si="73"/>
        <v>1</v>
      </c>
      <c r="DI59" s="44">
        <f t="shared" ca="1" si="47"/>
        <v>8</v>
      </c>
      <c r="DJ59" s="27">
        <f t="shared" ca="1" si="48"/>
        <v>0.47562895505052039</v>
      </c>
      <c r="DK59" s="44">
        <f t="shared" ca="1" si="49"/>
        <v>3</v>
      </c>
      <c r="DL59" s="44" t="str">
        <f ca="1">IF(DF59&lt;&gt;"",VLOOKUP(DK59,'Players Stats'!$C$88:$D$127,2),"")</f>
        <v>Small Forward</v>
      </c>
      <c r="DM59" s="44" t="str">
        <f ca="1">IF(DF59&lt;&gt;"",VLOOKUP(DK59,'Players Stats'!$C$88:$E$127,3),"")</f>
        <v>LeBron James</v>
      </c>
      <c r="DN59" s="27">
        <f t="shared" ca="1" si="50"/>
        <v>0.25275461166889102</v>
      </c>
      <c r="DO59" s="44">
        <f ca="1">IF(DF59&lt;&gt;"",VLOOKUP(Final!DK59-5*(Final!DH59-1),'Players Stats'!$B$136:$J$140,1+DI59),"")</f>
        <v>0.123</v>
      </c>
      <c r="DP59" s="44" t="str">
        <f t="shared" ca="1" si="74"/>
        <v>NO</v>
      </c>
      <c r="DQ59" s="27">
        <f t="shared" ca="1" si="51"/>
        <v>0.35151537129805022</v>
      </c>
      <c r="DR59" s="44">
        <f ca="1">IF(DF59&lt;&gt;"",IF(DP59="NO",VLOOKUP(DK59,'Players Stats'!$C$88:$I$127,7),""),"")</f>
        <v>0.15639810426540282</v>
      </c>
      <c r="DS59" s="44">
        <f t="shared" ca="1" si="75"/>
        <v>2</v>
      </c>
      <c r="DT59" s="27">
        <f t="shared" ca="1" si="52"/>
        <v>0.22906201107570834</v>
      </c>
      <c r="DU59" s="44">
        <f ca="1">IF(DP59="NO",VLOOKUP(DK59,'Players Stats'!$C$88:$H$127,7-Final!DS59),"")</f>
        <v>0.56499999999999995</v>
      </c>
      <c r="DV59" s="44">
        <f t="shared" ca="1" si="76"/>
        <v>2</v>
      </c>
      <c r="DW59" s="27">
        <f t="shared" ca="1" si="53"/>
        <v>0.63486080406722245</v>
      </c>
      <c r="DX59" s="44" t="str">
        <f ca="1">IF(DW59="","",IF(DW59&lt;=VLOOKUP(DK59,'Players Stats'!$C$88:$L$127,10),"YES","NO"))</f>
        <v>NO</v>
      </c>
      <c r="DY59" s="27" t="str">
        <f t="shared" ca="1" si="54"/>
        <v/>
      </c>
      <c r="DZ59" s="44" t="str">
        <f ca="1">IF(DX59="YES",IF(DY59&lt;=VLOOKUP(DK59,'Players Stats'!$C$88:$H$127,6),1,0),"")</f>
        <v/>
      </c>
      <c r="EA59" s="27" t="str">
        <f t="shared" ca="1" si="55"/>
        <v/>
      </c>
      <c r="EB59" s="44" t="str">
        <f ca="1">IF(AND(DX59="YES",EA59&lt;&gt;""),IF(EA59&lt;=VLOOKUP(DK59,'Players Stats'!$C$88:$H$127,6),1,0),"")</f>
        <v/>
      </c>
      <c r="EC59" s="27" t="str">
        <f t="shared" ca="1" si="56"/>
        <v/>
      </c>
      <c r="ED59" s="44" t="str">
        <f ca="1">IF(EC59="","",IF(EC59&lt;=Simulation!$K$7,"YES","NO"))</f>
        <v/>
      </c>
      <c r="EE59" s="27" t="str">
        <f t="shared" ca="1" si="57"/>
        <v/>
      </c>
      <c r="EF59" s="44" t="str">
        <f ca="1">IF(ED59="NO",IF(EE59&lt;=Simulation!$K$9,DH59,DI59),"")</f>
        <v/>
      </c>
      <c r="EH59" s="44">
        <f t="shared" ca="1" si="58"/>
        <v>27</v>
      </c>
      <c r="EI59" s="6" t="str">
        <f t="shared" ca="1" si="59"/>
        <v>-</v>
      </c>
      <c r="EJ59" s="44">
        <f t="shared" ca="1" si="60"/>
        <v>16</v>
      </c>
      <c r="EL59" s="44" t="str">
        <f t="shared" ca="1" si="4"/>
        <v/>
      </c>
      <c r="EM59" s="44" t="str">
        <f t="shared" ca="1" si="4"/>
        <v/>
      </c>
      <c r="EN59" s="44" t="str">
        <f t="shared" ca="1" si="4"/>
        <v/>
      </c>
    </row>
    <row r="60" spans="2:144">
      <c r="B60" s="44">
        <f ca="1">IF(B59&lt;&gt;"",IF(AND(B59&lt;60*Simulation!$K$8, B59+C60&lt;60*Simulation!$K$8),B59+C60,""),"")</f>
        <v>807</v>
      </c>
      <c r="C60" s="44">
        <f ca="1">IF(B59&lt;&gt;"",IF(AND(AB59&lt;&gt;"", D59=AB59),RANDBETWEEN(Simulation!$N$6,Simulation!$P$6),RANDBETWEEN(Simulation!$N$5,Simulation!$P$5)),"")</f>
        <v>16</v>
      </c>
      <c r="D60" s="44">
        <f t="shared" ca="1" si="61"/>
        <v>8</v>
      </c>
      <c r="E60" s="44">
        <f t="shared" ca="1" si="5"/>
        <v>1</v>
      </c>
      <c r="F60" s="27">
        <f t="shared" ca="1" si="6"/>
        <v>0.97639446448112954</v>
      </c>
      <c r="G60" s="44">
        <f t="shared" ca="1" si="7"/>
        <v>40</v>
      </c>
      <c r="H60" s="44" t="str">
        <f ca="1">IF(B60&lt;&gt;"",VLOOKUP(G60,'Players Stats'!$C$88:$D$127,2),"")</f>
        <v>Center</v>
      </c>
      <c r="I60" s="44" t="str">
        <f ca="1">IF(B60&lt;&gt;"",VLOOKUP(G60,'Players Stats'!$C$88:$E$127,3),"")</f>
        <v>Tiago Splitter</v>
      </c>
      <c r="J60" s="27">
        <f t="shared" ca="1" si="8"/>
        <v>0.25116226640870376</v>
      </c>
      <c r="K60" s="44">
        <f ca="1">IF(B60&lt;&gt;"",VLOOKUP(Final!G60-5*(Final!D60-1),'Players Stats'!$B$136:$J$140,1+E60),"")</f>
        <v>0.11485000000000001</v>
      </c>
      <c r="L60" s="44" t="str">
        <f t="shared" ca="1" si="62"/>
        <v>NO</v>
      </c>
      <c r="M60" s="27">
        <f t="shared" ca="1" si="9"/>
        <v>0.42697219247967533</v>
      </c>
      <c r="N60" s="44">
        <f ca="1">IF(B60&lt;&gt;"",IF(L60="NO",VLOOKUP(G60,'Players Stats'!$C$88:$I$127,7),""),"")</f>
        <v>0</v>
      </c>
      <c r="O60" s="44">
        <f t="shared" ca="1" si="63"/>
        <v>2</v>
      </c>
      <c r="P60" s="27">
        <f t="shared" ca="1" si="10"/>
        <v>0.65557545740833811</v>
      </c>
      <c r="Q60" s="44">
        <f ca="1">IF(L60="NO",VLOOKUP(G60,'Players Stats'!$C$88:$H$127,7-Final!O60),"")</f>
        <v>0.56000000000000005</v>
      </c>
      <c r="R60" s="44">
        <f t="shared" ca="1" si="64"/>
        <v>0</v>
      </c>
      <c r="S60" s="27">
        <f t="shared" ca="1" si="11"/>
        <v>0.77297487980235191</v>
      </c>
      <c r="T60" s="44" t="str">
        <f ca="1">IF(S60="","",IF(S60&lt;=VLOOKUP(G60,'Players Stats'!$C$88:$L$127,10),"YES","NO"))</f>
        <v>NO</v>
      </c>
      <c r="U60" s="27" t="str">
        <f t="shared" ca="1" si="12"/>
        <v/>
      </c>
      <c r="V60" s="44" t="str">
        <f ca="1">IF(T60="YES",IF(U60&lt;=VLOOKUP(G60,'Players Stats'!$C$88:$H$127,6),1,0),"")</f>
        <v/>
      </c>
      <c r="W60" s="27" t="str">
        <f t="shared" ca="1" si="13"/>
        <v/>
      </c>
      <c r="X60" s="44" t="str">
        <f ca="1">IF(AND(T60="YES",W60&lt;&gt;""),IF(W60&lt;=VLOOKUP(G60,'Players Stats'!$C$88:$H$127,6),1,0),"")</f>
        <v/>
      </c>
      <c r="Y60" s="27">
        <f t="shared" ca="1" si="14"/>
        <v>0.55292457408591977</v>
      </c>
      <c r="Z60" s="44" t="str">
        <f ca="1">IF(Y60="","",IF(Y60&lt;=Simulation!$K$7,"YES","NO"))</f>
        <v>NO</v>
      </c>
      <c r="AA60" s="27">
        <f t="shared" ca="1" si="15"/>
        <v>0.73118616821372651</v>
      </c>
      <c r="AB60" s="44">
        <f ca="1">IF(Z60="NO",IF(AA60&lt;=Simulation!$K$9,D60,E60),"")</f>
        <v>1</v>
      </c>
      <c r="AD60" s="44">
        <f t="shared" ca="1" si="16"/>
        <v>25</v>
      </c>
      <c r="AE60" s="6" t="str">
        <f t="shared" ca="1" si="17"/>
        <v>-</v>
      </c>
      <c r="AF60" s="44">
        <f t="shared" ca="1" si="18"/>
        <v>18</v>
      </c>
      <c r="AH60" s="44" t="str">
        <f t="shared" ca="1" si="77"/>
        <v/>
      </c>
      <c r="AI60" s="44" t="str">
        <f t="shared" ca="1" si="77"/>
        <v/>
      </c>
      <c r="AJ60" s="44" t="str">
        <f t="shared" ca="1" si="77"/>
        <v/>
      </c>
      <c r="AL60" s="44">
        <f ca="1">IF(AL59&lt;&gt;"",IF(AND(AL59&lt;60*Simulation!$K$8, AL59+AM60&lt;60*Simulation!$K$8),AL59+AM60,""),"")</f>
        <v>770</v>
      </c>
      <c r="AM60" s="44">
        <f ca="1">IF(AL59&lt;&gt;"",IF(AND(BL59&lt;&gt;"", AN59=BL59),RANDBETWEEN(Simulation!$N$6,Simulation!$P$6),RANDBETWEEN(Simulation!$N$5,Simulation!$P$5)),"")</f>
        <v>18</v>
      </c>
      <c r="AN60" s="44">
        <f t="shared" ca="1" si="65"/>
        <v>8</v>
      </c>
      <c r="AO60" s="44">
        <f t="shared" ca="1" si="19"/>
        <v>1</v>
      </c>
      <c r="AP60" s="27">
        <f t="shared" ca="1" si="20"/>
        <v>0.26677914720890938</v>
      </c>
      <c r="AQ60" s="44">
        <f t="shared" ca="1" si="21"/>
        <v>37</v>
      </c>
      <c r="AR60" s="44" t="str">
        <f ca="1">IF(AL60&lt;&gt;"",VLOOKUP(AQ60,'Players Stats'!$C$88:$D$127,2),"")</f>
        <v>Shooting Guard</v>
      </c>
      <c r="AS60" s="44" t="str">
        <f ca="1">IF(AL60&lt;&gt;"",VLOOKUP(AQ60,'Players Stats'!$C$88:$E$127,3),"")</f>
        <v>Tony Parker</v>
      </c>
      <c r="AT60" s="27">
        <f t="shared" ca="1" si="22"/>
        <v>0.32615353077971643</v>
      </c>
      <c r="AU60" s="44">
        <f ca="1">IF(AL60&lt;&gt;"",VLOOKUP(Final!AQ60-5*(Final!AN60-1),'Players Stats'!$B$136:$J$140,1+AO60),"")</f>
        <v>5.305E-2</v>
      </c>
      <c r="AV60" s="44" t="str">
        <f t="shared" ca="1" si="66"/>
        <v>NO</v>
      </c>
      <c r="AW60" s="27">
        <f t="shared" ca="1" si="23"/>
        <v>0.8586147758335233</v>
      </c>
      <c r="AX60" s="44">
        <f ca="1">IF(AL60&lt;&gt;"",IF(AV60="NO",VLOOKUP(AQ60,'Players Stats'!$C$88:$I$127,7),""),"")</f>
        <v>6.2111801242236017E-2</v>
      </c>
      <c r="AY60" s="44">
        <f t="shared" ca="1" si="67"/>
        <v>2</v>
      </c>
      <c r="AZ60" s="27">
        <f t="shared" ca="1" si="24"/>
        <v>0.3409825358884756</v>
      </c>
      <c r="BA60" s="44">
        <f ca="1">IF(AV60="NO",VLOOKUP(AQ60,'Players Stats'!$C$88:$H$127,7-Final!AY60),"")</f>
        <v>0.52200000000000002</v>
      </c>
      <c r="BB60" s="44">
        <f t="shared" ca="1" si="68"/>
        <v>2</v>
      </c>
      <c r="BC60" s="27">
        <f t="shared" ca="1" si="25"/>
        <v>0.82179983171789728</v>
      </c>
      <c r="BD60" s="44" t="str">
        <f ca="1">IF(BC60="","",IF(BC60&lt;=VLOOKUP(AQ60,'Players Stats'!$C$88:$L$127,10),"YES","NO"))</f>
        <v>NO</v>
      </c>
      <c r="BE60" s="27" t="str">
        <f t="shared" ca="1" si="26"/>
        <v/>
      </c>
      <c r="BF60" s="44" t="str">
        <f ca="1">IF(BD60="YES",IF(BE60&lt;=VLOOKUP(AQ60,'Players Stats'!$C$88:$H$127,6),1,0),"")</f>
        <v/>
      </c>
      <c r="BG60" s="27" t="str">
        <f t="shared" ca="1" si="27"/>
        <v/>
      </c>
      <c r="BH60" s="44" t="str">
        <f ca="1">IF(AND(BD60="YES",BG60&lt;&gt;""),IF(BG60&lt;=VLOOKUP(AQ60,'Players Stats'!$C$88:$H$127,6),1,0),"")</f>
        <v/>
      </c>
      <c r="BI60" s="27" t="str">
        <f t="shared" ca="1" si="28"/>
        <v/>
      </c>
      <c r="BJ60" s="44" t="str">
        <f ca="1">IF(BI60="","",IF(BI60&lt;=Simulation!$K$7,"YES","NO"))</f>
        <v/>
      </c>
      <c r="BK60" s="27" t="str">
        <f t="shared" ca="1" si="29"/>
        <v/>
      </c>
      <c r="BL60" s="44" t="str">
        <f ca="1">IF(BJ60="NO",IF(BK60&lt;=Simulation!$K$9,AN60,AO60),"")</f>
        <v/>
      </c>
      <c r="BN60" s="44">
        <f t="shared" ca="1" si="30"/>
        <v>38</v>
      </c>
      <c r="BO60" s="6" t="str">
        <f t="shared" ca="1" si="31"/>
        <v>-</v>
      </c>
      <c r="BP60" s="44">
        <f t="shared" ca="1" si="32"/>
        <v>20</v>
      </c>
      <c r="BR60" s="44" t="str">
        <f t="shared" ca="1" si="2"/>
        <v/>
      </c>
      <c r="BS60" s="44" t="str">
        <f t="shared" ca="1" si="2"/>
        <v/>
      </c>
      <c r="BT60" s="44" t="str">
        <f t="shared" ca="1" si="2"/>
        <v/>
      </c>
      <c r="BU60" s="44"/>
      <c r="BV60" s="44">
        <f ca="1">IF(BV59&lt;&gt;"",IF(AND(BV59&lt;60*Simulation!$K$8, BV59+BW60&lt;60*Simulation!$K$8),BV59+BW60,""),"")</f>
        <v>778</v>
      </c>
      <c r="BW60" s="44">
        <f ca="1">IF(BV59&lt;&gt;"",IF(AND(CV59&lt;&gt;"", BX59=CV59),RANDBETWEEN(Simulation!$N$6,Simulation!$P$6),RANDBETWEEN(Simulation!$N$5,Simulation!$P$5)),"")</f>
        <v>9</v>
      </c>
      <c r="BX60" s="44">
        <f t="shared" ca="1" si="69"/>
        <v>8</v>
      </c>
      <c r="BY60" s="44">
        <f t="shared" ca="1" si="33"/>
        <v>1</v>
      </c>
      <c r="BZ60" s="27">
        <f t="shared" ca="1" si="34"/>
        <v>0.62339919446376113</v>
      </c>
      <c r="CA60" s="44">
        <f t="shared" ca="1" si="35"/>
        <v>39</v>
      </c>
      <c r="CB60" s="44" t="str">
        <f ca="1">IF(BV60&lt;&gt;"",VLOOKUP(CA60,'Players Stats'!$C$88:$D$127,2),"")</f>
        <v>Power Forward</v>
      </c>
      <c r="CC60" s="44" t="str">
        <f ca="1">IF(BV60&lt;&gt;"",VLOOKUP(CA60,'Players Stats'!$C$88:$E$127,3),"")</f>
        <v>Tim Duncan</v>
      </c>
      <c r="CD60" s="27">
        <f t="shared" ca="1" si="36"/>
        <v>3.3932718502807435E-2</v>
      </c>
      <c r="CE60" s="44">
        <f ca="1">IF(BV60&lt;&gt;"",VLOOKUP(Final!CA60-5*(Final!BX60-1),'Players Stats'!$B$136:$J$140,1+BY60),"")</f>
        <v>6.59E-2</v>
      </c>
      <c r="CF60" s="44" t="str">
        <f t="shared" ca="1" si="70"/>
        <v>YES</v>
      </c>
      <c r="CG60" s="27" t="str">
        <f t="shared" ca="1" si="37"/>
        <v/>
      </c>
      <c r="CH60" s="44" t="str">
        <f ca="1">IF(BV60&lt;&gt;"",IF(CF60="NO",VLOOKUP(CA60,'Players Stats'!$C$88:$I$127,7),""),"")</f>
        <v/>
      </c>
      <c r="CI60" s="44" t="str">
        <f t="shared" ca="1" si="71"/>
        <v/>
      </c>
      <c r="CJ60" s="27" t="str">
        <f t="shared" ca="1" si="38"/>
        <v/>
      </c>
      <c r="CK60" s="44" t="str">
        <f ca="1">IF(CF60="NO",VLOOKUP(CA60,'Players Stats'!$C$88:$H$127,7-Final!CI60),"")</f>
        <v/>
      </c>
      <c r="CL60" s="44" t="str">
        <f t="shared" ca="1" si="72"/>
        <v/>
      </c>
      <c r="CM60" s="27" t="str">
        <f t="shared" ca="1" si="39"/>
        <v/>
      </c>
      <c r="CN60" s="44" t="str">
        <f ca="1">IF(CM60="","",IF(CM60&lt;=VLOOKUP(CA60,'Players Stats'!$C$88:$L$127,10),"YES","NO"))</f>
        <v/>
      </c>
      <c r="CO60" s="27" t="str">
        <f t="shared" ca="1" si="40"/>
        <v/>
      </c>
      <c r="CP60" s="44" t="str">
        <f ca="1">IF(CN60="YES",IF(CO60&lt;=VLOOKUP(CA60,'Players Stats'!$C$88:$H$127,6),1,0),"")</f>
        <v/>
      </c>
      <c r="CQ60" s="27" t="str">
        <f t="shared" ca="1" si="41"/>
        <v/>
      </c>
      <c r="CR60" s="44" t="str">
        <f ca="1">IF(AND(CN60="YES",CQ60&lt;&gt;""),IF(CQ60&lt;=VLOOKUP(CA60,'Players Stats'!$C$88:$H$127,6),1,0),"")</f>
        <v/>
      </c>
      <c r="CS60" s="27" t="str">
        <f t="shared" ca="1" si="42"/>
        <v/>
      </c>
      <c r="CT60" s="44" t="str">
        <f ca="1">IF(CS60="","",IF(CS60&lt;=Simulation!$K$7,"YES","NO"))</f>
        <v/>
      </c>
      <c r="CU60" s="27" t="str">
        <f t="shared" ca="1" si="43"/>
        <v/>
      </c>
      <c r="CV60" s="44" t="str">
        <f ca="1">IF(CT60="NO",IF(CU60&lt;=Simulation!$K$9,BX60,BY60),"")</f>
        <v/>
      </c>
      <c r="CX60" s="44">
        <f t="shared" ca="1" si="44"/>
        <v>19</v>
      </c>
      <c r="CY60" s="6" t="str">
        <f t="shared" ca="1" si="45"/>
        <v>-</v>
      </c>
      <c r="CZ60" s="44">
        <f t="shared" ca="1" si="46"/>
        <v>25</v>
      </c>
      <c r="DB60" s="44" t="str">
        <f t="shared" ca="1" si="3"/>
        <v/>
      </c>
      <c r="DC60" s="44" t="str">
        <f t="shared" ca="1" si="3"/>
        <v/>
      </c>
      <c r="DD60" s="44" t="str">
        <f t="shared" ca="1" si="3"/>
        <v/>
      </c>
      <c r="DE60" s="44"/>
      <c r="DF60" s="44">
        <f ca="1">IF(DF59&lt;&gt;"",IF(AND(DF59&lt;60*Simulation!$K$8, DF59+DG60&lt;60*Simulation!$K$8),DF59+DG60,""),"")</f>
        <v>750</v>
      </c>
      <c r="DG60" s="44">
        <f ca="1">IF(DF59&lt;&gt;"",IF(AND(EF59&lt;&gt;"", DH59=EF59),RANDBETWEEN(Simulation!$N$6,Simulation!$P$6),RANDBETWEEN(Simulation!$N$5,Simulation!$P$5)),"")</f>
        <v>15</v>
      </c>
      <c r="DH60" s="44">
        <f t="shared" ca="1" si="73"/>
        <v>8</v>
      </c>
      <c r="DI60" s="44">
        <f t="shared" ca="1" si="47"/>
        <v>1</v>
      </c>
      <c r="DJ60" s="27">
        <f t="shared" ca="1" si="48"/>
        <v>0.57761357461250373</v>
      </c>
      <c r="DK60" s="44">
        <f t="shared" ca="1" si="49"/>
        <v>38</v>
      </c>
      <c r="DL60" s="44" t="str">
        <f ca="1">IF(DF60&lt;&gt;"",VLOOKUP(DK60,'Players Stats'!$C$88:$D$127,2),"")</f>
        <v>Small Forward</v>
      </c>
      <c r="DM60" s="44" t="str">
        <f ca="1">IF(DF60&lt;&gt;"",VLOOKUP(DK60,'Players Stats'!$C$88:$E$127,3),"")</f>
        <v>Kawhi Leonard</v>
      </c>
      <c r="DN60" s="27">
        <f t="shared" ca="1" si="50"/>
        <v>0.5146235521906104</v>
      </c>
      <c r="DO60" s="44">
        <f ca="1">IF(DF60&lt;&gt;"",VLOOKUP(Final!DK60-5*(Final!DH60-1),'Players Stats'!$B$136:$J$140,1+DI60),"")</f>
        <v>0.12745000000000001</v>
      </c>
      <c r="DP60" s="44" t="str">
        <f t="shared" ca="1" si="74"/>
        <v>NO</v>
      </c>
      <c r="DQ60" s="27">
        <f t="shared" ca="1" si="51"/>
        <v>0.1693730524881738</v>
      </c>
      <c r="DR60" s="44">
        <f ca="1">IF(DF60&lt;&gt;"",IF(DP60="NO",VLOOKUP(DK60,'Players Stats'!$C$88:$I$127,7),""),"")</f>
        <v>0.24793388429752067</v>
      </c>
      <c r="DS60" s="44">
        <f t="shared" ca="1" si="75"/>
        <v>3</v>
      </c>
      <c r="DT60" s="27">
        <f t="shared" ca="1" si="52"/>
        <v>0.86083632560069634</v>
      </c>
      <c r="DU60" s="44">
        <f ca="1">IF(DP60="NO",VLOOKUP(DK60,'Players Stats'!$C$88:$H$127,7-Final!DS60),"")</f>
        <v>0.374</v>
      </c>
      <c r="DV60" s="44">
        <f t="shared" ca="1" si="76"/>
        <v>0</v>
      </c>
      <c r="DW60" s="27" t="str">
        <f t="shared" ca="1" si="53"/>
        <v/>
      </c>
      <c r="DX60" s="44" t="str">
        <f ca="1">IF(DW60="","",IF(DW60&lt;=VLOOKUP(DK60,'Players Stats'!$C$88:$L$127,10),"YES","NO"))</f>
        <v/>
      </c>
      <c r="DY60" s="27" t="str">
        <f t="shared" ca="1" si="54"/>
        <v/>
      </c>
      <c r="DZ60" s="44" t="str">
        <f ca="1">IF(DX60="YES",IF(DY60&lt;=VLOOKUP(DK60,'Players Stats'!$C$88:$H$127,6),1,0),"")</f>
        <v/>
      </c>
      <c r="EA60" s="27" t="str">
        <f t="shared" ca="1" si="55"/>
        <v/>
      </c>
      <c r="EB60" s="44" t="str">
        <f ca="1">IF(AND(DX60="YES",EA60&lt;&gt;""),IF(EA60&lt;=VLOOKUP(DK60,'Players Stats'!$C$88:$H$127,6),1,0),"")</f>
        <v/>
      </c>
      <c r="EC60" s="27" t="str">
        <f t="shared" ca="1" si="56"/>
        <v/>
      </c>
      <c r="ED60" s="44" t="str">
        <f ca="1">IF(EC60="","",IF(EC60&lt;=Simulation!$K$7,"YES","NO"))</f>
        <v/>
      </c>
      <c r="EE60" s="27" t="str">
        <f t="shared" ca="1" si="57"/>
        <v/>
      </c>
      <c r="EF60" s="44" t="str">
        <f ca="1">IF(ED60="NO",IF(EE60&lt;=Simulation!$K$9,DH60,DI60),"")</f>
        <v/>
      </c>
      <c r="EH60" s="44">
        <f t="shared" ca="1" si="58"/>
        <v>27</v>
      </c>
      <c r="EI60" s="6" t="str">
        <f t="shared" ca="1" si="59"/>
        <v>-</v>
      </c>
      <c r="EJ60" s="44">
        <f t="shared" ca="1" si="60"/>
        <v>16</v>
      </c>
      <c r="EL60" s="44" t="str">
        <f t="shared" ca="1" si="4"/>
        <v/>
      </c>
      <c r="EM60" s="44" t="str">
        <f t="shared" ca="1" si="4"/>
        <v/>
      </c>
      <c r="EN60" s="44" t="str">
        <f t="shared" ca="1" si="4"/>
        <v/>
      </c>
    </row>
    <row r="61" spans="2:144">
      <c r="B61" s="44">
        <f ca="1">IF(B60&lt;&gt;"",IF(AND(B60&lt;60*Simulation!$K$8, B60+C61&lt;60*Simulation!$K$8),B60+C61,""),"")</f>
        <v>830</v>
      </c>
      <c r="C61" s="44">
        <f ca="1">IF(B60&lt;&gt;"",IF(AND(AB60&lt;&gt;"", D60=AB60),RANDBETWEEN(Simulation!$N$6,Simulation!$P$6),RANDBETWEEN(Simulation!$N$5,Simulation!$P$5)),"")</f>
        <v>23</v>
      </c>
      <c r="D61" s="44">
        <f t="shared" ca="1" si="61"/>
        <v>1</v>
      </c>
      <c r="E61" s="44">
        <f t="shared" ca="1" si="5"/>
        <v>8</v>
      </c>
      <c r="F61" s="27">
        <f t="shared" ca="1" si="6"/>
        <v>0.49519805275687068</v>
      </c>
      <c r="G61" s="44">
        <f t="shared" ca="1" si="7"/>
        <v>3</v>
      </c>
      <c r="H61" s="44" t="str">
        <f ca="1">IF(B61&lt;&gt;"",VLOOKUP(G61,'Players Stats'!$C$88:$D$127,2),"")</f>
        <v>Small Forward</v>
      </c>
      <c r="I61" s="44" t="str">
        <f ca="1">IF(B61&lt;&gt;"",VLOOKUP(G61,'Players Stats'!$C$88:$E$127,3),"")</f>
        <v>LeBron James</v>
      </c>
      <c r="J61" s="27">
        <f t="shared" ca="1" si="8"/>
        <v>0.96412885588573694</v>
      </c>
      <c r="K61" s="44">
        <f ca="1">IF(B61&lt;&gt;"",VLOOKUP(Final!G61-5*(Final!D61-1),'Players Stats'!$B$136:$J$140,1+E61),"")</f>
        <v>0.123</v>
      </c>
      <c r="L61" s="44" t="str">
        <f t="shared" ca="1" si="62"/>
        <v>NO</v>
      </c>
      <c r="M61" s="27">
        <f t="shared" ca="1" si="9"/>
        <v>0.82453455243116014</v>
      </c>
      <c r="N61" s="44">
        <f ca="1">IF(B61&lt;&gt;"",IF(L61="NO",VLOOKUP(G61,'Players Stats'!$C$88:$I$127,7),""),"")</f>
        <v>0.15639810426540282</v>
      </c>
      <c r="O61" s="44">
        <f t="shared" ca="1" si="63"/>
        <v>2</v>
      </c>
      <c r="P61" s="27">
        <f t="shared" ca="1" si="10"/>
        <v>0.39506161587089428</v>
      </c>
      <c r="Q61" s="44">
        <f ca="1">IF(L61="NO",VLOOKUP(G61,'Players Stats'!$C$88:$H$127,7-Final!O61),"")</f>
        <v>0.56499999999999995</v>
      </c>
      <c r="R61" s="44">
        <f t="shared" ca="1" si="64"/>
        <v>2</v>
      </c>
      <c r="S61" s="27">
        <f t="shared" ca="1" si="11"/>
        <v>2.8483310113536664E-2</v>
      </c>
      <c r="T61" s="44" t="str">
        <f ca="1">IF(S61="","",IF(S61&lt;=VLOOKUP(G61,'Players Stats'!$C$88:$L$127,10),"YES","NO"))</f>
        <v>NO</v>
      </c>
      <c r="U61" s="27" t="str">
        <f t="shared" ca="1" si="12"/>
        <v/>
      </c>
      <c r="V61" s="44" t="str">
        <f ca="1">IF(T61="YES",IF(U61&lt;=VLOOKUP(G61,'Players Stats'!$C$88:$H$127,6),1,0),"")</f>
        <v/>
      </c>
      <c r="W61" s="27" t="str">
        <f t="shared" ca="1" si="13"/>
        <v/>
      </c>
      <c r="X61" s="44" t="str">
        <f ca="1">IF(AND(T61="YES",W61&lt;&gt;""),IF(W61&lt;=VLOOKUP(G61,'Players Stats'!$C$88:$H$127,6),1,0),"")</f>
        <v/>
      </c>
      <c r="Y61" s="27" t="str">
        <f t="shared" ca="1" si="14"/>
        <v/>
      </c>
      <c r="Z61" s="44" t="str">
        <f ca="1">IF(Y61="","",IF(Y61&lt;=Simulation!$K$7,"YES","NO"))</f>
        <v/>
      </c>
      <c r="AA61" s="27" t="str">
        <f t="shared" ca="1" si="15"/>
        <v/>
      </c>
      <c r="AB61" s="44" t="str">
        <f ca="1">IF(Z61="NO",IF(AA61&lt;=Simulation!$K$9,D61,E61),"")</f>
        <v/>
      </c>
      <c r="AD61" s="44">
        <f t="shared" ca="1" si="16"/>
        <v>27</v>
      </c>
      <c r="AE61" s="6" t="str">
        <f t="shared" ca="1" si="17"/>
        <v>-</v>
      </c>
      <c r="AF61" s="44">
        <f t="shared" ca="1" si="18"/>
        <v>18</v>
      </c>
      <c r="AH61" s="44" t="str">
        <f t="shared" ca="1" si="77"/>
        <v/>
      </c>
      <c r="AI61" s="44" t="str">
        <f t="shared" ca="1" si="77"/>
        <v/>
      </c>
      <c r="AJ61" s="44" t="str">
        <f t="shared" ca="1" si="77"/>
        <v/>
      </c>
      <c r="AL61" s="44">
        <f ca="1">IF(AL60&lt;&gt;"",IF(AND(AL60&lt;60*Simulation!$K$8, AL60+AM61&lt;60*Simulation!$K$8),AL60+AM61,""),"")</f>
        <v>793</v>
      </c>
      <c r="AM61" s="44">
        <f ca="1">IF(AL60&lt;&gt;"",IF(AND(BL60&lt;&gt;"", AN60=BL60),RANDBETWEEN(Simulation!$N$6,Simulation!$P$6),RANDBETWEEN(Simulation!$N$5,Simulation!$P$5)),"")</f>
        <v>23</v>
      </c>
      <c r="AN61" s="44">
        <f t="shared" ca="1" si="65"/>
        <v>1</v>
      </c>
      <c r="AO61" s="44">
        <f t="shared" ca="1" si="19"/>
        <v>8</v>
      </c>
      <c r="AP61" s="27">
        <f t="shared" ca="1" si="20"/>
        <v>0.30561833805149619</v>
      </c>
      <c r="AQ61" s="44">
        <f t="shared" ca="1" si="21"/>
        <v>2</v>
      </c>
      <c r="AR61" s="44" t="str">
        <f ca="1">IF(AL61&lt;&gt;"",VLOOKUP(AQ61,'Players Stats'!$C$88:$D$127,2),"")</f>
        <v>Shooting Guard</v>
      </c>
      <c r="AS61" s="44" t="str">
        <f ca="1">IF(AL61&lt;&gt;"",VLOOKUP(AQ61,'Players Stats'!$C$88:$E$127,3),"")</f>
        <v>Ray Allen</v>
      </c>
      <c r="AT61" s="27">
        <f t="shared" ca="1" si="22"/>
        <v>0.46269563013765247</v>
      </c>
      <c r="AU61" s="44">
        <f ca="1">IF(AL61&lt;&gt;"",VLOOKUP(Final!AQ61-5*(Final!AN61-1),'Players Stats'!$B$136:$J$140,1+AO61),"")</f>
        <v>4.4549999999999999E-2</v>
      </c>
      <c r="AV61" s="44" t="str">
        <f t="shared" ca="1" si="66"/>
        <v>NO</v>
      </c>
      <c r="AW61" s="27">
        <f t="shared" ca="1" si="23"/>
        <v>0.301737775680051</v>
      </c>
      <c r="AX61" s="44">
        <f ca="1">IF(AL61&lt;&gt;"",IF(AV61="NO",VLOOKUP(AQ61,'Players Stats'!$C$88:$I$127,7),""),"")</f>
        <v>0.33870967741935487</v>
      </c>
      <c r="AY61" s="44">
        <f t="shared" ca="1" si="67"/>
        <v>3</v>
      </c>
      <c r="AZ61" s="27">
        <f t="shared" ca="1" si="24"/>
        <v>0.6555075565438192</v>
      </c>
      <c r="BA61" s="44">
        <f ca="1">IF(AV61="NO",VLOOKUP(AQ61,'Players Stats'!$C$88:$H$127,7-Final!AY61),"")</f>
        <v>0.41899999999999998</v>
      </c>
      <c r="BB61" s="44">
        <f t="shared" ca="1" si="68"/>
        <v>0</v>
      </c>
      <c r="BC61" s="27" t="str">
        <f t="shared" ca="1" si="25"/>
        <v/>
      </c>
      <c r="BD61" s="44" t="str">
        <f ca="1">IF(BC61="","",IF(BC61&lt;=VLOOKUP(AQ61,'Players Stats'!$C$88:$L$127,10),"YES","NO"))</f>
        <v/>
      </c>
      <c r="BE61" s="27" t="str">
        <f t="shared" ca="1" si="26"/>
        <v/>
      </c>
      <c r="BF61" s="44" t="str">
        <f ca="1">IF(BD61="YES",IF(BE61&lt;=VLOOKUP(AQ61,'Players Stats'!$C$88:$H$127,6),1,0),"")</f>
        <v/>
      </c>
      <c r="BG61" s="27" t="str">
        <f t="shared" ca="1" si="27"/>
        <v/>
      </c>
      <c r="BH61" s="44" t="str">
        <f ca="1">IF(AND(BD61="YES",BG61&lt;&gt;""),IF(BG61&lt;=VLOOKUP(AQ61,'Players Stats'!$C$88:$H$127,6),1,0),"")</f>
        <v/>
      </c>
      <c r="BI61" s="27" t="str">
        <f t="shared" ca="1" si="28"/>
        <v/>
      </c>
      <c r="BJ61" s="44" t="str">
        <f ca="1">IF(BI61="","",IF(BI61&lt;=Simulation!$K$7,"YES","NO"))</f>
        <v/>
      </c>
      <c r="BK61" s="27" t="str">
        <f t="shared" ca="1" si="29"/>
        <v/>
      </c>
      <c r="BL61" s="44" t="str">
        <f ca="1">IF(BJ61="NO",IF(BK61&lt;=Simulation!$K$9,AN61,AO61),"")</f>
        <v/>
      </c>
      <c r="BN61" s="44">
        <f t="shared" ca="1" si="30"/>
        <v>38</v>
      </c>
      <c r="BO61" s="6" t="str">
        <f t="shared" ca="1" si="31"/>
        <v>-</v>
      </c>
      <c r="BP61" s="44">
        <f t="shared" ca="1" si="32"/>
        <v>20</v>
      </c>
      <c r="BR61" s="44" t="str">
        <f t="shared" ca="1" si="2"/>
        <v/>
      </c>
      <c r="BS61" s="44" t="str">
        <f t="shared" ca="1" si="2"/>
        <v/>
      </c>
      <c r="BT61" s="44" t="str">
        <f t="shared" ca="1" si="2"/>
        <v/>
      </c>
      <c r="BU61" s="44"/>
      <c r="BV61" s="44">
        <f ca="1">IF(BV60&lt;&gt;"",IF(AND(BV60&lt;60*Simulation!$K$8, BV60+BW61&lt;60*Simulation!$K$8),BV60+BW61,""),"")</f>
        <v>789</v>
      </c>
      <c r="BW61" s="44">
        <f ca="1">IF(BV60&lt;&gt;"",IF(AND(CV60&lt;&gt;"", BX60=CV60),RANDBETWEEN(Simulation!$N$6,Simulation!$P$6),RANDBETWEEN(Simulation!$N$5,Simulation!$P$5)),"")</f>
        <v>11</v>
      </c>
      <c r="BX61" s="44">
        <f t="shared" ca="1" si="69"/>
        <v>1</v>
      </c>
      <c r="BY61" s="44">
        <f t="shared" ca="1" si="33"/>
        <v>8</v>
      </c>
      <c r="BZ61" s="27">
        <f t="shared" ca="1" si="34"/>
        <v>0.17171830745956784</v>
      </c>
      <c r="CA61" s="44">
        <f t="shared" ca="1" si="35"/>
        <v>1</v>
      </c>
      <c r="CB61" s="44" t="str">
        <f ca="1">IF(BV61&lt;&gt;"",VLOOKUP(CA61,'Players Stats'!$C$88:$D$127,2),"")</f>
        <v>Point Guard</v>
      </c>
      <c r="CC61" s="44" t="str">
        <f ca="1">IF(BV61&lt;&gt;"",VLOOKUP(CA61,'Players Stats'!$C$88:$E$127,3),"")</f>
        <v>Dwyane Wade</v>
      </c>
      <c r="CD61" s="27">
        <f t="shared" ca="1" si="36"/>
        <v>0.3934455230316436</v>
      </c>
      <c r="CE61" s="44">
        <f ca="1">IF(BV61&lt;&gt;"",VLOOKUP(Final!CA61-5*(Final!BX61-1),'Players Stats'!$B$136:$J$140,1+BY61),"")</f>
        <v>9.7650000000000001E-2</v>
      </c>
      <c r="CF61" s="44" t="str">
        <f t="shared" ca="1" si="70"/>
        <v>NO</v>
      </c>
      <c r="CG61" s="27">
        <f t="shared" ca="1" si="37"/>
        <v>0.58031296090784146</v>
      </c>
      <c r="CH61" s="44">
        <f ca="1">IF(BV61&lt;&gt;"",IF(CF61="NO",VLOOKUP(CA61,'Players Stats'!$C$88:$I$127,7),""),"")</f>
        <v>5.9523809523809521E-2</v>
      </c>
      <c r="CI61" s="44">
        <f t="shared" ca="1" si="71"/>
        <v>2</v>
      </c>
      <c r="CJ61" s="27">
        <f t="shared" ca="1" si="38"/>
        <v>0.72669327373569326</v>
      </c>
      <c r="CK61" s="44">
        <f ca="1">IF(CF61="NO",VLOOKUP(CA61,'Players Stats'!$C$88:$H$127,7-Final!CI61),"")</f>
        <v>0.52100000000000002</v>
      </c>
      <c r="CL61" s="44">
        <f t="shared" ca="1" si="72"/>
        <v>0</v>
      </c>
      <c r="CM61" s="27">
        <f t="shared" ca="1" si="39"/>
        <v>0.58910306341037655</v>
      </c>
      <c r="CN61" s="44" t="str">
        <f ca="1">IF(CM61="","",IF(CM61&lt;=VLOOKUP(CA61,'Players Stats'!$C$88:$L$127,10),"YES","NO"))</f>
        <v>NO</v>
      </c>
      <c r="CO61" s="27" t="str">
        <f t="shared" ca="1" si="40"/>
        <v/>
      </c>
      <c r="CP61" s="44" t="str">
        <f ca="1">IF(CN61="YES",IF(CO61&lt;=VLOOKUP(CA61,'Players Stats'!$C$88:$H$127,6),1,0),"")</f>
        <v/>
      </c>
      <c r="CQ61" s="27" t="str">
        <f t="shared" ca="1" si="41"/>
        <v/>
      </c>
      <c r="CR61" s="44" t="str">
        <f ca="1">IF(AND(CN61="YES",CQ61&lt;&gt;""),IF(CQ61&lt;=VLOOKUP(CA61,'Players Stats'!$C$88:$H$127,6),1,0),"")</f>
        <v/>
      </c>
      <c r="CS61" s="27">
        <f t="shared" ca="1" si="42"/>
        <v>0.5650156641116364</v>
      </c>
      <c r="CT61" s="44" t="str">
        <f ca="1">IF(CS61="","",IF(CS61&lt;=Simulation!$K$7,"YES","NO"))</f>
        <v>NO</v>
      </c>
      <c r="CU61" s="27">
        <f t="shared" ca="1" si="43"/>
        <v>0.41223085933444636</v>
      </c>
      <c r="CV61" s="44">
        <f ca="1">IF(CT61="NO",IF(CU61&lt;=Simulation!$K$9,BX61,BY61),"")</f>
        <v>8</v>
      </c>
      <c r="CX61" s="44">
        <f t="shared" ca="1" si="44"/>
        <v>19</v>
      </c>
      <c r="CY61" s="6" t="str">
        <f t="shared" ca="1" si="45"/>
        <v>-</v>
      </c>
      <c r="CZ61" s="44">
        <f t="shared" ca="1" si="46"/>
        <v>25</v>
      </c>
      <c r="DB61" s="44" t="str">
        <f t="shared" ca="1" si="3"/>
        <v/>
      </c>
      <c r="DC61" s="44" t="str">
        <f t="shared" ca="1" si="3"/>
        <v/>
      </c>
      <c r="DD61" s="44" t="str">
        <f t="shared" ca="1" si="3"/>
        <v/>
      </c>
      <c r="DE61" s="44"/>
      <c r="DF61" s="44">
        <f ca="1">IF(DF60&lt;&gt;"",IF(AND(DF60&lt;60*Simulation!$K$8, DF60+DG61&lt;60*Simulation!$K$8),DF60+DG61,""),"")</f>
        <v>765</v>
      </c>
      <c r="DG61" s="44">
        <f ca="1">IF(DF60&lt;&gt;"",IF(AND(EF60&lt;&gt;"", DH60=EF60),RANDBETWEEN(Simulation!$N$6,Simulation!$P$6),RANDBETWEEN(Simulation!$N$5,Simulation!$P$5)),"")</f>
        <v>15</v>
      </c>
      <c r="DH61" s="44">
        <f t="shared" ca="1" si="73"/>
        <v>1</v>
      </c>
      <c r="DI61" s="44">
        <f t="shared" ca="1" si="47"/>
        <v>8</v>
      </c>
      <c r="DJ61" s="27">
        <f t="shared" ca="1" si="48"/>
        <v>0.29225248849205743</v>
      </c>
      <c r="DK61" s="44">
        <f t="shared" ca="1" si="49"/>
        <v>2</v>
      </c>
      <c r="DL61" s="44" t="str">
        <f ca="1">IF(DF61&lt;&gt;"",VLOOKUP(DK61,'Players Stats'!$C$88:$D$127,2),"")</f>
        <v>Shooting Guard</v>
      </c>
      <c r="DM61" s="44" t="str">
        <f ca="1">IF(DF61&lt;&gt;"",VLOOKUP(DK61,'Players Stats'!$C$88:$E$127,3),"")</f>
        <v>Ray Allen</v>
      </c>
      <c r="DN61" s="27">
        <f t="shared" ca="1" si="50"/>
        <v>0.12032727443352786</v>
      </c>
      <c r="DO61" s="44">
        <f ca="1">IF(DF61&lt;&gt;"",VLOOKUP(Final!DK61-5*(Final!DH61-1),'Players Stats'!$B$136:$J$140,1+DI61),"")</f>
        <v>4.4549999999999999E-2</v>
      </c>
      <c r="DP61" s="44" t="str">
        <f t="shared" ca="1" si="74"/>
        <v>NO</v>
      </c>
      <c r="DQ61" s="27">
        <f t="shared" ca="1" si="51"/>
        <v>0.41747871696100425</v>
      </c>
      <c r="DR61" s="44">
        <f ca="1">IF(DF61&lt;&gt;"",IF(DP61="NO",VLOOKUP(DK61,'Players Stats'!$C$88:$I$127,7),""),"")</f>
        <v>0.33870967741935487</v>
      </c>
      <c r="DS61" s="44">
        <f t="shared" ca="1" si="75"/>
        <v>2</v>
      </c>
      <c r="DT61" s="27">
        <f t="shared" ca="1" si="52"/>
        <v>0.1583144264240115</v>
      </c>
      <c r="DU61" s="44">
        <f ca="1">IF(DP61="NO",VLOOKUP(DK61,'Players Stats'!$C$88:$H$127,7-Final!DS61),"")</f>
        <v>0.44900000000000001</v>
      </c>
      <c r="DV61" s="44">
        <f t="shared" ca="1" si="76"/>
        <v>2</v>
      </c>
      <c r="DW61" s="27">
        <f t="shared" ca="1" si="53"/>
        <v>0.6746367969709407</v>
      </c>
      <c r="DX61" s="44" t="str">
        <f ca="1">IF(DW61="","",IF(DW61&lt;=VLOOKUP(DK61,'Players Stats'!$C$88:$L$127,10),"YES","NO"))</f>
        <v>NO</v>
      </c>
      <c r="DY61" s="27" t="str">
        <f t="shared" ca="1" si="54"/>
        <v/>
      </c>
      <c r="DZ61" s="44" t="str">
        <f ca="1">IF(DX61="YES",IF(DY61&lt;=VLOOKUP(DK61,'Players Stats'!$C$88:$H$127,6),1,0),"")</f>
        <v/>
      </c>
      <c r="EA61" s="27" t="str">
        <f t="shared" ca="1" si="55"/>
        <v/>
      </c>
      <c r="EB61" s="44" t="str">
        <f ca="1">IF(AND(DX61="YES",EA61&lt;&gt;""),IF(EA61&lt;=VLOOKUP(DK61,'Players Stats'!$C$88:$H$127,6),1,0),"")</f>
        <v/>
      </c>
      <c r="EC61" s="27" t="str">
        <f t="shared" ca="1" si="56"/>
        <v/>
      </c>
      <c r="ED61" s="44" t="str">
        <f ca="1">IF(EC61="","",IF(EC61&lt;=Simulation!$K$7,"YES","NO"))</f>
        <v/>
      </c>
      <c r="EE61" s="27" t="str">
        <f t="shared" ca="1" si="57"/>
        <v/>
      </c>
      <c r="EF61" s="44" t="str">
        <f ca="1">IF(ED61="NO",IF(EE61&lt;=Simulation!$K$9,DH61,DI61),"")</f>
        <v/>
      </c>
      <c r="EH61" s="44">
        <f t="shared" ca="1" si="58"/>
        <v>29</v>
      </c>
      <c r="EI61" s="6" t="str">
        <f t="shared" ca="1" si="59"/>
        <v>-</v>
      </c>
      <c r="EJ61" s="44">
        <f t="shared" ca="1" si="60"/>
        <v>16</v>
      </c>
      <c r="EL61" s="44" t="str">
        <f t="shared" ca="1" si="4"/>
        <v/>
      </c>
      <c r="EM61" s="44" t="str">
        <f t="shared" ca="1" si="4"/>
        <v/>
      </c>
      <c r="EN61" s="44" t="str">
        <f t="shared" ca="1" si="4"/>
        <v/>
      </c>
    </row>
    <row r="62" spans="2:144">
      <c r="B62" s="44">
        <f ca="1">IF(B61&lt;&gt;"",IF(AND(B61&lt;60*Simulation!$K$8, B61+C62&lt;60*Simulation!$K$8),B61+C62,""),"")</f>
        <v>850</v>
      </c>
      <c r="C62" s="44">
        <f ca="1">IF(B61&lt;&gt;"",IF(AND(AB61&lt;&gt;"", D61=AB61),RANDBETWEEN(Simulation!$N$6,Simulation!$P$6),RANDBETWEEN(Simulation!$N$5,Simulation!$P$5)),"")</f>
        <v>20</v>
      </c>
      <c r="D62" s="44">
        <f t="shared" ca="1" si="61"/>
        <v>8</v>
      </c>
      <c r="E62" s="44">
        <f t="shared" ca="1" si="5"/>
        <v>1</v>
      </c>
      <c r="F62" s="27">
        <f t="shared" ca="1" si="6"/>
        <v>0.36587961020194071</v>
      </c>
      <c r="G62" s="44">
        <f t="shared" ca="1" si="7"/>
        <v>37</v>
      </c>
      <c r="H62" s="44" t="str">
        <f ca="1">IF(B62&lt;&gt;"",VLOOKUP(G62,'Players Stats'!$C$88:$D$127,2),"")</f>
        <v>Shooting Guard</v>
      </c>
      <c r="I62" s="44" t="str">
        <f ca="1">IF(B62&lt;&gt;"",VLOOKUP(G62,'Players Stats'!$C$88:$E$127,3),"")</f>
        <v>Tony Parker</v>
      </c>
      <c r="J62" s="27">
        <f t="shared" ca="1" si="8"/>
        <v>0.73644716479053773</v>
      </c>
      <c r="K62" s="44">
        <f ca="1">IF(B62&lt;&gt;"",VLOOKUP(Final!G62-5*(Final!D62-1),'Players Stats'!$B$136:$J$140,1+E62),"")</f>
        <v>5.305E-2</v>
      </c>
      <c r="L62" s="44" t="str">
        <f t="shared" ca="1" si="62"/>
        <v>NO</v>
      </c>
      <c r="M62" s="27">
        <f t="shared" ca="1" si="9"/>
        <v>8.0794595186445384E-2</v>
      </c>
      <c r="N62" s="44">
        <f ca="1">IF(B62&lt;&gt;"",IF(L62="NO",VLOOKUP(G62,'Players Stats'!$C$88:$I$127,7),""),"")</f>
        <v>6.2111801242236017E-2</v>
      </c>
      <c r="O62" s="44">
        <f t="shared" ca="1" si="63"/>
        <v>2</v>
      </c>
      <c r="P62" s="27">
        <f t="shared" ca="1" si="10"/>
        <v>1.5290655731141189E-2</v>
      </c>
      <c r="Q62" s="44">
        <f ca="1">IF(L62="NO",VLOOKUP(G62,'Players Stats'!$C$88:$H$127,7-Final!O62),"")</f>
        <v>0.52200000000000002</v>
      </c>
      <c r="R62" s="44">
        <f t="shared" ca="1" si="64"/>
        <v>2</v>
      </c>
      <c r="S62" s="27">
        <f t="shared" ca="1" si="11"/>
        <v>0.83533021947750463</v>
      </c>
      <c r="T62" s="44" t="str">
        <f ca="1">IF(S62="","",IF(S62&lt;=VLOOKUP(G62,'Players Stats'!$C$88:$L$127,10),"YES","NO"))</f>
        <v>NO</v>
      </c>
      <c r="U62" s="27" t="str">
        <f t="shared" ca="1" si="12"/>
        <v/>
      </c>
      <c r="V62" s="44" t="str">
        <f ca="1">IF(T62="YES",IF(U62&lt;=VLOOKUP(G62,'Players Stats'!$C$88:$H$127,6),1,0),"")</f>
        <v/>
      </c>
      <c r="W62" s="27" t="str">
        <f t="shared" ca="1" si="13"/>
        <v/>
      </c>
      <c r="X62" s="44" t="str">
        <f ca="1">IF(AND(T62="YES",W62&lt;&gt;""),IF(W62&lt;=VLOOKUP(G62,'Players Stats'!$C$88:$H$127,6),1,0),"")</f>
        <v/>
      </c>
      <c r="Y62" s="27" t="str">
        <f t="shared" ca="1" si="14"/>
        <v/>
      </c>
      <c r="Z62" s="44" t="str">
        <f ca="1">IF(Y62="","",IF(Y62&lt;=Simulation!$K$7,"YES","NO"))</f>
        <v/>
      </c>
      <c r="AA62" s="27" t="str">
        <f t="shared" ca="1" si="15"/>
        <v/>
      </c>
      <c r="AB62" s="44" t="str">
        <f ca="1">IF(Z62="NO",IF(AA62&lt;=Simulation!$K$9,D62,E62),"")</f>
        <v/>
      </c>
      <c r="AD62" s="44">
        <f t="shared" ca="1" si="16"/>
        <v>27</v>
      </c>
      <c r="AE62" s="6" t="str">
        <f t="shared" ca="1" si="17"/>
        <v>-</v>
      </c>
      <c r="AF62" s="44">
        <f t="shared" ca="1" si="18"/>
        <v>20</v>
      </c>
      <c r="AH62" s="44" t="str">
        <f t="shared" ca="1" si="77"/>
        <v/>
      </c>
      <c r="AI62" s="44" t="str">
        <f t="shared" ca="1" si="77"/>
        <v/>
      </c>
      <c r="AJ62" s="44" t="str">
        <f t="shared" ca="1" si="77"/>
        <v/>
      </c>
      <c r="AL62" s="44">
        <f ca="1">IF(AL61&lt;&gt;"",IF(AND(AL61&lt;60*Simulation!$K$8, AL61+AM62&lt;60*Simulation!$K$8),AL61+AM62,""),"")</f>
        <v>804</v>
      </c>
      <c r="AM62" s="44">
        <f ca="1">IF(AL61&lt;&gt;"",IF(AND(BL61&lt;&gt;"", AN61=BL61),RANDBETWEEN(Simulation!$N$6,Simulation!$P$6),RANDBETWEEN(Simulation!$N$5,Simulation!$P$5)),"")</f>
        <v>11</v>
      </c>
      <c r="AN62" s="44">
        <f t="shared" ca="1" si="65"/>
        <v>8</v>
      </c>
      <c r="AO62" s="44">
        <f t="shared" ca="1" si="19"/>
        <v>1</v>
      </c>
      <c r="AP62" s="27">
        <f t="shared" ca="1" si="20"/>
        <v>0.17590440176977751</v>
      </c>
      <c r="AQ62" s="44">
        <f t="shared" ca="1" si="21"/>
        <v>36</v>
      </c>
      <c r="AR62" s="44" t="str">
        <f ca="1">IF(AL62&lt;&gt;"",VLOOKUP(AQ62,'Players Stats'!$C$88:$D$127,2),"")</f>
        <v>Point Guard</v>
      </c>
      <c r="AS62" s="44" t="str">
        <f ca="1">IF(AL62&lt;&gt;"",VLOOKUP(AQ62,'Players Stats'!$C$88:$E$127,3),"")</f>
        <v>Danny Green</v>
      </c>
      <c r="AT62" s="27">
        <f t="shared" ca="1" si="22"/>
        <v>0.41591955320349372</v>
      </c>
      <c r="AU62" s="44">
        <f ca="1">IF(AL62&lt;&gt;"",VLOOKUP(Final!AQ62-5*(Final!AN62-1),'Players Stats'!$B$136:$J$140,1+AO62),"")</f>
        <v>0.13875000000000001</v>
      </c>
      <c r="AV62" s="44" t="str">
        <f t="shared" ca="1" si="66"/>
        <v>NO</v>
      </c>
      <c r="AW62" s="27">
        <f t="shared" ca="1" si="23"/>
        <v>5.7204005255486745E-2</v>
      </c>
      <c r="AX62" s="44">
        <f ca="1">IF(AL62&lt;&gt;"",IF(AV62="NO",VLOOKUP(AQ62,'Players Stats'!$C$88:$I$127,7),""),"")</f>
        <v>0.38518518518518519</v>
      </c>
      <c r="AY62" s="44">
        <f t="shared" ca="1" si="67"/>
        <v>3</v>
      </c>
      <c r="AZ62" s="27">
        <f t="shared" ca="1" si="24"/>
        <v>0.50232776887583397</v>
      </c>
      <c r="BA62" s="44">
        <f ca="1">IF(AV62="NO",VLOOKUP(AQ62,'Players Stats'!$C$88:$H$127,7-Final!AY62),"")</f>
        <v>0.42899999999999999</v>
      </c>
      <c r="BB62" s="44">
        <f t="shared" ca="1" si="68"/>
        <v>0</v>
      </c>
      <c r="BC62" s="27" t="str">
        <f t="shared" ca="1" si="25"/>
        <v/>
      </c>
      <c r="BD62" s="44" t="str">
        <f ca="1">IF(BC62="","",IF(BC62&lt;=VLOOKUP(AQ62,'Players Stats'!$C$88:$L$127,10),"YES","NO"))</f>
        <v/>
      </c>
      <c r="BE62" s="27" t="str">
        <f t="shared" ca="1" si="26"/>
        <v/>
      </c>
      <c r="BF62" s="44" t="str">
        <f ca="1">IF(BD62="YES",IF(BE62&lt;=VLOOKUP(AQ62,'Players Stats'!$C$88:$H$127,6),1,0),"")</f>
        <v/>
      </c>
      <c r="BG62" s="27" t="str">
        <f t="shared" ca="1" si="27"/>
        <v/>
      </c>
      <c r="BH62" s="44" t="str">
        <f ca="1">IF(AND(BD62="YES",BG62&lt;&gt;""),IF(BG62&lt;=VLOOKUP(AQ62,'Players Stats'!$C$88:$H$127,6),1,0),"")</f>
        <v/>
      </c>
      <c r="BI62" s="27" t="str">
        <f t="shared" ca="1" si="28"/>
        <v/>
      </c>
      <c r="BJ62" s="44" t="str">
        <f ca="1">IF(BI62="","",IF(BI62&lt;=Simulation!$K$7,"YES","NO"))</f>
        <v/>
      </c>
      <c r="BK62" s="27" t="str">
        <f t="shared" ca="1" si="29"/>
        <v/>
      </c>
      <c r="BL62" s="44" t="str">
        <f ca="1">IF(BJ62="NO",IF(BK62&lt;=Simulation!$K$9,AN62,AO62),"")</f>
        <v/>
      </c>
      <c r="BN62" s="44">
        <f t="shared" ca="1" si="30"/>
        <v>38</v>
      </c>
      <c r="BO62" s="6" t="str">
        <f t="shared" ca="1" si="31"/>
        <v>-</v>
      </c>
      <c r="BP62" s="44">
        <f t="shared" ca="1" si="32"/>
        <v>20</v>
      </c>
      <c r="BR62" s="44" t="str">
        <f t="shared" ca="1" si="2"/>
        <v/>
      </c>
      <c r="BS62" s="44" t="str">
        <f t="shared" ca="1" si="2"/>
        <v/>
      </c>
      <c r="BT62" s="44" t="str">
        <f t="shared" ca="1" si="2"/>
        <v/>
      </c>
      <c r="BU62" s="44"/>
      <c r="BV62" s="44">
        <f ca="1">IF(BV61&lt;&gt;"",IF(AND(BV61&lt;60*Simulation!$K$8, BV61+BW62&lt;60*Simulation!$K$8),BV61+BW62,""),"")</f>
        <v>805</v>
      </c>
      <c r="BW62" s="44">
        <f ca="1">IF(BV61&lt;&gt;"",IF(AND(CV61&lt;&gt;"", BX61=CV61),RANDBETWEEN(Simulation!$N$6,Simulation!$P$6),RANDBETWEEN(Simulation!$N$5,Simulation!$P$5)),"")</f>
        <v>16</v>
      </c>
      <c r="BX62" s="44">
        <f t="shared" ca="1" si="69"/>
        <v>8</v>
      </c>
      <c r="BY62" s="44">
        <f t="shared" ca="1" si="33"/>
        <v>1</v>
      </c>
      <c r="BZ62" s="27">
        <f t="shared" ca="1" si="34"/>
        <v>0.11617086821668976</v>
      </c>
      <c r="CA62" s="44">
        <f t="shared" ca="1" si="35"/>
        <v>36</v>
      </c>
      <c r="CB62" s="44" t="str">
        <f ca="1">IF(BV62&lt;&gt;"",VLOOKUP(CA62,'Players Stats'!$C$88:$D$127,2),"")</f>
        <v>Point Guard</v>
      </c>
      <c r="CC62" s="44" t="str">
        <f ca="1">IF(BV62&lt;&gt;"",VLOOKUP(CA62,'Players Stats'!$C$88:$E$127,3),"")</f>
        <v>Danny Green</v>
      </c>
      <c r="CD62" s="27">
        <f t="shared" ca="1" si="36"/>
        <v>0.60104039185209623</v>
      </c>
      <c r="CE62" s="44">
        <f ca="1">IF(BV62&lt;&gt;"",VLOOKUP(Final!CA62-5*(Final!BX62-1),'Players Stats'!$B$136:$J$140,1+BY62),"")</f>
        <v>0.13875000000000001</v>
      </c>
      <c r="CF62" s="44" t="str">
        <f t="shared" ca="1" si="70"/>
        <v>NO</v>
      </c>
      <c r="CG62" s="27">
        <f t="shared" ca="1" si="37"/>
        <v>0.97490244632853174</v>
      </c>
      <c r="CH62" s="44">
        <f ca="1">IF(BV62&lt;&gt;"",IF(CF62="NO",VLOOKUP(CA62,'Players Stats'!$C$88:$I$127,7),""),"")</f>
        <v>0.38518518518518519</v>
      </c>
      <c r="CI62" s="44">
        <f t="shared" ca="1" si="71"/>
        <v>2</v>
      </c>
      <c r="CJ62" s="27">
        <f t="shared" ca="1" si="38"/>
        <v>0.21586508016464023</v>
      </c>
      <c r="CK62" s="44">
        <f ca="1">IF(CF62="NO",VLOOKUP(CA62,'Players Stats'!$C$88:$H$127,7-Final!CI62),"")</f>
        <v>0.44800000000000001</v>
      </c>
      <c r="CL62" s="44">
        <f t="shared" ca="1" si="72"/>
        <v>2</v>
      </c>
      <c r="CM62" s="27">
        <f t="shared" ca="1" si="39"/>
        <v>0.37790377614842974</v>
      </c>
      <c r="CN62" s="44" t="str">
        <f ca="1">IF(CM62="","",IF(CM62&lt;=VLOOKUP(CA62,'Players Stats'!$C$88:$L$127,10),"YES","NO"))</f>
        <v>NO</v>
      </c>
      <c r="CO62" s="27" t="str">
        <f t="shared" ca="1" si="40"/>
        <v/>
      </c>
      <c r="CP62" s="44" t="str">
        <f ca="1">IF(CN62="YES",IF(CO62&lt;=VLOOKUP(CA62,'Players Stats'!$C$88:$H$127,6),1,0),"")</f>
        <v/>
      </c>
      <c r="CQ62" s="27" t="str">
        <f t="shared" ca="1" si="41"/>
        <v/>
      </c>
      <c r="CR62" s="44" t="str">
        <f ca="1">IF(AND(CN62="YES",CQ62&lt;&gt;""),IF(CQ62&lt;=VLOOKUP(CA62,'Players Stats'!$C$88:$H$127,6),1,0),"")</f>
        <v/>
      </c>
      <c r="CS62" s="27" t="str">
        <f t="shared" ca="1" si="42"/>
        <v/>
      </c>
      <c r="CT62" s="44" t="str">
        <f ca="1">IF(CS62="","",IF(CS62&lt;=Simulation!$K$7,"YES","NO"))</f>
        <v/>
      </c>
      <c r="CU62" s="27" t="str">
        <f t="shared" ca="1" si="43"/>
        <v/>
      </c>
      <c r="CV62" s="44" t="str">
        <f ca="1">IF(CT62="NO",IF(CU62&lt;=Simulation!$K$9,BX62,BY62),"")</f>
        <v/>
      </c>
      <c r="CX62" s="44">
        <f t="shared" ca="1" si="44"/>
        <v>19</v>
      </c>
      <c r="CY62" s="6" t="str">
        <f t="shared" ca="1" si="45"/>
        <v>-</v>
      </c>
      <c r="CZ62" s="44">
        <f t="shared" ca="1" si="46"/>
        <v>27</v>
      </c>
      <c r="DB62" s="44" t="str">
        <f t="shared" ca="1" si="3"/>
        <v/>
      </c>
      <c r="DC62" s="44" t="str">
        <f t="shared" ca="1" si="3"/>
        <v/>
      </c>
      <c r="DD62" s="44" t="str">
        <f t="shared" ca="1" si="3"/>
        <v/>
      </c>
      <c r="DE62" s="44"/>
      <c r="DF62" s="44">
        <f ca="1">IF(DF61&lt;&gt;"",IF(AND(DF61&lt;60*Simulation!$K$8, DF61+DG62&lt;60*Simulation!$K$8),DF61+DG62,""),"")</f>
        <v>787</v>
      </c>
      <c r="DG62" s="44">
        <f ca="1">IF(DF61&lt;&gt;"",IF(AND(EF61&lt;&gt;"", DH61=EF61),RANDBETWEEN(Simulation!$N$6,Simulation!$P$6),RANDBETWEEN(Simulation!$N$5,Simulation!$P$5)),"")</f>
        <v>22</v>
      </c>
      <c r="DH62" s="44">
        <f t="shared" ca="1" si="73"/>
        <v>8</v>
      </c>
      <c r="DI62" s="44">
        <f t="shared" ca="1" si="47"/>
        <v>1</v>
      </c>
      <c r="DJ62" s="27">
        <f t="shared" ca="1" si="48"/>
        <v>4.1809907444286365E-2</v>
      </c>
      <c r="DK62" s="44">
        <f t="shared" ca="1" si="49"/>
        <v>36</v>
      </c>
      <c r="DL62" s="44" t="str">
        <f ca="1">IF(DF62&lt;&gt;"",VLOOKUP(DK62,'Players Stats'!$C$88:$D$127,2),"")</f>
        <v>Point Guard</v>
      </c>
      <c r="DM62" s="44" t="str">
        <f ca="1">IF(DF62&lt;&gt;"",VLOOKUP(DK62,'Players Stats'!$C$88:$E$127,3),"")</f>
        <v>Danny Green</v>
      </c>
      <c r="DN62" s="27">
        <f t="shared" ca="1" si="50"/>
        <v>0.26976291152329912</v>
      </c>
      <c r="DO62" s="44">
        <f ca="1">IF(DF62&lt;&gt;"",VLOOKUP(Final!DK62-5*(Final!DH62-1),'Players Stats'!$B$136:$J$140,1+DI62),"")</f>
        <v>0.13875000000000001</v>
      </c>
      <c r="DP62" s="44" t="str">
        <f t="shared" ca="1" si="74"/>
        <v>NO</v>
      </c>
      <c r="DQ62" s="27">
        <f t="shared" ca="1" si="51"/>
        <v>0.3944245039838139</v>
      </c>
      <c r="DR62" s="44">
        <f ca="1">IF(DF62&lt;&gt;"",IF(DP62="NO",VLOOKUP(DK62,'Players Stats'!$C$88:$I$127,7),""),"")</f>
        <v>0.38518518518518519</v>
      </c>
      <c r="DS62" s="44">
        <f t="shared" ca="1" si="75"/>
        <v>2</v>
      </c>
      <c r="DT62" s="27">
        <f t="shared" ca="1" si="52"/>
        <v>0.23899533191837963</v>
      </c>
      <c r="DU62" s="44">
        <f ca="1">IF(DP62="NO",VLOOKUP(DK62,'Players Stats'!$C$88:$H$127,7-Final!DS62),"")</f>
        <v>0.44800000000000001</v>
      </c>
      <c r="DV62" s="44">
        <f t="shared" ca="1" si="76"/>
        <v>2</v>
      </c>
      <c r="DW62" s="27">
        <f t="shared" ca="1" si="53"/>
        <v>0.82141113606960281</v>
      </c>
      <c r="DX62" s="44" t="str">
        <f ca="1">IF(DW62="","",IF(DW62&lt;=VLOOKUP(DK62,'Players Stats'!$C$88:$L$127,10),"YES","NO"))</f>
        <v>NO</v>
      </c>
      <c r="DY62" s="27" t="str">
        <f t="shared" ca="1" si="54"/>
        <v/>
      </c>
      <c r="DZ62" s="44" t="str">
        <f ca="1">IF(DX62="YES",IF(DY62&lt;=VLOOKUP(DK62,'Players Stats'!$C$88:$H$127,6),1,0),"")</f>
        <v/>
      </c>
      <c r="EA62" s="27" t="str">
        <f t="shared" ca="1" si="55"/>
        <v/>
      </c>
      <c r="EB62" s="44" t="str">
        <f ca="1">IF(AND(DX62="YES",EA62&lt;&gt;""),IF(EA62&lt;=VLOOKUP(DK62,'Players Stats'!$C$88:$H$127,6),1,0),"")</f>
        <v/>
      </c>
      <c r="EC62" s="27" t="str">
        <f t="shared" ca="1" si="56"/>
        <v/>
      </c>
      <c r="ED62" s="44" t="str">
        <f ca="1">IF(EC62="","",IF(EC62&lt;=Simulation!$K$7,"YES","NO"))</f>
        <v/>
      </c>
      <c r="EE62" s="27" t="str">
        <f t="shared" ca="1" si="57"/>
        <v/>
      </c>
      <c r="EF62" s="44" t="str">
        <f ca="1">IF(ED62="NO",IF(EE62&lt;=Simulation!$K$9,DH62,DI62),"")</f>
        <v/>
      </c>
      <c r="EH62" s="44">
        <f t="shared" ca="1" si="58"/>
        <v>29</v>
      </c>
      <c r="EI62" s="6" t="str">
        <f t="shared" ca="1" si="59"/>
        <v>-</v>
      </c>
      <c r="EJ62" s="44">
        <f t="shared" ca="1" si="60"/>
        <v>18</v>
      </c>
      <c r="EL62" s="44" t="str">
        <f t="shared" ca="1" si="4"/>
        <v/>
      </c>
      <c r="EM62" s="44" t="str">
        <f t="shared" ca="1" si="4"/>
        <v/>
      </c>
      <c r="EN62" s="44" t="str">
        <f t="shared" ca="1" si="4"/>
        <v/>
      </c>
    </row>
    <row r="63" spans="2:144">
      <c r="B63" s="44">
        <f ca="1">IF(B62&lt;&gt;"",IF(AND(B62&lt;60*Simulation!$K$8, B62+C63&lt;60*Simulation!$K$8),B62+C63,""),"")</f>
        <v>858</v>
      </c>
      <c r="C63" s="44">
        <f ca="1">IF(B62&lt;&gt;"",IF(AND(AB62&lt;&gt;"", D62=AB62),RANDBETWEEN(Simulation!$N$6,Simulation!$P$6),RANDBETWEEN(Simulation!$N$5,Simulation!$P$5)),"")</f>
        <v>8</v>
      </c>
      <c r="D63" s="44">
        <f t="shared" ca="1" si="61"/>
        <v>1</v>
      </c>
      <c r="E63" s="44">
        <f t="shared" ca="1" si="5"/>
        <v>8</v>
      </c>
      <c r="F63" s="27">
        <f t="shared" ca="1" si="6"/>
        <v>0.49178186397514001</v>
      </c>
      <c r="G63" s="44">
        <f t="shared" ca="1" si="7"/>
        <v>3</v>
      </c>
      <c r="H63" s="44" t="str">
        <f ca="1">IF(B63&lt;&gt;"",VLOOKUP(G63,'Players Stats'!$C$88:$D$127,2),"")</f>
        <v>Small Forward</v>
      </c>
      <c r="I63" s="44" t="str">
        <f ca="1">IF(B63&lt;&gt;"",VLOOKUP(G63,'Players Stats'!$C$88:$E$127,3),"")</f>
        <v>LeBron James</v>
      </c>
      <c r="J63" s="27">
        <f t="shared" ca="1" si="8"/>
        <v>0.33577213321275401</v>
      </c>
      <c r="K63" s="44">
        <f ca="1">IF(B63&lt;&gt;"",VLOOKUP(Final!G63-5*(Final!D63-1),'Players Stats'!$B$136:$J$140,1+E63),"")</f>
        <v>0.123</v>
      </c>
      <c r="L63" s="44" t="str">
        <f t="shared" ca="1" si="62"/>
        <v>NO</v>
      </c>
      <c r="M63" s="27">
        <f t="shared" ca="1" si="9"/>
        <v>0.96891156586984684</v>
      </c>
      <c r="N63" s="44">
        <f ca="1">IF(B63&lt;&gt;"",IF(L63="NO",VLOOKUP(G63,'Players Stats'!$C$88:$I$127,7),""),"")</f>
        <v>0.15639810426540282</v>
      </c>
      <c r="O63" s="44">
        <f t="shared" ca="1" si="63"/>
        <v>2</v>
      </c>
      <c r="P63" s="27">
        <f t="shared" ca="1" si="10"/>
        <v>5.8581840808896612E-2</v>
      </c>
      <c r="Q63" s="44">
        <f ca="1">IF(L63="NO",VLOOKUP(G63,'Players Stats'!$C$88:$H$127,7-Final!O63),"")</f>
        <v>0.56499999999999995</v>
      </c>
      <c r="R63" s="44">
        <f t="shared" ca="1" si="64"/>
        <v>2</v>
      </c>
      <c r="S63" s="27">
        <f t="shared" ca="1" si="11"/>
        <v>0.68161539664518711</v>
      </c>
      <c r="T63" s="44" t="str">
        <f ca="1">IF(S63="","",IF(S63&lt;=VLOOKUP(G63,'Players Stats'!$C$88:$L$127,10),"YES","NO"))</f>
        <v>NO</v>
      </c>
      <c r="U63" s="27" t="str">
        <f t="shared" ca="1" si="12"/>
        <v/>
      </c>
      <c r="V63" s="44" t="str">
        <f ca="1">IF(T63="YES",IF(U63&lt;=VLOOKUP(G63,'Players Stats'!$C$88:$H$127,6),1,0),"")</f>
        <v/>
      </c>
      <c r="W63" s="27" t="str">
        <f t="shared" ca="1" si="13"/>
        <v/>
      </c>
      <c r="X63" s="44" t="str">
        <f ca="1">IF(AND(T63="YES",W63&lt;&gt;""),IF(W63&lt;=VLOOKUP(G63,'Players Stats'!$C$88:$H$127,6),1,0),"")</f>
        <v/>
      </c>
      <c r="Y63" s="27" t="str">
        <f t="shared" ca="1" si="14"/>
        <v/>
      </c>
      <c r="Z63" s="44" t="str">
        <f ca="1">IF(Y63="","",IF(Y63&lt;=Simulation!$K$7,"YES","NO"))</f>
        <v/>
      </c>
      <c r="AA63" s="27" t="str">
        <f t="shared" ca="1" si="15"/>
        <v/>
      </c>
      <c r="AB63" s="44" t="str">
        <f ca="1">IF(Z63="NO",IF(AA63&lt;=Simulation!$K$9,D63,E63),"")</f>
        <v/>
      </c>
      <c r="AD63" s="44">
        <f t="shared" ca="1" si="16"/>
        <v>29</v>
      </c>
      <c r="AE63" s="6" t="str">
        <f t="shared" ca="1" si="17"/>
        <v>-</v>
      </c>
      <c r="AF63" s="44">
        <f t="shared" ca="1" si="18"/>
        <v>20</v>
      </c>
      <c r="AH63" s="44" t="str">
        <f t="shared" ca="1" si="77"/>
        <v/>
      </c>
      <c r="AI63" s="44" t="str">
        <f t="shared" ca="1" si="77"/>
        <v/>
      </c>
      <c r="AJ63" s="44" t="str">
        <f t="shared" ca="1" si="77"/>
        <v/>
      </c>
      <c r="AL63" s="44">
        <f ca="1">IF(AL62&lt;&gt;"",IF(AND(AL62&lt;60*Simulation!$K$8, AL62+AM63&lt;60*Simulation!$K$8),AL62+AM63,""),"")</f>
        <v>819</v>
      </c>
      <c r="AM63" s="44">
        <f ca="1">IF(AL62&lt;&gt;"",IF(AND(BL62&lt;&gt;"", AN62=BL62),RANDBETWEEN(Simulation!$N$6,Simulation!$P$6),RANDBETWEEN(Simulation!$N$5,Simulation!$P$5)),"")</f>
        <v>15</v>
      </c>
      <c r="AN63" s="44">
        <f t="shared" ca="1" si="65"/>
        <v>1</v>
      </c>
      <c r="AO63" s="44">
        <f t="shared" ca="1" si="19"/>
        <v>8</v>
      </c>
      <c r="AP63" s="27">
        <f t="shared" ca="1" si="20"/>
        <v>0.37195066576137192</v>
      </c>
      <c r="AQ63" s="44">
        <f t="shared" ca="1" si="21"/>
        <v>2</v>
      </c>
      <c r="AR63" s="44" t="str">
        <f ca="1">IF(AL63&lt;&gt;"",VLOOKUP(AQ63,'Players Stats'!$C$88:$D$127,2),"")</f>
        <v>Shooting Guard</v>
      </c>
      <c r="AS63" s="44" t="str">
        <f ca="1">IF(AL63&lt;&gt;"",VLOOKUP(AQ63,'Players Stats'!$C$88:$E$127,3),"")</f>
        <v>Ray Allen</v>
      </c>
      <c r="AT63" s="27">
        <f t="shared" ca="1" si="22"/>
        <v>0.22861114538854677</v>
      </c>
      <c r="AU63" s="44">
        <f ca="1">IF(AL63&lt;&gt;"",VLOOKUP(Final!AQ63-5*(Final!AN63-1),'Players Stats'!$B$136:$J$140,1+AO63),"")</f>
        <v>4.4549999999999999E-2</v>
      </c>
      <c r="AV63" s="44" t="str">
        <f t="shared" ca="1" si="66"/>
        <v>NO</v>
      </c>
      <c r="AW63" s="27">
        <f t="shared" ca="1" si="23"/>
        <v>0.80846613825964975</v>
      </c>
      <c r="AX63" s="44">
        <f ca="1">IF(AL63&lt;&gt;"",IF(AV63="NO",VLOOKUP(AQ63,'Players Stats'!$C$88:$I$127,7),""),"")</f>
        <v>0.33870967741935487</v>
      </c>
      <c r="AY63" s="44">
        <f t="shared" ca="1" si="67"/>
        <v>2</v>
      </c>
      <c r="AZ63" s="27">
        <f t="shared" ca="1" si="24"/>
        <v>0.5954644978132525</v>
      </c>
      <c r="BA63" s="44">
        <f ca="1">IF(AV63="NO",VLOOKUP(AQ63,'Players Stats'!$C$88:$H$127,7-Final!AY63),"")</f>
        <v>0.44900000000000001</v>
      </c>
      <c r="BB63" s="44">
        <f t="shared" ca="1" si="68"/>
        <v>0</v>
      </c>
      <c r="BC63" s="27">
        <f t="shared" ca="1" si="25"/>
        <v>0.94982167325048183</v>
      </c>
      <c r="BD63" s="44" t="str">
        <f ca="1">IF(BC63="","",IF(BC63&lt;=VLOOKUP(AQ63,'Players Stats'!$C$88:$L$127,10),"YES","NO"))</f>
        <v>NO</v>
      </c>
      <c r="BE63" s="27" t="str">
        <f t="shared" ca="1" si="26"/>
        <v/>
      </c>
      <c r="BF63" s="44" t="str">
        <f ca="1">IF(BD63="YES",IF(BE63&lt;=VLOOKUP(AQ63,'Players Stats'!$C$88:$H$127,6),1,0),"")</f>
        <v/>
      </c>
      <c r="BG63" s="27" t="str">
        <f t="shared" ca="1" si="27"/>
        <v/>
      </c>
      <c r="BH63" s="44" t="str">
        <f ca="1">IF(AND(BD63="YES",BG63&lt;&gt;""),IF(BG63&lt;=VLOOKUP(AQ63,'Players Stats'!$C$88:$H$127,6),1,0),"")</f>
        <v/>
      </c>
      <c r="BI63" s="27">
        <f t="shared" ca="1" si="28"/>
        <v>0.71553305398406875</v>
      </c>
      <c r="BJ63" s="44" t="str">
        <f ca="1">IF(BI63="","",IF(BI63&lt;=Simulation!$K$7,"YES","NO"))</f>
        <v>NO</v>
      </c>
      <c r="BK63" s="27">
        <f t="shared" ca="1" si="29"/>
        <v>0.78865132603041199</v>
      </c>
      <c r="BL63" s="44">
        <f ca="1">IF(BJ63="NO",IF(BK63&lt;=Simulation!$K$9,AN63,AO63),"")</f>
        <v>8</v>
      </c>
      <c r="BN63" s="44">
        <f t="shared" ca="1" si="30"/>
        <v>38</v>
      </c>
      <c r="BO63" s="6" t="str">
        <f t="shared" ca="1" si="31"/>
        <v>-</v>
      </c>
      <c r="BP63" s="44">
        <f t="shared" ca="1" si="32"/>
        <v>20</v>
      </c>
      <c r="BR63" s="44" t="str">
        <f t="shared" ca="1" si="2"/>
        <v/>
      </c>
      <c r="BS63" s="44" t="str">
        <f t="shared" ca="1" si="2"/>
        <v/>
      </c>
      <c r="BT63" s="44" t="str">
        <f t="shared" ca="1" si="2"/>
        <v/>
      </c>
      <c r="BU63" s="44"/>
      <c r="BV63" s="44">
        <f ca="1">IF(BV62&lt;&gt;"",IF(AND(BV62&lt;60*Simulation!$K$8, BV62+BW63&lt;60*Simulation!$K$8),BV62+BW63,""),"")</f>
        <v>826</v>
      </c>
      <c r="BW63" s="44">
        <f ca="1">IF(BV62&lt;&gt;"",IF(AND(CV62&lt;&gt;"", BX62=CV62),RANDBETWEEN(Simulation!$N$6,Simulation!$P$6),RANDBETWEEN(Simulation!$N$5,Simulation!$P$5)),"")</f>
        <v>21</v>
      </c>
      <c r="BX63" s="44">
        <f t="shared" ca="1" si="69"/>
        <v>1</v>
      </c>
      <c r="BY63" s="44">
        <f t="shared" ca="1" si="33"/>
        <v>8</v>
      </c>
      <c r="BZ63" s="27">
        <f t="shared" ca="1" si="34"/>
        <v>4.6752031759034196E-3</v>
      </c>
      <c r="CA63" s="44">
        <f t="shared" ca="1" si="35"/>
        <v>1</v>
      </c>
      <c r="CB63" s="44" t="str">
        <f ca="1">IF(BV63&lt;&gt;"",VLOOKUP(CA63,'Players Stats'!$C$88:$D$127,2),"")</f>
        <v>Point Guard</v>
      </c>
      <c r="CC63" s="44" t="str">
        <f ca="1">IF(BV63&lt;&gt;"",VLOOKUP(CA63,'Players Stats'!$C$88:$E$127,3),"")</f>
        <v>Dwyane Wade</v>
      </c>
      <c r="CD63" s="27">
        <f t="shared" ca="1" si="36"/>
        <v>0.86506487289232747</v>
      </c>
      <c r="CE63" s="44">
        <f ca="1">IF(BV63&lt;&gt;"",VLOOKUP(Final!CA63-5*(Final!BX63-1),'Players Stats'!$B$136:$J$140,1+BY63),"")</f>
        <v>9.7650000000000001E-2</v>
      </c>
      <c r="CF63" s="44" t="str">
        <f t="shared" ca="1" si="70"/>
        <v>NO</v>
      </c>
      <c r="CG63" s="27">
        <f t="shared" ca="1" si="37"/>
        <v>0.53510002021505376</v>
      </c>
      <c r="CH63" s="44">
        <f ca="1">IF(BV63&lt;&gt;"",IF(CF63="NO",VLOOKUP(CA63,'Players Stats'!$C$88:$I$127,7),""),"")</f>
        <v>5.9523809523809521E-2</v>
      </c>
      <c r="CI63" s="44">
        <f t="shared" ca="1" si="71"/>
        <v>2</v>
      </c>
      <c r="CJ63" s="27">
        <f t="shared" ca="1" si="38"/>
        <v>0.45837773187085273</v>
      </c>
      <c r="CK63" s="44">
        <f ca="1">IF(CF63="NO",VLOOKUP(CA63,'Players Stats'!$C$88:$H$127,7-Final!CI63),"")</f>
        <v>0.52100000000000002</v>
      </c>
      <c r="CL63" s="44">
        <f t="shared" ca="1" si="72"/>
        <v>2</v>
      </c>
      <c r="CM63" s="27">
        <f t="shared" ca="1" si="39"/>
        <v>0.8845336335448879</v>
      </c>
      <c r="CN63" s="44" t="str">
        <f ca="1">IF(CM63="","",IF(CM63&lt;=VLOOKUP(CA63,'Players Stats'!$C$88:$L$127,10),"YES","NO"))</f>
        <v>NO</v>
      </c>
      <c r="CO63" s="27" t="str">
        <f t="shared" ca="1" si="40"/>
        <v/>
      </c>
      <c r="CP63" s="44" t="str">
        <f ca="1">IF(CN63="YES",IF(CO63&lt;=VLOOKUP(CA63,'Players Stats'!$C$88:$H$127,6),1,0),"")</f>
        <v/>
      </c>
      <c r="CQ63" s="27" t="str">
        <f t="shared" ca="1" si="41"/>
        <v/>
      </c>
      <c r="CR63" s="44" t="str">
        <f ca="1">IF(AND(CN63="YES",CQ63&lt;&gt;""),IF(CQ63&lt;=VLOOKUP(CA63,'Players Stats'!$C$88:$H$127,6),1,0),"")</f>
        <v/>
      </c>
      <c r="CS63" s="27" t="str">
        <f t="shared" ca="1" si="42"/>
        <v/>
      </c>
      <c r="CT63" s="44" t="str">
        <f ca="1">IF(CS63="","",IF(CS63&lt;=Simulation!$K$7,"YES","NO"))</f>
        <v/>
      </c>
      <c r="CU63" s="27" t="str">
        <f t="shared" ca="1" si="43"/>
        <v/>
      </c>
      <c r="CV63" s="44" t="str">
        <f ca="1">IF(CT63="NO",IF(CU63&lt;=Simulation!$K$9,BX63,BY63),"")</f>
        <v/>
      </c>
      <c r="CX63" s="44">
        <f t="shared" ca="1" si="44"/>
        <v>21</v>
      </c>
      <c r="CY63" s="6" t="str">
        <f t="shared" ca="1" si="45"/>
        <v>-</v>
      </c>
      <c r="CZ63" s="44">
        <f t="shared" ca="1" si="46"/>
        <v>27</v>
      </c>
      <c r="DB63" s="44" t="str">
        <f t="shared" ca="1" si="3"/>
        <v/>
      </c>
      <c r="DC63" s="44" t="str">
        <f t="shared" ca="1" si="3"/>
        <v/>
      </c>
      <c r="DD63" s="44" t="str">
        <f t="shared" ca="1" si="3"/>
        <v/>
      </c>
      <c r="DE63" s="44"/>
      <c r="DF63" s="44">
        <f ca="1">IF(DF62&lt;&gt;"",IF(AND(DF62&lt;60*Simulation!$K$8, DF62+DG63&lt;60*Simulation!$K$8),DF62+DG63,""),"")</f>
        <v>808</v>
      </c>
      <c r="DG63" s="44">
        <f ca="1">IF(DF62&lt;&gt;"",IF(AND(EF62&lt;&gt;"", DH62=EF62),RANDBETWEEN(Simulation!$N$6,Simulation!$P$6),RANDBETWEEN(Simulation!$N$5,Simulation!$P$5)),"")</f>
        <v>21</v>
      </c>
      <c r="DH63" s="44">
        <f t="shared" ca="1" si="73"/>
        <v>1</v>
      </c>
      <c r="DI63" s="44">
        <f t="shared" ca="1" si="47"/>
        <v>8</v>
      </c>
      <c r="DJ63" s="27">
        <f t="shared" ca="1" si="48"/>
        <v>0.70195296849800382</v>
      </c>
      <c r="DK63" s="44">
        <f t="shared" ca="1" si="49"/>
        <v>4</v>
      </c>
      <c r="DL63" s="44" t="str">
        <f ca="1">IF(DF63&lt;&gt;"",VLOOKUP(DK63,'Players Stats'!$C$88:$D$127,2),"")</f>
        <v>Power Forward</v>
      </c>
      <c r="DM63" s="44" t="str">
        <f ca="1">IF(DF63&lt;&gt;"",VLOOKUP(DK63,'Players Stats'!$C$88:$E$127,3),"")</f>
        <v>Shane Battier</v>
      </c>
      <c r="DN63" s="27">
        <f t="shared" ca="1" si="50"/>
        <v>0.92037653659264618</v>
      </c>
      <c r="DO63" s="44">
        <f ca="1">IF(DF63&lt;&gt;"",VLOOKUP(Final!DK63-5*(Final!DH63-1),'Players Stats'!$B$136:$J$140,1+DI63),"")</f>
        <v>0.14340000000000003</v>
      </c>
      <c r="DP63" s="44" t="str">
        <f t="shared" ca="1" si="74"/>
        <v>NO</v>
      </c>
      <c r="DQ63" s="27">
        <f t="shared" ca="1" si="51"/>
        <v>0.51098353329237889</v>
      </c>
      <c r="DR63" s="44">
        <f ca="1">IF(DF63&lt;&gt;"",IF(DP63="NO",VLOOKUP(DK63,'Players Stats'!$C$88:$I$127,7),""),"")</f>
        <v>0.46808510638297873</v>
      </c>
      <c r="DS63" s="44">
        <f t="shared" ca="1" si="75"/>
        <v>2</v>
      </c>
      <c r="DT63" s="27">
        <f t="shared" ca="1" si="52"/>
        <v>0.39505732259184079</v>
      </c>
      <c r="DU63" s="44">
        <f ca="1">IF(DP63="NO",VLOOKUP(DK63,'Players Stats'!$C$88:$H$127,7-Final!DS63),"")</f>
        <v>0.42</v>
      </c>
      <c r="DV63" s="44">
        <f t="shared" ca="1" si="76"/>
        <v>2</v>
      </c>
      <c r="DW63" s="27">
        <f t="shared" ca="1" si="53"/>
        <v>0.30996038828817973</v>
      </c>
      <c r="DX63" s="44" t="str">
        <f ca="1">IF(DW63="","",IF(DW63&lt;=VLOOKUP(DK63,'Players Stats'!$C$88:$L$127,10),"YES","NO"))</f>
        <v>NO</v>
      </c>
      <c r="DY63" s="27" t="str">
        <f t="shared" ca="1" si="54"/>
        <v/>
      </c>
      <c r="DZ63" s="44" t="str">
        <f ca="1">IF(DX63="YES",IF(DY63&lt;=VLOOKUP(DK63,'Players Stats'!$C$88:$H$127,6),1,0),"")</f>
        <v/>
      </c>
      <c r="EA63" s="27" t="str">
        <f t="shared" ca="1" si="55"/>
        <v/>
      </c>
      <c r="EB63" s="44" t="str">
        <f ca="1">IF(AND(DX63="YES",EA63&lt;&gt;""),IF(EA63&lt;=VLOOKUP(DK63,'Players Stats'!$C$88:$H$127,6),1,0),"")</f>
        <v/>
      </c>
      <c r="EC63" s="27" t="str">
        <f t="shared" ca="1" si="56"/>
        <v/>
      </c>
      <c r="ED63" s="44" t="str">
        <f ca="1">IF(EC63="","",IF(EC63&lt;=Simulation!$K$7,"YES","NO"))</f>
        <v/>
      </c>
      <c r="EE63" s="27" t="str">
        <f t="shared" ca="1" si="57"/>
        <v/>
      </c>
      <c r="EF63" s="44" t="str">
        <f ca="1">IF(ED63="NO",IF(EE63&lt;=Simulation!$K$9,DH63,DI63),"")</f>
        <v/>
      </c>
      <c r="EH63" s="44">
        <f t="shared" ca="1" si="58"/>
        <v>31</v>
      </c>
      <c r="EI63" s="6" t="str">
        <f t="shared" ca="1" si="59"/>
        <v>-</v>
      </c>
      <c r="EJ63" s="44">
        <f t="shared" ca="1" si="60"/>
        <v>18</v>
      </c>
      <c r="EL63" s="44" t="str">
        <f t="shared" ca="1" si="4"/>
        <v/>
      </c>
      <c r="EM63" s="44" t="str">
        <f t="shared" ca="1" si="4"/>
        <v/>
      </c>
      <c r="EN63" s="44" t="str">
        <f t="shared" ca="1" si="4"/>
        <v/>
      </c>
    </row>
    <row r="64" spans="2:144">
      <c r="B64" s="44">
        <f ca="1">IF(B63&lt;&gt;"",IF(AND(B63&lt;60*Simulation!$K$8, B63+C64&lt;60*Simulation!$K$8),B63+C64,""),"")</f>
        <v>867</v>
      </c>
      <c r="C64" s="44">
        <f ca="1">IF(B63&lt;&gt;"",IF(AND(AB63&lt;&gt;"", D63=AB63),RANDBETWEEN(Simulation!$N$6,Simulation!$P$6),RANDBETWEEN(Simulation!$N$5,Simulation!$P$5)),"")</f>
        <v>9</v>
      </c>
      <c r="D64" s="44">
        <f t="shared" ca="1" si="61"/>
        <v>8</v>
      </c>
      <c r="E64" s="44">
        <f t="shared" ca="1" si="5"/>
        <v>1</v>
      </c>
      <c r="F64" s="27">
        <f t="shared" ca="1" si="6"/>
        <v>0.51182757152932856</v>
      </c>
      <c r="G64" s="44">
        <f t="shared" ca="1" si="7"/>
        <v>38</v>
      </c>
      <c r="H64" s="44" t="str">
        <f ca="1">IF(B64&lt;&gt;"",VLOOKUP(G64,'Players Stats'!$C$88:$D$127,2),"")</f>
        <v>Small Forward</v>
      </c>
      <c r="I64" s="44" t="str">
        <f ca="1">IF(B64&lt;&gt;"",VLOOKUP(G64,'Players Stats'!$C$88:$E$127,3),"")</f>
        <v>Kawhi Leonard</v>
      </c>
      <c r="J64" s="27">
        <f t="shared" ca="1" si="8"/>
        <v>0.58302710557388537</v>
      </c>
      <c r="K64" s="44">
        <f ca="1">IF(B64&lt;&gt;"",VLOOKUP(Final!G64-5*(Final!D64-1),'Players Stats'!$B$136:$J$140,1+E64),"")</f>
        <v>0.12745000000000001</v>
      </c>
      <c r="L64" s="44" t="str">
        <f t="shared" ca="1" si="62"/>
        <v>NO</v>
      </c>
      <c r="M64" s="27">
        <f t="shared" ca="1" si="9"/>
        <v>0.78388183027764402</v>
      </c>
      <c r="N64" s="44">
        <f ca="1">IF(B64&lt;&gt;"",IF(L64="NO",VLOOKUP(G64,'Players Stats'!$C$88:$I$127,7),""),"")</f>
        <v>0.24793388429752067</v>
      </c>
      <c r="O64" s="44">
        <f t="shared" ca="1" si="63"/>
        <v>2</v>
      </c>
      <c r="P64" s="27">
        <f t="shared" ca="1" si="10"/>
        <v>0.33956011707313916</v>
      </c>
      <c r="Q64" s="44">
        <f ca="1">IF(L64="NO",VLOOKUP(G64,'Players Stats'!$C$88:$H$127,7-Final!O64),"")</f>
        <v>0.49399999999999999</v>
      </c>
      <c r="R64" s="44">
        <f t="shared" ca="1" si="64"/>
        <v>2</v>
      </c>
      <c r="S64" s="27">
        <f t="shared" ca="1" si="11"/>
        <v>0.19791015313244609</v>
      </c>
      <c r="T64" s="44" t="str">
        <f ca="1">IF(S64="","",IF(S64&lt;=VLOOKUP(G64,'Players Stats'!$C$88:$L$127,10),"YES","NO"))</f>
        <v>NO</v>
      </c>
      <c r="U64" s="27" t="str">
        <f t="shared" ca="1" si="12"/>
        <v/>
      </c>
      <c r="V64" s="44" t="str">
        <f ca="1">IF(T64="YES",IF(U64&lt;=VLOOKUP(G64,'Players Stats'!$C$88:$H$127,6),1,0),"")</f>
        <v/>
      </c>
      <c r="W64" s="27" t="str">
        <f t="shared" ca="1" si="13"/>
        <v/>
      </c>
      <c r="X64" s="44" t="str">
        <f ca="1">IF(AND(T64="YES",W64&lt;&gt;""),IF(W64&lt;=VLOOKUP(G64,'Players Stats'!$C$88:$H$127,6),1,0),"")</f>
        <v/>
      </c>
      <c r="Y64" s="27" t="str">
        <f t="shared" ca="1" si="14"/>
        <v/>
      </c>
      <c r="Z64" s="44" t="str">
        <f ca="1">IF(Y64="","",IF(Y64&lt;=Simulation!$K$7,"YES","NO"))</f>
        <v/>
      </c>
      <c r="AA64" s="27" t="str">
        <f t="shared" ca="1" si="15"/>
        <v/>
      </c>
      <c r="AB64" s="44" t="str">
        <f ca="1">IF(Z64="NO",IF(AA64&lt;=Simulation!$K$9,D64,E64),"")</f>
        <v/>
      </c>
      <c r="AD64" s="44">
        <f t="shared" ca="1" si="16"/>
        <v>29</v>
      </c>
      <c r="AE64" s="6" t="str">
        <f t="shared" ca="1" si="17"/>
        <v>-</v>
      </c>
      <c r="AF64" s="44">
        <f t="shared" ca="1" si="18"/>
        <v>22</v>
      </c>
      <c r="AH64" s="44" t="str">
        <f t="shared" ca="1" si="77"/>
        <v/>
      </c>
      <c r="AI64" s="44" t="str">
        <f t="shared" ca="1" si="77"/>
        <v/>
      </c>
      <c r="AJ64" s="44" t="str">
        <f t="shared" ca="1" si="77"/>
        <v/>
      </c>
      <c r="AL64" s="44">
        <f ca="1">IF(AL63&lt;&gt;"",IF(AND(AL63&lt;60*Simulation!$K$8, AL63+AM64&lt;60*Simulation!$K$8),AL63+AM64,""),"")</f>
        <v>837</v>
      </c>
      <c r="AM64" s="44">
        <f ca="1">IF(AL63&lt;&gt;"",IF(AND(BL63&lt;&gt;"", AN63=BL63),RANDBETWEEN(Simulation!$N$6,Simulation!$P$6),RANDBETWEEN(Simulation!$N$5,Simulation!$P$5)),"")</f>
        <v>18</v>
      </c>
      <c r="AN64" s="44">
        <f t="shared" ca="1" si="65"/>
        <v>8</v>
      </c>
      <c r="AO64" s="44">
        <f t="shared" ca="1" si="19"/>
        <v>1</v>
      </c>
      <c r="AP64" s="27">
        <f t="shared" ca="1" si="20"/>
        <v>0.87213285716293398</v>
      </c>
      <c r="AQ64" s="44">
        <f t="shared" ca="1" si="21"/>
        <v>40</v>
      </c>
      <c r="AR64" s="44" t="str">
        <f ca="1">IF(AL64&lt;&gt;"",VLOOKUP(AQ64,'Players Stats'!$C$88:$D$127,2),"")</f>
        <v>Center</v>
      </c>
      <c r="AS64" s="44" t="str">
        <f ca="1">IF(AL64&lt;&gt;"",VLOOKUP(AQ64,'Players Stats'!$C$88:$E$127,3),"")</f>
        <v>Tiago Splitter</v>
      </c>
      <c r="AT64" s="27">
        <f t="shared" ca="1" si="22"/>
        <v>0.59384194783050692</v>
      </c>
      <c r="AU64" s="44">
        <f ca="1">IF(AL64&lt;&gt;"",VLOOKUP(Final!AQ64-5*(Final!AN64-1),'Players Stats'!$B$136:$J$140,1+AO64),"")</f>
        <v>0.11485000000000001</v>
      </c>
      <c r="AV64" s="44" t="str">
        <f t="shared" ca="1" si="66"/>
        <v>NO</v>
      </c>
      <c r="AW64" s="27">
        <f t="shared" ca="1" si="23"/>
        <v>0.78611326892373612</v>
      </c>
      <c r="AX64" s="44">
        <f ca="1">IF(AL64&lt;&gt;"",IF(AV64="NO",VLOOKUP(AQ64,'Players Stats'!$C$88:$I$127,7),""),"")</f>
        <v>0</v>
      </c>
      <c r="AY64" s="44">
        <f t="shared" ca="1" si="67"/>
        <v>2</v>
      </c>
      <c r="AZ64" s="27">
        <f t="shared" ca="1" si="24"/>
        <v>4.913056538957683E-2</v>
      </c>
      <c r="BA64" s="44">
        <f ca="1">IF(AV64="NO",VLOOKUP(AQ64,'Players Stats'!$C$88:$H$127,7-Final!AY64),"")</f>
        <v>0.56000000000000005</v>
      </c>
      <c r="BB64" s="44">
        <f t="shared" ca="1" si="68"/>
        <v>2</v>
      </c>
      <c r="BC64" s="27">
        <f t="shared" ca="1" si="25"/>
        <v>0.73620929683125014</v>
      </c>
      <c r="BD64" s="44" t="str">
        <f ca="1">IF(BC64="","",IF(BC64&lt;=VLOOKUP(AQ64,'Players Stats'!$C$88:$L$127,10),"YES","NO"))</f>
        <v>NO</v>
      </c>
      <c r="BE64" s="27" t="str">
        <f t="shared" ca="1" si="26"/>
        <v/>
      </c>
      <c r="BF64" s="44" t="str">
        <f ca="1">IF(BD64="YES",IF(BE64&lt;=VLOOKUP(AQ64,'Players Stats'!$C$88:$H$127,6),1,0),"")</f>
        <v/>
      </c>
      <c r="BG64" s="27" t="str">
        <f t="shared" ca="1" si="27"/>
        <v/>
      </c>
      <c r="BH64" s="44" t="str">
        <f ca="1">IF(AND(BD64="YES",BG64&lt;&gt;""),IF(BG64&lt;=VLOOKUP(AQ64,'Players Stats'!$C$88:$H$127,6),1,0),"")</f>
        <v/>
      </c>
      <c r="BI64" s="27" t="str">
        <f t="shared" ca="1" si="28"/>
        <v/>
      </c>
      <c r="BJ64" s="44" t="str">
        <f ca="1">IF(BI64="","",IF(BI64&lt;=Simulation!$K$7,"YES","NO"))</f>
        <v/>
      </c>
      <c r="BK64" s="27" t="str">
        <f t="shared" ca="1" si="29"/>
        <v/>
      </c>
      <c r="BL64" s="44" t="str">
        <f ca="1">IF(BJ64="NO",IF(BK64&lt;=Simulation!$K$9,AN64,AO64),"")</f>
        <v/>
      </c>
      <c r="BN64" s="44">
        <f t="shared" ca="1" si="30"/>
        <v>38</v>
      </c>
      <c r="BO64" s="6" t="str">
        <f t="shared" ca="1" si="31"/>
        <v>-</v>
      </c>
      <c r="BP64" s="44">
        <f t="shared" ca="1" si="32"/>
        <v>22</v>
      </c>
      <c r="BR64" s="44" t="str">
        <f t="shared" ca="1" si="2"/>
        <v/>
      </c>
      <c r="BS64" s="44" t="str">
        <f t="shared" ca="1" si="2"/>
        <v/>
      </c>
      <c r="BT64" s="44" t="str">
        <f t="shared" ca="1" si="2"/>
        <v/>
      </c>
      <c r="BU64" s="44"/>
      <c r="BV64" s="44">
        <f ca="1">IF(BV63&lt;&gt;"",IF(AND(BV63&lt;60*Simulation!$K$8, BV63+BW64&lt;60*Simulation!$K$8),BV63+BW64,""),"")</f>
        <v>850</v>
      </c>
      <c r="BW64" s="44">
        <f ca="1">IF(BV63&lt;&gt;"",IF(AND(CV63&lt;&gt;"", BX63=CV63),RANDBETWEEN(Simulation!$N$6,Simulation!$P$6),RANDBETWEEN(Simulation!$N$5,Simulation!$P$5)),"")</f>
        <v>24</v>
      </c>
      <c r="BX64" s="44">
        <f t="shared" ca="1" si="69"/>
        <v>8</v>
      </c>
      <c r="BY64" s="44">
        <f t="shared" ca="1" si="33"/>
        <v>1</v>
      </c>
      <c r="BZ64" s="27">
        <f t="shared" ca="1" si="34"/>
        <v>9.1534587256644317E-2</v>
      </c>
      <c r="CA64" s="44">
        <f t="shared" ca="1" si="35"/>
        <v>36</v>
      </c>
      <c r="CB64" s="44" t="str">
        <f ca="1">IF(BV64&lt;&gt;"",VLOOKUP(CA64,'Players Stats'!$C$88:$D$127,2),"")</f>
        <v>Point Guard</v>
      </c>
      <c r="CC64" s="44" t="str">
        <f ca="1">IF(BV64&lt;&gt;"",VLOOKUP(CA64,'Players Stats'!$C$88:$E$127,3),"")</f>
        <v>Danny Green</v>
      </c>
      <c r="CD64" s="27">
        <f t="shared" ca="1" si="36"/>
        <v>0.36362776057065804</v>
      </c>
      <c r="CE64" s="44">
        <f ca="1">IF(BV64&lt;&gt;"",VLOOKUP(Final!CA64-5*(Final!BX64-1),'Players Stats'!$B$136:$J$140,1+BY64),"")</f>
        <v>0.13875000000000001</v>
      </c>
      <c r="CF64" s="44" t="str">
        <f t="shared" ca="1" si="70"/>
        <v>NO</v>
      </c>
      <c r="CG64" s="27">
        <f t="shared" ca="1" si="37"/>
        <v>0.52736041600204542</v>
      </c>
      <c r="CH64" s="44">
        <f ca="1">IF(BV64&lt;&gt;"",IF(CF64="NO",VLOOKUP(CA64,'Players Stats'!$C$88:$I$127,7),""),"")</f>
        <v>0.38518518518518519</v>
      </c>
      <c r="CI64" s="44">
        <f t="shared" ca="1" si="71"/>
        <v>2</v>
      </c>
      <c r="CJ64" s="27">
        <f t="shared" ca="1" si="38"/>
        <v>0.81661757849353367</v>
      </c>
      <c r="CK64" s="44">
        <f ca="1">IF(CF64="NO",VLOOKUP(CA64,'Players Stats'!$C$88:$H$127,7-Final!CI64),"")</f>
        <v>0.44800000000000001</v>
      </c>
      <c r="CL64" s="44">
        <f t="shared" ca="1" si="72"/>
        <v>0</v>
      </c>
      <c r="CM64" s="27">
        <f t="shared" ca="1" si="39"/>
        <v>0.29077138048518048</v>
      </c>
      <c r="CN64" s="44" t="str">
        <f ca="1">IF(CM64="","",IF(CM64&lt;=VLOOKUP(CA64,'Players Stats'!$C$88:$L$127,10),"YES","NO"))</f>
        <v>NO</v>
      </c>
      <c r="CO64" s="27" t="str">
        <f t="shared" ca="1" si="40"/>
        <v/>
      </c>
      <c r="CP64" s="44" t="str">
        <f ca="1">IF(CN64="YES",IF(CO64&lt;=VLOOKUP(CA64,'Players Stats'!$C$88:$H$127,6),1,0),"")</f>
        <v/>
      </c>
      <c r="CQ64" s="27" t="str">
        <f t="shared" ca="1" si="41"/>
        <v/>
      </c>
      <c r="CR64" s="44" t="str">
        <f ca="1">IF(AND(CN64="YES",CQ64&lt;&gt;""),IF(CQ64&lt;=VLOOKUP(CA64,'Players Stats'!$C$88:$H$127,6),1,0),"")</f>
        <v/>
      </c>
      <c r="CS64" s="27">
        <f t="shared" ca="1" si="42"/>
        <v>1.7492822537857666E-2</v>
      </c>
      <c r="CT64" s="44" t="str">
        <f ca="1">IF(CS64="","",IF(CS64&lt;=Simulation!$K$7,"YES","NO"))</f>
        <v>YES</v>
      </c>
      <c r="CU64" s="27" t="str">
        <f t="shared" ca="1" si="43"/>
        <v/>
      </c>
      <c r="CV64" s="44" t="str">
        <f ca="1">IF(CT64="NO",IF(CU64&lt;=Simulation!$K$9,BX64,BY64),"")</f>
        <v/>
      </c>
      <c r="CX64" s="44">
        <f t="shared" ca="1" si="44"/>
        <v>21</v>
      </c>
      <c r="CY64" s="6" t="str">
        <f t="shared" ca="1" si="45"/>
        <v>-</v>
      </c>
      <c r="CZ64" s="44">
        <f t="shared" ca="1" si="46"/>
        <v>27</v>
      </c>
      <c r="DB64" s="44" t="str">
        <f t="shared" ca="1" si="3"/>
        <v/>
      </c>
      <c r="DC64" s="44" t="str">
        <f t="shared" ca="1" si="3"/>
        <v/>
      </c>
      <c r="DD64" s="44" t="str">
        <f t="shared" ca="1" si="3"/>
        <v/>
      </c>
      <c r="DE64" s="44"/>
      <c r="DF64" s="44">
        <f ca="1">IF(DF63&lt;&gt;"",IF(AND(DF63&lt;60*Simulation!$K$8, DF63+DG64&lt;60*Simulation!$K$8),DF63+DG64,""),"")</f>
        <v>817</v>
      </c>
      <c r="DG64" s="44">
        <f ca="1">IF(DF63&lt;&gt;"",IF(AND(EF63&lt;&gt;"", DH63=EF63),RANDBETWEEN(Simulation!$N$6,Simulation!$P$6),RANDBETWEEN(Simulation!$N$5,Simulation!$P$5)),"")</f>
        <v>9</v>
      </c>
      <c r="DH64" s="44">
        <f t="shared" ca="1" si="73"/>
        <v>8</v>
      </c>
      <c r="DI64" s="44">
        <f t="shared" ca="1" si="47"/>
        <v>1</v>
      </c>
      <c r="DJ64" s="27">
        <f t="shared" ca="1" si="48"/>
        <v>0.86498297640043409</v>
      </c>
      <c r="DK64" s="44">
        <f t="shared" ca="1" si="49"/>
        <v>40</v>
      </c>
      <c r="DL64" s="44" t="str">
        <f ca="1">IF(DF64&lt;&gt;"",VLOOKUP(DK64,'Players Stats'!$C$88:$D$127,2),"")</f>
        <v>Center</v>
      </c>
      <c r="DM64" s="44" t="str">
        <f ca="1">IF(DF64&lt;&gt;"",VLOOKUP(DK64,'Players Stats'!$C$88:$E$127,3),"")</f>
        <v>Tiago Splitter</v>
      </c>
      <c r="DN64" s="27">
        <f t="shared" ca="1" si="50"/>
        <v>0.92735048017358201</v>
      </c>
      <c r="DO64" s="44">
        <f ca="1">IF(DF64&lt;&gt;"",VLOOKUP(Final!DK64-5*(Final!DH64-1),'Players Stats'!$B$136:$J$140,1+DI64),"")</f>
        <v>0.11485000000000001</v>
      </c>
      <c r="DP64" s="44" t="str">
        <f t="shared" ca="1" si="74"/>
        <v>NO</v>
      </c>
      <c r="DQ64" s="27">
        <f t="shared" ca="1" si="51"/>
        <v>0.12916997059332869</v>
      </c>
      <c r="DR64" s="44">
        <f ca="1">IF(DF64&lt;&gt;"",IF(DP64="NO",VLOOKUP(DK64,'Players Stats'!$C$88:$I$127,7),""),"")</f>
        <v>0</v>
      </c>
      <c r="DS64" s="44">
        <f t="shared" ca="1" si="75"/>
        <v>2</v>
      </c>
      <c r="DT64" s="27">
        <f t="shared" ca="1" si="52"/>
        <v>0.66838941310310107</v>
      </c>
      <c r="DU64" s="44">
        <f ca="1">IF(DP64="NO",VLOOKUP(DK64,'Players Stats'!$C$88:$H$127,7-Final!DS64),"")</f>
        <v>0.56000000000000005</v>
      </c>
      <c r="DV64" s="44">
        <f t="shared" ca="1" si="76"/>
        <v>0</v>
      </c>
      <c r="DW64" s="27">
        <f t="shared" ca="1" si="53"/>
        <v>0.33211980527839546</v>
      </c>
      <c r="DX64" s="44" t="str">
        <f ca="1">IF(DW64="","",IF(DW64&lt;=VLOOKUP(DK64,'Players Stats'!$C$88:$L$127,10),"YES","NO"))</f>
        <v>NO</v>
      </c>
      <c r="DY64" s="27" t="str">
        <f t="shared" ca="1" si="54"/>
        <v/>
      </c>
      <c r="DZ64" s="44" t="str">
        <f ca="1">IF(DX64="YES",IF(DY64&lt;=VLOOKUP(DK64,'Players Stats'!$C$88:$H$127,6),1,0),"")</f>
        <v/>
      </c>
      <c r="EA64" s="27" t="str">
        <f t="shared" ca="1" si="55"/>
        <v/>
      </c>
      <c r="EB64" s="44" t="str">
        <f ca="1">IF(AND(DX64="YES",EA64&lt;&gt;""),IF(EA64&lt;=VLOOKUP(DK64,'Players Stats'!$C$88:$H$127,6),1,0),"")</f>
        <v/>
      </c>
      <c r="EC64" s="27">
        <f t="shared" ca="1" si="56"/>
        <v>0.61610122402122414</v>
      </c>
      <c r="ED64" s="44" t="str">
        <f ca="1">IF(EC64="","",IF(EC64&lt;=Simulation!$K$7,"YES","NO"))</f>
        <v>NO</v>
      </c>
      <c r="EE64" s="27">
        <f t="shared" ca="1" si="57"/>
        <v>0.39929229018343892</v>
      </c>
      <c r="EF64" s="44">
        <f ca="1">IF(ED64="NO",IF(EE64&lt;=Simulation!$K$9,DH64,DI64),"")</f>
        <v>1</v>
      </c>
      <c r="EH64" s="44">
        <f t="shared" ca="1" si="58"/>
        <v>31</v>
      </c>
      <c r="EI64" s="6" t="str">
        <f t="shared" ca="1" si="59"/>
        <v>-</v>
      </c>
      <c r="EJ64" s="44">
        <f t="shared" ca="1" si="60"/>
        <v>18</v>
      </c>
      <c r="EL64" s="44" t="str">
        <f t="shared" ca="1" si="4"/>
        <v/>
      </c>
      <c r="EM64" s="44" t="str">
        <f t="shared" ca="1" si="4"/>
        <v/>
      </c>
      <c r="EN64" s="44" t="str">
        <f t="shared" ca="1" si="4"/>
        <v/>
      </c>
    </row>
    <row r="65" spans="2:144">
      <c r="B65" s="44">
        <f ca="1">IF(B64&lt;&gt;"",IF(AND(B64&lt;60*Simulation!$K$8, B64+C65&lt;60*Simulation!$K$8),B64+C65,""),"")</f>
        <v>888</v>
      </c>
      <c r="C65" s="44">
        <f ca="1">IF(B64&lt;&gt;"",IF(AND(AB64&lt;&gt;"", D64=AB64),RANDBETWEEN(Simulation!$N$6,Simulation!$P$6),RANDBETWEEN(Simulation!$N$5,Simulation!$P$5)),"")</f>
        <v>21</v>
      </c>
      <c r="D65" s="44">
        <f t="shared" ca="1" si="61"/>
        <v>1</v>
      </c>
      <c r="E65" s="44">
        <f t="shared" ca="1" si="5"/>
        <v>8</v>
      </c>
      <c r="F65" s="27">
        <f t="shared" ca="1" si="6"/>
        <v>0.15651019598723903</v>
      </c>
      <c r="G65" s="44">
        <f t="shared" ca="1" si="7"/>
        <v>1</v>
      </c>
      <c r="H65" s="44" t="str">
        <f ca="1">IF(B65&lt;&gt;"",VLOOKUP(G65,'Players Stats'!$C$88:$D$127,2),"")</f>
        <v>Point Guard</v>
      </c>
      <c r="I65" s="44" t="str">
        <f ca="1">IF(B65&lt;&gt;"",VLOOKUP(G65,'Players Stats'!$C$88:$E$127,3),"")</f>
        <v>Dwyane Wade</v>
      </c>
      <c r="J65" s="27">
        <f t="shared" ca="1" si="8"/>
        <v>0.66496230620750729</v>
      </c>
      <c r="K65" s="44">
        <f ca="1">IF(B65&lt;&gt;"",VLOOKUP(Final!G65-5*(Final!D65-1),'Players Stats'!$B$136:$J$140,1+E65),"")</f>
        <v>9.7650000000000001E-2</v>
      </c>
      <c r="L65" s="44" t="str">
        <f t="shared" ca="1" si="62"/>
        <v>NO</v>
      </c>
      <c r="M65" s="27">
        <f t="shared" ca="1" si="9"/>
        <v>0.74900275689710483</v>
      </c>
      <c r="N65" s="44">
        <f ca="1">IF(B65&lt;&gt;"",IF(L65="NO",VLOOKUP(G65,'Players Stats'!$C$88:$I$127,7),""),"")</f>
        <v>5.9523809523809521E-2</v>
      </c>
      <c r="O65" s="44">
        <f t="shared" ca="1" si="63"/>
        <v>2</v>
      </c>
      <c r="P65" s="27">
        <f t="shared" ca="1" si="10"/>
        <v>0.32907278234587545</v>
      </c>
      <c r="Q65" s="44">
        <f ca="1">IF(L65="NO",VLOOKUP(G65,'Players Stats'!$C$88:$H$127,7-Final!O65),"")</f>
        <v>0.52100000000000002</v>
      </c>
      <c r="R65" s="44">
        <f t="shared" ca="1" si="64"/>
        <v>2</v>
      </c>
      <c r="S65" s="27">
        <f t="shared" ca="1" si="11"/>
        <v>0.81270560515928503</v>
      </c>
      <c r="T65" s="44" t="str">
        <f ca="1">IF(S65="","",IF(S65&lt;=VLOOKUP(G65,'Players Stats'!$C$88:$L$127,10),"YES","NO"))</f>
        <v>NO</v>
      </c>
      <c r="U65" s="27" t="str">
        <f t="shared" ca="1" si="12"/>
        <v/>
      </c>
      <c r="V65" s="44" t="str">
        <f ca="1">IF(T65="YES",IF(U65&lt;=VLOOKUP(G65,'Players Stats'!$C$88:$H$127,6),1,0),"")</f>
        <v/>
      </c>
      <c r="W65" s="27" t="str">
        <f t="shared" ca="1" si="13"/>
        <v/>
      </c>
      <c r="X65" s="44" t="str">
        <f ca="1">IF(AND(T65="YES",W65&lt;&gt;""),IF(W65&lt;=VLOOKUP(G65,'Players Stats'!$C$88:$H$127,6),1,0),"")</f>
        <v/>
      </c>
      <c r="Y65" s="27" t="str">
        <f t="shared" ca="1" si="14"/>
        <v/>
      </c>
      <c r="Z65" s="44" t="str">
        <f ca="1">IF(Y65="","",IF(Y65&lt;=Simulation!$K$7,"YES","NO"))</f>
        <v/>
      </c>
      <c r="AA65" s="27" t="str">
        <f t="shared" ca="1" si="15"/>
        <v/>
      </c>
      <c r="AB65" s="44" t="str">
        <f ca="1">IF(Z65="NO",IF(AA65&lt;=Simulation!$K$9,D65,E65),"")</f>
        <v/>
      </c>
      <c r="AD65" s="44">
        <f t="shared" ca="1" si="16"/>
        <v>31</v>
      </c>
      <c r="AE65" s="6" t="str">
        <f t="shared" ca="1" si="17"/>
        <v>-</v>
      </c>
      <c r="AF65" s="44">
        <f t="shared" ca="1" si="18"/>
        <v>22</v>
      </c>
      <c r="AH65" s="44">
        <f t="shared" ca="1" si="77"/>
        <v>31</v>
      </c>
      <c r="AI65" s="44" t="str">
        <f t="shared" ca="1" si="77"/>
        <v>-</v>
      </c>
      <c r="AJ65" s="44">
        <f t="shared" ca="1" si="77"/>
        <v>22</v>
      </c>
      <c r="AL65" s="44">
        <f ca="1">IF(AL64&lt;&gt;"",IF(AND(AL64&lt;60*Simulation!$K$8, AL64+AM65&lt;60*Simulation!$K$8),AL64+AM65,""),"")</f>
        <v>858</v>
      </c>
      <c r="AM65" s="44">
        <f ca="1">IF(AL64&lt;&gt;"",IF(AND(BL64&lt;&gt;"", AN64=BL64),RANDBETWEEN(Simulation!$N$6,Simulation!$P$6),RANDBETWEEN(Simulation!$N$5,Simulation!$P$5)),"")</f>
        <v>21</v>
      </c>
      <c r="AN65" s="44">
        <f t="shared" ca="1" si="65"/>
        <v>1</v>
      </c>
      <c r="AO65" s="44">
        <f t="shared" ca="1" si="19"/>
        <v>8</v>
      </c>
      <c r="AP65" s="27">
        <f t="shared" ca="1" si="20"/>
        <v>0.53054758653640566</v>
      </c>
      <c r="AQ65" s="44">
        <f t="shared" ca="1" si="21"/>
        <v>3</v>
      </c>
      <c r="AR65" s="44" t="str">
        <f ca="1">IF(AL65&lt;&gt;"",VLOOKUP(AQ65,'Players Stats'!$C$88:$D$127,2),"")</f>
        <v>Small Forward</v>
      </c>
      <c r="AS65" s="44" t="str">
        <f ca="1">IF(AL65&lt;&gt;"",VLOOKUP(AQ65,'Players Stats'!$C$88:$E$127,3),"")</f>
        <v>LeBron James</v>
      </c>
      <c r="AT65" s="27">
        <f t="shared" ca="1" si="22"/>
        <v>9.5912633514809609E-2</v>
      </c>
      <c r="AU65" s="44">
        <f ca="1">IF(AL65&lt;&gt;"",VLOOKUP(Final!AQ65-5*(Final!AN65-1),'Players Stats'!$B$136:$J$140,1+AO65),"")</f>
        <v>0.123</v>
      </c>
      <c r="AV65" s="44" t="str">
        <f t="shared" ca="1" si="66"/>
        <v>YES</v>
      </c>
      <c r="AW65" s="27" t="str">
        <f t="shared" ca="1" si="23"/>
        <v/>
      </c>
      <c r="AX65" s="44" t="str">
        <f ca="1">IF(AL65&lt;&gt;"",IF(AV65="NO",VLOOKUP(AQ65,'Players Stats'!$C$88:$I$127,7),""),"")</f>
        <v/>
      </c>
      <c r="AY65" s="44" t="str">
        <f t="shared" ca="1" si="67"/>
        <v/>
      </c>
      <c r="AZ65" s="27" t="str">
        <f t="shared" ca="1" si="24"/>
        <v/>
      </c>
      <c r="BA65" s="44" t="str">
        <f ca="1">IF(AV65="NO",VLOOKUP(AQ65,'Players Stats'!$C$88:$H$127,7-Final!AY65),"")</f>
        <v/>
      </c>
      <c r="BB65" s="44" t="str">
        <f t="shared" ca="1" si="68"/>
        <v/>
      </c>
      <c r="BC65" s="27" t="str">
        <f t="shared" ca="1" si="25"/>
        <v/>
      </c>
      <c r="BD65" s="44" t="str">
        <f ca="1">IF(BC65="","",IF(BC65&lt;=VLOOKUP(AQ65,'Players Stats'!$C$88:$L$127,10),"YES","NO"))</f>
        <v/>
      </c>
      <c r="BE65" s="27" t="str">
        <f t="shared" ca="1" si="26"/>
        <v/>
      </c>
      <c r="BF65" s="44" t="str">
        <f ca="1">IF(BD65="YES",IF(BE65&lt;=VLOOKUP(AQ65,'Players Stats'!$C$88:$H$127,6),1,0),"")</f>
        <v/>
      </c>
      <c r="BG65" s="27" t="str">
        <f t="shared" ca="1" si="27"/>
        <v/>
      </c>
      <c r="BH65" s="44" t="str">
        <f ca="1">IF(AND(BD65="YES",BG65&lt;&gt;""),IF(BG65&lt;=VLOOKUP(AQ65,'Players Stats'!$C$88:$H$127,6),1,0),"")</f>
        <v/>
      </c>
      <c r="BI65" s="27" t="str">
        <f t="shared" ca="1" si="28"/>
        <v/>
      </c>
      <c r="BJ65" s="44" t="str">
        <f ca="1">IF(BI65="","",IF(BI65&lt;=Simulation!$K$7,"YES","NO"))</f>
        <v/>
      </c>
      <c r="BK65" s="27" t="str">
        <f t="shared" ca="1" si="29"/>
        <v/>
      </c>
      <c r="BL65" s="44" t="str">
        <f ca="1">IF(BJ65="NO",IF(BK65&lt;=Simulation!$K$9,AN65,AO65),"")</f>
        <v/>
      </c>
      <c r="BN65" s="44">
        <f t="shared" ca="1" si="30"/>
        <v>38</v>
      </c>
      <c r="BO65" s="6" t="str">
        <f t="shared" ca="1" si="31"/>
        <v>-</v>
      </c>
      <c r="BP65" s="44">
        <f t="shared" ca="1" si="32"/>
        <v>22</v>
      </c>
      <c r="BR65" s="44" t="str">
        <f t="shared" ca="1" si="2"/>
        <v/>
      </c>
      <c r="BS65" s="44" t="str">
        <f t="shared" ca="1" si="2"/>
        <v/>
      </c>
      <c r="BT65" s="44" t="str">
        <f t="shared" ca="1" si="2"/>
        <v/>
      </c>
      <c r="BU65" s="44"/>
      <c r="BV65" s="44">
        <f ca="1">IF(BV64&lt;&gt;"",IF(AND(BV64&lt;60*Simulation!$K$8, BV64+BW65&lt;60*Simulation!$K$8),BV64+BW65,""),"")</f>
        <v>863</v>
      </c>
      <c r="BW65" s="44">
        <f ca="1">IF(BV64&lt;&gt;"",IF(AND(CV64&lt;&gt;"", BX64=CV64),RANDBETWEEN(Simulation!$N$6,Simulation!$P$6),RANDBETWEEN(Simulation!$N$5,Simulation!$P$5)),"")</f>
        <v>13</v>
      </c>
      <c r="BX65" s="44">
        <f t="shared" ca="1" si="69"/>
        <v>1</v>
      </c>
      <c r="BY65" s="44">
        <f t="shared" ca="1" si="33"/>
        <v>8</v>
      </c>
      <c r="BZ65" s="27">
        <f t="shared" ca="1" si="34"/>
        <v>0.59537165720295904</v>
      </c>
      <c r="CA65" s="44">
        <f t="shared" ca="1" si="35"/>
        <v>3</v>
      </c>
      <c r="CB65" s="44" t="str">
        <f ca="1">IF(BV65&lt;&gt;"",VLOOKUP(CA65,'Players Stats'!$C$88:$D$127,2),"")</f>
        <v>Small Forward</v>
      </c>
      <c r="CC65" s="44" t="str">
        <f ca="1">IF(BV65&lt;&gt;"",VLOOKUP(CA65,'Players Stats'!$C$88:$E$127,3),"")</f>
        <v>LeBron James</v>
      </c>
      <c r="CD65" s="27">
        <f t="shared" ca="1" si="36"/>
        <v>0.24965721213568504</v>
      </c>
      <c r="CE65" s="44">
        <f ca="1">IF(BV65&lt;&gt;"",VLOOKUP(Final!CA65-5*(Final!BX65-1),'Players Stats'!$B$136:$J$140,1+BY65),"")</f>
        <v>0.123</v>
      </c>
      <c r="CF65" s="44" t="str">
        <f t="shared" ca="1" si="70"/>
        <v>NO</v>
      </c>
      <c r="CG65" s="27">
        <f t="shared" ca="1" si="37"/>
        <v>0.62564995730194595</v>
      </c>
      <c r="CH65" s="44">
        <f ca="1">IF(BV65&lt;&gt;"",IF(CF65="NO",VLOOKUP(CA65,'Players Stats'!$C$88:$I$127,7),""),"")</f>
        <v>0.15639810426540282</v>
      </c>
      <c r="CI65" s="44">
        <f t="shared" ca="1" si="71"/>
        <v>2</v>
      </c>
      <c r="CJ65" s="27">
        <f t="shared" ca="1" si="38"/>
        <v>0.4156790431736781</v>
      </c>
      <c r="CK65" s="44">
        <f ca="1">IF(CF65="NO",VLOOKUP(CA65,'Players Stats'!$C$88:$H$127,7-Final!CI65),"")</f>
        <v>0.56499999999999995</v>
      </c>
      <c r="CL65" s="44">
        <f t="shared" ca="1" si="72"/>
        <v>2</v>
      </c>
      <c r="CM65" s="27">
        <f t="shared" ca="1" si="39"/>
        <v>6.3826825399473486E-2</v>
      </c>
      <c r="CN65" s="44" t="str">
        <f ca="1">IF(CM65="","",IF(CM65&lt;=VLOOKUP(CA65,'Players Stats'!$C$88:$L$127,10),"YES","NO"))</f>
        <v>NO</v>
      </c>
      <c r="CO65" s="27" t="str">
        <f t="shared" ca="1" si="40"/>
        <v/>
      </c>
      <c r="CP65" s="44" t="str">
        <f ca="1">IF(CN65="YES",IF(CO65&lt;=VLOOKUP(CA65,'Players Stats'!$C$88:$H$127,6),1,0),"")</f>
        <v/>
      </c>
      <c r="CQ65" s="27" t="str">
        <f t="shared" ca="1" si="41"/>
        <v/>
      </c>
      <c r="CR65" s="44" t="str">
        <f ca="1">IF(AND(CN65="YES",CQ65&lt;&gt;""),IF(CQ65&lt;=VLOOKUP(CA65,'Players Stats'!$C$88:$H$127,6),1,0),"")</f>
        <v/>
      </c>
      <c r="CS65" s="27" t="str">
        <f t="shared" ca="1" si="42"/>
        <v/>
      </c>
      <c r="CT65" s="44" t="str">
        <f ca="1">IF(CS65="","",IF(CS65&lt;=Simulation!$K$7,"YES","NO"))</f>
        <v/>
      </c>
      <c r="CU65" s="27" t="str">
        <f t="shared" ca="1" si="43"/>
        <v/>
      </c>
      <c r="CV65" s="44" t="str">
        <f ca="1">IF(CT65="NO",IF(CU65&lt;=Simulation!$K$9,BX65,BY65),"")</f>
        <v/>
      </c>
      <c r="CX65" s="44">
        <f t="shared" ca="1" si="44"/>
        <v>23</v>
      </c>
      <c r="CY65" s="6" t="str">
        <f t="shared" ca="1" si="45"/>
        <v>-</v>
      </c>
      <c r="CZ65" s="44">
        <f t="shared" ca="1" si="46"/>
        <v>27</v>
      </c>
      <c r="DB65" s="44" t="str">
        <f t="shared" ca="1" si="3"/>
        <v/>
      </c>
      <c r="DC65" s="44" t="str">
        <f t="shared" ca="1" si="3"/>
        <v/>
      </c>
      <c r="DD65" s="44" t="str">
        <f t="shared" ca="1" si="3"/>
        <v/>
      </c>
      <c r="DE65" s="44"/>
      <c r="DF65" s="44">
        <f ca="1">IF(DF64&lt;&gt;"",IF(AND(DF64&lt;60*Simulation!$K$8, DF64+DG65&lt;60*Simulation!$K$8),DF64+DG65,""),"")</f>
        <v>831</v>
      </c>
      <c r="DG65" s="44">
        <f ca="1">IF(DF64&lt;&gt;"",IF(AND(EF64&lt;&gt;"", DH64=EF64),RANDBETWEEN(Simulation!$N$6,Simulation!$P$6),RANDBETWEEN(Simulation!$N$5,Simulation!$P$5)),"")</f>
        <v>14</v>
      </c>
      <c r="DH65" s="44">
        <f t="shared" ca="1" si="73"/>
        <v>1</v>
      </c>
      <c r="DI65" s="44">
        <f t="shared" ca="1" si="47"/>
        <v>8</v>
      </c>
      <c r="DJ65" s="27">
        <f t="shared" ca="1" si="48"/>
        <v>0.50185633304271693</v>
      </c>
      <c r="DK65" s="44">
        <f t="shared" ca="1" si="49"/>
        <v>3</v>
      </c>
      <c r="DL65" s="44" t="str">
        <f ca="1">IF(DF65&lt;&gt;"",VLOOKUP(DK65,'Players Stats'!$C$88:$D$127,2),"")</f>
        <v>Small Forward</v>
      </c>
      <c r="DM65" s="44" t="str">
        <f ca="1">IF(DF65&lt;&gt;"",VLOOKUP(DK65,'Players Stats'!$C$88:$E$127,3),"")</f>
        <v>LeBron James</v>
      </c>
      <c r="DN65" s="27">
        <f t="shared" ca="1" si="50"/>
        <v>0.24431153364046232</v>
      </c>
      <c r="DO65" s="44">
        <f ca="1">IF(DF65&lt;&gt;"",VLOOKUP(Final!DK65-5*(Final!DH65-1),'Players Stats'!$B$136:$J$140,1+DI65),"")</f>
        <v>0.123</v>
      </c>
      <c r="DP65" s="44" t="str">
        <f t="shared" ca="1" si="74"/>
        <v>NO</v>
      </c>
      <c r="DQ65" s="27">
        <f t="shared" ca="1" si="51"/>
        <v>0.79905966141673979</v>
      </c>
      <c r="DR65" s="44">
        <f ca="1">IF(DF65&lt;&gt;"",IF(DP65="NO",VLOOKUP(DK65,'Players Stats'!$C$88:$I$127,7),""),"")</f>
        <v>0.15639810426540282</v>
      </c>
      <c r="DS65" s="44">
        <f t="shared" ca="1" si="75"/>
        <v>2</v>
      </c>
      <c r="DT65" s="27">
        <f t="shared" ca="1" si="52"/>
        <v>0.72001499691473203</v>
      </c>
      <c r="DU65" s="44">
        <f ca="1">IF(DP65="NO",VLOOKUP(DK65,'Players Stats'!$C$88:$H$127,7-Final!DS65),"")</f>
        <v>0.56499999999999995</v>
      </c>
      <c r="DV65" s="44">
        <f t="shared" ca="1" si="76"/>
        <v>0</v>
      </c>
      <c r="DW65" s="27">
        <f t="shared" ca="1" si="53"/>
        <v>0.86052533903008188</v>
      </c>
      <c r="DX65" s="44" t="str">
        <f ca="1">IF(DW65="","",IF(DW65&lt;=VLOOKUP(DK65,'Players Stats'!$C$88:$L$127,10),"YES","NO"))</f>
        <v>NO</v>
      </c>
      <c r="DY65" s="27" t="str">
        <f t="shared" ca="1" si="54"/>
        <v/>
      </c>
      <c r="DZ65" s="44" t="str">
        <f ca="1">IF(DX65="YES",IF(DY65&lt;=VLOOKUP(DK65,'Players Stats'!$C$88:$H$127,6),1,0),"")</f>
        <v/>
      </c>
      <c r="EA65" s="27" t="str">
        <f t="shared" ca="1" si="55"/>
        <v/>
      </c>
      <c r="EB65" s="44" t="str">
        <f ca="1">IF(AND(DX65="YES",EA65&lt;&gt;""),IF(EA65&lt;=VLOOKUP(DK65,'Players Stats'!$C$88:$H$127,6),1,0),"")</f>
        <v/>
      </c>
      <c r="EC65" s="27">
        <f t="shared" ca="1" si="56"/>
        <v>0.35539162675953817</v>
      </c>
      <c r="ED65" s="44" t="str">
        <f ca="1">IF(EC65="","",IF(EC65&lt;=Simulation!$K$7,"YES","NO"))</f>
        <v>NO</v>
      </c>
      <c r="EE65" s="27">
        <f t="shared" ca="1" si="57"/>
        <v>6.8131395114481963E-2</v>
      </c>
      <c r="EF65" s="44">
        <f ca="1">IF(ED65="NO",IF(EE65&lt;=Simulation!$K$9,DH65,DI65),"")</f>
        <v>1</v>
      </c>
      <c r="EH65" s="44">
        <f t="shared" ca="1" si="58"/>
        <v>31</v>
      </c>
      <c r="EI65" s="6" t="str">
        <f t="shared" ca="1" si="59"/>
        <v>-</v>
      </c>
      <c r="EJ65" s="44">
        <f t="shared" ca="1" si="60"/>
        <v>18</v>
      </c>
      <c r="EL65" s="44" t="str">
        <f t="shared" ca="1" si="4"/>
        <v/>
      </c>
      <c r="EM65" s="44" t="str">
        <f t="shared" ca="1" si="4"/>
        <v/>
      </c>
      <c r="EN65" s="44" t="str">
        <f t="shared" ca="1" si="4"/>
        <v/>
      </c>
    </row>
    <row r="66" spans="2:144">
      <c r="B66" s="44" t="str">
        <f ca="1">IF(B65&lt;&gt;"",IF(AND(B65&lt;60*Simulation!$K$8, B65+C66&lt;60*Simulation!$K$8),B65+C66,""),"")</f>
        <v/>
      </c>
      <c r="C66" s="44">
        <f ca="1">IF(B65&lt;&gt;"",IF(AND(AB65&lt;&gt;"", D65=AB65),RANDBETWEEN(Simulation!$N$6,Simulation!$P$6),RANDBETWEEN(Simulation!$N$5,Simulation!$P$5)),"")</f>
        <v>20</v>
      </c>
      <c r="D66" s="44" t="str">
        <f t="shared" ca="1" si="61"/>
        <v/>
      </c>
      <c r="E66" s="44" t="str">
        <f t="shared" ca="1" si="5"/>
        <v/>
      </c>
      <c r="F66" s="27" t="str">
        <f t="shared" ca="1" si="6"/>
        <v/>
      </c>
      <c r="G66" s="44" t="str">
        <f t="shared" ca="1" si="7"/>
        <v/>
      </c>
      <c r="H66" s="44" t="str">
        <f ca="1">IF(B66&lt;&gt;"",VLOOKUP(G66,'Players Stats'!$C$88:$D$127,2),"")</f>
        <v/>
      </c>
      <c r="I66" s="44" t="str">
        <f ca="1">IF(B66&lt;&gt;"",VLOOKUP(G66,'Players Stats'!$C$88:$E$127,3),"")</f>
        <v/>
      </c>
      <c r="J66" s="27" t="str">
        <f t="shared" ca="1" si="8"/>
        <v/>
      </c>
      <c r="K66" s="44" t="str">
        <f ca="1">IF(B66&lt;&gt;"",VLOOKUP(Final!G66-5*(Final!D66-1),'Players Stats'!$B$136:$J$140,1+E66),"")</f>
        <v/>
      </c>
      <c r="L66" s="44" t="str">
        <f t="shared" ca="1" si="62"/>
        <v/>
      </c>
      <c r="M66" s="27" t="str">
        <f t="shared" ca="1" si="9"/>
        <v/>
      </c>
      <c r="N66" s="44" t="str">
        <f ca="1">IF(B66&lt;&gt;"",IF(L66="NO",VLOOKUP(G66,'Players Stats'!$C$88:$I$127,7),""),"")</f>
        <v/>
      </c>
      <c r="O66" s="44" t="str">
        <f t="shared" ca="1" si="63"/>
        <v/>
      </c>
      <c r="P66" s="27" t="str">
        <f t="shared" ca="1" si="10"/>
        <v/>
      </c>
      <c r="Q66" s="44" t="str">
        <f ca="1">IF(L66="NO",VLOOKUP(G66,'Players Stats'!$C$88:$H$127,7-Final!O66),"")</f>
        <v/>
      </c>
      <c r="R66" s="44" t="str">
        <f t="shared" ca="1" si="64"/>
        <v/>
      </c>
      <c r="S66" s="27" t="str">
        <f t="shared" ca="1" si="11"/>
        <v/>
      </c>
      <c r="T66" s="44" t="str">
        <f ca="1">IF(S66="","",IF(S66&lt;=VLOOKUP(G66,'Players Stats'!$C$88:$L$127,10),"YES","NO"))</f>
        <v/>
      </c>
      <c r="U66" s="27" t="str">
        <f t="shared" ca="1" si="12"/>
        <v/>
      </c>
      <c r="V66" s="44" t="str">
        <f ca="1">IF(T66="YES",IF(U66&lt;=VLOOKUP(G66,'Players Stats'!$C$88:$H$127,6),1,0),"")</f>
        <v/>
      </c>
      <c r="W66" s="27" t="str">
        <f t="shared" ca="1" si="13"/>
        <v/>
      </c>
      <c r="X66" s="44" t="str">
        <f ca="1">IF(AND(T66="YES",W66&lt;&gt;""),IF(W66&lt;=VLOOKUP(G66,'Players Stats'!$C$88:$H$127,6),1,0),"")</f>
        <v/>
      </c>
      <c r="Y66" s="27" t="str">
        <f t="shared" ca="1" si="14"/>
        <v/>
      </c>
      <c r="Z66" s="44" t="str">
        <f ca="1">IF(Y66="","",IF(Y66&lt;=Simulation!$K$7,"YES","NO"))</f>
        <v/>
      </c>
      <c r="AA66" s="27" t="str">
        <f t="shared" ca="1" si="15"/>
        <v/>
      </c>
      <c r="AB66" s="44" t="str">
        <f ca="1">IF(Z66="NO",IF(AA66&lt;=Simulation!$K$9,D66,E66),"")</f>
        <v/>
      </c>
      <c r="AD66" s="44" t="str">
        <f t="shared" ca="1" si="16"/>
        <v/>
      </c>
      <c r="AE66" s="6" t="str">
        <f t="shared" ca="1" si="17"/>
        <v/>
      </c>
      <c r="AF66" s="44" t="str">
        <f t="shared" ca="1" si="18"/>
        <v/>
      </c>
      <c r="AH66" s="44" t="str">
        <f t="shared" ca="1" si="77"/>
        <v/>
      </c>
      <c r="AI66" s="44" t="str">
        <f t="shared" ca="1" si="77"/>
        <v/>
      </c>
      <c r="AJ66" s="44" t="str">
        <f t="shared" ca="1" si="77"/>
        <v/>
      </c>
      <c r="AL66" s="44">
        <f ca="1">IF(AL65&lt;&gt;"",IF(AND(AL65&lt;60*Simulation!$K$8, AL65+AM66&lt;60*Simulation!$K$8),AL65+AM66,""),"")</f>
        <v>877</v>
      </c>
      <c r="AM66" s="44">
        <f ca="1">IF(AL65&lt;&gt;"",IF(AND(BL65&lt;&gt;"", AN65=BL65),RANDBETWEEN(Simulation!$N$6,Simulation!$P$6),RANDBETWEEN(Simulation!$N$5,Simulation!$P$5)),"")</f>
        <v>19</v>
      </c>
      <c r="AN66" s="44">
        <f t="shared" ca="1" si="65"/>
        <v>8</v>
      </c>
      <c r="AO66" s="44">
        <f t="shared" ca="1" si="19"/>
        <v>1</v>
      </c>
      <c r="AP66" s="27">
        <f t="shared" ca="1" si="20"/>
        <v>0.54441836342277172</v>
      </c>
      <c r="AQ66" s="44">
        <f t="shared" ca="1" si="21"/>
        <v>38</v>
      </c>
      <c r="AR66" s="44" t="str">
        <f ca="1">IF(AL66&lt;&gt;"",VLOOKUP(AQ66,'Players Stats'!$C$88:$D$127,2),"")</f>
        <v>Small Forward</v>
      </c>
      <c r="AS66" s="44" t="str">
        <f ca="1">IF(AL66&lt;&gt;"",VLOOKUP(AQ66,'Players Stats'!$C$88:$E$127,3),"")</f>
        <v>Kawhi Leonard</v>
      </c>
      <c r="AT66" s="27">
        <f t="shared" ca="1" si="22"/>
        <v>0.85103689754515377</v>
      </c>
      <c r="AU66" s="44">
        <f ca="1">IF(AL66&lt;&gt;"",VLOOKUP(Final!AQ66-5*(Final!AN66-1),'Players Stats'!$B$136:$J$140,1+AO66),"")</f>
        <v>0.12745000000000001</v>
      </c>
      <c r="AV66" s="44" t="str">
        <f t="shared" ca="1" si="66"/>
        <v>NO</v>
      </c>
      <c r="AW66" s="27">
        <f t="shared" ca="1" si="23"/>
        <v>0.16304529069382523</v>
      </c>
      <c r="AX66" s="44">
        <f ca="1">IF(AL66&lt;&gt;"",IF(AV66="NO",VLOOKUP(AQ66,'Players Stats'!$C$88:$I$127,7),""),"")</f>
        <v>0.24793388429752067</v>
      </c>
      <c r="AY66" s="44">
        <f t="shared" ca="1" si="67"/>
        <v>3</v>
      </c>
      <c r="AZ66" s="27">
        <f t="shared" ca="1" si="24"/>
        <v>0.66921134076508237</v>
      </c>
      <c r="BA66" s="44">
        <f ca="1">IF(AV66="NO",VLOOKUP(AQ66,'Players Stats'!$C$88:$H$127,7-Final!AY66),"")</f>
        <v>0.374</v>
      </c>
      <c r="BB66" s="44">
        <f t="shared" ca="1" si="68"/>
        <v>0</v>
      </c>
      <c r="BC66" s="27" t="str">
        <f t="shared" ca="1" si="25"/>
        <v/>
      </c>
      <c r="BD66" s="44" t="str">
        <f ca="1">IF(BC66="","",IF(BC66&lt;=VLOOKUP(AQ66,'Players Stats'!$C$88:$L$127,10),"YES","NO"))</f>
        <v/>
      </c>
      <c r="BE66" s="27" t="str">
        <f t="shared" ca="1" si="26"/>
        <v/>
      </c>
      <c r="BF66" s="44" t="str">
        <f ca="1">IF(BD66="YES",IF(BE66&lt;=VLOOKUP(AQ66,'Players Stats'!$C$88:$H$127,6),1,0),"")</f>
        <v/>
      </c>
      <c r="BG66" s="27" t="str">
        <f t="shared" ca="1" si="27"/>
        <v/>
      </c>
      <c r="BH66" s="44" t="str">
        <f ca="1">IF(AND(BD66="YES",BG66&lt;&gt;""),IF(BG66&lt;=VLOOKUP(AQ66,'Players Stats'!$C$88:$H$127,6),1,0),"")</f>
        <v/>
      </c>
      <c r="BI66" s="27" t="str">
        <f t="shared" ca="1" si="28"/>
        <v/>
      </c>
      <c r="BJ66" s="44" t="str">
        <f ca="1">IF(BI66="","",IF(BI66&lt;=Simulation!$K$7,"YES","NO"))</f>
        <v/>
      </c>
      <c r="BK66" s="27" t="str">
        <f t="shared" ca="1" si="29"/>
        <v/>
      </c>
      <c r="BL66" s="44" t="str">
        <f ca="1">IF(BJ66="NO",IF(BK66&lt;=Simulation!$K$9,AN66,AO66),"")</f>
        <v/>
      </c>
      <c r="BN66" s="44">
        <f t="shared" ca="1" si="30"/>
        <v>38</v>
      </c>
      <c r="BO66" s="6" t="str">
        <f t="shared" ca="1" si="31"/>
        <v>-</v>
      </c>
      <c r="BP66" s="44">
        <f t="shared" ca="1" si="32"/>
        <v>22</v>
      </c>
      <c r="BR66" s="44" t="str">
        <f t="shared" ca="1" si="2"/>
        <v/>
      </c>
      <c r="BS66" s="44" t="str">
        <f t="shared" ca="1" si="2"/>
        <v/>
      </c>
      <c r="BT66" s="44" t="str">
        <f t="shared" ca="1" si="2"/>
        <v/>
      </c>
      <c r="BU66" s="44"/>
      <c r="BV66" s="44">
        <f ca="1">IF(BV65&lt;&gt;"",IF(AND(BV65&lt;60*Simulation!$K$8, BV65+BW66&lt;60*Simulation!$K$8),BV65+BW66,""),"")</f>
        <v>882</v>
      </c>
      <c r="BW66" s="44">
        <f ca="1">IF(BV65&lt;&gt;"",IF(AND(CV65&lt;&gt;"", BX65=CV65),RANDBETWEEN(Simulation!$N$6,Simulation!$P$6),RANDBETWEEN(Simulation!$N$5,Simulation!$P$5)),"")</f>
        <v>19</v>
      </c>
      <c r="BX66" s="44">
        <f t="shared" ca="1" si="69"/>
        <v>8</v>
      </c>
      <c r="BY66" s="44">
        <f t="shared" ca="1" si="33"/>
        <v>1</v>
      </c>
      <c r="BZ66" s="27">
        <f t="shared" ca="1" si="34"/>
        <v>8.5470615397870375E-2</v>
      </c>
      <c r="CA66" s="44">
        <f t="shared" ca="1" si="35"/>
        <v>36</v>
      </c>
      <c r="CB66" s="44" t="str">
        <f ca="1">IF(BV66&lt;&gt;"",VLOOKUP(CA66,'Players Stats'!$C$88:$D$127,2),"")</f>
        <v>Point Guard</v>
      </c>
      <c r="CC66" s="44" t="str">
        <f ca="1">IF(BV66&lt;&gt;"",VLOOKUP(CA66,'Players Stats'!$C$88:$E$127,3),"")</f>
        <v>Danny Green</v>
      </c>
      <c r="CD66" s="27">
        <f t="shared" ca="1" si="36"/>
        <v>0.11063170458796401</v>
      </c>
      <c r="CE66" s="44">
        <f ca="1">IF(BV66&lt;&gt;"",VLOOKUP(Final!CA66-5*(Final!BX66-1),'Players Stats'!$B$136:$J$140,1+BY66),"")</f>
        <v>0.13875000000000001</v>
      </c>
      <c r="CF66" s="44" t="str">
        <f t="shared" ca="1" si="70"/>
        <v>YES</v>
      </c>
      <c r="CG66" s="27" t="str">
        <f t="shared" ca="1" si="37"/>
        <v/>
      </c>
      <c r="CH66" s="44" t="str">
        <f ca="1">IF(BV66&lt;&gt;"",IF(CF66="NO",VLOOKUP(CA66,'Players Stats'!$C$88:$I$127,7),""),"")</f>
        <v/>
      </c>
      <c r="CI66" s="44" t="str">
        <f t="shared" ca="1" si="71"/>
        <v/>
      </c>
      <c r="CJ66" s="27" t="str">
        <f t="shared" ca="1" si="38"/>
        <v/>
      </c>
      <c r="CK66" s="44" t="str">
        <f ca="1">IF(CF66="NO",VLOOKUP(CA66,'Players Stats'!$C$88:$H$127,7-Final!CI66),"")</f>
        <v/>
      </c>
      <c r="CL66" s="44" t="str">
        <f t="shared" ca="1" si="72"/>
        <v/>
      </c>
      <c r="CM66" s="27" t="str">
        <f t="shared" ca="1" si="39"/>
        <v/>
      </c>
      <c r="CN66" s="44" t="str">
        <f ca="1">IF(CM66="","",IF(CM66&lt;=VLOOKUP(CA66,'Players Stats'!$C$88:$L$127,10),"YES","NO"))</f>
        <v/>
      </c>
      <c r="CO66" s="27" t="str">
        <f t="shared" ca="1" si="40"/>
        <v/>
      </c>
      <c r="CP66" s="44" t="str">
        <f ca="1">IF(CN66="YES",IF(CO66&lt;=VLOOKUP(CA66,'Players Stats'!$C$88:$H$127,6),1,0),"")</f>
        <v/>
      </c>
      <c r="CQ66" s="27" t="str">
        <f t="shared" ca="1" si="41"/>
        <v/>
      </c>
      <c r="CR66" s="44" t="str">
        <f ca="1">IF(AND(CN66="YES",CQ66&lt;&gt;""),IF(CQ66&lt;=VLOOKUP(CA66,'Players Stats'!$C$88:$H$127,6),1,0),"")</f>
        <v/>
      </c>
      <c r="CS66" s="27" t="str">
        <f t="shared" ca="1" si="42"/>
        <v/>
      </c>
      <c r="CT66" s="44" t="str">
        <f ca="1">IF(CS66="","",IF(CS66&lt;=Simulation!$K$7,"YES","NO"))</f>
        <v/>
      </c>
      <c r="CU66" s="27" t="str">
        <f t="shared" ca="1" si="43"/>
        <v/>
      </c>
      <c r="CV66" s="44" t="str">
        <f ca="1">IF(CT66="NO",IF(CU66&lt;=Simulation!$K$9,BX66,BY66),"")</f>
        <v/>
      </c>
      <c r="CX66" s="44">
        <f t="shared" ca="1" si="44"/>
        <v>23</v>
      </c>
      <c r="CY66" s="6" t="str">
        <f t="shared" ca="1" si="45"/>
        <v>-</v>
      </c>
      <c r="CZ66" s="44">
        <f t="shared" ca="1" si="46"/>
        <v>27</v>
      </c>
      <c r="DB66" s="44" t="str">
        <f t="shared" ca="1" si="3"/>
        <v/>
      </c>
      <c r="DC66" s="44" t="str">
        <f t="shared" ca="1" si="3"/>
        <v/>
      </c>
      <c r="DD66" s="44" t="str">
        <f t="shared" ca="1" si="3"/>
        <v/>
      </c>
      <c r="DE66" s="44"/>
      <c r="DF66" s="44">
        <f ca="1">IF(DF65&lt;&gt;"",IF(AND(DF65&lt;60*Simulation!$K$8, DF65+DG66&lt;60*Simulation!$K$8),DF65+DG66,""),"")</f>
        <v>851</v>
      </c>
      <c r="DG66" s="44">
        <f ca="1">IF(DF65&lt;&gt;"",IF(AND(EF65&lt;&gt;"", DH65=EF65),RANDBETWEEN(Simulation!$N$6,Simulation!$P$6),RANDBETWEEN(Simulation!$N$5,Simulation!$P$5)),"")</f>
        <v>20</v>
      </c>
      <c r="DH66" s="44">
        <f t="shared" ca="1" si="73"/>
        <v>1</v>
      </c>
      <c r="DI66" s="44">
        <f t="shared" ca="1" si="47"/>
        <v>8</v>
      </c>
      <c r="DJ66" s="27">
        <f t="shared" ca="1" si="48"/>
        <v>0.77293120682631511</v>
      </c>
      <c r="DK66" s="44">
        <f t="shared" ca="1" si="49"/>
        <v>4</v>
      </c>
      <c r="DL66" s="44" t="str">
        <f ca="1">IF(DF66&lt;&gt;"",VLOOKUP(DK66,'Players Stats'!$C$88:$D$127,2),"")</f>
        <v>Power Forward</v>
      </c>
      <c r="DM66" s="44" t="str">
        <f ca="1">IF(DF66&lt;&gt;"",VLOOKUP(DK66,'Players Stats'!$C$88:$E$127,3),"")</f>
        <v>Shane Battier</v>
      </c>
      <c r="DN66" s="27">
        <f t="shared" ca="1" si="50"/>
        <v>4.7388321878405915E-2</v>
      </c>
      <c r="DO66" s="44">
        <f ca="1">IF(DF66&lt;&gt;"",VLOOKUP(Final!DK66-5*(Final!DH66-1),'Players Stats'!$B$136:$J$140,1+DI66),"")</f>
        <v>0.14340000000000003</v>
      </c>
      <c r="DP66" s="44" t="str">
        <f t="shared" ca="1" si="74"/>
        <v>YES</v>
      </c>
      <c r="DQ66" s="27" t="str">
        <f t="shared" ca="1" si="51"/>
        <v/>
      </c>
      <c r="DR66" s="44" t="str">
        <f ca="1">IF(DF66&lt;&gt;"",IF(DP66="NO",VLOOKUP(DK66,'Players Stats'!$C$88:$I$127,7),""),"")</f>
        <v/>
      </c>
      <c r="DS66" s="44" t="str">
        <f t="shared" ca="1" si="75"/>
        <v/>
      </c>
      <c r="DT66" s="27" t="str">
        <f t="shared" ca="1" si="52"/>
        <v/>
      </c>
      <c r="DU66" s="44" t="str">
        <f ca="1">IF(DP66="NO",VLOOKUP(DK66,'Players Stats'!$C$88:$H$127,7-Final!DS66),"")</f>
        <v/>
      </c>
      <c r="DV66" s="44" t="str">
        <f t="shared" ca="1" si="76"/>
        <v/>
      </c>
      <c r="DW66" s="27" t="str">
        <f t="shared" ca="1" si="53"/>
        <v/>
      </c>
      <c r="DX66" s="44" t="str">
        <f ca="1">IF(DW66="","",IF(DW66&lt;=VLOOKUP(DK66,'Players Stats'!$C$88:$L$127,10),"YES","NO"))</f>
        <v/>
      </c>
      <c r="DY66" s="27" t="str">
        <f t="shared" ca="1" si="54"/>
        <v/>
      </c>
      <c r="DZ66" s="44" t="str">
        <f ca="1">IF(DX66="YES",IF(DY66&lt;=VLOOKUP(DK66,'Players Stats'!$C$88:$H$127,6),1,0),"")</f>
        <v/>
      </c>
      <c r="EA66" s="27" t="str">
        <f t="shared" ca="1" si="55"/>
        <v/>
      </c>
      <c r="EB66" s="44" t="str">
        <f ca="1">IF(AND(DX66="YES",EA66&lt;&gt;""),IF(EA66&lt;=VLOOKUP(DK66,'Players Stats'!$C$88:$H$127,6),1,0),"")</f>
        <v/>
      </c>
      <c r="EC66" s="27" t="str">
        <f t="shared" ca="1" si="56"/>
        <v/>
      </c>
      <c r="ED66" s="44" t="str">
        <f ca="1">IF(EC66="","",IF(EC66&lt;=Simulation!$K$7,"YES","NO"))</f>
        <v/>
      </c>
      <c r="EE66" s="27" t="str">
        <f t="shared" ca="1" si="57"/>
        <v/>
      </c>
      <c r="EF66" s="44" t="str">
        <f ca="1">IF(ED66="NO",IF(EE66&lt;=Simulation!$K$9,DH66,DI66),"")</f>
        <v/>
      </c>
      <c r="EH66" s="44">
        <f t="shared" ca="1" si="58"/>
        <v>31</v>
      </c>
      <c r="EI66" s="6" t="str">
        <f t="shared" ca="1" si="59"/>
        <v>-</v>
      </c>
      <c r="EJ66" s="44">
        <f t="shared" ca="1" si="60"/>
        <v>18</v>
      </c>
      <c r="EL66" s="44" t="str">
        <f t="shared" ca="1" si="4"/>
        <v/>
      </c>
      <c r="EM66" s="44" t="str">
        <f t="shared" ca="1" si="4"/>
        <v/>
      </c>
      <c r="EN66" s="44" t="str">
        <f t="shared" ca="1" si="4"/>
        <v/>
      </c>
    </row>
    <row r="67" spans="2:144">
      <c r="B67" s="44" t="str">
        <f ca="1">IF(B66&lt;&gt;"",IF(AND(B66&lt;60*Simulation!$K$8, B66+C67&lt;60*Simulation!$K$8),B66+C67,""),"")</f>
        <v/>
      </c>
      <c r="C67" s="44" t="str">
        <f ca="1">IF(B66&lt;&gt;"",IF(AND(AB66&lt;&gt;"", D66=AB66),RANDBETWEEN(Simulation!$N$6,Simulation!$P$6),RANDBETWEEN(Simulation!$N$5,Simulation!$P$5)),"")</f>
        <v/>
      </c>
      <c r="D67" s="44" t="str">
        <f t="shared" ca="1" si="61"/>
        <v/>
      </c>
      <c r="E67" s="44" t="str">
        <f t="shared" ca="1" si="5"/>
        <v/>
      </c>
      <c r="F67" s="27" t="str">
        <f t="shared" ca="1" si="6"/>
        <v/>
      </c>
      <c r="G67" s="44" t="str">
        <f t="shared" ca="1" si="7"/>
        <v/>
      </c>
      <c r="H67" s="44" t="str">
        <f ca="1">IF(B67&lt;&gt;"",VLOOKUP(G67,'Players Stats'!$C$88:$D$127,2),"")</f>
        <v/>
      </c>
      <c r="I67" s="44" t="str">
        <f ca="1">IF(B67&lt;&gt;"",VLOOKUP(G67,'Players Stats'!$C$88:$E$127,3),"")</f>
        <v/>
      </c>
      <c r="J67" s="27" t="str">
        <f t="shared" ca="1" si="8"/>
        <v/>
      </c>
      <c r="K67" s="44" t="str">
        <f ca="1">IF(B67&lt;&gt;"",VLOOKUP(Final!G67-5*(Final!D67-1),'Players Stats'!$B$136:$J$140,1+E67),"")</f>
        <v/>
      </c>
      <c r="L67" s="44" t="str">
        <f t="shared" ca="1" si="62"/>
        <v/>
      </c>
      <c r="M67" s="27" t="str">
        <f t="shared" ca="1" si="9"/>
        <v/>
      </c>
      <c r="N67" s="44" t="str">
        <f ca="1">IF(B67&lt;&gt;"",IF(L67="NO",VLOOKUP(G67,'Players Stats'!$C$88:$I$127,7),""),"")</f>
        <v/>
      </c>
      <c r="O67" s="44" t="str">
        <f t="shared" ca="1" si="63"/>
        <v/>
      </c>
      <c r="P67" s="27" t="str">
        <f t="shared" ca="1" si="10"/>
        <v/>
      </c>
      <c r="Q67" s="44" t="str">
        <f ca="1">IF(L67="NO",VLOOKUP(G67,'Players Stats'!$C$88:$H$127,7-Final!O67),"")</f>
        <v/>
      </c>
      <c r="R67" s="44" t="str">
        <f t="shared" ca="1" si="64"/>
        <v/>
      </c>
      <c r="S67" s="27" t="str">
        <f t="shared" ca="1" si="11"/>
        <v/>
      </c>
      <c r="T67" s="44" t="str">
        <f ca="1">IF(S67="","",IF(S67&lt;=VLOOKUP(G67,'Players Stats'!$C$88:$L$127,10),"YES","NO"))</f>
        <v/>
      </c>
      <c r="U67" s="27" t="str">
        <f t="shared" ca="1" si="12"/>
        <v/>
      </c>
      <c r="V67" s="44" t="str">
        <f ca="1">IF(T67="YES",IF(U67&lt;=VLOOKUP(G67,'Players Stats'!$C$88:$H$127,6),1,0),"")</f>
        <v/>
      </c>
      <c r="W67" s="27" t="str">
        <f t="shared" ca="1" si="13"/>
        <v/>
      </c>
      <c r="X67" s="44" t="str">
        <f ca="1">IF(AND(T67="YES",W67&lt;&gt;""),IF(W67&lt;=VLOOKUP(G67,'Players Stats'!$C$88:$H$127,6),1,0),"")</f>
        <v/>
      </c>
      <c r="Y67" s="27" t="str">
        <f t="shared" ca="1" si="14"/>
        <v/>
      </c>
      <c r="Z67" s="44" t="str">
        <f ca="1">IF(Y67="","",IF(Y67&lt;=Simulation!$K$7,"YES","NO"))</f>
        <v/>
      </c>
      <c r="AA67" s="27" t="str">
        <f t="shared" ca="1" si="15"/>
        <v/>
      </c>
      <c r="AB67" s="44" t="str">
        <f ca="1">IF(Z67="NO",IF(AA67&lt;=Simulation!$K$9,D67,E67),"")</f>
        <v/>
      </c>
      <c r="AD67" s="44" t="str">
        <f t="shared" ca="1" si="16"/>
        <v/>
      </c>
      <c r="AE67" s="6" t="str">
        <f t="shared" ca="1" si="17"/>
        <v/>
      </c>
      <c r="AF67" s="44" t="str">
        <f t="shared" ca="1" si="18"/>
        <v/>
      </c>
      <c r="AH67" s="44" t="str">
        <f t="shared" ca="1" si="77"/>
        <v/>
      </c>
      <c r="AI67" s="44" t="str">
        <f t="shared" ca="1" si="77"/>
        <v/>
      </c>
      <c r="AJ67" s="44" t="str">
        <f t="shared" ca="1" si="77"/>
        <v/>
      </c>
      <c r="AL67" s="44">
        <f ca="1">IF(AL66&lt;&gt;"",IF(AND(AL66&lt;60*Simulation!$K$8, AL66+AM67&lt;60*Simulation!$K$8),AL66+AM67,""),"")</f>
        <v>895</v>
      </c>
      <c r="AM67" s="44">
        <f ca="1">IF(AL66&lt;&gt;"",IF(AND(BL66&lt;&gt;"", AN66=BL66),RANDBETWEEN(Simulation!$N$6,Simulation!$P$6),RANDBETWEEN(Simulation!$N$5,Simulation!$P$5)),"")</f>
        <v>18</v>
      </c>
      <c r="AN67" s="44">
        <f t="shared" ca="1" si="65"/>
        <v>1</v>
      </c>
      <c r="AO67" s="44">
        <f t="shared" ca="1" si="19"/>
        <v>8</v>
      </c>
      <c r="AP67" s="27">
        <f t="shared" ca="1" si="20"/>
        <v>0.28837328998759537</v>
      </c>
      <c r="AQ67" s="44">
        <f t="shared" ca="1" si="21"/>
        <v>2</v>
      </c>
      <c r="AR67" s="44" t="str">
        <f ca="1">IF(AL67&lt;&gt;"",VLOOKUP(AQ67,'Players Stats'!$C$88:$D$127,2),"")</f>
        <v>Shooting Guard</v>
      </c>
      <c r="AS67" s="44" t="str">
        <f ca="1">IF(AL67&lt;&gt;"",VLOOKUP(AQ67,'Players Stats'!$C$88:$E$127,3),"")</f>
        <v>Ray Allen</v>
      </c>
      <c r="AT67" s="27">
        <f t="shared" ca="1" si="22"/>
        <v>0.51936029236700199</v>
      </c>
      <c r="AU67" s="44">
        <f ca="1">IF(AL67&lt;&gt;"",VLOOKUP(Final!AQ67-5*(Final!AN67-1),'Players Stats'!$B$136:$J$140,1+AO67),"")</f>
        <v>4.4549999999999999E-2</v>
      </c>
      <c r="AV67" s="44" t="str">
        <f t="shared" ca="1" si="66"/>
        <v>NO</v>
      </c>
      <c r="AW67" s="27">
        <f t="shared" ca="1" si="23"/>
        <v>0.58879627210475338</v>
      </c>
      <c r="AX67" s="44">
        <f ca="1">IF(AL67&lt;&gt;"",IF(AV67="NO",VLOOKUP(AQ67,'Players Stats'!$C$88:$I$127,7),""),"")</f>
        <v>0.33870967741935487</v>
      </c>
      <c r="AY67" s="44">
        <f t="shared" ca="1" si="67"/>
        <v>2</v>
      </c>
      <c r="AZ67" s="27">
        <f t="shared" ca="1" si="24"/>
        <v>0.93240463658988559</v>
      </c>
      <c r="BA67" s="44">
        <f ca="1">IF(AV67="NO",VLOOKUP(AQ67,'Players Stats'!$C$88:$H$127,7-Final!AY67),"")</f>
        <v>0.44900000000000001</v>
      </c>
      <c r="BB67" s="44">
        <f t="shared" ca="1" si="68"/>
        <v>0</v>
      </c>
      <c r="BC67" s="27">
        <f t="shared" ca="1" si="25"/>
        <v>0.86533341923949736</v>
      </c>
      <c r="BD67" s="44" t="str">
        <f ca="1">IF(BC67="","",IF(BC67&lt;=VLOOKUP(AQ67,'Players Stats'!$C$88:$L$127,10),"YES","NO"))</f>
        <v>NO</v>
      </c>
      <c r="BE67" s="27" t="str">
        <f t="shared" ca="1" si="26"/>
        <v/>
      </c>
      <c r="BF67" s="44" t="str">
        <f ca="1">IF(BD67="YES",IF(BE67&lt;=VLOOKUP(AQ67,'Players Stats'!$C$88:$H$127,6),1,0),"")</f>
        <v/>
      </c>
      <c r="BG67" s="27" t="str">
        <f t="shared" ca="1" si="27"/>
        <v/>
      </c>
      <c r="BH67" s="44" t="str">
        <f ca="1">IF(AND(BD67="YES",BG67&lt;&gt;""),IF(BG67&lt;=VLOOKUP(AQ67,'Players Stats'!$C$88:$H$127,6),1,0),"")</f>
        <v/>
      </c>
      <c r="BI67" s="27">
        <f t="shared" ca="1" si="28"/>
        <v>0.97675730927403004</v>
      </c>
      <c r="BJ67" s="44" t="str">
        <f ca="1">IF(BI67="","",IF(BI67&lt;=Simulation!$K$7,"YES","NO"))</f>
        <v>NO</v>
      </c>
      <c r="BK67" s="27">
        <f t="shared" ca="1" si="29"/>
        <v>0.28898630003612724</v>
      </c>
      <c r="BL67" s="44">
        <f ca="1">IF(BJ67="NO",IF(BK67&lt;=Simulation!$K$9,AN67,AO67),"")</f>
        <v>1</v>
      </c>
      <c r="BN67" s="44">
        <f t="shared" ca="1" si="30"/>
        <v>38</v>
      </c>
      <c r="BO67" s="6" t="str">
        <f t="shared" ca="1" si="31"/>
        <v>-</v>
      </c>
      <c r="BP67" s="44">
        <f t="shared" ca="1" si="32"/>
        <v>22</v>
      </c>
      <c r="BR67" s="44">
        <f t="shared" ca="1" si="2"/>
        <v>38</v>
      </c>
      <c r="BS67" s="44" t="str">
        <f t="shared" ca="1" si="2"/>
        <v>-</v>
      </c>
      <c r="BT67" s="44">
        <f t="shared" ca="1" si="2"/>
        <v>22</v>
      </c>
      <c r="BU67" s="44"/>
      <c r="BV67" s="44">
        <f ca="1">IF(BV66&lt;&gt;"",IF(AND(BV66&lt;60*Simulation!$K$8, BV66+BW67&lt;60*Simulation!$K$8),BV66+BW67,""),"")</f>
        <v>894</v>
      </c>
      <c r="BW67" s="44">
        <f ca="1">IF(BV66&lt;&gt;"",IF(AND(CV66&lt;&gt;"", BX66=CV66),RANDBETWEEN(Simulation!$N$6,Simulation!$P$6),RANDBETWEEN(Simulation!$N$5,Simulation!$P$5)),"")</f>
        <v>12</v>
      </c>
      <c r="BX67" s="44">
        <f t="shared" ca="1" si="69"/>
        <v>1</v>
      </c>
      <c r="BY67" s="44">
        <f t="shared" ca="1" si="33"/>
        <v>8</v>
      </c>
      <c r="BZ67" s="27">
        <f t="shared" ca="1" si="34"/>
        <v>0.88367210501557736</v>
      </c>
      <c r="CA67" s="44">
        <f t="shared" ca="1" si="35"/>
        <v>5</v>
      </c>
      <c r="CB67" s="44" t="str">
        <f ca="1">IF(BV67&lt;&gt;"",VLOOKUP(CA67,'Players Stats'!$C$88:$D$127,2),"")</f>
        <v>Center</v>
      </c>
      <c r="CC67" s="44" t="str">
        <f ca="1">IF(BV67&lt;&gt;"",VLOOKUP(CA67,'Players Stats'!$C$88:$E$127,3),"")</f>
        <v>Chris Bosh</v>
      </c>
      <c r="CD67" s="27">
        <f t="shared" ca="1" si="36"/>
        <v>0.90298751864127913</v>
      </c>
      <c r="CE67" s="44">
        <f ca="1">IF(BV67&lt;&gt;"",VLOOKUP(Final!CA67-5*(Final!BX67-1),'Players Stats'!$B$136:$J$140,1+BY67),"")</f>
        <v>9.6400000000000013E-2</v>
      </c>
      <c r="CF67" s="44" t="str">
        <f t="shared" ca="1" si="70"/>
        <v>NO</v>
      </c>
      <c r="CG67" s="27">
        <f t="shared" ca="1" si="37"/>
        <v>0.22734793574464918</v>
      </c>
      <c r="CH67" s="44">
        <f ca="1">IF(BV67&lt;&gt;"",IF(CF67="NO",VLOOKUP(CA67,'Players Stats'!$C$88:$I$127,7),""),"")</f>
        <v>7.5187969924812026E-2</v>
      </c>
      <c r="CI67" s="44">
        <f t="shared" ca="1" si="71"/>
        <v>2</v>
      </c>
      <c r="CJ67" s="27">
        <f t="shared" ca="1" si="38"/>
        <v>0.62740287833596031</v>
      </c>
      <c r="CK67" s="44">
        <f ca="1">IF(CF67="NO",VLOOKUP(CA67,'Players Stats'!$C$88:$H$127,7-Final!CI67),"")</f>
        <v>0.53500000000000003</v>
      </c>
      <c r="CL67" s="44">
        <f t="shared" ca="1" si="72"/>
        <v>0</v>
      </c>
      <c r="CM67" s="27">
        <f t="shared" ca="1" si="39"/>
        <v>0.33921195380217173</v>
      </c>
      <c r="CN67" s="44" t="str">
        <f ca="1">IF(CM67="","",IF(CM67&lt;=VLOOKUP(CA67,'Players Stats'!$C$88:$L$127,10),"YES","NO"))</f>
        <v>NO</v>
      </c>
      <c r="CO67" s="27" t="str">
        <f t="shared" ca="1" si="40"/>
        <v/>
      </c>
      <c r="CP67" s="44" t="str">
        <f ca="1">IF(CN67="YES",IF(CO67&lt;=VLOOKUP(CA67,'Players Stats'!$C$88:$H$127,6),1,0),"")</f>
        <v/>
      </c>
      <c r="CQ67" s="27" t="str">
        <f t="shared" ca="1" si="41"/>
        <v/>
      </c>
      <c r="CR67" s="44" t="str">
        <f ca="1">IF(AND(CN67="YES",CQ67&lt;&gt;""),IF(CQ67&lt;=VLOOKUP(CA67,'Players Stats'!$C$88:$H$127,6),1,0),"")</f>
        <v/>
      </c>
      <c r="CS67" s="27">
        <f t="shared" ca="1" si="42"/>
        <v>0.73610499311902611</v>
      </c>
      <c r="CT67" s="44" t="str">
        <f ca="1">IF(CS67="","",IF(CS67&lt;=Simulation!$K$7,"YES","NO"))</f>
        <v>NO</v>
      </c>
      <c r="CU67" s="27">
        <f t="shared" ca="1" si="43"/>
        <v>0.20064095910379709</v>
      </c>
      <c r="CV67" s="44">
        <f ca="1">IF(CT67="NO",IF(CU67&lt;=Simulation!$K$9,BX67,BY67),"")</f>
        <v>1</v>
      </c>
      <c r="CX67" s="44">
        <f t="shared" ca="1" si="44"/>
        <v>23</v>
      </c>
      <c r="CY67" s="6" t="str">
        <f t="shared" ca="1" si="45"/>
        <v>-</v>
      </c>
      <c r="CZ67" s="44">
        <f t="shared" ca="1" si="46"/>
        <v>27</v>
      </c>
      <c r="DB67" s="44">
        <f t="shared" ca="1" si="3"/>
        <v>23</v>
      </c>
      <c r="DC67" s="44" t="str">
        <f t="shared" ca="1" si="3"/>
        <v>-</v>
      </c>
      <c r="DD67" s="44">
        <f t="shared" ca="1" si="3"/>
        <v>27</v>
      </c>
      <c r="DE67" s="44"/>
      <c r="DF67" s="44">
        <f ca="1">IF(DF66&lt;&gt;"",IF(AND(DF66&lt;60*Simulation!$K$8, DF66+DG67&lt;60*Simulation!$K$8),DF66+DG67,""),"")</f>
        <v>863</v>
      </c>
      <c r="DG67" s="44">
        <f ca="1">IF(DF66&lt;&gt;"",IF(AND(EF66&lt;&gt;"", DH66=EF66),RANDBETWEEN(Simulation!$N$6,Simulation!$P$6),RANDBETWEEN(Simulation!$N$5,Simulation!$P$5)),"")</f>
        <v>12</v>
      </c>
      <c r="DH67" s="44">
        <f t="shared" ca="1" si="73"/>
        <v>8</v>
      </c>
      <c r="DI67" s="44">
        <f t="shared" ca="1" si="47"/>
        <v>1</v>
      </c>
      <c r="DJ67" s="27">
        <f t="shared" ca="1" si="48"/>
        <v>0.98123554116267964</v>
      </c>
      <c r="DK67" s="44">
        <f t="shared" ca="1" si="49"/>
        <v>40</v>
      </c>
      <c r="DL67" s="44" t="str">
        <f ca="1">IF(DF67&lt;&gt;"",VLOOKUP(DK67,'Players Stats'!$C$88:$D$127,2),"")</f>
        <v>Center</v>
      </c>
      <c r="DM67" s="44" t="str">
        <f ca="1">IF(DF67&lt;&gt;"",VLOOKUP(DK67,'Players Stats'!$C$88:$E$127,3),"")</f>
        <v>Tiago Splitter</v>
      </c>
      <c r="DN67" s="27">
        <f t="shared" ca="1" si="50"/>
        <v>0.34458296599501603</v>
      </c>
      <c r="DO67" s="44">
        <f ca="1">IF(DF67&lt;&gt;"",VLOOKUP(Final!DK67-5*(Final!DH67-1),'Players Stats'!$B$136:$J$140,1+DI67),"")</f>
        <v>0.11485000000000001</v>
      </c>
      <c r="DP67" s="44" t="str">
        <f t="shared" ca="1" si="74"/>
        <v>NO</v>
      </c>
      <c r="DQ67" s="27">
        <f t="shared" ca="1" si="51"/>
        <v>0.113466721614912</v>
      </c>
      <c r="DR67" s="44">
        <f ca="1">IF(DF67&lt;&gt;"",IF(DP67="NO",VLOOKUP(DK67,'Players Stats'!$C$88:$I$127,7),""),"")</f>
        <v>0</v>
      </c>
      <c r="DS67" s="44">
        <f t="shared" ca="1" si="75"/>
        <v>2</v>
      </c>
      <c r="DT67" s="27">
        <f t="shared" ca="1" si="52"/>
        <v>3.8761202695409835E-2</v>
      </c>
      <c r="DU67" s="44">
        <f ca="1">IF(DP67="NO",VLOOKUP(DK67,'Players Stats'!$C$88:$H$127,7-Final!DS67),"")</f>
        <v>0.56000000000000005</v>
      </c>
      <c r="DV67" s="44">
        <f t="shared" ca="1" si="76"/>
        <v>2</v>
      </c>
      <c r="DW67" s="27">
        <f t="shared" ca="1" si="53"/>
        <v>0.2520013934692531</v>
      </c>
      <c r="DX67" s="44" t="str">
        <f ca="1">IF(DW67="","",IF(DW67&lt;=VLOOKUP(DK67,'Players Stats'!$C$88:$L$127,10),"YES","NO"))</f>
        <v>NO</v>
      </c>
      <c r="DY67" s="27" t="str">
        <f t="shared" ca="1" si="54"/>
        <v/>
      </c>
      <c r="DZ67" s="44" t="str">
        <f ca="1">IF(DX67="YES",IF(DY67&lt;=VLOOKUP(DK67,'Players Stats'!$C$88:$H$127,6),1,0),"")</f>
        <v/>
      </c>
      <c r="EA67" s="27" t="str">
        <f t="shared" ca="1" si="55"/>
        <v/>
      </c>
      <c r="EB67" s="44" t="str">
        <f ca="1">IF(AND(DX67="YES",EA67&lt;&gt;""),IF(EA67&lt;=VLOOKUP(DK67,'Players Stats'!$C$88:$H$127,6),1,0),"")</f>
        <v/>
      </c>
      <c r="EC67" s="27" t="str">
        <f t="shared" ca="1" si="56"/>
        <v/>
      </c>
      <c r="ED67" s="44" t="str">
        <f ca="1">IF(EC67="","",IF(EC67&lt;=Simulation!$K$7,"YES","NO"))</f>
        <v/>
      </c>
      <c r="EE67" s="27" t="str">
        <f t="shared" ca="1" si="57"/>
        <v/>
      </c>
      <c r="EF67" s="44" t="str">
        <f ca="1">IF(ED67="NO",IF(EE67&lt;=Simulation!$K$9,DH67,DI67),"")</f>
        <v/>
      </c>
      <c r="EH67" s="44">
        <f t="shared" ca="1" si="58"/>
        <v>31</v>
      </c>
      <c r="EI67" s="6" t="str">
        <f t="shared" ca="1" si="59"/>
        <v>-</v>
      </c>
      <c r="EJ67" s="44">
        <f t="shared" ca="1" si="60"/>
        <v>20</v>
      </c>
      <c r="EL67" s="44" t="str">
        <f t="shared" ca="1" si="4"/>
        <v/>
      </c>
      <c r="EM67" s="44" t="str">
        <f t="shared" ca="1" si="4"/>
        <v/>
      </c>
      <c r="EN67" s="44" t="str">
        <f t="shared" ca="1" si="4"/>
        <v/>
      </c>
    </row>
    <row r="68" spans="2:144">
      <c r="B68" s="44" t="str">
        <f ca="1">IF(B67&lt;&gt;"",IF(AND(B67&lt;60*Simulation!$K$8, B67+C68&lt;60*Simulation!$K$8),B67+C68,""),"")</f>
        <v/>
      </c>
      <c r="C68" s="44" t="str">
        <f ca="1">IF(B67&lt;&gt;"",IF(AND(AB67&lt;&gt;"", D67=AB67),RANDBETWEEN(Simulation!$N$6,Simulation!$P$6),RANDBETWEEN(Simulation!$N$5,Simulation!$P$5)),"")</f>
        <v/>
      </c>
      <c r="D68" s="44" t="str">
        <f t="shared" ca="1" si="61"/>
        <v/>
      </c>
      <c r="E68" s="44" t="str">
        <f t="shared" ca="1" si="5"/>
        <v/>
      </c>
      <c r="F68" s="27" t="str">
        <f t="shared" ca="1" si="6"/>
        <v/>
      </c>
      <c r="G68" s="44" t="str">
        <f t="shared" ca="1" si="7"/>
        <v/>
      </c>
      <c r="H68" s="44" t="str">
        <f ca="1">IF(B68&lt;&gt;"",VLOOKUP(G68,'Players Stats'!$C$88:$D$127,2),"")</f>
        <v/>
      </c>
      <c r="I68" s="44" t="str">
        <f ca="1">IF(B68&lt;&gt;"",VLOOKUP(G68,'Players Stats'!$C$88:$E$127,3),"")</f>
        <v/>
      </c>
      <c r="J68" s="27" t="str">
        <f t="shared" ca="1" si="8"/>
        <v/>
      </c>
      <c r="K68" s="44" t="str">
        <f ca="1">IF(B68&lt;&gt;"",VLOOKUP(Final!G68-5*(Final!D68-1),'Players Stats'!$B$136:$J$140,1+E68),"")</f>
        <v/>
      </c>
      <c r="L68" s="44" t="str">
        <f t="shared" ca="1" si="62"/>
        <v/>
      </c>
      <c r="M68" s="27" t="str">
        <f t="shared" ca="1" si="9"/>
        <v/>
      </c>
      <c r="N68" s="44" t="str">
        <f ca="1">IF(B68&lt;&gt;"",IF(L68="NO",VLOOKUP(G68,'Players Stats'!$C$88:$I$127,7),""),"")</f>
        <v/>
      </c>
      <c r="O68" s="44" t="str">
        <f t="shared" ca="1" si="63"/>
        <v/>
      </c>
      <c r="P68" s="27" t="str">
        <f t="shared" ca="1" si="10"/>
        <v/>
      </c>
      <c r="Q68" s="44" t="str">
        <f ca="1">IF(L68="NO",VLOOKUP(G68,'Players Stats'!$C$88:$H$127,7-Final!O68),"")</f>
        <v/>
      </c>
      <c r="R68" s="44" t="str">
        <f t="shared" ca="1" si="64"/>
        <v/>
      </c>
      <c r="S68" s="27" t="str">
        <f t="shared" ca="1" si="11"/>
        <v/>
      </c>
      <c r="T68" s="44" t="str">
        <f ca="1">IF(S68="","",IF(S68&lt;=VLOOKUP(G68,'Players Stats'!$C$88:$L$127,10),"YES","NO"))</f>
        <v/>
      </c>
      <c r="U68" s="27" t="str">
        <f t="shared" ca="1" si="12"/>
        <v/>
      </c>
      <c r="V68" s="44" t="str">
        <f ca="1">IF(T68="YES",IF(U68&lt;=VLOOKUP(G68,'Players Stats'!$C$88:$H$127,6),1,0),"")</f>
        <v/>
      </c>
      <c r="W68" s="27" t="str">
        <f t="shared" ca="1" si="13"/>
        <v/>
      </c>
      <c r="X68" s="44" t="str">
        <f ca="1">IF(AND(T68="YES",W68&lt;&gt;""),IF(W68&lt;=VLOOKUP(G68,'Players Stats'!$C$88:$H$127,6),1,0),"")</f>
        <v/>
      </c>
      <c r="Y68" s="27" t="str">
        <f t="shared" ca="1" si="14"/>
        <v/>
      </c>
      <c r="Z68" s="44" t="str">
        <f ca="1">IF(Y68="","",IF(Y68&lt;=Simulation!$K$7,"YES","NO"))</f>
        <v/>
      </c>
      <c r="AA68" s="27" t="str">
        <f t="shared" ca="1" si="15"/>
        <v/>
      </c>
      <c r="AB68" s="44" t="str">
        <f ca="1">IF(Z68="NO",IF(AA68&lt;=Simulation!$K$9,D68,E68),"")</f>
        <v/>
      </c>
      <c r="AD68" s="44" t="str">
        <f t="shared" ca="1" si="16"/>
        <v/>
      </c>
      <c r="AE68" s="6" t="str">
        <f t="shared" ca="1" si="17"/>
        <v/>
      </c>
      <c r="AF68" s="44" t="str">
        <f t="shared" ca="1" si="18"/>
        <v/>
      </c>
      <c r="AH68" s="44" t="str">
        <f t="shared" ca="1" si="77"/>
        <v/>
      </c>
      <c r="AI68" s="44" t="str">
        <f t="shared" ca="1" si="77"/>
        <v/>
      </c>
      <c r="AJ68" s="44" t="str">
        <f t="shared" ca="1" si="77"/>
        <v/>
      </c>
      <c r="AL68" s="44" t="str">
        <f ca="1">IF(AL67&lt;&gt;"",IF(AND(AL67&lt;60*Simulation!$K$8, AL67+AM68&lt;60*Simulation!$K$8),AL67+AM68,""),"")</f>
        <v/>
      </c>
      <c r="AM68" s="44">
        <f ca="1">IF(AL67&lt;&gt;"",IF(AND(BL67&lt;&gt;"", AN67=BL67),RANDBETWEEN(Simulation!$N$6,Simulation!$P$6),RANDBETWEEN(Simulation!$N$5,Simulation!$P$5)),"")</f>
        <v>18</v>
      </c>
      <c r="AN68" s="44" t="str">
        <f t="shared" ca="1" si="65"/>
        <v/>
      </c>
      <c r="AO68" s="44" t="str">
        <f t="shared" ca="1" si="19"/>
        <v/>
      </c>
      <c r="AP68" s="27" t="str">
        <f t="shared" ca="1" si="20"/>
        <v/>
      </c>
      <c r="AQ68" s="44" t="str">
        <f t="shared" ca="1" si="21"/>
        <v/>
      </c>
      <c r="AR68" s="44" t="str">
        <f ca="1">IF(AL68&lt;&gt;"",VLOOKUP(AQ68,'Players Stats'!$C$88:$D$127,2),"")</f>
        <v/>
      </c>
      <c r="AS68" s="44" t="str">
        <f ca="1">IF(AL68&lt;&gt;"",VLOOKUP(AQ68,'Players Stats'!$C$88:$E$127,3),"")</f>
        <v/>
      </c>
      <c r="AT68" s="27" t="str">
        <f t="shared" ca="1" si="22"/>
        <v/>
      </c>
      <c r="AU68" s="44" t="str">
        <f ca="1">IF(AL68&lt;&gt;"",VLOOKUP(Final!AQ68-5*(Final!AN68-1),'Players Stats'!$B$136:$J$140,1+AO68),"")</f>
        <v/>
      </c>
      <c r="AV68" s="44" t="str">
        <f t="shared" ca="1" si="66"/>
        <v/>
      </c>
      <c r="AW68" s="27" t="str">
        <f t="shared" ca="1" si="23"/>
        <v/>
      </c>
      <c r="AX68" s="44" t="str">
        <f ca="1">IF(AL68&lt;&gt;"",IF(AV68="NO",VLOOKUP(AQ68,'Players Stats'!$C$88:$I$127,7),""),"")</f>
        <v/>
      </c>
      <c r="AY68" s="44" t="str">
        <f t="shared" ca="1" si="67"/>
        <v/>
      </c>
      <c r="AZ68" s="27" t="str">
        <f t="shared" ca="1" si="24"/>
        <v/>
      </c>
      <c r="BA68" s="44" t="str">
        <f ca="1">IF(AV68="NO",VLOOKUP(AQ68,'Players Stats'!$C$88:$H$127,7-Final!AY68),"")</f>
        <v/>
      </c>
      <c r="BB68" s="44" t="str">
        <f t="shared" ca="1" si="68"/>
        <v/>
      </c>
      <c r="BC68" s="27" t="str">
        <f t="shared" ca="1" si="25"/>
        <v/>
      </c>
      <c r="BD68" s="44" t="str">
        <f ca="1">IF(BC68="","",IF(BC68&lt;=VLOOKUP(AQ68,'Players Stats'!$C$88:$L$127,10),"YES","NO"))</f>
        <v/>
      </c>
      <c r="BE68" s="27" t="str">
        <f t="shared" ca="1" si="26"/>
        <v/>
      </c>
      <c r="BF68" s="44" t="str">
        <f ca="1">IF(BD68="YES",IF(BE68&lt;=VLOOKUP(AQ68,'Players Stats'!$C$88:$H$127,6),1,0),"")</f>
        <v/>
      </c>
      <c r="BG68" s="27" t="str">
        <f t="shared" ca="1" si="27"/>
        <v/>
      </c>
      <c r="BH68" s="44" t="str">
        <f ca="1">IF(AND(BD68="YES",BG68&lt;&gt;""),IF(BG68&lt;=VLOOKUP(AQ68,'Players Stats'!$C$88:$H$127,6),1,0),"")</f>
        <v/>
      </c>
      <c r="BI68" s="27" t="str">
        <f t="shared" ca="1" si="28"/>
        <v/>
      </c>
      <c r="BJ68" s="44" t="str">
        <f ca="1">IF(BI68="","",IF(BI68&lt;=Simulation!$K$7,"YES","NO"))</f>
        <v/>
      </c>
      <c r="BK68" s="27" t="str">
        <f t="shared" ca="1" si="29"/>
        <v/>
      </c>
      <c r="BL68" s="44" t="str">
        <f ca="1">IF(BJ68="NO",IF(BK68&lt;=Simulation!$K$9,AN68,AO68),"")</f>
        <v/>
      </c>
      <c r="BN68" s="44" t="str">
        <f t="shared" ca="1" si="30"/>
        <v/>
      </c>
      <c r="BO68" s="6" t="str">
        <f t="shared" ca="1" si="31"/>
        <v/>
      </c>
      <c r="BP68" s="44" t="str">
        <f t="shared" ca="1" si="32"/>
        <v/>
      </c>
      <c r="BR68" s="44" t="str">
        <f t="shared" ca="1" si="2"/>
        <v/>
      </c>
      <c r="BS68" s="44" t="str">
        <f t="shared" ca="1" si="2"/>
        <v/>
      </c>
      <c r="BT68" s="44" t="str">
        <f t="shared" ca="1" si="2"/>
        <v/>
      </c>
      <c r="BU68" s="44"/>
      <c r="BV68" s="44" t="str">
        <f ca="1">IF(BV67&lt;&gt;"",IF(AND(BV67&lt;60*Simulation!$K$8, BV67+BW68&lt;60*Simulation!$K$8),BV67+BW68,""),"")</f>
        <v/>
      </c>
      <c r="BW68" s="44">
        <f ca="1">IF(BV67&lt;&gt;"",IF(AND(CV67&lt;&gt;"", BX67=CV67),RANDBETWEEN(Simulation!$N$6,Simulation!$P$6),RANDBETWEEN(Simulation!$N$5,Simulation!$P$5)),"")</f>
        <v>17</v>
      </c>
      <c r="BX68" s="44" t="str">
        <f t="shared" ca="1" si="69"/>
        <v/>
      </c>
      <c r="BY68" s="44" t="str">
        <f t="shared" ca="1" si="33"/>
        <v/>
      </c>
      <c r="BZ68" s="27" t="str">
        <f t="shared" ca="1" si="34"/>
        <v/>
      </c>
      <c r="CA68" s="44" t="str">
        <f t="shared" ca="1" si="35"/>
        <v/>
      </c>
      <c r="CB68" s="44" t="str">
        <f ca="1">IF(BV68&lt;&gt;"",VLOOKUP(CA68,'Players Stats'!$C$88:$D$127,2),"")</f>
        <v/>
      </c>
      <c r="CC68" s="44" t="str">
        <f ca="1">IF(BV68&lt;&gt;"",VLOOKUP(CA68,'Players Stats'!$C$88:$E$127,3),"")</f>
        <v/>
      </c>
      <c r="CD68" s="27" t="str">
        <f t="shared" ca="1" si="36"/>
        <v/>
      </c>
      <c r="CE68" s="44" t="str">
        <f ca="1">IF(BV68&lt;&gt;"",VLOOKUP(Final!CA68-5*(Final!BX68-1),'Players Stats'!$B$136:$J$140,1+BY68),"")</f>
        <v/>
      </c>
      <c r="CF68" s="44" t="str">
        <f t="shared" ca="1" si="70"/>
        <v/>
      </c>
      <c r="CG68" s="27" t="str">
        <f t="shared" ca="1" si="37"/>
        <v/>
      </c>
      <c r="CH68" s="44" t="str">
        <f ca="1">IF(BV68&lt;&gt;"",IF(CF68="NO",VLOOKUP(CA68,'Players Stats'!$C$88:$I$127,7),""),"")</f>
        <v/>
      </c>
      <c r="CI68" s="44" t="str">
        <f t="shared" ca="1" si="71"/>
        <v/>
      </c>
      <c r="CJ68" s="27" t="str">
        <f t="shared" ca="1" si="38"/>
        <v/>
      </c>
      <c r="CK68" s="44" t="str">
        <f ca="1">IF(CF68="NO",VLOOKUP(CA68,'Players Stats'!$C$88:$H$127,7-Final!CI68),"")</f>
        <v/>
      </c>
      <c r="CL68" s="44" t="str">
        <f t="shared" ca="1" si="72"/>
        <v/>
      </c>
      <c r="CM68" s="27" t="str">
        <f t="shared" ca="1" si="39"/>
        <v/>
      </c>
      <c r="CN68" s="44" t="str">
        <f ca="1">IF(CM68="","",IF(CM68&lt;=VLOOKUP(CA68,'Players Stats'!$C$88:$L$127,10),"YES","NO"))</f>
        <v/>
      </c>
      <c r="CO68" s="27" t="str">
        <f t="shared" ca="1" si="40"/>
        <v/>
      </c>
      <c r="CP68" s="44" t="str">
        <f ca="1">IF(CN68="YES",IF(CO68&lt;=VLOOKUP(CA68,'Players Stats'!$C$88:$H$127,6),1,0),"")</f>
        <v/>
      </c>
      <c r="CQ68" s="27" t="str">
        <f t="shared" ca="1" si="41"/>
        <v/>
      </c>
      <c r="CR68" s="44" t="str">
        <f ca="1">IF(AND(CN68="YES",CQ68&lt;&gt;""),IF(CQ68&lt;=VLOOKUP(CA68,'Players Stats'!$C$88:$H$127,6),1,0),"")</f>
        <v/>
      </c>
      <c r="CS68" s="27" t="str">
        <f t="shared" ca="1" si="42"/>
        <v/>
      </c>
      <c r="CT68" s="44" t="str">
        <f ca="1">IF(CS68="","",IF(CS68&lt;=Simulation!$K$7,"YES","NO"))</f>
        <v/>
      </c>
      <c r="CU68" s="27" t="str">
        <f t="shared" ca="1" si="43"/>
        <v/>
      </c>
      <c r="CV68" s="44" t="str">
        <f ca="1">IF(CT68="NO",IF(CU68&lt;=Simulation!$K$9,BX68,BY68),"")</f>
        <v/>
      </c>
      <c r="CX68" s="44" t="str">
        <f t="shared" ca="1" si="44"/>
        <v/>
      </c>
      <c r="CY68" s="6" t="str">
        <f t="shared" ca="1" si="45"/>
        <v/>
      </c>
      <c r="CZ68" s="44" t="str">
        <f t="shared" ca="1" si="46"/>
        <v/>
      </c>
      <c r="DB68" s="44" t="str">
        <f t="shared" ca="1" si="3"/>
        <v/>
      </c>
      <c r="DC68" s="44" t="str">
        <f t="shared" ca="1" si="3"/>
        <v/>
      </c>
      <c r="DD68" s="44" t="str">
        <f t="shared" ca="1" si="3"/>
        <v/>
      </c>
      <c r="DE68" s="44"/>
      <c r="DF68" s="44">
        <f ca="1">IF(DF67&lt;&gt;"",IF(AND(DF67&lt;60*Simulation!$K$8, DF67+DG68&lt;60*Simulation!$K$8),DF67+DG68,""),"")</f>
        <v>874</v>
      </c>
      <c r="DG68" s="44">
        <f ca="1">IF(DF67&lt;&gt;"",IF(AND(EF67&lt;&gt;"", DH67=EF67),RANDBETWEEN(Simulation!$N$6,Simulation!$P$6),RANDBETWEEN(Simulation!$N$5,Simulation!$P$5)),"")</f>
        <v>11</v>
      </c>
      <c r="DH68" s="44">
        <f t="shared" ca="1" si="73"/>
        <v>1</v>
      </c>
      <c r="DI68" s="44">
        <f t="shared" ca="1" si="47"/>
        <v>8</v>
      </c>
      <c r="DJ68" s="27">
        <f t="shared" ca="1" si="48"/>
        <v>0.32282995698096695</v>
      </c>
      <c r="DK68" s="44">
        <f t="shared" ca="1" si="49"/>
        <v>2</v>
      </c>
      <c r="DL68" s="44" t="str">
        <f ca="1">IF(DF68&lt;&gt;"",VLOOKUP(DK68,'Players Stats'!$C$88:$D$127,2),"")</f>
        <v>Shooting Guard</v>
      </c>
      <c r="DM68" s="44" t="str">
        <f ca="1">IF(DF68&lt;&gt;"",VLOOKUP(DK68,'Players Stats'!$C$88:$E$127,3),"")</f>
        <v>Ray Allen</v>
      </c>
      <c r="DN68" s="27">
        <f t="shared" ca="1" si="50"/>
        <v>0.53389715493938539</v>
      </c>
      <c r="DO68" s="44">
        <f ca="1">IF(DF68&lt;&gt;"",VLOOKUP(Final!DK68-5*(Final!DH68-1),'Players Stats'!$B$136:$J$140,1+DI68),"")</f>
        <v>4.4549999999999999E-2</v>
      </c>
      <c r="DP68" s="44" t="str">
        <f t="shared" ca="1" si="74"/>
        <v>NO</v>
      </c>
      <c r="DQ68" s="27">
        <f t="shared" ca="1" si="51"/>
        <v>6.78877000273439E-2</v>
      </c>
      <c r="DR68" s="44">
        <f ca="1">IF(DF68&lt;&gt;"",IF(DP68="NO",VLOOKUP(DK68,'Players Stats'!$C$88:$I$127,7),""),"")</f>
        <v>0.33870967741935487</v>
      </c>
      <c r="DS68" s="44">
        <f t="shared" ca="1" si="75"/>
        <v>3</v>
      </c>
      <c r="DT68" s="27">
        <f t="shared" ca="1" si="52"/>
        <v>0.57142862083895707</v>
      </c>
      <c r="DU68" s="44">
        <f ca="1">IF(DP68="NO",VLOOKUP(DK68,'Players Stats'!$C$88:$H$127,7-Final!DS68),"")</f>
        <v>0.41899999999999998</v>
      </c>
      <c r="DV68" s="44">
        <f t="shared" ca="1" si="76"/>
        <v>0</v>
      </c>
      <c r="DW68" s="27" t="str">
        <f t="shared" ca="1" si="53"/>
        <v/>
      </c>
      <c r="DX68" s="44" t="str">
        <f ca="1">IF(DW68="","",IF(DW68&lt;=VLOOKUP(DK68,'Players Stats'!$C$88:$L$127,10),"YES","NO"))</f>
        <v/>
      </c>
      <c r="DY68" s="27" t="str">
        <f t="shared" ca="1" si="54"/>
        <v/>
      </c>
      <c r="DZ68" s="44" t="str">
        <f ca="1">IF(DX68="YES",IF(DY68&lt;=VLOOKUP(DK68,'Players Stats'!$C$88:$H$127,6),1,0),"")</f>
        <v/>
      </c>
      <c r="EA68" s="27" t="str">
        <f t="shared" ca="1" si="55"/>
        <v/>
      </c>
      <c r="EB68" s="44" t="str">
        <f ca="1">IF(AND(DX68="YES",EA68&lt;&gt;""),IF(EA68&lt;=VLOOKUP(DK68,'Players Stats'!$C$88:$H$127,6),1,0),"")</f>
        <v/>
      </c>
      <c r="EC68" s="27" t="str">
        <f t="shared" ca="1" si="56"/>
        <v/>
      </c>
      <c r="ED68" s="44" t="str">
        <f ca="1">IF(EC68="","",IF(EC68&lt;=Simulation!$K$7,"YES","NO"))</f>
        <v/>
      </c>
      <c r="EE68" s="27" t="str">
        <f t="shared" ca="1" si="57"/>
        <v/>
      </c>
      <c r="EF68" s="44" t="str">
        <f ca="1">IF(ED68="NO",IF(EE68&lt;=Simulation!$K$9,DH68,DI68),"")</f>
        <v/>
      </c>
      <c r="EH68" s="44">
        <f t="shared" ca="1" si="58"/>
        <v>31</v>
      </c>
      <c r="EI68" s="6" t="str">
        <f t="shared" ca="1" si="59"/>
        <v>-</v>
      </c>
      <c r="EJ68" s="44">
        <f t="shared" ca="1" si="60"/>
        <v>20</v>
      </c>
      <c r="EL68" s="44" t="str">
        <f t="shared" ca="1" si="4"/>
        <v/>
      </c>
      <c r="EM68" s="44" t="str">
        <f t="shared" ca="1" si="4"/>
        <v/>
      </c>
      <c r="EN68" s="44" t="str">
        <f t="shared" ca="1" si="4"/>
        <v/>
      </c>
    </row>
    <row r="69" spans="2:144">
      <c r="B69" s="44" t="str">
        <f ca="1">IF(B68&lt;&gt;"",IF(AND(B68&lt;60*Simulation!$K$8, B68+C69&lt;60*Simulation!$K$8),B68+C69,""),"")</f>
        <v/>
      </c>
      <c r="C69" s="44" t="str">
        <f ca="1">IF(B68&lt;&gt;"",IF(AND(AB68&lt;&gt;"", D68=AB68),RANDBETWEEN(Simulation!$N$6,Simulation!$P$6),RANDBETWEEN(Simulation!$N$5,Simulation!$P$5)),"")</f>
        <v/>
      </c>
      <c r="D69" s="44" t="str">
        <f t="shared" ca="1" si="61"/>
        <v/>
      </c>
      <c r="E69" s="44" t="str">
        <f t="shared" ca="1" si="5"/>
        <v/>
      </c>
      <c r="F69" s="27"/>
      <c r="G69" s="44" t="str">
        <f t="shared" ca="1" si="7"/>
        <v/>
      </c>
      <c r="H69" s="44" t="str">
        <f ca="1">IF(B69&lt;&gt;"",VLOOKUP(G69,'Players Stats'!$C$88:$D$127,2),"")</f>
        <v/>
      </c>
      <c r="I69" s="44" t="str">
        <f ca="1">IF(B69&lt;&gt;"",VLOOKUP(G69,'Players Stats'!$C$88:$E$127,3),"")</f>
        <v/>
      </c>
      <c r="J69" s="27" t="str">
        <f t="shared" ca="1" si="8"/>
        <v/>
      </c>
      <c r="K69" s="44" t="str">
        <f ca="1">IF(B69&lt;&gt;"",VLOOKUP(Final!G69-5*(Final!D69-1),'Players Stats'!$B$136:$J$140,1+E69),"")</f>
        <v/>
      </c>
      <c r="L69" s="44" t="str">
        <f t="shared" ca="1" si="62"/>
        <v/>
      </c>
      <c r="M69" s="27" t="str">
        <f t="shared" ca="1" si="9"/>
        <v/>
      </c>
      <c r="N69" s="44" t="str">
        <f ca="1">IF(B69&lt;&gt;"",IF(L69="NO",VLOOKUP(G69,'Players Stats'!$C$88:$I$127,7),""),"")</f>
        <v/>
      </c>
      <c r="O69" s="44" t="str">
        <f t="shared" ca="1" si="63"/>
        <v/>
      </c>
      <c r="P69" s="27" t="str">
        <f t="shared" ca="1" si="10"/>
        <v/>
      </c>
      <c r="Q69" s="44" t="str">
        <f ca="1">IF(L69="NO",VLOOKUP(G69,'Players Stats'!$C$88:$H$127,7-Final!O69),"")</f>
        <v/>
      </c>
      <c r="R69" s="44" t="str">
        <f t="shared" ca="1" si="64"/>
        <v/>
      </c>
      <c r="S69" s="27" t="str">
        <f t="shared" ca="1" si="11"/>
        <v/>
      </c>
      <c r="T69" s="44" t="str">
        <f ca="1">IF(S69="","",IF(S69&lt;=VLOOKUP(G69,'Players Stats'!$C$88:$L$127,10),"YES","NO"))</f>
        <v/>
      </c>
      <c r="U69" s="27" t="str">
        <f t="shared" ca="1" si="12"/>
        <v/>
      </c>
      <c r="V69" s="44" t="str">
        <f ca="1">IF(T69="YES",IF(U69&lt;=VLOOKUP(G69,'Players Stats'!$C$88:$H$127,6),1,0),"")</f>
        <v/>
      </c>
      <c r="W69" s="27" t="str">
        <f t="shared" ca="1" si="13"/>
        <v/>
      </c>
      <c r="X69" s="44" t="str">
        <f ca="1">IF(AND(T69="YES",W69&lt;&gt;""),IF(W69&lt;=VLOOKUP(G69,'Players Stats'!$C$88:$H$127,6),1,0),"")</f>
        <v/>
      </c>
      <c r="Y69" s="27" t="str">
        <f t="shared" ca="1" si="14"/>
        <v/>
      </c>
      <c r="Z69" s="44" t="str">
        <f ca="1">IF(Y69="","",IF(Y69&lt;=Simulation!$K$7,"YES","NO"))</f>
        <v/>
      </c>
      <c r="AA69" s="27" t="str">
        <f t="shared" ca="1" si="15"/>
        <v/>
      </c>
      <c r="AB69" s="44" t="str">
        <f ca="1">IF(Z69="NO",IF(AA69&lt;=Simulation!$K$9,D69,E69),"")</f>
        <v/>
      </c>
      <c r="AD69" s="44" t="str">
        <f t="shared" ca="1" si="16"/>
        <v/>
      </c>
      <c r="AE69" s="6" t="str">
        <f t="shared" ca="1" si="17"/>
        <v/>
      </c>
      <c r="AF69" s="44" t="str">
        <f t="shared" ca="1" si="18"/>
        <v/>
      </c>
      <c r="AH69" s="44" t="str">
        <f t="shared" ca="1" si="77"/>
        <v/>
      </c>
      <c r="AI69" s="44" t="str">
        <f t="shared" ca="1" si="77"/>
        <v/>
      </c>
      <c r="AJ69" s="44" t="str">
        <f t="shared" ca="1" si="77"/>
        <v/>
      </c>
      <c r="AL69" s="44" t="str">
        <f ca="1">IF(AL68&lt;&gt;"",IF(AND(AL68&lt;60*Simulation!$K$8, AL68+AM69&lt;60*Simulation!$K$8),AL68+AM69,""),"")</f>
        <v/>
      </c>
      <c r="AM69" s="44" t="str">
        <f ca="1">IF(AL68&lt;&gt;"",IF(AND(BL68&lt;&gt;"", AN68=BL68),RANDBETWEEN(Simulation!$N$6,Simulation!$P$6),RANDBETWEEN(Simulation!$N$5,Simulation!$P$5)),"")</f>
        <v/>
      </c>
      <c r="AN69" s="44" t="str">
        <f t="shared" ca="1" si="65"/>
        <v/>
      </c>
      <c r="AO69" s="44" t="str">
        <f t="shared" ca="1" si="19"/>
        <v/>
      </c>
      <c r="AP69" s="27"/>
      <c r="AQ69" s="44" t="str">
        <f t="shared" ca="1" si="21"/>
        <v/>
      </c>
      <c r="AR69" s="44" t="str">
        <f ca="1">IF(AL69&lt;&gt;"",VLOOKUP(AQ69,'Players Stats'!$C$88:$D$127,2),"")</f>
        <v/>
      </c>
      <c r="AS69" s="44" t="str">
        <f ca="1">IF(AL69&lt;&gt;"",VLOOKUP(AQ69,'Players Stats'!$C$88:$E$127,3),"")</f>
        <v/>
      </c>
      <c r="AT69" s="27" t="str">
        <f t="shared" ca="1" si="22"/>
        <v/>
      </c>
      <c r="AU69" s="44" t="str">
        <f ca="1">IF(AL69&lt;&gt;"",VLOOKUP(Final!AQ69-5*(Final!AN69-1),'Players Stats'!$B$136:$J$140,1+AO69),"")</f>
        <v/>
      </c>
      <c r="AV69" s="44" t="str">
        <f t="shared" ca="1" si="66"/>
        <v/>
      </c>
      <c r="AW69" s="27" t="str">
        <f t="shared" ca="1" si="23"/>
        <v/>
      </c>
      <c r="AX69" s="44" t="str">
        <f ca="1">IF(AL69&lt;&gt;"",IF(AV69="NO",VLOOKUP(AQ69,'Players Stats'!$C$88:$I$127,7),""),"")</f>
        <v/>
      </c>
      <c r="AY69" s="44" t="str">
        <f t="shared" ca="1" si="67"/>
        <v/>
      </c>
      <c r="AZ69" s="27" t="str">
        <f t="shared" ca="1" si="24"/>
        <v/>
      </c>
      <c r="BA69" s="44" t="str">
        <f ca="1">IF(AV69="NO",VLOOKUP(AQ69,'Players Stats'!$C$88:$H$127,7-Final!AY69),"")</f>
        <v/>
      </c>
      <c r="BB69" s="44" t="str">
        <f t="shared" ca="1" si="68"/>
        <v/>
      </c>
      <c r="BC69" s="27" t="str">
        <f t="shared" ca="1" si="25"/>
        <v/>
      </c>
      <c r="BD69" s="44" t="str">
        <f ca="1">IF(BC69="","",IF(BC69&lt;=VLOOKUP(AQ69,'Players Stats'!$C$88:$L$127,10),"YES","NO"))</f>
        <v/>
      </c>
      <c r="BE69" s="27" t="str">
        <f t="shared" ca="1" si="26"/>
        <v/>
      </c>
      <c r="BF69" s="44" t="str">
        <f ca="1">IF(BD69="YES",IF(BE69&lt;=VLOOKUP(AQ69,'Players Stats'!$C$88:$H$127,6),1,0),"")</f>
        <v/>
      </c>
      <c r="BG69" s="27" t="str">
        <f t="shared" ca="1" si="27"/>
        <v/>
      </c>
      <c r="BH69" s="44" t="str">
        <f ca="1">IF(AND(BD69="YES",BG69&lt;&gt;""),IF(BG69&lt;=VLOOKUP(AQ69,'Players Stats'!$C$88:$H$127,6),1,0),"")</f>
        <v/>
      </c>
      <c r="BI69" s="27" t="str">
        <f t="shared" ca="1" si="28"/>
        <v/>
      </c>
      <c r="BJ69" s="44" t="str">
        <f ca="1">IF(BI69="","",IF(BI69&lt;=Simulation!$K$7,"YES","NO"))</f>
        <v/>
      </c>
      <c r="BK69" s="27" t="str">
        <f t="shared" ca="1" si="29"/>
        <v/>
      </c>
      <c r="BL69" s="44" t="str">
        <f ca="1">IF(BJ69="NO",IF(BK69&lt;=Simulation!$K$9,AN69,AO69),"")</f>
        <v/>
      </c>
      <c r="BN69" s="44" t="str">
        <f t="shared" ca="1" si="30"/>
        <v/>
      </c>
      <c r="BO69" s="6" t="str">
        <f t="shared" ca="1" si="31"/>
        <v/>
      </c>
      <c r="BP69" s="44" t="str">
        <f t="shared" ca="1" si="32"/>
        <v/>
      </c>
      <c r="BR69" s="44" t="str">
        <f t="shared" ca="1" si="2"/>
        <v/>
      </c>
      <c r="BS69" s="44" t="str">
        <f t="shared" ca="1" si="2"/>
        <v/>
      </c>
      <c r="BT69" s="44" t="str">
        <f t="shared" ca="1" si="2"/>
        <v/>
      </c>
      <c r="BU69" s="44"/>
      <c r="BV69" s="44" t="str">
        <f ca="1">IF(BV68&lt;&gt;"",IF(AND(BV68&lt;60*Simulation!$K$8, BV68+BW69&lt;60*Simulation!$K$8),BV68+BW69,""),"")</f>
        <v/>
      </c>
      <c r="BW69" s="44" t="str">
        <f ca="1">IF(BV68&lt;&gt;"",IF(AND(CV68&lt;&gt;"", BX68=CV68),RANDBETWEEN(Simulation!$N$6,Simulation!$P$6),RANDBETWEEN(Simulation!$N$5,Simulation!$P$5)),"")</f>
        <v/>
      </c>
      <c r="BX69" s="44" t="str">
        <f t="shared" ca="1" si="69"/>
        <v/>
      </c>
      <c r="BY69" s="44" t="str">
        <f t="shared" ca="1" si="33"/>
        <v/>
      </c>
      <c r="BZ69" s="27"/>
      <c r="CA69" s="44" t="str">
        <f t="shared" ca="1" si="35"/>
        <v/>
      </c>
      <c r="CB69" s="44" t="str">
        <f ca="1">IF(BV69&lt;&gt;"",VLOOKUP(CA69,'Players Stats'!$C$88:$D$127,2),"")</f>
        <v/>
      </c>
      <c r="CC69" s="44" t="str">
        <f ca="1">IF(BV69&lt;&gt;"",VLOOKUP(CA69,'Players Stats'!$C$88:$E$127,3),"")</f>
        <v/>
      </c>
      <c r="CD69" s="27" t="str">
        <f t="shared" ca="1" si="36"/>
        <v/>
      </c>
      <c r="CE69" s="44" t="str">
        <f ca="1">IF(BV69&lt;&gt;"",VLOOKUP(Final!CA69-5*(Final!BX69-1),'Players Stats'!$B$136:$J$140,1+BY69),"")</f>
        <v/>
      </c>
      <c r="CF69" s="44" t="str">
        <f t="shared" ca="1" si="70"/>
        <v/>
      </c>
      <c r="CG69" s="27" t="str">
        <f t="shared" ca="1" si="37"/>
        <v/>
      </c>
      <c r="CH69" s="44" t="str">
        <f ca="1">IF(BV69&lt;&gt;"",IF(CF69="NO",VLOOKUP(CA69,'Players Stats'!$C$88:$I$127,7),""),"")</f>
        <v/>
      </c>
      <c r="CI69" s="44" t="str">
        <f t="shared" ca="1" si="71"/>
        <v/>
      </c>
      <c r="CJ69" s="27" t="str">
        <f t="shared" ca="1" si="38"/>
        <v/>
      </c>
      <c r="CK69" s="44" t="str">
        <f ca="1">IF(CF69="NO",VLOOKUP(CA69,'Players Stats'!$C$88:$H$127,7-Final!CI69),"")</f>
        <v/>
      </c>
      <c r="CL69" s="44" t="str">
        <f t="shared" ca="1" si="72"/>
        <v/>
      </c>
      <c r="CM69" s="27" t="str">
        <f t="shared" ca="1" si="39"/>
        <v/>
      </c>
      <c r="CN69" s="44" t="str">
        <f ca="1">IF(CM69="","",IF(CM69&lt;=VLOOKUP(CA69,'Players Stats'!$C$88:$L$127,10),"YES","NO"))</f>
        <v/>
      </c>
      <c r="CO69" s="27" t="str">
        <f t="shared" ca="1" si="40"/>
        <v/>
      </c>
      <c r="CP69" s="44" t="str">
        <f ca="1">IF(CN69="YES",IF(CO69&lt;=VLOOKUP(CA69,'Players Stats'!$C$88:$H$127,6),1,0),"")</f>
        <v/>
      </c>
      <c r="CQ69" s="27" t="str">
        <f t="shared" ca="1" si="41"/>
        <v/>
      </c>
      <c r="CR69" s="44" t="str">
        <f ca="1">IF(AND(CN69="YES",CQ69&lt;&gt;""),IF(CQ69&lt;=VLOOKUP(CA69,'Players Stats'!$C$88:$H$127,6),1,0),"")</f>
        <v/>
      </c>
      <c r="CS69" s="27" t="str">
        <f t="shared" ca="1" si="42"/>
        <v/>
      </c>
      <c r="CT69" s="44" t="str">
        <f ca="1">IF(CS69="","",IF(CS69&lt;=Simulation!$K$7,"YES","NO"))</f>
        <v/>
      </c>
      <c r="CU69" s="27" t="str">
        <f t="shared" ca="1" si="43"/>
        <v/>
      </c>
      <c r="CV69" s="44" t="str">
        <f ca="1">IF(CT69="NO",IF(CU69&lt;=Simulation!$K$9,BX69,BY69),"")</f>
        <v/>
      </c>
      <c r="CX69" s="44" t="str">
        <f t="shared" ca="1" si="44"/>
        <v/>
      </c>
      <c r="CY69" s="6" t="str">
        <f t="shared" ca="1" si="45"/>
        <v/>
      </c>
      <c r="CZ69" s="44" t="str">
        <f t="shared" ca="1" si="46"/>
        <v/>
      </c>
      <c r="DB69" s="44" t="str">
        <f t="shared" ca="1" si="3"/>
        <v/>
      </c>
      <c r="DC69" s="44" t="str">
        <f t="shared" ca="1" si="3"/>
        <v/>
      </c>
      <c r="DD69" s="44" t="str">
        <f t="shared" ca="1" si="3"/>
        <v/>
      </c>
      <c r="DE69" s="44"/>
      <c r="DF69" s="44">
        <f ca="1">IF(DF68&lt;&gt;"",IF(AND(DF68&lt;60*Simulation!$K$8, DF68+DG69&lt;60*Simulation!$K$8),DF68+DG69,""),"")</f>
        <v>887</v>
      </c>
      <c r="DG69" s="44">
        <f ca="1">IF(DF68&lt;&gt;"",IF(AND(EF68&lt;&gt;"", DH68=EF68),RANDBETWEEN(Simulation!$N$6,Simulation!$P$6),RANDBETWEEN(Simulation!$N$5,Simulation!$P$5)),"")</f>
        <v>13</v>
      </c>
      <c r="DH69" s="44">
        <f t="shared" ca="1" si="73"/>
        <v>8</v>
      </c>
      <c r="DI69" s="44">
        <f t="shared" ca="1" si="47"/>
        <v>1</v>
      </c>
      <c r="DJ69" s="27"/>
      <c r="DK69" s="44">
        <f t="shared" ca="1" si="49"/>
        <v>36</v>
      </c>
      <c r="DL69" s="44" t="str">
        <f ca="1">IF(DF69&lt;&gt;"",VLOOKUP(DK69,'Players Stats'!$C$88:$D$127,2),"")</f>
        <v>Point Guard</v>
      </c>
      <c r="DM69" s="44" t="str">
        <f ca="1">IF(DF69&lt;&gt;"",VLOOKUP(DK69,'Players Stats'!$C$88:$E$127,3),"")</f>
        <v>Danny Green</v>
      </c>
      <c r="DN69" s="27">
        <f t="shared" ca="1" si="50"/>
        <v>0.79068964011656839</v>
      </c>
      <c r="DO69" s="44">
        <f ca="1">IF(DF69&lt;&gt;"",VLOOKUP(Final!DK69-5*(Final!DH69-1),'Players Stats'!$B$136:$J$140,1+DI69),"")</f>
        <v>0.13875000000000001</v>
      </c>
      <c r="DP69" s="44" t="str">
        <f t="shared" ca="1" si="74"/>
        <v>NO</v>
      </c>
      <c r="DQ69" s="27">
        <f t="shared" ca="1" si="51"/>
        <v>0.45168820067525584</v>
      </c>
      <c r="DR69" s="44">
        <f ca="1">IF(DF69&lt;&gt;"",IF(DP69="NO",VLOOKUP(DK69,'Players Stats'!$C$88:$I$127,7),""),"")</f>
        <v>0.38518518518518519</v>
      </c>
      <c r="DS69" s="44">
        <f t="shared" ca="1" si="75"/>
        <v>2</v>
      </c>
      <c r="DT69" s="27">
        <f t="shared" ca="1" si="52"/>
        <v>0.6044544723527927</v>
      </c>
      <c r="DU69" s="44">
        <f ca="1">IF(DP69="NO",VLOOKUP(DK69,'Players Stats'!$C$88:$H$127,7-Final!DS69),"")</f>
        <v>0.44800000000000001</v>
      </c>
      <c r="DV69" s="44">
        <f t="shared" ca="1" si="76"/>
        <v>0</v>
      </c>
      <c r="DW69" s="27">
        <f t="shared" ca="1" si="53"/>
        <v>0.35727292199406868</v>
      </c>
      <c r="DX69" s="44" t="str">
        <f ca="1">IF(DW69="","",IF(DW69&lt;=VLOOKUP(DK69,'Players Stats'!$C$88:$L$127,10),"YES","NO"))</f>
        <v>NO</v>
      </c>
      <c r="DY69" s="27" t="str">
        <f t="shared" ca="1" si="54"/>
        <v/>
      </c>
      <c r="DZ69" s="44" t="str">
        <f ca="1">IF(DX69="YES",IF(DY69&lt;=VLOOKUP(DK69,'Players Stats'!$C$88:$H$127,6),1,0),"")</f>
        <v/>
      </c>
      <c r="EA69" s="27" t="str">
        <f t="shared" ca="1" si="55"/>
        <v/>
      </c>
      <c r="EB69" s="44" t="str">
        <f ca="1">IF(AND(DX69="YES",EA69&lt;&gt;""),IF(EA69&lt;=VLOOKUP(DK69,'Players Stats'!$C$88:$H$127,6),1,0),"")</f>
        <v/>
      </c>
      <c r="EC69" s="27">
        <f t="shared" ca="1" si="56"/>
        <v>3.8376322130545759E-2</v>
      </c>
      <c r="ED69" s="44" t="str">
        <f ca="1">IF(EC69="","",IF(EC69&lt;=Simulation!$K$7,"YES","NO"))</f>
        <v>YES</v>
      </c>
      <c r="EE69" s="27" t="str">
        <f t="shared" ca="1" si="57"/>
        <v/>
      </c>
      <c r="EF69" s="44" t="str">
        <f ca="1">IF(ED69="NO",IF(EE69&lt;=Simulation!$K$9,DH69,DI69),"")</f>
        <v/>
      </c>
      <c r="EH69" s="44">
        <f t="shared" ca="1" si="58"/>
        <v>31</v>
      </c>
      <c r="EI69" s="6" t="str">
        <f t="shared" ca="1" si="59"/>
        <v>-</v>
      </c>
      <c r="EJ69" s="44">
        <f t="shared" ca="1" si="60"/>
        <v>20</v>
      </c>
      <c r="EL69" s="44">
        <f t="shared" ca="1" si="4"/>
        <v>31</v>
      </c>
      <c r="EM69" s="44" t="str">
        <f t="shared" ca="1" si="4"/>
        <v>-</v>
      </c>
      <c r="EN69" s="44">
        <f t="shared" ca="1" si="4"/>
        <v>20</v>
      </c>
    </row>
    <row r="70" spans="2:144">
      <c r="B70" s="44" t="str">
        <f ca="1">IF(B69&lt;&gt;"",IF(AND(B69&lt;60*Simulation!$K$8, B69+C70&lt;60*Simulation!$K$8),B69+C70,""),"")</f>
        <v/>
      </c>
      <c r="C70" s="44" t="str">
        <f ca="1">IF(B69&lt;&gt;"",IF(AND(AB69&lt;&gt;"", D69=AB69),RANDBETWEEN(Simulation!$N$6,Simulation!$P$6),RANDBETWEEN(Simulation!$N$5,Simulation!$P$5)),"")</f>
        <v/>
      </c>
      <c r="D70" s="44" t="str">
        <f t="shared" ca="1" si="61"/>
        <v/>
      </c>
      <c r="E70" s="44" t="str">
        <f t="shared" ca="1" si="5"/>
        <v/>
      </c>
      <c r="F70" s="27" t="str">
        <f t="shared" ca="1" si="6"/>
        <v/>
      </c>
      <c r="G70" s="44" t="str">
        <f t="shared" ca="1" si="7"/>
        <v/>
      </c>
      <c r="H70" s="44" t="str">
        <f ca="1">IF(B70&lt;&gt;"",VLOOKUP(G70,'Players Stats'!$C$88:$D$127,2),"")</f>
        <v/>
      </c>
      <c r="I70" s="44" t="str">
        <f ca="1">IF(B70&lt;&gt;"",VLOOKUP(G70,'Players Stats'!$C$88:$E$127,3),"")</f>
        <v/>
      </c>
      <c r="J70" s="27" t="str">
        <f t="shared" ca="1" si="8"/>
        <v/>
      </c>
      <c r="K70" s="44" t="str">
        <f ca="1">IF(B70&lt;&gt;"",VLOOKUP(Final!G70-5*(Final!D70-1),'Players Stats'!$B$136:$J$140,1+E70),"")</f>
        <v/>
      </c>
      <c r="L70" s="44" t="str">
        <f t="shared" ca="1" si="62"/>
        <v/>
      </c>
      <c r="M70" s="27" t="str">
        <f t="shared" ca="1" si="9"/>
        <v/>
      </c>
      <c r="N70" s="44" t="str">
        <f ca="1">IF(B70&lt;&gt;"",IF(L70="NO",VLOOKUP(G70,'Players Stats'!$C$88:$I$127,7),""),"")</f>
        <v/>
      </c>
      <c r="O70" s="44" t="str">
        <f t="shared" ca="1" si="63"/>
        <v/>
      </c>
      <c r="P70" s="27" t="str">
        <f t="shared" ca="1" si="10"/>
        <v/>
      </c>
      <c r="Q70" s="44" t="str">
        <f ca="1">IF(L70="NO",VLOOKUP(G70,'Players Stats'!$C$88:$H$127,7-Final!O70),"")</f>
        <v/>
      </c>
      <c r="R70" s="44" t="str">
        <f t="shared" ca="1" si="64"/>
        <v/>
      </c>
      <c r="S70" s="27" t="str">
        <f t="shared" ca="1" si="11"/>
        <v/>
      </c>
      <c r="T70" s="44" t="str">
        <f ca="1">IF(S70="","",IF(S70&lt;=VLOOKUP(G70,'Players Stats'!$C$88:$L$127,10),"YES","NO"))</f>
        <v/>
      </c>
      <c r="U70" s="27" t="str">
        <f t="shared" ca="1" si="12"/>
        <v/>
      </c>
      <c r="V70" s="44" t="str">
        <f ca="1">IF(T70="YES",IF(U70&lt;=VLOOKUP(G70,'Players Stats'!$C$88:$H$127,6),1,0),"")</f>
        <v/>
      </c>
      <c r="W70" s="27" t="str">
        <f t="shared" ca="1" si="13"/>
        <v/>
      </c>
      <c r="X70" s="44" t="str">
        <f ca="1">IF(AND(T70="YES",W70&lt;&gt;""),IF(W70&lt;=VLOOKUP(G70,'Players Stats'!$C$88:$H$127,6),1,0),"")</f>
        <v/>
      </c>
      <c r="Y70" s="27" t="str">
        <f t="shared" ca="1" si="14"/>
        <v/>
      </c>
      <c r="Z70" s="44" t="str">
        <f ca="1">IF(Y70="","",IF(Y70&lt;=Simulation!$K$7,"YES","NO"))</f>
        <v/>
      </c>
      <c r="AA70" s="27" t="str">
        <f t="shared" ca="1" si="15"/>
        <v/>
      </c>
      <c r="AB70" s="44" t="str">
        <f ca="1">IF(Z70="NO",IF(AA70&lt;=Simulation!$K$9,D70,E70),"")</f>
        <v/>
      </c>
      <c r="AD70" s="44" t="str">
        <f t="shared" ca="1" si="16"/>
        <v/>
      </c>
      <c r="AE70" s="6" t="str">
        <f t="shared" ca="1" si="17"/>
        <v/>
      </c>
      <c r="AF70" s="44" t="str">
        <f t="shared" ca="1" si="18"/>
        <v/>
      </c>
      <c r="AH70" s="44" t="str">
        <f t="shared" ca="1" si="77"/>
        <v/>
      </c>
      <c r="AI70" s="44" t="str">
        <f t="shared" ca="1" si="77"/>
        <v/>
      </c>
      <c r="AJ70" s="44" t="str">
        <f t="shared" ca="1" si="77"/>
        <v/>
      </c>
      <c r="AL70" s="44" t="str">
        <f ca="1">IF(AL69&lt;&gt;"",IF(AND(AL69&lt;60*Simulation!$K$8, AL69+AM70&lt;60*Simulation!$K$8),AL69+AM70,""),"")</f>
        <v/>
      </c>
      <c r="AM70" s="44" t="str">
        <f ca="1">IF(AL69&lt;&gt;"",IF(AND(BL69&lt;&gt;"", AN69=BL69),RANDBETWEEN(Simulation!$N$6,Simulation!$P$6),RANDBETWEEN(Simulation!$N$5,Simulation!$P$5)),"")</f>
        <v/>
      </c>
      <c r="AN70" s="44" t="str">
        <f t="shared" ca="1" si="65"/>
        <v/>
      </c>
      <c r="AO70" s="44" t="str">
        <f t="shared" ca="1" si="19"/>
        <v/>
      </c>
      <c r="AP70" s="27" t="str">
        <f t="shared" ref="AP70:AP90" ca="1" si="78">IF(AL70&lt;&gt;"",RAND(),"")</f>
        <v/>
      </c>
      <c r="AQ70" s="44" t="str">
        <f t="shared" ca="1" si="21"/>
        <v/>
      </c>
      <c r="AR70" s="44" t="str">
        <f ca="1">IF(AL70&lt;&gt;"",VLOOKUP(AQ70,'Players Stats'!$C$88:$D$127,2),"")</f>
        <v/>
      </c>
      <c r="AS70" s="44" t="str">
        <f ca="1">IF(AL70&lt;&gt;"",VLOOKUP(AQ70,'Players Stats'!$C$88:$E$127,3),"")</f>
        <v/>
      </c>
      <c r="AT70" s="27" t="str">
        <f t="shared" ca="1" si="22"/>
        <v/>
      </c>
      <c r="AU70" s="44" t="str">
        <f ca="1">IF(AL70&lt;&gt;"",VLOOKUP(Final!AQ70-5*(Final!AN70-1),'Players Stats'!$B$136:$J$140,1+AO70),"")</f>
        <v/>
      </c>
      <c r="AV70" s="44" t="str">
        <f t="shared" ca="1" si="66"/>
        <v/>
      </c>
      <c r="AW70" s="27" t="str">
        <f t="shared" ca="1" si="23"/>
        <v/>
      </c>
      <c r="AX70" s="44" t="str">
        <f ca="1">IF(AL70&lt;&gt;"",IF(AV70="NO",VLOOKUP(AQ70,'Players Stats'!$C$88:$I$127,7),""),"")</f>
        <v/>
      </c>
      <c r="AY70" s="44" t="str">
        <f t="shared" ca="1" si="67"/>
        <v/>
      </c>
      <c r="AZ70" s="27" t="str">
        <f t="shared" ca="1" si="24"/>
        <v/>
      </c>
      <c r="BA70" s="44" t="str">
        <f ca="1">IF(AV70="NO",VLOOKUP(AQ70,'Players Stats'!$C$88:$H$127,7-Final!AY70),"")</f>
        <v/>
      </c>
      <c r="BB70" s="44" t="str">
        <f t="shared" ca="1" si="68"/>
        <v/>
      </c>
      <c r="BC70" s="27" t="str">
        <f t="shared" ca="1" si="25"/>
        <v/>
      </c>
      <c r="BD70" s="44" t="str">
        <f ca="1">IF(BC70="","",IF(BC70&lt;=VLOOKUP(AQ70,'Players Stats'!$C$88:$L$127,10),"YES","NO"))</f>
        <v/>
      </c>
      <c r="BE70" s="27" t="str">
        <f t="shared" ca="1" si="26"/>
        <v/>
      </c>
      <c r="BF70" s="44" t="str">
        <f ca="1">IF(BD70="YES",IF(BE70&lt;=VLOOKUP(AQ70,'Players Stats'!$C$88:$H$127,6),1,0),"")</f>
        <v/>
      </c>
      <c r="BG70" s="27" t="str">
        <f t="shared" ca="1" si="27"/>
        <v/>
      </c>
      <c r="BH70" s="44" t="str">
        <f ca="1">IF(AND(BD70="YES",BG70&lt;&gt;""),IF(BG70&lt;=VLOOKUP(AQ70,'Players Stats'!$C$88:$H$127,6),1,0),"")</f>
        <v/>
      </c>
      <c r="BI70" s="27" t="str">
        <f t="shared" ca="1" si="28"/>
        <v/>
      </c>
      <c r="BJ70" s="44" t="str">
        <f ca="1">IF(BI70="","",IF(BI70&lt;=Simulation!$K$7,"YES","NO"))</f>
        <v/>
      </c>
      <c r="BK70" s="27" t="str">
        <f t="shared" ca="1" si="29"/>
        <v/>
      </c>
      <c r="BL70" s="44" t="str">
        <f ca="1">IF(BJ70="NO",IF(BK70&lt;=Simulation!$K$9,AN70,AO70),"")</f>
        <v/>
      </c>
      <c r="BN70" s="44" t="str">
        <f t="shared" ca="1" si="30"/>
        <v/>
      </c>
      <c r="BO70" s="6" t="str">
        <f t="shared" ca="1" si="31"/>
        <v/>
      </c>
      <c r="BP70" s="44" t="str">
        <f t="shared" ca="1" si="32"/>
        <v/>
      </c>
      <c r="BR70" s="44" t="str">
        <f t="shared" ca="1" si="2"/>
        <v/>
      </c>
      <c r="BS70" s="44" t="str">
        <f t="shared" ca="1" si="2"/>
        <v/>
      </c>
      <c r="BT70" s="44" t="str">
        <f t="shared" ca="1" si="2"/>
        <v/>
      </c>
      <c r="BU70" s="44"/>
      <c r="BV70" s="44" t="str">
        <f ca="1">IF(BV69&lt;&gt;"",IF(AND(BV69&lt;60*Simulation!$K$8, BV69+BW70&lt;60*Simulation!$K$8),BV69+BW70,""),"")</f>
        <v/>
      </c>
      <c r="BW70" s="44" t="str">
        <f ca="1">IF(BV69&lt;&gt;"",IF(AND(CV69&lt;&gt;"", BX69=CV69),RANDBETWEEN(Simulation!$N$6,Simulation!$P$6),RANDBETWEEN(Simulation!$N$5,Simulation!$P$5)),"")</f>
        <v/>
      </c>
      <c r="BX70" s="44" t="str">
        <f t="shared" ca="1" si="69"/>
        <v/>
      </c>
      <c r="BY70" s="44" t="str">
        <f t="shared" ca="1" si="33"/>
        <v/>
      </c>
      <c r="BZ70" s="27" t="str">
        <f t="shared" ref="BZ70:BZ90" ca="1" si="79">IF(BV70&lt;&gt;"",RAND(),"")</f>
        <v/>
      </c>
      <c r="CA70" s="44" t="str">
        <f t="shared" ca="1" si="35"/>
        <v/>
      </c>
      <c r="CB70" s="44" t="str">
        <f ca="1">IF(BV70&lt;&gt;"",VLOOKUP(CA70,'Players Stats'!$C$88:$D$127,2),"")</f>
        <v/>
      </c>
      <c r="CC70" s="44" t="str">
        <f ca="1">IF(BV70&lt;&gt;"",VLOOKUP(CA70,'Players Stats'!$C$88:$E$127,3),"")</f>
        <v/>
      </c>
      <c r="CD70" s="27" t="str">
        <f t="shared" ca="1" si="36"/>
        <v/>
      </c>
      <c r="CE70" s="44" t="str">
        <f ca="1">IF(BV70&lt;&gt;"",VLOOKUP(Final!CA70-5*(Final!BX70-1),'Players Stats'!$B$136:$J$140,1+BY70),"")</f>
        <v/>
      </c>
      <c r="CF70" s="44" t="str">
        <f t="shared" ca="1" si="70"/>
        <v/>
      </c>
      <c r="CG70" s="27" t="str">
        <f t="shared" ca="1" si="37"/>
        <v/>
      </c>
      <c r="CH70" s="44" t="str">
        <f ca="1">IF(BV70&lt;&gt;"",IF(CF70="NO",VLOOKUP(CA70,'Players Stats'!$C$88:$I$127,7),""),"")</f>
        <v/>
      </c>
      <c r="CI70" s="44" t="str">
        <f t="shared" ca="1" si="71"/>
        <v/>
      </c>
      <c r="CJ70" s="27" t="str">
        <f t="shared" ca="1" si="38"/>
        <v/>
      </c>
      <c r="CK70" s="44" t="str">
        <f ca="1">IF(CF70="NO",VLOOKUP(CA70,'Players Stats'!$C$88:$H$127,7-Final!CI70),"")</f>
        <v/>
      </c>
      <c r="CL70" s="44" t="str">
        <f t="shared" ca="1" si="72"/>
        <v/>
      </c>
      <c r="CM70" s="27" t="str">
        <f t="shared" ca="1" si="39"/>
        <v/>
      </c>
      <c r="CN70" s="44" t="str">
        <f ca="1">IF(CM70="","",IF(CM70&lt;=VLOOKUP(CA70,'Players Stats'!$C$88:$L$127,10),"YES","NO"))</f>
        <v/>
      </c>
      <c r="CO70" s="27" t="str">
        <f t="shared" ca="1" si="40"/>
        <v/>
      </c>
      <c r="CP70" s="44" t="str">
        <f ca="1">IF(CN70="YES",IF(CO70&lt;=VLOOKUP(CA70,'Players Stats'!$C$88:$H$127,6),1,0),"")</f>
        <v/>
      </c>
      <c r="CQ70" s="27" t="str">
        <f t="shared" ca="1" si="41"/>
        <v/>
      </c>
      <c r="CR70" s="44" t="str">
        <f ca="1">IF(AND(CN70="YES",CQ70&lt;&gt;""),IF(CQ70&lt;=VLOOKUP(CA70,'Players Stats'!$C$88:$H$127,6),1,0),"")</f>
        <v/>
      </c>
      <c r="CS70" s="27" t="str">
        <f t="shared" ca="1" si="42"/>
        <v/>
      </c>
      <c r="CT70" s="44" t="str">
        <f ca="1">IF(CS70="","",IF(CS70&lt;=Simulation!$K$7,"YES","NO"))</f>
        <v/>
      </c>
      <c r="CU70" s="27" t="str">
        <f t="shared" ca="1" si="43"/>
        <v/>
      </c>
      <c r="CV70" s="44" t="str">
        <f ca="1">IF(CT70="NO",IF(CU70&lt;=Simulation!$K$9,BX70,BY70),"")</f>
        <v/>
      </c>
      <c r="CX70" s="44" t="str">
        <f t="shared" ca="1" si="44"/>
        <v/>
      </c>
      <c r="CY70" s="6" t="str">
        <f t="shared" ca="1" si="45"/>
        <v/>
      </c>
      <c r="CZ70" s="44" t="str">
        <f t="shared" ca="1" si="46"/>
        <v/>
      </c>
      <c r="DB70" s="44" t="str">
        <f t="shared" ca="1" si="3"/>
        <v/>
      </c>
      <c r="DC70" s="44" t="str">
        <f t="shared" ca="1" si="3"/>
        <v/>
      </c>
      <c r="DD70" s="44" t="str">
        <f t="shared" ca="1" si="3"/>
        <v/>
      </c>
      <c r="DE70" s="44"/>
      <c r="DF70" s="44" t="str">
        <f ca="1">IF(DF69&lt;&gt;"",IF(AND(DF69&lt;60*Simulation!$K$8, DF69+DG70&lt;60*Simulation!$K$8),DF69+DG70,""),"")</f>
        <v/>
      </c>
      <c r="DG70" s="44">
        <f ca="1">IF(DF69&lt;&gt;"",IF(AND(EF69&lt;&gt;"", DH69=EF69),RANDBETWEEN(Simulation!$N$6,Simulation!$P$6),RANDBETWEEN(Simulation!$N$5,Simulation!$P$5)),"")</f>
        <v>18</v>
      </c>
      <c r="DH70" s="44" t="str">
        <f t="shared" ca="1" si="73"/>
        <v/>
      </c>
      <c r="DI70" s="44" t="str">
        <f t="shared" ca="1" si="47"/>
        <v/>
      </c>
      <c r="DJ70" s="27" t="str">
        <f t="shared" ref="DJ70:DJ90" ca="1" si="80">IF(DF70&lt;&gt;"",RAND(),"")</f>
        <v/>
      </c>
      <c r="DK70" s="44" t="str">
        <f t="shared" ca="1" si="49"/>
        <v/>
      </c>
      <c r="DL70" s="44" t="str">
        <f ca="1">IF(DF70&lt;&gt;"",VLOOKUP(DK70,'Players Stats'!$C$88:$D$127,2),"")</f>
        <v/>
      </c>
      <c r="DM70" s="44" t="str">
        <f ca="1">IF(DF70&lt;&gt;"",VLOOKUP(DK70,'Players Stats'!$C$88:$E$127,3),"")</f>
        <v/>
      </c>
      <c r="DN70" s="27" t="str">
        <f t="shared" ca="1" si="50"/>
        <v/>
      </c>
      <c r="DO70" s="44" t="str">
        <f ca="1">IF(DF70&lt;&gt;"",VLOOKUP(Final!DK70-5*(Final!DH70-1),'Players Stats'!$B$136:$J$140,1+DI70),"")</f>
        <v/>
      </c>
      <c r="DP70" s="44" t="str">
        <f t="shared" ca="1" si="74"/>
        <v/>
      </c>
      <c r="DQ70" s="27" t="str">
        <f t="shared" ca="1" si="51"/>
        <v/>
      </c>
      <c r="DR70" s="44" t="str">
        <f ca="1">IF(DF70&lt;&gt;"",IF(DP70="NO",VLOOKUP(DK70,'Players Stats'!$C$88:$I$127,7),""),"")</f>
        <v/>
      </c>
      <c r="DS70" s="44" t="str">
        <f t="shared" ca="1" si="75"/>
        <v/>
      </c>
      <c r="DT70" s="27" t="str">
        <f t="shared" ca="1" si="52"/>
        <v/>
      </c>
      <c r="DU70" s="44" t="str">
        <f ca="1">IF(DP70="NO",VLOOKUP(DK70,'Players Stats'!$C$88:$H$127,7-Final!DS70),"")</f>
        <v/>
      </c>
      <c r="DV70" s="44" t="str">
        <f t="shared" ca="1" si="76"/>
        <v/>
      </c>
      <c r="DW70" s="27" t="str">
        <f t="shared" ca="1" si="53"/>
        <v/>
      </c>
      <c r="DX70" s="44" t="str">
        <f ca="1">IF(DW70="","",IF(DW70&lt;=VLOOKUP(DK70,'Players Stats'!$C$88:$L$127,10),"YES","NO"))</f>
        <v/>
      </c>
      <c r="DY70" s="27" t="str">
        <f t="shared" ca="1" si="54"/>
        <v/>
      </c>
      <c r="DZ70" s="44" t="str">
        <f ca="1">IF(DX70="YES",IF(DY70&lt;=VLOOKUP(DK70,'Players Stats'!$C$88:$H$127,6),1,0),"")</f>
        <v/>
      </c>
      <c r="EA70" s="27" t="str">
        <f t="shared" ca="1" si="55"/>
        <v/>
      </c>
      <c r="EB70" s="44" t="str">
        <f ca="1">IF(AND(DX70="YES",EA70&lt;&gt;""),IF(EA70&lt;=VLOOKUP(DK70,'Players Stats'!$C$88:$H$127,6),1,0),"")</f>
        <v/>
      </c>
      <c r="EC70" s="27" t="str">
        <f t="shared" ca="1" si="56"/>
        <v/>
      </c>
      <c r="ED70" s="44" t="str">
        <f ca="1">IF(EC70="","",IF(EC70&lt;=Simulation!$K$7,"YES","NO"))</f>
        <v/>
      </c>
      <c r="EE70" s="27" t="str">
        <f t="shared" ca="1" si="57"/>
        <v/>
      </c>
      <c r="EF70" s="44" t="str">
        <f ca="1">IF(ED70="NO",IF(EE70&lt;=Simulation!$K$9,DH70,DI70),"")</f>
        <v/>
      </c>
      <c r="EH70" s="44" t="str">
        <f t="shared" ca="1" si="58"/>
        <v/>
      </c>
      <c r="EI70" s="6" t="str">
        <f t="shared" ca="1" si="59"/>
        <v/>
      </c>
      <c r="EJ70" s="44" t="str">
        <f t="shared" ca="1" si="60"/>
        <v/>
      </c>
      <c r="EL70" s="44" t="str">
        <f t="shared" ca="1" si="4"/>
        <v/>
      </c>
      <c r="EM70" s="44" t="str">
        <f t="shared" ca="1" si="4"/>
        <v/>
      </c>
      <c r="EN70" s="44" t="str">
        <f t="shared" ca="1" si="4"/>
        <v/>
      </c>
    </row>
    <row r="71" spans="2:144">
      <c r="B71" s="44" t="str">
        <f ca="1">IF(B70&lt;&gt;"",IF(AND(B70&lt;60*Simulation!$K$8, B70+C71&lt;60*Simulation!$K$8),B70+C71,""),"")</f>
        <v/>
      </c>
      <c r="C71" s="44" t="str">
        <f ca="1">IF(B70&lt;&gt;"",IF(AND(AB70&lt;&gt;"", D70=AB70),RANDBETWEEN(Simulation!$N$6,Simulation!$P$6),RANDBETWEEN(Simulation!$N$5,Simulation!$P$5)),"")</f>
        <v/>
      </c>
      <c r="D71" s="44" t="str">
        <f t="shared" ca="1" si="61"/>
        <v/>
      </c>
      <c r="E71" s="44" t="str">
        <f t="shared" ca="1" si="5"/>
        <v/>
      </c>
      <c r="F71" s="27" t="str">
        <f t="shared" ca="1" si="6"/>
        <v/>
      </c>
      <c r="G71" s="44" t="str">
        <f t="shared" ca="1" si="7"/>
        <v/>
      </c>
      <c r="H71" s="44" t="str">
        <f ca="1">IF(B71&lt;&gt;"",VLOOKUP(G71,'Players Stats'!$C$88:$D$127,2),"")</f>
        <v/>
      </c>
      <c r="I71" s="44" t="str">
        <f ca="1">IF(B71&lt;&gt;"",VLOOKUP(G71,'Players Stats'!$C$88:$E$127,3),"")</f>
        <v/>
      </c>
      <c r="J71" s="27" t="str">
        <f t="shared" ca="1" si="8"/>
        <v/>
      </c>
      <c r="K71" s="44" t="str">
        <f ca="1">IF(B71&lt;&gt;"",VLOOKUP(Final!G71-5*(Final!D71-1),'Players Stats'!$B$136:$J$140,1+E71),"")</f>
        <v/>
      </c>
      <c r="L71" s="44" t="str">
        <f t="shared" ca="1" si="62"/>
        <v/>
      </c>
      <c r="M71" s="27" t="str">
        <f t="shared" ca="1" si="9"/>
        <v/>
      </c>
      <c r="N71" s="44" t="str">
        <f ca="1">IF(B71&lt;&gt;"",IF(L71="NO",VLOOKUP(G71,'Players Stats'!$C$88:$I$127,7),""),"")</f>
        <v/>
      </c>
      <c r="O71" s="44" t="str">
        <f t="shared" ca="1" si="63"/>
        <v/>
      </c>
      <c r="P71" s="27" t="str">
        <f t="shared" ca="1" si="10"/>
        <v/>
      </c>
      <c r="Q71" s="44" t="str">
        <f ca="1">IF(L71="NO",VLOOKUP(G71,'Players Stats'!$C$88:$H$127,7-Final!O71),"")</f>
        <v/>
      </c>
      <c r="R71" s="44" t="str">
        <f t="shared" ca="1" si="64"/>
        <v/>
      </c>
      <c r="S71" s="27" t="str">
        <f t="shared" ca="1" si="11"/>
        <v/>
      </c>
      <c r="T71" s="44" t="str">
        <f ca="1">IF(S71="","",IF(S71&lt;=VLOOKUP(G71,'Players Stats'!$C$88:$L$127,10),"YES","NO"))</f>
        <v/>
      </c>
      <c r="U71" s="27" t="str">
        <f t="shared" ca="1" si="12"/>
        <v/>
      </c>
      <c r="V71" s="44" t="str">
        <f ca="1">IF(T71="YES",IF(U71&lt;=VLOOKUP(G71,'Players Stats'!$C$88:$H$127,6),1,0),"")</f>
        <v/>
      </c>
      <c r="W71" s="27" t="str">
        <f t="shared" ca="1" si="13"/>
        <v/>
      </c>
      <c r="X71" s="44" t="str">
        <f ca="1">IF(AND(T71="YES",W71&lt;&gt;""),IF(W71&lt;=VLOOKUP(G71,'Players Stats'!$C$88:$H$127,6),1,0),"")</f>
        <v/>
      </c>
      <c r="Y71" s="27" t="str">
        <f t="shared" ca="1" si="14"/>
        <v/>
      </c>
      <c r="Z71" s="44" t="str">
        <f ca="1">IF(Y71="","",IF(Y71&lt;=Simulation!$K$7,"YES","NO"))</f>
        <v/>
      </c>
      <c r="AA71" s="27" t="str">
        <f t="shared" ca="1" si="15"/>
        <v/>
      </c>
      <c r="AB71" s="44" t="str">
        <f ca="1">IF(Z71="NO",IF(AA71&lt;=Simulation!$K$9,D71,E71),"")</f>
        <v/>
      </c>
      <c r="AD71" s="44" t="str">
        <f t="shared" ca="1" si="16"/>
        <v/>
      </c>
      <c r="AE71" s="6" t="str">
        <f t="shared" ca="1" si="17"/>
        <v/>
      </c>
      <c r="AF71" s="44" t="str">
        <f t="shared" ca="1" si="18"/>
        <v/>
      </c>
      <c r="AH71" s="44" t="str">
        <f t="shared" ca="1" si="77"/>
        <v/>
      </c>
      <c r="AI71" s="44" t="str">
        <f t="shared" ca="1" si="77"/>
        <v/>
      </c>
      <c r="AJ71" s="44" t="str">
        <f t="shared" ca="1" si="77"/>
        <v/>
      </c>
      <c r="AL71" s="44" t="str">
        <f ca="1">IF(AL70&lt;&gt;"",IF(AND(AL70&lt;60*Simulation!$K$8, AL70+AM71&lt;60*Simulation!$K$8),AL70+AM71,""),"")</f>
        <v/>
      </c>
      <c r="AM71" s="44" t="str">
        <f ca="1">IF(AL70&lt;&gt;"",IF(AND(BL70&lt;&gt;"", AN70=BL70),RANDBETWEEN(Simulation!$N$6,Simulation!$P$6),RANDBETWEEN(Simulation!$N$5,Simulation!$P$5)),"")</f>
        <v/>
      </c>
      <c r="AN71" s="44" t="str">
        <f t="shared" ca="1" si="65"/>
        <v/>
      </c>
      <c r="AO71" s="44" t="str">
        <f t="shared" ca="1" si="19"/>
        <v/>
      </c>
      <c r="AP71" s="27" t="str">
        <f t="shared" ca="1" si="78"/>
        <v/>
      </c>
      <c r="AQ71" s="44" t="str">
        <f t="shared" ca="1" si="21"/>
        <v/>
      </c>
      <c r="AR71" s="44" t="str">
        <f ca="1">IF(AL71&lt;&gt;"",VLOOKUP(AQ71,'Players Stats'!$C$88:$D$127,2),"")</f>
        <v/>
      </c>
      <c r="AS71" s="44" t="str">
        <f ca="1">IF(AL71&lt;&gt;"",VLOOKUP(AQ71,'Players Stats'!$C$88:$E$127,3),"")</f>
        <v/>
      </c>
      <c r="AT71" s="27" t="str">
        <f t="shared" ca="1" si="22"/>
        <v/>
      </c>
      <c r="AU71" s="44" t="str">
        <f ca="1">IF(AL71&lt;&gt;"",VLOOKUP(Final!AQ71-5*(Final!AN71-1),'Players Stats'!$B$136:$J$140,1+AO71),"")</f>
        <v/>
      </c>
      <c r="AV71" s="44" t="str">
        <f t="shared" ca="1" si="66"/>
        <v/>
      </c>
      <c r="AW71" s="27" t="str">
        <f t="shared" ca="1" si="23"/>
        <v/>
      </c>
      <c r="AX71" s="44" t="str">
        <f ca="1">IF(AL71&lt;&gt;"",IF(AV71="NO",VLOOKUP(AQ71,'Players Stats'!$C$88:$I$127,7),""),"")</f>
        <v/>
      </c>
      <c r="AY71" s="44" t="str">
        <f t="shared" ca="1" si="67"/>
        <v/>
      </c>
      <c r="AZ71" s="27" t="str">
        <f t="shared" ca="1" si="24"/>
        <v/>
      </c>
      <c r="BA71" s="44" t="str">
        <f ca="1">IF(AV71="NO",VLOOKUP(AQ71,'Players Stats'!$C$88:$H$127,7-Final!AY71),"")</f>
        <v/>
      </c>
      <c r="BB71" s="44" t="str">
        <f t="shared" ca="1" si="68"/>
        <v/>
      </c>
      <c r="BC71" s="27" t="str">
        <f t="shared" ca="1" si="25"/>
        <v/>
      </c>
      <c r="BD71" s="44" t="str">
        <f ca="1">IF(BC71="","",IF(BC71&lt;=VLOOKUP(AQ71,'Players Stats'!$C$88:$L$127,10),"YES","NO"))</f>
        <v/>
      </c>
      <c r="BE71" s="27" t="str">
        <f t="shared" ca="1" si="26"/>
        <v/>
      </c>
      <c r="BF71" s="44" t="str">
        <f ca="1">IF(BD71="YES",IF(BE71&lt;=VLOOKUP(AQ71,'Players Stats'!$C$88:$H$127,6),1,0),"")</f>
        <v/>
      </c>
      <c r="BG71" s="27" t="str">
        <f t="shared" ca="1" si="27"/>
        <v/>
      </c>
      <c r="BH71" s="44" t="str">
        <f ca="1">IF(AND(BD71="YES",BG71&lt;&gt;""),IF(BG71&lt;=VLOOKUP(AQ71,'Players Stats'!$C$88:$H$127,6),1,0),"")</f>
        <v/>
      </c>
      <c r="BI71" s="27" t="str">
        <f t="shared" ca="1" si="28"/>
        <v/>
      </c>
      <c r="BJ71" s="44" t="str">
        <f ca="1">IF(BI71="","",IF(BI71&lt;=Simulation!$K$7,"YES","NO"))</f>
        <v/>
      </c>
      <c r="BK71" s="27" t="str">
        <f t="shared" ca="1" si="29"/>
        <v/>
      </c>
      <c r="BL71" s="44" t="str">
        <f ca="1">IF(BJ71="NO",IF(BK71&lt;=Simulation!$K$9,AN71,AO71),"")</f>
        <v/>
      </c>
      <c r="BN71" s="44" t="str">
        <f t="shared" ca="1" si="30"/>
        <v/>
      </c>
      <c r="BO71" s="6" t="str">
        <f t="shared" ca="1" si="31"/>
        <v/>
      </c>
      <c r="BP71" s="44" t="str">
        <f t="shared" ca="1" si="32"/>
        <v/>
      </c>
      <c r="BR71" s="44" t="str">
        <f t="shared" ca="1" si="2"/>
        <v/>
      </c>
      <c r="BS71" s="44" t="str">
        <f t="shared" ca="1" si="2"/>
        <v/>
      </c>
      <c r="BT71" s="44" t="str">
        <f t="shared" ca="1" si="2"/>
        <v/>
      </c>
      <c r="BU71" s="44"/>
      <c r="BV71" s="44" t="str">
        <f ca="1">IF(BV70&lt;&gt;"",IF(AND(BV70&lt;60*Simulation!$K$8, BV70+BW71&lt;60*Simulation!$K$8),BV70+BW71,""),"")</f>
        <v/>
      </c>
      <c r="BW71" s="44" t="str">
        <f ca="1">IF(BV70&lt;&gt;"",IF(AND(CV70&lt;&gt;"", BX70=CV70),RANDBETWEEN(Simulation!$N$6,Simulation!$P$6),RANDBETWEEN(Simulation!$N$5,Simulation!$P$5)),"")</f>
        <v/>
      </c>
      <c r="BX71" s="44" t="str">
        <f t="shared" ca="1" si="69"/>
        <v/>
      </c>
      <c r="BY71" s="44" t="str">
        <f t="shared" ca="1" si="33"/>
        <v/>
      </c>
      <c r="BZ71" s="27" t="str">
        <f t="shared" ca="1" si="79"/>
        <v/>
      </c>
      <c r="CA71" s="44" t="str">
        <f t="shared" ca="1" si="35"/>
        <v/>
      </c>
      <c r="CB71" s="44" t="str">
        <f ca="1">IF(BV71&lt;&gt;"",VLOOKUP(CA71,'Players Stats'!$C$88:$D$127,2),"")</f>
        <v/>
      </c>
      <c r="CC71" s="44" t="str">
        <f ca="1">IF(BV71&lt;&gt;"",VLOOKUP(CA71,'Players Stats'!$C$88:$E$127,3),"")</f>
        <v/>
      </c>
      <c r="CD71" s="27" t="str">
        <f t="shared" ca="1" si="36"/>
        <v/>
      </c>
      <c r="CE71" s="44" t="str">
        <f ca="1">IF(BV71&lt;&gt;"",VLOOKUP(Final!CA71-5*(Final!BX71-1),'Players Stats'!$B$136:$J$140,1+BY71),"")</f>
        <v/>
      </c>
      <c r="CF71" s="44" t="str">
        <f t="shared" ca="1" si="70"/>
        <v/>
      </c>
      <c r="CG71" s="27" t="str">
        <f t="shared" ca="1" si="37"/>
        <v/>
      </c>
      <c r="CH71" s="44" t="str">
        <f ca="1">IF(BV71&lt;&gt;"",IF(CF71="NO",VLOOKUP(CA71,'Players Stats'!$C$88:$I$127,7),""),"")</f>
        <v/>
      </c>
      <c r="CI71" s="44" t="str">
        <f t="shared" ca="1" si="71"/>
        <v/>
      </c>
      <c r="CJ71" s="27" t="str">
        <f t="shared" ca="1" si="38"/>
        <v/>
      </c>
      <c r="CK71" s="44" t="str">
        <f ca="1">IF(CF71="NO",VLOOKUP(CA71,'Players Stats'!$C$88:$H$127,7-Final!CI71),"")</f>
        <v/>
      </c>
      <c r="CL71" s="44" t="str">
        <f t="shared" ca="1" si="72"/>
        <v/>
      </c>
      <c r="CM71" s="27" t="str">
        <f t="shared" ca="1" si="39"/>
        <v/>
      </c>
      <c r="CN71" s="44" t="str">
        <f ca="1">IF(CM71="","",IF(CM71&lt;=VLOOKUP(CA71,'Players Stats'!$C$88:$L$127,10),"YES","NO"))</f>
        <v/>
      </c>
      <c r="CO71" s="27" t="str">
        <f t="shared" ca="1" si="40"/>
        <v/>
      </c>
      <c r="CP71" s="44" t="str">
        <f ca="1">IF(CN71="YES",IF(CO71&lt;=VLOOKUP(CA71,'Players Stats'!$C$88:$H$127,6),1,0),"")</f>
        <v/>
      </c>
      <c r="CQ71" s="27" t="str">
        <f t="shared" ca="1" si="41"/>
        <v/>
      </c>
      <c r="CR71" s="44" t="str">
        <f ca="1">IF(AND(CN71="YES",CQ71&lt;&gt;""),IF(CQ71&lt;=VLOOKUP(CA71,'Players Stats'!$C$88:$H$127,6),1,0),"")</f>
        <v/>
      </c>
      <c r="CS71" s="27" t="str">
        <f t="shared" ca="1" si="42"/>
        <v/>
      </c>
      <c r="CT71" s="44" t="str">
        <f ca="1">IF(CS71="","",IF(CS71&lt;=Simulation!$K$7,"YES","NO"))</f>
        <v/>
      </c>
      <c r="CU71" s="27" t="str">
        <f t="shared" ca="1" si="43"/>
        <v/>
      </c>
      <c r="CV71" s="44" t="str">
        <f ca="1">IF(CT71="NO",IF(CU71&lt;=Simulation!$K$9,BX71,BY71),"")</f>
        <v/>
      </c>
      <c r="CX71" s="44" t="str">
        <f t="shared" ca="1" si="44"/>
        <v/>
      </c>
      <c r="CY71" s="6" t="str">
        <f t="shared" ca="1" si="45"/>
        <v/>
      </c>
      <c r="CZ71" s="44" t="str">
        <f t="shared" ca="1" si="46"/>
        <v/>
      </c>
      <c r="DB71" s="44" t="str">
        <f t="shared" ca="1" si="3"/>
        <v/>
      </c>
      <c r="DC71" s="44" t="str">
        <f t="shared" ca="1" si="3"/>
        <v/>
      </c>
      <c r="DD71" s="44" t="str">
        <f t="shared" ca="1" si="3"/>
        <v/>
      </c>
      <c r="DE71" s="44"/>
      <c r="DF71" s="44" t="str">
        <f ca="1">IF(DF70&lt;&gt;"",IF(AND(DF70&lt;60*Simulation!$K$8, DF70+DG71&lt;60*Simulation!$K$8),DF70+DG71,""),"")</f>
        <v/>
      </c>
      <c r="DG71" s="44" t="str">
        <f ca="1">IF(DF70&lt;&gt;"",IF(AND(EF70&lt;&gt;"", DH70=EF70),RANDBETWEEN(Simulation!$N$6,Simulation!$P$6),RANDBETWEEN(Simulation!$N$5,Simulation!$P$5)),"")</f>
        <v/>
      </c>
      <c r="DH71" s="44" t="str">
        <f t="shared" ca="1" si="73"/>
        <v/>
      </c>
      <c r="DI71" s="44" t="str">
        <f t="shared" ca="1" si="47"/>
        <v/>
      </c>
      <c r="DJ71" s="27" t="str">
        <f t="shared" ca="1" si="80"/>
        <v/>
      </c>
      <c r="DK71" s="44" t="str">
        <f t="shared" ca="1" si="49"/>
        <v/>
      </c>
      <c r="DL71" s="44" t="str">
        <f ca="1">IF(DF71&lt;&gt;"",VLOOKUP(DK71,'Players Stats'!$C$88:$D$127,2),"")</f>
        <v/>
      </c>
      <c r="DM71" s="44" t="str">
        <f ca="1">IF(DF71&lt;&gt;"",VLOOKUP(DK71,'Players Stats'!$C$88:$E$127,3),"")</f>
        <v/>
      </c>
      <c r="DN71" s="27" t="str">
        <f t="shared" ca="1" si="50"/>
        <v/>
      </c>
      <c r="DO71" s="44" t="str">
        <f ca="1">IF(DF71&lt;&gt;"",VLOOKUP(Final!DK71-5*(Final!DH71-1),'Players Stats'!$B$136:$J$140,1+DI71),"")</f>
        <v/>
      </c>
      <c r="DP71" s="44" t="str">
        <f t="shared" ca="1" si="74"/>
        <v/>
      </c>
      <c r="DQ71" s="27" t="str">
        <f t="shared" ca="1" si="51"/>
        <v/>
      </c>
      <c r="DR71" s="44" t="str">
        <f ca="1">IF(DF71&lt;&gt;"",IF(DP71="NO",VLOOKUP(DK71,'Players Stats'!$C$88:$I$127,7),""),"")</f>
        <v/>
      </c>
      <c r="DS71" s="44" t="str">
        <f t="shared" ca="1" si="75"/>
        <v/>
      </c>
      <c r="DT71" s="27" t="str">
        <f t="shared" ca="1" si="52"/>
        <v/>
      </c>
      <c r="DU71" s="44" t="str">
        <f ca="1">IF(DP71="NO",VLOOKUP(DK71,'Players Stats'!$C$88:$H$127,7-Final!DS71),"")</f>
        <v/>
      </c>
      <c r="DV71" s="44" t="str">
        <f t="shared" ca="1" si="76"/>
        <v/>
      </c>
      <c r="DW71" s="27" t="str">
        <f t="shared" ca="1" si="53"/>
        <v/>
      </c>
      <c r="DX71" s="44" t="str">
        <f ca="1">IF(DW71="","",IF(DW71&lt;=VLOOKUP(DK71,'Players Stats'!$C$88:$L$127,10),"YES","NO"))</f>
        <v/>
      </c>
      <c r="DY71" s="27" t="str">
        <f t="shared" ca="1" si="54"/>
        <v/>
      </c>
      <c r="DZ71" s="44" t="str">
        <f ca="1">IF(DX71="YES",IF(DY71&lt;=VLOOKUP(DK71,'Players Stats'!$C$88:$H$127,6),1,0),"")</f>
        <v/>
      </c>
      <c r="EA71" s="27" t="str">
        <f t="shared" ca="1" si="55"/>
        <v/>
      </c>
      <c r="EB71" s="44" t="str">
        <f ca="1">IF(AND(DX71="YES",EA71&lt;&gt;""),IF(EA71&lt;=VLOOKUP(DK71,'Players Stats'!$C$88:$H$127,6),1,0),"")</f>
        <v/>
      </c>
      <c r="EC71" s="27" t="str">
        <f t="shared" ca="1" si="56"/>
        <v/>
      </c>
      <c r="ED71" s="44" t="str">
        <f ca="1">IF(EC71="","",IF(EC71&lt;=Simulation!$K$7,"YES","NO"))</f>
        <v/>
      </c>
      <c r="EE71" s="27" t="str">
        <f t="shared" ca="1" si="57"/>
        <v/>
      </c>
      <c r="EF71" s="44" t="str">
        <f ca="1">IF(ED71="NO",IF(EE71&lt;=Simulation!$K$9,DH71,DI71),"")</f>
        <v/>
      </c>
      <c r="EH71" s="44" t="str">
        <f t="shared" ca="1" si="58"/>
        <v/>
      </c>
      <c r="EI71" s="6" t="str">
        <f t="shared" ca="1" si="59"/>
        <v/>
      </c>
      <c r="EJ71" s="44" t="str">
        <f t="shared" ca="1" si="60"/>
        <v/>
      </c>
      <c r="EL71" s="44" t="str">
        <f t="shared" ca="1" si="4"/>
        <v/>
      </c>
      <c r="EM71" s="44" t="str">
        <f t="shared" ca="1" si="4"/>
        <v/>
      </c>
      <c r="EN71" s="44" t="str">
        <f t="shared" ca="1" si="4"/>
        <v/>
      </c>
    </row>
    <row r="72" spans="2:144">
      <c r="B72" s="44" t="str">
        <f ca="1">IF(B71&lt;&gt;"",IF(AND(B71&lt;60*Simulation!$K$8, B71+C72&lt;60*Simulation!$K$8),B71+C72,""),"")</f>
        <v/>
      </c>
      <c r="C72" s="44" t="str">
        <f ca="1">IF(B71&lt;&gt;"",IF(AND(AB71&lt;&gt;"", D71=AB71),RANDBETWEEN(Simulation!$N$6,Simulation!$P$6),RANDBETWEEN(Simulation!$N$5,Simulation!$P$5)),"")</f>
        <v/>
      </c>
      <c r="D72" s="44" t="str">
        <f t="shared" ca="1" si="61"/>
        <v/>
      </c>
      <c r="E72" s="44" t="str">
        <f t="shared" ca="1" si="5"/>
        <v/>
      </c>
      <c r="F72" s="27" t="str">
        <f t="shared" ca="1" si="6"/>
        <v/>
      </c>
      <c r="G72" s="44" t="str">
        <f t="shared" ca="1" si="7"/>
        <v/>
      </c>
      <c r="H72" s="44" t="str">
        <f ca="1">IF(B72&lt;&gt;"",VLOOKUP(G72,'Players Stats'!$C$88:$D$127,2),"")</f>
        <v/>
      </c>
      <c r="I72" s="44" t="str">
        <f ca="1">IF(B72&lt;&gt;"",VLOOKUP(G72,'Players Stats'!$C$88:$E$127,3),"")</f>
        <v/>
      </c>
      <c r="J72" s="27" t="str">
        <f t="shared" ca="1" si="8"/>
        <v/>
      </c>
      <c r="K72" s="44" t="str">
        <f ca="1">IF(B72&lt;&gt;"",VLOOKUP(Final!G72-5*(Final!D72-1),'Players Stats'!$B$136:$J$140,1+E72),"")</f>
        <v/>
      </c>
      <c r="L72" s="44" t="str">
        <f t="shared" ca="1" si="62"/>
        <v/>
      </c>
      <c r="M72" s="27" t="str">
        <f t="shared" ca="1" si="9"/>
        <v/>
      </c>
      <c r="N72" s="44" t="str">
        <f ca="1">IF(B72&lt;&gt;"",IF(L72="NO",VLOOKUP(G72,'Players Stats'!$C$88:$I$127,7),""),"")</f>
        <v/>
      </c>
      <c r="O72" s="44" t="str">
        <f t="shared" ca="1" si="63"/>
        <v/>
      </c>
      <c r="P72" s="27" t="str">
        <f t="shared" ca="1" si="10"/>
        <v/>
      </c>
      <c r="Q72" s="44" t="str">
        <f ca="1">IF(L72="NO",VLOOKUP(G72,'Players Stats'!$C$88:$H$127,7-Final!O72),"")</f>
        <v/>
      </c>
      <c r="R72" s="44" t="str">
        <f t="shared" ca="1" si="64"/>
        <v/>
      </c>
      <c r="S72" s="27" t="str">
        <f t="shared" ca="1" si="11"/>
        <v/>
      </c>
      <c r="T72" s="44" t="str">
        <f ca="1">IF(S72="","",IF(S72&lt;=VLOOKUP(G72,'Players Stats'!$C$88:$L$127,10),"YES","NO"))</f>
        <v/>
      </c>
      <c r="U72" s="27" t="str">
        <f t="shared" ca="1" si="12"/>
        <v/>
      </c>
      <c r="V72" s="44" t="str">
        <f ca="1">IF(T72="YES",IF(U72&lt;=VLOOKUP(G72,'Players Stats'!$C$88:$H$127,6),1,0),"")</f>
        <v/>
      </c>
      <c r="W72" s="27" t="str">
        <f t="shared" ca="1" si="13"/>
        <v/>
      </c>
      <c r="X72" s="44" t="str">
        <f ca="1">IF(AND(T72="YES",W72&lt;&gt;""),IF(W72&lt;=VLOOKUP(G72,'Players Stats'!$C$88:$H$127,6),1,0),"")</f>
        <v/>
      </c>
      <c r="Y72" s="27" t="str">
        <f t="shared" ca="1" si="14"/>
        <v/>
      </c>
      <c r="Z72" s="44" t="str">
        <f ca="1">IF(Y72="","",IF(Y72&lt;=Simulation!$K$7,"YES","NO"))</f>
        <v/>
      </c>
      <c r="AA72" s="27" t="str">
        <f t="shared" ca="1" si="15"/>
        <v/>
      </c>
      <c r="AB72" s="44" t="str">
        <f ca="1">IF(Z72="NO",IF(AA72&lt;=Simulation!$K$9,D72,E72),"")</f>
        <v/>
      </c>
      <c r="AD72" s="44" t="str">
        <f t="shared" ca="1" si="16"/>
        <v/>
      </c>
      <c r="AE72" s="6" t="str">
        <f t="shared" ca="1" si="17"/>
        <v/>
      </c>
      <c r="AF72" s="44" t="str">
        <f t="shared" ca="1" si="18"/>
        <v/>
      </c>
      <c r="AH72" s="44" t="str">
        <f t="shared" ca="1" si="77"/>
        <v/>
      </c>
      <c r="AI72" s="44" t="str">
        <f t="shared" ca="1" si="77"/>
        <v/>
      </c>
      <c r="AJ72" s="44" t="str">
        <f t="shared" ca="1" si="77"/>
        <v/>
      </c>
      <c r="AL72" s="44" t="str">
        <f ca="1">IF(AL71&lt;&gt;"",IF(AND(AL71&lt;60*Simulation!$K$8, AL71+AM72&lt;60*Simulation!$K$8),AL71+AM72,""),"")</f>
        <v/>
      </c>
      <c r="AM72" s="44" t="str">
        <f ca="1">IF(AL71&lt;&gt;"",IF(AND(BL71&lt;&gt;"", AN71=BL71),RANDBETWEEN(Simulation!$N$6,Simulation!$P$6),RANDBETWEEN(Simulation!$N$5,Simulation!$P$5)),"")</f>
        <v/>
      </c>
      <c r="AN72" s="44" t="str">
        <f t="shared" ca="1" si="65"/>
        <v/>
      </c>
      <c r="AO72" s="44" t="str">
        <f t="shared" ca="1" si="19"/>
        <v/>
      </c>
      <c r="AP72" s="27" t="str">
        <f t="shared" ca="1" si="78"/>
        <v/>
      </c>
      <c r="AQ72" s="44" t="str">
        <f t="shared" ca="1" si="21"/>
        <v/>
      </c>
      <c r="AR72" s="44" t="str">
        <f ca="1">IF(AL72&lt;&gt;"",VLOOKUP(AQ72,'Players Stats'!$C$88:$D$127,2),"")</f>
        <v/>
      </c>
      <c r="AS72" s="44" t="str">
        <f ca="1">IF(AL72&lt;&gt;"",VLOOKUP(AQ72,'Players Stats'!$C$88:$E$127,3),"")</f>
        <v/>
      </c>
      <c r="AT72" s="27" t="str">
        <f t="shared" ca="1" si="22"/>
        <v/>
      </c>
      <c r="AU72" s="44" t="str">
        <f ca="1">IF(AL72&lt;&gt;"",VLOOKUP(Final!AQ72-5*(Final!AN72-1),'Players Stats'!$B$136:$J$140,1+AO72),"")</f>
        <v/>
      </c>
      <c r="AV72" s="44" t="str">
        <f t="shared" ca="1" si="66"/>
        <v/>
      </c>
      <c r="AW72" s="27" t="str">
        <f t="shared" ca="1" si="23"/>
        <v/>
      </c>
      <c r="AX72" s="44" t="str">
        <f ca="1">IF(AL72&lt;&gt;"",IF(AV72="NO",VLOOKUP(AQ72,'Players Stats'!$C$88:$I$127,7),""),"")</f>
        <v/>
      </c>
      <c r="AY72" s="44" t="str">
        <f t="shared" ca="1" si="67"/>
        <v/>
      </c>
      <c r="AZ72" s="27" t="str">
        <f t="shared" ca="1" si="24"/>
        <v/>
      </c>
      <c r="BA72" s="44" t="str">
        <f ca="1">IF(AV72="NO",VLOOKUP(AQ72,'Players Stats'!$C$88:$H$127,7-Final!AY72),"")</f>
        <v/>
      </c>
      <c r="BB72" s="44" t="str">
        <f t="shared" ca="1" si="68"/>
        <v/>
      </c>
      <c r="BC72" s="27" t="str">
        <f t="shared" ca="1" si="25"/>
        <v/>
      </c>
      <c r="BD72" s="44" t="str">
        <f ca="1">IF(BC72="","",IF(BC72&lt;=VLOOKUP(AQ72,'Players Stats'!$C$88:$L$127,10),"YES","NO"))</f>
        <v/>
      </c>
      <c r="BE72" s="27" t="str">
        <f t="shared" ca="1" si="26"/>
        <v/>
      </c>
      <c r="BF72" s="44" t="str">
        <f ca="1">IF(BD72="YES",IF(BE72&lt;=VLOOKUP(AQ72,'Players Stats'!$C$88:$H$127,6),1,0),"")</f>
        <v/>
      </c>
      <c r="BG72" s="27" t="str">
        <f t="shared" ca="1" si="27"/>
        <v/>
      </c>
      <c r="BH72" s="44" t="str">
        <f ca="1">IF(AND(BD72="YES",BG72&lt;&gt;""),IF(BG72&lt;=VLOOKUP(AQ72,'Players Stats'!$C$88:$H$127,6),1,0),"")</f>
        <v/>
      </c>
      <c r="BI72" s="27" t="str">
        <f t="shared" ca="1" si="28"/>
        <v/>
      </c>
      <c r="BJ72" s="44" t="str">
        <f ca="1">IF(BI72="","",IF(BI72&lt;=Simulation!$K$7,"YES","NO"))</f>
        <v/>
      </c>
      <c r="BK72" s="27" t="str">
        <f t="shared" ca="1" si="29"/>
        <v/>
      </c>
      <c r="BL72" s="44" t="str">
        <f ca="1">IF(BJ72="NO",IF(BK72&lt;=Simulation!$K$9,AN72,AO72),"")</f>
        <v/>
      </c>
      <c r="BN72" s="44" t="str">
        <f t="shared" ca="1" si="30"/>
        <v/>
      </c>
      <c r="BO72" s="6" t="str">
        <f t="shared" ca="1" si="31"/>
        <v/>
      </c>
      <c r="BP72" s="44" t="str">
        <f t="shared" ca="1" si="32"/>
        <v/>
      </c>
      <c r="BR72" s="44" t="str">
        <f t="shared" ca="1" si="2"/>
        <v/>
      </c>
      <c r="BS72" s="44" t="str">
        <f t="shared" ca="1" si="2"/>
        <v/>
      </c>
      <c r="BT72" s="44" t="str">
        <f t="shared" ca="1" si="2"/>
        <v/>
      </c>
      <c r="BU72" s="44"/>
      <c r="BV72" s="44" t="str">
        <f ca="1">IF(BV71&lt;&gt;"",IF(AND(BV71&lt;60*Simulation!$K$8, BV71+BW72&lt;60*Simulation!$K$8),BV71+BW72,""),"")</f>
        <v/>
      </c>
      <c r="BW72" s="44" t="str">
        <f ca="1">IF(BV71&lt;&gt;"",IF(AND(CV71&lt;&gt;"", BX71=CV71),RANDBETWEEN(Simulation!$N$6,Simulation!$P$6),RANDBETWEEN(Simulation!$N$5,Simulation!$P$5)),"")</f>
        <v/>
      </c>
      <c r="BX72" s="44" t="str">
        <f t="shared" ca="1" si="69"/>
        <v/>
      </c>
      <c r="BY72" s="44" t="str">
        <f t="shared" ca="1" si="33"/>
        <v/>
      </c>
      <c r="BZ72" s="27" t="str">
        <f t="shared" ca="1" si="79"/>
        <v/>
      </c>
      <c r="CA72" s="44" t="str">
        <f t="shared" ca="1" si="35"/>
        <v/>
      </c>
      <c r="CB72" s="44" t="str">
        <f ca="1">IF(BV72&lt;&gt;"",VLOOKUP(CA72,'Players Stats'!$C$88:$D$127,2),"")</f>
        <v/>
      </c>
      <c r="CC72" s="44" t="str">
        <f ca="1">IF(BV72&lt;&gt;"",VLOOKUP(CA72,'Players Stats'!$C$88:$E$127,3),"")</f>
        <v/>
      </c>
      <c r="CD72" s="27" t="str">
        <f t="shared" ca="1" si="36"/>
        <v/>
      </c>
      <c r="CE72" s="44" t="str">
        <f ca="1">IF(BV72&lt;&gt;"",VLOOKUP(Final!CA72-5*(Final!BX72-1),'Players Stats'!$B$136:$J$140,1+BY72),"")</f>
        <v/>
      </c>
      <c r="CF72" s="44" t="str">
        <f t="shared" ca="1" si="70"/>
        <v/>
      </c>
      <c r="CG72" s="27" t="str">
        <f t="shared" ca="1" si="37"/>
        <v/>
      </c>
      <c r="CH72" s="44" t="str">
        <f ca="1">IF(BV72&lt;&gt;"",IF(CF72="NO",VLOOKUP(CA72,'Players Stats'!$C$88:$I$127,7),""),"")</f>
        <v/>
      </c>
      <c r="CI72" s="44" t="str">
        <f t="shared" ca="1" si="71"/>
        <v/>
      </c>
      <c r="CJ72" s="27" t="str">
        <f t="shared" ca="1" si="38"/>
        <v/>
      </c>
      <c r="CK72" s="44" t="str">
        <f ca="1">IF(CF72="NO",VLOOKUP(CA72,'Players Stats'!$C$88:$H$127,7-Final!CI72),"")</f>
        <v/>
      </c>
      <c r="CL72" s="44" t="str">
        <f t="shared" ca="1" si="72"/>
        <v/>
      </c>
      <c r="CM72" s="27" t="str">
        <f t="shared" ca="1" si="39"/>
        <v/>
      </c>
      <c r="CN72" s="44" t="str">
        <f ca="1">IF(CM72="","",IF(CM72&lt;=VLOOKUP(CA72,'Players Stats'!$C$88:$L$127,10),"YES","NO"))</f>
        <v/>
      </c>
      <c r="CO72" s="27" t="str">
        <f t="shared" ca="1" si="40"/>
        <v/>
      </c>
      <c r="CP72" s="44" t="str">
        <f ca="1">IF(CN72="YES",IF(CO72&lt;=VLOOKUP(CA72,'Players Stats'!$C$88:$H$127,6),1,0),"")</f>
        <v/>
      </c>
      <c r="CQ72" s="27" t="str">
        <f t="shared" ca="1" si="41"/>
        <v/>
      </c>
      <c r="CR72" s="44" t="str">
        <f ca="1">IF(AND(CN72="YES",CQ72&lt;&gt;""),IF(CQ72&lt;=VLOOKUP(CA72,'Players Stats'!$C$88:$H$127,6),1,0),"")</f>
        <v/>
      </c>
      <c r="CS72" s="27" t="str">
        <f t="shared" ca="1" si="42"/>
        <v/>
      </c>
      <c r="CT72" s="44" t="str">
        <f ca="1">IF(CS72="","",IF(CS72&lt;=Simulation!$K$7,"YES","NO"))</f>
        <v/>
      </c>
      <c r="CU72" s="27" t="str">
        <f t="shared" ca="1" si="43"/>
        <v/>
      </c>
      <c r="CV72" s="44" t="str">
        <f ca="1">IF(CT72="NO",IF(CU72&lt;=Simulation!$K$9,BX72,BY72),"")</f>
        <v/>
      </c>
      <c r="CX72" s="44" t="str">
        <f t="shared" ca="1" si="44"/>
        <v/>
      </c>
      <c r="CY72" s="6" t="str">
        <f t="shared" ca="1" si="45"/>
        <v/>
      </c>
      <c r="CZ72" s="44" t="str">
        <f t="shared" ca="1" si="46"/>
        <v/>
      </c>
      <c r="DB72" s="44" t="str">
        <f t="shared" ca="1" si="3"/>
        <v/>
      </c>
      <c r="DC72" s="44" t="str">
        <f t="shared" ca="1" si="3"/>
        <v/>
      </c>
      <c r="DD72" s="44" t="str">
        <f t="shared" ca="1" si="3"/>
        <v/>
      </c>
      <c r="DE72" s="44"/>
      <c r="DF72" s="44" t="str">
        <f ca="1">IF(DF71&lt;&gt;"",IF(AND(DF71&lt;60*Simulation!$K$8, DF71+DG72&lt;60*Simulation!$K$8),DF71+DG72,""),"")</f>
        <v/>
      </c>
      <c r="DG72" s="44" t="str">
        <f ca="1">IF(DF71&lt;&gt;"",IF(AND(EF71&lt;&gt;"", DH71=EF71),RANDBETWEEN(Simulation!$N$6,Simulation!$P$6),RANDBETWEEN(Simulation!$N$5,Simulation!$P$5)),"")</f>
        <v/>
      </c>
      <c r="DH72" s="44" t="str">
        <f t="shared" ca="1" si="73"/>
        <v/>
      </c>
      <c r="DI72" s="44" t="str">
        <f t="shared" ca="1" si="47"/>
        <v/>
      </c>
      <c r="DJ72" s="27" t="str">
        <f t="shared" ca="1" si="80"/>
        <v/>
      </c>
      <c r="DK72" s="44" t="str">
        <f t="shared" ca="1" si="49"/>
        <v/>
      </c>
      <c r="DL72" s="44" t="str">
        <f ca="1">IF(DF72&lt;&gt;"",VLOOKUP(DK72,'Players Stats'!$C$88:$D$127,2),"")</f>
        <v/>
      </c>
      <c r="DM72" s="44" t="str">
        <f ca="1">IF(DF72&lt;&gt;"",VLOOKUP(DK72,'Players Stats'!$C$88:$E$127,3),"")</f>
        <v/>
      </c>
      <c r="DN72" s="27" t="str">
        <f t="shared" ca="1" si="50"/>
        <v/>
      </c>
      <c r="DO72" s="44" t="str">
        <f ca="1">IF(DF72&lt;&gt;"",VLOOKUP(Final!DK72-5*(Final!DH72-1),'Players Stats'!$B$136:$J$140,1+DI72),"")</f>
        <v/>
      </c>
      <c r="DP72" s="44" t="str">
        <f t="shared" ca="1" si="74"/>
        <v/>
      </c>
      <c r="DQ72" s="27" t="str">
        <f t="shared" ca="1" si="51"/>
        <v/>
      </c>
      <c r="DR72" s="44" t="str">
        <f ca="1">IF(DF72&lt;&gt;"",IF(DP72="NO",VLOOKUP(DK72,'Players Stats'!$C$88:$I$127,7),""),"")</f>
        <v/>
      </c>
      <c r="DS72" s="44" t="str">
        <f t="shared" ca="1" si="75"/>
        <v/>
      </c>
      <c r="DT72" s="27" t="str">
        <f t="shared" ca="1" si="52"/>
        <v/>
      </c>
      <c r="DU72" s="44" t="str">
        <f ca="1">IF(DP72="NO",VLOOKUP(DK72,'Players Stats'!$C$88:$H$127,7-Final!DS72),"")</f>
        <v/>
      </c>
      <c r="DV72" s="44" t="str">
        <f t="shared" ca="1" si="76"/>
        <v/>
      </c>
      <c r="DW72" s="27" t="str">
        <f t="shared" ca="1" si="53"/>
        <v/>
      </c>
      <c r="DX72" s="44" t="str">
        <f ca="1">IF(DW72="","",IF(DW72&lt;=VLOOKUP(DK72,'Players Stats'!$C$88:$L$127,10),"YES","NO"))</f>
        <v/>
      </c>
      <c r="DY72" s="27" t="str">
        <f t="shared" ca="1" si="54"/>
        <v/>
      </c>
      <c r="DZ72" s="44" t="str">
        <f ca="1">IF(DX72="YES",IF(DY72&lt;=VLOOKUP(DK72,'Players Stats'!$C$88:$H$127,6),1,0),"")</f>
        <v/>
      </c>
      <c r="EA72" s="27" t="str">
        <f t="shared" ca="1" si="55"/>
        <v/>
      </c>
      <c r="EB72" s="44" t="str">
        <f ca="1">IF(AND(DX72="YES",EA72&lt;&gt;""),IF(EA72&lt;=VLOOKUP(DK72,'Players Stats'!$C$88:$H$127,6),1,0),"")</f>
        <v/>
      </c>
      <c r="EC72" s="27" t="str">
        <f t="shared" ca="1" si="56"/>
        <v/>
      </c>
      <c r="ED72" s="44" t="str">
        <f ca="1">IF(EC72="","",IF(EC72&lt;=Simulation!$K$7,"YES","NO"))</f>
        <v/>
      </c>
      <c r="EE72" s="27" t="str">
        <f t="shared" ca="1" si="57"/>
        <v/>
      </c>
      <c r="EF72" s="44" t="str">
        <f ca="1">IF(ED72="NO",IF(EE72&lt;=Simulation!$K$9,DH72,DI72),"")</f>
        <v/>
      </c>
      <c r="EH72" s="44" t="str">
        <f t="shared" ca="1" si="58"/>
        <v/>
      </c>
      <c r="EI72" s="6" t="str">
        <f t="shared" ca="1" si="59"/>
        <v/>
      </c>
      <c r="EJ72" s="44" t="str">
        <f t="shared" ca="1" si="60"/>
        <v/>
      </c>
      <c r="EL72" s="44" t="str">
        <f t="shared" ca="1" si="4"/>
        <v/>
      </c>
      <c r="EM72" s="44" t="str">
        <f t="shared" ca="1" si="4"/>
        <v/>
      </c>
      <c r="EN72" s="44" t="str">
        <f t="shared" ca="1" si="4"/>
        <v/>
      </c>
    </row>
    <row r="73" spans="2:144">
      <c r="B73" s="44" t="str">
        <f ca="1">IF(B72&lt;&gt;"",IF(AND(B72&lt;60*Simulation!$K$8, B72+C73&lt;60*Simulation!$K$8),B72+C73,""),"")</f>
        <v/>
      </c>
      <c r="C73" s="44" t="str">
        <f ca="1">IF(B72&lt;&gt;"",IF(AND(AB72&lt;&gt;"", D72=AB72),RANDBETWEEN(Simulation!$N$6,Simulation!$P$6),RANDBETWEEN(Simulation!$N$5,Simulation!$P$5)),"")</f>
        <v/>
      </c>
      <c r="D73" s="44" t="str">
        <f t="shared" ca="1" si="61"/>
        <v/>
      </c>
      <c r="E73" s="44" t="str">
        <f t="shared" ca="1" si="5"/>
        <v/>
      </c>
      <c r="F73" s="27" t="str">
        <f t="shared" ca="1" si="6"/>
        <v/>
      </c>
      <c r="G73" s="44" t="str">
        <f t="shared" ca="1" si="7"/>
        <v/>
      </c>
      <c r="H73" s="44" t="str">
        <f ca="1">IF(B73&lt;&gt;"",VLOOKUP(G73,'Players Stats'!$C$88:$D$127,2),"")</f>
        <v/>
      </c>
      <c r="I73" s="44" t="str">
        <f ca="1">IF(B73&lt;&gt;"",VLOOKUP(G73,'Players Stats'!$C$88:$E$127,3),"")</f>
        <v/>
      </c>
      <c r="J73" s="27" t="str">
        <f t="shared" ca="1" si="8"/>
        <v/>
      </c>
      <c r="K73" s="44" t="str">
        <f ca="1">IF(B73&lt;&gt;"",VLOOKUP(Final!G73-5*(Final!D73-1),'Players Stats'!$B$136:$J$140,1+E73),"")</f>
        <v/>
      </c>
      <c r="L73" s="44" t="str">
        <f t="shared" ca="1" si="62"/>
        <v/>
      </c>
      <c r="M73" s="27" t="str">
        <f t="shared" ca="1" si="9"/>
        <v/>
      </c>
      <c r="N73" s="44" t="str">
        <f ca="1">IF(B73&lt;&gt;"",IF(L73="NO",VLOOKUP(G73,'Players Stats'!$C$88:$I$127,7),""),"")</f>
        <v/>
      </c>
      <c r="O73" s="44" t="str">
        <f t="shared" ca="1" si="63"/>
        <v/>
      </c>
      <c r="P73" s="27" t="str">
        <f t="shared" ca="1" si="10"/>
        <v/>
      </c>
      <c r="Q73" s="44" t="str">
        <f ca="1">IF(L73="NO",VLOOKUP(G73,'Players Stats'!$C$88:$H$127,7-Final!O73),"")</f>
        <v/>
      </c>
      <c r="R73" s="44" t="str">
        <f t="shared" ca="1" si="64"/>
        <v/>
      </c>
      <c r="S73" s="27" t="str">
        <f t="shared" ca="1" si="11"/>
        <v/>
      </c>
      <c r="T73" s="44" t="str">
        <f ca="1">IF(S73="","",IF(S73&lt;=VLOOKUP(G73,'Players Stats'!$C$88:$L$127,10),"YES","NO"))</f>
        <v/>
      </c>
      <c r="U73" s="27" t="str">
        <f t="shared" ca="1" si="12"/>
        <v/>
      </c>
      <c r="V73" s="44" t="str">
        <f ca="1">IF(T73="YES",IF(U73&lt;=VLOOKUP(G73,'Players Stats'!$C$88:$H$127,6),1,0),"")</f>
        <v/>
      </c>
      <c r="W73" s="27" t="str">
        <f t="shared" ca="1" si="13"/>
        <v/>
      </c>
      <c r="X73" s="44" t="str">
        <f ca="1">IF(AND(T73="YES",W73&lt;&gt;""),IF(W73&lt;=VLOOKUP(G73,'Players Stats'!$C$88:$H$127,6),1,0),"")</f>
        <v/>
      </c>
      <c r="Y73" s="27" t="str">
        <f t="shared" ca="1" si="14"/>
        <v/>
      </c>
      <c r="Z73" s="44" t="str">
        <f ca="1">IF(Y73="","",IF(Y73&lt;=Simulation!$K$7,"YES","NO"))</f>
        <v/>
      </c>
      <c r="AA73" s="27" t="str">
        <f t="shared" ca="1" si="15"/>
        <v/>
      </c>
      <c r="AB73" s="44" t="str">
        <f ca="1">IF(Z73="NO",IF(AA73&lt;=Simulation!$K$9,D73,E73),"")</f>
        <v/>
      </c>
      <c r="AD73" s="44" t="str">
        <f t="shared" ca="1" si="16"/>
        <v/>
      </c>
      <c r="AE73" s="6" t="str">
        <f t="shared" ca="1" si="17"/>
        <v/>
      </c>
      <c r="AF73" s="44" t="str">
        <f t="shared" ca="1" si="18"/>
        <v/>
      </c>
      <c r="AH73" s="44" t="str">
        <f t="shared" ca="1" si="77"/>
        <v/>
      </c>
      <c r="AI73" s="44" t="str">
        <f t="shared" ca="1" si="77"/>
        <v/>
      </c>
      <c r="AJ73" s="44" t="str">
        <f t="shared" ca="1" si="77"/>
        <v/>
      </c>
      <c r="AL73" s="44" t="str">
        <f ca="1">IF(AL72&lt;&gt;"",IF(AND(AL72&lt;60*Simulation!$K$8, AL72+AM73&lt;60*Simulation!$K$8),AL72+AM73,""),"")</f>
        <v/>
      </c>
      <c r="AM73" s="44" t="str">
        <f ca="1">IF(AL72&lt;&gt;"",IF(AND(BL72&lt;&gt;"", AN72=BL72),RANDBETWEEN(Simulation!$N$6,Simulation!$P$6),RANDBETWEEN(Simulation!$N$5,Simulation!$P$5)),"")</f>
        <v/>
      </c>
      <c r="AN73" s="44" t="str">
        <f t="shared" ca="1" si="65"/>
        <v/>
      </c>
      <c r="AO73" s="44" t="str">
        <f t="shared" ca="1" si="19"/>
        <v/>
      </c>
      <c r="AP73" s="27" t="str">
        <f t="shared" ca="1" si="78"/>
        <v/>
      </c>
      <c r="AQ73" s="44" t="str">
        <f t="shared" ca="1" si="21"/>
        <v/>
      </c>
      <c r="AR73" s="44" t="str">
        <f ca="1">IF(AL73&lt;&gt;"",VLOOKUP(AQ73,'Players Stats'!$C$88:$D$127,2),"")</f>
        <v/>
      </c>
      <c r="AS73" s="44" t="str">
        <f ca="1">IF(AL73&lt;&gt;"",VLOOKUP(AQ73,'Players Stats'!$C$88:$E$127,3),"")</f>
        <v/>
      </c>
      <c r="AT73" s="27" t="str">
        <f t="shared" ca="1" si="22"/>
        <v/>
      </c>
      <c r="AU73" s="44" t="str">
        <f ca="1">IF(AL73&lt;&gt;"",VLOOKUP(Final!AQ73-5*(Final!AN73-1),'Players Stats'!$B$136:$J$140,1+AO73),"")</f>
        <v/>
      </c>
      <c r="AV73" s="44" t="str">
        <f t="shared" ca="1" si="66"/>
        <v/>
      </c>
      <c r="AW73" s="27" t="str">
        <f t="shared" ca="1" si="23"/>
        <v/>
      </c>
      <c r="AX73" s="44" t="str">
        <f ca="1">IF(AL73&lt;&gt;"",IF(AV73="NO",VLOOKUP(AQ73,'Players Stats'!$C$88:$I$127,7),""),"")</f>
        <v/>
      </c>
      <c r="AY73" s="44" t="str">
        <f t="shared" ca="1" si="67"/>
        <v/>
      </c>
      <c r="AZ73" s="27" t="str">
        <f t="shared" ca="1" si="24"/>
        <v/>
      </c>
      <c r="BA73" s="44" t="str">
        <f ca="1">IF(AV73="NO",VLOOKUP(AQ73,'Players Stats'!$C$88:$H$127,7-Final!AY73),"")</f>
        <v/>
      </c>
      <c r="BB73" s="44" t="str">
        <f t="shared" ca="1" si="68"/>
        <v/>
      </c>
      <c r="BC73" s="27" t="str">
        <f t="shared" ca="1" si="25"/>
        <v/>
      </c>
      <c r="BD73" s="44" t="str">
        <f ca="1">IF(BC73="","",IF(BC73&lt;=VLOOKUP(AQ73,'Players Stats'!$C$88:$L$127,10),"YES","NO"))</f>
        <v/>
      </c>
      <c r="BE73" s="27" t="str">
        <f t="shared" ca="1" si="26"/>
        <v/>
      </c>
      <c r="BF73" s="44" t="str">
        <f ca="1">IF(BD73="YES",IF(BE73&lt;=VLOOKUP(AQ73,'Players Stats'!$C$88:$H$127,6),1,0),"")</f>
        <v/>
      </c>
      <c r="BG73" s="27" t="str">
        <f t="shared" ca="1" si="27"/>
        <v/>
      </c>
      <c r="BH73" s="44" t="str">
        <f ca="1">IF(AND(BD73="YES",BG73&lt;&gt;""),IF(BG73&lt;=VLOOKUP(AQ73,'Players Stats'!$C$88:$H$127,6),1,0),"")</f>
        <v/>
      </c>
      <c r="BI73" s="27" t="str">
        <f t="shared" ca="1" si="28"/>
        <v/>
      </c>
      <c r="BJ73" s="44" t="str">
        <f ca="1">IF(BI73="","",IF(BI73&lt;=Simulation!$K$7,"YES","NO"))</f>
        <v/>
      </c>
      <c r="BK73" s="27" t="str">
        <f t="shared" ca="1" si="29"/>
        <v/>
      </c>
      <c r="BL73" s="44" t="str">
        <f ca="1">IF(BJ73="NO",IF(BK73&lt;=Simulation!$K$9,AN73,AO73),"")</f>
        <v/>
      </c>
      <c r="BN73" s="44" t="str">
        <f t="shared" ca="1" si="30"/>
        <v/>
      </c>
      <c r="BO73" s="6" t="str">
        <f t="shared" ca="1" si="31"/>
        <v/>
      </c>
      <c r="BP73" s="44" t="str">
        <f t="shared" ca="1" si="32"/>
        <v/>
      </c>
      <c r="BR73" s="44" t="str">
        <f t="shared" ca="1" si="2"/>
        <v/>
      </c>
      <c r="BS73" s="44" t="str">
        <f t="shared" ca="1" si="2"/>
        <v/>
      </c>
      <c r="BT73" s="44" t="str">
        <f t="shared" ca="1" si="2"/>
        <v/>
      </c>
      <c r="BU73" s="44"/>
      <c r="BV73" s="44" t="str">
        <f ca="1">IF(BV72&lt;&gt;"",IF(AND(BV72&lt;60*Simulation!$K$8, BV72+BW73&lt;60*Simulation!$K$8),BV72+BW73,""),"")</f>
        <v/>
      </c>
      <c r="BW73" s="44" t="str">
        <f ca="1">IF(BV72&lt;&gt;"",IF(AND(CV72&lt;&gt;"", BX72=CV72),RANDBETWEEN(Simulation!$N$6,Simulation!$P$6),RANDBETWEEN(Simulation!$N$5,Simulation!$P$5)),"")</f>
        <v/>
      </c>
      <c r="BX73" s="44" t="str">
        <f t="shared" ca="1" si="69"/>
        <v/>
      </c>
      <c r="BY73" s="44" t="str">
        <f t="shared" ca="1" si="33"/>
        <v/>
      </c>
      <c r="BZ73" s="27" t="str">
        <f t="shared" ca="1" si="79"/>
        <v/>
      </c>
      <c r="CA73" s="44" t="str">
        <f t="shared" ca="1" si="35"/>
        <v/>
      </c>
      <c r="CB73" s="44" t="str">
        <f ca="1">IF(BV73&lt;&gt;"",VLOOKUP(CA73,'Players Stats'!$C$88:$D$127,2),"")</f>
        <v/>
      </c>
      <c r="CC73" s="44" t="str">
        <f ca="1">IF(BV73&lt;&gt;"",VLOOKUP(CA73,'Players Stats'!$C$88:$E$127,3),"")</f>
        <v/>
      </c>
      <c r="CD73" s="27" t="str">
        <f t="shared" ca="1" si="36"/>
        <v/>
      </c>
      <c r="CE73" s="44" t="str">
        <f ca="1">IF(BV73&lt;&gt;"",VLOOKUP(Final!CA73-5*(Final!BX73-1),'Players Stats'!$B$136:$J$140,1+BY73),"")</f>
        <v/>
      </c>
      <c r="CF73" s="44" t="str">
        <f t="shared" ca="1" si="70"/>
        <v/>
      </c>
      <c r="CG73" s="27" t="str">
        <f t="shared" ca="1" si="37"/>
        <v/>
      </c>
      <c r="CH73" s="44" t="str">
        <f ca="1">IF(BV73&lt;&gt;"",IF(CF73="NO",VLOOKUP(CA73,'Players Stats'!$C$88:$I$127,7),""),"")</f>
        <v/>
      </c>
      <c r="CI73" s="44" t="str">
        <f t="shared" ca="1" si="71"/>
        <v/>
      </c>
      <c r="CJ73" s="27" t="str">
        <f t="shared" ca="1" si="38"/>
        <v/>
      </c>
      <c r="CK73" s="44" t="str">
        <f ca="1">IF(CF73="NO",VLOOKUP(CA73,'Players Stats'!$C$88:$H$127,7-Final!CI73),"")</f>
        <v/>
      </c>
      <c r="CL73" s="44" t="str">
        <f t="shared" ca="1" si="72"/>
        <v/>
      </c>
      <c r="CM73" s="27" t="str">
        <f t="shared" ca="1" si="39"/>
        <v/>
      </c>
      <c r="CN73" s="44" t="str">
        <f ca="1">IF(CM73="","",IF(CM73&lt;=VLOOKUP(CA73,'Players Stats'!$C$88:$L$127,10),"YES","NO"))</f>
        <v/>
      </c>
      <c r="CO73" s="27" t="str">
        <f t="shared" ca="1" si="40"/>
        <v/>
      </c>
      <c r="CP73" s="44" t="str">
        <f ca="1">IF(CN73="YES",IF(CO73&lt;=VLOOKUP(CA73,'Players Stats'!$C$88:$H$127,6),1,0),"")</f>
        <v/>
      </c>
      <c r="CQ73" s="27" t="str">
        <f t="shared" ca="1" si="41"/>
        <v/>
      </c>
      <c r="CR73" s="44" t="str">
        <f ca="1">IF(AND(CN73="YES",CQ73&lt;&gt;""),IF(CQ73&lt;=VLOOKUP(CA73,'Players Stats'!$C$88:$H$127,6),1,0),"")</f>
        <v/>
      </c>
      <c r="CS73" s="27" t="str">
        <f t="shared" ca="1" si="42"/>
        <v/>
      </c>
      <c r="CT73" s="44" t="str">
        <f ca="1">IF(CS73="","",IF(CS73&lt;=Simulation!$K$7,"YES","NO"))</f>
        <v/>
      </c>
      <c r="CU73" s="27" t="str">
        <f t="shared" ca="1" si="43"/>
        <v/>
      </c>
      <c r="CV73" s="44" t="str">
        <f ca="1">IF(CT73="NO",IF(CU73&lt;=Simulation!$K$9,BX73,BY73),"")</f>
        <v/>
      </c>
      <c r="CX73" s="44" t="str">
        <f t="shared" ca="1" si="44"/>
        <v/>
      </c>
      <c r="CY73" s="6" t="str">
        <f t="shared" ca="1" si="45"/>
        <v/>
      </c>
      <c r="CZ73" s="44" t="str">
        <f t="shared" ca="1" si="46"/>
        <v/>
      </c>
      <c r="DB73" s="44" t="str">
        <f t="shared" ca="1" si="3"/>
        <v/>
      </c>
      <c r="DC73" s="44" t="str">
        <f t="shared" ca="1" si="3"/>
        <v/>
      </c>
      <c r="DD73" s="44" t="str">
        <f t="shared" ca="1" si="3"/>
        <v/>
      </c>
      <c r="DE73" s="44"/>
      <c r="DF73" s="44" t="str">
        <f ca="1">IF(DF72&lt;&gt;"",IF(AND(DF72&lt;60*Simulation!$K$8, DF72+DG73&lt;60*Simulation!$K$8),DF72+DG73,""),"")</f>
        <v/>
      </c>
      <c r="DG73" s="44" t="str">
        <f ca="1">IF(DF72&lt;&gt;"",IF(AND(EF72&lt;&gt;"", DH72=EF72),RANDBETWEEN(Simulation!$N$6,Simulation!$P$6),RANDBETWEEN(Simulation!$N$5,Simulation!$P$5)),"")</f>
        <v/>
      </c>
      <c r="DH73" s="44" t="str">
        <f t="shared" ca="1" si="73"/>
        <v/>
      </c>
      <c r="DI73" s="44" t="str">
        <f t="shared" ca="1" si="47"/>
        <v/>
      </c>
      <c r="DJ73" s="27" t="str">
        <f t="shared" ca="1" si="80"/>
        <v/>
      </c>
      <c r="DK73" s="44" t="str">
        <f t="shared" ca="1" si="49"/>
        <v/>
      </c>
      <c r="DL73" s="44" t="str">
        <f ca="1">IF(DF73&lt;&gt;"",VLOOKUP(DK73,'Players Stats'!$C$88:$D$127,2),"")</f>
        <v/>
      </c>
      <c r="DM73" s="44" t="str">
        <f ca="1">IF(DF73&lt;&gt;"",VLOOKUP(DK73,'Players Stats'!$C$88:$E$127,3),"")</f>
        <v/>
      </c>
      <c r="DN73" s="27" t="str">
        <f t="shared" ca="1" si="50"/>
        <v/>
      </c>
      <c r="DO73" s="44" t="str">
        <f ca="1">IF(DF73&lt;&gt;"",VLOOKUP(Final!DK73-5*(Final!DH73-1),'Players Stats'!$B$136:$J$140,1+DI73),"")</f>
        <v/>
      </c>
      <c r="DP73" s="44" t="str">
        <f t="shared" ca="1" si="74"/>
        <v/>
      </c>
      <c r="DQ73" s="27" t="str">
        <f t="shared" ca="1" si="51"/>
        <v/>
      </c>
      <c r="DR73" s="44" t="str">
        <f ca="1">IF(DF73&lt;&gt;"",IF(DP73="NO",VLOOKUP(DK73,'Players Stats'!$C$88:$I$127,7),""),"")</f>
        <v/>
      </c>
      <c r="DS73" s="44" t="str">
        <f t="shared" ca="1" si="75"/>
        <v/>
      </c>
      <c r="DT73" s="27" t="str">
        <f t="shared" ca="1" si="52"/>
        <v/>
      </c>
      <c r="DU73" s="44" t="str">
        <f ca="1">IF(DP73="NO",VLOOKUP(DK73,'Players Stats'!$C$88:$H$127,7-Final!DS73),"")</f>
        <v/>
      </c>
      <c r="DV73" s="44" t="str">
        <f t="shared" ca="1" si="76"/>
        <v/>
      </c>
      <c r="DW73" s="27" t="str">
        <f t="shared" ca="1" si="53"/>
        <v/>
      </c>
      <c r="DX73" s="44" t="str">
        <f ca="1">IF(DW73="","",IF(DW73&lt;=VLOOKUP(DK73,'Players Stats'!$C$88:$L$127,10),"YES","NO"))</f>
        <v/>
      </c>
      <c r="DY73" s="27" t="str">
        <f t="shared" ca="1" si="54"/>
        <v/>
      </c>
      <c r="DZ73" s="44" t="str">
        <f ca="1">IF(DX73="YES",IF(DY73&lt;=VLOOKUP(DK73,'Players Stats'!$C$88:$H$127,6),1,0),"")</f>
        <v/>
      </c>
      <c r="EA73" s="27" t="str">
        <f t="shared" ca="1" si="55"/>
        <v/>
      </c>
      <c r="EB73" s="44" t="str">
        <f ca="1">IF(AND(DX73="YES",EA73&lt;&gt;""),IF(EA73&lt;=VLOOKUP(DK73,'Players Stats'!$C$88:$H$127,6),1,0),"")</f>
        <v/>
      </c>
      <c r="EC73" s="27" t="str">
        <f t="shared" ca="1" si="56"/>
        <v/>
      </c>
      <c r="ED73" s="44" t="str">
        <f ca="1">IF(EC73="","",IF(EC73&lt;=Simulation!$K$7,"YES","NO"))</f>
        <v/>
      </c>
      <c r="EE73" s="27" t="str">
        <f t="shared" ca="1" si="57"/>
        <v/>
      </c>
      <c r="EF73" s="44" t="str">
        <f ca="1">IF(ED73="NO",IF(EE73&lt;=Simulation!$K$9,DH73,DI73),"")</f>
        <v/>
      </c>
      <c r="EH73" s="44" t="str">
        <f t="shared" ca="1" si="58"/>
        <v/>
      </c>
      <c r="EI73" s="6" t="str">
        <f t="shared" ca="1" si="59"/>
        <v/>
      </c>
      <c r="EJ73" s="44" t="str">
        <f t="shared" ca="1" si="60"/>
        <v/>
      </c>
      <c r="EL73" s="44" t="str">
        <f t="shared" ca="1" si="4"/>
        <v/>
      </c>
      <c r="EM73" s="44" t="str">
        <f t="shared" ca="1" si="4"/>
        <v/>
      </c>
      <c r="EN73" s="44" t="str">
        <f t="shared" ca="1" si="4"/>
        <v/>
      </c>
    </row>
    <row r="74" spans="2:144">
      <c r="B74" s="44" t="str">
        <f ca="1">IF(B73&lt;&gt;"",IF(AND(B73&lt;60*Simulation!$K$8, B73+C74&lt;60*Simulation!$K$8),B73+C74,""),"")</f>
        <v/>
      </c>
      <c r="C74" s="44" t="str">
        <f ca="1">IF(B73&lt;&gt;"",IF(AND(AB73&lt;&gt;"", D73=AB73),RANDBETWEEN(Simulation!$N$6,Simulation!$P$6),RANDBETWEEN(Simulation!$N$5,Simulation!$P$5)),"")</f>
        <v/>
      </c>
      <c r="D74" s="44" t="str">
        <f t="shared" ca="1" si="61"/>
        <v/>
      </c>
      <c r="E74" s="44" t="str">
        <f t="shared" ca="1" si="5"/>
        <v/>
      </c>
      <c r="F74" s="27" t="str">
        <f t="shared" ca="1" si="6"/>
        <v/>
      </c>
      <c r="G74" s="44" t="str">
        <f t="shared" ca="1" si="7"/>
        <v/>
      </c>
      <c r="H74" s="44" t="str">
        <f ca="1">IF(B74&lt;&gt;"",VLOOKUP(G74,'Players Stats'!$C$88:$D$127,2),"")</f>
        <v/>
      </c>
      <c r="I74" s="44" t="str">
        <f ca="1">IF(B74&lt;&gt;"",VLOOKUP(G74,'Players Stats'!$C$88:$E$127,3),"")</f>
        <v/>
      </c>
      <c r="J74" s="27" t="str">
        <f t="shared" ca="1" si="8"/>
        <v/>
      </c>
      <c r="K74" s="44" t="str">
        <f ca="1">IF(B74&lt;&gt;"",VLOOKUP(Final!G74-5*(Final!D74-1),'Players Stats'!$B$136:$J$140,1+E74),"")</f>
        <v/>
      </c>
      <c r="L74" s="44" t="str">
        <f t="shared" ca="1" si="62"/>
        <v/>
      </c>
      <c r="M74" s="27" t="str">
        <f t="shared" ca="1" si="9"/>
        <v/>
      </c>
      <c r="N74" s="44" t="str">
        <f ca="1">IF(B74&lt;&gt;"",IF(L74="NO",VLOOKUP(G74,'Players Stats'!$C$88:$I$127,7),""),"")</f>
        <v/>
      </c>
      <c r="O74" s="44" t="str">
        <f t="shared" ca="1" si="63"/>
        <v/>
      </c>
      <c r="P74" s="27" t="str">
        <f t="shared" ca="1" si="10"/>
        <v/>
      </c>
      <c r="Q74" s="44" t="str">
        <f ca="1">IF(L74="NO",VLOOKUP(G74,'Players Stats'!$C$88:$H$127,7-Final!O74),"")</f>
        <v/>
      </c>
      <c r="R74" s="44" t="str">
        <f t="shared" ca="1" si="64"/>
        <v/>
      </c>
      <c r="S74" s="27" t="str">
        <f t="shared" ca="1" si="11"/>
        <v/>
      </c>
      <c r="T74" s="44" t="str">
        <f ca="1">IF(S74="","",IF(S74&lt;=VLOOKUP(G74,'Players Stats'!$C$88:$L$127,10),"YES","NO"))</f>
        <v/>
      </c>
      <c r="U74" s="27" t="str">
        <f t="shared" ca="1" si="12"/>
        <v/>
      </c>
      <c r="V74" s="44" t="str">
        <f ca="1">IF(T74="YES",IF(U74&lt;=VLOOKUP(G74,'Players Stats'!$C$88:$H$127,6),1,0),"")</f>
        <v/>
      </c>
      <c r="W74" s="27" t="str">
        <f t="shared" ca="1" si="13"/>
        <v/>
      </c>
      <c r="X74" s="44" t="str">
        <f ca="1">IF(AND(T74="YES",W74&lt;&gt;""),IF(W74&lt;=VLOOKUP(G74,'Players Stats'!$C$88:$H$127,6),1,0),"")</f>
        <v/>
      </c>
      <c r="Y74" s="27" t="str">
        <f t="shared" ca="1" si="14"/>
        <v/>
      </c>
      <c r="Z74" s="44" t="str">
        <f ca="1">IF(Y74="","",IF(Y74&lt;=Simulation!$K$7,"YES","NO"))</f>
        <v/>
      </c>
      <c r="AA74" s="27" t="str">
        <f t="shared" ca="1" si="15"/>
        <v/>
      </c>
      <c r="AB74" s="44" t="str">
        <f ca="1">IF(Z74="NO",IF(AA74&lt;=Simulation!$K$9,D74,E74),"")</f>
        <v/>
      </c>
      <c r="AD74" s="44" t="str">
        <f t="shared" ca="1" si="16"/>
        <v/>
      </c>
      <c r="AE74" s="6" t="str">
        <f t="shared" ca="1" si="17"/>
        <v/>
      </c>
      <c r="AF74" s="44" t="str">
        <f t="shared" ca="1" si="18"/>
        <v/>
      </c>
      <c r="AH74" s="44" t="str">
        <f t="shared" ca="1" si="77"/>
        <v/>
      </c>
      <c r="AI74" s="44" t="str">
        <f t="shared" ca="1" si="77"/>
        <v/>
      </c>
      <c r="AJ74" s="44" t="str">
        <f t="shared" ca="1" si="77"/>
        <v/>
      </c>
      <c r="AL74" s="44" t="str">
        <f ca="1">IF(AL73&lt;&gt;"",IF(AND(AL73&lt;60*Simulation!$K$8, AL73+AM74&lt;60*Simulation!$K$8),AL73+AM74,""),"")</f>
        <v/>
      </c>
      <c r="AM74" s="44" t="str">
        <f ca="1">IF(AL73&lt;&gt;"",IF(AND(BL73&lt;&gt;"", AN73=BL73),RANDBETWEEN(Simulation!$N$6,Simulation!$P$6),RANDBETWEEN(Simulation!$N$5,Simulation!$P$5)),"")</f>
        <v/>
      </c>
      <c r="AN74" s="44" t="str">
        <f t="shared" ca="1" si="65"/>
        <v/>
      </c>
      <c r="AO74" s="44" t="str">
        <f t="shared" ca="1" si="19"/>
        <v/>
      </c>
      <c r="AP74" s="27" t="str">
        <f t="shared" ca="1" si="78"/>
        <v/>
      </c>
      <c r="AQ74" s="44" t="str">
        <f t="shared" ca="1" si="21"/>
        <v/>
      </c>
      <c r="AR74" s="44" t="str">
        <f ca="1">IF(AL74&lt;&gt;"",VLOOKUP(AQ74,'Players Stats'!$C$88:$D$127,2),"")</f>
        <v/>
      </c>
      <c r="AS74" s="44" t="str">
        <f ca="1">IF(AL74&lt;&gt;"",VLOOKUP(AQ74,'Players Stats'!$C$88:$E$127,3),"")</f>
        <v/>
      </c>
      <c r="AT74" s="27" t="str">
        <f t="shared" ca="1" si="22"/>
        <v/>
      </c>
      <c r="AU74" s="44" t="str">
        <f ca="1">IF(AL74&lt;&gt;"",VLOOKUP(Final!AQ74-5*(Final!AN74-1),'Players Stats'!$B$136:$J$140,1+AO74),"")</f>
        <v/>
      </c>
      <c r="AV74" s="44" t="str">
        <f t="shared" ca="1" si="66"/>
        <v/>
      </c>
      <c r="AW74" s="27" t="str">
        <f t="shared" ca="1" si="23"/>
        <v/>
      </c>
      <c r="AX74" s="44" t="str">
        <f ca="1">IF(AL74&lt;&gt;"",IF(AV74="NO",VLOOKUP(AQ74,'Players Stats'!$C$88:$I$127,7),""),"")</f>
        <v/>
      </c>
      <c r="AY74" s="44" t="str">
        <f t="shared" ca="1" si="67"/>
        <v/>
      </c>
      <c r="AZ74" s="27" t="str">
        <f t="shared" ca="1" si="24"/>
        <v/>
      </c>
      <c r="BA74" s="44" t="str">
        <f ca="1">IF(AV74="NO",VLOOKUP(AQ74,'Players Stats'!$C$88:$H$127,7-Final!AY74),"")</f>
        <v/>
      </c>
      <c r="BB74" s="44" t="str">
        <f t="shared" ca="1" si="68"/>
        <v/>
      </c>
      <c r="BC74" s="27" t="str">
        <f t="shared" ca="1" si="25"/>
        <v/>
      </c>
      <c r="BD74" s="44" t="str">
        <f ca="1">IF(BC74="","",IF(BC74&lt;=VLOOKUP(AQ74,'Players Stats'!$C$88:$L$127,10),"YES","NO"))</f>
        <v/>
      </c>
      <c r="BE74" s="27" t="str">
        <f t="shared" ca="1" si="26"/>
        <v/>
      </c>
      <c r="BF74" s="44" t="str">
        <f ca="1">IF(BD74="YES",IF(BE74&lt;=VLOOKUP(AQ74,'Players Stats'!$C$88:$H$127,6),1,0),"")</f>
        <v/>
      </c>
      <c r="BG74" s="27" t="str">
        <f t="shared" ca="1" si="27"/>
        <v/>
      </c>
      <c r="BH74" s="44" t="str">
        <f ca="1">IF(AND(BD74="YES",BG74&lt;&gt;""),IF(BG74&lt;=VLOOKUP(AQ74,'Players Stats'!$C$88:$H$127,6),1,0),"")</f>
        <v/>
      </c>
      <c r="BI74" s="27" t="str">
        <f t="shared" ca="1" si="28"/>
        <v/>
      </c>
      <c r="BJ74" s="44" t="str">
        <f ca="1">IF(BI74="","",IF(BI74&lt;=Simulation!$K$7,"YES","NO"))</f>
        <v/>
      </c>
      <c r="BK74" s="27" t="str">
        <f t="shared" ca="1" si="29"/>
        <v/>
      </c>
      <c r="BL74" s="44" t="str">
        <f ca="1">IF(BJ74="NO",IF(BK74&lt;=Simulation!$K$9,AN74,AO74),"")</f>
        <v/>
      </c>
      <c r="BN74" s="44" t="str">
        <f t="shared" ca="1" si="30"/>
        <v/>
      </c>
      <c r="BO74" s="6" t="str">
        <f t="shared" ca="1" si="31"/>
        <v/>
      </c>
      <c r="BP74" s="44" t="str">
        <f t="shared" ca="1" si="32"/>
        <v/>
      </c>
      <c r="BR74" s="44" t="str">
        <f t="shared" ca="1" si="2"/>
        <v/>
      </c>
      <c r="BS74" s="44" t="str">
        <f t="shared" ca="1" si="2"/>
        <v/>
      </c>
      <c r="BT74" s="44" t="str">
        <f t="shared" ca="1" si="2"/>
        <v/>
      </c>
      <c r="BU74" s="44"/>
      <c r="BV74" s="44" t="str">
        <f ca="1">IF(BV73&lt;&gt;"",IF(AND(BV73&lt;60*Simulation!$K$8, BV73+BW74&lt;60*Simulation!$K$8),BV73+BW74,""),"")</f>
        <v/>
      </c>
      <c r="BW74" s="44" t="str">
        <f ca="1">IF(BV73&lt;&gt;"",IF(AND(CV73&lt;&gt;"", BX73=CV73),RANDBETWEEN(Simulation!$N$6,Simulation!$P$6),RANDBETWEEN(Simulation!$N$5,Simulation!$P$5)),"")</f>
        <v/>
      </c>
      <c r="BX74" s="44" t="str">
        <f t="shared" ca="1" si="69"/>
        <v/>
      </c>
      <c r="BY74" s="44" t="str">
        <f t="shared" ca="1" si="33"/>
        <v/>
      </c>
      <c r="BZ74" s="27" t="str">
        <f t="shared" ca="1" si="79"/>
        <v/>
      </c>
      <c r="CA74" s="44" t="str">
        <f t="shared" ca="1" si="35"/>
        <v/>
      </c>
      <c r="CB74" s="44" t="str">
        <f ca="1">IF(BV74&lt;&gt;"",VLOOKUP(CA74,'Players Stats'!$C$88:$D$127,2),"")</f>
        <v/>
      </c>
      <c r="CC74" s="44" t="str">
        <f ca="1">IF(BV74&lt;&gt;"",VLOOKUP(CA74,'Players Stats'!$C$88:$E$127,3),"")</f>
        <v/>
      </c>
      <c r="CD74" s="27" t="str">
        <f t="shared" ca="1" si="36"/>
        <v/>
      </c>
      <c r="CE74" s="44" t="str">
        <f ca="1">IF(BV74&lt;&gt;"",VLOOKUP(Final!CA74-5*(Final!BX74-1),'Players Stats'!$B$136:$J$140,1+BY74),"")</f>
        <v/>
      </c>
      <c r="CF74" s="44" t="str">
        <f t="shared" ca="1" si="70"/>
        <v/>
      </c>
      <c r="CG74" s="27" t="str">
        <f t="shared" ca="1" si="37"/>
        <v/>
      </c>
      <c r="CH74" s="44" t="str">
        <f ca="1">IF(BV74&lt;&gt;"",IF(CF74="NO",VLOOKUP(CA74,'Players Stats'!$C$88:$I$127,7),""),"")</f>
        <v/>
      </c>
      <c r="CI74" s="44" t="str">
        <f t="shared" ca="1" si="71"/>
        <v/>
      </c>
      <c r="CJ74" s="27" t="str">
        <f t="shared" ca="1" si="38"/>
        <v/>
      </c>
      <c r="CK74" s="44" t="str">
        <f ca="1">IF(CF74="NO",VLOOKUP(CA74,'Players Stats'!$C$88:$H$127,7-Final!CI74),"")</f>
        <v/>
      </c>
      <c r="CL74" s="44" t="str">
        <f t="shared" ca="1" si="72"/>
        <v/>
      </c>
      <c r="CM74" s="27" t="str">
        <f t="shared" ca="1" si="39"/>
        <v/>
      </c>
      <c r="CN74" s="44" t="str">
        <f ca="1">IF(CM74="","",IF(CM74&lt;=VLOOKUP(CA74,'Players Stats'!$C$88:$L$127,10),"YES","NO"))</f>
        <v/>
      </c>
      <c r="CO74" s="27" t="str">
        <f t="shared" ca="1" si="40"/>
        <v/>
      </c>
      <c r="CP74" s="44" t="str">
        <f ca="1">IF(CN74="YES",IF(CO74&lt;=VLOOKUP(CA74,'Players Stats'!$C$88:$H$127,6),1,0),"")</f>
        <v/>
      </c>
      <c r="CQ74" s="27" t="str">
        <f t="shared" ca="1" si="41"/>
        <v/>
      </c>
      <c r="CR74" s="44" t="str">
        <f ca="1">IF(AND(CN74="YES",CQ74&lt;&gt;""),IF(CQ74&lt;=VLOOKUP(CA74,'Players Stats'!$C$88:$H$127,6),1,0),"")</f>
        <v/>
      </c>
      <c r="CS74" s="27" t="str">
        <f t="shared" ca="1" si="42"/>
        <v/>
      </c>
      <c r="CT74" s="44" t="str">
        <f ca="1">IF(CS74="","",IF(CS74&lt;=Simulation!$K$7,"YES","NO"))</f>
        <v/>
      </c>
      <c r="CU74" s="27" t="str">
        <f t="shared" ca="1" si="43"/>
        <v/>
      </c>
      <c r="CV74" s="44" t="str">
        <f ca="1">IF(CT74="NO",IF(CU74&lt;=Simulation!$K$9,BX74,BY74),"")</f>
        <v/>
      </c>
      <c r="CX74" s="44" t="str">
        <f t="shared" ca="1" si="44"/>
        <v/>
      </c>
      <c r="CY74" s="6" t="str">
        <f t="shared" ca="1" si="45"/>
        <v/>
      </c>
      <c r="CZ74" s="44" t="str">
        <f t="shared" ca="1" si="46"/>
        <v/>
      </c>
      <c r="DB74" s="44" t="str">
        <f t="shared" ca="1" si="3"/>
        <v/>
      </c>
      <c r="DC74" s="44" t="str">
        <f t="shared" ca="1" si="3"/>
        <v/>
      </c>
      <c r="DD74" s="44" t="str">
        <f t="shared" ca="1" si="3"/>
        <v/>
      </c>
      <c r="DE74" s="44"/>
      <c r="DF74" s="44" t="str">
        <f ca="1">IF(DF73&lt;&gt;"",IF(AND(DF73&lt;60*Simulation!$K$8, DF73+DG74&lt;60*Simulation!$K$8),DF73+DG74,""),"")</f>
        <v/>
      </c>
      <c r="DG74" s="44" t="str">
        <f ca="1">IF(DF73&lt;&gt;"",IF(AND(EF73&lt;&gt;"", DH73=EF73),RANDBETWEEN(Simulation!$N$6,Simulation!$P$6),RANDBETWEEN(Simulation!$N$5,Simulation!$P$5)),"")</f>
        <v/>
      </c>
      <c r="DH74" s="44" t="str">
        <f t="shared" ca="1" si="73"/>
        <v/>
      </c>
      <c r="DI74" s="44" t="str">
        <f t="shared" ca="1" si="47"/>
        <v/>
      </c>
      <c r="DJ74" s="27" t="str">
        <f t="shared" ca="1" si="80"/>
        <v/>
      </c>
      <c r="DK74" s="44" t="str">
        <f t="shared" ca="1" si="49"/>
        <v/>
      </c>
      <c r="DL74" s="44" t="str">
        <f ca="1">IF(DF74&lt;&gt;"",VLOOKUP(DK74,'Players Stats'!$C$88:$D$127,2),"")</f>
        <v/>
      </c>
      <c r="DM74" s="44" t="str">
        <f ca="1">IF(DF74&lt;&gt;"",VLOOKUP(DK74,'Players Stats'!$C$88:$E$127,3),"")</f>
        <v/>
      </c>
      <c r="DN74" s="27" t="str">
        <f t="shared" ca="1" si="50"/>
        <v/>
      </c>
      <c r="DO74" s="44" t="str">
        <f ca="1">IF(DF74&lt;&gt;"",VLOOKUP(Final!DK74-5*(Final!DH74-1),'Players Stats'!$B$136:$J$140,1+DI74),"")</f>
        <v/>
      </c>
      <c r="DP74" s="44" t="str">
        <f t="shared" ca="1" si="74"/>
        <v/>
      </c>
      <c r="DQ74" s="27" t="str">
        <f t="shared" ca="1" si="51"/>
        <v/>
      </c>
      <c r="DR74" s="44" t="str">
        <f ca="1">IF(DF74&lt;&gt;"",IF(DP74="NO",VLOOKUP(DK74,'Players Stats'!$C$88:$I$127,7),""),"")</f>
        <v/>
      </c>
      <c r="DS74" s="44" t="str">
        <f t="shared" ca="1" si="75"/>
        <v/>
      </c>
      <c r="DT74" s="27" t="str">
        <f t="shared" ca="1" si="52"/>
        <v/>
      </c>
      <c r="DU74" s="44" t="str">
        <f ca="1">IF(DP74="NO",VLOOKUP(DK74,'Players Stats'!$C$88:$H$127,7-Final!DS74),"")</f>
        <v/>
      </c>
      <c r="DV74" s="44" t="str">
        <f t="shared" ca="1" si="76"/>
        <v/>
      </c>
      <c r="DW74" s="27" t="str">
        <f t="shared" ca="1" si="53"/>
        <v/>
      </c>
      <c r="DX74" s="44" t="str">
        <f ca="1">IF(DW74="","",IF(DW74&lt;=VLOOKUP(DK74,'Players Stats'!$C$88:$L$127,10),"YES","NO"))</f>
        <v/>
      </c>
      <c r="DY74" s="27" t="str">
        <f t="shared" ca="1" si="54"/>
        <v/>
      </c>
      <c r="DZ74" s="44" t="str">
        <f ca="1">IF(DX74="YES",IF(DY74&lt;=VLOOKUP(DK74,'Players Stats'!$C$88:$H$127,6),1,0),"")</f>
        <v/>
      </c>
      <c r="EA74" s="27" t="str">
        <f t="shared" ca="1" si="55"/>
        <v/>
      </c>
      <c r="EB74" s="44" t="str">
        <f ca="1">IF(AND(DX74="YES",EA74&lt;&gt;""),IF(EA74&lt;=VLOOKUP(DK74,'Players Stats'!$C$88:$H$127,6),1,0),"")</f>
        <v/>
      </c>
      <c r="EC74" s="27" t="str">
        <f t="shared" ca="1" si="56"/>
        <v/>
      </c>
      <c r="ED74" s="44" t="str">
        <f ca="1">IF(EC74="","",IF(EC74&lt;=Simulation!$K$7,"YES","NO"))</f>
        <v/>
      </c>
      <c r="EE74" s="27" t="str">
        <f t="shared" ca="1" si="57"/>
        <v/>
      </c>
      <c r="EF74" s="44" t="str">
        <f ca="1">IF(ED74="NO",IF(EE74&lt;=Simulation!$K$9,DH74,DI74),"")</f>
        <v/>
      </c>
      <c r="EH74" s="44" t="str">
        <f t="shared" ca="1" si="58"/>
        <v/>
      </c>
      <c r="EI74" s="6" t="str">
        <f t="shared" ca="1" si="59"/>
        <v/>
      </c>
      <c r="EJ74" s="44" t="str">
        <f t="shared" ca="1" si="60"/>
        <v/>
      </c>
      <c r="EL74" s="44" t="str">
        <f t="shared" ca="1" si="4"/>
        <v/>
      </c>
      <c r="EM74" s="44" t="str">
        <f t="shared" ca="1" si="4"/>
        <v/>
      </c>
      <c r="EN74" s="44" t="str">
        <f t="shared" ca="1" si="4"/>
        <v/>
      </c>
    </row>
    <row r="75" spans="2:144">
      <c r="B75" s="44" t="str">
        <f ca="1">IF(B74&lt;&gt;"",IF(AND(B74&lt;60*Simulation!$K$8, B74+C75&lt;60*Simulation!$K$8),B74+C75,""),"")</f>
        <v/>
      </c>
      <c r="C75" s="44" t="str">
        <f ca="1">IF(B74&lt;&gt;"",IF(AND(AB74&lt;&gt;"", D74=AB74),RANDBETWEEN(Simulation!$N$6,Simulation!$P$6),RANDBETWEEN(Simulation!$N$5,Simulation!$P$5)),"")</f>
        <v/>
      </c>
      <c r="D75" s="44" t="str">
        <f t="shared" ca="1" si="61"/>
        <v/>
      </c>
      <c r="E75" s="44" t="str">
        <f t="shared" ca="1" si="5"/>
        <v/>
      </c>
      <c r="F75" s="27" t="str">
        <f t="shared" ca="1" si="6"/>
        <v/>
      </c>
      <c r="G75" s="44" t="str">
        <f t="shared" ca="1" si="7"/>
        <v/>
      </c>
      <c r="H75" s="44" t="str">
        <f ca="1">IF(B75&lt;&gt;"",VLOOKUP(G75,'Players Stats'!$C$88:$D$127,2),"")</f>
        <v/>
      </c>
      <c r="I75" s="44" t="str">
        <f ca="1">IF(B75&lt;&gt;"",VLOOKUP(G75,'Players Stats'!$C$88:$E$127,3),"")</f>
        <v/>
      </c>
      <c r="J75" s="27" t="str">
        <f t="shared" ca="1" si="8"/>
        <v/>
      </c>
      <c r="K75" s="44" t="str">
        <f ca="1">IF(B75&lt;&gt;"",VLOOKUP(Final!G75-5*(Final!D75-1),'Players Stats'!$B$136:$J$140,1+E75),"")</f>
        <v/>
      </c>
      <c r="L75" s="44" t="str">
        <f t="shared" ca="1" si="62"/>
        <v/>
      </c>
      <c r="M75" s="27" t="str">
        <f t="shared" ca="1" si="9"/>
        <v/>
      </c>
      <c r="N75" s="44" t="str">
        <f ca="1">IF(B75&lt;&gt;"",IF(L75="NO",VLOOKUP(G75,'Players Stats'!$C$88:$I$127,7),""),"")</f>
        <v/>
      </c>
      <c r="O75" s="44" t="str">
        <f t="shared" ca="1" si="63"/>
        <v/>
      </c>
      <c r="P75" s="27" t="str">
        <f t="shared" ca="1" si="10"/>
        <v/>
      </c>
      <c r="Q75" s="44" t="str">
        <f ca="1">IF(L75="NO",VLOOKUP(G75,'Players Stats'!$C$88:$H$127,7-Final!O75),"")</f>
        <v/>
      </c>
      <c r="R75" s="44" t="str">
        <f t="shared" ca="1" si="64"/>
        <v/>
      </c>
      <c r="S75" s="27" t="str">
        <f t="shared" ca="1" si="11"/>
        <v/>
      </c>
      <c r="T75" s="44" t="str">
        <f ca="1">IF(S75="","",IF(S75&lt;=VLOOKUP(G75,'Players Stats'!$C$88:$L$127,10),"YES","NO"))</f>
        <v/>
      </c>
      <c r="U75" s="27" t="str">
        <f t="shared" ca="1" si="12"/>
        <v/>
      </c>
      <c r="V75" s="44" t="str">
        <f ca="1">IF(T75="YES",IF(U75&lt;=VLOOKUP(G75,'Players Stats'!$C$88:$H$127,6),1,0),"")</f>
        <v/>
      </c>
      <c r="W75" s="27" t="str">
        <f t="shared" ca="1" si="13"/>
        <v/>
      </c>
      <c r="X75" s="44" t="str">
        <f ca="1">IF(AND(T75="YES",W75&lt;&gt;""),IF(W75&lt;=VLOOKUP(G75,'Players Stats'!$C$88:$H$127,6),1,0),"")</f>
        <v/>
      </c>
      <c r="Y75" s="27" t="str">
        <f t="shared" ca="1" si="14"/>
        <v/>
      </c>
      <c r="Z75" s="44" t="str">
        <f ca="1">IF(Y75="","",IF(Y75&lt;=Simulation!$K$7,"YES","NO"))</f>
        <v/>
      </c>
      <c r="AA75" s="27" t="str">
        <f t="shared" ca="1" si="15"/>
        <v/>
      </c>
      <c r="AB75" s="44" t="str">
        <f ca="1">IF(Z75="NO",IF(AA75&lt;=Simulation!$K$9,D75,E75),"")</f>
        <v/>
      </c>
      <c r="AD75" s="44" t="str">
        <f t="shared" ca="1" si="16"/>
        <v/>
      </c>
      <c r="AE75" s="6" t="str">
        <f t="shared" ca="1" si="17"/>
        <v/>
      </c>
      <c r="AF75" s="44" t="str">
        <f t="shared" ca="1" si="18"/>
        <v/>
      </c>
      <c r="AH75" s="44" t="str">
        <f t="shared" ca="1" si="77"/>
        <v/>
      </c>
      <c r="AI75" s="44" t="str">
        <f t="shared" ca="1" si="77"/>
        <v/>
      </c>
      <c r="AJ75" s="44" t="str">
        <f t="shared" ca="1" si="77"/>
        <v/>
      </c>
      <c r="AL75" s="44" t="str">
        <f ca="1">IF(AL74&lt;&gt;"",IF(AND(AL74&lt;60*Simulation!$K$8, AL74+AM75&lt;60*Simulation!$K$8),AL74+AM75,""),"")</f>
        <v/>
      </c>
      <c r="AM75" s="44" t="str">
        <f ca="1">IF(AL74&lt;&gt;"",IF(AND(BL74&lt;&gt;"", AN74=BL74),RANDBETWEEN(Simulation!$N$6,Simulation!$P$6),RANDBETWEEN(Simulation!$N$5,Simulation!$P$5)),"")</f>
        <v/>
      </c>
      <c r="AN75" s="44" t="str">
        <f t="shared" ca="1" si="65"/>
        <v/>
      </c>
      <c r="AO75" s="44" t="str">
        <f t="shared" ca="1" si="19"/>
        <v/>
      </c>
      <c r="AP75" s="27" t="str">
        <f t="shared" ca="1" si="78"/>
        <v/>
      </c>
      <c r="AQ75" s="44" t="str">
        <f t="shared" ca="1" si="21"/>
        <v/>
      </c>
      <c r="AR75" s="44" t="str">
        <f ca="1">IF(AL75&lt;&gt;"",VLOOKUP(AQ75,'Players Stats'!$C$88:$D$127,2),"")</f>
        <v/>
      </c>
      <c r="AS75" s="44" t="str">
        <f ca="1">IF(AL75&lt;&gt;"",VLOOKUP(AQ75,'Players Stats'!$C$88:$E$127,3),"")</f>
        <v/>
      </c>
      <c r="AT75" s="27" t="str">
        <f t="shared" ca="1" si="22"/>
        <v/>
      </c>
      <c r="AU75" s="44" t="str">
        <f ca="1">IF(AL75&lt;&gt;"",VLOOKUP(Final!AQ75-5*(Final!AN75-1),'Players Stats'!$B$136:$J$140,1+AO75),"")</f>
        <v/>
      </c>
      <c r="AV75" s="44" t="str">
        <f t="shared" ca="1" si="66"/>
        <v/>
      </c>
      <c r="AW75" s="27" t="str">
        <f t="shared" ca="1" si="23"/>
        <v/>
      </c>
      <c r="AX75" s="44" t="str">
        <f ca="1">IF(AL75&lt;&gt;"",IF(AV75="NO",VLOOKUP(AQ75,'Players Stats'!$C$88:$I$127,7),""),"")</f>
        <v/>
      </c>
      <c r="AY75" s="44" t="str">
        <f t="shared" ca="1" si="67"/>
        <v/>
      </c>
      <c r="AZ75" s="27" t="str">
        <f t="shared" ca="1" si="24"/>
        <v/>
      </c>
      <c r="BA75" s="44" t="str">
        <f ca="1">IF(AV75="NO",VLOOKUP(AQ75,'Players Stats'!$C$88:$H$127,7-Final!AY75),"")</f>
        <v/>
      </c>
      <c r="BB75" s="44" t="str">
        <f t="shared" ca="1" si="68"/>
        <v/>
      </c>
      <c r="BC75" s="27" t="str">
        <f t="shared" ca="1" si="25"/>
        <v/>
      </c>
      <c r="BD75" s="44" t="str">
        <f ca="1">IF(BC75="","",IF(BC75&lt;=VLOOKUP(AQ75,'Players Stats'!$C$88:$L$127,10),"YES","NO"))</f>
        <v/>
      </c>
      <c r="BE75" s="27" t="str">
        <f t="shared" ca="1" si="26"/>
        <v/>
      </c>
      <c r="BF75" s="44" t="str">
        <f ca="1">IF(BD75="YES",IF(BE75&lt;=VLOOKUP(AQ75,'Players Stats'!$C$88:$H$127,6),1,0),"")</f>
        <v/>
      </c>
      <c r="BG75" s="27" t="str">
        <f t="shared" ca="1" si="27"/>
        <v/>
      </c>
      <c r="BH75" s="44" t="str">
        <f ca="1">IF(AND(BD75="YES",BG75&lt;&gt;""),IF(BG75&lt;=VLOOKUP(AQ75,'Players Stats'!$C$88:$H$127,6),1,0),"")</f>
        <v/>
      </c>
      <c r="BI75" s="27" t="str">
        <f t="shared" ca="1" si="28"/>
        <v/>
      </c>
      <c r="BJ75" s="44" t="str">
        <f ca="1">IF(BI75="","",IF(BI75&lt;=Simulation!$K$7,"YES","NO"))</f>
        <v/>
      </c>
      <c r="BK75" s="27" t="str">
        <f t="shared" ca="1" si="29"/>
        <v/>
      </c>
      <c r="BL75" s="44" t="str">
        <f ca="1">IF(BJ75="NO",IF(BK75&lt;=Simulation!$K$9,AN75,AO75),"")</f>
        <v/>
      </c>
      <c r="BN75" s="44" t="str">
        <f t="shared" ca="1" si="30"/>
        <v/>
      </c>
      <c r="BO75" s="6" t="str">
        <f t="shared" ca="1" si="31"/>
        <v/>
      </c>
      <c r="BP75" s="44" t="str">
        <f t="shared" ca="1" si="32"/>
        <v/>
      </c>
      <c r="BR75" s="44" t="str">
        <f t="shared" ref="BR75:BT90" ca="1" si="81">IF(AND(BN75&lt;&gt;"",BN76=""),BN75,"")</f>
        <v/>
      </c>
      <c r="BS75" s="44" t="str">
        <f t="shared" ca="1" si="81"/>
        <v/>
      </c>
      <c r="BT75" s="44" t="str">
        <f t="shared" ca="1" si="81"/>
        <v/>
      </c>
      <c r="BU75" s="44"/>
      <c r="BV75" s="44" t="str">
        <f ca="1">IF(BV74&lt;&gt;"",IF(AND(BV74&lt;60*Simulation!$K$8, BV74+BW75&lt;60*Simulation!$K$8),BV74+BW75,""),"")</f>
        <v/>
      </c>
      <c r="BW75" s="44" t="str">
        <f ca="1">IF(BV74&lt;&gt;"",IF(AND(CV74&lt;&gt;"", BX74=CV74),RANDBETWEEN(Simulation!$N$6,Simulation!$P$6),RANDBETWEEN(Simulation!$N$5,Simulation!$P$5)),"")</f>
        <v/>
      </c>
      <c r="BX75" s="44" t="str">
        <f t="shared" ca="1" si="69"/>
        <v/>
      </c>
      <c r="BY75" s="44" t="str">
        <f t="shared" ca="1" si="33"/>
        <v/>
      </c>
      <c r="BZ75" s="27" t="str">
        <f t="shared" ca="1" si="79"/>
        <v/>
      </c>
      <c r="CA75" s="44" t="str">
        <f t="shared" ca="1" si="35"/>
        <v/>
      </c>
      <c r="CB75" s="44" t="str">
        <f ca="1">IF(BV75&lt;&gt;"",VLOOKUP(CA75,'Players Stats'!$C$88:$D$127,2),"")</f>
        <v/>
      </c>
      <c r="CC75" s="44" t="str">
        <f ca="1">IF(BV75&lt;&gt;"",VLOOKUP(CA75,'Players Stats'!$C$88:$E$127,3),"")</f>
        <v/>
      </c>
      <c r="CD75" s="27" t="str">
        <f t="shared" ca="1" si="36"/>
        <v/>
      </c>
      <c r="CE75" s="44" t="str">
        <f ca="1">IF(BV75&lt;&gt;"",VLOOKUP(Final!CA75-5*(Final!BX75-1),'Players Stats'!$B$136:$J$140,1+BY75),"")</f>
        <v/>
      </c>
      <c r="CF75" s="44" t="str">
        <f t="shared" ca="1" si="70"/>
        <v/>
      </c>
      <c r="CG75" s="27" t="str">
        <f t="shared" ca="1" si="37"/>
        <v/>
      </c>
      <c r="CH75" s="44" t="str">
        <f ca="1">IF(BV75&lt;&gt;"",IF(CF75="NO",VLOOKUP(CA75,'Players Stats'!$C$88:$I$127,7),""),"")</f>
        <v/>
      </c>
      <c r="CI75" s="44" t="str">
        <f t="shared" ca="1" si="71"/>
        <v/>
      </c>
      <c r="CJ75" s="27" t="str">
        <f t="shared" ca="1" si="38"/>
        <v/>
      </c>
      <c r="CK75" s="44" t="str">
        <f ca="1">IF(CF75="NO",VLOOKUP(CA75,'Players Stats'!$C$88:$H$127,7-Final!CI75),"")</f>
        <v/>
      </c>
      <c r="CL75" s="44" t="str">
        <f t="shared" ca="1" si="72"/>
        <v/>
      </c>
      <c r="CM75" s="27" t="str">
        <f t="shared" ca="1" si="39"/>
        <v/>
      </c>
      <c r="CN75" s="44" t="str">
        <f ca="1">IF(CM75="","",IF(CM75&lt;=VLOOKUP(CA75,'Players Stats'!$C$88:$L$127,10),"YES","NO"))</f>
        <v/>
      </c>
      <c r="CO75" s="27" t="str">
        <f t="shared" ca="1" si="40"/>
        <v/>
      </c>
      <c r="CP75" s="44" t="str">
        <f ca="1">IF(CN75="YES",IF(CO75&lt;=VLOOKUP(CA75,'Players Stats'!$C$88:$H$127,6),1,0),"")</f>
        <v/>
      </c>
      <c r="CQ75" s="27" t="str">
        <f t="shared" ca="1" si="41"/>
        <v/>
      </c>
      <c r="CR75" s="44" t="str">
        <f ca="1">IF(AND(CN75="YES",CQ75&lt;&gt;""),IF(CQ75&lt;=VLOOKUP(CA75,'Players Stats'!$C$88:$H$127,6),1,0),"")</f>
        <v/>
      </c>
      <c r="CS75" s="27" t="str">
        <f t="shared" ca="1" si="42"/>
        <v/>
      </c>
      <c r="CT75" s="44" t="str">
        <f ca="1">IF(CS75="","",IF(CS75&lt;=Simulation!$K$7,"YES","NO"))</f>
        <v/>
      </c>
      <c r="CU75" s="27" t="str">
        <f t="shared" ca="1" si="43"/>
        <v/>
      </c>
      <c r="CV75" s="44" t="str">
        <f ca="1">IF(CT75="NO",IF(CU75&lt;=Simulation!$K$9,BX75,BY75),"")</f>
        <v/>
      </c>
      <c r="CX75" s="44" t="str">
        <f t="shared" ca="1" si="44"/>
        <v/>
      </c>
      <c r="CY75" s="6" t="str">
        <f t="shared" ca="1" si="45"/>
        <v/>
      </c>
      <c r="CZ75" s="44" t="str">
        <f t="shared" ca="1" si="46"/>
        <v/>
      </c>
      <c r="DB75" s="44" t="str">
        <f t="shared" ref="DB75:DD90" ca="1" si="82">IF(AND(CX75&lt;&gt;"",CX76=""),CX75,"")</f>
        <v/>
      </c>
      <c r="DC75" s="44" t="str">
        <f t="shared" ca="1" si="82"/>
        <v/>
      </c>
      <c r="DD75" s="44" t="str">
        <f t="shared" ca="1" si="82"/>
        <v/>
      </c>
      <c r="DE75" s="44"/>
      <c r="DF75" s="44" t="str">
        <f ca="1">IF(DF74&lt;&gt;"",IF(AND(DF74&lt;60*Simulation!$K$8, DF74+DG75&lt;60*Simulation!$K$8),DF74+DG75,""),"")</f>
        <v/>
      </c>
      <c r="DG75" s="44" t="str">
        <f ca="1">IF(DF74&lt;&gt;"",IF(AND(EF74&lt;&gt;"", DH74=EF74),RANDBETWEEN(Simulation!$N$6,Simulation!$P$6),RANDBETWEEN(Simulation!$N$5,Simulation!$P$5)),"")</f>
        <v/>
      </c>
      <c r="DH75" s="44" t="str">
        <f t="shared" ca="1" si="73"/>
        <v/>
      </c>
      <c r="DI75" s="44" t="str">
        <f t="shared" ca="1" si="47"/>
        <v/>
      </c>
      <c r="DJ75" s="27" t="str">
        <f t="shared" ca="1" si="80"/>
        <v/>
      </c>
      <c r="DK75" s="44" t="str">
        <f t="shared" ca="1" si="49"/>
        <v/>
      </c>
      <c r="DL75" s="44" t="str">
        <f ca="1">IF(DF75&lt;&gt;"",VLOOKUP(DK75,'Players Stats'!$C$88:$D$127,2),"")</f>
        <v/>
      </c>
      <c r="DM75" s="44" t="str">
        <f ca="1">IF(DF75&lt;&gt;"",VLOOKUP(DK75,'Players Stats'!$C$88:$E$127,3),"")</f>
        <v/>
      </c>
      <c r="DN75" s="27" t="str">
        <f t="shared" ca="1" si="50"/>
        <v/>
      </c>
      <c r="DO75" s="44" t="str">
        <f ca="1">IF(DF75&lt;&gt;"",VLOOKUP(Final!DK75-5*(Final!DH75-1),'Players Stats'!$B$136:$J$140,1+DI75),"")</f>
        <v/>
      </c>
      <c r="DP75" s="44" t="str">
        <f t="shared" ca="1" si="74"/>
        <v/>
      </c>
      <c r="DQ75" s="27" t="str">
        <f t="shared" ca="1" si="51"/>
        <v/>
      </c>
      <c r="DR75" s="44" t="str">
        <f ca="1">IF(DF75&lt;&gt;"",IF(DP75="NO",VLOOKUP(DK75,'Players Stats'!$C$88:$I$127,7),""),"")</f>
        <v/>
      </c>
      <c r="DS75" s="44" t="str">
        <f t="shared" ca="1" si="75"/>
        <v/>
      </c>
      <c r="DT75" s="27" t="str">
        <f t="shared" ca="1" si="52"/>
        <v/>
      </c>
      <c r="DU75" s="44" t="str">
        <f ca="1">IF(DP75="NO",VLOOKUP(DK75,'Players Stats'!$C$88:$H$127,7-Final!DS75),"")</f>
        <v/>
      </c>
      <c r="DV75" s="44" t="str">
        <f t="shared" ca="1" si="76"/>
        <v/>
      </c>
      <c r="DW75" s="27" t="str">
        <f t="shared" ca="1" si="53"/>
        <v/>
      </c>
      <c r="DX75" s="44" t="str">
        <f ca="1">IF(DW75="","",IF(DW75&lt;=VLOOKUP(DK75,'Players Stats'!$C$88:$L$127,10),"YES","NO"))</f>
        <v/>
      </c>
      <c r="DY75" s="27" t="str">
        <f t="shared" ca="1" si="54"/>
        <v/>
      </c>
      <c r="DZ75" s="44" t="str">
        <f ca="1">IF(DX75="YES",IF(DY75&lt;=VLOOKUP(DK75,'Players Stats'!$C$88:$H$127,6),1,0),"")</f>
        <v/>
      </c>
      <c r="EA75" s="27" t="str">
        <f t="shared" ca="1" si="55"/>
        <v/>
      </c>
      <c r="EB75" s="44" t="str">
        <f ca="1">IF(AND(DX75="YES",EA75&lt;&gt;""),IF(EA75&lt;=VLOOKUP(DK75,'Players Stats'!$C$88:$H$127,6),1,0),"")</f>
        <v/>
      </c>
      <c r="EC75" s="27" t="str">
        <f t="shared" ca="1" si="56"/>
        <v/>
      </c>
      <c r="ED75" s="44" t="str">
        <f ca="1">IF(EC75="","",IF(EC75&lt;=Simulation!$K$7,"YES","NO"))</f>
        <v/>
      </c>
      <c r="EE75" s="27" t="str">
        <f t="shared" ca="1" si="57"/>
        <v/>
      </c>
      <c r="EF75" s="44" t="str">
        <f ca="1">IF(ED75="NO",IF(EE75&lt;=Simulation!$K$9,DH75,DI75),"")</f>
        <v/>
      </c>
      <c r="EH75" s="44" t="str">
        <f t="shared" ca="1" si="58"/>
        <v/>
      </c>
      <c r="EI75" s="6" t="str">
        <f t="shared" ca="1" si="59"/>
        <v/>
      </c>
      <c r="EJ75" s="44" t="str">
        <f t="shared" ca="1" si="60"/>
        <v/>
      </c>
      <c r="EL75" s="44" t="str">
        <f t="shared" ref="EL75:EN90" ca="1" si="83">IF(AND(EH75&lt;&gt;"",EH76=""),EH75,"")</f>
        <v/>
      </c>
      <c r="EM75" s="44" t="str">
        <f t="shared" ca="1" si="83"/>
        <v/>
      </c>
      <c r="EN75" s="44" t="str">
        <f t="shared" ca="1" si="83"/>
        <v/>
      </c>
    </row>
    <row r="76" spans="2:144">
      <c r="B76" s="44" t="str">
        <f ca="1">IF(B75&lt;&gt;"",IF(AND(B75&lt;60*Simulation!$K$8, B75+C76&lt;60*Simulation!$K$8),B75+C76,""),"")</f>
        <v/>
      </c>
      <c r="C76" s="44" t="str">
        <f ca="1">IF(B75&lt;&gt;"",IF(AND(AB75&lt;&gt;"", D75=AB75),RANDBETWEEN(Simulation!$N$6,Simulation!$P$6),RANDBETWEEN(Simulation!$N$5,Simulation!$P$5)),"")</f>
        <v/>
      </c>
      <c r="D76" s="44" t="str">
        <f t="shared" ca="1" si="61"/>
        <v/>
      </c>
      <c r="E76" s="44" t="str">
        <f t="shared" ca="1" si="5"/>
        <v/>
      </c>
      <c r="F76" s="27" t="str">
        <f t="shared" ca="1" si="6"/>
        <v/>
      </c>
      <c r="G76" s="44" t="str">
        <f t="shared" ca="1" si="7"/>
        <v/>
      </c>
      <c r="H76" s="44" t="str">
        <f ca="1">IF(B76&lt;&gt;"",VLOOKUP(G76,'Players Stats'!$C$88:$D$127,2),"")</f>
        <v/>
      </c>
      <c r="I76" s="44" t="str">
        <f ca="1">IF(B76&lt;&gt;"",VLOOKUP(G76,'Players Stats'!$C$88:$E$127,3),"")</f>
        <v/>
      </c>
      <c r="J76" s="27" t="str">
        <f t="shared" ca="1" si="8"/>
        <v/>
      </c>
      <c r="K76" s="44" t="str">
        <f ca="1">IF(B76&lt;&gt;"",VLOOKUP(Final!G76-5*(Final!D76-1),'Players Stats'!$B$136:$J$140,1+E76),"")</f>
        <v/>
      </c>
      <c r="L76" s="44" t="str">
        <f t="shared" ca="1" si="62"/>
        <v/>
      </c>
      <c r="M76" s="27" t="str">
        <f t="shared" ca="1" si="9"/>
        <v/>
      </c>
      <c r="N76" s="44" t="str">
        <f ca="1">IF(B76&lt;&gt;"",IF(L76="NO",VLOOKUP(G76,'Players Stats'!$C$88:$I$127,7),""),"")</f>
        <v/>
      </c>
      <c r="O76" s="44" t="str">
        <f t="shared" ca="1" si="63"/>
        <v/>
      </c>
      <c r="P76" s="27" t="str">
        <f t="shared" ca="1" si="10"/>
        <v/>
      </c>
      <c r="Q76" s="44" t="str">
        <f ca="1">IF(L76="NO",VLOOKUP(G76,'Players Stats'!$C$88:$H$127,7-Final!O76),"")</f>
        <v/>
      </c>
      <c r="R76" s="44" t="str">
        <f t="shared" ca="1" si="64"/>
        <v/>
      </c>
      <c r="S76" s="27" t="str">
        <f t="shared" ca="1" si="11"/>
        <v/>
      </c>
      <c r="T76" s="44" t="str">
        <f ca="1">IF(S76="","",IF(S76&lt;=VLOOKUP(G76,'Players Stats'!$C$88:$L$127,10),"YES","NO"))</f>
        <v/>
      </c>
      <c r="U76" s="27" t="str">
        <f t="shared" ca="1" si="12"/>
        <v/>
      </c>
      <c r="V76" s="44" t="str">
        <f ca="1">IF(T76="YES",IF(U76&lt;=VLOOKUP(G76,'Players Stats'!$C$88:$H$127,6),1,0),"")</f>
        <v/>
      </c>
      <c r="W76" s="27" t="str">
        <f t="shared" ca="1" si="13"/>
        <v/>
      </c>
      <c r="X76" s="44" t="str">
        <f ca="1">IF(AND(T76="YES",W76&lt;&gt;""),IF(W76&lt;=VLOOKUP(G76,'Players Stats'!$C$88:$H$127,6),1,0),"")</f>
        <v/>
      </c>
      <c r="Y76" s="27" t="str">
        <f t="shared" ca="1" si="14"/>
        <v/>
      </c>
      <c r="Z76" s="44" t="str">
        <f ca="1">IF(Y76="","",IF(Y76&lt;=Simulation!$K$7,"YES","NO"))</f>
        <v/>
      </c>
      <c r="AA76" s="27" t="str">
        <f t="shared" ca="1" si="15"/>
        <v/>
      </c>
      <c r="AB76" s="44" t="str">
        <f ca="1">IF(Z76="NO",IF(AA76&lt;=Simulation!$K$9,D76,E76),"")</f>
        <v/>
      </c>
      <c r="AD76" s="44" t="str">
        <f t="shared" ca="1" si="16"/>
        <v/>
      </c>
      <c r="AE76" s="6" t="str">
        <f t="shared" ca="1" si="17"/>
        <v/>
      </c>
      <c r="AF76" s="44" t="str">
        <f t="shared" ca="1" si="18"/>
        <v/>
      </c>
      <c r="AH76" s="44" t="str">
        <f t="shared" ca="1" si="77"/>
        <v/>
      </c>
      <c r="AI76" s="44" t="str">
        <f t="shared" ca="1" si="77"/>
        <v/>
      </c>
      <c r="AJ76" s="44" t="str">
        <f t="shared" ca="1" si="77"/>
        <v/>
      </c>
      <c r="AL76" s="44" t="str">
        <f ca="1">IF(AL75&lt;&gt;"",IF(AND(AL75&lt;60*Simulation!$K$8, AL75+AM76&lt;60*Simulation!$K$8),AL75+AM76,""),"")</f>
        <v/>
      </c>
      <c r="AM76" s="44" t="str">
        <f ca="1">IF(AL75&lt;&gt;"",IF(AND(BL75&lt;&gt;"", AN75=BL75),RANDBETWEEN(Simulation!$N$6,Simulation!$P$6),RANDBETWEEN(Simulation!$N$5,Simulation!$P$5)),"")</f>
        <v/>
      </c>
      <c r="AN76" s="44" t="str">
        <f t="shared" ca="1" si="65"/>
        <v/>
      </c>
      <c r="AO76" s="44" t="str">
        <f t="shared" ca="1" si="19"/>
        <v/>
      </c>
      <c r="AP76" s="27" t="str">
        <f t="shared" ca="1" si="78"/>
        <v/>
      </c>
      <c r="AQ76" s="44" t="str">
        <f t="shared" ca="1" si="21"/>
        <v/>
      </c>
      <c r="AR76" s="44" t="str">
        <f ca="1">IF(AL76&lt;&gt;"",VLOOKUP(AQ76,'Players Stats'!$C$88:$D$127,2),"")</f>
        <v/>
      </c>
      <c r="AS76" s="44" t="str">
        <f ca="1">IF(AL76&lt;&gt;"",VLOOKUP(AQ76,'Players Stats'!$C$88:$E$127,3),"")</f>
        <v/>
      </c>
      <c r="AT76" s="27" t="str">
        <f t="shared" ca="1" si="22"/>
        <v/>
      </c>
      <c r="AU76" s="44" t="str">
        <f ca="1">IF(AL76&lt;&gt;"",VLOOKUP(Final!AQ76-5*(Final!AN76-1),'Players Stats'!$B$136:$J$140,1+AO76),"")</f>
        <v/>
      </c>
      <c r="AV76" s="44" t="str">
        <f t="shared" ca="1" si="66"/>
        <v/>
      </c>
      <c r="AW76" s="27" t="str">
        <f t="shared" ca="1" si="23"/>
        <v/>
      </c>
      <c r="AX76" s="44" t="str">
        <f ca="1">IF(AL76&lt;&gt;"",IF(AV76="NO",VLOOKUP(AQ76,'Players Stats'!$C$88:$I$127,7),""),"")</f>
        <v/>
      </c>
      <c r="AY76" s="44" t="str">
        <f t="shared" ca="1" si="67"/>
        <v/>
      </c>
      <c r="AZ76" s="27" t="str">
        <f t="shared" ca="1" si="24"/>
        <v/>
      </c>
      <c r="BA76" s="44" t="str">
        <f ca="1">IF(AV76="NO",VLOOKUP(AQ76,'Players Stats'!$C$88:$H$127,7-Final!AY76),"")</f>
        <v/>
      </c>
      <c r="BB76" s="44" t="str">
        <f t="shared" ca="1" si="68"/>
        <v/>
      </c>
      <c r="BC76" s="27" t="str">
        <f t="shared" ca="1" si="25"/>
        <v/>
      </c>
      <c r="BD76" s="44" t="str">
        <f ca="1">IF(BC76="","",IF(BC76&lt;=VLOOKUP(AQ76,'Players Stats'!$C$88:$L$127,10),"YES","NO"))</f>
        <v/>
      </c>
      <c r="BE76" s="27" t="str">
        <f t="shared" ca="1" si="26"/>
        <v/>
      </c>
      <c r="BF76" s="44" t="str">
        <f ca="1">IF(BD76="YES",IF(BE76&lt;=VLOOKUP(AQ76,'Players Stats'!$C$88:$H$127,6),1,0),"")</f>
        <v/>
      </c>
      <c r="BG76" s="27" t="str">
        <f t="shared" ca="1" si="27"/>
        <v/>
      </c>
      <c r="BH76" s="44" t="str">
        <f ca="1">IF(AND(BD76="YES",BG76&lt;&gt;""),IF(BG76&lt;=VLOOKUP(AQ76,'Players Stats'!$C$88:$H$127,6),1,0),"")</f>
        <v/>
      </c>
      <c r="BI76" s="27" t="str">
        <f t="shared" ca="1" si="28"/>
        <v/>
      </c>
      <c r="BJ76" s="44" t="str">
        <f ca="1">IF(BI76="","",IF(BI76&lt;=Simulation!$K$7,"YES","NO"))</f>
        <v/>
      </c>
      <c r="BK76" s="27" t="str">
        <f t="shared" ca="1" si="29"/>
        <v/>
      </c>
      <c r="BL76" s="44" t="str">
        <f ca="1">IF(BJ76="NO",IF(BK76&lt;=Simulation!$K$9,AN76,AO76),"")</f>
        <v/>
      </c>
      <c r="BN76" s="44" t="str">
        <f t="shared" ca="1" si="30"/>
        <v/>
      </c>
      <c r="BO76" s="6" t="str">
        <f t="shared" ca="1" si="31"/>
        <v/>
      </c>
      <c r="BP76" s="44" t="str">
        <f t="shared" ca="1" si="32"/>
        <v/>
      </c>
      <c r="BR76" s="44" t="str">
        <f t="shared" ca="1" si="81"/>
        <v/>
      </c>
      <c r="BS76" s="44" t="str">
        <f t="shared" ca="1" si="81"/>
        <v/>
      </c>
      <c r="BT76" s="44" t="str">
        <f t="shared" ca="1" si="81"/>
        <v/>
      </c>
      <c r="BU76" s="44"/>
      <c r="BV76" s="44" t="str">
        <f ca="1">IF(BV75&lt;&gt;"",IF(AND(BV75&lt;60*Simulation!$K$8, BV75+BW76&lt;60*Simulation!$K$8),BV75+BW76,""),"")</f>
        <v/>
      </c>
      <c r="BW76" s="44" t="str">
        <f ca="1">IF(BV75&lt;&gt;"",IF(AND(CV75&lt;&gt;"", BX75=CV75),RANDBETWEEN(Simulation!$N$6,Simulation!$P$6),RANDBETWEEN(Simulation!$N$5,Simulation!$P$5)),"")</f>
        <v/>
      </c>
      <c r="BX76" s="44" t="str">
        <f t="shared" ca="1" si="69"/>
        <v/>
      </c>
      <c r="BY76" s="44" t="str">
        <f t="shared" ca="1" si="33"/>
        <v/>
      </c>
      <c r="BZ76" s="27" t="str">
        <f t="shared" ca="1" si="79"/>
        <v/>
      </c>
      <c r="CA76" s="44" t="str">
        <f t="shared" ca="1" si="35"/>
        <v/>
      </c>
      <c r="CB76" s="44" t="str">
        <f ca="1">IF(BV76&lt;&gt;"",VLOOKUP(CA76,'Players Stats'!$C$88:$D$127,2),"")</f>
        <v/>
      </c>
      <c r="CC76" s="44" t="str">
        <f ca="1">IF(BV76&lt;&gt;"",VLOOKUP(CA76,'Players Stats'!$C$88:$E$127,3),"")</f>
        <v/>
      </c>
      <c r="CD76" s="27" t="str">
        <f t="shared" ca="1" si="36"/>
        <v/>
      </c>
      <c r="CE76" s="44" t="str">
        <f ca="1">IF(BV76&lt;&gt;"",VLOOKUP(Final!CA76-5*(Final!BX76-1),'Players Stats'!$B$136:$J$140,1+BY76),"")</f>
        <v/>
      </c>
      <c r="CF76" s="44" t="str">
        <f t="shared" ca="1" si="70"/>
        <v/>
      </c>
      <c r="CG76" s="27" t="str">
        <f t="shared" ca="1" si="37"/>
        <v/>
      </c>
      <c r="CH76" s="44" t="str">
        <f ca="1">IF(BV76&lt;&gt;"",IF(CF76="NO",VLOOKUP(CA76,'Players Stats'!$C$88:$I$127,7),""),"")</f>
        <v/>
      </c>
      <c r="CI76" s="44" t="str">
        <f t="shared" ca="1" si="71"/>
        <v/>
      </c>
      <c r="CJ76" s="27" t="str">
        <f t="shared" ca="1" si="38"/>
        <v/>
      </c>
      <c r="CK76" s="44" t="str">
        <f ca="1">IF(CF76="NO",VLOOKUP(CA76,'Players Stats'!$C$88:$H$127,7-Final!CI76),"")</f>
        <v/>
      </c>
      <c r="CL76" s="44" t="str">
        <f t="shared" ca="1" si="72"/>
        <v/>
      </c>
      <c r="CM76" s="27" t="str">
        <f t="shared" ca="1" si="39"/>
        <v/>
      </c>
      <c r="CN76" s="44" t="str">
        <f ca="1">IF(CM76="","",IF(CM76&lt;=VLOOKUP(CA76,'Players Stats'!$C$88:$L$127,10),"YES","NO"))</f>
        <v/>
      </c>
      <c r="CO76" s="27" t="str">
        <f t="shared" ca="1" si="40"/>
        <v/>
      </c>
      <c r="CP76" s="44" t="str">
        <f ca="1">IF(CN76="YES",IF(CO76&lt;=VLOOKUP(CA76,'Players Stats'!$C$88:$H$127,6),1,0),"")</f>
        <v/>
      </c>
      <c r="CQ76" s="27" t="str">
        <f t="shared" ca="1" si="41"/>
        <v/>
      </c>
      <c r="CR76" s="44" t="str">
        <f ca="1">IF(AND(CN76="YES",CQ76&lt;&gt;""),IF(CQ76&lt;=VLOOKUP(CA76,'Players Stats'!$C$88:$H$127,6),1,0),"")</f>
        <v/>
      </c>
      <c r="CS76" s="27" t="str">
        <f t="shared" ca="1" si="42"/>
        <v/>
      </c>
      <c r="CT76" s="44" t="str">
        <f ca="1">IF(CS76="","",IF(CS76&lt;=Simulation!$K$7,"YES","NO"))</f>
        <v/>
      </c>
      <c r="CU76" s="27" t="str">
        <f t="shared" ca="1" si="43"/>
        <v/>
      </c>
      <c r="CV76" s="44" t="str">
        <f ca="1">IF(CT76="NO",IF(CU76&lt;=Simulation!$K$9,BX76,BY76),"")</f>
        <v/>
      </c>
      <c r="CX76" s="44" t="str">
        <f t="shared" ca="1" si="44"/>
        <v/>
      </c>
      <c r="CY76" s="6" t="str">
        <f t="shared" ca="1" si="45"/>
        <v/>
      </c>
      <c r="CZ76" s="44" t="str">
        <f t="shared" ca="1" si="46"/>
        <v/>
      </c>
      <c r="DB76" s="44" t="str">
        <f t="shared" ca="1" si="82"/>
        <v/>
      </c>
      <c r="DC76" s="44" t="str">
        <f t="shared" ca="1" si="82"/>
        <v/>
      </c>
      <c r="DD76" s="44" t="str">
        <f t="shared" ca="1" si="82"/>
        <v/>
      </c>
      <c r="DE76" s="44"/>
      <c r="DF76" s="44" t="str">
        <f ca="1">IF(DF75&lt;&gt;"",IF(AND(DF75&lt;60*Simulation!$K$8, DF75+DG76&lt;60*Simulation!$K$8),DF75+DG76,""),"")</f>
        <v/>
      </c>
      <c r="DG76" s="44" t="str">
        <f ca="1">IF(DF75&lt;&gt;"",IF(AND(EF75&lt;&gt;"", DH75=EF75),RANDBETWEEN(Simulation!$N$6,Simulation!$P$6),RANDBETWEEN(Simulation!$N$5,Simulation!$P$5)),"")</f>
        <v/>
      </c>
      <c r="DH76" s="44" t="str">
        <f t="shared" ca="1" si="73"/>
        <v/>
      </c>
      <c r="DI76" s="44" t="str">
        <f t="shared" ca="1" si="47"/>
        <v/>
      </c>
      <c r="DJ76" s="27" t="str">
        <f t="shared" ca="1" si="80"/>
        <v/>
      </c>
      <c r="DK76" s="44" t="str">
        <f t="shared" ca="1" si="49"/>
        <v/>
      </c>
      <c r="DL76" s="44" t="str">
        <f ca="1">IF(DF76&lt;&gt;"",VLOOKUP(DK76,'Players Stats'!$C$88:$D$127,2),"")</f>
        <v/>
      </c>
      <c r="DM76" s="44" t="str">
        <f ca="1">IF(DF76&lt;&gt;"",VLOOKUP(DK76,'Players Stats'!$C$88:$E$127,3),"")</f>
        <v/>
      </c>
      <c r="DN76" s="27" t="str">
        <f t="shared" ca="1" si="50"/>
        <v/>
      </c>
      <c r="DO76" s="44" t="str">
        <f ca="1">IF(DF76&lt;&gt;"",VLOOKUP(Final!DK76-5*(Final!DH76-1),'Players Stats'!$B$136:$J$140,1+DI76),"")</f>
        <v/>
      </c>
      <c r="DP76" s="44" t="str">
        <f t="shared" ca="1" si="74"/>
        <v/>
      </c>
      <c r="DQ76" s="27" t="str">
        <f t="shared" ca="1" si="51"/>
        <v/>
      </c>
      <c r="DR76" s="44" t="str">
        <f ca="1">IF(DF76&lt;&gt;"",IF(DP76="NO",VLOOKUP(DK76,'Players Stats'!$C$88:$I$127,7),""),"")</f>
        <v/>
      </c>
      <c r="DS76" s="44" t="str">
        <f t="shared" ca="1" si="75"/>
        <v/>
      </c>
      <c r="DT76" s="27" t="str">
        <f t="shared" ca="1" si="52"/>
        <v/>
      </c>
      <c r="DU76" s="44" t="str">
        <f ca="1">IF(DP76="NO",VLOOKUP(DK76,'Players Stats'!$C$88:$H$127,7-Final!DS76),"")</f>
        <v/>
      </c>
      <c r="DV76" s="44" t="str">
        <f t="shared" ca="1" si="76"/>
        <v/>
      </c>
      <c r="DW76" s="27" t="str">
        <f t="shared" ca="1" si="53"/>
        <v/>
      </c>
      <c r="DX76" s="44" t="str">
        <f ca="1">IF(DW76="","",IF(DW76&lt;=VLOOKUP(DK76,'Players Stats'!$C$88:$L$127,10),"YES","NO"))</f>
        <v/>
      </c>
      <c r="DY76" s="27" t="str">
        <f t="shared" ca="1" si="54"/>
        <v/>
      </c>
      <c r="DZ76" s="44" t="str">
        <f ca="1">IF(DX76="YES",IF(DY76&lt;=VLOOKUP(DK76,'Players Stats'!$C$88:$H$127,6),1,0),"")</f>
        <v/>
      </c>
      <c r="EA76" s="27" t="str">
        <f t="shared" ca="1" si="55"/>
        <v/>
      </c>
      <c r="EB76" s="44" t="str">
        <f ca="1">IF(AND(DX76="YES",EA76&lt;&gt;""),IF(EA76&lt;=VLOOKUP(DK76,'Players Stats'!$C$88:$H$127,6),1,0),"")</f>
        <v/>
      </c>
      <c r="EC76" s="27" t="str">
        <f t="shared" ca="1" si="56"/>
        <v/>
      </c>
      <c r="ED76" s="44" t="str">
        <f ca="1">IF(EC76="","",IF(EC76&lt;=Simulation!$K$7,"YES","NO"))</f>
        <v/>
      </c>
      <c r="EE76" s="27" t="str">
        <f t="shared" ca="1" si="57"/>
        <v/>
      </c>
      <c r="EF76" s="44" t="str">
        <f ca="1">IF(ED76="NO",IF(EE76&lt;=Simulation!$K$9,DH76,DI76),"")</f>
        <v/>
      </c>
      <c r="EH76" s="44" t="str">
        <f t="shared" ca="1" si="58"/>
        <v/>
      </c>
      <c r="EI76" s="6" t="str">
        <f t="shared" ca="1" si="59"/>
        <v/>
      </c>
      <c r="EJ76" s="44" t="str">
        <f t="shared" ca="1" si="60"/>
        <v/>
      </c>
      <c r="EL76" s="44" t="str">
        <f t="shared" ca="1" si="83"/>
        <v/>
      </c>
      <c r="EM76" s="44" t="str">
        <f t="shared" ca="1" si="83"/>
        <v/>
      </c>
      <c r="EN76" s="44" t="str">
        <f t="shared" ca="1" si="83"/>
        <v/>
      </c>
    </row>
    <row r="77" spans="2:144">
      <c r="B77" s="44" t="str">
        <f ca="1">IF(B76&lt;&gt;"",IF(AND(B76&lt;60*Simulation!$K$8, B76+C77&lt;60*Simulation!$K$8),B76+C77,""),"")</f>
        <v/>
      </c>
      <c r="C77" s="44" t="str">
        <f ca="1">IF(B76&lt;&gt;"",IF(AND(AB76&lt;&gt;"", D76=AB76),RANDBETWEEN(Simulation!$N$6,Simulation!$P$6),RANDBETWEEN(Simulation!$N$5,Simulation!$P$5)),"")</f>
        <v/>
      </c>
      <c r="D77" s="44" t="str">
        <f t="shared" ca="1" si="61"/>
        <v/>
      </c>
      <c r="E77" s="44" t="str">
        <f t="shared" ref="E77:E90" ca="1" si="84">IF(B77&lt;&gt;"",IF(D77=C$4,C$5,C$4),"")</f>
        <v/>
      </c>
      <c r="F77" s="27" t="str">
        <f t="shared" ref="F77:F90" ca="1" si="85">IF(B77&lt;&gt;"",RAND(),"")</f>
        <v/>
      </c>
      <c r="G77" s="44" t="str">
        <f t="shared" ref="G77:G90" ca="1" si="86">IF(B77&lt;&gt;"",INT(5*F77)+1+5*(D77-1),"")</f>
        <v/>
      </c>
      <c r="H77" s="44" t="str">
        <f ca="1">IF(B77&lt;&gt;"",VLOOKUP(G77,'Players Stats'!$C$88:$D$127,2),"")</f>
        <v/>
      </c>
      <c r="I77" s="44" t="str">
        <f ca="1">IF(B77&lt;&gt;"",VLOOKUP(G77,'Players Stats'!$C$88:$E$127,3),"")</f>
        <v/>
      </c>
      <c r="J77" s="27" t="str">
        <f t="shared" ref="J77:J90" ca="1" si="87">IF(B77&lt;&gt;"",RAND(),"")</f>
        <v/>
      </c>
      <c r="K77" s="44" t="str">
        <f ca="1">IF(B77&lt;&gt;"",VLOOKUP(Final!G77-5*(Final!D77-1),'Players Stats'!$B$136:$J$140,1+E77),"")</f>
        <v/>
      </c>
      <c r="L77" s="44" t="str">
        <f t="shared" ca="1" si="62"/>
        <v/>
      </c>
      <c r="M77" s="27" t="str">
        <f t="shared" ref="M77:M90" ca="1" si="88">IF(B77&lt;&gt;"",IF(L77="NO",RAND(),""),"")</f>
        <v/>
      </c>
      <c r="N77" s="44" t="str">
        <f ca="1">IF(B77&lt;&gt;"",IF(L77="NO",VLOOKUP(G77,'Players Stats'!$C$88:$I$127,7),""),"")</f>
        <v/>
      </c>
      <c r="O77" s="44" t="str">
        <f t="shared" ca="1" si="63"/>
        <v/>
      </c>
      <c r="P77" s="27" t="str">
        <f t="shared" ref="P77:P90" ca="1" si="89">IF(B77&lt;&gt;"",IF(L77="NO",RAND(),""),"")</f>
        <v/>
      </c>
      <c r="Q77" s="44" t="str">
        <f ca="1">IF(L77="NO",VLOOKUP(G77,'Players Stats'!$C$88:$H$127,7-Final!O77),"")</f>
        <v/>
      </c>
      <c r="R77" s="44" t="str">
        <f t="shared" ca="1" si="64"/>
        <v/>
      </c>
      <c r="S77" s="27" t="str">
        <f t="shared" ref="S77:S90" ca="1" si="90">IF(R77="","",IF(O77=3,"",RAND()))</f>
        <v/>
      </c>
      <c r="T77" s="44" t="str">
        <f ca="1">IF(S77="","",IF(S77&lt;=VLOOKUP(G77,'Players Stats'!$C$88:$L$127,10),"YES","NO"))</f>
        <v/>
      </c>
      <c r="U77" s="27" t="str">
        <f t="shared" ref="U77:U90" ca="1" si="91">IF(T77="YES",RAND(),"")</f>
        <v/>
      </c>
      <c r="V77" s="44" t="str">
        <f ca="1">IF(T77="YES",IF(U77&lt;=VLOOKUP(G77,'Players Stats'!$C$88:$H$127,6),1,0),"")</f>
        <v/>
      </c>
      <c r="W77" s="27" t="str">
        <f t="shared" ref="W77:W90" ca="1" si="92">IF(AND(T77="YES",R77=0),RAND(),"")</f>
        <v/>
      </c>
      <c r="X77" s="44" t="str">
        <f ca="1">IF(AND(T77="YES",W77&lt;&gt;""),IF(W77&lt;=VLOOKUP(G77,'Players Stats'!$C$88:$H$127,6),1,0),"")</f>
        <v/>
      </c>
      <c r="Y77" s="27" t="str">
        <f t="shared" ref="Y77:Y90" ca="1" si="93">IF(AND(R77=0,T77="NO"),RAND(),"")</f>
        <v/>
      </c>
      <c r="Z77" s="44" t="str">
        <f ca="1">IF(Y77="","",IF(Y77&lt;=Simulation!$K$7,"YES","NO"))</f>
        <v/>
      </c>
      <c r="AA77" s="27" t="str">
        <f t="shared" ref="AA77:AA90" ca="1" si="94">IF(Z77="NO",RAND(),"")</f>
        <v/>
      </c>
      <c r="AB77" s="44" t="str">
        <f ca="1">IF(Z77="NO",IF(AA77&lt;=Simulation!$K$9,D77,E77),"")</f>
        <v/>
      </c>
      <c r="AD77" s="44" t="str">
        <f t="shared" ref="AD77:AD90" ca="1" si="95">IF(B77&lt;&gt;"",IF(D77=$C$4,IF(L77="YES",AD76,IF(T77="YES",IF(R77=0,AD76+R77+V77+X77,AD76+R77+V77),AD76+R77)),AD76),"")</f>
        <v/>
      </c>
      <c r="AE77" s="6" t="str">
        <f t="shared" ref="AE77:AE90" ca="1" si="96">IF(B77&lt;&gt;"","-","")</f>
        <v/>
      </c>
      <c r="AF77" s="44" t="str">
        <f t="shared" ref="AF77:AF90" ca="1" si="97">IF(B77&lt;&gt;"",IF(D77=$C$5,IF(L77="YES",AF76,IF(T77="YES",IF(R77=0,AF76+R77+V77+X77,AF76+R77+V77),AF76+R77)),AF76),"")</f>
        <v/>
      </c>
      <c r="AH77" s="44" t="str">
        <f t="shared" ca="1" si="77"/>
        <v/>
      </c>
      <c r="AI77" s="44" t="str">
        <f t="shared" ca="1" si="77"/>
        <v/>
      </c>
      <c r="AJ77" s="44" t="str">
        <f t="shared" ca="1" si="77"/>
        <v/>
      </c>
      <c r="AL77" s="44" t="str">
        <f ca="1">IF(AL76&lt;&gt;"",IF(AND(AL76&lt;60*Simulation!$K$8, AL76+AM77&lt;60*Simulation!$K$8),AL76+AM77,""),"")</f>
        <v/>
      </c>
      <c r="AM77" s="44" t="str">
        <f ca="1">IF(AL76&lt;&gt;"",IF(AND(BL76&lt;&gt;"", AN76=BL76),RANDBETWEEN(Simulation!$N$6,Simulation!$P$6),RANDBETWEEN(Simulation!$N$5,Simulation!$P$5)),"")</f>
        <v/>
      </c>
      <c r="AN77" s="44" t="str">
        <f t="shared" ca="1" si="65"/>
        <v/>
      </c>
      <c r="AO77" s="44" t="str">
        <f t="shared" ref="AO77:AO90" ca="1" si="98">IF(AL77&lt;&gt;"",IF(AN77=C$4,C$5,C$4),"")</f>
        <v/>
      </c>
      <c r="AP77" s="27" t="str">
        <f t="shared" ca="1" si="78"/>
        <v/>
      </c>
      <c r="AQ77" s="44" t="str">
        <f t="shared" ref="AQ77:AQ90" ca="1" si="99">IF(AL77&lt;&gt;"",INT(5*AP77)+1+5*(AN77-1),"")</f>
        <v/>
      </c>
      <c r="AR77" s="44" t="str">
        <f ca="1">IF(AL77&lt;&gt;"",VLOOKUP(AQ77,'Players Stats'!$C$88:$D$127,2),"")</f>
        <v/>
      </c>
      <c r="AS77" s="44" t="str">
        <f ca="1">IF(AL77&lt;&gt;"",VLOOKUP(AQ77,'Players Stats'!$C$88:$E$127,3),"")</f>
        <v/>
      </c>
      <c r="AT77" s="27" t="str">
        <f t="shared" ref="AT77:AT90" ca="1" si="100">IF(AL77&lt;&gt;"",RAND(),"")</f>
        <v/>
      </c>
      <c r="AU77" s="44" t="str">
        <f ca="1">IF(AL77&lt;&gt;"",VLOOKUP(Final!AQ77-5*(Final!AN77-1),'Players Stats'!$B$136:$J$140,1+AO77),"")</f>
        <v/>
      </c>
      <c r="AV77" s="44" t="str">
        <f t="shared" ca="1" si="66"/>
        <v/>
      </c>
      <c r="AW77" s="27" t="str">
        <f t="shared" ref="AW77:AW90" ca="1" si="101">IF(AL77&lt;&gt;"",IF(AV77="NO",RAND(),""),"")</f>
        <v/>
      </c>
      <c r="AX77" s="44" t="str">
        <f ca="1">IF(AL77&lt;&gt;"",IF(AV77="NO",VLOOKUP(AQ77,'Players Stats'!$C$88:$I$127,7),""),"")</f>
        <v/>
      </c>
      <c r="AY77" s="44" t="str">
        <f t="shared" ca="1" si="67"/>
        <v/>
      </c>
      <c r="AZ77" s="27" t="str">
        <f t="shared" ref="AZ77:AZ90" ca="1" si="102">IF(AL77&lt;&gt;"",IF(AV77="NO",RAND(),""),"")</f>
        <v/>
      </c>
      <c r="BA77" s="44" t="str">
        <f ca="1">IF(AV77="NO",VLOOKUP(AQ77,'Players Stats'!$C$88:$H$127,7-Final!AY77),"")</f>
        <v/>
      </c>
      <c r="BB77" s="44" t="str">
        <f t="shared" ca="1" si="68"/>
        <v/>
      </c>
      <c r="BC77" s="27" t="str">
        <f t="shared" ref="BC77:BC90" ca="1" si="103">IF(BB77="","",IF(AY77=3,"",RAND()))</f>
        <v/>
      </c>
      <c r="BD77" s="44" t="str">
        <f ca="1">IF(BC77="","",IF(BC77&lt;=VLOOKUP(AQ77,'Players Stats'!$C$88:$L$127,10),"YES","NO"))</f>
        <v/>
      </c>
      <c r="BE77" s="27" t="str">
        <f t="shared" ref="BE77:BE90" ca="1" si="104">IF(BD77="YES",RAND(),"")</f>
        <v/>
      </c>
      <c r="BF77" s="44" t="str">
        <f ca="1">IF(BD77="YES",IF(BE77&lt;=VLOOKUP(AQ77,'Players Stats'!$C$88:$H$127,6),1,0),"")</f>
        <v/>
      </c>
      <c r="BG77" s="27" t="str">
        <f t="shared" ref="BG77:BG90" ca="1" si="105">IF(AND(BD77="YES",BB77=0),RAND(),"")</f>
        <v/>
      </c>
      <c r="BH77" s="44" t="str">
        <f ca="1">IF(AND(BD77="YES",BG77&lt;&gt;""),IF(BG77&lt;=VLOOKUP(AQ77,'Players Stats'!$C$88:$H$127,6),1,0),"")</f>
        <v/>
      </c>
      <c r="BI77" s="27" t="str">
        <f t="shared" ref="BI77:BI90" ca="1" si="106">IF(AND(BB77=0,BD77="NO"),RAND(),"")</f>
        <v/>
      </c>
      <c r="BJ77" s="44" t="str">
        <f ca="1">IF(BI77="","",IF(BI77&lt;=Simulation!$K$7,"YES","NO"))</f>
        <v/>
      </c>
      <c r="BK77" s="27" t="str">
        <f t="shared" ref="BK77:BK90" ca="1" si="107">IF(BJ77="NO",RAND(),"")</f>
        <v/>
      </c>
      <c r="BL77" s="44" t="str">
        <f ca="1">IF(BJ77="NO",IF(BK77&lt;=Simulation!$K$9,AN77,AO77),"")</f>
        <v/>
      </c>
      <c r="BN77" s="44" t="str">
        <f t="shared" ref="BN77:BN90" ca="1" si="108">IF(AL77&lt;&gt;"",IF(AN77=$C$4,IF(AV77="YES",BN76,IF(BD77="YES",IF(BB77=0,BN76+BB77+BF77+BH77,BN76+BB77+BF77),BN76+BB77)),BN76),"")</f>
        <v/>
      </c>
      <c r="BO77" s="6" t="str">
        <f t="shared" ref="BO77:BO90" ca="1" si="109">IF(AL77&lt;&gt;"","-","")</f>
        <v/>
      </c>
      <c r="BP77" s="44" t="str">
        <f t="shared" ref="BP77:BP90" ca="1" si="110">IF(AL77&lt;&gt;"",IF(AN77=$C$5,IF(AV77="YES",BP76,IF(BD77="YES",IF(BB77=0,BP76+BB77+BF77+BH77,BP76+BB77+BF77),BP76+BB77)),BP76),"")</f>
        <v/>
      </c>
      <c r="BR77" s="44" t="str">
        <f t="shared" ca="1" si="81"/>
        <v/>
      </c>
      <c r="BS77" s="44" t="str">
        <f t="shared" ca="1" si="81"/>
        <v/>
      </c>
      <c r="BT77" s="44" t="str">
        <f t="shared" ca="1" si="81"/>
        <v/>
      </c>
      <c r="BU77" s="44"/>
      <c r="BV77" s="44" t="str">
        <f ca="1">IF(BV76&lt;&gt;"",IF(AND(BV76&lt;60*Simulation!$K$8, BV76+BW77&lt;60*Simulation!$K$8),BV76+BW77,""),"")</f>
        <v/>
      </c>
      <c r="BW77" s="44" t="str">
        <f ca="1">IF(BV76&lt;&gt;"",IF(AND(CV76&lt;&gt;"", BX76=CV76),RANDBETWEEN(Simulation!$N$6,Simulation!$P$6),RANDBETWEEN(Simulation!$N$5,Simulation!$P$5)),"")</f>
        <v/>
      </c>
      <c r="BX77" s="44" t="str">
        <f t="shared" ca="1" si="69"/>
        <v/>
      </c>
      <c r="BY77" s="44" t="str">
        <f t="shared" ref="BY77:BY90" ca="1" si="111">IF(BV77&lt;&gt;"",IF(BX77=C$4,C$5,C$4),"")</f>
        <v/>
      </c>
      <c r="BZ77" s="27" t="str">
        <f t="shared" ca="1" si="79"/>
        <v/>
      </c>
      <c r="CA77" s="44" t="str">
        <f t="shared" ref="CA77:CA90" ca="1" si="112">IF(BV77&lt;&gt;"",INT(5*BZ77)+1+5*(BX77-1),"")</f>
        <v/>
      </c>
      <c r="CB77" s="44" t="str">
        <f ca="1">IF(BV77&lt;&gt;"",VLOOKUP(CA77,'Players Stats'!$C$88:$D$127,2),"")</f>
        <v/>
      </c>
      <c r="CC77" s="44" t="str">
        <f ca="1">IF(BV77&lt;&gt;"",VLOOKUP(CA77,'Players Stats'!$C$88:$E$127,3),"")</f>
        <v/>
      </c>
      <c r="CD77" s="27" t="str">
        <f t="shared" ref="CD77:CD90" ca="1" si="113">IF(BV77&lt;&gt;"",RAND(),"")</f>
        <v/>
      </c>
      <c r="CE77" s="44" t="str">
        <f ca="1">IF(BV77&lt;&gt;"",VLOOKUP(Final!CA77-5*(Final!BX77-1),'Players Stats'!$B$136:$J$140,1+BY77),"")</f>
        <v/>
      </c>
      <c r="CF77" s="44" t="str">
        <f t="shared" ca="1" si="70"/>
        <v/>
      </c>
      <c r="CG77" s="27" t="str">
        <f t="shared" ref="CG77:CG90" ca="1" si="114">IF(BV77&lt;&gt;"",IF(CF77="NO",RAND(),""),"")</f>
        <v/>
      </c>
      <c r="CH77" s="44" t="str">
        <f ca="1">IF(BV77&lt;&gt;"",IF(CF77="NO",VLOOKUP(CA77,'Players Stats'!$C$88:$I$127,7),""),"")</f>
        <v/>
      </c>
      <c r="CI77" s="44" t="str">
        <f t="shared" ca="1" si="71"/>
        <v/>
      </c>
      <c r="CJ77" s="27" t="str">
        <f t="shared" ref="CJ77:CJ90" ca="1" si="115">IF(BV77&lt;&gt;"",IF(CF77="NO",RAND(),""),"")</f>
        <v/>
      </c>
      <c r="CK77" s="44" t="str">
        <f ca="1">IF(CF77="NO",VLOOKUP(CA77,'Players Stats'!$C$88:$H$127,7-Final!CI77),"")</f>
        <v/>
      </c>
      <c r="CL77" s="44" t="str">
        <f t="shared" ca="1" si="72"/>
        <v/>
      </c>
      <c r="CM77" s="27" t="str">
        <f t="shared" ref="CM77:CM90" ca="1" si="116">IF(CL77="","",IF(CI77=3,"",RAND()))</f>
        <v/>
      </c>
      <c r="CN77" s="44" t="str">
        <f ca="1">IF(CM77="","",IF(CM77&lt;=VLOOKUP(CA77,'Players Stats'!$C$88:$L$127,10),"YES","NO"))</f>
        <v/>
      </c>
      <c r="CO77" s="27" t="str">
        <f t="shared" ref="CO77:CO90" ca="1" si="117">IF(CN77="YES",RAND(),"")</f>
        <v/>
      </c>
      <c r="CP77" s="44" t="str">
        <f ca="1">IF(CN77="YES",IF(CO77&lt;=VLOOKUP(CA77,'Players Stats'!$C$88:$H$127,6),1,0),"")</f>
        <v/>
      </c>
      <c r="CQ77" s="27" t="str">
        <f t="shared" ref="CQ77:CQ90" ca="1" si="118">IF(AND(CN77="YES",CL77=0),RAND(),"")</f>
        <v/>
      </c>
      <c r="CR77" s="44" t="str">
        <f ca="1">IF(AND(CN77="YES",CQ77&lt;&gt;""),IF(CQ77&lt;=VLOOKUP(CA77,'Players Stats'!$C$88:$H$127,6),1,0),"")</f>
        <v/>
      </c>
      <c r="CS77" s="27" t="str">
        <f t="shared" ref="CS77:CS90" ca="1" si="119">IF(AND(CL77=0,CN77="NO"),RAND(),"")</f>
        <v/>
      </c>
      <c r="CT77" s="44" t="str">
        <f ca="1">IF(CS77="","",IF(CS77&lt;=Simulation!$K$7,"YES","NO"))</f>
        <v/>
      </c>
      <c r="CU77" s="27" t="str">
        <f t="shared" ref="CU77:CU90" ca="1" si="120">IF(CT77="NO",RAND(),"")</f>
        <v/>
      </c>
      <c r="CV77" s="44" t="str">
        <f ca="1">IF(CT77="NO",IF(CU77&lt;=Simulation!$K$9,BX77,BY77),"")</f>
        <v/>
      </c>
      <c r="CX77" s="44" t="str">
        <f t="shared" ref="CX77:CX90" ca="1" si="121">IF(BV77&lt;&gt;"",IF(BX77=$C$4,IF(CF77="YES",CX76,IF(CN77="YES",IF(CL77=0,CX76+CL77+CP77+CR77,CX76+CL77+CP77),CX76+CL77)),CX76),"")</f>
        <v/>
      </c>
      <c r="CY77" s="6" t="str">
        <f t="shared" ref="CY77:CY90" ca="1" si="122">IF(BV77&lt;&gt;"","-","")</f>
        <v/>
      </c>
      <c r="CZ77" s="44" t="str">
        <f t="shared" ref="CZ77:CZ90" ca="1" si="123">IF(BV77&lt;&gt;"",IF(BX77=$C$5,IF(CF77="YES",CZ76,IF(CN77="YES",IF(CL77=0,CZ76+CL77+CP77+CR77,CZ76+CL77+CP77),CZ76+CL77)),CZ76),"")</f>
        <v/>
      </c>
      <c r="DB77" s="44" t="str">
        <f t="shared" ca="1" si="82"/>
        <v/>
      </c>
      <c r="DC77" s="44" t="str">
        <f t="shared" ca="1" si="82"/>
        <v/>
      </c>
      <c r="DD77" s="44" t="str">
        <f t="shared" ca="1" si="82"/>
        <v/>
      </c>
      <c r="DE77" s="44"/>
      <c r="DF77" s="44" t="str">
        <f ca="1">IF(DF76&lt;&gt;"",IF(AND(DF76&lt;60*Simulation!$K$8, DF76+DG77&lt;60*Simulation!$K$8),DF76+DG77,""),"")</f>
        <v/>
      </c>
      <c r="DG77" s="44" t="str">
        <f ca="1">IF(DF76&lt;&gt;"",IF(AND(EF76&lt;&gt;"", DH76=EF76),RANDBETWEEN(Simulation!$N$6,Simulation!$P$6),RANDBETWEEN(Simulation!$N$5,Simulation!$P$5)),"")</f>
        <v/>
      </c>
      <c r="DH77" s="44" t="str">
        <f t="shared" ca="1" si="73"/>
        <v/>
      </c>
      <c r="DI77" s="44" t="str">
        <f t="shared" ref="DI77:DI90" ca="1" si="124">IF(DF77&lt;&gt;"",IF(DH77=C$4,C$5,C$4),"")</f>
        <v/>
      </c>
      <c r="DJ77" s="27" t="str">
        <f t="shared" ca="1" si="80"/>
        <v/>
      </c>
      <c r="DK77" s="44" t="str">
        <f t="shared" ref="DK77:DK90" ca="1" si="125">IF(DF77&lt;&gt;"",INT(5*DJ77)+1+5*(DH77-1),"")</f>
        <v/>
      </c>
      <c r="DL77" s="44" t="str">
        <f ca="1">IF(DF77&lt;&gt;"",VLOOKUP(DK77,'Players Stats'!$C$88:$D$127,2),"")</f>
        <v/>
      </c>
      <c r="DM77" s="44" t="str">
        <f ca="1">IF(DF77&lt;&gt;"",VLOOKUP(DK77,'Players Stats'!$C$88:$E$127,3),"")</f>
        <v/>
      </c>
      <c r="DN77" s="27" t="str">
        <f t="shared" ref="DN77:DN90" ca="1" si="126">IF(DF77&lt;&gt;"",RAND(),"")</f>
        <v/>
      </c>
      <c r="DO77" s="44" t="str">
        <f ca="1">IF(DF77&lt;&gt;"",VLOOKUP(Final!DK77-5*(Final!DH77-1),'Players Stats'!$B$136:$J$140,1+DI77),"")</f>
        <v/>
      </c>
      <c r="DP77" s="44" t="str">
        <f t="shared" ca="1" si="74"/>
        <v/>
      </c>
      <c r="DQ77" s="27" t="str">
        <f t="shared" ref="DQ77:DQ90" ca="1" si="127">IF(DF77&lt;&gt;"",IF(DP77="NO",RAND(),""),"")</f>
        <v/>
      </c>
      <c r="DR77" s="44" t="str">
        <f ca="1">IF(DF77&lt;&gt;"",IF(DP77="NO",VLOOKUP(DK77,'Players Stats'!$C$88:$I$127,7),""),"")</f>
        <v/>
      </c>
      <c r="DS77" s="44" t="str">
        <f t="shared" ca="1" si="75"/>
        <v/>
      </c>
      <c r="DT77" s="27" t="str">
        <f t="shared" ref="DT77:DT90" ca="1" si="128">IF(DF77&lt;&gt;"",IF(DP77="NO",RAND(),""),"")</f>
        <v/>
      </c>
      <c r="DU77" s="44" t="str">
        <f ca="1">IF(DP77="NO",VLOOKUP(DK77,'Players Stats'!$C$88:$H$127,7-Final!DS77),"")</f>
        <v/>
      </c>
      <c r="DV77" s="44" t="str">
        <f t="shared" ca="1" si="76"/>
        <v/>
      </c>
      <c r="DW77" s="27" t="str">
        <f t="shared" ref="DW77:DW90" ca="1" si="129">IF(DV77="","",IF(DS77=3,"",RAND()))</f>
        <v/>
      </c>
      <c r="DX77" s="44" t="str">
        <f ca="1">IF(DW77="","",IF(DW77&lt;=VLOOKUP(DK77,'Players Stats'!$C$88:$L$127,10),"YES","NO"))</f>
        <v/>
      </c>
      <c r="DY77" s="27" t="str">
        <f t="shared" ref="DY77:DY90" ca="1" si="130">IF(DX77="YES",RAND(),"")</f>
        <v/>
      </c>
      <c r="DZ77" s="44" t="str">
        <f ca="1">IF(DX77="YES",IF(DY77&lt;=VLOOKUP(DK77,'Players Stats'!$C$88:$H$127,6),1,0),"")</f>
        <v/>
      </c>
      <c r="EA77" s="27" t="str">
        <f t="shared" ref="EA77:EA90" ca="1" si="131">IF(AND(DX77="YES",DV77=0),RAND(),"")</f>
        <v/>
      </c>
      <c r="EB77" s="44" t="str">
        <f ca="1">IF(AND(DX77="YES",EA77&lt;&gt;""),IF(EA77&lt;=VLOOKUP(DK77,'Players Stats'!$C$88:$H$127,6),1,0),"")</f>
        <v/>
      </c>
      <c r="EC77" s="27" t="str">
        <f t="shared" ref="EC77:EC90" ca="1" si="132">IF(AND(DV77=0,DX77="NO"),RAND(),"")</f>
        <v/>
      </c>
      <c r="ED77" s="44" t="str">
        <f ca="1">IF(EC77="","",IF(EC77&lt;=Simulation!$K$7,"YES","NO"))</f>
        <v/>
      </c>
      <c r="EE77" s="27" t="str">
        <f t="shared" ref="EE77:EE90" ca="1" si="133">IF(ED77="NO",RAND(),"")</f>
        <v/>
      </c>
      <c r="EF77" s="44" t="str">
        <f ca="1">IF(ED77="NO",IF(EE77&lt;=Simulation!$K$9,DH77,DI77),"")</f>
        <v/>
      </c>
      <c r="EH77" s="44" t="str">
        <f t="shared" ref="EH77:EH90" ca="1" si="134">IF(DF77&lt;&gt;"",IF(DH77=$C$4,IF(DP77="YES",EH76,IF(DX77="YES",IF(DV77=0,EH76+DV77+DZ77+EB77,EH76+DV77+DZ77),EH76+DV77)),EH76),"")</f>
        <v/>
      </c>
      <c r="EI77" s="6" t="str">
        <f t="shared" ref="EI77:EI90" ca="1" si="135">IF(DF77&lt;&gt;"","-","")</f>
        <v/>
      </c>
      <c r="EJ77" s="44" t="str">
        <f t="shared" ref="EJ77:EJ90" ca="1" si="136">IF(DF77&lt;&gt;"",IF(DH77=$C$5,IF(DP77="YES",EJ76,IF(DX77="YES",IF(DV77=0,EJ76+DV77+DZ77+EB77,EJ76+DV77+DZ77),EJ76+DV77)),EJ76),"")</f>
        <v/>
      </c>
      <c r="EL77" s="44" t="str">
        <f t="shared" ca="1" si="83"/>
        <v/>
      </c>
      <c r="EM77" s="44" t="str">
        <f t="shared" ca="1" si="83"/>
        <v/>
      </c>
      <c r="EN77" s="44" t="str">
        <f t="shared" ca="1" si="83"/>
        <v/>
      </c>
    </row>
    <row r="78" spans="2:144">
      <c r="B78" s="44" t="str">
        <f ca="1">IF(B77&lt;&gt;"",IF(AND(B77&lt;60*Simulation!$K$8, B77+C78&lt;60*Simulation!$K$8),B77+C78,""),"")</f>
        <v/>
      </c>
      <c r="C78" s="44" t="str">
        <f ca="1">IF(B77&lt;&gt;"",IF(AND(AB77&lt;&gt;"", D77=AB77),RANDBETWEEN(Simulation!$N$6,Simulation!$P$6),RANDBETWEEN(Simulation!$N$5,Simulation!$P$5)),"")</f>
        <v/>
      </c>
      <c r="D78" s="44" t="str">
        <f t="shared" ref="D78:D90" ca="1" si="137">IF(B78&lt;&gt;"",IF(AB77="",E77,AB77),"")</f>
        <v/>
      </c>
      <c r="E78" s="44" t="str">
        <f t="shared" ca="1" si="84"/>
        <v/>
      </c>
      <c r="F78" s="27" t="str">
        <f t="shared" ca="1" si="85"/>
        <v/>
      </c>
      <c r="G78" s="44" t="str">
        <f t="shared" ca="1" si="86"/>
        <v/>
      </c>
      <c r="H78" s="44" t="str">
        <f ca="1">IF(B78&lt;&gt;"",VLOOKUP(G78,'Players Stats'!$C$88:$D$127,2),"")</f>
        <v/>
      </c>
      <c r="I78" s="44" t="str">
        <f ca="1">IF(B78&lt;&gt;"",VLOOKUP(G78,'Players Stats'!$C$88:$E$127,3),"")</f>
        <v/>
      </c>
      <c r="J78" s="27" t="str">
        <f t="shared" ca="1" si="87"/>
        <v/>
      </c>
      <c r="K78" s="44" t="str">
        <f ca="1">IF(B78&lt;&gt;"",VLOOKUP(Final!G78-5*(Final!D78-1),'Players Stats'!$B$136:$J$140,1+E78),"")</f>
        <v/>
      </c>
      <c r="L78" s="44" t="str">
        <f t="shared" ref="L78:L90" ca="1" si="138">IF(B78&lt;&gt;"",IF(J78&lt;=K78, "YES", "NO"),"")</f>
        <v/>
      </c>
      <c r="M78" s="27" t="str">
        <f t="shared" ca="1" si="88"/>
        <v/>
      </c>
      <c r="N78" s="44" t="str">
        <f ca="1">IF(B78&lt;&gt;"",IF(L78="NO",VLOOKUP(G78,'Players Stats'!$C$88:$I$127,7),""),"")</f>
        <v/>
      </c>
      <c r="O78" s="44" t="str">
        <f t="shared" ref="O78:O90" ca="1" si="139">IF(B78&lt;&gt;"",IF(L78="NO",IF(M78&lt;=N78,3,2),""),"")</f>
        <v/>
      </c>
      <c r="P78" s="27" t="str">
        <f t="shared" ca="1" si="89"/>
        <v/>
      </c>
      <c r="Q78" s="44" t="str">
        <f ca="1">IF(L78="NO",VLOOKUP(G78,'Players Stats'!$C$88:$H$127,7-Final!O78),"")</f>
        <v/>
      </c>
      <c r="R78" s="44" t="str">
        <f t="shared" ref="R78:R90" ca="1" si="140">IF(B78&lt;&gt;"",IF(L78="NO",IF(P78&lt;=Q78,O78,0),""),"")</f>
        <v/>
      </c>
      <c r="S78" s="27" t="str">
        <f t="shared" ca="1" si="90"/>
        <v/>
      </c>
      <c r="T78" s="44" t="str">
        <f ca="1">IF(S78="","",IF(S78&lt;=VLOOKUP(G78,'Players Stats'!$C$88:$L$127,10),"YES","NO"))</f>
        <v/>
      </c>
      <c r="U78" s="27" t="str">
        <f t="shared" ca="1" si="91"/>
        <v/>
      </c>
      <c r="V78" s="44" t="str">
        <f ca="1">IF(T78="YES",IF(U78&lt;=VLOOKUP(G78,'Players Stats'!$C$88:$H$127,6),1,0),"")</f>
        <v/>
      </c>
      <c r="W78" s="27" t="str">
        <f t="shared" ca="1" si="92"/>
        <v/>
      </c>
      <c r="X78" s="44" t="str">
        <f ca="1">IF(AND(T78="YES",W78&lt;&gt;""),IF(W78&lt;=VLOOKUP(G78,'Players Stats'!$C$88:$H$127,6),1,0),"")</f>
        <v/>
      </c>
      <c r="Y78" s="27" t="str">
        <f t="shared" ca="1" si="93"/>
        <v/>
      </c>
      <c r="Z78" s="44" t="str">
        <f ca="1">IF(Y78="","",IF(Y78&lt;=Simulation!$K$7,"YES","NO"))</f>
        <v/>
      </c>
      <c r="AA78" s="27" t="str">
        <f t="shared" ca="1" si="94"/>
        <v/>
      </c>
      <c r="AB78" s="44" t="str">
        <f ca="1">IF(Z78="NO",IF(AA78&lt;=Simulation!$K$9,D78,E78),"")</f>
        <v/>
      </c>
      <c r="AD78" s="44" t="str">
        <f t="shared" ca="1" si="95"/>
        <v/>
      </c>
      <c r="AE78" s="6" t="str">
        <f t="shared" ca="1" si="96"/>
        <v/>
      </c>
      <c r="AF78" s="44" t="str">
        <f t="shared" ca="1" si="97"/>
        <v/>
      </c>
      <c r="AH78" s="44" t="str">
        <f t="shared" ca="1" si="77"/>
        <v/>
      </c>
      <c r="AI78" s="44" t="str">
        <f t="shared" ca="1" si="77"/>
        <v/>
      </c>
      <c r="AJ78" s="44" t="str">
        <f t="shared" ca="1" si="77"/>
        <v/>
      </c>
      <c r="AL78" s="44" t="str">
        <f ca="1">IF(AL77&lt;&gt;"",IF(AND(AL77&lt;60*Simulation!$K$8, AL77+AM78&lt;60*Simulation!$K$8),AL77+AM78,""),"")</f>
        <v/>
      </c>
      <c r="AM78" s="44" t="str">
        <f ca="1">IF(AL77&lt;&gt;"",IF(AND(BL77&lt;&gt;"", AN77=BL77),RANDBETWEEN(Simulation!$N$6,Simulation!$P$6),RANDBETWEEN(Simulation!$N$5,Simulation!$P$5)),"")</f>
        <v/>
      </c>
      <c r="AN78" s="44" t="str">
        <f t="shared" ref="AN78:AN90" ca="1" si="141">IF(AL78&lt;&gt;"",IF(BL77="",AO77,BL77),"")</f>
        <v/>
      </c>
      <c r="AO78" s="44" t="str">
        <f t="shared" ca="1" si="98"/>
        <v/>
      </c>
      <c r="AP78" s="27" t="str">
        <f t="shared" ca="1" si="78"/>
        <v/>
      </c>
      <c r="AQ78" s="44" t="str">
        <f t="shared" ca="1" si="99"/>
        <v/>
      </c>
      <c r="AR78" s="44" t="str">
        <f ca="1">IF(AL78&lt;&gt;"",VLOOKUP(AQ78,'Players Stats'!$C$88:$D$127,2),"")</f>
        <v/>
      </c>
      <c r="AS78" s="44" t="str">
        <f ca="1">IF(AL78&lt;&gt;"",VLOOKUP(AQ78,'Players Stats'!$C$88:$E$127,3),"")</f>
        <v/>
      </c>
      <c r="AT78" s="27" t="str">
        <f t="shared" ca="1" si="100"/>
        <v/>
      </c>
      <c r="AU78" s="44" t="str">
        <f ca="1">IF(AL78&lt;&gt;"",VLOOKUP(Final!AQ78-5*(Final!AN78-1),'Players Stats'!$B$136:$J$140,1+AO78),"")</f>
        <v/>
      </c>
      <c r="AV78" s="44" t="str">
        <f t="shared" ref="AV78:AV90" ca="1" si="142">IF(AL78&lt;&gt;"",IF(AT78&lt;=AU78, "YES", "NO"),"")</f>
        <v/>
      </c>
      <c r="AW78" s="27" t="str">
        <f t="shared" ca="1" si="101"/>
        <v/>
      </c>
      <c r="AX78" s="44" t="str">
        <f ca="1">IF(AL78&lt;&gt;"",IF(AV78="NO",VLOOKUP(AQ78,'Players Stats'!$C$88:$I$127,7),""),"")</f>
        <v/>
      </c>
      <c r="AY78" s="44" t="str">
        <f t="shared" ref="AY78:AY90" ca="1" si="143">IF(AL78&lt;&gt;"",IF(AV78="NO",IF(AW78&lt;=AX78,3,2),""),"")</f>
        <v/>
      </c>
      <c r="AZ78" s="27" t="str">
        <f t="shared" ca="1" si="102"/>
        <v/>
      </c>
      <c r="BA78" s="44" t="str">
        <f ca="1">IF(AV78="NO",VLOOKUP(AQ78,'Players Stats'!$C$88:$H$127,7-Final!AY78),"")</f>
        <v/>
      </c>
      <c r="BB78" s="44" t="str">
        <f t="shared" ref="BB78:BB90" ca="1" si="144">IF(AL78&lt;&gt;"",IF(AV78="NO",IF(AZ78&lt;=BA78,AY78,0),""),"")</f>
        <v/>
      </c>
      <c r="BC78" s="27" t="str">
        <f t="shared" ca="1" si="103"/>
        <v/>
      </c>
      <c r="BD78" s="44" t="str">
        <f ca="1">IF(BC78="","",IF(BC78&lt;=VLOOKUP(AQ78,'Players Stats'!$C$88:$L$127,10),"YES","NO"))</f>
        <v/>
      </c>
      <c r="BE78" s="27" t="str">
        <f t="shared" ca="1" si="104"/>
        <v/>
      </c>
      <c r="BF78" s="44" t="str">
        <f ca="1">IF(BD78="YES",IF(BE78&lt;=VLOOKUP(AQ78,'Players Stats'!$C$88:$H$127,6),1,0),"")</f>
        <v/>
      </c>
      <c r="BG78" s="27" t="str">
        <f t="shared" ca="1" si="105"/>
        <v/>
      </c>
      <c r="BH78" s="44" t="str">
        <f ca="1">IF(AND(BD78="YES",BG78&lt;&gt;""),IF(BG78&lt;=VLOOKUP(AQ78,'Players Stats'!$C$88:$H$127,6),1,0),"")</f>
        <v/>
      </c>
      <c r="BI78" s="27" t="str">
        <f t="shared" ca="1" si="106"/>
        <v/>
      </c>
      <c r="BJ78" s="44" t="str">
        <f ca="1">IF(BI78="","",IF(BI78&lt;=Simulation!$K$7,"YES","NO"))</f>
        <v/>
      </c>
      <c r="BK78" s="27" t="str">
        <f t="shared" ca="1" si="107"/>
        <v/>
      </c>
      <c r="BL78" s="44" t="str">
        <f ca="1">IF(BJ78="NO",IF(BK78&lt;=Simulation!$K$9,AN78,AO78),"")</f>
        <v/>
      </c>
      <c r="BN78" s="44" t="str">
        <f t="shared" ca="1" si="108"/>
        <v/>
      </c>
      <c r="BO78" s="6" t="str">
        <f t="shared" ca="1" si="109"/>
        <v/>
      </c>
      <c r="BP78" s="44" t="str">
        <f t="shared" ca="1" si="110"/>
        <v/>
      </c>
      <c r="BR78" s="44" t="str">
        <f t="shared" ca="1" si="81"/>
        <v/>
      </c>
      <c r="BS78" s="44" t="str">
        <f t="shared" ca="1" si="81"/>
        <v/>
      </c>
      <c r="BT78" s="44" t="str">
        <f t="shared" ca="1" si="81"/>
        <v/>
      </c>
      <c r="BU78" s="44"/>
      <c r="BV78" s="44" t="str">
        <f ca="1">IF(BV77&lt;&gt;"",IF(AND(BV77&lt;60*Simulation!$K$8, BV77+BW78&lt;60*Simulation!$K$8),BV77+BW78,""),"")</f>
        <v/>
      </c>
      <c r="BW78" s="44" t="str">
        <f ca="1">IF(BV77&lt;&gt;"",IF(AND(CV77&lt;&gt;"", BX77=CV77),RANDBETWEEN(Simulation!$N$6,Simulation!$P$6),RANDBETWEEN(Simulation!$N$5,Simulation!$P$5)),"")</f>
        <v/>
      </c>
      <c r="BX78" s="44" t="str">
        <f t="shared" ref="BX78:BX90" ca="1" si="145">IF(BV78&lt;&gt;"",IF(CV77="",BY77,CV77),"")</f>
        <v/>
      </c>
      <c r="BY78" s="44" t="str">
        <f t="shared" ca="1" si="111"/>
        <v/>
      </c>
      <c r="BZ78" s="27" t="str">
        <f t="shared" ca="1" si="79"/>
        <v/>
      </c>
      <c r="CA78" s="44" t="str">
        <f t="shared" ca="1" si="112"/>
        <v/>
      </c>
      <c r="CB78" s="44" t="str">
        <f ca="1">IF(BV78&lt;&gt;"",VLOOKUP(CA78,'Players Stats'!$C$88:$D$127,2),"")</f>
        <v/>
      </c>
      <c r="CC78" s="44" t="str">
        <f ca="1">IF(BV78&lt;&gt;"",VLOOKUP(CA78,'Players Stats'!$C$88:$E$127,3),"")</f>
        <v/>
      </c>
      <c r="CD78" s="27" t="str">
        <f t="shared" ca="1" si="113"/>
        <v/>
      </c>
      <c r="CE78" s="44" t="str">
        <f ca="1">IF(BV78&lt;&gt;"",VLOOKUP(Final!CA78-5*(Final!BX78-1),'Players Stats'!$B$136:$J$140,1+BY78),"")</f>
        <v/>
      </c>
      <c r="CF78" s="44" t="str">
        <f t="shared" ref="CF78:CF90" ca="1" si="146">IF(BV78&lt;&gt;"",IF(CD78&lt;=CE78, "YES", "NO"),"")</f>
        <v/>
      </c>
      <c r="CG78" s="27" t="str">
        <f t="shared" ca="1" si="114"/>
        <v/>
      </c>
      <c r="CH78" s="44" t="str">
        <f ca="1">IF(BV78&lt;&gt;"",IF(CF78="NO",VLOOKUP(CA78,'Players Stats'!$C$88:$I$127,7),""),"")</f>
        <v/>
      </c>
      <c r="CI78" s="44" t="str">
        <f t="shared" ref="CI78:CI90" ca="1" si="147">IF(BV78&lt;&gt;"",IF(CF78="NO",IF(CG78&lt;=CH78,3,2),""),"")</f>
        <v/>
      </c>
      <c r="CJ78" s="27" t="str">
        <f t="shared" ca="1" si="115"/>
        <v/>
      </c>
      <c r="CK78" s="44" t="str">
        <f ca="1">IF(CF78="NO",VLOOKUP(CA78,'Players Stats'!$C$88:$H$127,7-Final!CI78),"")</f>
        <v/>
      </c>
      <c r="CL78" s="44" t="str">
        <f t="shared" ref="CL78:CL90" ca="1" si="148">IF(BV78&lt;&gt;"",IF(CF78="NO",IF(CJ78&lt;=CK78,CI78,0),""),"")</f>
        <v/>
      </c>
      <c r="CM78" s="27" t="str">
        <f t="shared" ca="1" si="116"/>
        <v/>
      </c>
      <c r="CN78" s="44" t="str">
        <f ca="1">IF(CM78="","",IF(CM78&lt;=VLOOKUP(CA78,'Players Stats'!$C$88:$L$127,10),"YES","NO"))</f>
        <v/>
      </c>
      <c r="CO78" s="27" t="str">
        <f t="shared" ca="1" si="117"/>
        <v/>
      </c>
      <c r="CP78" s="44" t="str">
        <f ca="1">IF(CN78="YES",IF(CO78&lt;=VLOOKUP(CA78,'Players Stats'!$C$88:$H$127,6),1,0),"")</f>
        <v/>
      </c>
      <c r="CQ78" s="27" t="str">
        <f t="shared" ca="1" si="118"/>
        <v/>
      </c>
      <c r="CR78" s="44" t="str">
        <f ca="1">IF(AND(CN78="YES",CQ78&lt;&gt;""),IF(CQ78&lt;=VLOOKUP(CA78,'Players Stats'!$C$88:$H$127,6),1,0),"")</f>
        <v/>
      </c>
      <c r="CS78" s="27" t="str">
        <f t="shared" ca="1" si="119"/>
        <v/>
      </c>
      <c r="CT78" s="44" t="str">
        <f ca="1">IF(CS78="","",IF(CS78&lt;=Simulation!$K$7,"YES","NO"))</f>
        <v/>
      </c>
      <c r="CU78" s="27" t="str">
        <f t="shared" ca="1" si="120"/>
        <v/>
      </c>
      <c r="CV78" s="44" t="str">
        <f ca="1">IF(CT78="NO",IF(CU78&lt;=Simulation!$K$9,BX78,BY78),"")</f>
        <v/>
      </c>
      <c r="CX78" s="44" t="str">
        <f t="shared" ca="1" si="121"/>
        <v/>
      </c>
      <c r="CY78" s="6" t="str">
        <f t="shared" ca="1" si="122"/>
        <v/>
      </c>
      <c r="CZ78" s="44" t="str">
        <f t="shared" ca="1" si="123"/>
        <v/>
      </c>
      <c r="DB78" s="44" t="str">
        <f t="shared" ca="1" si="82"/>
        <v/>
      </c>
      <c r="DC78" s="44" t="str">
        <f t="shared" ca="1" si="82"/>
        <v/>
      </c>
      <c r="DD78" s="44" t="str">
        <f t="shared" ca="1" si="82"/>
        <v/>
      </c>
      <c r="DE78" s="44"/>
      <c r="DF78" s="44" t="str">
        <f ca="1">IF(DF77&lt;&gt;"",IF(AND(DF77&lt;60*Simulation!$K$8, DF77+DG78&lt;60*Simulation!$K$8),DF77+DG78,""),"")</f>
        <v/>
      </c>
      <c r="DG78" s="44" t="str">
        <f ca="1">IF(DF77&lt;&gt;"",IF(AND(EF77&lt;&gt;"", DH77=EF77),RANDBETWEEN(Simulation!$N$6,Simulation!$P$6),RANDBETWEEN(Simulation!$N$5,Simulation!$P$5)),"")</f>
        <v/>
      </c>
      <c r="DH78" s="44" t="str">
        <f t="shared" ref="DH78:DH90" ca="1" si="149">IF(DF78&lt;&gt;"",IF(EF77="",DI77,EF77),"")</f>
        <v/>
      </c>
      <c r="DI78" s="44" t="str">
        <f t="shared" ca="1" si="124"/>
        <v/>
      </c>
      <c r="DJ78" s="27" t="str">
        <f t="shared" ca="1" si="80"/>
        <v/>
      </c>
      <c r="DK78" s="44" t="str">
        <f t="shared" ca="1" si="125"/>
        <v/>
      </c>
      <c r="DL78" s="44" t="str">
        <f ca="1">IF(DF78&lt;&gt;"",VLOOKUP(DK78,'Players Stats'!$C$88:$D$127,2),"")</f>
        <v/>
      </c>
      <c r="DM78" s="44" t="str">
        <f ca="1">IF(DF78&lt;&gt;"",VLOOKUP(DK78,'Players Stats'!$C$88:$E$127,3),"")</f>
        <v/>
      </c>
      <c r="DN78" s="27" t="str">
        <f t="shared" ca="1" si="126"/>
        <v/>
      </c>
      <c r="DO78" s="44" t="str">
        <f ca="1">IF(DF78&lt;&gt;"",VLOOKUP(Final!DK78-5*(Final!DH78-1),'Players Stats'!$B$136:$J$140,1+DI78),"")</f>
        <v/>
      </c>
      <c r="DP78" s="44" t="str">
        <f t="shared" ref="DP78:DP90" ca="1" si="150">IF(DF78&lt;&gt;"",IF(DN78&lt;=DO78, "YES", "NO"),"")</f>
        <v/>
      </c>
      <c r="DQ78" s="27" t="str">
        <f t="shared" ca="1" si="127"/>
        <v/>
      </c>
      <c r="DR78" s="44" t="str">
        <f ca="1">IF(DF78&lt;&gt;"",IF(DP78="NO",VLOOKUP(DK78,'Players Stats'!$C$88:$I$127,7),""),"")</f>
        <v/>
      </c>
      <c r="DS78" s="44" t="str">
        <f t="shared" ref="DS78:DS90" ca="1" si="151">IF(DF78&lt;&gt;"",IF(DP78="NO",IF(DQ78&lt;=DR78,3,2),""),"")</f>
        <v/>
      </c>
      <c r="DT78" s="27" t="str">
        <f t="shared" ca="1" si="128"/>
        <v/>
      </c>
      <c r="DU78" s="44" t="str">
        <f ca="1">IF(DP78="NO",VLOOKUP(DK78,'Players Stats'!$C$88:$H$127,7-Final!DS78),"")</f>
        <v/>
      </c>
      <c r="DV78" s="44" t="str">
        <f t="shared" ref="DV78:DV90" ca="1" si="152">IF(DF78&lt;&gt;"",IF(DP78="NO",IF(DT78&lt;=DU78,DS78,0),""),"")</f>
        <v/>
      </c>
      <c r="DW78" s="27" t="str">
        <f t="shared" ca="1" si="129"/>
        <v/>
      </c>
      <c r="DX78" s="44" t="str">
        <f ca="1">IF(DW78="","",IF(DW78&lt;=VLOOKUP(DK78,'Players Stats'!$C$88:$L$127,10),"YES","NO"))</f>
        <v/>
      </c>
      <c r="DY78" s="27" t="str">
        <f t="shared" ca="1" si="130"/>
        <v/>
      </c>
      <c r="DZ78" s="44" t="str">
        <f ca="1">IF(DX78="YES",IF(DY78&lt;=VLOOKUP(DK78,'Players Stats'!$C$88:$H$127,6),1,0),"")</f>
        <v/>
      </c>
      <c r="EA78" s="27" t="str">
        <f t="shared" ca="1" si="131"/>
        <v/>
      </c>
      <c r="EB78" s="44" t="str">
        <f ca="1">IF(AND(DX78="YES",EA78&lt;&gt;""),IF(EA78&lt;=VLOOKUP(DK78,'Players Stats'!$C$88:$H$127,6),1,0),"")</f>
        <v/>
      </c>
      <c r="EC78" s="27" t="str">
        <f t="shared" ca="1" si="132"/>
        <v/>
      </c>
      <c r="ED78" s="44" t="str">
        <f ca="1">IF(EC78="","",IF(EC78&lt;=Simulation!$K$7,"YES","NO"))</f>
        <v/>
      </c>
      <c r="EE78" s="27" t="str">
        <f t="shared" ca="1" si="133"/>
        <v/>
      </c>
      <c r="EF78" s="44" t="str">
        <f ca="1">IF(ED78="NO",IF(EE78&lt;=Simulation!$K$9,DH78,DI78),"")</f>
        <v/>
      </c>
      <c r="EH78" s="44" t="str">
        <f t="shared" ca="1" si="134"/>
        <v/>
      </c>
      <c r="EI78" s="6" t="str">
        <f t="shared" ca="1" si="135"/>
        <v/>
      </c>
      <c r="EJ78" s="44" t="str">
        <f t="shared" ca="1" si="136"/>
        <v/>
      </c>
      <c r="EL78" s="44" t="str">
        <f t="shared" ca="1" si="83"/>
        <v/>
      </c>
      <c r="EM78" s="44" t="str">
        <f t="shared" ca="1" si="83"/>
        <v/>
      </c>
      <c r="EN78" s="44" t="str">
        <f t="shared" ca="1" si="83"/>
        <v/>
      </c>
    </row>
    <row r="79" spans="2:144">
      <c r="B79" s="44" t="str">
        <f ca="1">IF(B78&lt;&gt;"",IF(AND(B78&lt;60*Simulation!$K$8, B78+C79&lt;60*Simulation!$K$8),B78+C79,""),"")</f>
        <v/>
      </c>
      <c r="C79" s="44" t="str">
        <f ca="1">IF(B78&lt;&gt;"",IF(AND(AB78&lt;&gt;"", D78=AB78),RANDBETWEEN(Simulation!$N$6,Simulation!$P$6),RANDBETWEEN(Simulation!$N$5,Simulation!$P$5)),"")</f>
        <v/>
      </c>
      <c r="D79" s="44" t="str">
        <f t="shared" ca="1" si="137"/>
        <v/>
      </c>
      <c r="E79" s="44" t="str">
        <f t="shared" ca="1" si="84"/>
        <v/>
      </c>
      <c r="F79" s="27" t="str">
        <f t="shared" ca="1" si="85"/>
        <v/>
      </c>
      <c r="G79" s="44" t="str">
        <f t="shared" ca="1" si="86"/>
        <v/>
      </c>
      <c r="H79" s="44" t="str">
        <f ca="1">IF(B79&lt;&gt;"",VLOOKUP(G79,'Players Stats'!$C$88:$D$127,2),"")</f>
        <v/>
      </c>
      <c r="I79" s="44" t="str">
        <f ca="1">IF(B79&lt;&gt;"",VLOOKUP(G79,'Players Stats'!$C$88:$E$127,3),"")</f>
        <v/>
      </c>
      <c r="J79" s="27" t="str">
        <f t="shared" ca="1" si="87"/>
        <v/>
      </c>
      <c r="K79" s="44" t="str">
        <f ca="1">IF(B79&lt;&gt;"",VLOOKUP(Final!G79-5*(Final!D79-1),'Players Stats'!$B$136:$J$140,1+E79),"")</f>
        <v/>
      </c>
      <c r="L79" s="44" t="str">
        <f t="shared" ca="1" si="138"/>
        <v/>
      </c>
      <c r="M79" s="27" t="str">
        <f t="shared" ca="1" si="88"/>
        <v/>
      </c>
      <c r="N79" s="44" t="str">
        <f ca="1">IF(B79&lt;&gt;"",IF(L79="NO",VLOOKUP(G79,'Players Stats'!$C$88:$I$127,7),""),"")</f>
        <v/>
      </c>
      <c r="O79" s="44" t="str">
        <f t="shared" ca="1" si="139"/>
        <v/>
      </c>
      <c r="P79" s="27" t="str">
        <f t="shared" ca="1" si="89"/>
        <v/>
      </c>
      <c r="Q79" s="44" t="str">
        <f ca="1">IF(L79="NO",VLOOKUP(G79,'Players Stats'!$C$88:$H$127,7-Final!O79),"")</f>
        <v/>
      </c>
      <c r="R79" s="44" t="str">
        <f t="shared" ca="1" si="140"/>
        <v/>
      </c>
      <c r="S79" s="27" t="str">
        <f t="shared" ca="1" si="90"/>
        <v/>
      </c>
      <c r="T79" s="44" t="str">
        <f ca="1">IF(S79="","",IF(S79&lt;=VLOOKUP(G79,'Players Stats'!$C$88:$L$127,10),"YES","NO"))</f>
        <v/>
      </c>
      <c r="U79" s="27" t="str">
        <f t="shared" ca="1" si="91"/>
        <v/>
      </c>
      <c r="V79" s="44" t="str">
        <f ca="1">IF(T79="YES",IF(U79&lt;=VLOOKUP(G79,'Players Stats'!$C$88:$H$127,6),1,0),"")</f>
        <v/>
      </c>
      <c r="W79" s="27" t="str">
        <f t="shared" ca="1" si="92"/>
        <v/>
      </c>
      <c r="X79" s="44" t="str">
        <f ca="1">IF(AND(T79="YES",W79&lt;&gt;""),IF(W79&lt;=VLOOKUP(G79,'Players Stats'!$C$88:$H$127,6),1,0),"")</f>
        <v/>
      </c>
      <c r="Y79" s="27" t="str">
        <f t="shared" ca="1" si="93"/>
        <v/>
      </c>
      <c r="Z79" s="44" t="str">
        <f ca="1">IF(Y79="","",IF(Y79&lt;=Simulation!$K$7,"YES","NO"))</f>
        <v/>
      </c>
      <c r="AA79" s="27" t="str">
        <f t="shared" ca="1" si="94"/>
        <v/>
      </c>
      <c r="AB79" s="44" t="str">
        <f ca="1">IF(Z79="NO",IF(AA79&lt;=Simulation!$K$9,D79,E79),"")</f>
        <v/>
      </c>
      <c r="AD79" s="44" t="str">
        <f t="shared" ca="1" si="95"/>
        <v/>
      </c>
      <c r="AE79" s="6" t="str">
        <f t="shared" ca="1" si="96"/>
        <v/>
      </c>
      <c r="AF79" s="44" t="str">
        <f t="shared" ca="1" si="97"/>
        <v/>
      </c>
      <c r="AH79" s="44" t="str">
        <f t="shared" ca="1" si="77"/>
        <v/>
      </c>
      <c r="AI79" s="44" t="str">
        <f t="shared" ca="1" si="77"/>
        <v/>
      </c>
      <c r="AJ79" s="44" t="str">
        <f t="shared" ca="1" si="77"/>
        <v/>
      </c>
      <c r="AL79" s="44" t="str">
        <f ca="1">IF(AL78&lt;&gt;"",IF(AND(AL78&lt;60*Simulation!$K$8, AL78+AM79&lt;60*Simulation!$K$8),AL78+AM79,""),"")</f>
        <v/>
      </c>
      <c r="AM79" s="44" t="str">
        <f ca="1">IF(AL78&lt;&gt;"",IF(AND(BL78&lt;&gt;"", AN78=BL78),RANDBETWEEN(Simulation!$N$6,Simulation!$P$6),RANDBETWEEN(Simulation!$N$5,Simulation!$P$5)),"")</f>
        <v/>
      </c>
      <c r="AN79" s="44" t="str">
        <f t="shared" ca="1" si="141"/>
        <v/>
      </c>
      <c r="AO79" s="44" t="str">
        <f t="shared" ca="1" si="98"/>
        <v/>
      </c>
      <c r="AP79" s="27" t="str">
        <f t="shared" ca="1" si="78"/>
        <v/>
      </c>
      <c r="AQ79" s="44" t="str">
        <f t="shared" ca="1" si="99"/>
        <v/>
      </c>
      <c r="AR79" s="44" t="str">
        <f ca="1">IF(AL79&lt;&gt;"",VLOOKUP(AQ79,'Players Stats'!$C$88:$D$127,2),"")</f>
        <v/>
      </c>
      <c r="AS79" s="44" t="str">
        <f ca="1">IF(AL79&lt;&gt;"",VLOOKUP(AQ79,'Players Stats'!$C$88:$E$127,3),"")</f>
        <v/>
      </c>
      <c r="AT79" s="27" t="str">
        <f t="shared" ca="1" si="100"/>
        <v/>
      </c>
      <c r="AU79" s="44" t="str">
        <f ca="1">IF(AL79&lt;&gt;"",VLOOKUP(Final!AQ79-5*(Final!AN79-1),'Players Stats'!$B$136:$J$140,1+AO79),"")</f>
        <v/>
      </c>
      <c r="AV79" s="44" t="str">
        <f t="shared" ca="1" si="142"/>
        <v/>
      </c>
      <c r="AW79" s="27" t="str">
        <f t="shared" ca="1" si="101"/>
        <v/>
      </c>
      <c r="AX79" s="44" t="str">
        <f ca="1">IF(AL79&lt;&gt;"",IF(AV79="NO",VLOOKUP(AQ79,'Players Stats'!$C$88:$I$127,7),""),"")</f>
        <v/>
      </c>
      <c r="AY79" s="44" t="str">
        <f t="shared" ca="1" si="143"/>
        <v/>
      </c>
      <c r="AZ79" s="27" t="str">
        <f t="shared" ca="1" si="102"/>
        <v/>
      </c>
      <c r="BA79" s="44" t="str">
        <f ca="1">IF(AV79="NO",VLOOKUP(AQ79,'Players Stats'!$C$88:$H$127,7-Final!AY79),"")</f>
        <v/>
      </c>
      <c r="BB79" s="44" t="str">
        <f t="shared" ca="1" si="144"/>
        <v/>
      </c>
      <c r="BC79" s="27" t="str">
        <f t="shared" ca="1" si="103"/>
        <v/>
      </c>
      <c r="BD79" s="44" t="str">
        <f ca="1">IF(BC79="","",IF(BC79&lt;=VLOOKUP(AQ79,'Players Stats'!$C$88:$L$127,10),"YES","NO"))</f>
        <v/>
      </c>
      <c r="BE79" s="27" t="str">
        <f t="shared" ca="1" si="104"/>
        <v/>
      </c>
      <c r="BF79" s="44" t="str">
        <f ca="1">IF(BD79="YES",IF(BE79&lt;=VLOOKUP(AQ79,'Players Stats'!$C$88:$H$127,6),1,0),"")</f>
        <v/>
      </c>
      <c r="BG79" s="27" t="str">
        <f t="shared" ca="1" si="105"/>
        <v/>
      </c>
      <c r="BH79" s="44" t="str">
        <f ca="1">IF(AND(BD79="YES",BG79&lt;&gt;""),IF(BG79&lt;=VLOOKUP(AQ79,'Players Stats'!$C$88:$H$127,6),1,0),"")</f>
        <v/>
      </c>
      <c r="BI79" s="27" t="str">
        <f t="shared" ca="1" si="106"/>
        <v/>
      </c>
      <c r="BJ79" s="44" t="str">
        <f ca="1">IF(BI79="","",IF(BI79&lt;=Simulation!$K$7,"YES","NO"))</f>
        <v/>
      </c>
      <c r="BK79" s="27" t="str">
        <f t="shared" ca="1" si="107"/>
        <v/>
      </c>
      <c r="BL79" s="44" t="str">
        <f ca="1">IF(BJ79="NO",IF(BK79&lt;=Simulation!$K$9,AN79,AO79),"")</f>
        <v/>
      </c>
      <c r="BN79" s="44" t="str">
        <f t="shared" ca="1" si="108"/>
        <v/>
      </c>
      <c r="BO79" s="6" t="str">
        <f t="shared" ca="1" si="109"/>
        <v/>
      </c>
      <c r="BP79" s="44" t="str">
        <f t="shared" ca="1" si="110"/>
        <v/>
      </c>
      <c r="BR79" s="44" t="str">
        <f t="shared" ca="1" si="81"/>
        <v/>
      </c>
      <c r="BS79" s="44" t="str">
        <f t="shared" ca="1" si="81"/>
        <v/>
      </c>
      <c r="BT79" s="44" t="str">
        <f t="shared" ca="1" si="81"/>
        <v/>
      </c>
      <c r="BU79" s="44"/>
      <c r="BV79" s="44" t="str">
        <f ca="1">IF(BV78&lt;&gt;"",IF(AND(BV78&lt;60*Simulation!$K$8, BV78+BW79&lt;60*Simulation!$K$8),BV78+BW79,""),"")</f>
        <v/>
      </c>
      <c r="BW79" s="44" t="str">
        <f ca="1">IF(BV78&lt;&gt;"",IF(AND(CV78&lt;&gt;"", BX78=CV78),RANDBETWEEN(Simulation!$N$6,Simulation!$P$6),RANDBETWEEN(Simulation!$N$5,Simulation!$P$5)),"")</f>
        <v/>
      </c>
      <c r="BX79" s="44" t="str">
        <f t="shared" ca="1" si="145"/>
        <v/>
      </c>
      <c r="BY79" s="44" t="str">
        <f t="shared" ca="1" si="111"/>
        <v/>
      </c>
      <c r="BZ79" s="27" t="str">
        <f t="shared" ca="1" si="79"/>
        <v/>
      </c>
      <c r="CA79" s="44" t="str">
        <f t="shared" ca="1" si="112"/>
        <v/>
      </c>
      <c r="CB79" s="44" t="str">
        <f ca="1">IF(BV79&lt;&gt;"",VLOOKUP(CA79,'Players Stats'!$C$88:$D$127,2),"")</f>
        <v/>
      </c>
      <c r="CC79" s="44" t="str">
        <f ca="1">IF(BV79&lt;&gt;"",VLOOKUP(CA79,'Players Stats'!$C$88:$E$127,3),"")</f>
        <v/>
      </c>
      <c r="CD79" s="27" t="str">
        <f t="shared" ca="1" si="113"/>
        <v/>
      </c>
      <c r="CE79" s="44" t="str">
        <f ca="1">IF(BV79&lt;&gt;"",VLOOKUP(Final!CA79-5*(Final!BX79-1),'Players Stats'!$B$136:$J$140,1+BY79),"")</f>
        <v/>
      </c>
      <c r="CF79" s="44" t="str">
        <f t="shared" ca="1" si="146"/>
        <v/>
      </c>
      <c r="CG79" s="27" t="str">
        <f t="shared" ca="1" si="114"/>
        <v/>
      </c>
      <c r="CH79" s="44" t="str">
        <f ca="1">IF(BV79&lt;&gt;"",IF(CF79="NO",VLOOKUP(CA79,'Players Stats'!$C$88:$I$127,7),""),"")</f>
        <v/>
      </c>
      <c r="CI79" s="44" t="str">
        <f t="shared" ca="1" si="147"/>
        <v/>
      </c>
      <c r="CJ79" s="27" t="str">
        <f t="shared" ca="1" si="115"/>
        <v/>
      </c>
      <c r="CK79" s="44" t="str">
        <f ca="1">IF(CF79="NO",VLOOKUP(CA79,'Players Stats'!$C$88:$H$127,7-Final!CI79),"")</f>
        <v/>
      </c>
      <c r="CL79" s="44" t="str">
        <f t="shared" ca="1" si="148"/>
        <v/>
      </c>
      <c r="CM79" s="27" t="str">
        <f t="shared" ca="1" si="116"/>
        <v/>
      </c>
      <c r="CN79" s="44" t="str">
        <f ca="1">IF(CM79="","",IF(CM79&lt;=VLOOKUP(CA79,'Players Stats'!$C$88:$L$127,10),"YES","NO"))</f>
        <v/>
      </c>
      <c r="CO79" s="27" t="str">
        <f t="shared" ca="1" si="117"/>
        <v/>
      </c>
      <c r="CP79" s="44" t="str">
        <f ca="1">IF(CN79="YES",IF(CO79&lt;=VLOOKUP(CA79,'Players Stats'!$C$88:$H$127,6),1,0),"")</f>
        <v/>
      </c>
      <c r="CQ79" s="27" t="str">
        <f t="shared" ca="1" si="118"/>
        <v/>
      </c>
      <c r="CR79" s="44" t="str">
        <f ca="1">IF(AND(CN79="YES",CQ79&lt;&gt;""),IF(CQ79&lt;=VLOOKUP(CA79,'Players Stats'!$C$88:$H$127,6),1,0),"")</f>
        <v/>
      </c>
      <c r="CS79" s="27" t="str">
        <f t="shared" ca="1" si="119"/>
        <v/>
      </c>
      <c r="CT79" s="44" t="str">
        <f ca="1">IF(CS79="","",IF(CS79&lt;=Simulation!$K$7,"YES","NO"))</f>
        <v/>
      </c>
      <c r="CU79" s="27" t="str">
        <f t="shared" ca="1" si="120"/>
        <v/>
      </c>
      <c r="CV79" s="44" t="str">
        <f ca="1">IF(CT79="NO",IF(CU79&lt;=Simulation!$K$9,BX79,BY79),"")</f>
        <v/>
      </c>
      <c r="CX79" s="44" t="str">
        <f t="shared" ca="1" si="121"/>
        <v/>
      </c>
      <c r="CY79" s="6" t="str">
        <f t="shared" ca="1" si="122"/>
        <v/>
      </c>
      <c r="CZ79" s="44" t="str">
        <f t="shared" ca="1" si="123"/>
        <v/>
      </c>
      <c r="DB79" s="44" t="str">
        <f t="shared" ca="1" si="82"/>
        <v/>
      </c>
      <c r="DC79" s="44" t="str">
        <f t="shared" ca="1" si="82"/>
        <v/>
      </c>
      <c r="DD79" s="44" t="str">
        <f t="shared" ca="1" si="82"/>
        <v/>
      </c>
      <c r="DE79" s="44"/>
      <c r="DF79" s="44" t="str">
        <f ca="1">IF(DF78&lt;&gt;"",IF(AND(DF78&lt;60*Simulation!$K$8, DF78+DG79&lt;60*Simulation!$K$8),DF78+DG79,""),"")</f>
        <v/>
      </c>
      <c r="DG79" s="44" t="str">
        <f ca="1">IF(DF78&lt;&gt;"",IF(AND(EF78&lt;&gt;"", DH78=EF78),RANDBETWEEN(Simulation!$N$6,Simulation!$P$6),RANDBETWEEN(Simulation!$N$5,Simulation!$P$5)),"")</f>
        <v/>
      </c>
      <c r="DH79" s="44" t="str">
        <f t="shared" ca="1" si="149"/>
        <v/>
      </c>
      <c r="DI79" s="44" t="str">
        <f t="shared" ca="1" si="124"/>
        <v/>
      </c>
      <c r="DJ79" s="27" t="str">
        <f t="shared" ca="1" si="80"/>
        <v/>
      </c>
      <c r="DK79" s="44" t="str">
        <f t="shared" ca="1" si="125"/>
        <v/>
      </c>
      <c r="DL79" s="44" t="str">
        <f ca="1">IF(DF79&lt;&gt;"",VLOOKUP(DK79,'Players Stats'!$C$88:$D$127,2),"")</f>
        <v/>
      </c>
      <c r="DM79" s="44" t="str">
        <f ca="1">IF(DF79&lt;&gt;"",VLOOKUP(DK79,'Players Stats'!$C$88:$E$127,3),"")</f>
        <v/>
      </c>
      <c r="DN79" s="27" t="str">
        <f t="shared" ca="1" si="126"/>
        <v/>
      </c>
      <c r="DO79" s="44" t="str">
        <f ca="1">IF(DF79&lt;&gt;"",VLOOKUP(Final!DK79-5*(Final!DH79-1),'Players Stats'!$B$136:$J$140,1+DI79),"")</f>
        <v/>
      </c>
      <c r="DP79" s="44" t="str">
        <f t="shared" ca="1" si="150"/>
        <v/>
      </c>
      <c r="DQ79" s="27" t="str">
        <f t="shared" ca="1" si="127"/>
        <v/>
      </c>
      <c r="DR79" s="44" t="str">
        <f ca="1">IF(DF79&lt;&gt;"",IF(DP79="NO",VLOOKUP(DK79,'Players Stats'!$C$88:$I$127,7),""),"")</f>
        <v/>
      </c>
      <c r="DS79" s="44" t="str">
        <f t="shared" ca="1" si="151"/>
        <v/>
      </c>
      <c r="DT79" s="27" t="str">
        <f t="shared" ca="1" si="128"/>
        <v/>
      </c>
      <c r="DU79" s="44" t="str">
        <f ca="1">IF(DP79="NO",VLOOKUP(DK79,'Players Stats'!$C$88:$H$127,7-Final!DS79),"")</f>
        <v/>
      </c>
      <c r="DV79" s="44" t="str">
        <f t="shared" ca="1" si="152"/>
        <v/>
      </c>
      <c r="DW79" s="27" t="str">
        <f t="shared" ca="1" si="129"/>
        <v/>
      </c>
      <c r="DX79" s="44" t="str">
        <f ca="1">IF(DW79="","",IF(DW79&lt;=VLOOKUP(DK79,'Players Stats'!$C$88:$L$127,10),"YES","NO"))</f>
        <v/>
      </c>
      <c r="DY79" s="27" t="str">
        <f t="shared" ca="1" si="130"/>
        <v/>
      </c>
      <c r="DZ79" s="44" t="str">
        <f ca="1">IF(DX79="YES",IF(DY79&lt;=VLOOKUP(DK79,'Players Stats'!$C$88:$H$127,6),1,0),"")</f>
        <v/>
      </c>
      <c r="EA79" s="27" t="str">
        <f t="shared" ca="1" si="131"/>
        <v/>
      </c>
      <c r="EB79" s="44" t="str">
        <f ca="1">IF(AND(DX79="YES",EA79&lt;&gt;""),IF(EA79&lt;=VLOOKUP(DK79,'Players Stats'!$C$88:$H$127,6),1,0),"")</f>
        <v/>
      </c>
      <c r="EC79" s="27" t="str">
        <f t="shared" ca="1" si="132"/>
        <v/>
      </c>
      <c r="ED79" s="44" t="str">
        <f ca="1">IF(EC79="","",IF(EC79&lt;=Simulation!$K$7,"YES","NO"))</f>
        <v/>
      </c>
      <c r="EE79" s="27" t="str">
        <f t="shared" ca="1" si="133"/>
        <v/>
      </c>
      <c r="EF79" s="44" t="str">
        <f ca="1">IF(ED79="NO",IF(EE79&lt;=Simulation!$K$9,DH79,DI79),"")</f>
        <v/>
      </c>
      <c r="EH79" s="44" t="str">
        <f t="shared" ca="1" si="134"/>
        <v/>
      </c>
      <c r="EI79" s="6" t="str">
        <f t="shared" ca="1" si="135"/>
        <v/>
      </c>
      <c r="EJ79" s="44" t="str">
        <f t="shared" ca="1" si="136"/>
        <v/>
      </c>
      <c r="EL79" s="44" t="str">
        <f t="shared" ca="1" si="83"/>
        <v/>
      </c>
      <c r="EM79" s="44" t="str">
        <f t="shared" ca="1" si="83"/>
        <v/>
      </c>
      <c r="EN79" s="44" t="str">
        <f t="shared" ca="1" si="83"/>
        <v/>
      </c>
    </row>
    <row r="80" spans="2:144">
      <c r="B80" s="44" t="str">
        <f ca="1">IF(B79&lt;&gt;"",IF(AND(B79&lt;60*Simulation!$K$8, B79+C80&lt;60*Simulation!$K$8),B79+C80,""),"")</f>
        <v/>
      </c>
      <c r="C80" s="44" t="str">
        <f ca="1">IF(B79&lt;&gt;"",IF(AND(AB79&lt;&gt;"", D79=AB79),RANDBETWEEN(Simulation!$N$6,Simulation!$P$6),RANDBETWEEN(Simulation!$N$5,Simulation!$P$5)),"")</f>
        <v/>
      </c>
      <c r="D80" s="44" t="str">
        <f t="shared" ca="1" si="137"/>
        <v/>
      </c>
      <c r="E80" s="44" t="str">
        <f t="shared" ca="1" si="84"/>
        <v/>
      </c>
      <c r="F80" s="27" t="str">
        <f t="shared" ca="1" si="85"/>
        <v/>
      </c>
      <c r="G80" s="44" t="str">
        <f t="shared" ca="1" si="86"/>
        <v/>
      </c>
      <c r="H80" s="44" t="str">
        <f ca="1">IF(B80&lt;&gt;"",VLOOKUP(G80,'Players Stats'!$C$88:$D$127,2),"")</f>
        <v/>
      </c>
      <c r="I80" s="44" t="str">
        <f ca="1">IF(B80&lt;&gt;"",VLOOKUP(G80,'Players Stats'!$C$88:$E$127,3),"")</f>
        <v/>
      </c>
      <c r="J80" s="27" t="str">
        <f t="shared" ca="1" si="87"/>
        <v/>
      </c>
      <c r="K80" s="44" t="str">
        <f ca="1">IF(B80&lt;&gt;"",VLOOKUP(Final!G80-5*(Final!D80-1),'Players Stats'!$B$136:$J$140,1+E80),"")</f>
        <v/>
      </c>
      <c r="L80" s="44" t="str">
        <f t="shared" ca="1" si="138"/>
        <v/>
      </c>
      <c r="M80" s="27" t="str">
        <f t="shared" ca="1" si="88"/>
        <v/>
      </c>
      <c r="N80" s="44" t="str">
        <f ca="1">IF(B80&lt;&gt;"",IF(L80="NO",VLOOKUP(G80,'Players Stats'!$C$88:$I$127,7),""),"")</f>
        <v/>
      </c>
      <c r="O80" s="44" t="str">
        <f t="shared" ca="1" si="139"/>
        <v/>
      </c>
      <c r="P80" s="27" t="str">
        <f t="shared" ca="1" si="89"/>
        <v/>
      </c>
      <c r="Q80" s="44" t="str">
        <f ca="1">IF(L80="NO",VLOOKUP(G80,'Players Stats'!$C$88:$H$127,7-Final!O80),"")</f>
        <v/>
      </c>
      <c r="R80" s="44" t="str">
        <f t="shared" ca="1" si="140"/>
        <v/>
      </c>
      <c r="S80" s="27" t="str">
        <f t="shared" ca="1" si="90"/>
        <v/>
      </c>
      <c r="T80" s="44" t="str">
        <f ca="1">IF(S80="","",IF(S80&lt;=VLOOKUP(G80,'Players Stats'!$C$88:$L$127,10),"YES","NO"))</f>
        <v/>
      </c>
      <c r="U80" s="27" t="str">
        <f t="shared" ca="1" si="91"/>
        <v/>
      </c>
      <c r="V80" s="44" t="str">
        <f ca="1">IF(T80="YES",IF(U80&lt;=VLOOKUP(G80,'Players Stats'!$C$88:$H$127,6),1,0),"")</f>
        <v/>
      </c>
      <c r="W80" s="27" t="str">
        <f t="shared" ca="1" si="92"/>
        <v/>
      </c>
      <c r="X80" s="44" t="str">
        <f ca="1">IF(AND(T80="YES",W80&lt;&gt;""),IF(W80&lt;=VLOOKUP(G80,'Players Stats'!$C$88:$H$127,6),1,0),"")</f>
        <v/>
      </c>
      <c r="Y80" s="27" t="str">
        <f t="shared" ca="1" si="93"/>
        <v/>
      </c>
      <c r="Z80" s="44" t="str">
        <f ca="1">IF(Y80="","",IF(Y80&lt;=Simulation!$K$7,"YES","NO"))</f>
        <v/>
      </c>
      <c r="AA80" s="27" t="str">
        <f t="shared" ca="1" si="94"/>
        <v/>
      </c>
      <c r="AB80" s="44" t="str">
        <f ca="1">IF(Z80="NO",IF(AA80&lt;=Simulation!$K$9,D80,E80),"")</f>
        <v/>
      </c>
      <c r="AD80" s="44" t="str">
        <f t="shared" ca="1" si="95"/>
        <v/>
      </c>
      <c r="AE80" s="6" t="str">
        <f t="shared" ca="1" si="96"/>
        <v/>
      </c>
      <c r="AF80" s="44" t="str">
        <f t="shared" ca="1" si="97"/>
        <v/>
      </c>
      <c r="AH80" s="44" t="str">
        <f t="shared" ca="1" si="77"/>
        <v/>
      </c>
      <c r="AI80" s="44" t="str">
        <f t="shared" ca="1" si="77"/>
        <v/>
      </c>
      <c r="AJ80" s="44" t="str">
        <f t="shared" ca="1" si="77"/>
        <v/>
      </c>
      <c r="AL80" s="44" t="str">
        <f ca="1">IF(AL79&lt;&gt;"",IF(AND(AL79&lt;60*Simulation!$K$8, AL79+AM80&lt;60*Simulation!$K$8),AL79+AM80,""),"")</f>
        <v/>
      </c>
      <c r="AM80" s="44" t="str">
        <f ca="1">IF(AL79&lt;&gt;"",IF(AND(BL79&lt;&gt;"", AN79=BL79),RANDBETWEEN(Simulation!$N$6,Simulation!$P$6),RANDBETWEEN(Simulation!$N$5,Simulation!$P$5)),"")</f>
        <v/>
      </c>
      <c r="AN80" s="44" t="str">
        <f t="shared" ca="1" si="141"/>
        <v/>
      </c>
      <c r="AO80" s="44" t="str">
        <f t="shared" ca="1" si="98"/>
        <v/>
      </c>
      <c r="AP80" s="27" t="str">
        <f t="shared" ca="1" si="78"/>
        <v/>
      </c>
      <c r="AQ80" s="44" t="str">
        <f t="shared" ca="1" si="99"/>
        <v/>
      </c>
      <c r="AR80" s="44" t="str">
        <f ca="1">IF(AL80&lt;&gt;"",VLOOKUP(AQ80,'Players Stats'!$C$88:$D$127,2),"")</f>
        <v/>
      </c>
      <c r="AS80" s="44" t="str">
        <f ca="1">IF(AL80&lt;&gt;"",VLOOKUP(AQ80,'Players Stats'!$C$88:$E$127,3),"")</f>
        <v/>
      </c>
      <c r="AT80" s="27" t="str">
        <f t="shared" ca="1" si="100"/>
        <v/>
      </c>
      <c r="AU80" s="44" t="str">
        <f ca="1">IF(AL80&lt;&gt;"",VLOOKUP(Final!AQ80-5*(Final!AN80-1),'Players Stats'!$B$136:$J$140,1+AO80),"")</f>
        <v/>
      </c>
      <c r="AV80" s="44" t="str">
        <f t="shared" ca="1" si="142"/>
        <v/>
      </c>
      <c r="AW80" s="27" t="str">
        <f t="shared" ca="1" si="101"/>
        <v/>
      </c>
      <c r="AX80" s="44" t="str">
        <f ca="1">IF(AL80&lt;&gt;"",IF(AV80="NO",VLOOKUP(AQ80,'Players Stats'!$C$88:$I$127,7),""),"")</f>
        <v/>
      </c>
      <c r="AY80" s="44" t="str">
        <f t="shared" ca="1" si="143"/>
        <v/>
      </c>
      <c r="AZ80" s="27" t="str">
        <f t="shared" ca="1" si="102"/>
        <v/>
      </c>
      <c r="BA80" s="44" t="str">
        <f ca="1">IF(AV80="NO",VLOOKUP(AQ80,'Players Stats'!$C$88:$H$127,7-Final!AY80),"")</f>
        <v/>
      </c>
      <c r="BB80" s="44" t="str">
        <f t="shared" ca="1" si="144"/>
        <v/>
      </c>
      <c r="BC80" s="27" t="str">
        <f t="shared" ca="1" si="103"/>
        <v/>
      </c>
      <c r="BD80" s="44" t="str">
        <f ca="1">IF(BC80="","",IF(BC80&lt;=VLOOKUP(AQ80,'Players Stats'!$C$88:$L$127,10),"YES","NO"))</f>
        <v/>
      </c>
      <c r="BE80" s="27" t="str">
        <f t="shared" ca="1" si="104"/>
        <v/>
      </c>
      <c r="BF80" s="44" t="str">
        <f ca="1">IF(BD80="YES",IF(BE80&lt;=VLOOKUP(AQ80,'Players Stats'!$C$88:$H$127,6),1,0),"")</f>
        <v/>
      </c>
      <c r="BG80" s="27" t="str">
        <f t="shared" ca="1" si="105"/>
        <v/>
      </c>
      <c r="BH80" s="44" t="str">
        <f ca="1">IF(AND(BD80="YES",BG80&lt;&gt;""),IF(BG80&lt;=VLOOKUP(AQ80,'Players Stats'!$C$88:$H$127,6),1,0),"")</f>
        <v/>
      </c>
      <c r="BI80" s="27" t="str">
        <f t="shared" ca="1" si="106"/>
        <v/>
      </c>
      <c r="BJ80" s="44" t="str">
        <f ca="1">IF(BI80="","",IF(BI80&lt;=Simulation!$K$7,"YES","NO"))</f>
        <v/>
      </c>
      <c r="BK80" s="27" t="str">
        <f t="shared" ca="1" si="107"/>
        <v/>
      </c>
      <c r="BL80" s="44" t="str">
        <f ca="1">IF(BJ80="NO",IF(BK80&lt;=Simulation!$K$9,AN80,AO80),"")</f>
        <v/>
      </c>
      <c r="BN80" s="44" t="str">
        <f t="shared" ca="1" si="108"/>
        <v/>
      </c>
      <c r="BO80" s="6" t="str">
        <f t="shared" ca="1" si="109"/>
        <v/>
      </c>
      <c r="BP80" s="44" t="str">
        <f t="shared" ca="1" si="110"/>
        <v/>
      </c>
      <c r="BR80" s="44" t="str">
        <f t="shared" ca="1" si="81"/>
        <v/>
      </c>
      <c r="BS80" s="44" t="str">
        <f t="shared" ca="1" si="81"/>
        <v/>
      </c>
      <c r="BT80" s="44" t="str">
        <f t="shared" ca="1" si="81"/>
        <v/>
      </c>
      <c r="BU80" s="44"/>
      <c r="BV80" s="44" t="str">
        <f ca="1">IF(BV79&lt;&gt;"",IF(AND(BV79&lt;60*Simulation!$K$8, BV79+BW80&lt;60*Simulation!$K$8),BV79+BW80,""),"")</f>
        <v/>
      </c>
      <c r="BW80" s="44" t="str">
        <f ca="1">IF(BV79&lt;&gt;"",IF(AND(CV79&lt;&gt;"", BX79=CV79),RANDBETWEEN(Simulation!$N$6,Simulation!$P$6),RANDBETWEEN(Simulation!$N$5,Simulation!$P$5)),"")</f>
        <v/>
      </c>
      <c r="BX80" s="44" t="str">
        <f t="shared" ca="1" si="145"/>
        <v/>
      </c>
      <c r="BY80" s="44" t="str">
        <f t="shared" ca="1" si="111"/>
        <v/>
      </c>
      <c r="BZ80" s="27" t="str">
        <f t="shared" ca="1" si="79"/>
        <v/>
      </c>
      <c r="CA80" s="44" t="str">
        <f t="shared" ca="1" si="112"/>
        <v/>
      </c>
      <c r="CB80" s="44" t="str">
        <f ca="1">IF(BV80&lt;&gt;"",VLOOKUP(CA80,'Players Stats'!$C$88:$D$127,2),"")</f>
        <v/>
      </c>
      <c r="CC80" s="44" t="str">
        <f ca="1">IF(BV80&lt;&gt;"",VLOOKUP(CA80,'Players Stats'!$C$88:$E$127,3),"")</f>
        <v/>
      </c>
      <c r="CD80" s="27" t="str">
        <f t="shared" ca="1" si="113"/>
        <v/>
      </c>
      <c r="CE80" s="44" t="str">
        <f ca="1">IF(BV80&lt;&gt;"",VLOOKUP(Final!CA80-5*(Final!BX80-1),'Players Stats'!$B$136:$J$140,1+BY80),"")</f>
        <v/>
      </c>
      <c r="CF80" s="44" t="str">
        <f t="shared" ca="1" si="146"/>
        <v/>
      </c>
      <c r="CG80" s="27" t="str">
        <f t="shared" ca="1" si="114"/>
        <v/>
      </c>
      <c r="CH80" s="44" t="str">
        <f ca="1">IF(BV80&lt;&gt;"",IF(CF80="NO",VLOOKUP(CA80,'Players Stats'!$C$88:$I$127,7),""),"")</f>
        <v/>
      </c>
      <c r="CI80" s="44" t="str">
        <f t="shared" ca="1" si="147"/>
        <v/>
      </c>
      <c r="CJ80" s="27" t="str">
        <f t="shared" ca="1" si="115"/>
        <v/>
      </c>
      <c r="CK80" s="44" t="str">
        <f ca="1">IF(CF80="NO",VLOOKUP(CA80,'Players Stats'!$C$88:$H$127,7-Final!CI80),"")</f>
        <v/>
      </c>
      <c r="CL80" s="44" t="str">
        <f t="shared" ca="1" si="148"/>
        <v/>
      </c>
      <c r="CM80" s="27" t="str">
        <f t="shared" ca="1" si="116"/>
        <v/>
      </c>
      <c r="CN80" s="44" t="str">
        <f ca="1">IF(CM80="","",IF(CM80&lt;=VLOOKUP(CA80,'Players Stats'!$C$88:$L$127,10),"YES","NO"))</f>
        <v/>
      </c>
      <c r="CO80" s="27" t="str">
        <f t="shared" ca="1" si="117"/>
        <v/>
      </c>
      <c r="CP80" s="44" t="str">
        <f ca="1">IF(CN80="YES",IF(CO80&lt;=VLOOKUP(CA80,'Players Stats'!$C$88:$H$127,6),1,0),"")</f>
        <v/>
      </c>
      <c r="CQ80" s="27" t="str">
        <f t="shared" ca="1" si="118"/>
        <v/>
      </c>
      <c r="CR80" s="44" t="str">
        <f ca="1">IF(AND(CN80="YES",CQ80&lt;&gt;""),IF(CQ80&lt;=VLOOKUP(CA80,'Players Stats'!$C$88:$H$127,6),1,0),"")</f>
        <v/>
      </c>
      <c r="CS80" s="27" t="str">
        <f t="shared" ca="1" si="119"/>
        <v/>
      </c>
      <c r="CT80" s="44" t="str">
        <f ca="1">IF(CS80="","",IF(CS80&lt;=Simulation!$K$7,"YES","NO"))</f>
        <v/>
      </c>
      <c r="CU80" s="27" t="str">
        <f t="shared" ca="1" si="120"/>
        <v/>
      </c>
      <c r="CV80" s="44" t="str">
        <f ca="1">IF(CT80="NO",IF(CU80&lt;=Simulation!$K$9,BX80,BY80),"")</f>
        <v/>
      </c>
      <c r="CX80" s="44" t="str">
        <f t="shared" ca="1" si="121"/>
        <v/>
      </c>
      <c r="CY80" s="6" t="str">
        <f t="shared" ca="1" si="122"/>
        <v/>
      </c>
      <c r="CZ80" s="44" t="str">
        <f t="shared" ca="1" si="123"/>
        <v/>
      </c>
      <c r="DB80" s="44" t="str">
        <f t="shared" ca="1" si="82"/>
        <v/>
      </c>
      <c r="DC80" s="44" t="str">
        <f t="shared" ca="1" si="82"/>
        <v/>
      </c>
      <c r="DD80" s="44" t="str">
        <f t="shared" ca="1" si="82"/>
        <v/>
      </c>
      <c r="DE80" s="44"/>
      <c r="DF80" s="44" t="str">
        <f ca="1">IF(DF79&lt;&gt;"",IF(AND(DF79&lt;60*Simulation!$K$8, DF79+DG80&lt;60*Simulation!$K$8),DF79+DG80,""),"")</f>
        <v/>
      </c>
      <c r="DG80" s="44" t="str">
        <f ca="1">IF(DF79&lt;&gt;"",IF(AND(EF79&lt;&gt;"", DH79=EF79),RANDBETWEEN(Simulation!$N$6,Simulation!$P$6),RANDBETWEEN(Simulation!$N$5,Simulation!$P$5)),"")</f>
        <v/>
      </c>
      <c r="DH80" s="44" t="str">
        <f t="shared" ca="1" si="149"/>
        <v/>
      </c>
      <c r="DI80" s="44" t="str">
        <f t="shared" ca="1" si="124"/>
        <v/>
      </c>
      <c r="DJ80" s="27" t="str">
        <f t="shared" ca="1" si="80"/>
        <v/>
      </c>
      <c r="DK80" s="44" t="str">
        <f t="shared" ca="1" si="125"/>
        <v/>
      </c>
      <c r="DL80" s="44" t="str">
        <f ca="1">IF(DF80&lt;&gt;"",VLOOKUP(DK80,'Players Stats'!$C$88:$D$127,2),"")</f>
        <v/>
      </c>
      <c r="DM80" s="44" t="str">
        <f ca="1">IF(DF80&lt;&gt;"",VLOOKUP(DK80,'Players Stats'!$C$88:$E$127,3),"")</f>
        <v/>
      </c>
      <c r="DN80" s="27" t="str">
        <f t="shared" ca="1" si="126"/>
        <v/>
      </c>
      <c r="DO80" s="44" t="str">
        <f ca="1">IF(DF80&lt;&gt;"",VLOOKUP(Final!DK80-5*(Final!DH80-1),'Players Stats'!$B$136:$J$140,1+DI80),"")</f>
        <v/>
      </c>
      <c r="DP80" s="44" t="str">
        <f t="shared" ca="1" si="150"/>
        <v/>
      </c>
      <c r="DQ80" s="27" t="str">
        <f t="shared" ca="1" si="127"/>
        <v/>
      </c>
      <c r="DR80" s="44" t="str">
        <f ca="1">IF(DF80&lt;&gt;"",IF(DP80="NO",VLOOKUP(DK80,'Players Stats'!$C$88:$I$127,7),""),"")</f>
        <v/>
      </c>
      <c r="DS80" s="44" t="str">
        <f t="shared" ca="1" si="151"/>
        <v/>
      </c>
      <c r="DT80" s="27" t="str">
        <f t="shared" ca="1" si="128"/>
        <v/>
      </c>
      <c r="DU80" s="44" t="str">
        <f ca="1">IF(DP80="NO",VLOOKUP(DK80,'Players Stats'!$C$88:$H$127,7-Final!DS80),"")</f>
        <v/>
      </c>
      <c r="DV80" s="44" t="str">
        <f t="shared" ca="1" si="152"/>
        <v/>
      </c>
      <c r="DW80" s="27" t="str">
        <f t="shared" ca="1" si="129"/>
        <v/>
      </c>
      <c r="DX80" s="44" t="str">
        <f ca="1">IF(DW80="","",IF(DW80&lt;=VLOOKUP(DK80,'Players Stats'!$C$88:$L$127,10),"YES","NO"))</f>
        <v/>
      </c>
      <c r="DY80" s="27" t="str">
        <f t="shared" ca="1" si="130"/>
        <v/>
      </c>
      <c r="DZ80" s="44" t="str">
        <f ca="1">IF(DX80="YES",IF(DY80&lt;=VLOOKUP(DK80,'Players Stats'!$C$88:$H$127,6),1,0),"")</f>
        <v/>
      </c>
      <c r="EA80" s="27" t="str">
        <f t="shared" ca="1" si="131"/>
        <v/>
      </c>
      <c r="EB80" s="44" t="str">
        <f ca="1">IF(AND(DX80="YES",EA80&lt;&gt;""),IF(EA80&lt;=VLOOKUP(DK80,'Players Stats'!$C$88:$H$127,6),1,0),"")</f>
        <v/>
      </c>
      <c r="EC80" s="27" t="str">
        <f t="shared" ca="1" si="132"/>
        <v/>
      </c>
      <c r="ED80" s="44" t="str">
        <f ca="1">IF(EC80="","",IF(EC80&lt;=Simulation!$K$7,"YES","NO"))</f>
        <v/>
      </c>
      <c r="EE80" s="27" t="str">
        <f t="shared" ca="1" si="133"/>
        <v/>
      </c>
      <c r="EF80" s="44" t="str">
        <f ca="1">IF(ED80="NO",IF(EE80&lt;=Simulation!$K$9,DH80,DI80),"")</f>
        <v/>
      </c>
      <c r="EH80" s="44" t="str">
        <f t="shared" ca="1" si="134"/>
        <v/>
      </c>
      <c r="EI80" s="6" t="str">
        <f t="shared" ca="1" si="135"/>
        <v/>
      </c>
      <c r="EJ80" s="44" t="str">
        <f t="shared" ca="1" si="136"/>
        <v/>
      </c>
      <c r="EL80" s="44" t="str">
        <f t="shared" ca="1" si="83"/>
        <v/>
      </c>
      <c r="EM80" s="44" t="str">
        <f t="shared" ca="1" si="83"/>
        <v/>
      </c>
      <c r="EN80" s="44" t="str">
        <f t="shared" ca="1" si="83"/>
        <v/>
      </c>
    </row>
    <row r="81" spans="2:144">
      <c r="B81" s="44" t="str">
        <f ca="1">IF(B80&lt;&gt;"",IF(AND(B80&lt;60*Simulation!$K$8, B80+C81&lt;60*Simulation!$K$8),B80+C81,""),"")</f>
        <v/>
      </c>
      <c r="C81" s="44" t="str">
        <f ca="1">IF(B80&lt;&gt;"",IF(AND(AB80&lt;&gt;"", D80=AB80),RANDBETWEEN(Simulation!$N$6,Simulation!$P$6),RANDBETWEEN(Simulation!$N$5,Simulation!$P$5)),"")</f>
        <v/>
      </c>
      <c r="D81" s="44" t="str">
        <f t="shared" ca="1" si="137"/>
        <v/>
      </c>
      <c r="E81" s="44" t="str">
        <f t="shared" ca="1" si="84"/>
        <v/>
      </c>
      <c r="F81" s="27" t="str">
        <f t="shared" ca="1" si="85"/>
        <v/>
      </c>
      <c r="G81" s="44" t="str">
        <f t="shared" ca="1" si="86"/>
        <v/>
      </c>
      <c r="H81" s="44" t="str">
        <f ca="1">IF(B81&lt;&gt;"",VLOOKUP(G81,'Players Stats'!$C$88:$D$127,2),"")</f>
        <v/>
      </c>
      <c r="I81" s="44" t="str">
        <f ca="1">IF(B81&lt;&gt;"",VLOOKUP(G81,'Players Stats'!$C$88:$E$127,3),"")</f>
        <v/>
      </c>
      <c r="J81" s="27" t="str">
        <f t="shared" ca="1" si="87"/>
        <v/>
      </c>
      <c r="K81" s="44" t="str">
        <f ca="1">IF(B81&lt;&gt;"",VLOOKUP(Final!G81-5*(Final!D81-1),'Players Stats'!$B$136:$J$140,1+E81),"")</f>
        <v/>
      </c>
      <c r="L81" s="44" t="str">
        <f t="shared" ca="1" si="138"/>
        <v/>
      </c>
      <c r="M81" s="27" t="str">
        <f t="shared" ca="1" si="88"/>
        <v/>
      </c>
      <c r="N81" s="44" t="str">
        <f ca="1">IF(B81&lt;&gt;"",IF(L81="NO",VLOOKUP(G81,'Players Stats'!$C$88:$I$127,7),""),"")</f>
        <v/>
      </c>
      <c r="O81" s="44" t="str">
        <f t="shared" ca="1" si="139"/>
        <v/>
      </c>
      <c r="P81" s="27" t="str">
        <f t="shared" ca="1" si="89"/>
        <v/>
      </c>
      <c r="Q81" s="44" t="str">
        <f ca="1">IF(L81="NO",VLOOKUP(G81,'Players Stats'!$C$88:$H$127,7-Final!O81),"")</f>
        <v/>
      </c>
      <c r="R81" s="44" t="str">
        <f t="shared" ca="1" si="140"/>
        <v/>
      </c>
      <c r="S81" s="27" t="str">
        <f t="shared" ca="1" si="90"/>
        <v/>
      </c>
      <c r="T81" s="44" t="str">
        <f ca="1">IF(S81="","",IF(S81&lt;=VLOOKUP(G81,'Players Stats'!$C$88:$L$127,10),"YES","NO"))</f>
        <v/>
      </c>
      <c r="U81" s="27" t="str">
        <f t="shared" ca="1" si="91"/>
        <v/>
      </c>
      <c r="V81" s="44" t="str">
        <f ca="1">IF(T81="YES",IF(U81&lt;=VLOOKUP(G81,'Players Stats'!$C$88:$H$127,6),1,0),"")</f>
        <v/>
      </c>
      <c r="W81" s="27" t="str">
        <f t="shared" ca="1" si="92"/>
        <v/>
      </c>
      <c r="X81" s="44" t="str">
        <f ca="1">IF(AND(T81="YES",W81&lt;&gt;""),IF(W81&lt;=VLOOKUP(G81,'Players Stats'!$C$88:$H$127,6),1,0),"")</f>
        <v/>
      </c>
      <c r="Y81" s="27" t="str">
        <f t="shared" ca="1" si="93"/>
        <v/>
      </c>
      <c r="Z81" s="44" t="str">
        <f ca="1">IF(Y81="","",IF(Y81&lt;=Simulation!$K$7,"YES","NO"))</f>
        <v/>
      </c>
      <c r="AA81" s="27" t="str">
        <f t="shared" ca="1" si="94"/>
        <v/>
      </c>
      <c r="AB81" s="44" t="str">
        <f ca="1">IF(Z81="NO",IF(AA81&lt;=Simulation!$K$9,D81,E81),"")</f>
        <v/>
      </c>
      <c r="AD81" s="44" t="str">
        <f t="shared" ca="1" si="95"/>
        <v/>
      </c>
      <c r="AE81" s="6" t="str">
        <f t="shared" ca="1" si="96"/>
        <v/>
      </c>
      <c r="AF81" s="44" t="str">
        <f t="shared" ca="1" si="97"/>
        <v/>
      </c>
      <c r="AH81" s="44" t="str">
        <f t="shared" ca="1" si="77"/>
        <v/>
      </c>
      <c r="AI81" s="44" t="str">
        <f t="shared" ca="1" si="77"/>
        <v/>
      </c>
      <c r="AJ81" s="44" t="str">
        <f t="shared" ca="1" si="77"/>
        <v/>
      </c>
      <c r="AL81" s="44" t="str">
        <f ca="1">IF(AL80&lt;&gt;"",IF(AND(AL80&lt;60*Simulation!$K$8, AL80+AM81&lt;60*Simulation!$K$8),AL80+AM81,""),"")</f>
        <v/>
      </c>
      <c r="AM81" s="44" t="str">
        <f ca="1">IF(AL80&lt;&gt;"",IF(AND(BL80&lt;&gt;"", AN80=BL80),RANDBETWEEN(Simulation!$N$6,Simulation!$P$6),RANDBETWEEN(Simulation!$N$5,Simulation!$P$5)),"")</f>
        <v/>
      </c>
      <c r="AN81" s="44" t="str">
        <f t="shared" ca="1" si="141"/>
        <v/>
      </c>
      <c r="AO81" s="44" t="str">
        <f t="shared" ca="1" si="98"/>
        <v/>
      </c>
      <c r="AP81" s="27" t="str">
        <f t="shared" ca="1" si="78"/>
        <v/>
      </c>
      <c r="AQ81" s="44" t="str">
        <f t="shared" ca="1" si="99"/>
        <v/>
      </c>
      <c r="AR81" s="44" t="str">
        <f ca="1">IF(AL81&lt;&gt;"",VLOOKUP(AQ81,'Players Stats'!$C$88:$D$127,2),"")</f>
        <v/>
      </c>
      <c r="AS81" s="44" t="str">
        <f ca="1">IF(AL81&lt;&gt;"",VLOOKUP(AQ81,'Players Stats'!$C$88:$E$127,3),"")</f>
        <v/>
      </c>
      <c r="AT81" s="27" t="str">
        <f t="shared" ca="1" si="100"/>
        <v/>
      </c>
      <c r="AU81" s="44" t="str">
        <f ca="1">IF(AL81&lt;&gt;"",VLOOKUP(Final!AQ81-5*(Final!AN81-1),'Players Stats'!$B$136:$J$140,1+AO81),"")</f>
        <v/>
      </c>
      <c r="AV81" s="44" t="str">
        <f t="shared" ca="1" si="142"/>
        <v/>
      </c>
      <c r="AW81" s="27" t="str">
        <f t="shared" ca="1" si="101"/>
        <v/>
      </c>
      <c r="AX81" s="44" t="str">
        <f ca="1">IF(AL81&lt;&gt;"",IF(AV81="NO",VLOOKUP(AQ81,'Players Stats'!$C$88:$I$127,7),""),"")</f>
        <v/>
      </c>
      <c r="AY81" s="44" t="str">
        <f t="shared" ca="1" si="143"/>
        <v/>
      </c>
      <c r="AZ81" s="27" t="str">
        <f t="shared" ca="1" si="102"/>
        <v/>
      </c>
      <c r="BA81" s="44" t="str">
        <f ca="1">IF(AV81="NO",VLOOKUP(AQ81,'Players Stats'!$C$88:$H$127,7-Final!AY81),"")</f>
        <v/>
      </c>
      <c r="BB81" s="44" t="str">
        <f t="shared" ca="1" si="144"/>
        <v/>
      </c>
      <c r="BC81" s="27" t="str">
        <f t="shared" ca="1" si="103"/>
        <v/>
      </c>
      <c r="BD81" s="44" t="str">
        <f ca="1">IF(BC81="","",IF(BC81&lt;=VLOOKUP(AQ81,'Players Stats'!$C$88:$L$127,10),"YES","NO"))</f>
        <v/>
      </c>
      <c r="BE81" s="27" t="str">
        <f t="shared" ca="1" si="104"/>
        <v/>
      </c>
      <c r="BF81" s="44" t="str">
        <f ca="1">IF(BD81="YES",IF(BE81&lt;=VLOOKUP(AQ81,'Players Stats'!$C$88:$H$127,6),1,0),"")</f>
        <v/>
      </c>
      <c r="BG81" s="27" t="str">
        <f t="shared" ca="1" si="105"/>
        <v/>
      </c>
      <c r="BH81" s="44" t="str">
        <f ca="1">IF(AND(BD81="YES",BG81&lt;&gt;""),IF(BG81&lt;=VLOOKUP(AQ81,'Players Stats'!$C$88:$H$127,6),1,0),"")</f>
        <v/>
      </c>
      <c r="BI81" s="27" t="str">
        <f t="shared" ca="1" si="106"/>
        <v/>
      </c>
      <c r="BJ81" s="44" t="str">
        <f ca="1">IF(BI81="","",IF(BI81&lt;=Simulation!$K$7,"YES","NO"))</f>
        <v/>
      </c>
      <c r="BK81" s="27" t="str">
        <f t="shared" ca="1" si="107"/>
        <v/>
      </c>
      <c r="BL81" s="44" t="str">
        <f ca="1">IF(BJ81="NO",IF(BK81&lt;=Simulation!$K$9,AN81,AO81),"")</f>
        <v/>
      </c>
      <c r="BN81" s="44" t="str">
        <f t="shared" ca="1" si="108"/>
        <v/>
      </c>
      <c r="BO81" s="6" t="str">
        <f t="shared" ca="1" si="109"/>
        <v/>
      </c>
      <c r="BP81" s="44" t="str">
        <f t="shared" ca="1" si="110"/>
        <v/>
      </c>
      <c r="BR81" s="44" t="str">
        <f t="shared" ca="1" si="81"/>
        <v/>
      </c>
      <c r="BS81" s="44" t="str">
        <f t="shared" ca="1" si="81"/>
        <v/>
      </c>
      <c r="BT81" s="44" t="str">
        <f t="shared" ca="1" si="81"/>
        <v/>
      </c>
      <c r="BU81" s="44"/>
      <c r="BV81" s="44" t="str">
        <f ca="1">IF(BV80&lt;&gt;"",IF(AND(BV80&lt;60*Simulation!$K$8, BV80+BW81&lt;60*Simulation!$K$8),BV80+BW81,""),"")</f>
        <v/>
      </c>
      <c r="BW81" s="44" t="str">
        <f ca="1">IF(BV80&lt;&gt;"",IF(AND(CV80&lt;&gt;"", BX80=CV80),RANDBETWEEN(Simulation!$N$6,Simulation!$P$6),RANDBETWEEN(Simulation!$N$5,Simulation!$P$5)),"")</f>
        <v/>
      </c>
      <c r="BX81" s="44" t="str">
        <f t="shared" ca="1" si="145"/>
        <v/>
      </c>
      <c r="BY81" s="44" t="str">
        <f t="shared" ca="1" si="111"/>
        <v/>
      </c>
      <c r="BZ81" s="27" t="str">
        <f t="shared" ca="1" si="79"/>
        <v/>
      </c>
      <c r="CA81" s="44" t="str">
        <f t="shared" ca="1" si="112"/>
        <v/>
      </c>
      <c r="CB81" s="44" t="str">
        <f ca="1">IF(BV81&lt;&gt;"",VLOOKUP(CA81,'Players Stats'!$C$88:$D$127,2),"")</f>
        <v/>
      </c>
      <c r="CC81" s="44" t="str">
        <f ca="1">IF(BV81&lt;&gt;"",VLOOKUP(CA81,'Players Stats'!$C$88:$E$127,3),"")</f>
        <v/>
      </c>
      <c r="CD81" s="27" t="str">
        <f t="shared" ca="1" si="113"/>
        <v/>
      </c>
      <c r="CE81" s="44" t="str">
        <f ca="1">IF(BV81&lt;&gt;"",VLOOKUP(Final!CA81-5*(Final!BX81-1),'Players Stats'!$B$136:$J$140,1+BY81),"")</f>
        <v/>
      </c>
      <c r="CF81" s="44" t="str">
        <f t="shared" ca="1" si="146"/>
        <v/>
      </c>
      <c r="CG81" s="27" t="str">
        <f t="shared" ca="1" si="114"/>
        <v/>
      </c>
      <c r="CH81" s="44" t="str">
        <f ca="1">IF(BV81&lt;&gt;"",IF(CF81="NO",VLOOKUP(CA81,'Players Stats'!$C$88:$I$127,7),""),"")</f>
        <v/>
      </c>
      <c r="CI81" s="44" t="str">
        <f t="shared" ca="1" si="147"/>
        <v/>
      </c>
      <c r="CJ81" s="27" t="str">
        <f t="shared" ca="1" si="115"/>
        <v/>
      </c>
      <c r="CK81" s="44" t="str">
        <f ca="1">IF(CF81="NO",VLOOKUP(CA81,'Players Stats'!$C$88:$H$127,7-Final!CI81),"")</f>
        <v/>
      </c>
      <c r="CL81" s="44" t="str">
        <f t="shared" ca="1" si="148"/>
        <v/>
      </c>
      <c r="CM81" s="27" t="str">
        <f t="shared" ca="1" si="116"/>
        <v/>
      </c>
      <c r="CN81" s="44" t="str">
        <f ca="1">IF(CM81="","",IF(CM81&lt;=VLOOKUP(CA81,'Players Stats'!$C$88:$L$127,10),"YES","NO"))</f>
        <v/>
      </c>
      <c r="CO81" s="27" t="str">
        <f t="shared" ca="1" si="117"/>
        <v/>
      </c>
      <c r="CP81" s="44" t="str">
        <f ca="1">IF(CN81="YES",IF(CO81&lt;=VLOOKUP(CA81,'Players Stats'!$C$88:$H$127,6),1,0),"")</f>
        <v/>
      </c>
      <c r="CQ81" s="27" t="str">
        <f t="shared" ca="1" si="118"/>
        <v/>
      </c>
      <c r="CR81" s="44" t="str">
        <f ca="1">IF(AND(CN81="YES",CQ81&lt;&gt;""),IF(CQ81&lt;=VLOOKUP(CA81,'Players Stats'!$C$88:$H$127,6),1,0),"")</f>
        <v/>
      </c>
      <c r="CS81" s="27" t="str">
        <f t="shared" ca="1" si="119"/>
        <v/>
      </c>
      <c r="CT81" s="44" t="str">
        <f ca="1">IF(CS81="","",IF(CS81&lt;=Simulation!$K$7,"YES","NO"))</f>
        <v/>
      </c>
      <c r="CU81" s="27" t="str">
        <f t="shared" ca="1" si="120"/>
        <v/>
      </c>
      <c r="CV81" s="44" t="str">
        <f ca="1">IF(CT81="NO",IF(CU81&lt;=Simulation!$K$9,BX81,BY81),"")</f>
        <v/>
      </c>
      <c r="CX81" s="44" t="str">
        <f t="shared" ca="1" si="121"/>
        <v/>
      </c>
      <c r="CY81" s="6" t="str">
        <f t="shared" ca="1" si="122"/>
        <v/>
      </c>
      <c r="CZ81" s="44" t="str">
        <f t="shared" ca="1" si="123"/>
        <v/>
      </c>
      <c r="DB81" s="44" t="str">
        <f t="shared" ca="1" si="82"/>
        <v/>
      </c>
      <c r="DC81" s="44" t="str">
        <f t="shared" ca="1" si="82"/>
        <v/>
      </c>
      <c r="DD81" s="44" t="str">
        <f t="shared" ca="1" si="82"/>
        <v/>
      </c>
      <c r="DE81" s="44"/>
      <c r="DF81" s="44" t="str">
        <f ca="1">IF(DF80&lt;&gt;"",IF(AND(DF80&lt;60*Simulation!$K$8, DF80+DG81&lt;60*Simulation!$K$8),DF80+DG81,""),"")</f>
        <v/>
      </c>
      <c r="DG81" s="44" t="str">
        <f ca="1">IF(DF80&lt;&gt;"",IF(AND(EF80&lt;&gt;"", DH80=EF80),RANDBETWEEN(Simulation!$N$6,Simulation!$P$6),RANDBETWEEN(Simulation!$N$5,Simulation!$P$5)),"")</f>
        <v/>
      </c>
      <c r="DH81" s="44" t="str">
        <f t="shared" ca="1" si="149"/>
        <v/>
      </c>
      <c r="DI81" s="44" t="str">
        <f t="shared" ca="1" si="124"/>
        <v/>
      </c>
      <c r="DJ81" s="27" t="str">
        <f t="shared" ca="1" si="80"/>
        <v/>
      </c>
      <c r="DK81" s="44" t="str">
        <f t="shared" ca="1" si="125"/>
        <v/>
      </c>
      <c r="DL81" s="44" t="str">
        <f ca="1">IF(DF81&lt;&gt;"",VLOOKUP(DK81,'Players Stats'!$C$88:$D$127,2),"")</f>
        <v/>
      </c>
      <c r="DM81" s="44" t="str">
        <f ca="1">IF(DF81&lt;&gt;"",VLOOKUP(DK81,'Players Stats'!$C$88:$E$127,3),"")</f>
        <v/>
      </c>
      <c r="DN81" s="27" t="str">
        <f t="shared" ca="1" si="126"/>
        <v/>
      </c>
      <c r="DO81" s="44" t="str">
        <f ca="1">IF(DF81&lt;&gt;"",VLOOKUP(Final!DK81-5*(Final!DH81-1),'Players Stats'!$B$136:$J$140,1+DI81),"")</f>
        <v/>
      </c>
      <c r="DP81" s="44" t="str">
        <f t="shared" ca="1" si="150"/>
        <v/>
      </c>
      <c r="DQ81" s="27" t="str">
        <f t="shared" ca="1" si="127"/>
        <v/>
      </c>
      <c r="DR81" s="44" t="str">
        <f ca="1">IF(DF81&lt;&gt;"",IF(DP81="NO",VLOOKUP(DK81,'Players Stats'!$C$88:$I$127,7),""),"")</f>
        <v/>
      </c>
      <c r="DS81" s="44" t="str">
        <f t="shared" ca="1" si="151"/>
        <v/>
      </c>
      <c r="DT81" s="27" t="str">
        <f t="shared" ca="1" si="128"/>
        <v/>
      </c>
      <c r="DU81" s="44" t="str">
        <f ca="1">IF(DP81="NO",VLOOKUP(DK81,'Players Stats'!$C$88:$H$127,7-Final!DS81),"")</f>
        <v/>
      </c>
      <c r="DV81" s="44" t="str">
        <f t="shared" ca="1" si="152"/>
        <v/>
      </c>
      <c r="DW81" s="27" t="str">
        <f t="shared" ca="1" si="129"/>
        <v/>
      </c>
      <c r="DX81" s="44" t="str">
        <f ca="1">IF(DW81="","",IF(DW81&lt;=VLOOKUP(DK81,'Players Stats'!$C$88:$L$127,10),"YES","NO"))</f>
        <v/>
      </c>
      <c r="DY81" s="27" t="str">
        <f t="shared" ca="1" si="130"/>
        <v/>
      </c>
      <c r="DZ81" s="44" t="str">
        <f ca="1">IF(DX81="YES",IF(DY81&lt;=VLOOKUP(DK81,'Players Stats'!$C$88:$H$127,6),1,0),"")</f>
        <v/>
      </c>
      <c r="EA81" s="27" t="str">
        <f t="shared" ca="1" si="131"/>
        <v/>
      </c>
      <c r="EB81" s="44" t="str">
        <f ca="1">IF(AND(DX81="YES",EA81&lt;&gt;""),IF(EA81&lt;=VLOOKUP(DK81,'Players Stats'!$C$88:$H$127,6),1,0),"")</f>
        <v/>
      </c>
      <c r="EC81" s="27" t="str">
        <f t="shared" ca="1" si="132"/>
        <v/>
      </c>
      <c r="ED81" s="44" t="str">
        <f ca="1">IF(EC81="","",IF(EC81&lt;=Simulation!$K$7,"YES","NO"))</f>
        <v/>
      </c>
      <c r="EE81" s="27" t="str">
        <f t="shared" ca="1" si="133"/>
        <v/>
      </c>
      <c r="EF81" s="44" t="str">
        <f ca="1">IF(ED81="NO",IF(EE81&lt;=Simulation!$K$9,DH81,DI81),"")</f>
        <v/>
      </c>
      <c r="EH81" s="44" t="str">
        <f t="shared" ca="1" si="134"/>
        <v/>
      </c>
      <c r="EI81" s="6" t="str">
        <f t="shared" ca="1" si="135"/>
        <v/>
      </c>
      <c r="EJ81" s="44" t="str">
        <f t="shared" ca="1" si="136"/>
        <v/>
      </c>
      <c r="EL81" s="44" t="str">
        <f t="shared" ca="1" si="83"/>
        <v/>
      </c>
      <c r="EM81" s="44" t="str">
        <f t="shared" ca="1" si="83"/>
        <v/>
      </c>
      <c r="EN81" s="44" t="str">
        <f t="shared" ca="1" si="83"/>
        <v/>
      </c>
    </row>
    <row r="82" spans="2:144">
      <c r="B82" s="44" t="str">
        <f ca="1">IF(B81&lt;&gt;"",IF(AND(B81&lt;60*Simulation!$K$8, B81+C82&lt;60*Simulation!$K$8),B81+C82,""),"")</f>
        <v/>
      </c>
      <c r="C82" s="44" t="str">
        <f ca="1">IF(B81&lt;&gt;"",IF(AND(AB81&lt;&gt;"", D81=AB81),RANDBETWEEN(Simulation!$N$6,Simulation!$P$6),RANDBETWEEN(Simulation!$N$5,Simulation!$P$5)),"")</f>
        <v/>
      </c>
      <c r="D82" s="44" t="str">
        <f t="shared" ca="1" si="137"/>
        <v/>
      </c>
      <c r="E82" s="44" t="str">
        <f t="shared" ca="1" si="84"/>
        <v/>
      </c>
      <c r="F82" s="27" t="str">
        <f t="shared" ca="1" si="85"/>
        <v/>
      </c>
      <c r="G82" s="44" t="str">
        <f t="shared" ca="1" si="86"/>
        <v/>
      </c>
      <c r="H82" s="44" t="str">
        <f ca="1">IF(B82&lt;&gt;"",VLOOKUP(G82,'Players Stats'!$C$88:$D$127,2),"")</f>
        <v/>
      </c>
      <c r="I82" s="44" t="str">
        <f ca="1">IF(B82&lt;&gt;"",VLOOKUP(G82,'Players Stats'!$C$88:$E$127,3),"")</f>
        <v/>
      </c>
      <c r="J82" s="27" t="str">
        <f t="shared" ca="1" si="87"/>
        <v/>
      </c>
      <c r="K82" s="44" t="str">
        <f ca="1">IF(B82&lt;&gt;"",VLOOKUP(Final!G82-5*(Final!D82-1),'Players Stats'!$B$136:$J$140,1+E82),"")</f>
        <v/>
      </c>
      <c r="L82" s="44" t="str">
        <f t="shared" ca="1" si="138"/>
        <v/>
      </c>
      <c r="M82" s="27" t="str">
        <f t="shared" ca="1" si="88"/>
        <v/>
      </c>
      <c r="N82" s="44" t="str">
        <f ca="1">IF(B82&lt;&gt;"",IF(L82="NO",VLOOKUP(G82,'Players Stats'!$C$88:$I$127,7),""),"")</f>
        <v/>
      </c>
      <c r="O82" s="44" t="str">
        <f t="shared" ca="1" si="139"/>
        <v/>
      </c>
      <c r="P82" s="27" t="str">
        <f t="shared" ca="1" si="89"/>
        <v/>
      </c>
      <c r="Q82" s="44" t="str">
        <f ca="1">IF(L82="NO",VLOOKUP(G82,'Players Stats'!$C$88:$H$127,7-Final!O82),"")</f>
        <v/>
      </c>
      <c r="R82" s="44" t="str">
        <f t="shared" ca="1" si="140"/>
        <v/>
      </c>
      <c r="S82" s="27" t="str">
        <f t="shared" ca="1" si="90"/>
        <v/>
      </c>
      <c r="T82" s="44" t="str">
        <f ca="1">IF(S82="","",IF(S82&lt;=VLOOKUP(G82,'Players Stats'!$C$88:$L$127,10),"YES","NO"))</f>
        <v/>
      </c>
      <c r="U82" s="27" t="str">
        <f t="shared" ca="1" si="91"/>
        <v/>
      </c>
      <c r="V82" s="44" t="str">
        <f ca="1">IF(T82="YES",IF(U82&lt;=VLOOKUP(G82,'Players Stats'!$C$88:$H$127,6),1,0),"")</f>
        <v/>
      </c>
      <c r="W82" s="27" t="str">
        <f t="shared" ca="1" si="92"/>
        <v/>
      </c>
      <c r="X82" s="44" t="str">
        <f ca="1">IF(AND(T82="YES",W82&lt;&gt;""),IF(W82&lt;=VLOOKUP(G82,'Players Stats'!$C$88:$H$127,6),1,0),"")</f>
        <v/>
      </c>
      <c r="Y82" s="27" t="str">
        <f t="shared" ca="1" si="93"/>
        <v/>
      </c>
      <c r="Z82" s="44" t="str">
        <f ca="1">IF(Y82="","",IF(Y82&lt;=Simulation!$K$7,"YES","NO"))</f>
        <v/>
      </c>
      <c r="AA82" s="27" t="str">
        <f t="shared" ca="1" si="94"/>
        <v/>
      </c>
      <c r="AB82" s="44" t="str">
        <f ca="1">IF(Z82="NO",IF(AA82&lt;=Simulation!$K$9,D82,E82),"")</f>
        <v/>
      </c>
      <c r="AD82" s="44" t="str">
        <f t="shared" ca="1" si="95"/>
        <v/>
      </c>
      <c r="AE82" s="6" t="str">
        <f t="shared" ca="1" si="96"/>
        <v/>
      </c>
      <c r="AF82" s="44" t="str">
        <f t="shared" ca="1" si="97"/>
        <v/>
      </c>
      <c r="AH82" s="44" t="str">
        <f t="shared" ca="1" si="77"/>
        <v/>
      </c>
      <c r="AI82" s="44" t="str">
        <f t="shared" ca="1" si="77"/>
        <v/>
      </c>
      <c r="AJ82" s="44" t="str">
        <f t="shared" ca="1" si="77"/>
        <v/>
      </c>
      <c r="AL82" s="44" t="str">
        <f ca="1">IF(AL81&lt;&gt;"",IF(AND(AL81&lt;60*Simulation!$K$8, AL81+AM82&lt;60*Simulation!$K$8),AL81+AM82,""),"")</f>
        <v/>
      </c>
      <c r="AM82" s="44" t="str">
        <f ca="1">IF(AL81&lt;&gt;"",IF(AND(BL81&lt;&gt;"", AN81=BL81),RANDBETWEEN(Simulation!$N$6,Simulation!$P$6),RANDBETWEEN(Simulation!$N$5,Simulation!$P$5)),"")</f>
        <v/>
      </c>
      <c r="AN82" s="44" t="str">
        <f t="shared" ca="1" si="141"/>
        <v/>
      </c>
      <c r="AO82" s="44" t="str">
        <f t="shared" ca="1" si="98"/>
        <v/>
      </c>
      <c r="AP82" s="27" t="str">
        <f t="shared" ca="1" si="78"/>
        <v/>
      </c>
      <c r="AQ82" s="44" t="str">
        <f t="shared" ca="1" si="99"/>
        <v/>
      </c>
      <c r="AR82" s="44" t="str">
        <f ca="1">IF(AL82&lt;&gt;"",VLOOKUP(AQ82,'Players Stats'!$C$88:$D$127,2),"")</f>
        <v/>
      </c>
      <c r="AS82" s="44" t="str">
        <f ca="1">IF(AL82&lt;&gt;"",VLOOKUP(AQ82,'Players Stats'!$C$88:$E$127,3),"")</f>
        <v/>
      </c>
      <c r="AT82" s="27" t="str">
        <f t="shared" ca="1" si="100"/>
        <v/>
      </c>
      <c r="AU82" s="44" t="str">
        <f ca="1">IF(AL82&lt;&gt;"",VLOOKUP(Final!AQ82-5*(Final!AN82-1),'Players Stats'!$B$136:$J$140,1+AO82),"")</f>
        <v/>
      </c>
      <c r="AV82" s="44" t="str">
        <f t="shared" ca="1" si="142"/>
        <v/>
      </c>
      <c r="AW82" s="27" t="str">
        <f t="shared" ca="1" si="101"/>
        <v/>
      </c>
      <c r="AX82" s="44" t="str">
        <f ca="1">IF(AL82&lt;&gt;"",IF(AV82="NO",VLOOKUP(AQ82,'Players Stats'!$C$88:$I$127,7),""),"")</f>
        <v/>
      </c>
      <c r="AY82" s="44" t="str">
        <f t="shared" ca="1" si="143"/>
        <v/>
      </c>
      <c r="AZ82" s="27" t="str">
        <f t="shared" ca="1" si="102"/>
        <v/>
      </c>
      <c r="BA82" s="44" t="str">
        <f ca="1">IF(AV82="NO",VLOOKUP(AQ82,'Players Stats'!$C$88:$H$127,7-Final!AY82),"")</f>
        <v/>
      </c>
      <c r="BB82" s="44" t="str">
        <f t="shared" ca="1" si="144"/>
        <v/>
      </c>
      <c r="BC82" s="27" t="str">
        <f t="shared" ca="1" si="103"/>
        <v/>
      </c>
      <c r="BD82" s="44" t="str">
        <f ca="1">IF(BC82="","",IF(BC82&lt;=VLOOKUP(AQ82,'Players Stats'!$C$88:$L$127,10),"YES","NO"))</f>
        <v/>
      </c>
      <c r="BE82" s="27" t="str">
        <f t="shared" ca="1" si="104"/>
        <v/>
      </c>
      <c r="BF82" s="44" t="str">
        <f ca="1">IF(BD82="YES",IF(BE82&lt;=VLOOKUP(AQ82,'Players Stats'!$C$88:$H$127,6),1,0),"")</f>
        <v/>
      </c>
      <c r="BG82" s="27" t="str">
        <f t="shared" ca="1" si="105"/>
        <v/>
      </c>
      <c r="BH82" s="44" t="str">
        <f ca="1">IF(AND(BD82="YES",BG82&lt;&gt;""),IF(BG82&lt;=VLOOKUP(AQ82,'Players Stats'!$C$88:$H$127,6),1,0),"")</f>
        <v/>
      </c>
      <c r="BI82" s="27" t="str">
        <f t="shared" ca="1" si="106"/>
        <v/>
      </c>
      <c r="BJ82" s="44" t="str">
        <f ca="1">IF(BI82="","",IF(BI82&lt;=Simulation!$K$7,"YES","NO"))</f>
        <v/>
      </c>
      <c r="BK82" s="27" t="str">
        <f t="shared" ca="1" si="107"/>
        <v/>
      </c>
      <c r="BL82" s="44" t="str">
        <f ca="1">IF(BJ82="NO",IF(BK82&lt;=Simulation!$K$9,AN82,AO82),"")</f>
        <v/>
      </c>
      <c r="BN82" s="44" t="str">
        <f t="shared" ca="1" si="108"/>
        <v/>
      </c>
      <c r="BO82" s="6" t="str">
        <f t="shared" ca="1" si="109"/>
        <v/>
      </c>
      <c r="BP82" s="44" t="str">
        <f t="shared" ca="1" si="110"/>
        <v/>
      </c>
      <c r="BR82" s="44" t="str">
        <f t="shared" ca="1" si="81"/>
        <v/>
      </c>
      <c r="BS82" s="44" t="str">
        <f t="shared" ca="1" si="81"/>
        <v/>
      </c>
      <c r="BT82" s="44" t="str">
        <f t="shared" ca="1" si="81"/>
        <v/>
      </c>
      <c r="BU82" s="44"/>
      <c r="BV82" s="44" t="str">
        <f ca="1">IF(BV81&lt;&gt;"",IF(AND(BV81&lt;60*Simulation!$K$8, BV81+BW82&lt;60*Simulation!$K$8),BV81+BW82,""),"")</f>
        <v/>
      </c>
      <c r="BW82" s="44" t="str">
        <f ca="1">IF(BV81&lt;&gt;"",IF(AND(CV81&lt;&gt;"", BX81=CV81),RANDBETWEEN(Simulation!$N$6,Simulation!$P$6),RANDBETWEEN(Simulation!$N$5,Simulation!$P$5)),"")</f>
        <v/>
      </c>
      <c r="BX82" s="44" t="str">
        <f t="shared" ca="1" si="145"/>
        <v/>
      </c>
      <c r="BY82" s="44" t="str">
        <f t="shared" ca="1" si="111"/>
        <v/>
      </c>
      <c r="BZ82" s="27" t="str">
        <f t="shared" ca="1" si="79"/>
        <v/>
      </c>
      <c r="CA82" s="44" t="str">
        <f t="shared" ca="1" si="112"/>
        <v/>
      </c>
      <c r="CB82" s="44" t="str">
        <f ca="1">IF(BV82&lt;&gt;"",VLOOKUP(CA82,'Players Stats'!$C$88:$D$127,2),"")</f>
        <v/>
      </c>
      <c r="CC82" s="44" t="str">
        <f ca="1">IF(BV82&lt;&gt;"",VLOOKUP(CA82,'Players Stats'!$C$88:$E$127,3),"")</f>
        <v/>
      </c>
      <c r="CD82" s="27" t="str">
        <f t="shared" ca="1" si="113"/>
        <v/>
      </c>
      <c r="CE82" s="44" t="str">
        <f ca="1">IF(BV82&lt;&gt;"",VLOOKUP(Final!CA82-5*(Final!BX82-1),'Players Stats'!$B$136:$J$140,1+BY82),"")</f>
        <v/>
      </c>
      <c r="CF82" s="44" t="str">
        <f t="shared" ca="1" si="146"/>
        <v/>
      </c>
      <c r="CG82" s="27" t="str">
        <f t="shared" ca="1" si="114"/>
        <v/>
      </c>
      <c r="CH82" s="44" t="str">
        <f ca="1">IF(BV82&lt;&gt;"",IF(CF82="NO",VLOOKUP(CA82,'Players Stats'!$C$88:$I$127,7),""),"")</f>
        <v/>
      </c>
      <c r="CI82" s="44" t="str">
        <f t="shared" ca="1" si="147"/>
        <v/>
      </c>
      <c r="CJ82" s="27" t="str">
        <f t="shared" ca="1" si="115"/>
        <v/>
      </c>
      <c r="CK82" s="44" t="str">
        <f ca="1">IF(CF82="NO",VLOOKUP(CA82,'Players Stats'!$C$88:$H$127,7-Final!CI82),"")</f>
        <v/>
      </c>
      <c r="CL82" s="44" t="str">
        <f t="shared" ca="1" si="148"/>
        <v/>
      </c>
      <c r="CM82" s="27" t="str">
        <f t="shared" ca="1" si="116"/>
        <v/>
      </c>
      <c r="CN82" s="44" t="str">
        <f ca="1">IF(CM82="","",IF(CM82&lt;=VLOOKUP(CA82,'Players Stats'!$C$88:$L$127,10),"YES","NO"))</f>
        <v/>
      </c>
      <c r="CO82" s="27" t="str">
        <f t="shared" ca="1" si="117"/>
        <v/>
      </c>
      <c r="CP82" s="44" t="str">
        <f ca="1">IF(CN82="YES",IF(CO82&lt;=VLOOKUP(CA82,'Players Stats'!$C$88:$H$127,6),1,0),"")</f>
        <v/>
      </c>
      <c r="CQ82" s="27" t="str">
        <f t="shared" ca="1" si="118"/>
        <v/>
      </c>
      <c r="CR82" s="44" t="str">
        <f ca="1">IF(AND(CN82="YES",CQ82&lt;&gt;""),IF(CQ82&lt;=VLOOKUP(CA82,'Players Stats'!$C$88:$H$127,6),1,0),"")</f>
        <v/>
      </c>
      <c r="CS82" s="27" t="str">
        <f t="shared" ca="1" si="119"/>
        <v/>
      </c>
      <c r="CT82" s="44" t="str">
        <f ca="1">IF(CS82="","",IF(CS82&lt;=Simulation!$K$7,"YES","NO"))</f>
        <v/>
      </c>
      <c r="CU82" s="27" t="str">
        <f t="shared" ca="1" si="120"/>
        <v/>
      </c>
      <c r="CV82" s="44" t="str">
        <f ca="1">IF(CT82="NO",IF(CU82&lt;=Simulation!$K$9,BX82,BY82),"")</f>
        <v/>
      </c>
      <c r="CX82" s="44" t="str">
        <f t="shared" ca="1" si="121"/>
        <v/>
      </c>
      <c r="CY82" s="6" t="str">
        <f t="shared" ca="1" si="122"/>
        <v/>
      </c>
      <c r="CZ82" s="44" t="str">
        <f t="shared" ca="1" si="123"/>
        <v/>
      </c>
      <c r="DB82" s="44" t="str">
        <f t="shared" ca="1" si="82"/>
        <v/>
      </c>
      <c r="DC82" s="44" t="str">
        <f t="shared" ca="1" si="82"/>
        <v/>
      </c>
      <c r="DD82" s="44" t="str">
        <f t="shared" ca="1" si="82"/>
        <v/>
      </c>
      <c r="DE82" s="44"/>
      <c r="DF82" s="44" t="str">
        <f ca="1">IF(DF81&lt;&gt;"",IF(AND(DF81&lt;60*Simulation!$K$8, DF81+DG82&lt;60*Simulation!$K$8),DF81+DG82,""),"")</f>
        <v/>
      </c>
      <c r="DG82" s="44" t="str">
        <f ca="1">IF(DF81&lt;&gt;"",IF(AND(EF81&lt;&gt;"", DH81=EF81),RANDBETWEEN(Simulation!$N$6,Simulation!$P$6),RANDBETWEEN(Simulation!$N$5,Simulation!$P$5)),"")</f>
        <v/>
      </c>
      <c r="DH82" s="44" t="str">
        <f t="shared" ca="1" si="149"/>
        <v/>
      </c>
      <c r="DI82" s="44" t="str">
        <f t="shared" ca="1" si="124"/>
        <v/>
      </c>
      <c r="DJ82" s="27" t="str">
        <f t="shared" ca="1" si="80"/>
        <v/>
      </c>
      <c r="DK82" s="44" t="str">
        <f t="shared" ca="1" si="125"/>
        <v/>
      </c>
      <c r="DL82" s="44" t="str">
        <f ca="1">IF(DF82&lt;&gt;"",VLOOKUP(DK82,'Players Stats'!$C$88:$D$127,2),"")</f>
        <v/>
      </c>
      <c r="DM82" s="44" t="str">
        <f ca="1">IF(DF82&lt;&gt;"",VLOOKUP(DK82,'Players Stats'!$C$88:$E$127,3),"")</f>
        <v/>
      </c>
      <c r="DN82" s="27" t="str">
        <f t="shared" ca="1" si="126"/>
        <v/>
      </c>
      <c r="DO82" s="44" t="str">
        <f ca="1">IF(DF82&lt;&gt;"",VLOOKUP(Final!DK82-5*(Final!DH82-1),'Players Stats'!$B$136:$J$140,1+DI82),"")</f>
        <v/>
      </c>
      <c r="DP82" s="44" t="str">
        <f t="shared" ca="1" si="150"/>
        <v/>
      </c>
      <c r="DQ82" s="27" t="str">
        <f t="shared" ca="1" si="127"/>
        <v/>
      </c>
      <c r="DR82" s="44" t="str">
        <f ca="1">IF(DF82&lt;&gt;"",IF(DP82="NO",VLOOKUP(DK82,'Players Stats'!$C$88:$I$127,7),""),"")</f>
        <v/>
      </c>
      <c r="DS82" s="44" t="str">
        <f t="shared" ca="1" si="151"/>
        <v/>
      </c>
      <c r="DT82" s="27" t="str">
        <f t="shared" ca="1" si="128"/>
        <v/>
      </c>
      <c r="DU82" s="44" t="str">
        <f ca="1">IF(DP82="NO",VLOOKUP(DK82,'Players Stats'!$C$88:$H$127,7-Final!DS82),"")</f>
        <v/>
      </c>
      <c r="DV82" s="44" t="str">
        <f t="shared" ca="1" si="152"/>
        <v/>
      </c>
      <c r="DW82" s="27" t="str">
        <f t="shared" ca="1" si="129"/>
        <v/>
      </c>
      <c r="DX82" s="44" t="str">
        <f ca="1">IF(DW82="","",IF(DW82&lt;=VLOOKUP(DK82,'Players Stats'!$C$88:$L$127,10),"YES","NO"))</f>
        <v/>
      </c>
      <c r="DY82" s="27" t="str">
        <f t="shared" ca="1" si="130"/>
        <v/>
      </c>
      <c r="DZ82" s="44" t="str">
        <f ca="1">IF(DX82="YES",IF(DY82&lt;=VLOOKUP(DK82,'Players Stats'!$C$88:$H$127,6),1,0),"")</f>
        <v/>
      </c>
      <c r="EA82" s="27" t="str">
        <f t="shared" ca="1" si="131"/>
        <v/>
      </c>
      <c r="EB82" s="44" t="str">
        <f ca="1">IF(AND(DX82="YES",EA82&lt;&gt;""),IF(EA82&lt;=VLOOKUP(DK82,'Players Stats'!$C$88:$H$127,6),1,0),"")</f>
        <v/>
      </c>
      <c r="EC82" s="27" t="str">
        <f t="shared" ca="1" si="132"/>
        <v/>
      </c>
      <c r="ED82" s="44" t="str">
        <f ca="1">IF(EC82="","",IF(EC82&lt;=Simulation!$K$7,"YES","NO"))</f>
        <v/>
      </c>
      <c r="EE82" s="27" t="str">
        <f t="shared" ca="1" si="133"/>
        <v/>
      </c>
      <c r="EF82" s="44" t="str">
        <f ca="1">IF(ED82="NO",IF(EE82&lt;=Simulation!$K$9,DH82,DI82),"")</f>
        <v/>
      </c>
      <c r="EH82" s="44" t="str">
        <f t="shared" ca="1" si="134"/>
        <v/>
      </c>
      <c r="EI82" s="6" t="str">
        <f t="shared" ca="1" si="135"/>
        <v/>
      </c>
      <c r="EJ82" s="44" t="str">
        <f t="shared" ca="1" si="136"/>
        <v/>
      </c>
      <c r="EL82" s="44" t="str">
        <f t="shared" ca="1" si="83"/>
        <v/>
      </c>
      <c r="EM82" s="44" t="str">
        <f t="shared" ca="1" si="83"/>
        <v/>
      </c>
      <c r="EN82" s="44" t="str">
        <f t="shared" ca="1" si="83"/>
        <v/>
      </c>
    </row>
    <row r="83" spans="2:144">
      <c r="B83" s="44" t="str">
        <f ca="1">IF(B82&lt;&gt;"",IF(AND(B82&lt;60*Simulation!$K$8, B82+C83&lt;60*Simulation!$K$8),B82+C83,""),"")</f>
        <v/>
      </c>
      <c r="C83" s="44" t="str">
        <f ca="1">IF(B82&lt;&gt;"",IF(AND(AB82&lt;&gt;"", D82=AB82),RANDBETWEEN(Simulation!$N$6,Simulation!$P$6),RANDBETWEEN(Simulation!$N$5,Simulation!$P$5)),"")</f>
        <v/>
      </c>
      <c r="D83" s="44" t="str">
        <f t="shared" ca="1" si="137"/>
        <v/>
      </c>
      <c r="E83" s="44" t="str">
        <f t="shared" ca="1" si="84"/>
        <v/>
      </c>
      <c r="F83" s="27" t="str">
        <f t="shared" ca="1" si="85"/>
        <v/>
      </c>
      <c r="G83" s="44" t="str">
        <f t="shared" ca="1" si="86"/>
        <v/>
      </c>
      <c r="H83" s="44" t="str">
        <f ca="1">IF(B83&lt;&gt;"",VLOOKUP(G83,'Players Stats'!$C$88:$D$127,2),"")</f>
        <v/>
      </c>
      <c r="I83" s="44" t="str">
        <f ca="1">IF(B83&lt;&gt;"",VLOOKUP(G83,'Players Stats'!$C$88:$E$127,3),"")</f>
        <v/>
      </c>
      <c r="J83" s="27" t="str">
        <f t="shared" ca="1" si="87"/>
        <v/>
      </c>
      <c r="K83" s="44" t="str">
        <f ca="1">IF(B83&lt;&gt;"",VLOOKUP(Final!G83-5*(Final!D83-1),'Players Stats'!$B$136:$J$140,1+E83),"")</f>
        <v/>
      </c>
      <c r="L83" s="44" t="str">
        <f t="shared" ca="1" si="138"/>
        <v/>
      </c>
      <c r="M83" s="27" t="str">
        <f t="shared" ca="1" si="88"/>
        <v/>
      </c>
      <c r="N83" s="44" t="str">
        <f ca="1">IF(B83&lt;&gt;"",IF(L83="NO",VLOOKUP(G83,'Players Stats'!$C$88:$I$127,7),""),"")</f>
        <v/>
      </c>
      <c r="O83" s="44" t="str">
        <f t="shared" ca="1" si="139"/>
        <v/>
      </c>
      <c r="P83" s="27" t="str">
        <f t="shared" ca="1" si="89"/>
        <v/>
      </c>
      <c r="Q83" s="44" t="str">
        <f ca="1">IF(L83="NO",VLOOKUP(G83,'Players Stats'!$C$88:$H$127,7-Final!O83),"")</f>
        <v/>
      </c>
      <c r="R83" s="44" t="str">
        <f t="shared" ca="1" si="140"/>
        <v/>
      </c>
      <c r="S83" s="27" t="str">
        <f t="shared" ca="1" si="90"/>
        <v/>
      </c>
      <c r="T83" s="44" t="str">
        <f ca="1">IF(S83="","",IF(S83&lt;=VLOOKUP(G83,'Players Stats'!$C$88:$L$127,10),"YES","NO"))</f>
        <v/>
      </c>
      <c r="U83" s="27" t="str">
        <f t="shared" ca="1" si="91"/>
        <v/>
      </c>
      <c r="V83" s="44" t="str">
        <f ca="1">IF(T83="YES",IF(U83&lt;=VLOOKUP(G83,'Players Stats'!$C$88:$H$127,6),1,0),"")</f>
        <v/>
      </c>
      <c r="W83" s="27" t="str">
        <f t="shared" ca="1" si="92"/>
        <v/>
      </c>
      <c r="X83" s="44" t="str">
        <f ca="1">IF(AND(T83="YES",W83&lt;&gt;""),IF(W83&lt;=VLOOKUP(G83,'Players Stats'!$C$88:$H$127,6),1,0),"")</f>
        <v/>
      </c>
      <c r="Y83" s="27" t="str">
        <f t="shared" ca="1" si="93"/>
        <v/>
      </c>
      <c r="Z83" s="44" t="str">
        <f ca="1">IF(Y83="","",IF(Y83&lt;=Simulation!$K$7,"YES","NO"))</f>
        <v/>
      </c>
      <c r="AA83" s="27" t="str">
        <f t="shared" ca="1" si="94"/>
        <v/>
      </c>
      <c r="AB83" s="44" t="str">
        <f ca="1">IF(Z83="NO",IF(AA83&lt;=Simulation!$K$9,D83,E83),"")</f>
        <v/>
      </c>
      <c r="AD83" s="44" t="str">
        <f t="shared" ca="1" si="95"/>
        <v/>
      </c>
      <c r="AE83" s="6" t="str">
        <f t="shared" ca="1" si="96"/>
        <v/>
      </c>
      <c r="AF83" s="44" t="str">
        <f t="shared" ca="1" si="97"/>
        <v/>
      </c>
      <c r="AH83" s="44" t="str">
        <f t="shared" ca="1" si="77"/>
        <v/>
      </c>
      <c r="AI83" s="44" t="str">
        <f t="shared" ca="1" si="77"/>
        <v/>
      </c>
      <c r="AJ83" s="44" t="str">
        <f t="shared" ca="1" si="77"/>
        <v/>
      </c>
      <c r="AL83" s="44" t="str">
        <f ca="1">IF(AL82&lt;&gt;"",IF(AND(AL82&lt;60*Simulation!$K$8, AL82+AM83&lt;60*Simulation!$K$8),AL82+AM83,""),"")</f>
        <v/>
      </c>
      <c r="AM83" s="44" t="str">
        <f ca="1">IF(AL82&lt;&gt;"",IF(AND(BL82&lt;&gt;"", AN82=BL82),RANDBETWEEN(Simulation!$N$6,Simulation!$P$6),RANDBETWEEN(Simulation!$N$5,Simulation!$P$5)),"")</f>
        <v/>
      </c>
      <c r="AN83" s="44" t="str">
        <f t="shared" ca="1" si="141"/>
        <v/>
      </c>
      <c r="AO83" s="44" t="str">
        <f t="shared" ca="1" si="98"/>
        <v/>
      </c>
      <c r="AP83" s="27" t="str">
        <f t="shared" ca="1" si="78"/>
        <v/>
      </c>
      <c r="AQ83" s="44" t="str">
        <f t="shared" ca="1" si="99"/>
        <v/>
      </c>
      <c r="AR83" s="44" t="str">
        <f ca="1">IF(AL83&lt;&gt;"",VLOOKUP(AQ83,'Players Stats'!$C$88:$D$127,2),"")</f>
        <v/>
      </c>
      <c r="AS83" s="44" t="str">
        <f ca="1">IF(AL83&lt;&gt;"",VLOOKUP(AQ83,'Players Stats'!$C$88:$E$127,3),"")</f>
        <v/>
      </c>
      <c r="AT83" s="27" t="str">
        <f t="shared" ca="1" si="100"/>
        <v/>
      </c>
      <c r="AU83" s="44" t="str">
        <f ca="1">IF(AL83&lt;&gt;"",VLOOKUP(Final!AQ83-5*(Final!AN83-1),'Players Stats'!$B$136:$J$140,1+AO83),"")</f>
        <v/>
      </c>
      <c r="AV83" s="44" t="str">
        <f t="shared" ca="1" si="142"/>
        <v/>
      </c>
      <c r="AW83" s="27" t="str">
        <f t="shared" ca="1" si="101"/>
        <v/>
      </c>
      <c r="AX83" s="44" t="str">
        <f ca="1">IF(AL83&lt;&gt;"",IF(AV83="NO",VLOOKUP(AQ83,'Players Stats'!$C$88:$I$127,7),""),"")</f>
        <v/>
      </c>
      <c r="AY83" s="44" t="str">
        <f t="shared" ca="1" si="143"/>
        <v/>
      </c>
      <c r="AZ83" s="27" t="str">
        <f t="shared" ca="1" si="102"/>
        <v/>
      </c>
      <c r="BA83" s="44" t="str">
        <f ca="1">IF(AV83="NO",VLOOKUP(AQ83,'Players Stats'!$C$88:$H$127,7-Final!AY83),"")</f>
        <v/>
      </c>
      <c r="BB83" s="44" t="str">
        <f t="shared" ca="1" si="144"/>
        <v/>
      </c>
      <c r="BC83" s="27" t="str">
        <f t="shared" ca="1" si="103"/>
        <v/>
      </c>
      <c r="BD83" s="44" t="str">
        <f ca="1">IF(BC83="","",IF(BC83&lt;=VLOOKUP(AQ83,'Players Stats'!$C$88:$L$127,10),"YES","NO"))</f>
        <v/>
      </c>
      <c r="BE83" s="27" t="str">
        <f t="shared" ca="1" si="104"/>
        <v/>
      </c>
      <c r="BF83" s="44" t="str">
        <f ca="1">IF(BD83="YES",IF(BE83&lt;=VLOOKUP(AQ83,'Players Stats'!$C$88:$H$127,6),1,0),"")</f>
        <v/>
      </c>
      <c r="BG83" s="27" t="str">
        <f t="shared" ca="1" si="105"/>
        <v/>
      </c>
      <c r="BH83" s="44" t="str">
        <f ca="1">IF(AND(BD83="YES",BG83&lt;&gt;""),IF(BG83&lt;=VLOOKUP(AQ83,'Players Stats'!$C$88:$H$127,6),1,0),"")</f>
        <v/>
      </c>
      <c r="BI83" s="27" t="str">
        <f t="shared" ca="1" si="106"/>
        <v/>
      </c>
      <c r="BJ83" s="44" t="str">
        <f ca="1">IF(BI83="","",IF(BI83&lt;=Simulation!$K$7,"YES","NO"))</f>
        <v/>
      </c>
      <c r="BK83" s="27" t="str">
        <f t="shared" ca="1" si="107"/>
        <v/>
      </c>
      <c r="BL83" s="44" t="str">
        <f ca="1">IF(BJ83="NO",IF(BK83&lt;=Simulation!$K$9,AN83,AO83),"")</f>
        <v/>
      </c>
      <c r="BN83" s="44" t="str">
        <f t="shared" ca="1" si="108"/>
        <v/>
      </c>
      <c r="BO83" s="6" t="str">
        <f t="shared" ca="1" si="109"/>
        <v/>
      </c>
      <c r="BP83" s="44" t="str">
        <f t="shared" ca="1" si="110"/>
        <v/>
      </c>
      <c r="BR83" s="44" t="str">
        <f t="shared" ca="1" si="81"/>
        <v/>
      </c>
      <c r="BS83" s="44" t="str">
        <f t="shared" ca="1" si="81"/>
        <v/>
      </c>
      <c r="BT83" s="44" t="str">
        <f t="shared" ca="1" si="81"/>
        <v/>
      </c>
      <c r="BU83" s="44"/>
      <c r="BV83" s="44" t="str">
        <f ca="1">IF(BV82&lt;&gt;"",IF(AND(BV82&lt;60*Simulation!$K$8, BV82+BW83&lt;60*Simulation!$K$8),BV82+BW83,""),"")</f>
        <v/>
      </c>
      <c r="BW83" s="44" t="str">
        <f ca="1">IF(BV82&lt;&gt;"",IF(AND(CV82&lt;&gt;"", BX82=CV82),RANDBETWEEN(Simulation!$N$6,Simulation!$P$6),RANDBETWEEN(Simulation!$N$5,Simulation!$P$5)),"")</f>
        <v/>
      </c>
      <c r="BX83" s="44" t="str">
        <f t="shared" ca="1" si="145"/>
        <v/>
      </c>
      <c r="BY83" s="44" t="str">
        <f t="shared" ca="1" si="111"/>
        <v/>
      </c>
      <c r="BZ83" s="27" t="str">
        <f t="shared" ca="1" si="79"/>
        <v/>
      </c>
      <c r="CA83" s="44" t="str">
        <f t="shared" ca="1" si="112"/>
        <v/>
      </c>
      <c r="CB83" s="44" t="str">
        <f ca="1">IF(BV83&lt;&gt;"",VLOOKUP(CA83,'Players Stats'!$C$88:$D$127,2),"")</f>
        <v/>
      </c>
      <c r="CC83" s="44" t="str">
        <f ca="1">IF(BV83&lt;&gt;"",VLOOKUP(CA83,'Players Stats'!$C$88:$E$127,3),"")</f>
        <v/>
      </c>
      <c r="CD83" s="27" t="str">
        <f t="shared" ca="1" si="113"/>
        <v/>
      </c>
      <c r="CE83" s="44" t="str">
        <f ca="1">IF(BV83&lt;&gt;"",VLOOKUP(Final!CA83-5*(Final!BX83-1),'Players Stats'!$B$136:$J$140,1+BY83),"")</f>
        <v/>
      </c>
      <c r="CF83" s="44" t="str">
        <f t="shared" ca="1" si="146"/>
        <v/>
      </c>
      <c r="CG83" s="27" t="str">
        <f t="shared" ca="1" si="114"/>
        <v/>
      </c>
      <c r="CH83" s="44" t="str">
        <f ca="1">IF(BV83&lt;&gt;"",IF(CF83="NO",VLOOKUP(CA83,'Players Stats'!$C$88:$I$127,7),""),"")</f>
        <v/>
      </c>
      <c r="CI83" s="44" t="str">
        <f t="shared" ca="1" si="147"/>
        <v/>
      </c>
      <c r="CJ83" s="27" t="str">
        <f t="shared" ca="1" si="115"/>
        <v/>
      </c>
      <c r="CK83" s="44" t="str">
        <f ca="1">IF(CF83="NO",VLOOKUP(CA83,'Players Stats'!$C$88:$H$127,7-Final!CI83),"")</f>
        <v/>
      </c>
      <c r="CL83" s="44" t="str">
        <f t="shared" ca="1" si="148"/>
        <v/>
      </c>
      <c r="CM83" s="27" t="str">
        <f t="shared" ca="1" si="116"/>
        <v/>
      </c>
      <c r="CN83" s="44" t="str">
        <f ca="1">IF(CM83="","",IF(CM83&lt;=VLOOKUP(CA83,'Players Stats'!$C$88:$L$127,10),"YES","NO"))</f>
        <v/>
      </c>
      <c r="CO83" s="27" t="str">
        <f t="shared" ca="1" si="117"/>
        <v/>
      </c>
      <c r="CP83" s="44" t="str">
        <f ca="1">IF(CN83="YES",IF(CO83&lt;=VLOOKUP(CA83,'Players Stats'!$C$88:$H$127,6),1,0),"")</f>
        <v/>
      </c>
      <c r="CQ83" s="27" t="str">
        <f t="shared" ca="1" si="118"/>
        <v/>
      </c>
      <c r="CR83" s="44" t="str">
        <f ca="1">IF(AND(CN83="YES",CQ83&lt;&gt;""),IF(CQ83&lt;=VLOOKUP(CA83,'Players Stats'!$C$88:$H$127,6),1,0),"")</f>
        <v/>
      </c>
      <c r="CS83" s="27" t="str">
        <f t="shared" ca="1" si="119"/>
        <v/>
      </c>
      <c r="CT83" s="44" t="str">
        <f ca="1">IF(CS83="","",IF(CS83&lt;=Simulation!$K$7,"YES","NO"))</f>
        <v/>
      </c>
      <c r="CU83" s="27" t="str">
        <f t="shared" ca="1" si="120"/>
        <v/>
      </c>
      <c r="CV83" s="44" t="str">
        <f ca="1">IF(CT83="NO",IF(CU83&lt;=Simulation!$K$9,BX83,BY83),"")</f>
        <v/>
      </c>
      <c r="CX83" s="44" t="str">
        <f t="shared" ca="1" si="121"/>
        <v/>
      </c>
      <c r="CY83" s="6" t="str">
        <f t="shared" ca="1" si="122"/>
        <v/>
      </c>
      <c r="CZ83" s="44" t="str">
        <f t="shared" ca="1" si="123"/>
        <v/>
      </c>
      <c r="DB83" s="44" t="str">
        <f t="shared" ca="1" si="82"/>
        <v/>
      </c>
      <c r="DC83" s="44" t="str">
        <f t="shared" ca="1" si="82"/>
        <v/>
      </c>
      <c r="DD83" s="44" t="str">
        <f t="shared" ca="1" si="82"/>
        <v/>
      </c>
      <c r="DE83" s="44"/>
      <c r="DF83" s="44" t="str">
        <f ca="1">IF(DF82&lt;&gt;"",IF(AND(DF82&lt;60*Simulation!$K$8, DF82+DG83&lt;60*Simulation!$K$8),DF82+DG83,""),"")</f>
        <v/>
      </c>
      <c r="DG83" s="44" t="str">
        <f ca="1">IF(DF82&lt;&gt;"",IF(AND(EF82&lt;&gt;"", DH82=EF82),RANDBETWEEN(Simulation!$N$6,Simulation!$P$6),RANDBETWEEN(Simulation!$N$5,Simulation!$P$5)),"")</f>
        <v/>
      </c>
      <c r="DH83" s="44" t="str">
        <f t="shared" ca="1" si="149"/>
        <v/>
      </c>
      <c r="DI83" s="44" t="str">
        <f t="shared" ca="1" si="124"/>
        <v/>
      </c>
      <c r="DJ83" s="27" t="str">
        <f t="shared" ca="1" si="80"/>
        <v/>
      </c>
      <c r="DK83" s="44" t="str">
        <f t="shared" ca="1" si="125"/>
        <v/>
      </c>
      <c r="DL83" s="44" t="str">
        <f ca="1">IF(DF83&lt;&gt;"",VLOOKUP(DK83,'Players Stats'!$C$88:$D$127,2),"")</f>
        <v/>
      </c>
      <c r="DM83" s="44" t="str">
        <f ca="1">IF(DF83&lt;&gt;"",VLOOKUP(DK83,'Players Stats'!$C$88:$E$127,3),"")</f>
        <v/>
      </c>
      <c r="DN83" s="27" t="str">
        <f t="shared" ca="1" si="126"/>
        <v/>
      </c>
      <c r="DO83" s="44" t="str">
        <f ca="1">IF(DF83&lt;&gt;"",VLOOKUP(Final!DK83-5*(Final!DH83-1),'Players Stats'!$B$136:$J$140,1+DI83),"")</f>
        <v/>
      </c>
      <c r="DP83" s="44" t="str">
        <f t="shared" ca="1" si="150"/>
        <v/>
      </c>
      <c r="DQ83" s="27" t="str">
        <f t="shared" ca="1" si="127"/>
        <v/>
      </c>
      <c r="DR83" s="44" t="str">
        <f ca="1">IF(DF83&lt;&gt;"",IF(DP83="NO",VLOOKUP(DK83,'Players Stats'!$C$88:$I$127,7),""),"")</f>
        <v/>
      </c>
      <c r="DS83" s="44" t="str">
        <f t="shared" ca="1" si="151"/>
        <v/>
      </c>
      <c r="DT83" s="27" t="str">
        <f t="shared" ca="1" si="128"/>
        <v/>
      </c>
      <c r="DU83" s="44" t="str">
        <f ca="1">IF(DP83="NO",VLOOKUP(DK83,'Players Stats'!$C$88:$H$127,7-Final!DS83),"")</f>
        <v/>
      </c>
      <c r="DV83" s="44" t="str">
        <f t="shared" ca="1" si="152"/>
        <v/>
      </c>
      <c r="DW83" s="27" t="str">
        <f t="shared" ca="1" si="129"/>
        <v/>
      </c>
      <c r="DX83" s="44" t="str">
        <f ca="1">IF(DW83="","",IF(DW83&lt;=VLOOKUP(DK83,'Players Stats'!$C$88:$L$127,10),"YES","NO"))</f>
        <v/>
      </c>
      <c r="DY83" s="27" t="str">
        <f t="shared" ca="1" si="130"/>
        <v/>
      </c>
      <c r="DZ83" s="44" t="str">
        <f ca="1">IF(DX83="YES",IF(DY83&lt;=VLOOKUP(DK83,'Players Stats'!$C$88:$H$127,6),1,0),"")</f>
        <v/>
      </c>
      <c r="EA83" s="27" t="str">
        <f t="shared" ca="1" si="131"/>
        <v/>
      </c>
      <c r="EB83" s="44" t="str">
        <f ca="1">IF(AND(DX83="YES",EA83&lt;&gt;""),IF(EA83&lt;=VLOOKUP(DK83,'Players Stats'!$C$88:$H$127,6),1,0),"")</f>
        <v/>
      </c>
      <c r="EC83" s="27" t="str">
        <f t="shared" ca="1" si="132"/>
        <v/>
      </c>
      <c r="ED83" s="44" t="str">
        <f ca="1">IF(EC83="","",IF(EC83&lt;=Simulation!$K$7,"YES","NO"))</f>
        <v/>
      </c>
      <c r="EE83" s="27" t="str">
        <f t="shared" ca="1" si="133"/>
        <v/>
      </c>
      <c r="EF83" s="44" t="str">
        <f ca="1">IF(ED83="NO",IF(EE83&lt;=Simulation!$K$9,DH83,DI83),"")</f>
        <v/>
      </c>
      <c r="EH83" s="44" t="str">
        <f t="shared" ca="1" si="134"/>
        <v/>
      </c>
      <c r="EI83" s="6" t="str">
        <f t="shared" ca="1" si="135"/>
        <v/>
      </c>
      <c r="EJ83" s="44" t="str">
        <f t="shared" ca="1" si="136"/>
        <v/>
      </c>
      <c r="EL83" s="44" t="str">
        <f t="shared" ca="1" si="83"/>
        <v/>
      </c>
      <c r="EM83" s="44" t="str">
        <f t="shared" ca="1" si="83"/>
        <v/>
      </c>
      <c r="EN83" s="44" t="str">
        <f t="shared" ca="1" si="83"/>
        <v/>
      </c>
    </row>
    <row r="84" spans="2:144">
      <c r="B84" s="44" t="str">
        <f ca="1">IF(B83&lt;&gt;"",IF(AND(B83&lt;60*Simulation!$K$8, B83+C84&lt;60*Simulation!$K$8),B83+C84,""),"")</f>
        <v/>
      </c>
      <c r="C84" s="44" t="str">
        <f ca="1">IF(B83&lt;&gt;"",IF(AND(AB83&lt;&gt;"", D83=AB83),RANDBETWEEN(Simulation!$N$6,Simulation!$P$6),RANDBETWEEN(Simulation!$N$5,Simulation!$P$5)),"")</f>
        <v/>
      </c>
      <c r="D84" s="44" t="str">
        <f t="shared" ca="1" si="137"/>
        <v/>
      </c>
      <c r="E84" s="44" t="str">
        <f t="shared" ca="1" si="84"/>
        <v/>
      </c>
      <c r="F84" s="27" t="str">
        <f t="shared" ca="1" si="85"/>
        <v/>
      </c>
      <c r="G84" s="44" t="str">
        <f t="shared" ca="1" si="86"/>
        <v/>
      </c>
      <c r="H84" s="44" t="str">
        <f ca="1">IF(B84&lt;&gt;"",VLOOKUP(G84,'Players Stats'!$C$88:$D$127,2),"")</f>
        <v/>
      </c>
      <c r="I84" s="44" t="str">
        <f ca="1">IF(B84&lt;&gt;"",VLOOKUP(G84,'Players Stats'!$C$88:$E$127,3),"")</f>
        <v/>
      </c>
      <c r="J84" s="27" t="str">
        <f t="shared" ca="1" si="87"/>
        <v/>
      </c>
      <c r="K84" s="44" t="str">
        <f ca="1">IF(B84&lt;&gt;"",VLOOKUP(Final!G84-5*(Final!D84-1),'Players Stats'!$B$136:$J$140,1+E84),"")</f>
        <v/>
      </c>
      <c r="L84" s="44" t="str">
        <f t="shared" ca="1" si="138"/>
        <v/>
      </c>
      <c r="M84" s="27" t="str">
        <f t="shared" ca="1" si="88"/>
        <v/>
      </c>
      <c r="N84" s="44" t="str">
        <f ca="1">IF(B84&lt;&gt;"",IF(L84="NO",VLOOKUP(G84,'Players Stats'!$C$88:$I$127,7),""),"")</f>
        <v/>
      </c>
      <c r="O84" s="44" t="str">
        <f t="shared" ca="1" si="139"/>
        <v/>
      </c>
      <c r="P84" s="27" t="str">
        <f t="shared" ca="1" si="89"/>
        <v/>
      </c>
      <c r="Q84" s="44" t="str">
        <f ca="1">IF(L84="NO",VLOOKUP(G84,'Players Stats'!$C$88:$H$127,7-Final!O84),"")</f>
        <v/>
      </c>
      <c r="R84" s="44" t="str">
        <f t="shared" ca="1" si="140"/>
        <v/>
      </c>
      <c r="S84" s="27" t="str">
        <f t="shared" ca="1" si="90"/>
        <v/>
      </c>
      <c r="T84" s="44" t="str">
        <f ca="1">IF(S84="","",IF(S84&lt;=VLOOKUP(G84,'Players Stats'!$C$88:$L$127,10),"YES","NO"))</f>
        <v/>
      </c>
      <c r="U84" s="27" t="str">
        <f t="shared" ca="1" si="91"/>
        <v/>
      </c>
      <c r="V84" s="44" t="str">
        <f ca="1">IF(T84="YES",IF(U84&lt;=VLOOKUP(G84,'Players Stats'!$C$88:$H$127,6),1,0),"")</f>
        <v/>
      </c>
      <c r="W84" s="27" t="str">
        <f t="shared" ca="1" si="92"/>
        <v/>
      </c>
      <c r="X84" s="44" t="str">
        <f ca="1">IF(AND(T84="YES",W84&lt;&gt;""),IF(W84&lt;=VLOOKUP(G84,'Players Stats'!$C$88:$H$127,6),1,0),"")</f>
        <v/>
      </c>
      <c r="Y84" s="27" t="str">
        <f t="shared" ca="1" si="93"/>
        <v/>
      </c>
      <c r="Z84" s="44" t="str">
        <f ca="1">IF(Y84="","",IF(Y84&lt;=Simulation!$K$7,"YES","NO"))</f>
        <v/>
      </c>
      <c r="AA84" s="27" t="str">
        <f t="shared" ca="1" si="94"/>
        <v/>
      </c>
      <c r="AB84" s="44" t="str">
        <f ca="1">IF(Z84="NO",IF(AA84&lt;=Simulation!$K$9,D84,E84),"")</f>
        <v/>
      </c>
      <c r="AD84" s="44" t="str">
        <f t="shared" ca="1" si="95"/>
        <v/>
      </c>
      <c r="AE84" s="6" t="str">
        <f t="shared" ca="1" si="96"/>
        <v/>
      </c>
      <c r="AF84" s="44" t="str">
        <f t="shared" ca="1" si="97"/>
        <v/>
      </c>
      <c r="AH84" s="44" t="str">
        <f t="shared" ca="1" si="77"/>
        <v/>
      </c>
      <c r="AI84" s="44" t="str">
        <f t="shared" ca="1" si="77"/>
        <v/>
      </c>
      <c r="AJ84" s="44" t="str">
        <f t="shared" ca="1" si="77"/>
        <v/>
      </c>
      <c r="AL84" s="44" t="str">
        <f ca="1">IF(AL83&lt;&gt;"",IF(AND(AL83&lt;60*Simulation!$K$8, AL83+AM84&lt;60*Simulation!$K$8),AL83+AM84,""),"")</f>
        <v/>
      </c>
      <c r="AM84" s="44" t="str">
        <f ca="1">IF(AL83&lt;&gt;"",IF(AND(BL83&lt;&gt;"", AN83=BL83),RANDBETWEEN(Simulation!$N$6,Simulation!$P$6),RANDBETWEEN(Simulation!$N$5,Simulation!$P$5)),"")</f>
        <v/>
      </c>
      <c r="AN84" s="44" t="str">
        <f t="shared" ca="1" si="141"/>
        <v/>
      </c>
      <c r="AO84" s="44" t="str">
        <f t="shared" ca="1" si="98"/>
        <v/>
      </c>
      <c r="AP84" s="27" t="str">
        <f t="shared" ca="1" si="78"/>
        <v/>
      </c>
      <c r="AQ84" s="44" t="str">
        <f t="shared" ca="1" si="99"/>
        <v/>
      </c>
      <c r="AR84" s="44" t="str">
        <f ca="1">IF(AL84&lt;&gt;"",VLOOKUP(AQ84,'Players Stats'!$C$88:$D$127,2),"")</f>
        <v/>
      </c>
      <c r="AS84" s="44" t="str">
        <f ca="1">IF(AL84&lt;&gt;"",VLOOKUP(AQ84,'Players Stats'!$C$88:$E$127,3),"")</f>
        <v/>
      </c>
      <c r="AT84" s="27" t="str">
        <f t="shared" ca="1" si="100"/>
        <v/>
      </c>
      <c r="AU84" s="44" t="str">
        <f ca="1">IF(AL84&lt;&gt;"",VLOOKUP(Final!AQ84-5*(Final!AN84-1),'Players Stats'!$B$136:$J$140,1+AO84),"")</f>
        <v/>
      </c>
      <c r="AV84" s="44" t="str">
        <f t="shared" ca="1" si="142"/>
        <v/>
      </c>
      <c r="AW84" s="27" t="str">
        <f t="shared" ca="1" si="101"/>
        <v/>
      </c>
      <c r="AX84" s="44" t="str">
        <f ca="1">IF(AL84&lt;&gt;"",IF(AV84="NO",VLOOKUP(AQ84,'Players Stats'!$C$88:$I$127,7),""),"")</f>
        <v/>
      </c>
      <c r="AY84" s="44" t="str">
        <f t="shared" ca="1" si="143"/>
        <v/>
      </c>
      <c r="AZ84" s="27" t="str">
        <f t="shared" ca="1" si="102"/>
        <v/>
      </c>
      <c r="BA84" s="44" t="str">
        <f ca="1">IF(AV84="NO",VLOOKUP(AQ84,'Players Stats'!$C$88:$H$127,7-Final!AY84),"")</f>
        <v/>
      </c>
      <c r="BB84" s="44" t="str">
        <f t="shared" ca="1" si="144"/>
        <v/>
      </c>
      <c r="BC84" s="27" t="str">
        <f t="shared" ca="1" si="103"/>
        <v/>
      </c>
      <c r="BD84" s="44" t="str">
        <f ca="1">IF(BC84="","",IF(BC84&lt;=VLOOKUP(AQ84,'Players Stats'!$C$88:$L$127,10),"YES","NO"))</f>
        <v/>
      </c>
      <c r="BE84" s="27" t="str">
        <f t="shared" ca="1" si="104"/>
        <v/>
      </c>
      <c r="BF84" s="44" t="str">
        <f ca="1">IF(BD84="YES",IF(BE84&lt;=VLOOKUP(AQ84,'Players Stats'!$C$88:$H$127,6),1,0),"")</f>
        <v/>
      </c>
      <c r="BG84" s="27" t="str">
        <f t="shared" ca="1" si="105"/>
        <v/>
      </c>
      <c r="BH84" s="44" t="str">
        <f ca="1">IF(AND(BD84="YES",BG84&lt;&gt;""),IF(BG84&lt;=VLOOKUP(AQ84,'Players Stats'!$C$88:$H$127,6),1,0),"")</f>
        <v/>
      </c>
      <c r="BI84" s="27" t="str">
        <f t="shared" ca="1" si="106"/>
        <v/>
      </c>
      <c r="BJ84" s="44" t="str">
        <f ca="1">IF(BI84="","",IF(BI84&lt;=Simulation!$K$7,"YES","NO"))</f>
        <v/>
      </c>
      <c r="BK84" s="27" t="str">
        <f t="shared" ca="1" si="107"/>
        <v/>
      </c>
      <c r="BL84" s="44" t="str">
        <f ca="1">IF(BJ84="NO",IF(BK84&lt;=Simulation!$K$9,AN84,AO84),"")</f>
        <v/>
      </c>
      <c r="BN84" s="44" t="str">
        <f t="shared" ca="1" si="108"/>
        <v/>
      </c>
      <c r="BO84" s="6" t="str">
        <f t="shared" ca="1" si="109"/>
        <v/>
      </c>
      <c r="BP84" s="44" t="str">
        <f t="shared" ca="1" si="110"/>
        <v/>
      </c>
      <c r="BR84" s="44" t="str">
        <f t="shared" ca="1" si="81"/>
        <v/>
      </c>
      <c r="BS84" s="44" t="str">
        <f t="shared" ca="1" si="81"/>
        <v/>
      </c>
      <c r="BT84" s="44" t="str">
        <f t="shared" ca="1" si="81"/>
        <v/>
      </c>
      <c r="BU84" s="44"/>
      <c r="BV84" s="44" t="str">
        <f ca="1">IF(BV83&lt;&gt;"",IF(AND(BV83&lt;60*Simulation!$K$8, BV83+BW84&lt;60*Simulation!$K$8),BV83+BW84,""),"")</f>
        <v/>
      </c>
      <c r="BW84" s="44" t="str">
        <f ca="1">IF(BV83&lt;&gt;"",IF(AND(CV83&lt;&gt;"", BX83=CV83),RANDBETWEEN(Simulation!$N$6,Simulation!$P$6),RANDBETWEEN(Simulation!$N$5,Simulation!$P$5)),"")</f>
        <v/>
      </c>
      <c r="BX84" s="44" t="str">
        <f t="shared" ca="1" si="145"/>
        <v/>
      </c>
      <c r="BY84" s="44" t="str">
        <f t="shared" ca="1" si="111"/>
        <v/>
      </c>
      <c r="BZ84" s="27" t="str">
        <f t="shared" ca="1" si="79"/>
        <v/>
      </c>
      <c r="CA84" s="44" t="str">
        <f t="shared" ca="1" si="112"/>
        <v/>
      </c>
      <c r="CB84" s="44" t="str">
        <f ca="1">IF(BV84&lt;&gt;"",VLOOKUP(CA84,'Players Stats'!$C$88:$D$127,2),"")</f>
        <v/>
      </c>
      <c r="CC84" s="44" t="str">
        <f ca="1">IF(BV84&lt;&gt;"",VLOOKUP(CA84,'Players Stats'!$C$88:$E$127,3),"")</f>
        <v/>
      </c>
      <c r="CD84" s="27" t="str">
        <f t="shared" ca="1" si="113"/>
        <v/>
      </c>
      <c r="CE84" s="44" t="str">
        <f ca="1">IF(BV84&lt;&gt;"",VLOOKUP(Final!CA84-5*(Final!BX84-1),'Players Stats'!$B$136:$J$140,1+BY84),"")</f>
        <v/>
      </c>
      <c r="CF84" s="44" t="str">
        <f t="shared" ca="1" si="146"/>
        <v/>
      </c>
      <c r="CG84" s="27" t="str">
        <f t="shared" ca="1" si="114"/>
        <v/>
      </c>
      <c r="CH84" s="44" t="str">
        <f ca="1">IF(BV84&lt;&gt;"",IF(CF84="NO",VLOOKUP(CA84,'Players Stats'!$C$88:$I$127,7),""),"")</f>
        <v/>
      </c>
      <c r="CI84" s="44" t="str">
        <f t="shared" ca="1" si="147"/>
        <v/>
      </c>
      <c r="CJ84" s="27" t="str">
        <f t="shared" ca="1" si="115"/>
        <v/>
      </c>
      <c r="CK84" s="44" t="str">
        <f ca="1">IF(CF84="NO",VLOOKUP(CA84,'Players Stats'!$C$88:$H$127,7-Final!CI84),"")</f>
        <v/>
      </c>
      <c r="CL84" s="44" t="str">
        <f t="shared" ca="1" si="148"/>
        <v/>
      </c>
      <c r="CM84" s="27" t="str">
        <f t="shared" ca="1" si="116"/>
        <v/>
      </c>
      <c r="CN84" s="44" t="str">
        <f ca="1">IF(CM84="","",IF(CM84&lt;=VLOOKUP(CA84,'Players Stats'!$C$88:$L$127,10),"YES","NO"))</f>
        <v/>
      </c>
      <c r="CO84" s="27" t="str">
        <f t="shared" ca="1" si="117"/>
        <v/>
      </c>
      <c r="CP84" s="44" t="str">
        <f ca="1">IF(CN84="YES",IF(CO84&lt;=VLOOKUP(CA84,'Players Stats'!$C$88:$H$127,6),1,0),"")</f>
        <v/>
      </c>
      <c r="CQ84" s="27" t="str">
        <f t="shared" ca="1" si="118"/>
        <v/>
      </c>
      <c r="CR84" s="44" t="str">
        <f ca="1">IF(AND(CN84="YES",CQ84&lt;&gt;""),IF(CQ84&lt;=VLOOKUP(CA84,'Players Stats'!$C$88:$H$127,6),1,0),"")</f>
        <v/>
      </c>
      <c r="CS84" s="27" t="str">
        <f t="shared" ca="1" si="119"/>
        <v/>
      </c>
      <c r="CT84" s="44" t="str">
        <f ca="1">IF(CS84="","",IF(CS84&lt;=Simulation!$K$7,"YES","NO"))</f>
        <v/>
      </c>
      <c r="CU84" s="27" t="str">
        <f t="shared" ca="1" si="120"/>
        <v/>
      </c>
      <c r="CV84" s="44" t="str">
        <f ca="1">IF(CT84="NO",IF(CU84&lt;=Simulation!$K$9,BX84,BY84),"")</f>
        <v/>
      </c>
      <c r="CX84" s="44" t="str">
        <f t="shared" ca="1" si="121"/>
        <v/>
      </c>
      <c r="CY84" s="6" t="str">
        <f t="shared" ca="1" si="122"/>
        <v/>
      </c>
      <c r="CZ84" s="44" t="str">
        <f t="shared" ca="1" si="123"/>
        <v/>
      </c>
      <c r="DB84" s="44" t="str">
        <f t="shared" ca="1" si="82"/>
        <v/>
      </c>
      <c r="DC84" s="44" t="str">
        <f t="shared" ca="1" si="82"/>
        <v/>
      </c>
      <c r="DD84" s="44" t="str">
        <f t="shared" ca="1" si="82"/>
        <v/>
      </c>
      <c r="DE84" s="44"/>
      <c r="DF84" s="44" t="str">
        <f ca="1">IF(DF83&lt;&gt;"",IF(AND(DF83&lt;60*Simulation!$K$8, DF83+DG84&lt;60*Simulation!$K$8),DF83+DG84,""),"")</f>
        <v/>
      </c>
      <c r="DG84" s="44" t="str">
        <f ca="1">IF(DF83&lt;&gt;"",IF(AND(EF83&lt;&gt;"", DH83=EF83),RANDBETWEEN(Simulation!$N$6,Simulation!$P$6),RANDBETWEEN(Simulation!$N$5,Simulation!$P$5)),"")</f>
        <v/>
      </c>
      <c r="DH84" s="44" t="str">
        <f t="shared" ca="1" si="149"/>
        <v/>
      </c>
      <c r="DI84" s="44" t="str">
        <f t="shared" ca="1" si="124"/>
        <v/>
      </c>
      <c r="DJ84" s="27" t="str">
        <f t="shared" ca="1" si="80"/>
        <v/>
      </c>
      <c r="DK84" s="44" t="str">
        <f t="shared" ca="1" si="125"/>
        <v/>
      </c>
      <c r="DL84" s="44" t="str">
        <f ca="1">IF(DF84&lt;&gt;"",VLOOKUP(DK84,'Players Stats'!$C$88:$D$127,2),"")</f>
        <v/>
      </c>
      <c r="DM84" s="44" t="str">
        <f ca="1">IF(DF84&lt;&gt;"",VLOOKUP(DK84,'Players Stats'!$C$88:$E$127,3),"")</f>
        <v/>
      </c>
      <c r="DN84" s="27" t="str">
        <f t="shared" ca="1" si="126"/>
        <v/>
      </c>
      <c r="DO84" s="44" t="str">
        <f ca="1">IF(DF84&lt;&gt;"",VLOOKUP(Final!DK84-5*(Final!DH84-1),'Players Stats'!$B$136:$J$140,1+DI84),"")</f>
        <v/>
      </c>
      <c r="DP84" s="44" t="str">
        <f t="shared" ca="1" si="150"/>
        <v/>
      </c>
      <c r="DQ84" s="27" t="str">
        <f t="shared" ca="1" si="127"/>
        <v/>
      </c>
      <c r="DR84" s="44" t="str">
        <f ca="1">IF(DF84&lt;&gt;"",IF(DP84="NO",VLOOKUP(DK84,'Players Stats'!$C$88:$I$127,7),""),"")</f>
        <v/>
      </c>
      <c r="DS84" s="44" t="str">
        <f t="shared" ca="1" si="151"/>
        <v/>
      </c>
      <c r="DT84" s="27" t="str">
        <f t="shared" ca="1" si="128"/>
        <v/>
      </c>
      <c r="DU84" s="44" t="str">
        <f ca="1">IF(DP84="NO",VLOOKUP(DK84,'Players Stats'!$C$88:$H$127,7-Final!DS84),"")</f>
        <v/>
      </c>
      <c r="DV84" s="44" t="str">
        <f t="shared" ca="1" si="152"/>
        <v/>
      </c>
      <c r="DW84" s="27" t="str">
        <f t="shared" ca="1" si="129"/>
        <v/>
      </c>
      <c r="DX84" s="44" t="str">
        <f ca="1">IF(DW84="","",IF(DW84&lt;=VLOOKUP(DK84,'Players Stats'!$C$88:$L$127,10),"YES","NO"))</f>
        <v/>
      </c>
      <c r="DY84" s="27" t="str">
        <f t="shared" ca="1" si="130"/>
        <v/>
      </c>
      <c r="DZ84" s="44" t="str">
        <f ca="1">IF(DX84="YES",IF(DY84&lt;=VLOOKUP(DK84,'Players Stats'!$C$88:$H$127,6),1,0),"")</f>
        <v/>
      </c>
      <c r="EA84" s="27" t="str">
        <f t="shared" ca="1" si="131"/>
        <v/>
      </c>
      <c r="EB84" s="44" t="str">
        <f ca="1">IF(AND(DX84="YES",EA84&lt;&gt;""),IF(EA84&lt;=VLOOKUP(DK84,'Players Stats'!$C$88:$H$127,6),1,0),"")</f>
        <v/>
      </c>
      <c r="EC84" s="27" t="str">
        <f t="shared" ca="1" si="132"/>
        <v/>
      </c>
      <c r="ED84" s="44" t="str">
        <f ca="1">IF(EC84="","",IF(EC84&lt;=Simulation!$K$7,"YES","NO"))</f>
        <v/>
      </c>
      <c r="EE84" s="27" t="str">
        <f t="shared" ca="1" si="133"/>
        <v/>
      </c>
      <c r="EF84" s="44" t="str">
        <f ca="1">IF(ED84="NO",IF(EE84&lt;=Simulation!$K$9,DH84,DI84),"")</f>
        <v/>
      </c>
      <c r="EH84" s="44" t="str">
        <f t="shared" ca="1" si="134"/>
        <v/>
      </c>
      <c r="EI84" s="6" t="str">
        <f t="shared" ca="1" si="135"/>
        <v/>
      </c>
      <c r="EJ84" s="44" t="str">
        <f t="shared" ca="1" si="136"/>
        <v/>
      </c>
      <c r="EL84" s="44" t="str">
        <f t="shared" ca="1" si="83"/>
        <v/>
      </c>
      <c r="EM84" s="44" t="str">
        <f t="shared" ca="1" si="83"/>
        <v/>
      </c>
      <c r="EN84" s="44" t="str">
        <f t="shared" ca="1" si="83"/>
        <v/>
      </c>
    </row>
    <row r="85" spans="2:144">
      <c r="B85" s="44" t="str">
        <f ca="1">IF(B84&lt;&gt;"",IF(AND(B84&lt;60*Simulation!$K$8, B84+C85&lt;60*Simulation!$K$8),B84+C85,""),"")</f>
        <v/>
      </c>
      <c r="C85" s="44" t="str">
        <f ca="1">IF(B84&lt;&gt;"",IF(AND(AB84&lt;&gt;"", D84=AB84),RANDBETWEEN(Simulation!$N$6,Simulation!$P$6),RANDBETWEEN(Simulation!$N$5,Simulation!$P$5)),"")</f>
        <v/>
      </c>
      <c r="D85" s="44" t="str">
        <f t="shared" ca="1" si="137"/>
        <v/>
      </c>
      <c r="E85" s="44" t="str">
        <f t="shared" ca="1" si="84"/>
        <v/>
      </c>
      <c r="F85" s="27" t="str">
        <f t="shared" ca="1" si="85"/>
        <v/>
      </c>
      <c r="G85" s="44" t="str">
        <f t="shared" ca="1" si="86"/>
        <v/>
      </c>
      <c r="H85" s="44" t="str">
        <f ca="1">IF(B85&lt;&gt;"",VLOOKUP(G85,'Players Stats'!$C$88:$D$127,2),"")</f>
        <v/>
      </c>
      <c r="I85" s="44" t="str">
        <f ca="1">IF(B85&lt;&gt;"",VLOOKUP(G85,'Players Stats'!$C$88:$E$127,3),"")</f>
        <v/>
      </c>
      <c r="J85" s="27" t="str">
        <f t="shared" ca="1" si="87"/>
        <v/>
      </c>
      <c r="K85" s="44" t="str">
        <f ca="1">IF(B85&lt;&gt;"",VLOOKUP(Final!G85-5*(Final!D85-1),'Players Stats'!$B$136:$J$140,1+E85),"")</f>
        <v/>
      </c>
      <c r="L85" s="44" t="str">
        <f t="shared" ca="1" si="138"/>
        <v/>
      </c>
      <c r="M85" s="27" t="str">
        <f t="shared" ca="1" si="88"/>
        <v/>
      </c>
      <c r="N85" s="44" t="str">
        <f ca="1">IF(B85&lt;&gt;"",IF(L85="NO",VLOOKUP(G85,'Players Stats'!$C$88:$I$127,7),""),"")</f>
        <v/>
      </c>
      <c r="O85" s="44" t="str">
        <f t="shared" ca="1" si="139"/>
        <v/>
      </c>
      <c r="P85" s="27" t="str">
        <f t="shared" ca="1" si="89"/>
        <v/>
      </c>
      <c r="Q85" s="44" t="str">
        <f ca="1">IF(L85="NO",VLOOKUP(G85,'Players Stats'!$C$88:$H$127,7-Final!O85),"")</f>
        <v/>
      </c>
      <c r="R85" s="44" t="str">
        <f t="shared" ca="1" si="140"/>
        <v/>
      </c>
      <c r="S85" s="27" t="str">
        <f t="shared" ca="1" si="90"/>
        <v/>
      </c>
      <c r="T85" s="44" t="str">
        <f ca="1">IF(S85="","",IF(S85&lt;=VLOOKUP(G85,'Players Stats'!$C$88:$L$127,10),"YES","NO"))</f>
        <v/>
      </c>
      <c r="U85" s="27" t="str">
        <f t="shared" ca="1" si="91"/>
        <v/>
      </c>
      <c r="V85" s="44" t="str">
        <f ca="1">IF(T85="YES",IF(U85&lt;=VLOOKUP(G85,'Players Stats'!$C$88:$H$127,6),1,0),"")</f>
        <v/>
      </c>
      <c r="W85" s="27" t="str">
        <f t="shared" ca="1" si="92"/>
        <v/>
      </c>
      <c r="X85" s="44" t="str">
        <f ca="1">IF(AND(T85="YES",W85&lt;&gt;""),IF(W85&lt;=VLOOKUP(G85,'Players Stats'!$C$88:$H$127,6),1,0),"")</f>
        <v/>
      </c>
      <c r="Y85" s="27" t="str">
        <f t="shared" ca="1" si="93"/>
        <v/>
      </c>
      <c r="Z85" s="44" t="str">
        <f ca="1">IF(Y85="","",IF(Y85&lt;=Simulation!$K$7,"YES","NO"))</f>
        <v/>
      </c>
      <c r="AA85" s="27" t="str">
        <f t="shared" ca="1" si="94"/>
        <v/>
      </c>
      <c r="AB85" s="44" t="str">
        <f ca="1">IF(Z85="NO",IF(AA85&lt;=Simulation!$K$9,D85,E85),"")</f>
        <v/>
      </c>
      <c r="AD85" s="44" t="str">
        <f t="shared" ca="1" si="95"/>
        <v/>
      </c>
      <c r="AE85" s="6" t="str">
        <f t="shared" ca="1" si="96"/>
        <v/>
      </c>
      <c r="AF85" s="44" t="str">
        <f t="shared" ca="1" si="97"/>
        <v/>
      </c>
      <c r="AH85" s="44" t="str">
        <f t="shared" ca="1" si="77"/>
        <v/>
      </c>
      <c r="AI85" s="44" t="str">
        <f t="shared" ca="1" si="77"/>
        <v/>
      </c>
      <c r="AJ85" s="44" t="str">
        <f t="shared" ca="1" si="77"/>
        <v/>
      </c>
      <c r="AL85" s="44" t="str">
        <f ca="1">IF(AL84&lt;&gt;"",IF(AND(AL84&lt;60*Simulation!$K$8, AL84+AM85&lt;60*Simulation!$K$8),AL84+AM85,""),"")</f>
        <v/>
      </c>
      <c r="AM85" s="44" t="str">
        <f ca="1">IF(AL84&lt;&gt;"",IF(AND(BL84&lt;&gt;"", AN84=BL84),RANDBETWEEN(Simulation!$N$6,Simulation!$P$6),RANDBETWEEN(Simulation!$N$5,Simulation!$P$5)),"")</f>
        <v/>
      </c>
      <c r="AN85" s="44" t="str">
        <f t="shared" ca="1" si="141"/>
        <v/>
      </c>
      <c r="AO85" s="44" t="str">
        <f t="shared" ca="1" si="98"/>
        <v/>
      </c>
      <c r="AP85" s="27" t="str">
        <f t="shared" ca="1" si="78"/>
        <v/>
      </c>
      <c r="AQ85" s="44" t="str">
        <f t="shared" ca="1" si="99"/>
        <v/>
      </c>
      <c r="AR85" s="44" t="str">
        <f ca="1">IF(AL85&lt;&gt;"",VLOOKUP(AQ85,'Players Stats'!$C$88:$D$127,2),"")</f>
        <v/>
      </c>
      <c r="AS85" s="44" t="str">
        <f ca="1">IF(AL85&lt;&gt;"",VLOOKUP(AQ85,'Players Stats'!$C$88:$E$127,3),"")</f>
        <v/>
      </c>
      <c r="AT85" s="27" t="str">
        <f t="shared" ca="1" si="100"/>
        <v/>
      </c>
      <c r="AU85" s="44" t="str">
        <f ca="1">IF(AL85&lt;&gt;"",VLOOKUP(Final!AQ85-5*(Final!AN85-1),'Players Stats'!$B$136:$J$140,1+AO85),"")</f>
        <v/>
      </c>
      <c r="AV85" s="44" t="str">
        <f t="shared" ca="1" si="142"/>
        <v/>
      </c>
      <c r="AW85" s="27" t="str">
        <f t="shared" ca="1" si="101"/>
        <v/>
      </c>
      <c r="AX85" s="44" t="str">
        <f ca="1">IF(AL85&lt;&gt;"",IF(AV85="NO",VLOOKUP(AQ85,'Players Stats'!$C$88:$I$127,7),""),"")</f>
        <v/>
      </c>
      <c r="AY85" s="44" t="str">
        <f t="shared" ca="1" si="143"/>
        <v/>
      </c>
      <c r="AZ85" s="27" t="str">
        <f t="shared" ca="1" si="102"/>
        <v/>
      </c>
      <c r="BA85" s="44" t="str">
        <f ca="1">IF(AV85="NO",VLOOKUP(AQ85,'Players Stats'!$C$88:$H$127,7-Final!AY85),"")</f>
        <v/>
      </c>
      <c r="BB85" s="44" t="str">
        <f t="shared" ca="1" si="144"/>
        <v/>
      </c>
      <c r="BC85" s="27" t="str">
        <f t="shared" ca="1" si="103"/>
        <v/>
      </c>
      <c r="BD85" s="44" t="str">
        <f ca="1">IF(BC85="","",IF(BC85&lt;=VLOOKUP(AQ85,'Players Stats'!$C$88:$L$127,10),"YES","NO"))</f>
        <v/>
      </c>
      <c r="BE85" s="27" t="str">
        <f t="shared" ca="1" si="104"/>
        <v/>
      </c>
      <c r="BF85" s="44" t="str">
        <f ca="1">IF(BD85="YES",IF(BE85&lt;=VLOOKUP(AQ85,'Players Stats'!$C$88:$H$127,6),1,0),"")</f>
        <v/>
      </c>
      <c r="BG85" s="27" t="str">
        <f t="shared" ca="1" si="105"/>
        <v/>
      </c>
      <c r="BH85" s="44" t="str">
        <f ca="1">IF(AND(BD85="YES",BG85&lt;&gt;""),IF(BG85&lt;=VLOOKUP(AQ85,'Players Stats'!$C$88:$H$127,6),1,0),"")</f>
        <v/>
      </c>
      <c r="BI85" s="27" t="str">
        <f t="shared" ca="1" si="106"/>
        <v/>
      </c>
      <c r="BJ85" s="44" t="str">
        <f ca="1">IF(BI85="","",IF(BI85&lt;=Simulation!$K$7,"YES","NO"))</f>
        <v/>
      </c>
      <c r="BK85" s="27" t="str">
        <f t="shared" ca="1" si="107"/>
        <v/>
      </c>
      <c r="BL85" s="44" t="str">
        <f ca="1">IF(BJ85="NO",IF(BK85&lt;=Simulation!$K$9,AN85,AO85),"")</f>
        <v/>
      </c>
      <c r="BN85" s="44" t="str">
        <f t="shared" ca="1" si="108"/>
        <v/>
      </c>
      <c r="BO85" s="6" t="str">
        <f t="shared" ca="1" si="109"/>
        <v/>
      </c>
      <c r="BP85" s="44" t="str">
        <f t="shared" ca="1" si="110"/>
        <v/>
      </c>
      <c r="BR85" s="44" t="str">
        <f t="shared" ca="1" si="81"/>
        <v/>
      </c>
      <c r="BS85" s="44" t="str">
        <f t="shared" ca="1" si="81"/>
        <v/>
      </c>
      <c r="BT85" s="44" t="str">
        <f t="shared" ca="1" si="81"/>
        <v/>
      </c>
      <c r="BU85" s="44"/>
      <c r="BV85" s="44" t="str">
        <f ca="1">IF(BV84&lt;&gt;"",IF(AND(BV84&lt;60*Simulation!$K$8, BV84+BW85&lt;60*Simulation!$K$8),BV84+BW85,""),"")</f>
        <v/>
      </c>
      <c r="BW85" s="44" t="str">
        <f ca="1">IF(BV84&lt;&gt;"",IF(AND(CV84&lt;&gt;"", BX84=CV84),RANDBETWEEN(Simulation!$N$6,Simulation!$P$6),RANDBETWEEN(Simulation!$N$5,Simulation!$P$5)),"")</f>
        <v/>
      </c>
      <c r="BX85" s="44" t="str">
        <f t="shared" ca="1" si="145"/>
        <v/>
      </c>
      <c r="BY85" s="44" t="str">
        <f t="shared" ca="1" si="111"/>
        <v/>
      </c>
      <c r="BZ85" s="27" t="str">
        <f t="shared" ca="1" si="79"/>
        <v/>
      </c>
      <c r="CA85" s="44" t="str">
        <f t="shared" ca="1" si="112"/>
        <v/>
      </c>
      <c r="CB85" s="44" t="str">
        <f ca="1">IF(BV85&lt;&gt;"",VLOOKUP(CA85,'Players Stats'!$C$88:$D$127,2),"")</f>
        <v/>
      </c>
      <c r="CC85" s="44" t="str">
        <f ca="1">IF(BV85&lt;&gt;"",VLOOKUP(CA85,'Players Stats'!$C$88:$E$127,3),"")</f>
        <v/>
      </c>
      <c r="CD85" s="27" t="str">
        <f t="shared" ca="1" si="113"/>
        <v/>
      </c>
      <c r="CE85" s="44" t="str">
        <f ca="1">IF(BV85&lt;&gt;"",VLOOKUP(Final!CA85-5*(Final!BX85-1),'Players Stats'!$B$136:$J$140,1+BY85),"")</f>
        <v/>
      </c>
      <c r="CF85" s="44" t="str">
        <f t="shared" ca="1" si="146"/>
        <v/>
      </c>
      <c r="CG85" s="27" t="str">
        <f t="shared" ca="1" si="114"/>
        <v/>
      </c>
      <c r="CH85" s="44" t="str">
        <f ca="1">IF(BV85&lt;&gt;"",IF(CF85="NO",VLOOKUP(CA85,'Players Stats'!$C$88:$I$127,7),""),"")</f>
        <v/>
      </c>
      <c r="CI85" s="44" t="str">
        <f t="shared" ca="1" si="147"/>
        <v/>
      </c>
      <c r="CJ85" s="27" t="str">
        <f t="shared" ca="1" si="115"/>
        <v/>
      </c>
      <c r="CK85" s="44" t="str">
        <f ca="1">IF(CF85="NO",VLOOKUP(CA85,'Players Stats'!$C$88:$H$127,7-Final!CI85),"")</f>
        <v/>
      </c>
      <c r="CL85" s="44" t="str">
        <f t="shared" ca="1" si="148"/>
        <v/>
      </c>
      <c r="CM85" s="27" t="str">
        <f t="shared" ca="1" si="116"/>
        <v/>
      </c>
      <c r="CN85" s="44" t="str">
        <f ca="1">IF(CM85="","",IF(CM85&lt;=VLOOKUP(CA85,'Players Stats'!$C$88:$L$127,10),"YES","NO"))</f>
        <v/>
      </c>
      <c r="CO85" s="27" t="str">
        <f t="shared" ca="1" si="117"/>
        <v/>
      </c>
      <c r="CP85" s="44" t="str">
        <f ca="1">IF(CN85="YES",IF(CO85&lt;=VLOOKUP(CA85,'Players Stats'!$C$88:$H$127,6),1,0),"")</f>
        <v/>
      </c>
      <c r="CQ85" s="27" t="str">
        <f t="shared" ca="1" si="118"/>
        <v/>
      </c>
      <c r="CR85" s="44" t="str">
        <f ca="1">IF(AND(CN85="YES",CQ85&lt;&gt;""),IF(CQ85&lt;=VLOOKUP(CA85,'Players Stats'!$C$88:$H$127,6),1,0),"")</f>
        <v/>
      </c>
      <c r="CS85" s="27" t="str">
        <f t="shared" ca="1" si="119"/>
        <v/>
      </c>
      <c r="CT85" s="44" t="str">
        <f ca="1">IF(CS85="","",IF(CS85&lt;=Simulation!$K$7,"YES","NO"))</f>
        <v/>
      </c>
      <c r="CU85" s="27" t="str">
        <f t="shared" ca="1" si="120"/>
        <v/>
      </c>
      <c r="CV85" s="44" t="str">
        <f ca="1">IF(CT85="NO",IF(CU85&lt;=Simulation!$K$9,BX85,BY85),"")</f>
        <v/>
      </c>
      <c r="CX85" s="44" t="str">
        <f t="shared" ca="1" si="121"/>
        <v/>
      </c>
      <c r="CY85" s="6" t="str">
        <f t="shared" ca="1" si="122"/>
        <v/>
      </c>
      <c r="CZ85" s="44" t="str">
        <f t="shared" ca="1" si="123"/>
        <v/>
      </c>
      <c r="DB85" s="44" t="str">
        <f t="shared" ca="1" si="82"/>
        <v/>
      </c>
      <c r="DC85" s="44" t="str">
        <f t="shared" ca="1" si="82"/>
        <v/>
      </c>
      <c r="DD85" s="44" t="str">
        <f t="shared" ca="1" si="82"/>
        <v/>
      </c>
      <c r="DE85" s="44"/>
      <c r="DF85" s="44" t="str">
        <f ca="1">IF(DF84&lt;&gt;"",IF(AND(DF84&lt;60*Simulation!$K$8, DF84+DG85&lt;60*Simulation!$K$8),DF84+DG85,""),"")</f>
        <v/>
      </c>
      <c r="DG85" s="44" t="str">
        <f ca="1">IF(DF84&lt;&gt;"",IF(AND(EF84&lt;&gt;"", DH84=EF84),RANDBETWEEN(Simulation!$N$6,Simulation!$P$6),RANDBETWEEN(Simulation!$N$5,Simulation!$P$5)),"")</f>
        <v/>
      </c>
      <c r="DH85" s="44" t="str">
        <f t="shared" ca="1" si="149"/>
        <v/>
      </c>
      <c r="DI85" s="44" t="str">
        <f t="shared" ca="1" si="124"/>
        <v/>
      </c>
      <c r="DJ85" s="27" t="str">
        <f t="shared" ca="1" si="80"/>
        <v/>
      </c>
      <c r="DK85" s="44" t="str">
        <f t="shared" ca="1" si="125"/>
        <v/>
      </c>
      <c r="DL85" s="44" t="str">
        <f ca="1">IF(DF85&lt;&gt;"",VLOOKUP(DK85,'Players Stats'!$C$88:$D$127,2),"")</f>
        <v/>
      </c>
      <c r="DM85" s="44" t="str">
        <f ca="1">IF(DF85&lt;&gt;"",VLOOKUP(DK85,'Players Stats'!$C$88:$E$127,3),"")</f>
        <v/>
      </c>
      <c r="DN85" s="27" t="str">
        <f t="shared" ca="1" si="126"/>
        <v/>
      </c>
      <c r="DO85" s="44" t="str">
        <f ca="1">IF(DF85&lt;&gt;"",VLOOKUP(Final!DK85-5*(Final!DH85-1),'Players Stats'!$B$136:$J$140,1+DI85),"")</f>
        <v/>
      </c>
      <c r="DP85" s="44" t="str">
        <f t="shared" ca="1" si="150"/>
        <v/>
      </c>
      <c r="DQ85" s="27" t="str">
        <f t="shared" ca="1" si="127"/>
        <v/>
      </c>
      <c r="DR85" s="44" t="str">
        <f ca="1">IF(DF85&lt;&gt;"",IF(DP85="NO",VLOOKUP(DK85,'Players Stats'!$C$88:$I$127,7),""),"")</f>
        <v/>
      </c>
      <c r="DS85" s="44" t="str">
        <f t="shared" ca="1" si="151"/>
        <v/>
      </c>
      <c r="DT85" s="27" t="str">
        <f t="shared" ca="1" si="128"/>
        <v/>
      </c>
      <c r="DU85" s="44" t="str">
        <f ca="1">IF(DP85="NO",VLOOKUP(DK85,'Players Stats'!$C$88:$H$127,7-Final!DS85),"")</f>
        <v/>
      </c>
      <c r="DV85" s="44" t="str">
        <f t="shared" ca="1" si="152"/>
        <v/>
      </c>
      <c r="DW85" s="27" t="str">
        <f t="shared" ca="1" si="129"/>
        <v/>
      </c>
      <c r="DX85" s="44" t="str">
        <f ca="1">IF(DW85="","",IF(DW85&lt;=VLOOKUP(DK85,'Players Stats'!$C$88:$L$127,10),"YES","NO"))</f>
        <v/>
      </c>
      <c r="DY85" s="27" t="str">
        <f t="shared" ca="1" si="130"/>
        <v/>
      </c>
      <c r="DZ85" s="44" t="str">
        <f ca="1">IF(DX85="YES",IF(DY85&lt;=VLOOKUP(DK85,'Players Stats'!$C$88:$H$127,6),1,0),"")</f>
        <v/>
      </c>
      <c r="EA85" s="27" t="str">
        <f t="shared" ca="1" si="131"/>
        <v/>
      </c>
      <c r="EB85" s="44" t="str">
        <f ca="1">IF(AND(DX85="YES",EA85&lt;&gt;""),IF(EA85&lt;=VLOOKUP(DK85,'Players Stats'!$C$88:$H$127,6),1,0),"")</f>
        <v/>
      </c>
      <c r="EC85" s="27" t="str">
        <f t="shared" ca="1" si="132"/>
        <v/>
      </c>
      <c r="ED85" s="44" t="str">
        <f ca="1">IF(EC85="","",IF(EC85&lt;=Simulation!$K$7,"YES","NO"))</f>
        <v/>
      </c>
      <c r="EE85" s="27" t="str">
        <f t="shared" ca="1" si="133"/>
        <v/>
      </c>
      <c r="EF85" s="44" t="str">
        <f ca="1">IF(ED85="NO",IF(EE85&lt;=Simulation!$K$9,DH85,DI85),"")</f>
        <v/>
      </c>
      <c r="EH85" s="44" t="str">
        <f t="shared" ca="1" si="134"/>
        <v/>
      </c>
      <c r="EI85" s="6" t="str">
        <f t="shared" ca="1" si="135"/>
        <v/>
      </c>
      <c r="EJ85" s="44" t="str">
        <f t="shared" ca="1" si="136"/>
        <v/>
      </c>
      <c r="EL85" s="44" t="str">
        <f t="shared" ca="1" si="83"/>
        <v/>
      </c>
      <c r="EM85" s="44" t="str">
        <f t="shared" ca="1" si="83"/>
        <v/>
      </c>
      <c r="EN85" s="44" t="str">
        <f t="shared" ca="1" si="83"/>
        <v/>
      </c>
    </row>
    <row r="86" spans="2:144">
      <c r="B86" s="44" t="str">
        <f ca="1">IF(B85&lt;&gt;"",IF(AND(B85&lt;60*Simulation!$K$8, B85+C86&lt;60*Simulation!$K$8),B85+C86,""),"")</f>
        <v/>
      </c>
      <c r="C86" s="44" t="str">
        <f ca="1">IF(B85&lt;&gt;"",IF(AND(AB85&lt;&gt;"", D85=AB85),RANDBETWEEN(Simulation!$N$6,Simulation!$P$6),RANDBETWEEN(Simulation!$N$5,Simulation!$P$5)),"")</f>
        <v/>
      </c>
      <c r="D86" s="44" t="str">
        <f t="shared" ca="1" si="137"/>
        <v/>
      </c>
      <c r="E86" s="44" t="str">
        <f t="shared" ca="1" si="84"/>
        <v/>
      </c>
      <c r="F86" s="27" t="str">
        <f t="shared" ca="1" si="85"/>
        <v/>
      </c>
      <c r="G86" s="44" t="str">
        <f t="shared" ca="1" si="86"/>
        <v/>
      </c>
      <c r="H86" s="44" t="str">
        <f ca="1">IF(B86&lt;&gt;"",VLOOKUP(G86,'Players Stats'!$C$88:$D$127,2),"")</f>
        <v/>
      </c>
      <c r="I86" s="44" t="str">
        <f ca="1">IF(B86&lt;&gt;"",VLOOKUP(G86,'Players Stats'!$C$88:$E$127,3),"")</f>
        <v/>
      </c>
      <c r="J86" s="27" t="str">
        <f t="shared" ca="1" si="87"/>
        <v/>
      </c>
      <c r="K86" s="44" t="str">
        <f ca="1">IF(B86&lt;&gt;"",VLOOKUP(Final!G86-5*(Final!D86-1),'Players Stats'!$B$136:$J$140,1+E86),"")</f>
        <v/>
      </c>
      <c r="L86" s="44" t="str">
        <f t="shared" ca="1" si="138"/>
        <v/>
      </c>
      <c r="M86" s="27" t="str">
        <f t="shared" ca="1" si="88"/>
        <v/>
      </c>
      <c r="N86" s="44" t="str">
        <f ca="1">IF(B86&lt;&gt;"",IF(L86="NO",VLOOKUP(G86,'Players Stats'!$C$88:$I$127,7),""),"")</f>
        <v/>
      </c>
      <c r="O86" s="44" t="str">
        <f t="shared" ca="1" si="139"/>
        <v/>
      </c>
      <c r="P86" s="27" t="str">
        <f t="shared" ca="1" si="89"/>
        <v/>
      </c>
      <c r="Q86" s="44" t="str">
        <f ca="1">IF(L86="NO",VLOOKUP(G86,'Players Stats'!$C$88:$H$127,7-Final!O86),"")</f>
        <v/>
      </c>
      <c r="R86" s="44" t="str">
        <f t="shared" ca="1" si="140"/>
        <v/>
      </c>
      <c r="S86" s="27" t="str">
        <f t="shared" ca="1" si="90"/>
        <v/>
      </c>
      <c r="T86" s="44" t="str">
        <f ca="1">IF(S86="","",IF(S86&lt;=VLOOKUP(G86,'Players Stats'!$C$88:$L$127,10),"YES","NO"))</f>
        <v/>
      </c>
      <c r="U86" s="27" t="str">
        <f t="shared" ca="1" si="91"/>
        <v/>
      </c>
      <c r="V86" s="44" t="str">
        <f ca="1">IF(T86="YES",IF(U86&lt;=VLOOKUP(G86,'Players Stats'!$C$88:$H$127,6),1,0),"")</f>
        <v/>
      </c>
      <c r="W86" s="27" t="str">
        <f t="shared" ca="1" si="92"/>
        <v/>
      </c>
      <c r="X86" s="44" t="str">
        <f ca="1">IF(AND(T86="YES",W86&lt;&gt;""),IF(W86&lt;=VLOOKUP(G86,'Players Stats'!$C$88:$H$127,6),1,0),"")</f>
        <v/>
      </c>
      <c r="Y86" s="27" t="str">
        <f t="shared" ca="1" si="93"/>
        <v/>
      </c>
      <c r="Z86" s="44" t="str">
        <f ca="1">IF(Y86="","",IF(Y86&lt;=Simulation!$K$7,"YES","NO"))</f>
        <v/>
      </c>
      <c r="AA86" s="27" t="str">
        <f t="shared" ca="1" si="94"/>
        <v/>
      </c>
      <c r="AB86" s="44" t="str">
        <f ca="1">IF(Z86="NO",IF(AA86&lt;=Simulation!$K$9,D86,E86),"")</f>
        <v/>
      </c>
      <c r="AD86" s="44" t="str">
        <f t="shared" ca="1" si="95"/>
        <v/>
      </c>
      <c r="AE86" s="6" t="str">
        <f t="shared" ca="1" si="96"/>
        <v/>
      </c>
      <c r="AF86" s="44" t="str">
        <f t="shared" ca="1" si="97"/>
        <v/>
      </c>
      <c r="AH86" s="44" t="str">
        <f t="shared" ca="1" si="77"/>
        <v/>
      </c>
      <c r="AI86" s="44" t="str">
        <f t="shared" ca="1" si="77"/>
        <v/>
      </c>
      <c r="AJ86" s="44" t="str">
        <f t="shared" ca="1" si="77"/>
        <v/>
      </c>
      <c r="AL86" s="44" t="str">
        <f ca="1">IF(AL85&lt;&gt;"",IF(AND(AL85&lt;60*Simulation!$K$8, AL85+AM86&lt;60*Simulation!$K$8),AL85+AM86,""),"")</f>
        <v/>
      </c>
      <c r="AM86" s="44" t="str">
        <f ca="1">IF(AL85&lt;&gt;"",IF(AND(BL85&lt;&gt;"", AN85=BL85),RANDBETWEEN(Simulation!$N$6,Simulation!$P$6),RANDBETWEEN(Simulation!$N$5,Simulation!$P$5)),"")</f>
        <v/>
      </c>
      <c r="AN86" s="44" t="str">
        <f t="shared" ca="1" si="141"/>
        <v/>
      </c>
      <c r="AO86" s="44" t="str">
        <f t="shared" ca="1" si="98"/>
        <v/>
      </c>
      <c r="AP86" s="27" t="str">
        <f t="shared" ca="1" si="78"/>
        <v/>
      </c>
      <c r="AQ86" s="44" t="str">
        <f t="shared" ca="1" si="99"/>
        <v/>
      </c>
      <c r="AR86" s="44" t="str">
        <f ca="1">IF(AL86&lt;&gt;"",VLOOKUP(AQ86,'Players Stats'!$C$88:$D$127,2),"")</f>
        <v/>
      </c>
      <c r="AS86" s="44" t="str">
        <f ca="1">IF(AL86&lt;&gt;"",VLOOKUP(AQ86,'Players Stats'!$C$88:$E$127,3),"")</f>
        <v/>
      </c>
      <c r="AT86" s="27" t="str">
        <f t="shared" ca="1" si="100"/>
        <v/>
      </c>
      <c r="AU86" s="44" t="str">
        <f ca="1">IF(AL86&lt;&gt;"",VLOOKUP(Final!AQ86-5*(Final!AN86-1),'Players Stats'!$B$136:$J$140,1+AO86),"")</f>
        <v/>
      </c>
      <c r="AV86" s="44" t="str">
        <f t="shared" ca="1" si="142"/>
        <v/>
      </c>
      <c r="AW86" s="27" t="str">
        <f t="shared" ca="1" si="101"/>
        <v/>
      </c>
      <c r="AX86" s="44" t="str">
        <f ca="1">IF(AL86&lt;&gt;"",IF(AV86="NO",VLOOKUP(AQ86,'Players Stats'!$C$88:$I$127,7),""),"")</f>
        <v/>
      </c>
      <c r="AY86" s="44" t="str">
        <f t="shared" ca="1" si="143"/>
        <v/>
      </c>
      <c r="AZ86" s="27" t="str">
        <f t="shared" ca="1" si="102"/>
        <v/>
      </c>
      <c r="BA86" s="44" t="str">
        <f ca="1">IF(AV86="NO",VLOOKUP(AQ86,'Players Stats'!$C$88:$H$127,7-Final!AY86),"")</f>
        <v/>
      </c>
      <c r="BB86" s="44" t="str">
        <f t="shared" ca="1" si="144"/>
        <v/>
      </c>
      <c r="BC86" s="27" t="str">
        <f t="shared" ca="1" si="103"/>
        <v/>
      </c>
      <c r="BD86" s="44" t="str">
        <f ca="1">IF(BC86="","",IF(BC86&lt;=VLOOKUP(AQ86,'Players Stats'!$C$88:$L$127,10),"YES","NO"))</f>
        <v/>
      </c>
      <c r="BE86" s="27" t="str">
        <f t="shared" ca="1" si="104"/>
        <v/>
      </c>
      <c r="BF86" s="44" t="str">
        <f ca="1">IF(BD86="YES",IF(BE86&lt;=VLOOKUP(AQ86,'Players Stats'!$C$88:$H$127,6),1,0),"")</f>
        <v/>
      </c>
      <c r="BG86" s="27" t="str">
        <f t="shared" ca="1" si="105"/>
        <v/>
      </c>
      <c r="BH86" s="44" t="str">
        <f ca="1">IF(AND(BD86="YES",BG86&lt;&gt;""),IF(BG86&lt;=VLOOKUP(AQ86,'Players Stats'!$C$88:$H$127,6),1,0),"")</f>
        <v/>
      </c>
      <c r="BI86" s="27" t="str">
        <f t="shared" ca="1" si="106"/>
        <v/>
      </c>
      <c r="BJ86" s="44" t="str">
        <f ca="1">IF(BI86="","",IF(BI86&lt;=Simulation!$K$7,"YES","NO"))</f>
        <v/>
      </c>
      <c r="BK86" s="27" t="str">
        <f t="shared" ca="1" si="107"/>
        <v/>
      </c>
      <c r="BL86" s="44" t="str">
        <f ca="1">IF(BJ86="NO",IF(BK86&lt;=Simulation!$K$9,AN86,AO86),"")</f>
        <v/>
      </c>
      <c r="BN86" s="44" t="str">
        <f t="shared" ca="1" si="108"/>
        <v/>
      </c>
      <c r="BO86" s="6" t="str">
        <f t="shared" ca="1" si="109"/>
        <v/>
      </c>
      <c r="BP86" s="44" t="str">
        <f t="shared" ca="1" si="110"/>
        <v/>
      </c>
      <c r="BR86" s="44" t="str">
        <f t="shared" ca="1" si="81"/>
        <v/>
      </c>
      <c r="BS86" s="44" t="str">
        <f t="shared" ca="1" si="81"/>
        <v/>
      </c>
      <c r="BT86" s="44" t="str">
        <f t="shared" ca="1" si="81"/>
        <v/>
      </c>
      <c r="BU86" s="44"/>
      <c r="BV86" s="44" t="str">
        <f ca="1">IF(BV85&lt;&gt;"",IF(AND(BV85&lt;60*Simulation!$K$8, BV85+BW86&lt;60*Simulation!$K$8),BV85+BW86,""),"")</f>
        <v/>
      </c>
      <c r="BW86" s="44" t="str">
        <f ca="1">IF(BV85&lt;&gt;"",IF(AND(CV85&lt;&gt;"", BX85=CV85),RANDBETWEEN(Simulation!$N$6,Simulation!$P$6),RANDBETWEEN(Simulation!$N$5,Simulation!$P$5)),"")</f>
        <v/>
      </c>
      <c r="BX86" s="44" t="str">
        <f t="shared" ca="1" si="145"/>
        <v/>
      </c>
      <c r="BY86" s="44" t="str">
        <f t="shared" ca="1" si="111"/>
        <v/>
      </c>
      <c r="BZ86" s="27" t="str">
        <f t="shared" ca="1" si="79"/>
        <v/>
      </c>
      <c r="CA86" s="44" t="str">
        <f t="shared" ca="1" si="112"/>
        <v/>
      </c>
      <c r="CB86" s="44" t="str">
        <f ca="1">IF(BV86&lt;&gt;"",VLOOKUP(CA86,'Players Stats'!$C$88:$D$127,2),"")</f>
        <v/>
      </c>
      <c r="CC86" s="44" t="str">
        <f ca="1">IF(BV86&lt;&gt;"",VLOOKUP(CA86,'Players Stats'!$C$88:$E$127,3),"")</f>
        <v/>
      </c>
      <c r="CD86" s="27" t="str">
        <f t="shared" ca="1" si="113"/>
        <v/>
      </c>
      <c r="CE86" s="44" t="str">
        <f ca="1">IF(BV86&lt;&gt;"",VLOOKUP(Final!CA86-5*(Final!BX86-1),'Players Stats'!$B$136:$J$140,1+BY86),"")</f>
        <v/>
      </c>
      <c r="CF86" s="44" t="str">
        <f t="shared" ca="1" si="146"/>
        <v/>
      </c>
      <c r="CG86" s="27" t="str">
        <f t="shared" ca="1" si="114"/>
        <v/>
      </c>
      <c r="CH86" s="44" t="str">
        <f ca="1">IF(BV86&lt;&gt;"",IF(CF86="NO",VLOOKUP(CA86,'Players Stats'!$C$88:$I$127,7),""),"")</f>
        <v/>
      </c>
      <c r="CI86" s="44" t="str">
        <f t="shared" ca="1" si="147"/>
        <v/>
      </c>
      <c r="CJ86" s="27" t="str">
        <f t="shared" ca="1" si="115"/>
        <v/>
      </c>
      <c r="CK86" s="44" t="str">
        <f ca="1">IF(CF86="NO",VLOOKUP(CA86,'Players Stats'!$C$88:$H$127,7-Final!CI86),"")</f>
        <v/>
      </c>
      <c r="CL86" s="44" t="str">
        <f t="shared" ca="1" si="148"/>
        <v/>
      </c>
      <c r="CM86" s="27" t="str">
        <f t="shared" ca="1" si="116"/>
        <v/>
      </c>
      <c r="CN86" s="44" t="str">
        <f ca="1">IF(CM86="","",IF(CM86&lt;=VLOOKUP(CA86,'Players Stats'!$C$88:$L$127,10),"YES","NO"))</f>
        <v/>
      </c>
      <c r="CO86" s="27" t="str">
        <f t="shared" ca="1" si="117"/>
        <v/>
      </c>
      <c r="CP86" s="44" t="str">
        <f ca="1">IF(CN86="YES",IF(CO86&lt;=VLOOKUP(CA86,'Players Stats'!$C$88:$H$127,6),1,0),"")</f>
        <v/>
      </c>
      <c r="CQ86" s="27" t="str">
        <f t="shared" ca="1" si="118"/>
        <v/>
      </c>
      <c r="CR86" s="44" t="str">
        <f ca="1">IF(AND(CN86="YES",CQ86&lt;&gt;""),IF(CQ86&lt;=VLOOKUP(CA86,'Players Stats'!$C$88:$H$127,6),1,0),"")</f>
        <v/>
      </c>
      <c r="CS86" s="27" t="str">
        <f t="shared" ca="1" si="119"/>
        <v/>
      </c>
      <c r="CT86" s="44" t="str">
        <f ca="1">IF(CS86="","",IF(CS86&lt;=Simulation!$K$7,"YES","NO"))</f>
        <v/>
      </c>
      <c r="CU86" s="27" t="str">
        <f t="shared" ca="1" si="120"/>
        <v/>
      </c>
      <c r="CV86" s="44" t="str">
        <f ca="1">IF(CT86="NO",IF(CU86&lt;=Simulation!$K$9,BX86,BY86),"")</f>
        <v/>
      </c>
      <c r="CX86" s="44" t="str">
        <f t="shared" ca="1" si="121"/>
        <v/>
      </c>
      <c r="CY86" s="6" t="str">
        <f t="shared" ca="1" si="122"/>
        <v/>
      </c>
      <c r="CZ86" s="44" t="str">
        <f t="shared" ca="1" si="123"/>
        <v/>
      </c>
      <c r="DB86" s="44" t="str">
        <f t="shared" ca="1" si="82"/>
        <v/>
      </c>
      <c r="DC86" s="44" t="str">
        <f t="shared" ca="1" si="82"/>
        <v/>
      </c>
      <c r="DD86" s="44" t="str">
        <f t="shared" ca="1" si="82"/>
        <v/>
      </c>
      <c r="DE86" s="44"/>
      <c r="DF86" s="44" t="str">
        <f ca="1">IF(DF85&lt;&gt;"",IF(AND(DF85&lt;60*Simulation!$K$8, DF85+DG86&lt;60*Simulation!$K$8),DF85+DG86,""),"")</f>
        <v/>
      </c>
      <c r="DG86" s="44" t="str">
        <f ca="1">IF(DF85&lt;&gt;"",IF(AND(EF85&lt;&gt;"", DH85=EF85),RANDBETWEEN(Simulation!$N$6,Simulation!$P$6),RANDBETWEEN(Simulation!$N$5,Simulation!$P$5)),"")</f>
        <v/>
      </c>
      <c r="DH86" s="44" t="str">
        <f t="shared" ca="1" si="149"/>
        <v/>
      </c>
      <c r="DI86" s="44" t="str">
        <f t="shared" ca="1" si="124"/>
        <v/>
      </c>
      <c r="DJ86" s="27" t="str">
        <f t="shared" ca="1" si="80"/>
        <v/>
      </c>
      <c r="DK86" s="44" t="str">
        <f t="shared" ca="1" si="125"/>
        <v/>
      </c>
      <c r="DL86" s="44" t="str">
        <f ca="1">IF(DF86&lt;&gt;"",VLOOKUP(DK86,'Players Stats'!$C$88:$D$127,2),"")</f>
        <v/>
      </c>
      <c r="DM86" s="44" t="str">
        <f ca="1">IF(DF86&lt;&gt;"",VLOOKUP(DK86,'Players Stats'!$C$88:$E$127,3),"")</f>
        <v/>
      </c>
      <c r="DN86" s="27" t="str">
        <f t="shared" ca="1" si="126"/>
        <v/>
      </c>
      <c r="DO86" s="44" t="str">
        <f ca="1">IF(DF86&lt;&gt;"",VLOOKUP(Final!DK86-5*(Final!DH86-1),'Players Stats'!$B$136:$J$140,1+DI86),"")</f>
        <v/>
      </c>
      <c r="DP86" s="44" t="str">
        <f t="shared" ca="1" si="150"/>
        <v/>
      </c>
      <c r="DQ86" s="27" t="str">
        <f t="shared" ca="1" si="127"/>
        <v/>
      </c>
      <c r="DR86" s="44" t="str">
        <f ca="1">IF(DF86&lt;&gt;"",IF(DP86="NO",VLOOKUP(DK86,'Players Stats'!$C$88:$I$127,7),""),"")</f>
        <v/>
      </c>
      <c r="DS86" s="44" t="str">
        <f t="shared" ca="1" si="151"/>
        <v/>
      </c>
      <c r="DT86" s="27" t="str">
        <f t="shared" ca="1" si="128"/>
        <v/>
      </c>
      <c r="DU86" s="44" t="str">
        <f ca="1">IF(DP86="NO",VLOOKUP(DK86,'Players Stats'!$C$88:$H$127,7-Final!DS86),"")</f>
        <v/>
      </c>
      <c r="DV86" s="44" t="str">
        <f t="shared" ca="1" si="152"/>
        <v/>
      </c>
      <c r="DW86" s="27" t="str">
        <f t="shared" ca="1" si="129"/>
        <v/>
      </c>
      <c r="DX86" s="44" t="str">
        <f ca="1">IF(DW86="","",IF(DW86&lt;=VLOOKUP(DK86,'Players Stats'!$C$88:$L$127,10),"YES","NO"))</f>
        <v/>
      </c>
      <c r="DY86" s="27" t="str">
        <f t="shared" ca="1" si="130"/>
        <v/>
      </c>
      <c r="DZ86" s="44" t="str">
        <f ca="1">IF(DX86="YES",IF(DY86&lt;=VLOOKUP(DK86,'Players Stats'!$C$88:$H$127,6),1,0),"")</f>
        <v/>
      </c>
      <c r="EA86" s="27" t="str">
        <f t="shared" ca="1" si="131"/>
        <v/>
      </c>
      <c r="EB86" s="44" t="str">
        <f ca="1">IF(AND(DX86="YES",EA86&lt;&gt;""),IF(EA86&lt;=VLOOKUP(DK86,'Players Stats'!$C$88:$H$127,6),1,0),"")</f>
        <v/>
      </c>
      <c r="EC86" s="27" t="str">
        <f t="shared" ca="1" si="132"/>
        <v/>
      </c>
      <c r="ED86" s="44" t="str">
        <f ca="1">IF(EC86="","",IF(EC86&lt;=Simulation!$K$7,"YES","NO"))</f>
        <v/>
      </c>
      <c r="EE86" s="27" t="str">
        <f t="shared" ca="1" si="133"/>
        <v/>
      </c>
      <c r="EF86" s="44" t="str">
        <f ca="1">IF(ED86="NO",IF(EE86&lt;=Simulation!$K$9,DH86,DI86),"")</f>
        <v/>
      </c>
      <c r="EH86" s="44" t="str">
        <f t="shared" ca="1" si="134"/>
        <v/>
      </c>
      <c r="EI86" s="6" t="str">
        <f t="shared" ca="1" si="135"/>
        <v/>
      </c>
      <c r="EJ86" s="44" t="str">
        <f t="shared" ca="1" si="136"/>
        <v/>
      </c>
      <c r="EL86" s="44" t="str">
        <f t="shared" ca="1" si="83"/>
        <v/>
      </c>
      <c r="EM86" s="44" t="str">
        <f t="shared" ca="1" si="83"/>
        <v/>
      </c>
      <c r="EN86" s="44" t="str">
        <f t="shared" ca="1" si="83"/>
        <v/>
      </c>
    </row>
    <row r="87" spans="2:144">
      <c r="B87" s="44" t="str">
        <f ca="1">IF(B86&lt;&gt;"",IF(AND(B86&lt;60*Simulation!$K$8, B86+C87&lt;60*Simulation!$K$8),B86+C87,""),"")</f>
        <v/>
      </c>
      <c r="C87" s="44" t="str">
        <f ca="1">IF(B86&lt;&gt;"",IF(AND(AB86&lt;&gt;"", D86=AB86),RANDBETWEEN(Simulation!$N$6,Simulation!$P$6),RANDBETWEEN(Simulation!$N$5,Simulation!$P$5)),"")</f>
        <v/>
      </c>
      <c r="D87" s="44" t="str">
        <f t="shared" ca="1" si="137"/>
        <v/>
      </c>
      <c r="E87" s="44" t="str">
        <f t="shared" ca="1" si="84"/>
        <v/>
      </c>
      <c r="F87" s="27" t="str">
        <f t="shared" ca="1" si="85"/>
        <v/>
      </c>
      <c r="G87" s="44" t="str">
        <f t="shared" ca="1" si="86"/>
        <v/>
      </c>
      <c r="H87" s="44" t="str">
        <f ca="1">IF(B87&lt;&gt;"",VLOOKUP(G87,'Players Stats'!$C$88:$D$127,2),"")</f>
        <v/>
      </c>
      <c r="I87" s="44" t="str">
        <f ca="1">IF(B87&lt;&gt;"",VLOOKUP(G87,'Players Stats'!$C$88:$E$127,3),"")</f>
        <v/>
      </c>
      <c r="J87" s="27" t="str">
        <f t="shared" ca="1" si="87"/>
        <v/>
      </c>
      <c r="K87" s="44" t="str">
        <f ca="1">IF(B87&lt;&gt;"",VLOOKUP(Final!G87-5*(Final!D87-1),'Players Stats'!$B$136:$J$140,1+E87),"")</f>
        <v/>
      </c>
      <c r="L87" s="44" t="str">
        <f t="shared" ca="1" si="138"/>
        <v/>
      </c>
      <c r="M87" s="27" t="str">
        <f t="shared" ca="1" si="88"/>
        <v/>
      </c>
      <c r="N87" s="44" t="str">
        <f ca="1">IF(B87&lt;&gt;"",IF(L87="NO",VLOOKUP(G87,'Players Stats'!$C$88:$I$127,7),""),"")</f>
        <v/>
      </c>
      <c r="O87" s="44" t="str">
        <f t="shared" ca="1" si="139"/>
        <v/>
      </c>
      <c r="P87" s="27" t="str">
        <f t="shared" ca="1" si="89"/>
        <v/>
      </c>
      <c r="Q87" s="44" t="str">
        <f ca="1">IF(L87="NO",VLOOKUP(G87,'Players Stats'!$C$88:$H$127,7-Final!O87),"")</f>
        <v/>
      </c>
      <c r="R87" s="44" t="str">
        <f t="shared" ca="1" si="140"/>
        <v/>
      </c>
      <c r="S87" s="27" t="str">
        <f t="shared" ca="1" si="90"/>
        <v/>
      </c>
      <c r="T87" s="44" t="str">
        <f ca="1">IF(S87="","",IF(S87&lt;=VLOOKUP(G87,'Players Stats'!$C$88:$L$127,10),"YES","NO"))</f>
        <v/>
      </c>
      <c r="U87" s="27" t="str">
        <f t="shared" ca="1" si="91"/>
        <v/>
      </c>
      <c r="V87" s="44" t="str">
        <f ca="1">IF(T87="YES",IF(U87&lt;=VLOOKUP(G87,'Players Stats'!$C$88:$H$127,6),1,0),"")</f>
        <v/>
      </c>
      <c r="W87" s="27" t="str">
        <f t="shared" ca="1" si="92"/>
        <v/>
      </c>
      <c r="X87" s="44" t="str">
        <f ca="1">IF(AND(T87="YES",W87&lt;&gt;""),IF(W87&lt;=VLOOKUP(G87,'Players Stats'!$C$88:$H$127,6),1,0),"")</f>
        <v/>
      </c>
      <c r="Y87" s="27" t="str">
        <f t="shared" ca="1" si="93"/>
        <v/>
      </c>
      <c r="Z87" s="44" t="str">
        <f ca="1">IF(Y87="","",IF(Y87&lt;=Simulation!$K$7,"YES","NO"))</f>
        <v/>
      </c>
      <c r="AA87" s="27" t="str">
        <f t="shared" ca="1" si="94"/>
        <v/>
      </c>
      <c r="AB87" s="44" t="str">
        <f ca="1">IF(Z87="NO",IF(AA87&lt;=Simulation!$K$9,D87,E87),"")</f>
        <v/>
      </c>
      <c r="AD87" s="44" t="str">
        <f t="shared" ca="1" si="95"/>
        <v/>
      </c>
      <c r="AE87" s="6" t="str">
        <f t="shared" ca="1" si="96"/>
        <v/>
      </c>
      <c r="AF87" s="44" t="str">
        <f t="shared" ca="1" si="97"/>
        <v/>
      </c>
      <c r="AH87" s="44" t="str">
        <f t="shared" ca="1" si="77"/>
        <v/>
      </c>
      <c r="AI87" s="44" t="str">
        <f t="shared" ca="1" si="77"/>
        <v/>
      </c>
      <c r="AJ87" s="44" t="str">
        <f t="shared" ca="1" si="77"/>
        <v/>
      </c>
      <c r="AL87" s="44" t="str">
        <f ca="1">IF(AL86&lt;&gt;"",IF(AND(AL86&lt;60*Simulation!$K$8, AL86+AM87&lt;60*Simulation!$K$8),AL86+AM87,""),"")</f>
        <v/>
      </c>
      <c r="AM87" s="44" t="str">
        <f ca="1">IF(AL86&lt;&gt;"",IF(AND(BL86&lt;&gt;"", AN86=BL86),RANDBETWEEN(Simulation!$N$6,Simulation!$P$6),RANDBETWEEN(Simulation!$N$5,Simulation!$P$5)),"")</f>
        <v/>
      </c>
      <c r="AN87" s="44" t="str">
        <f t="shared" ca="1" si="141"/>
        <v/>
      </c>
      <c r="AO87" s="44" t="str">
        <f t="shared" ca="1" si="98"/>
        <v/>
      </c>
      <c r="AP87" s="27" t="str">
        <f t="shared" ca="1" si="78"/>
        <v/>
      </c>
      <c r="AQ87" s="44" t="str">
        <f t="shared" ca="1" si="99"/>
        <v/>
      </c>
      <c r="AR87" s="44" t="str">
        <f ca="1">IF(AL87&lt;&gt;"",VLOOKUP(AQ87,'Players Stats'!$C$88:$D$127,2),"")</f>
        <v/>
      </c>
      <c r="AS87" s="44" t="str">
        <f ca="1">IF(AL87&lt;&gt;"",VLOOKUP(AQ87,'Players Stats'!$C$88:$E$127,3),"")</f>
        <v/>
      </c>
      <c r="AT87" s="27" t="str">
        <f t="shared" ca="1" si="100"/>
        <v/>
      </c>
      <c r="AU87" s="44" t="str">
        <f ca="1">IF(AL87&lt;&gt;"",VLOOKUP(Final!AQ87-5*(Final!AN87-1),'Players Stats'!$B$136:$J$140,1+AO87),"")</f>
        <v/>
      </c>
      <c r="AV87" s="44" t="str">
        <f t="shared" ca="1" si="142"/>
        <v/>
      </c>
      <c r="AW87" s="27" t="str">
        <f t="shared" ca="1" si="101"/>
        <v/>
      </c>
      <c r="AX87" s="44" t="str">
        <f ca="1">IF(AL87&lt;&gt;"",IF(AV87="NO",VLOOKUP(AQ87,'Players Stats'!$C$88:$I$127,7),""),"")</f>
        <v/>
      </c>
      <c r="AY87" s="44" t="str">
        <f t="shared" ca="1" si="143"/>
        <v/>
      </c>
      <c r="AZ87" s="27" t="str">
        <f t="shared" ca="1" si="102"/>
        <v/>
      </c>
      <c r="BA87" s="44" t="str">
        <f ca="1">IF(AV87="NO",VLOOKUP(AQ87,'Players Stats'!$C$88:$H$127,7-Final!AY87),"")</f>
        <v/>
      </c>
      <c r="BB87" s="44" t="str">
        <f t="shared" ca="1" si="144"/>
        <v/>
      </c>
      <c r="BC87" s="27" t="str">
        <f t="shared" ca="1" si="103"/>
        <v/>
      </c>
      <c r="BD87" s="44" t="str">
        <f ca="1">IF(BC87="","",IF(BC87&lt;=VLOOKUP(AQ87,'Players Stats'!$C$88:$L$127,10),"YES","NO"))</f>
        <v/>
      </c>
      <c r="BE87" s="27" t="str">
        <f t="shared" ca="1" si="104"/>
        <v/>
      </c>
      <c r="BF87" s="44" t="str">
        <f ca="1">IF(BD87="YES",IF(BE87&lt;=VLOOKUP(AQ87,'Players Stats'!$C$88:$H$127,6),1,0),"")</f>
        <v/>
      </c>
      <c r="BG87" s="27" t="str">
        <f t="shared" ca="1" si="105"/>
        <v/>
      </c>
      <c r="BH87" s="44" t="str">
        <f ca="1">IF(AND(BD87="YES",BG87&lt;&gt;""),IF(BG87&lt;=VLOOKUP(AQ87,'Players Stats'!$C$88:$H$127,6),1,0),"")</f>
        <v/>
      </c>
      <c r="BI87" s="27" t="str">
        <f t="shared" ca="1" si="106"/>
        <v/>
      </c>
      <c r="BJ87" s="44" t="str">
        <f ca="1">IF(BI87="","",IF(BI87&lt;=Simulation!$K$7,"YES","NO"))</f>
        <v/>
      </c>
      <c r="BK87" s="27" t="str">
        <f t="shared" ca="1" si="107"/>
        <v/>
      </c>
      <c r="BL87" s="44" t="str">
        <f ca="1">IF(BJ87="NO",IF(BK87&lt;=Simulation!$K$9,AN87,AO87),"")</f>
        <v/>
      </c>
      <c r="BN87" s="44" t="str">
        <f t="shared" ca="1" si="108"/>
        <v/>
      </c>
      <c r="BO87" s="6" t="str">
        <f t="shared" ca="1" si="109"/>
        <v/>
      </c>
      <c r="BP87" s="44" t="str">
        <f t="shared" ca="1" si="110"/>
        <v/>
      </c>
      <c r="BR87" s="44" t="str">
        <f t="shared" ca="1" si="81"/>
        <v/>
      </c>
      <c r="BS87" s="44" t="str">
        <f t="shared" ca="1" si="81"/>
        <v/>
      </c>
      <c r="BT87" s="44" t="str">
        <f t="shared" ca="1" si="81"/>
        <v/>
      </c>
      <c r="BU87" s="44"/>
      <c r="BV87" s="44" t="str">
        <f ca="1">IF(BV86&lt;&gt;"",IF(AND(BV86&lt;60*Simulation!$K$8, BV86+BW87&lt;60*Simulation!$K$8),BV86+BW87,""),"")</f>
        <v/>
      </c>
      <c r="BW87" s="44" t="str">
        <f ca="1">IF(BV86&lt;&gt;"",IF(AND(CV86&lt;&gt;"", BX86=CV86),RANDBETWEEN(Simulation!$N$6,Simulation!$P$6),RANDBETWEEN(Simulation!$N$5,Simulation!$P$5)),"")</f>
        <v/>
      </c>
      <c r="BX87" s="44" t="str">
        <f t="shared" ca="1" si="145"/>
        <v/>
      </c>
      <c r="BY87" s="44" t="str">
        <f t="shared" ca="1" si="111"/>
        <v/>
      </c>
      <c r="BZ87" s="27" t="str">
        <f t="shared" ca="1" si="79"/>
        <v/>
      </c>
      <c r="CA87" s="44" t="str">
        <f t="shared" ca="1" si="112"/>
        <v/>
      </c>
      <c r="CB87" s="44" t="str">
        <f ca="1">IF(BV87&lt;&gt;"",VLOOKUP(CA87,'Players Stats'!$C$88:$D$127,2),"")</f>
        <v/>
      </c>
      <c r="CC87" s="44" t="str">
        <f ca="1">IF(BV87&lt;&gt;"",VLOOKUP(CA87,'Players Stats'!$C$88:$E$127,3),"")</f>
        <v/>
      </c>
      <c r="CD87" s="27" t="str">
        <f t="shared" ca="1" si="113"/>
        <v/>
      </c>
      <c r="CE87" s="44" t="str">
        <f ca="1">IF(BV87&lt;&gt;"",VLOOKUP(Final!CA87-5*(Final!BX87-1),'Players Stats'!$B$136:$J$140,1+BY87),"")</f>
        <v/>
      </c>
      <c r="CF87" s="44" t="str">
        <f t="shared" ca="1" si="146"/>
        <v/>
      </c>
      <c r="CG87" s="27" t="str">
        <f t="shared" ca="1" si="114"/>
        <v/>
      </c>
      <c r="CH87" s="44" t="str">
        <f ca="1">IF(BV87&lt;&gt;"",IF(CF87="NO",VLOOKUP(CA87,'Players Stats'!$C$88:$I$127,7),""),"")</f>
        <v/>
      </c>
      <c r="CI87" s="44" t="str">
        <f t="shared" ca="1" si="147"/>
        <v/>
      </c>
      <c r="CJ87" s="27" t="str">
        <f t="shared" ca="1" si="115"/>
        <v/>
      </c>
      <c r="CK87" s="44" t="str">
        <f ca="1">IF(CF87="NO",VLOOKUP(CA87,'Players Stats'!$C$88:$H$127,7-Final!CI87),"")</f>
        <v/>
      </c>
      <c r="CL87" s="44" t="str">
        <f t="shared" ca="1" si="148"/>
        <v/>
      </c>
      <c r="CM87" s="27" t="str">
        <f t="shared" ca="1" si="116"/>
        <v/>
      </c>
      <c r="CN87" s="44" t="str">
        <f ca="1">IF(CM87="","",IF(CM87&lt;=VLOOKUP(CA87,'Players Stats'!$C$88:$L$127,10),"YES","NO"))</f>
        <v/>
      </c>
      <c r="CO87" s="27" t="str">
        <f t="shared" ca="1" si="117"/>
        <v/>
      </c>
      <c r="CP87" s="44" t="str">
        <f ca="1">IF(CN87="YES",IF(CO87&lt;=VLOOKUP(CA87,'Players Stats'!$C$88:$H$127,6),1,0),"")</f>
        <v/>
      </c>
      <c r="CQ87" s="27" t="str">
        <f t="shared" ca="1" si="118"/>
        <v/>
      </c>
      <c r="CR87" s="44" t="str">
        <f ca="1">IF(AND(CN87="YES",CQ87&lt;&gt;""),IF(CQ87&lt;=VLOOKUP(CA87,'Players Stats'!$C$88:$H$127,6),1,0),"")</f>
        <v/>
      </c>
      <c r="CS87" s="27" t="str">
        <f t="shared" ca="1" si="119"/>
        <v/>
      </c>
      <c r="CT87" s="44" t="str">
        <f ca="1">IF(CS87="","",IF(CS87&lt;=Simulation!$K$7,"YES","NO"))</f>
        <v/>
      </c>
      <c r="CU87" s="27" t="str">
        <f t="shared" ca="1" si="120"/>
        <v/>
      </c>
      <c r="CV87" s="44" t="str">
        <f ca="1">IF(CT87="NO",IF(CU87&lt;=Simulation!$K$9,BX87,BY87),"")</f>
        <v/>
      </c>
      <c r="CX87" s="44" t="str">
        <f t="shared" ca="1" si="121"/>
        <v/>
      </c>
      <c r="CY87" s="6" t="str">
        <f t="shared" ca="1" si="122"/>
        <v/>
      </c>
      <c r="CZ87" s="44" t="str">
        <f t="shared" ca="1" si="123"/>
        <v/>
      </c>
      <c r="DB87" s="44" t="str">
        <f t="shared" ca="1" si="82"/>
        <v/>
      </c>
      <c r="DC87" s="44" t="str">
        <f t="shared" ca="1" si="82"/>
        <v/>
      </c>
      <c r="DD87" s="44" t="str">
        <f t="shared" ca="1" si="82"/>
        <v/>
      </c>
      <c r="DE87" s="44"/>
      <c r="DF87" s="44" t="str">
        <f ca="1">IF(DF86&lt;&gt;"",IF(AND(DF86&lt;60*Simulation!$K$8, DF86+DG87&lt;60*Simulation!$K$8),DF86+DG87,""),"")</f>
        <v/>
      </c>
      <c r="DG87" s="44" t="str">
        <f ca="1">IF(DF86&lt;&gt;"",IF(AND(EF86&lt;&gt;"", DH86=EF86),RANDBETWEEN(Simulation!$N$6,Simulation!$P$6),RANDBETWEEN(Simulation!$N$5,Simulation!$P$5)),"")</f>
        <v/>
      </c>
      <c r="DH87" s="44" t="str">
        <f t="shared" ca="1" si="149"/>
        <v/>
      </c>
      <c r="DI87" s="44" t="str">
        <f t="shared" ca="1" si="124"/>
        <v/>
      </c>
      <c r="DJ87" s="27" t="str">
        <f t="shared" ca="1" si="80"/>
        <v/>
      </c>
      <c r="DK87" s="44" t="str">
        <f t="shared" ca="1" si="125"/>
        <v/>
      </c>
      <c r="DL87" s="44" t="str">
        <f ca="1">IF(DF87&lt;&gt;"",VLOOKUP(DK87,'Players Stats'!$C$88:$D$127,2),"")</f>
        <v/>
      </c>
      <c r="DM87" s="44" t="str">
        <f ca="1">IF(DF87&lt;&gt;"",VLOOKUP(DK87,'Players Stats'!$C$88:$E$127,3),"")</f>
        <v/>
      </c>
      <c r="DN87" s="27" t="str">
        <f t="shared" ca="1" si="126"/>
        <v/>
      </c>
      <c r="DO87" s="44" t="str">
        <f ca="1">IF(DF87&lt;&gt;"",VLOOKUP(Final!DK87-5*(Final!DH87-1),'Players Stats'!$B$136:$J$140,1+DI87),"")</f>
        <v/>
      </c>
      <c r="DP87" s="44" t="str">
        <f t="shared" ca="1" si="150"/>
        <v/>
      </c>
      <c r="DQ87" s="27" t="str">
        <f t="shared" ca="1" si="127"/>
        <v/>
      </c>
      <c r="DR87" s="44" t="str">
        <f ca="1">IF(DF87&lt;&gt;"",IF(DP87="NO",VLOOKUP(DK87,'Players Stats'!$C$88:$I$127,7),""),"")</f>
        <v/>
      </c>
      <c r="DS87" s="44" t="str">
        <f t="shared" ca="1" si="151"/>
        <v/>
      </c>
      <c r="DT87" s="27" t="str">
        <f t="shared" ca="1" si="128"/>
        <v/>
      </c>
      <c r="DU87" s="44" t="str">
        <f ca="1">IF(DP87="NO",VLOOKUP(DK87,'Players Stats'!$C$88:$H$127,7-Final!DS87),"")</f>
        <v/>
      </c>
      <c r="DV87" s="44" t="str">
        <f t="shared" ca="1" si="152"/>
        <v/>
      </c>
      <c r="DW87" s="27" t="str">
        <f t="shared" ca="1" si="129"/>
        <v/>
      </c>
      <c r="DX87" s="44" t="str">
        <f ca="1">IF(DW87="","",IF(DW87&lt;=VLOOKUP(DK87,'Players Stats'!$C$88:$L$127,10),"YES","NO"))</f>
        <v/>
      </c>
      <c r="DY87" s="27" t="str">
        <f t="shared" ca="1" si="130"/>
        <v/>
      </c>
      <c r="DZ87" s="44" t="str">
        <f ca="1">IF(DX87="YES",IF(DY87&lt;=VLOOKUP(DK87,'Players Stats'!$C$88:$H$127,6),1,0),"")</f>
        <v/>
      </c>
      <c r="EA87" s="27" t="str">
        <f t="shared" ca="1" si="131"/>
        <v/>
      </c>
      <c r="EB87" s="44" t="str">
        <f ca="1">IF(AND(DX87="YES",EA87&lt;&gt;""),IF(EA87&lt;=VLOOKUP(DK87,'Players Stats'!$C$88:$H$127,6),1,0),"")</f>
        <v/>
      </c>
      <c r="EC87" s="27" t="str">
        <f t="shared" ca="1" si="132"/>
        <v/>
      </c>
      <c r="ED87" s="44" t="str">
        <f ca="1">IF(EC87="","",IF(EC87&lt;=Simulation!$K$7,"YES","NO"))</f>
        <v/>
      </c>
      <c r="EE87" s="27" t="str">
        <f t="shared" ca="1" si="133"/>
        <v/>
      </c>
      <c r="EF87" s="44" t="str">
        <f ca="1">IF(ED87="NO",IF(EE87&lt;=Simulation!$K$9,DH87,DI87),"")</f>
        <v/>
      </c>
      <c r="EH87" s="44" t="str">
        <f t="shared" ca="1" si="134"/>
        <v/>
      </c>
      <c r="EI87" s="6" t="str">
        <f t="shared" ca="1" si="135"/>
        <v/>
      </c>
      <c r="EJ87" s="44" t="str">
        <f t="shared" ca="1" si="136"/>
        <v/>
      </c>
      <c r="EL87" s="44" t="str">
        <f t="shared" ca="1" si="83"/>
        <v/>
      </c>
      <c r="EM87" s="44" t="str">
        <f t="shared" ca="1" si="83"/>
        <v/>
      </c>
      <c r="EN87" s="44" t="str">
        <f t="shared" ca="1" si="83"/>
        <v/>
      </c>
    </row>
    <row r="88" spans="2:144">
      <c r="B88" s="44" t="str">
        <f ca="1">IF(B87&lt;&gt;"",IF(AND(B87&lt;60*Simulation!$K$8, B87+C88&lt;60*Simulation!$K$8),B87+C88,""),"")</f>
        <v/>
      </c>
      <c r="C88" s="44" t="str">
        <f ca="1">IF(B87&lt;&gt;"",IF(AND(AB87&lt;&gt;"", D87=AB87),RANDBETWEEN(Simulation!$N$6,Simulation!$P$6),RANDBETWEEN(Simulation!$N$5,Simulation!$P$5)),"")</f>
        <v/>
      </c>
      <c r="D88" s="44" t="str">
        <f t="shared" ca="1" si="137"/>
        <v/>
      </c>
      <c r="E88" s="44" t="str">
        <f t="shared" ca="1" si="84"/>
        <v/>
      </c>
      <c r="F88" s="27" t="str">
        <f t="shared" ca="1" si="85"/>
        <v/>
      </c>
      <c r="G88" s="44" t="str">
        <f t="shared" ca="1" si="86"/>
        <v/>
      </c>
      <c r="H88" s="44" t="str">
        <f ca="1">IF(B88&lt;&gt;"",VLOOKUP(G88,'Players Stats'!$C$88:$D$127,2),"")</f>
        <v/>
      </c>
      <c r="I88" s="44" t="str">
        <f ca="1">IF(B88&lt;&gt;"",VLOOKUP(G88,'Players Stats'!$C$88:$E$127,3),"")</f>
        <v/>
      </c>
      <c r="J88" s="27" t="str">
        <f t="shared" ca="1" si="87"/>
        <v/>
      </c>
      <c r="K88" s="44" t="str">
        <f ca="1">IF(B88&lt;&gt;"",VLOOKUP(Final!G88-5*(Final!D88-1),'Players Stats'!$B$136:$J$140,1+E88),"")</f>
        <v/>
      </c>
      <c r="L88" s="44" t="str">
        <f t="shared" ca="1" si="138"/>
        <v/>
      </c>
      <c r="M88" s="27" t="str">
        <f t="shared" ca="1" si="88"/>
        <v/>
      </c>
      <c r="N88" s="44" t="str">
        <f ca="1">IF(B88&lt;&gt;"",IF(L88="NO",VLOOKUP(G88,'Players Stats'!$C$88:$I$127,7),""),"")</f>
        <v/>
      </c>
      <c r="O88" s="44" t="str">
        <f t="shared" ca="1" si="139"/>
        <v/>
      </c>
      <c r="P88" s="27" t="str">
        <f t="shared" ca="1" si="89"/>
        <v/>
      </c>
      <c r="Q88" s="44" t="str">
        <f ca="1">IF(L88="NO",VLOOKUP(G88,'Players Stats'!$C$88:$H$127,7-Final!O88),"")</f>
        <v/>
      </c>
      <c r="R88" s="44" t="str">
        <f t="shared" ca="1" si="140"/>
        <v/>
      </c>
      <c r="S88" s="27" t="str">
        <f t="shared" ca="1" si="90"/>
        <v/>
      </c>
      <c r="T88" s="44" t="str">
        <f ca="1">IF(S88="","",IF(S88&lt;=VLOOKUP(G88,'Players Stats'!$C$88:$L$127,10),"YES","NO"))</f>
        <v/>
      </c>
      <c r="U88" s="27" t="str">
        <f t="shared" ca="1" si="91"/>
        <v/>
      </c>
      <c r="V88" s="44" t="str">
        <f ca="1">IF(T88="YES",IF(U88&lt;=VLOOKUP(G88,'Players Stats'!$C$88:$H$127,6),1,0),"")</f>
        <v/>
      </c>
      <c r="W88" s="27" t="str">
        <f t="shared" ca="1" si="92"/>
        <v/>
      </c>
      <c r="X88" s="44" t="str">
        <f ca="1">IF(AND(T88="YES",W88&lt;&gt;""),IF(W88&lt;=VLOOKUP(G88,'Players Stats'!$C$88:$H$127,6),1,0),"")</f>
        <v/>
      </c>
      <c r="Y88" s="27" t="str">
        <f t="shared" ca="1" si="93"/>
        <v/>
      </c>
      <c r="Z88" s="44" t="str">
        <f ca="1">IF(Y88="","",IF(Y88&lt;=Simulation!$K$7,"YES","NO"))</f>
        <v/>
      </c>
      <c r="AA88" s="27" t="str">
        <f t="shared" ca="1" si="94"/>
        <v/>
      </c>
      <c r="AB88" s="44" t="str">
        <f ca="1">IF(Z88="NO",IF(AA88&lt;=Simulation!$K$9,D88,E88),"")</f>
        <v/>
      </c>
      <c r="AD88" s="44" t="str">
        <f t="shared" ca="1" si="95"/>
        <v/>
      </c>
      <c r="AE88" s="6" t="str">
        <f t="shared" ca="1" si="96"/>
        <v/>
      </c>
      <c r="AF88" s="44" t="str">
        <f t="shared" ca="1" si="97"/>
        <v/>
      </c>
      <c r="AH88" s="44" t="str">
        <f t="shared" ca="1" si="77"/>
        <v/>
      </c>
      <c r="AI88" s="44" t="str">
        <f t="shared" ca="1" si="77"/>
        <v/>
      </c>
      <c r="AJ88" s="44" t="str">
        <f t="shared" ca="1" si="77"/>
        <v/>
      </c>
      <c r="AL88" s="44" t="str">
        <f ca="1">IF(AL87&lt;&gt;"",IF(AND(AL87&lt;60*Simulation!$K$8, AL87+AM88&lt;60*Simulation!$K$8),AL87+AM88,""),"")</f>
        <v/>
      </c>
      <c r="AM88" s="44" t="str">
        <f ca="1">IF(AL87&lt;&gt;"",IF(AND(BL87&lt;&gt;"", AN87=BL87),RANDBETWEEN(Simulation!$N$6,Simulation!$P$6),RANDBETWEEN(Simulation!$N$5,Simulation!$P$5)),"")</f>
        <v/>
      </c>
      <c r="AN88" s="44" t="str">
        <f t="shared" ca="1" si="141"/>
        <v/>
      </c>
      <c r="AO88" s="44" t="str">
        <f t="shared" ca="1" si="98"/>
        <v/>
      </c>
      <c r="AP88" s="27" t="str">
        <f t="shared" ca="1" si="78"/>
        <v/>
      </c>
      <c r="AQ88" s="44" t="str">
        <f t="shared" ca="1" si="99"/>
        <v/>
      </c>
      <c r="AR88" s="44" t="str">
        <f ca="1">IF(AL88&lt;&gt;"",VLOOKUP(AQ88,'Players Stats'!$C$88:$D$127,2),"")</f>
        <v/>
      </c>
      <c r="AS88" s="44" t="str">
        <f ca="1">IF(AL88&lt;&gt;"",VLOOKUP(AQ88,'Players Stats'!$C$88:$E$127,3),"")</f>
        <v/>
      </c>
      <c r="AT88" s="27" t="str">
        <f t="shared" ca="1" si="100"/>
        <v/>
      </c>
      <c r="AU88" s="44" t="str">
        <f ca="1">IF(AL88&lt;&gt;"",VLOOKUP(Final!AQ88-5*(Final!AN88-1),'Players Stats'!$B$136:$J$140,1+AO88),"")</f>
        <v/>
      </c>
      <c r="AV88" s="44" t="str">
        <f t="shared" ca="1" si="142"/>
        <v/>
      </c>
      <c r="AW88" s="27" t="str">
        <f t="shared" ca="1" si="101"/>
        <v/>
      </c>
      <c r="AX88" s="44" t="str">
        <f ca="1">IF(AL88&lt;&gt;"",IF(AV88="NO",VLOOKUP(AQ88,'Players Stats'!$C$88:$I$127,7),""),"")</f>
        <v/>
      </c>
      <c r="AY88" s="44" t="str">
        <f t="shared" ca="1" si="143"/>
        <v/>
      </c>
      <c r="AZ88" s="27" t="str">
        <f t="shared" ca="1" si="102"/>
        <v/>
      </c>
      <c r="BA88" s="44" t="str">
        <f ca="1">IF(AV88="NO",VLOOKUP(AQ88,'Players Stats'!$C$88:$H$127,7-Final!AY88),"")</f>
        <v/>
      </c>
      <c r="BB88" s="44" t="str">
        <f t="shared" ca="1" si="144"/>
        <v/>
      </c>
      <c r="BC88" s="27" t="str">
        <f t="shared" ca="1" si="103"/>
        <v/>
      </c>
      <c r="BD88" s="44" t="str">
        <f ca="1">IF(BC88="","",IF(BC88&lt;=VLOOKUP(AQ88,'Players Stats'!$C$88:$L$127,10),"YES","NO"))</f>
        <v/>
      </c>
      <c r="BE88" s="27" t="str">
        <f t="shared" ca="1" si="104"/>
        <v/>
      </c>
      <c r="BF88" s="44" t="str">
        <f ca="1">IF(BD88="YES",IF(BE88&lt;=VLOOKUP(AQ88,'Players Stats'!$C$88:$H$127,6),1,0),"")</f>
        <v/>
      </c>
      <c r="BG88" s="27" t="str">
        <f t="shared" ca="1" si="105"/>
        <v/>
      </c>
      <c r="BH88" s="44" t="str">
        <f ca="1">IF(AND(BD88="YES",BG88&lt;&gt;""),IF(BG88&lt;=VLOOKUP(AQ88,'Players Stats'!$C$88:$H$127,6),1,0),"")</f>
        <v/>
      </c>
      <c r="BI88" s="27" t="str">
        <f t="shared" ca="1" si="106"/>
        <v/>
      </c>
      <c r="BJ88" s="44" t="str">
        <f ca="1">IF(BI88="","",IF(BI88&lt;=Simulation!$K$7,"YES","NO"))</f>
        <v/>
      </c>
      <c r="BK88" s="27" t="str">
        <f t="shared" ca="1" si="107"/>
        <v/>
      </c>
      <c r="BL88" s="44" t="str">
        <f ca="1">IF(BJ88="NO",IF(BK88&lt;=Simulation!$K$9,AN88,AO88),"")</f>
        <v/>
      </c>
      <c r="BN88" s="44" t="str">
        <f t="shared" ca="1" si="108"/>
        <v/>
      </c>
      <c r="BO88" s="6" t="str">
        <f t="shared" ca="1" si="109"/>
        <v/>
      </c>
      <c r="BP88" s="44" t="str">
        <f t="shared" ca="1" si="110"/>
        <v/>
      </c>
      <c r="BR88" s="44" t="str">
        <f t="shared" ca="1" si="81"/>
        <v/>
      </c>
      <c r="BS88" s="44" t="str">
        <f t="shared" ca="1" si="81"/>
        <v/>
      </c>
      <c r="BT88" s="44" t="str">
        <f t="shared" ca="1" si="81"/>
        <v/>
      </c>
      <c r="BU88" s="44"/>
      <c r="BV88" s="44" t="str">
        <f ca="1">IF(BV87&lt;&gt;"",IF(AND(BV87&lt;60*Simulation!$K$8, BV87+BW88&lt;60*Simulation!$K$8),BV87+BW88,""),"")</f>
        <v/>
      </c>
      <c r="BW88" s="44" t="str">
        <f ca="1">IF(BV87&lt;&gt;"",IF(AND(CV87&lt;&gt;"", BX87=CV87),RANDBETWEEN(Simulation!$N$6,Simulation!$P$6),RANDBETWEEN(Simulation!$N$5,Simulation!$P$5)),"")</f>
        <v/>
      </c>
      <c r="BX88" s="44" t="str">
        <f t="shared" ca="1" si="145"/>
        <v/>
      </c>
      <c r="BY88" s="44" t="str">
        <f t="shared" ca="1" si="111"/>
        <v/>
      </c>
      <c r="BZ88" s="27" t="str">
        <f t="shared" ca="1" si="79"/>
        <v/>
      </c>
      <c r="CA88" s="44" t="str">
        <f t="shared" ca="1" si="112"/>
        <v/>
      </c>
      <c r="CB88" s="44" t="str">
        <f ca="1">IF(BV88&lt;&gt;"",VLOOKUP(CA88,'Players Stats'!$C$88:$D$127,2),"")</f>
        <v/>
      </c>
      <c r="CC88" s="44" t="str">
        <f ca="1">IF(BV88&lt;&gt;"",VLOOKUP(CA88,'Players Stats'!$C$88:$E$127,3),"")</f>
        <v/>
      </c>
      <c r="CD88" s="27" t="str">
        <f t="shared" ca="1" si="113"/>
        <v/>
      </c>
      <c r="CE88" s="44" t="str">
        <f ca="1">IF(BV88&lt;&gt;"",VLOOKUP(Final!CA88-5*(Final!BX88-1),'Players Stats'!$B$136:$J$140,1+BY88),"")</f>
        <v/>
      </c>
      <c r="CF88" s="44" t="str">
        <f t="shared" ca="1" si="146"/>
        <v/>
      </c>
      <c r="CG88" s="27" t="str">
        <f t="shared" ca="1" si="114"/>
        <v/>
      </c>
      <c r="CH88" s="44" t="str">
        <f ca="1">IF(BV88&lt;&gt;"",IF(CF88="NO",VLOOKUP(CA88,'Players Stats'!$C$88:$I$127,7),""),"")</f>
        <v/>
      </c>
      <c r="CI88" s="44" t="str">
        <f t="shared" ca="1" si="147"/>
        <v/>
      </c>
      <c r="CJ88" s="27" t="str">
        <f t="shared" ca="1" si="115"/>
        <v/>
      </c>
      <c r="CK88" s="44" t="str">
        <f ca="1">IF(CF88="NO",VLOOKUP(CA88,'Players Stats'!$C$88:$H$127,7-Final!CI88),"")</f>
        <v/>
      </c>
      <c r="CL88" s="44" t="str">
        <f t="shared" ca="1" si="148"/>
        <v/>
      </c>
      <c r="CM88" s="27" t="str">
        <f t="shared" ca="1" si="116"/>
        <v/>
      </c>
      <c r="CN88" s="44" t="str">
        <f ca="1">IF(CM88="","",IF(CM88&lt;=VLOOKUP(CA88,'Players Stats'!$C$88:$L$127,10),"YES","NO"))</f>
        <v/>
      </c>
      <c r="CO88" s="27" t="str">
        <f t="shared" ca="1" si="117"/>
        <v/>
      </c>
      <c r="CP88" s="44" t="str">
        <f ca="1">IF(CN88="YES",IF(CO88&lt;=VLOOKUP(CA88,'Players Stats'!$C$88:$H$127,6),1,0),"")</f>
        <v/>
      </c>
      <c r="CQ88" s="27" t="str">
        <f t="shared" ca="1" si="118"/>
        <v/>
      </c>
      <c r="CR88" s="44" t="str">
        <f ca="1">IF(AND(CN88="YES",CQ88&lt;&gt;""),IF(CQ88&lt;=VLOOKUP(CA88,'Players Stats'!$C$88:$H$127,6),1,0),"")</f>
        <v/>
      </c>
      <c r="CS88" s="27" t="str">
        <f t="shared" ca="1" si="119"/>
        <v/>
      </c>
      <c r="CT88" s="44" t="str">
        <f ca="1">IF(CS88="","",IF(CS88&lt;=Simulation!$K$7,"YES","NO"))</f>
        <v/>
      </c>
      <c r="CU88" s="27" t="str">
        <f t="shared" ca="1" si="120"/>
        <v/>
      </c>
      <c r="CV88" s="44" t="str">
        <f ca="1">IF(CT88="NO",IF(CU88&lt;=Simulation!$K$9,BX88,BY88),"")</f>
        <v/>
      </c>
      <c r="CX88" s="44" t="str">
        <f t="shared" ca="1" si="121"/>
        <v/>
      </c>
      <c r="CY88" s="6" t="str">
        <f t="shared" ca="1" si="122"/>
        <v/>
      </c>
      <c r="CZ88" s="44" t="str">
        <f t="shared" ca="1" si="123"/>
        <v/>
      </c>
      <c r="DB88" s="44" t="str">
        <f t="shared" ca="1" si="82"/>
        <v/>
      </c>
      <c r="DC88" s="44" t="str">
        <f t="shared" ca="1" si="82"/>
        <v/>
      </c>
      <c r="DD88" s="44" t="str">
        <f t="shared" ca="1" si="82"/>
        <v/>
      </c>
      <c r="DE88" s="44"/>
      <c r="DF88" s="44" t="str">
        <f ca="1">IF(DF87&lt;&gt;"",IF(AND(DF87&lt;60*Simulation!$K$8, DF87+DG88&lt;60*Simulation!$K$8),DF87+DG88,""),"")</f>
        <v/>
      </c>
      <c r="DG88" s="44" t="str">
        <f ca="1">IF(DF87&lt;&gt;"",IF(AND(EF87&lt;&gt;"", DH87=EF87),RANDBETWEEN(Simulation!$N$6,Simulation!$P$6),RANDBETWEEN(Simulation!$N$5,Simulation!$P$5)),"")</f>
        <v/>
      </c>
      <c r="DH88" s="44" t="str">
        <f t="shared" ca="1" si="149"/>
        <v/>
      </c>
      <c r="DI88" s="44" t="str">
        <f t="shared" ca="1" si="124"/>
        <v/>
      </c>
      <c r="DJ88" s="27" t="str">
        <f t="shared" ca="1" si="80"/>
        <v/>
      </c>
      <c r="DK88" s="44" t="str">
        <f t="shared" ca="1" si="125"/>
        <v/>
      </c>
      <c r="DL88" s="44" t="str">
        <f ca="1">IF(DF88&lt;&gt;"",VLOOKUP(DK88,'Players Stats'!$C$88:$D$127,2),"")</f>
        <v/>
      </c>
      <c r="DM88" s="44" t="str">
        <f ca="1">IF(DF88&lt;&gt;"",VLOOKUP(DK88,'Players Stats'!$C$88:$E$127,3),"")</f>
        <v/>
      </c>
      <c r="DN88" s="27" t="str">
        <f t="shared" ca="1" si="126"/>
        <v/>
      </c>
      <c r="DO88" s="44" t="str">
        <f ca="1">IF(DF88&lt;&gt;"",VLOOKUP(Final!DK88-5*(Final!DH88-1),'Players Stats'!$B$136:$J$140,1+DI88),"")</f>
        <v/>
      </c>
      <c r="DP88" s="44" t="str">
        <f t="shared" ca="1" si="150"/>
        <v/>
      </c>
      <c r="DQ88" s="27" t="str">
        <f t="shared" ca="1" si="127"/>
        <v/>
      </c>
      <c r="DR88" s="44" t="str">
        <f ca="1">IF(DF88&lt;&gt;"",IF(DP88="NO",VLOOKUP(DK88,'Players Stats'!$C$88:$I$127,7),""),"")</f>
        <v/>
      </c>
      <c r="DS88" s="44" t="str">
        <f t="shared" ca="1" si="151"/>
        <v/>
      </c>
      <c r="DT88" s="27" t="str">
        <f t="shared" ca="1" si="128"/>
        <v/>
      </c>
      <c r="DU88" s="44" t="str">
        <f ca="1">IF(DP88="NO",VLOOKUP(DK88,'Players Stats'!$C$88:$H$127,7-Final!DS88),"")</f>
        <v/>
      </c>
      <c r="DV88" s="44" t="str">
        <f t="shared" ca="1" si="152"/>
        <v/>
      </c>
      <c r="DW88" s="27" t="str">
        <f t="shared" ca="1" si="129"/>
        <v/>
      </c>
      <c r="DX88" s="44" t="str">
        <f ca="1">IF(DW88="","",IF(DW88&lt;=VLOOKUP(DK88,'Players Stats'!$C$88:$L$127,10),"YES","NO"))</f>
        <v/>
      </c>
      <c r="DY88" s="27" t="str">
        <f t="shared" ca="1" si="130"/>
        <v/>
      </c>
      <c r="DZ88" s="44" t="str">
        <f ca="1">IF(DX88="YES",IF(DY88&lt;=VLOOKUP(DK88,'Players Stats'!$C$88:$H$127,6),1,0),"")</f>
        <v/>
      </c>
      <c r="EA88" s="27" t="str">
        <f t="shared" ca="1" si="131"/>
        <v/>
      </c>
      <c r="EB88" s="44" t="str">
        <f ca="1">IF(AND(DX88="YES",EA88&lt;&gt;""),IF(EA88&lt;=VLOOKUP(DK88,'Players Stats'!$C$88:$H$127,6),1,0),"")</f>
        <v/>
      </c>
      <c r="EC88" s="27" t="str">
        <f t="shared" ca="1" si="132"/>
        <v/>
      </c>
      <c r="ED88" s="44" t="str">
        <f ca="1">IF(EC88="","",IF(EC88&lt;=Simulation!$K$7,"YES","NO"))</f>
        <v/>
      </c>
      <c r="EE88" s="27" t="str">
        <f t="shared" ca="1" si="133"/>
        <v/>
      </c>
      <c r="EF88" s="44" t="str">
        <f ca="1">IF(ED88="NO",IF(EE88&lt;=Simulation!$K$9,DH88,DI88),"")</f>
        <v/>
      </c>
      <c r="EH88" s="44" t="str">
        <f t="shared" ca="1" si="134"/>
        <v/>
      </c>
      <c r="EI88" s="6" t="str">
        <f t="shared" ca="1" si="135"/>
        <v/>
      </c>
      <c r="EJ88" s="44" t="str">
        <f t="shared" ca="1" si="136"/>
        <v/>
      </c>
      <c r="EL88" s="44" t="str">
        <f t="shared" ca="1" si="83"/>
        <v/>
      </c>
      <c r="EM88" s="44" t="str">
        <f t="shared" ca="1" si="83"/>
        <v/>
      </c>
      <c r="EN88" s="44" t="str">
        <f t="shared" ca="1" si="83"/>
        <v/>
      </c>
    </row>
    <row r="89" spans="2:144">
      <c r="B89" s="44" t="str">
        <f ca="1">IF(B88&lt;&gt;"",IF(AND(B88&lt;60*Simulation!$K$8, B88+C89&lt;60*Simulation!$K$8),B88+C89,""),"")</f>
        <v/>
      </c>
      <c r="C89" s="44" t="str">
        <f ca="1">IF(B88&lt;&gt;"",IF(AND(AB88&lt;&gt;"", D88=AB88),RANDBETWEEN(Simulation!$N$6,Simulation!$P$6),RANDBETWEEN(Simulation!$N$5,Simulation!$P$5)),"")</f>
        <v/>
      </c>
      <c r="D89" s="44" t="str">
        <f t="shared" ca="1" si="137"/>
        <v/>
      </c>
      <c r="E89" s="44" t="str">
        <f t="shared" ca="1" si="84"/>
        <v/>
      </c>
      <c r="F89" s="27" t="str">
        <f t="shared" ca="1" si="85"/>
        <v/>
      </c>
      <c r="G89" s="44" t="str">
        <f t="shared" ca="1" si="86"/>
        <v/>
      </c>
      <c r="H89" s="44" t="str">
        <f ca="1">IF(B89&lt;&gt;"",VLOOKUP(G89,'Players Stats'!$C$88:$D$127,2),"")</f>
        <v/>
      </c>
      <c r="I89" s="44" t="str">
        <f ca="1">IF(B89&lt;&gt;"",VLOOKUP(G89,'Players Stats'!$C$88:$E$127,3),"")</f>
        <v/>
      </c>
      <c r="J89" s="27" t="str">
        <f t="shared" ca="1" si="87"/>
        <v/>
      </c>
      <c r="K89" s="44" t="str">
        <f ca="1">IF(B89&lt;&gt;"",VLOOKUP(Final!G89-5*(Final!D89-1),'Players Stats'!$B$136:$J$140,1+E89),"")</f>
        <v/>
      </c>
      <c r="L89" s="44" t="str">
        <f t="shared" ca="1" si="138"/>
        <v/>
      </c>
      <c r="M89" s="27" t="str">
        <f t="shared" ca="1" si="88"/>
        <v/>
      </c>
      <c r="N89" s="44" t="str">
        <f ca="1">IF(B89&lt;&gt;"",IF(L89="NO",VLOOKUP(G89,'Players Stats'!$C$88:$I$127,7),""),"")</f>
        <v/>
      </c>
      <c r="O89" s="44" t="str">
        <f t="shared" ca="1" si="139"/>
        <v/>
      </c>
      <c r="P89" s="27" t="str">
        <f t="shared" ca="1" si="89"/>
        <v/>
      </c>
      <c r="Q89" s="44" t="str">
        <f ca="1">IF(L89="NO",VLOOKUP(G89,'Players Stats'!$C$88:$H$127,7-Final!O89),"")</f>
        <v/>
      </c>
      <c r="R89" s="44" t="str">
        <f t="shared" ca="1" si="140"/>
        <v/>
      </c>
      <c r="S89" s="27" t="str">
        <f t="shared" ca="1" si="90"/>
        <v/>
      </c>
      <c r="T89" s="44" t="str">
        <f ca="1">IF(S89="","",IF(S89&lt;=VLOOKUP(G89,'Players Stats'!$C$88:$L$127,10),"YES","NO"))</f>
        <v/>
      </c>
      <c r="U89" s="27" t="str">
        <f t="shared" ca="1" si="91"/>
        <v/>
      </c>
      <c r="V89" s="44" t="str">
        <f ca="1">IF(T89="YES",IF(U89&lt;=VLOOKUP(G89,'Players Stats'!$C$88:$H$127,6),1,0),"")</f>
        <v/>
      </c>
      <c r="W89" s="27" t="str">
        <f t="shared" ca="1" si="92"/>
        <v/>
      </c>
      <c r="X89" s="44" t="str">
        <f ca="1">IF(AND(T89="YES",W89&lt;&gt;""),IF(W89&lt;=VLOOKUP(G89,'Players Stats'!$C$88:$H$127,6),1,0),"")</f>
        <v/>
      </c>
      <c r="Y89" s="27" t="str">
        <f t="shared" ca="1" si="93"/>
        <v/>
      </c>
      <c r="Z89" s="44" t="str">
        <f ca="1">IF(Y89="","",IF(Y89&lt;=Simulation!$K$7,"YES","NO"))</f>
        <v/>
      </c>
      <c r="AA89" s="27" t="str">
        <f t="shared" ca="1" si="94"/>
        <v/>
      </c>
      <c r="AB89" s="44" t="str">
        <f ca="1">IF(Z89="NO",IF(AA89&lt;=Simulation!$K$9,D89,E89),"")</f>
        <v/>
      </c>
      <c r="AD89" s="44" t="str">
        <f t="shared" ca="1" si="95"/>
        <v/>
      </c>
      <c r="AE89" s="6" t="str">
        <f t="shared" ca="1" si="96"/>
        <v/>
      </c>
      <c r="AF89" s="44" t="str">
        <f t="shared" ca="1" si="97"/>
        <v/>
      </c>
      <c r="AH89" s="44" t="str">
        <f t="shared" ca="1" si="77"/>
        <v/>
      </c>
      <c r="AI89" s="44" t="str">
        <f t="shared" ca="1" si="77"/>
        <v/>
      </c>
      <c r="AJ89" s="44" t="str">
        <f t="shared" ca="1" si="77"/>
        <v/>
      </c>
      <c r="AL89" s="44" t="str">
        <f ca="1">IF(AL88&lt;&gt;"",IF(AND(AL88&lt;60*Simulation!$K$8, AL88+AM89&lt;60*Simulation!$K$8),AL88+AM89,""),"")</f>
        <v/>
      </c>
      <c r="AM89" s="44" t="str">
        <f ca="1">IF(AL88&lt;&gt;"",IF(AND(BL88&lt;&gt;"", AN88=BL88),RANDBETWEEN(Simulation!$N$6,Simulation!$P$6),RANDBETWEEN(Simulation!$N$5,Simulation!$P$5)),"")</f>
        <v/>
      </c>
      <c r="AN89" s="44" t="str">
        <f t="shared" ca="1" si="141"/>
        <v/>
      </c>
      <c r="AO89" s="44" t="str">
        <f t="shared" ca="1" si="98"/>
        <v/>
      </c>
      <c r="AP89" s="27" t="str">
        <f t="shared" ca="1" si="78"/>
        <v/>
      </c>
      <c r="AQ89" s="44" t="str">
        <f t="shared" ca="1" si="99"/>
        <v/>
      </c>
      <c r="AR89" s="44" t="str">
        <f ca="1">IF(AL89&lt;&gt;"",VLOOKUP(AQ89,'Players Stats'!$C$88:$D$127,2),"")</f>
        <v/>
      </c>
      <c r="AS89" s="44" t="str">
        <f ca="1">IF(AL89&lt;&gt;"",VLOOKUP(AQ89,'Players Stats'!$C$88:$E$127,3),"")</f>
        <v/>
      </c>
      <c r="AT89" s="27" t="str">
        <f t="shared" ca="1" si="100"/>
        <v/>
      </c>
      <c r="AU89" s="44" t="str">
        <f ca="1">IF(AL89&lt;&gt;"",VLOOKUP(Final!AQ89-5*(Final!AN89-1),'Players Stats'!$B$136:$J$140,1+AO89),"")</f>
        <v/>
      </c>
      <c r="AV89" s="44" t="str">
        <f t="shared" ca="1" si="142"/>
        <v/>
      </c>
      <c r="AW89" s="27" t="str">
        <f t="shared" ca="1" si="101"/>
        <v/>
      </c>
      <c r="AX89" s="44" t="str">
        <f ca="1">IF(AL89&lt;&gt;"",IF(AV89="NO",VLOOKUP(AQ89,'Players Stats'!$C$88:$I$127,7),""),"")</f>
        <v/>
      </c>
      <c r="AY89" s="44" t="str">
        <f t="shared" ca="1" si="143"/>
        <v/>
      </c>
      <c r="AZ89" s="27" t="str">
        <f t="shared" ca="1" si="102"/>
        <v/>
      </c>
      <c r="BA89" s="44" t="str">
        <f ca="1">IF(AV89="NO",VLOOKUP(AQ89,'Players Stats'!$C$88:$H$127,7-Final!AY89),"")</f>
        <v/>
      </c>
      <c r="BB89" s="44" t="str">
        <f t="shared" ca="1" si="144"/>
        <v/>
      </c>
      <c r="BC89" s="27" t="str">
        <f t="shared" ca="1" si="103"/>
        <v/>
      </c>
      <c r="BD89" s="44" t="str">
        <f ca="1">IF(BC89="","",IF(BC89&lt;=VLOOKUP(AQ89,'Players Stats'!$C$88:$L$127,10),"YES","NO"))</f>
        <v/>
      </c>
      <c r="BE89" s="27" t="str">
        <f t="shared" ca="1" si="104"/>
        <v/>
      </c>
      <c r="BF89" s="44" t="str">
        <f ca="1">IF(BD89="YES",IF(BE89&lt;=VLOOKUP(AQ89,'Players Stats'!$C$88:$H$127,6),1,0),"")</f>
        <v/>
      </c>
      <c r="BG89" s="27" t="str">
        <f t="shared" ca="1" si="105"/>
        <v/>
      </c>
      <c r="BH89" s="44" t="str">
        <f ca="1">IF(AND(BD89="YES",BG89&lt;&gt;""),IF(BG89&lt;=VLOOKUP(AQ89,'Players Stats'!$C$88:$H$127,6),1,0),"")</f>
        <v/>
      </c>
      <c r="BI89" s="27" t="str">
        <f t="shared" ca="1" si="106"/>
        <v/>
      </c>
      <c r="BJ89" s="44" t="str">
        <f ca="1">IF(BI89="","",IF(BI89&lt;=Simulation!$K$7,"YES","NO"))</f>
        <v/>
      </c>
      <c r="BK89" s="27" t="str">
        <f t="shared" ca="1" si="107"/>
        <v/>
      </c>
      <c r="BL89" s="44" t="str">
        <f ca="1">IF(BJ89="NO",IF(BK89&lt;=Simulation!$K$9,AN89,AO89),"")</f>
        <v/>
      </c>
      <c r="BN89" s="44" t="str">
        <f t="shared" ca="1" si="108"/>
        <v/>
      </c>
      <c r="BO89" s="6" t="str">
        <f t="shared" ca="1" si="109"/>
        <v/>
      </c>
      <c r="BP89" s="44" t="str">
        <f t="shared" ca="1" si="110"/>
        <v/>
      </c>
      <c r="BR89" s="44" t="str">
        <f t="shared" ca="1" si="81"/>
        <v/>
      </c>
      <c r="BS89" s="44" t="str">
        <f t="shared" ca="1" si="81"/>
        <v/>
      </c>
      <c r="BT89" s="44" t="str">
        <f t="shared" ca="1" si="81"/>
        <v/>
      </c>
      <c r="BU89" s="44"/>
      <c r="BV89" s="44" t="str">
        <f ca="1">IF(BV88&lt;&gt;"",IF(AND(BV88&lt;60*Simulation!$K$8, BV88+BW89&lt;60*Simulation!$K$8),BV88+BW89,""),"")</f>
        <v/>
      </c>
      <c r="BW89" s="44" t="str">
        <f ca="1">IF(BV88&lt;&gt;"",IF(AND(CV88&lt;&gt;"", BX88=CV88),RANDBETWEEN(Simulation!$N$6,Simulation!$P$6),RANDBETWEEN(Simulation!$N$5,Simulation!$P$5)),"")</f>
        <v/>
      </c>
      <c r="BX89" s="44" t="str">
        <f t="shared" ca="1" si="145"/>
        <v/>
      </c>
      <c r="BY89" s="44" t="str">
        <f t="shared" ca="1" si="111"/>
        <v/>
      </c>
      <c r="BZ89" s="27" t="str">
        <f t="shared" ca="1" si="79"/>
        <v/>
      </c>
      <c r="CA89" s="44" t="str">
        <f t="shared" ca="1" si="112"/>
        <v/>
      </c>
      <c r="CB89" s="44" t="str">
        <f ca="1">IF(BV89&lt;&gt;"",VLOOKUP(CA89,'Players Stats'!$C$88:$D$127,2),"")</f>
        <v/>
      </c>
      <c r="CC89" s="44" t="str">
        <f ca="1">IF(BV89&lt;&gt;"",VLOOKUP(CA89,'Players Stats'!$C$88:$E$127,3),"")</f>
        <v/>
      </c>
      <c r="CD89" s="27" t="str">
        <f t="shared" ca="1" si="113"/>
        <v/>
      </c>
      <c r="CE89" s="44" t="str">
        <f ca="1">IF(BV89&lt;&gt;"",VLOOKUP(Final!CA89-5*(Final!BX89-1),'Players Stats'!$B$136:$J$140,1+BY89),"")</f>
        <v/>
      </c>
      <c r="CF89" s="44" t="str">
        <f t="shared" ca="1" si="146"/>
        <v/>
      </c>
      <c r="CG89" s="27" t="str">
        <f t="shared" ca="1" si="114"/>
        <v/>
      </c>
      <c r="CH89" s="44" t="str">
        <f ca="1">IF(BV89&lt;&gt;"",IF(CF89="NO",VLOOKUP(CA89,'Players Stats'!$C$88:$I$127,7),""),"")</f>
        <v/>
      </c>
      <c r="CI89" s="44" t="str">
        <f t="shared" ca="1" si="147"/>
        <v/>
      </c>
      <c r="CJ89" s="27" t="str">
        <f t="shared" ca="1" si="115"/>
        <v/>
      </c>
      <c r="CK89" s="44" t="str">
        <f ca="1">IF(CF89="NO",VLOOKUP(CA89,'Players Stats'!$C$88:$H$127,7-Final!CI89),"")</f>
        <v/>
      </c>
      <c r="CL89" s="44" t="str">
        <f t="shared" ca="1" si="148"/>
        <v/>
      </c>
      <c r="CM89" s="27" t="str">
        <f t="shared" ca="1" si="116"/>
        <v/>
      </c>
      <c r="CN89" s="44" t="str">
        <f ca="1">IF(CM89="","",IF(CM89&lt;=VLOOKUP(CA89,'Players Stats'!$C$88:$L$127,10),"YES","NO"))</f>
        <v/>
      </c>
      <c r="CO89" s="27" t="str">
        <f t="shared" ca="1" si="117"/>
        <v/>
      </c>
      <c r="CP89" s="44" t="str">
        <f ca="1">IF(CN89="YES",IF(CO89&lt;=VLOOKUP(CA89,'Players Stats'!$C$88:$H$127,6),1,0),"")</f>
        <v/>
      </c>
      <c r="CQ89" s="27" t="str">
        <f t="shared" ca="1" si="118"/>
        <v/>
      </c>
      <c r="CR89" s="44" t="str">
        <f ca="1">IF(AND(CN89="YES",CQ89&lt;&gt;""),IF(CQ89&lt;=VLOOKUP(CA89,'Players Stats'!$C$88:$H$127,6),1,0),"")</f>
        <v/>
      </c>
      <c r="CS89" s="27" t="str">
        <f t="shared" ca="1" si="119"/>
        <v/>
      </c>
      <c r="CT89" s="44" t="str">
        <f ca="1">IF(CS89="","",IF(CS89&lt;=Simulation!$K$7,"YES","NO"))</f>
        <v/>
      </c>
      <c r="CU89" s="27" t="str">
        <f t="shared" ca="1" si="120"/>
        <v/>
      </c>
      <c r="CV89" s="44" t="str">
        <f ca="1">IF(CT89="NO",IF(CU89&lt;=Simulation!$K$9,BX89,BY89),"")</f>
        <v/>
      </c>
      <c r="CX89" s="44" t="str">
        <f t="shared" ca="1" si="121"/>
        <v/>
      </c>
      <c r="CY89" s="6" t="str">
        <f t="shared" ca="1" si="122"/>
        <v/>
      </c>
      <c r="CZ89" s="44" t="str">
        <f t="shared" ca="1" si="123"/>
        <v/>
      </c>
      <c r="DB89" s="44" t="str">
        <f t="shared" ca="1" si="82"/>
        <v/>
      </c>
      <c r="DC89" s="44" t="str">
        <f t="shared" ca="1" si="82"/>
        <v/>
      </c>
      <c r="DD89" s="44" t="str">
        <f t="shared" ca="1" si="82"/>
        <v/>
      </c>
      <c r="DE89" s="44"/>
      <c r="DF89" s="44" t="str">
        <f ca="1">IF(DF88&lt;&gt;"",IF(AND(DF88&lt;60*Simulation!$K$8, DF88+DG89&lt;60*Simulation!$K$8),DF88+DG89,""),"")</f>
        <v/>
      </c>
      <c r="DG89" s="44" t="str">
        <f ca="1">IF(DF88&lt;&gt;"",IF(AND(EF88&lt;&gt;"", DH88=EF88),RANDBETWEEN(Simulation!$N$6,Simulation!$P$6),RANDBETWEEN(Simulation!$N$5,Simulation!$P$5)),"")</f>
        <v/>
      </c>
      <c r="DH89" s="44" t="str">
        <f t="shared" ca="1" si="149"/>
        <v/>
      </c>
      <c r="DI89" s="44" t="str">
        <f t="shared" ca="1" si="124"/>
        <v/>
      </c>
      <c r="DJ89" s="27" t="str">
        <f t="shared" ca="1" si="80"/>
        <v/>
      </c>
      <c r="DK89" s="44" t="str">
        <f t="shared" ca="1" si="125"/>
        <v/>
      </c>
      <c r="DL89" s="44" t="str">
        <f ca="1">IF(DF89&lt;&gt;"",VLOOKUP(DK89,'Players Stats'!$C$88:$D$127,2),"")</f>
        <v/>
      </c>
      <c r="DM89" s="44" t="str">
        <f ca="1">IF(DF89&lt;&gt;"",VLOOKUP(DK89,'Players Stats'!$C$88:$E$127,3),"")</f>
        <v/>
      </c>
      <c r="DN89" s="27" t="str">
        <f t="shared" ca="1" si="126"/>
        <v/>
      </c>
      <c r="DO89" s="44" t="str">
        <f ca="1">IF(DF89&lt;&gt;"",VLOOKUP(Final!DK89-5*(Final!DH89-1),'Players Stats'!$B$136:$J$140,1+DI89),"")</f>
        <v/>
      </c>
      <c r="DP89" s="44" t="str">
        <f t="shared" ca="1" si="150"/>
        <v/>
      </c>
      <c r="DQ89" s="27" t="str">
        <f t="shared" ca="1" si="127"/>
        <v/>
      </c>
      <c r="DR89" s="44" t="str">
        <f ca="1">IF(DF89&lt;&gt;"",IF(DP89="NO",VLOOKUP(DK89,'Players Stats'!$C$88:$I$127,7),""),"")</f>
        <v/>
      </c>
      <c r="DS89" s="44" t="str">
        <f t="shared" ca="1" si="151"/>
        <v/>
      </c>
      <c r="DT89" s="27" t="str">
        <f t="shared" ca="1" si="128"/>
        <v/>
      </c>
      <c r="DU89" s="44" t="str">
        <f ca="1">IF(DP89="NO",VLOOKUP(DK89,'Players Stats'!$C$88:$H$127,7-Final!DS89),"")</f>
        <v/>
      </c>
      <c r="DV89" s="44" t="str">
        <f t="shared" ca="1" si="152"/>
        <v/>
      </c>
      <c r="DW89" s="27" t="str">
        <f t="shared" ca="1" si="129"/>
        <v/>
      </c>
      <c r="DX89" s="44" t="str">
        <f ca="1">IF(DW89="","",IF(DW89&lt;=VLOOKUP(DK89,'Players Stats'!$C$88:$L$127,10),"YES","NO"))</f>
        <v/>
      </c>
      <c r="DY89" s="27" t="str">
        <f t="shared" ca="1" si="130"/>
        <v/>
      </c>
      <c r="DZ89" s="44" t="str">
        <f ca="1">IF(DX89="YES",IF(DY89&lt;=VLOOKUP(DK89,'Players Stats'!$C$88:$H$127,6),1,0),"")</f>
        <v/>
      </c>
      <c r="EA89" s="27" t="str">
        <f t="shared" ca="1" si="131"/>
        <v/>
      </c>
      <c r="EB89" s="44" t="str">
        <f ca="1">IF(AND(DX89="YES",EA89&lt;&gt;""),IF(EA89&lt;=VLOOKUP(DK89,'Players Stats'!$C$88:$H$127,6),1,0),"")</f>
        <v/>
      </c>
      <c r="EC89" s="27" t="str">
        <f t="shared" ca="1" si="132"/>
        <v/>
      </c>
      <c r="ED89" s="44" t="str">
        <f ca="1">IF(EC89="","",IF(EC89&lt;=Simulation!$K$7,"YES","NO"))</f>
        <v/>
      </c>
      <c r="EE89" s="27" t="str">
        <f t="shared" ca="1" si="133"/>
        <v/>
      </c>
      <c r="EF89" s="44" t="str">
        <f ca="1">IF(ED89="NO",IF(EE89&lt;=Simulation!$K$9,DH89,DI89),"")</f>
        <v/>
      </c>
      <c r="EH89" s="44" t="str">
        <f t="shared" ca="1" si="134"/>
        <v/>
      </c>
      <c r="EI89" s="6" t="str">
        <f t="shared" ca="1" si="135"/>
        <v/>
      </c>
      <c r="EJ89" s="44" t="str">
        <f t="shared" ca="1" si="136"/>
        <v/>
      </c>
      <c r="EL89" s="44" t="str">
        <f t="shared" ca="1" si="83"/>
        <v/>
      </c>
      <c r="EM89" s="44" t="str">
        <f t="shared" ca="1" si="83"/>
        <v/>
      </c>
      <c r="EN89" s="44" t="str">
        <f t="shared" ca="1" si="83"/>
        <v/>
      </c>
    </row>
    <row r="90" spans="2:144">
      <c r="B90" s="44" t="str">
        <f ca="1">IF(B89&lt;&gt;"",IF(AND(B89&lt;60*Simulation!$K$8, B89+C90&lt;60*Simulation!$K$8),B89+C90,""),"")</f>
        <v/>
      </c>
      <c r="C90" s="44" t="str">
        <f ca="1">IF(B89&lt;&gt;"",IF(AND(AB89&lt;&gt;"", D89=AB89),RANDBETWEEN(Simulation!$N$6,Simulation!$P$6),RANDBETWEEN(Simulation!$N$5,Simulation!$P$5)),"")</f>
        <v/>
      </c>
      <c r="D90" s="44" t="str">
        <f t="shared" ca="1" si="137"/>
        <v/>
      </c>
      <c r="E90" s="44" t="str">
        <f t="shared" ca="1" si="84"/>
        <v/>
      </c>
      <c r="F90" s="27" t="str">
        <f t="shared" ca="1" si="85"/>
        <v/>
      </c>
      <c r="G90" s="44" t="str">
        <f t="shared" ca="1" si="86"/>
        <v/>
      </c>
      <c r="H90" s="44" t="str">
        <f ca="1">IF(B90&lt;&gt;"",VLOOKUP(G90,'Players Stats'!$C$88:$D$127,2),"")</f>
        <v/>
      </c>
      <c r="I90" s="44" t="str">
        <f ca="1">IF(B90&lt;&gt;"",VLOOKUP(G90,'Players Stats'!$C$88:$E$127,3),"")</f>
        <v/>
      </c>
      <c r="J90" s="27" t="str">
        <f t="shared" ca="1" si="87"/>
        <v/>
      </c>
      <c r="K90" s="44" t="str">
        <f ca="1">IF(B90&lt;&gt;"",VLOOKUP(Final!G90-5*(Final!D90-1),'Players Stats'!$B$136:$J$140,1+E90),"")</f>
        <v/>
      </c>
      <c r="L90" s="44" t="str">
        <f t="shared" ca="1" si="138"/>
        <v/>
      </c>
      <c r="M90" s="27" t="str">
        <f t="shared" ca="1" si="88"/>
        <v/>
      </c>
      <c r="N90" s="44" t="str">
        <f ca="1">IF(B90&lt;&gt;"",IF(L90="NO",VLOOKUP(G90,'Players Stats'!$C$88:$I$127,7),""),"")</f>
        <v/>
      </c>
      <c r="O90" s="44" t="str">
        <f t="shared" ca="1" si="139"/>
        <v/>
      </c>
      <c r="P90" s="27" t="str">
        <f t="shared" ca="1" si="89"/>
        <v/>
      </c>
      <c r="Q90" s="44" t="str">
        <f ca="1">IF(L90="NO",VLOOKUP(G90,'Players Stats'!$C$88:$H$127,7-Final!O90),"")</f>
        <v/>
      </c>
      <c r="R90" s="44" t="str">
        <f t="shared" ca="1" si="140"/>
        <v/>
      </c>
      <c r="S90" s="27" t="str">
        <f t="shared" ca="1" si="90"/>
        <v/>
      </c>
      <c r="T90" s="44" t="str">
        <f ca="1">IF(S90="","",IF(S90&lt;=VLOOKUP(G90,'Players Stats'!$C$88:$L$127,10),"YES","NO"))</f>
        <v/>
      </c>
      <c r="U90" s="27" t="str">
        <f t="shared" ca="1" si="91"/>
        <v/>
      </c>
      <c r="V90" s="44" t="str">
        <f ca="1">IF(T90="YES",IF(U90&lt;=VLOOKUP(G90,'Players Stats'!$C$88:$H$127,6),1,0),"")</f>
        <v/>
      </c>
      <c r="W90" s="27" t="str">
        <f t="shared" ca="1" si="92"/>
        <v/>
      </c>
      <c r="X90" s="44" t="str">
        <f ca="1">IF(AND(T90="YES",W90&lt;&gt;""),IF(W90&lt;=VLOOKUP(G90,'Players Stats'!$C$88:$H$127,6),1,0),"")</f>
        <v/>
      </c>
      <c r="Y90" s="27" t="str">
        <f t="shared" ca="1" si="93"/>
        <v/>
      </c>
      <c r="Z90" s="44" t="str">
        <f ca="1">IF(Y90="","",IF(Y90&lt;=Simulation!$K$7,"YES","NO"))</f>
        <v/>
      </c>
      <c r="AA90" s="27" t="str">
        <f t="shared" ca="1" si="94"/>
        <v/>
      </c>
      <c r="AB90" s="44" t="str">
        <f ca="1">IF(Z90="NO",IF(AA90&lt;=Simulation!$K$9,D90,E90),"")</f>
        <v/>
      </c>
      <c r="AD90" s="44" t="str">
        <f t="shared" ca="1" si="95"/>
        <v/>
      </c>
      <c r="AE90" s="6" t="str">
        <f t="shared" ca="1" si="96"/>
        <v/>
      </c>
      <c r="AF90" s="44" t="str">
        <f t="shared" ca="1" si="97"/>
        <v/>
      </c>
      <c r="AH90" s="44" t="str">
        <f t="shared" ca="1" si="77"/>
        <v/>
      </c>
      <c r="AI90" s="44" t="str">
        <f t="shared" ca="1" si="77"/>
        <v/>
      </c>
      <c r="AJ90" s="44" t="str">
        <f t="shared" ca="1" si="77"/>
        <v/>
      </c>
      <c r="AL90" s="44" t="str">
        <f ca="1">IF(AL89&lt;&gt;"",IF(AND(AL89&lt;60*Simulation!$K$8, AL89+AM90&lt;60*Simulation!$K$8),AL89+AM90,""),"")</f>
        <v/>
      </c>
      <c r="AM90" s="44" t="str">
        <f ca="1">IF(AL89&lt;&gt;"",IF(AND(BL89&lt;&gt;"", AN89=BL89),RANDBETWEEN(Simulation!$N$6,Simulation!$P$6),RANDBETWEEN(Simulation!$N$5,Simulation!$P$5)),"")</f>
        <v/>
      </c>
      <c r="AN90" s="44" t="str">
        <f t="shared" ca="1" si="141"/>
        <v/>
      </c>
      <c r="AO90" s="44" t="str">
        <f t="shared" ca="1" si="98"/>
        <v/>
      </c>
      <c r="AP90" s="27" t="str">
        <f t="shared" ca="1" si="78"/>
        <v/>
      </c>
      <c r="AQ90" s="44" t="str">
        <f t="shared" ca="1" si="99"/>
        <v/>
      </c>
      <c r="AR90" s="44" t="str">
        <f ca="1">IF(AL90&lt;&gt;"",VLOOKUP(AQ90,'Players Stats'!$C$88:$D$127,2),"")</f>
        <v/>
      </c>
      <c r="AS90" s="44" t="str">
        <f ca="1">IF(AL90&lt;&gt;"",VLOOKUP(AQ90,'Players Stats'!$C$88:$E$127,3),"")</f>
        <v/>
      </c>
      <c r="AT90" s="27" t="str">
        <f t="shared" ca="1" si="100"/>
        <v/>
      </c>
      <c r="AU90" s="44" t="str">
        <f ca="1">IF(AL90&lt;&gt;"",VLOOKUP(Final!AQ90-5*(Final!AN90-1),'Players Stats'!$B$136:$J$140,1+AO90),"")</f>
        <v/>
      </c>
      <c r="AV90" s="44" t="str">
        <f t="shared" ca="1" si="142"/>
        <v/>
      </c>
      <c r="AW90" s="27" t="str">
        <f t="shared" ca="1" si="101"/>
        <v/>
      </c>
      <c r="AX90" s="44" t="str">
        <f ca="1">IF(AL90&lt;&gt;"",IF(AV90="NO",VLOOKUP(AQ90,'Players Stats'!$C$88:$I$127,7),""),"")</f>
        <v/>
      </c>
      <c r="AY90" s="44" t="str">
        <f t="shared" ca="1" si="143"/>
        <v/>
      </c>
      <c r="AZ90" s="27" t="str">
        <f t="shared" ca="1" si="102"/>
        <v/>
      </c>
      <c r="BA90" s="44" t="str">
        <f ca="1">IF(AV90="NO",VLOOKUP(AQ90,'Players Stats'!$C$88:$H$127,7-Final!AY90),"")</f>
        <v/>
      </c>
      <c r="BB90" s="44" t="str">
        <f t="shared" ca="1" si="144"/>
        <v/>
      </c>
      <c r="BC90" s="27" t="str">
        <f t="shared" ca="1" si="103"/>
        <v/>
      </c>
      <c r="BD90" s="44" t="str">
        <f ca="1">IF(BC90="","",IF(BC90&lt;=VLOOKUP(AQ90,'Players Stats'!$C$88:$L$127,10),"YES","NO"))</f>
        <v/>
      </c>
      <c r="BE90" s="27" t="str">
        <f t="shared" ca="1" si="104"/>
        <v/>
      </c>
      <c r="BF90" s="44" t="str">
        <f ca="1">IF(BD90="YES",IF(BE90&lt;=VLOOKUP(AQ90,'Players Stats'!$C$88:$H$127,6),1,0),"")</f>
        <v/>
      </c>
      <c r="BG90" s="27" t="str">
        <f t="shared" ca="1" si="105"/>
        <v/>
      </c>
      <c r="BH90" s="44" t="str">
        <f ca="1">IF(AND(BD90="YES",BG90&lt;&gt;""),IF(BG90&lt;=VLOOKUP(AQ90,'Players Stats'!$C$88:$H$127,6),1,0),"")</f>
        <v/>
      </c>
      <c r="BI90" s="27" t="str">
        <f t="shared" ca="1" si="106"/>
        <v/>
      </c>
      <c r="BJ90" s="44" t="str">
        <f ca="1">IF(BI90="","",IF(BI90&lt;=Simulation!$K$7,"YES","NO"))</f>
        <v/>
      </c>
      <c r="BK90" s="27" t="str">
        <f t="shared" ca="1" si="107"/>
        <v/>
      </c>
      <c r="BL90" s="44" t="str">
        <f ca="1">IF(BJ90="NO",IF(BK90&lt;=Simulation!$K$9,AN90,AO90),"")</f>
        <v/>
      </c>
      <c r="BN90" s="44" t="str">
        <f t="shared" ca="1" si="108"/>
        <v/>
      </c>
      <c r="BO90" s="6" t="str">
        <f t="shared" ca="1" si="109"/>
        <v/>
      </c>
      <c r="BP90" s="44" t="str">
        <f t="shared" ca="1" si="110"/>
        <v/>
      </c>
      <c r="BR90" s="44" t="str">
        <f t="shared" ca="1" si="81"/>
        <v/>
      </c>
      <c r="BS90" s="44" t="str">
        <f t="shared" ca="1" si="81"/>
        <v/>
      </c>
      <c r="BT90" s="44" t="str">
        <f t="shared" ca="1" si="81"/>
        <v/>
      </c>
      <c r="BU90" s="44"/>
      <c r="BV90" s="44" t="str">
        <f ca="1">IF(BV89&lt;&gt;"",IF(AND(BV89&lt;60*Simulation!$K$8, BV89+BW90&lt;60*Simulation!$K$8),BV89+BW90,""),"")</f>
        <v/>
      </c>
      <c r="BW90" s="44" t="str">
        <f ca="1">IF(BV89&lt;&gt;"",IF(AND(CV89&lt;&gt;"", BX89=CV89),RANDBETWEEN(Simulation!$N$6,Simulation!$P$6),RANDBETWEEN(Simulation!$N$5,Simulation!$P$5)),"")</f>
        <v/>
      </c>
      <c r="BX90" s="44" t="str">
        <f t="shared" ca="1" si="145"/>
        <v/>
      </c>
      <c r="BY90" s="44" t="str">
        <f t="shared" ca="1" si="111"/>
        <v/>
      </c>
      <c r="BZ90" s="27" t="str">
        <f t="shared" ca="1" si="79"/>
        <v/>
      </c>
      <c r="CA90" s="44" t="str">
        <f t="shared" ca="1" si="112"/>
        <v/>
      </c>
      <c r="CB90" s="44" t="str">
        <f ca="1">IF(BV90&lt;&gt;"",VLOOKUP(CA90,'Players Stats'!$C$88:$D$127,2),"")</f>
        <v/>
      </c>
      <c r="CC90" s="44" t="str">
        <f ca="1">IF(BV90&lt;&gt;"",VLOOKUP(CA90,'Players Stats'!$C$88:$E$127,3),"")</f>
        <v/>
      </c>
      <c r="CD90" s="27" t="str">
        <f t="shared" ca="1" si="113"/>
        <v/>
      </c>
      <c r="CE90" s="44" t="str">
        <f ca="1">IF(BV90&lt;&gt;"",VLOOKUP(Final!CA90-5*(Final!BX90-1),'Players Stats'!$B$136:$J$140,1+BY90),"")</f>
        <v/>
      </c>
      <c r="CF90" s="44" t="str">
        <f t="shared" ca="1" si="146"/>
        <v/>
      </c>
      <c r="CG90" s="27" t="str">
        <f t="shared" ca="1" si="114"/>
        <v/>
      </c>
      <c r="CH90" s="44" t="str">
        <f ca="1">IF(BV90&lt;&gt;"",IF(CF90="NO",VLOOKUP(CA90,'Players Stats'!$C$88:$I$127,7),""),"")</f>
        <v/>
      </c>
      <c r="CI90" s="44" t="str">
        <f t="shared" ca="1" si="147"/>
        <v/>
      </c>
      <c r="CJ90" s="27" t="str">
        <f t="shared" ca="1" si="115"/>
        <v/>
      </c>
      <c r="CK90" s="44" t="str">
        <f ca="1">IF(CF90="NO",VLOOKUP(CA90,'Players Stats'!$C$88:$H$127,7-Final!CI90),"")</f>
        <v/>
      </c>
      <c r="CL90" s="44" t="str">
        <f t="shared" ca="1" si="148"/>
        <v/>
      </c>
      <c r="CM90" s="27" t="str">
        <f t="shared" ca="1" si="116"/>
        <v/>
      </c>
      <c r="CN90" s="44" t="str">
        <f ca="1">IF(CM90="","",IF(CM90&lt;=VLOOKUP(CA90,'Players Stats'!$C$88:$L$127,10),"YES","NO"))</f>
        <v/>
      </c>
      <c r="CO90" s="27" t="str">
        <f t="shared" ca="1" si="117"/>
        <v/>
      </c>
      <c r="CP90" s="44" t="str">
        <f ca="1">IF(CN90="YES",IF(CO90&lt;=VLOOKUP(CA90,'Players Stats'!$C$88:$H$127,6),1,0),"")</f>
        <v/>
      </c>
      <c r="CQ90" s="27" t="str">
        <f t="shared" ca="1" si="118"/>
        <v/>
      </c>
      <c r="CR90" s="44" t="str">
        <f ca="1">IF(AND(CN90="YES",CQ90&lt;&gt;""),IF(CQ90&lt;=VLOOKUP(CA90,'Players Stats'!$C$88:$H$127,6),1,0),"")</f>
        <v/>
      </c>
      <c r="CS90" s="27" t="str">
        <f t="shared" ca="1" si="119"/>
        <v/>
      </c>
      <c r="CT90" s="44" t="str">
        <f ca="1">IF(CS90="","",IF(CS90&lt;=Simulation!$K$7,"YES","NO"))</f>
        <v/>
      </c>
      <c r="CU90" s="27" t="str">
        <f t="shared" ca="1" si="120"/>
        <v/>
      </c>
      <c r="CV90" s="44" t="str">
        <f ca="1">IF(CT90="NO",IF(CU90&lt;=Simulation!$K$9,BX90,BY90),"")</f>
        <v/>
      </c>
      <c r="CX90" s="44" t="str">
        <f t="shared" ca="1" si="121"/>
        <v/>
      </c>
      <c r="CY90" s="6" t="str">
        <f t="shared" ca="1" si="122"/>
        <v/>
      </c>
      <c r="CZ90" s="44" t="str">
        <f t="shared" ca="1" si="123"/>
        <v/>
      </c>
      <c r="DB90" s="44" t="str">
        <f t="shared" ca="1" si="82"/>
        <v/>
      </c>
      <c r="DC90" s="44" t="str">
        <f t="shared" ca="1" si="82"/>
        <v/>
      </c>
      <c r="DD90" s="44" t="str">
        <f t="shared" ca="1" si="82"/>
        <v/>
      </c>
      <c r="DE90" s="44"/>
      <c r="DF90" s="44" t="str">
        <f ca="1">IF(DF89&lt;&gt;"",IF(AND(DF89&lt;60*Simulation!$K$8, DF89+DG90&lt;60*Simulation!$K$8),DF89+DG90,""),"")</f>
        <v/>
      </c>
      <c r="DG90" s="44" t="str">
        <f ca="1">IF(DF89&lt;&gt;"",IF(AND(EF89&lt;&gt;"", DH89=EF89),RANDBETWEEN(Simulation!$N$6,Simulation!$P$6),RANDBETWEEN(Simulation!$N$5,Simulation!$P$5)),"")</f>
        <v/>
      </c>
      <c r="DH90" s="44" t="str">
        <f t="shared" ca="1" si="149"/>
        <v/>
      </c>
      <c r="DI90" s="44" t="str">
        <f t="shared" ca="1" si="124"/>
        <v/>
      </c>
      <c r="DJ90" s="27" t="str">
        <f t="shared" ca="1" si="80"/>
        <v/>
      </c>
      <c r="DK90" s="44" t="str">
        <f t="shared" ca="1" si="125"/>
        <v/>
      </c>
      <c r="DL90" s="44" t="str">
        <f ca="1">IF(DF90&lt;&gt;"",VLOOKUP(DK90,'Players Stats'!$C$88:$D$127,2),"")</f>
        <v/>
      </c>
      <c r="DM90" s="44" t="str">
        <f ca="1">IF(DF90&lt;&gt;"",VLOOKUP(DK90,'Players Stats'!$C$88:$E$127,3),"")</f>
        <v/>
      </c>
      <c r="DN90" s="27" t="str">
        <f t="shared" ca="1" si="126"/>
        <v/>
      </c>
      <c r="DO90" s="44" t="str">
        <f ca="1">IF(DF90&lt;&gt;"",VLOOKUP(Final!DK90-5*(Final!DH90-1),'Players Stats'!$B$136:$J$140,1+DI90),"")</f>
        <v/>
      </c>
      <c r="DP90" s="44" t="str">
        <f t="shared" ca="1" si="150"/>
        <v/>
      </c>
      <c r="DQ90" s="27" t="str">
        <f t="shared" ca="1" si="127"/>
        <v/>
      </c>
      <c r="DR90" s="44" t="str">
        <f ca="1">IF(DF90&lt;&gt;"",IF(DP90="NO",VLOOKUP(DK90,'Players Stats'!$C$88:$I$127,7),""),"")</f>
        <v/>
      </c>
      <c r="DS90" s="44" t="str">
        <f t="shared" ca="1" si="151"/>
        <v/>
      </c>
      <c r="DT90" s="27" t="str">
        <f t="shared" ca="1" si="128"/>
        <v/>
      </c>
      <c r="DU90" s="44" t="str">
        <f ca="1">IF(DP90="NO",VLOOKUP(DK90,'Players Stats'!$C$88:$H$127,7-Final!DS90),"")</f>
        <v/>
      </c>
      <c r="DV90" s="44" t="str">
        <f t="shared" ca="1" si="152"/>
        <v/>
      </c>
      <c r="DW90" s="27" t="str">
        <f t="shared" ca="1" si="129"/>
        <v/>
      </c>
      <c r="DX90" s="44" t="str">
        <f ca="1">IF(DW90="","",IF(DW90&lt;=VLOOKUP(DK90,'Players Stats'!$C$88:$L$127,10),"YES","NO"))</f>
        <v/>
      </c>
      <c r="DY90" s="27" t="str">
        <f t="shared" ca="1" si="130"/>
        <v/>
      </c>
      <c r="DZ90" s="44" t="str">
        <f ca="1">IF(DX90="YES",IF(DY90&lt;=VLOOKUP(DK90,'Players Stats'!$C$88:$H$127,6),1,0),"")</f>
        <v/>
      </c>
      <c r="EA90" s="27" t="str">
        <f t="shared" ca="1" si="131"/>
        <v/>
      </c>
      <c r="EB90" s="44" t="str">
        <f ca="1">IF(AND(DX90="YES",EA90&lt;&gt;""),IF(EA90&lt;=VLOOKUP(DK90,'Players Stats'!$C$88:$H$127,6),1,0),"")</f>
        <v/>
      </c>
      <c r="EC90" s="27" t="str">
        <f t="shared" ca="1" si="132"/>
        <v/>
      </c>
      <c r="ED90" s="44" t="str">
        <f ca="1">IF(EC90="","",IF(EC90&lt;=Simulation!$K$7,"YES","NO"))</f>
        <v/>
      </c>
      <c r="EE90" s="27" t="str">
        <f t="shared" ca="1" si="133"/>
        <v/>
      </c>
      <c r="EF90" s="44" t="str">
        <f ca="1">IF(ED90="NO",IF(EE90&lt;=Simulation!$K$9,DH90,DI90),"")</f>
        <v/>
      </c>
      <c r="EH90" s="44" t="str">
        <f t="shared" ca="1" si="134"/>
        <v/>
      </c>
      <c r="EI90" s="6" t="str">
        <f t="shared" ca="1" si="135"/>
        <v/>
      </c>
      <c r="EJ90" s="44" t="str">
        <f t="shared" ca="1" si="136"/>
        <v/>
      </c>
      <c r="EL90" s="44" t="str">
        <f t="shared" ca="1" si="83"/>
        <v/>
      </c>
      <c r="EM90" s="44" t="str">
        <f t="shared" ca="1" si="83"/>
        <v/>
      </c>
      <c r="EN90" s="44" t="str">
        <f t="shared" ca="1" si="83"/>
        <v/>
      </c>
    </row>
    <row r="91" spans="2:144">
      <c r="B91" s="44" t="str">
        <f ca="1">IF(B90&lt;&gt;"",IF(AND(B90&lt;60*Simulation!$K$8, B90+C91&lt;60*Simulation!$K$8),B90+C91,""),"")</f>
        <v/>
      </c>
      <c r="C91" s="44" t="str">
        <f ca="1">IF(B90&lt;&gt;"",IF(AND(AB90&lt;&gt;"", D90=AB90),RANDBETWEEN(Simulation!$N$6,Simulation!$P$6),RANDBETWEEN(Simulation!$N$5,Simulation!$P$5)),"")</f>
        <v/>
      </c>
      <c r="D91" s="44" t="str">
        <f t="shared" ref="D91:D100" ca="1" si="153">IF(B91&lt;&gt;"",IF(AB90="",E90,AB90),"")</f>
        <v/>
      </c>
      <c r="E91" s="44" t="str">
        <f t="shared" ref="E91:E100" ca="1" si="154">IF(B91&lt;&gt;"",IF(D91=C$4,C$5,C$4),"")</f>
        <v/>
      </c>
      <c r="F91" s="27" t="str">
        <f t="shared" ref="F91:F100" ca="1" si="155">IF(B91&lt;&gt;"",RAND(),"")</f>
        <v/>
      </c>
      <c r="G91" s="44" t="str">
        <f t="shared" ref="G91:G100" ca="1" si="156">IF(B91&lt;&gt;"",INT(5*F91)+1+5*(D91-1),"")</f>
        <v/>
      </c>
      <c r="H91" s="44" t="str">
        <f ca="1">IF(B91&lt;&gt;"",VLOOKUP(G91,'Players Stats'!$C$88:$D$127,2),"")</f>
        <v/>
      </c>
      <c r="I91" s="44" t="str">
        <f ca="1">IF(B91&lt;&gt;"",VLOOKUP(G91,'Players Stats'!$C$88:$E$127,3),"")</f>
        <v/>
      </c>
      <c r="J91" s="27" t="str">
        <f t="shared" ref="J91:J100" ca="1" si="157">IF(B91&lt;&gt;"",RAND(),"")</f>
        <v/>
      </c>
      <c r="K91" s="44" t="str">
        <f ca="1">IF(B91&lt;&gt;"",VLOOKUP(Final!G91-5*(Final!D91-1),'Players Stats'!$B$136:$J$140,1+E91),"")</f>
        <v/>
      </c>
      <c r="L91" s="44" t="str">
        <f t="shared" ref="L91:L100" ca="1" si="158">IF(B91&lt;&gt;"",IF(J91&lt;=K91, "YES", "NO"),"")</f>
        <v/>
      </c>
      <c r="M91" s="27" t="str">
        <f t="shared" ref="M91:M100" ca="1" si="159">IF(B91&lt;&gt;"",IF(L91="NO",RAND(),""),"")</f>
        <v/>
      </c>
      <c r="N91" s="44" t="str">
        <f ca="1">IF(B91&lt;&gt;"",IF(L91="NO",VLOOKUP(G91,'Players Stats'!$C$88:$I$127,7),""),"")</f>
        <v/>
      </c>
      <c r="O91" s="44" t="str">
        <f t="shared" ref="O91:O100" ca="1" si="160">IF(B91&lt;&gt;"",IF(L91="NO",IF(M91&lt;=N91,3,2),""),"")</f>
        <v/>
      </c>
      <c r="P91" s="27" t="str">
        <f t="shared" ref="P91:P100" ca="1" si="161">IF(B91&lt;&gt;"",IF(L91="NO",RAND(),""),"")</f>
        <v/>
      </c>
      <c r="Q91" s="44" t="str">
        <f ca="1">IF(L91="NO",VLOOKUP(G91,'Players Stats'!$C$88:$H$127,7-Final!O91),"")</f>
        <v/>
      </c>
      <c r="R91" s="44" t="str">
        <f t="shared" ref="R91:R100" ca="1" si="162">IF(B91&lt;&gt;"",IF(L91="NO",IF(P91&lt;=Q91,O91,0),""),"")</f>
        <v/>
      </c>
      <c r="S91" s="27" t="str">
        <f t="shared" ref="S91:S100" ca="1" si="163">IF(R91="","",IF(O91=3,"",RAND()))</f>
        <v/>
      </c>
      <c r="T91" s="44" t="str">
        <f ca="1">IF(S91="","",IF(S91&lt;=VLOOKUP(G91,'Players Stats'!$C$88:$L$127,10),"YES","NO"))</f>
        <v/>
      </c>
      <c r="U91" s="27" t="str">
        <f t="shared" ref="U91:U100" ca="1" si="164">IF(T91="YES",RAND(),"")</f>
        <v/>
      </c>
      <c r="V91" s="44" t="str">
        <f ca="1">IF(T91="YES",IF(U91&lt;=VLOOKUP(G91,'Players Stats'!$C$88:$H$127,6),1,0),"")</f>
        <v/>
      </c>
      <c r="W91" s="27" t="str">
        <f t="shared" ref="W91:W100" ca="1" si="165">IF(AND(T91="YES",R91=0),RAND(),"")</f>
        <v/>
      </c>
      <c r="X91" s="44" t="str">
        <f ca="1">IF(AND(T91="YES",W91&lt;&gt;""),IF(W91&lt;=VLOOKUP(G91,'Players Stats'!$C$88:$H$127,6),1,0),"")</f>
        <v/>
      </c>
      <c r="Y91" s="27" t="str">
        <f t="shared" ref="Y91:Y100" ca="1" si="166">IF(AND(R91=0,T91="NO"),RAND(),"")</f>
        <v/>
      </c>
      <c r="Z91" s="44" t="str">
        <f ca="1">IF(Y91="","",IF(Y91&lt;=Simulation!$K$7,"YES","NO"))</f>
        <v/>
      </c>
      <c r="AA91" s="27" t="str">
        <f t="shared" ref="AA91:AA100" ca="1" si="167">IF(Z91="NO",RAND(),"")</f>
        <v/>
      </c>
      <c r="AB91" s="44" t="str">
        <f ca="1">IF(Z91="NO",IF(AA91&lt;=Simulation!$K$9,D91,E91),"")</f>
        <v/>
      </c>
      <c r="AD91" s="44" t="str">
        <f t="shared" ref="AD91:AD100" ca="1" si="168">IF(B91&lt;&gt;"",IF(D91=$C$4,IF(L91="YES",AD90,IF(T91="YES",IF(R91=0,AD90+R91+V91+X91,AD90+R91+V91),AD90+R91)),AD90),"")</f>
        <v/>
      </c>
      <c r="AE91" s="6" t="str">
        <f t="shared" ref="AE91:AE100" ca="1" si="169">IF(B91&lt;&gt;"","-","")</f>
        <v/>
      </c>
      <c r="AF91" s="44" t="str">
        <f t="shared" ref="AF91:AF100" ca="1" si="170">IF(B91&lt;&gt;"",IF(D91=$C$5,IF(L91="YES",AF90,IF(T91="YES",IF(R91=0,AF90+R91+V91+X91,AF90+R91+V91),AF90+R91)),AF90),"")</f>
        <v/>
      </c>
      <c r="AH91" s="44" t="str">
        <f t="shared" ref="AH91:AH100" ca="1" si="171">IF(AND(AD91&lt;&gt;"",AD92=""),AD91,"")</f>
        <v/>
      </c>
      <c r="AI91" s="44" t="str">
        <f t="shared" ref="AI91:AI100" ca="1" si="172">IF(AND(AE91&lt;&gt;"",AE92=""),AE91,"")</f>
        <v/>
      </c>
      <c r="AJ91" s="44" t="str">
        <f t="shared" ref="AJ91:AJ100" ca="1" si="173">IF(AND(AF91&lt;&gt;"",AF92=""),AF91,"")</f>
        <v/>
      </c>
      <c r="AL91" s="44" t="str">
        <f ca="1">IF(AL90&lt;&gt;"",IF(AND(AL90&lt;60*Simulation!$K$8, AL90+AM91&lt;60*Simulation!$K$8),AL90+AM91,""),"")</f>
        <v/>
      </c>
      <c r="AM91" s="44" t="str">
        <f ca="1">IF(AL90&lt;&gt;"",IF(AND(BL90&lt;&gt;"", AN90=BL90),RANDBETWEEN(Simulation!$N$6,Simulation!$P$6),RANDBETWEEN(Simulation!$N$5,Simulation!$P$5)),"")</f>
        <v/>
      </c>
      <c r="AN91" s="44" t="str">
        <f t="shared" ref="AN91:AN100" ca="1" si="174">IF(AL91&lt;&gt;"",IF(BL90="",AO90,BL90),"")</f>
        <v/>
      </c>
      <c r="AO91" s="44" t="str">
        <f t="shared" ref="AO91:AO100" ca="1" si="175">IF(AL91&lt;&gt;"",IF(AN91=C$4,C$5,C$4),"")</f>
        <v/>
      </c>
      <c r="AP91" s="27" t="str">
        <f t="shared" ref="AP91:AP100" ca="1" si="176">IF(AL91&lt;&gt;"",RAND(),"")</f>
        <v/>
      </c>
      <c r="AQ91" s="44" t="str">
        <f t="shared" ref="AQ91:AQ100" ca="1" si="177">IF(AL91&lt;&gt;"",INT(5*AP91)+1+5*(AN91-1),"")</f>
        <v/>
      </c>
      <c r="AR91" s="44" t="str">
        <f ca="1">IF(AL91&lt;&gt;"",VLOOKUP(AQ91,'Players Stats'!$C$88:$D$127,2),"")</f>
        <v/>
      </c>
      <c r="AS91" s="44" t="str">
        <f ca="1">IF(AL91&lt;&gt;"",VLOOKUP(AQ91,'Players Stats'!$C$88:$E$127,3),"")</f>
        <v/>
      </c>
      <c r="AT91" s="27" t="str">
        <f t="shared" ref="AT91:AT100" ca="1" si="178">IF(AL91&lt;&gt;"",RAND(),"")</f>
        <v/>
      </c>
      <c r="AU91" s="44" t="str">
        <f ca="1">IF(AL91&lt;&gt;"",VLOOKUP(Final!AQ91-5*(Final!AN91-1),'Players Stats'!$B$136:$J$140,1+AO91),"")</f>
        <v/>
      </c>
      <c r="AV91" s="44" t="str">
        <f t="shared" ref="AV91:AV100" ca="1" si="179">IF(AL91&lt;&gt;"",IF(AT91&lt;=AU91, "YES", "NO"),"")</f>
        <v/>
      </c>
      <c r="AW91" s="27" t="str">
        <f t="shared" ref="AW91:AW100" ca="1" si="180">IF(AL91&lt;&gt;"",IF(AV91="NO",RAND(),""),"")</f>
        <v/>
      </c>
      <c r="AX91" s="44" t="str">
        <f ca="1">IF(AL91&lt;&gt;"",IF(AV91="NO",VLOOKUP(AQ91,'Players Stats'!$C$88:$I$127,7),""),"")</f>
        <v/>
      </c>
      <c r="AY91" s="44" t="str">
        <f t="shared" ref="AY91:AY100" ca="1" si="181">IF(AL91&lt;&gt;"",IF(AV91="NO",IF(AW91&lt;=AX91,3,2),""),"")</f>
        <v/>
      </c>
      <c r="AZ91" s="27" t="str">
        <f t="shared" ref="AZ91:AZ100" ca="1" si="182">IF(AL91&lt;&gt;"",IF(AV91="NO",RAND(),""),"")</f>
        <v/>
      </c>
      <c r="BA91" s="44" t="str">
        <f ca="1">IF(AV91="NO",VLOOKUP(AQ91,'Players Stats'!$C$88:$H$127,7-Final!AY91),"")</f>
        <v/>
      </c>
      <c r="BB91" s="44" t="str">
        <f t="shared" ref="BB91:BB100" ca="1" si="183">IF(AL91&lt;&gt;"",IF(AV91="NO",IF(AZ91&lt;=BA91,AY91,0),""),"")</f>
        <v/>
      </c>
      <c r="BC91" s="27" t="str">
        <f t="shared" ref="BC91:BC100" ca="1" si="184">IF(BB91="","",IF(AY91=3,"",RAND()))</f>
        <v/>
      </c>
      <c r="BD91" s="44" t="str">
        <f ca="1">IF(BC91="","",IF(BC91&lt;=VLOOKUP(AQ91,'Players Stats'!$C$88:$L$127,10),"YES","NO"))</f>
        <v/>
      </c>
      <c r="BE91" s="27" t="str">
        <f t="shared" ref="BE91:BE100" ca="1" si="185">IF(BD91="YES",RAND(),"")</f>
        <v/>
      </c>
      <c r="BF91" s="44" t="str">
        <f ca="1">IF(BD91="YES",IF(BE91&lt;=VLOOKUP(AQ91,'Players Stats'!$C$88:$H$127,6),1,0),"")</f>
        <v/>
      </c>
      <c r="BG91" s="27" t="str">
        <f t="shared" ref="BG91:BG100" ca="1" si="186">IF(AND(BD91="YES",BB91=0),RAND(),"")</f>
        <v/>
      </c>
      <c r="BH91" s="44" t="str">
        <f ca="1">IF(AND(BD91="YES",BG91&lt;&gt;""),IF(BG91&lt;=VLOOKUP(AQ91,'Players Stats'!$C$88:$H$127,6),1,0),"")</f>
        <v/>
      </c>
      <c r="BI91" s="27" t="str">
        <f t="shared" ref="BI91:BI100" ca="1" si="187">IF(AND(BB91=0,BD91="NO"),RAND(),"")</f>
        <v/>
      </c>
      <c r="BJ91" s="44" t="str">
        <f ca="1">IF(BI91="","",IF(BI91&lt;=Simulation!$K$7,"YES","NO"))</f>
        <v/>
      </c>
      <c r="BK91" s="27" t="str">
        <f t="shared" ref="BK91:BK100" ca="1" si="188">IF(BJ91="NO",RAND(),"")</f>
        <v/>
      </c>
      <c r="BL91" s="44" t="str">
        <f ca="1">IF(BJ91="NO",IF(BK91&lt;=Simulation!$K$9,AN91,AO91),"")</f>
        <v/>
      </c>
      <c r="BN91" s="44" t="str">
        <f t="shared" ref="BN91:BN100" ca="1" si="189">IF(AL91&lt;&gt;"",IF(AN91=$C$4,IF(AV91="YES",BN90,IF(BD91="YES",IF(BB91=0,BN90+BB91+BF91+BH91,BN90+BB91+BF91),BN90+BB91)),BN90),"")</f>
        <v/>
      </c>
      <c r="BO91" s="6" t="str">
        <f t="shared" ref="BO91:BO100" ca="1" si="190">IF(AL91&lt;&gt;"","-","")</f>
        <v/>
      </c>
      <c r="BP91" s="44" t="str">
        <f t="shared" ref="BP91:BP100" ca="1" si="191">IF(AL91&lt;&gt;"",IF(AN91=$C$5,IF(AV91="YES",BP90,IF(BD91="YES",IF(BB91=0,BP90+BB91+BF91+BH91,BP90+BB91+BF91),BP90+BB91)),BP90),"")</f>
        <v/>
      </c>
      <c r="BR91" s="44" t="str">
        <f t="shared" ref="BR91:BR100" ca="1" si="192">IF(AND(BN91&lt;&gt;"",BN92=""),BN91,"")</f>
        <v/>
      </c>
      <c r="BS91" s="44" t="str">
        <f t="shared" ref="BS91:BS100" ca="1" si="193">IF(AND(BO91&lt;&gt;"",BO92=""),BO91,"")</f>
        <v/>
      </c>
      <c r="BT91" s="44" t="str">
        <f t="shared" ref="BT91:BT100" ca="1" si="194">IF(AND(BP91&lt;&gt;"",BP92=""),BP91,"")</f>
        <v/>
      </c>
      <c r="BU91" s="44"/>
      <c r="BV91" s="44" t="str">
        <f ca="1">IF(BV90&lt;&gt;"",IF(AND(BV90&lt;60*Simulation!$K$8, BV90+BW91&lt;60*Simulation!$K$8),BV90+BW91,""),"")</f>
        <v/>
      </c>
      <c r="BW91" s="44" t="str">
        <f ca="1">IF(BV90&lt;&gt;"",IF(AND(CV90&lt;&gt;"", BX90=CV90),RANDBETWEEN(Simulation!$N$6,Simulation!$P$6),RANDBETWEEN(Simulation!$N$5,Simulation!$P$5)),"")</f>
        <v/>
      </c>
      <c r="BX91" s="44" t="str">
        <f t="shared" ref="BX91:BX100" ca="1" si="195">IF(BV91&lt;&gt;"",IF(CV90="",BY90,CV90),"")</f>
        <v/>
      </c>
      <c r="BY91" s="44" t="str">
        <f t="shared" ref="BY91:BY100" ca="1" si="196">IF(BV91&lt;&gt;"",IF(BX91=C$4,C$5,C$4),"")</f>
        <v/>
      </c>
      <c r="BZ91" s="27" t="str">
        <f t="shared" ref="BZ91:BZ100" ca="1" si="197">IF(BV91&lt;&gt;"",RAND(),"")</f>
        <v/>
      </c>
      <c r="CA91" s="44" t="str">
        <f t="shared" ref="CA91:CA100" ca="1" si="198">IF(BV91&lt;&gt;"",INT(5*BZ91)+1+5*(BX91-1),"")</f>
        <v/>
      </c>
      <c r="CB91" s="44" t="str">
        <f ca="1">IF(BV91&lt;&gt;"",VLOOKUP(CA91,'Players Stats'!$C$88:$D$127,2),"")</f>
        <v/>
      </c>
      <c r="CC91" s="44" t="str">
        <f ca="1">IF(BV91&lt;&gt;"",VLOOKUP(CA91,'Players Stats'!$C$88:$E$127,3),"")</f>
        <v/>
      </c>
      <c r="CD91" s="27" t="str">
        <f t="shared" ref="CD91:CD100" ca="1" si="199">IF(BV91&lt;&gt;"",RAND(),"")</f>
        <v/>
      </c>
      <c r="CE91" s="44" t="str">
        <f ca="1">IF(BV91&lt;&gt;"",VLOOKUP(Final!CA91-5*(Final!BX91-1),'Players Stats'!$B$136:$J$140,1+BY91),"")</f>
        <v/>
      </c>
      <c r="CF91" s="44" t="str">
        <f t="shared" ref="CF91:CF100" ca="1" si="200">IF(BV91&lt;&gt;"",IF(CD91&lt;=CE91, "YES", "NO"),"")</f>
        <v/>
      </c>
      <c r="CG91" s="27" t="str">
        <f t="shared" ref="CG91:CG100" ca="1" si="201">IF(BV91&lt;&gt;"",IF(CF91="NO",RAND(),""),"")</f>
        <v/>
      </c>
      <c r="CH91" s="44" t="str">
        <f ca="1">IF(BV91&lt;&gt;"",IF(CF91="NO",VLOOKUP(CA91,'Players Stats'!$C$88:$I$127,7),""),"")</f>
        <v/>
      </c>
      <c r="CI91" s="44" t="str">
        <f t="shared" ref="CI91:CI100" ca="1" si="202">IF(BV91&lt;&gt;"",IF(CF91="NO",IF(CG91&lt;=CH91,3,2),""),"")</f>
        <v/>
      </c>
      <c r="CJ91" s="27" t="str">
        <f t="shared" ref="CJ91:CJ100" ca="1" si="203">IF(BV91&lt;&gt;"",IF(CF91="NO",RAND(),""),"")</f>
        <v/>
      </c>
      <c r="CK91" s="44" t="str">
        <f ca="1">IF(CF91="NO",VLOOKUP(CA91,'Players Stats'!$C$88:$H$127,7-Final!CI91),"")</f>
        <v/>
      </c>
      <c r="CL91" s="44" t="str">
        <f t="shared" ref="CL91:CL100" ca="1" si="204">IF(BV91&lt;&gt;"",IF(CF91="NO",IF(CJ91&lt;=CK91,CI91,0),""),"")</f>
        <v/>
      </c>
      <c r="CM91" s="27" t="str">
        <f t="shared" ref="CM91:CM100" ca="1" si="205">IF(CL91="","",IF(CI91=3,"",RAND()))</f>
        <v/>
      </c>
      <c r="CN91" s="44" t="str">
        <f ca="1">IF(CM91="","",IF(CM91&lt;=VLOOKUP(CA91,'Players Stats'!$C$88:$L$127,10),"YES","NO"))</f>
        <v/>
      </c>
      <c r="CO91" s="27" t="str">
        <f t="shared" ref="CO91:CO100" ca="1" si="206">IF(CN91="YES",RAND(),"")</f>
        <v/>
      </c>
      <c r="CP91" s="44" t="str">
        <f ca="1">IF(CN91="YES",IF(CO91&lt;=VLOOKUP(CA91,'Players Stats'!$C$88:$H$127,6),1,0),"")</f>
        <v/>
      </c>
      <c r="CQ91" s="27" t="str">
        <f t="shared" ref="CQ91:CQ100" ca="1" si="207">IF(AND(CN91="YES",CL91=0),RAND(),"")</f>
        <v/>
      </c>
      <c r="CR91" s="44" t="str">
        <f ca="1">IF(AND(CN91="YES",CQ91&lt;&gt;""),IF(CQ91&lt;=VLOOKUP(CA91,'Players Stats'!$C$88:$H$127,6),1,0),"")</f>
        <v/>
      </c>
      <c r="CS91" s="27" t="str">
        <f t="shared" ref="CS91:CS100" ca="1" si="208">IF(AND(CL91=0,CN91="NO"),RAND(),"")</f>
        <v/>
      </c>
      <c r="CT91" s="44" t="str">
        <f ca="1">IF(CS91="","",IF(CS91&lt;=Simulation!$K$7,"YES","NO"))</f>
        <v/>
      </c>
      <c r="CU91" s="27" t="str">
        <f t="shared" ref="CU91:CU100" ca="1" si="209">IF(CT91="NO",RAND(),"")</f>
        <v/>
      </c>
      <c r="CV91" s="44" t="str">
        <f ca="1">IF(CT91="NO",IF(CU91&lt;=Simulation!$K$9,BX91,BY91),"")</f>
        <v/>
      </c>
      <c r="CX91" s="44" t="str">
        <f t="shared" ref="CX91:CX100" ca="1" si="210">IF(BV91&lt;&gt;"",IF(BX91=$C$4,IF(CF91="YES",CX90,IF(CN91="YES",IF(CL91=0,CX90+CL91+CP91+CR91,CX90+CL91+CP91),CX90+CL91)),CX90),"")</f>
        <v/>
      </c>
      <c r="CY91" s="6" t="str">
        <f t="shared" ref="CY91:CY100" ca="1" si="211">IF(BV91&lt;&gt;"","-","")</f>
        <v/>
      </c>
      <c r="CZ91" s="44" t="str">
        <f t="shared" ref="CZ91:CZ100" ca="1" si="212">IF(BV91&lt;&gt;"",IF(BX91=$C$5,IF(CF91="YES",CZ90,IF(CN91="YES",IF(CL91=0,CZ90+CL91+CP91+CR91,CZ90+CL91+CP91),CZ90+CL91)),CZ90),"")</f>
        <v/>
      </c>
      <c r="DB91" s="44" t="str">
        <f t="shared" ref="DB91:DB100" ca="1" si="213">IF(AND(CX91&lt;&gt;"",CX92=""),CX91,"")</f>
        <v/>
      </c>
      <c r="DC91" s="44" t="str">
        <f t="shared" ref="DC91:DC100" ca="1" si="214">IF(AND(CY91&lt;&gt;"",CY92=""),CY91,"")</f>
        <v/>
      </c>
      <c r="DD91" s="44" t="str">
        <f t="shared" ref="DD91:DD100" ca="1" si="215">IF(AND(CZ91&lt;&gt;"",CZ92=""),CZ91,"")</f>
        <v/>
      </c>
      <c r="DE91" s="44"/>
      <c r="DF91" s="44" t="str">
        <f ca="1">IF(DF90&lt;&gt;"",IF(AND(DF90&lt;60*Simulation!$K$8, DF90+DG91&lt;60*Simulation!$K$8),DF90+DG91,""),"")</f>
        <v/>
      </c>
      <c r="DG91" s="44" t="str">
        <f ca="1">IF(DF90&lt;&gt;"",IF(AND(EF90&lt;&gt;"", DH90=EF90),RANDBETWEEN(Simulation!$N$6,Simulation!$P$6),RANDBETWEEN(Simulation!$N$5,Simulation!$P$5)),"")</f>
        <v/>
      </c>
      <c r="DH91" s="44" t="str">
        <f t="shared" ref="DH91:DH100" ca="1" si="216">IF(DF91&lt;&gt;"",IF(EF90="",DI90,EF90),"")</f>
        <v/>
      </c>
      <c r="DI91" s="44" t="str">
        <f t="shared" ref="DI91:DI100" ca="1" si="217">IF(DF91&lt;&gt;"",IF(DH91=C$4,C$5,C$4),"")</f>
        <v/>
      </c>
      <c r="DJ91" s="27" t="str">
        <f t="shared" ref="DJ91:DJ100" ca="1" si="218">IF(DF91&lt;&gt;"",RAND(),"")</f>
        <v/>
      </c>
      <c r="DK91" s="44" t="str">
        <f t="shared" ref="DK91:DK100" ca="1" si="219">IF(DF91&lt;&gt;"",INT(5*DJ91)+1+5*(DH91-1),"")</f>
        <v/>
      </c>
      <c r="DL91" s="44" t="str">
        <f ca="1">IF(DF91&lt;&gt;"",VLOOKUP(DK91,'Players Stats'!$C$88:$D$127,2),"")</f>
        <v/>
      </c>
      <c r="DM91" s="44" t="str">
        <f ca="1">IF(DF91&lt;&gt;"",VLOOKUP(DK91,'Players Stats'!$C$88:$E$127,3),"")</f>
        <v/>
      </c>
      <c r="DN91" s="27" t="str">
        <f t="shared" ref="DN91:DN100" ca="1" si="220">IF(DF91&lt;&gt;"",RAND(),"")</f>
        <v/>
      </c>
      <c r="DO91" s="44" t="str">
        <f ca="1">IF(DF91&lt;&gt;"",VLOOKUP(Final!DK91-5*(Final!DH91-1),'Players Stats'!$B$136:$J$140,1+DI91),"")</f>
        <v/>
      </c>
      <c r="DP91" s="44" t="str">
        <f t="shared" ref="DP91:DP100" ca="1" si="221">IF(DF91&lt;&gt;"",IF(DN91&lt;=DO91, "YES", "NO"),"")</f>
        <v/>
      </c>
      <c r="DQ91" s="27" t="str">
        <f t="shared" ref="DQ91:DQ100" ca="1" si="222">IF(DF91&lt;&gt;"",IF(DP91="NO",RAND(),""),"")</f>
        <v/>
      </c>
      <c r="DR91" s="44" t="str">
        <f ca="1">IF(DF91&lt;&gt;"",IF(DP91="NO",VLOOKUP(DK91,'Players Stats'!$C$88:$I$127,7),""),"")</f>
        <v/>
      </c>
      <c r="DS91" s="44" t="str">
        <f t="shared" ref="DS91:DS100" ca="1" si="223">IF(DF91&lt;&gt;"",IF(DP91="NO",IF(DQ91&lt;=DR91,3,2),""),"")</f>
        <v/>
      </c>
      <c r="DT91" s="27" t="str">
        <f t="shared" ref="DT91:DT100" ca="1" si="224">IF(DF91&lt;&gt;"",IF(DP91="NO",RAND(),""),"")</f>
        <v/>
      </c>
      <c r="DU91" s="44" t="str">
        <f ca="1">IF(DP91="NO",VLOOKUP(DK91,'Players Stats'!$C$88:$H$127,7-Final!DS91),"")</f>
        <v/>
      </c>
      <c r="DV91" s="44" t="str">
        <f t="shared" ref="DV91:DV100" ca="1" si="225">IF(DF91&lt;&gt;"",IF(DP91="NO",IF(DT91&lt;=DU91,DS91,0),""),"")</f>
        <v/>
      </c>
      <c r="DW91" s="27" t="str">
        <f t="shared" ref="DW91:DW100" ca="1" si="226">IF(DV91="","",IF(DS91=3,"",RAND()))</f>
        <v/>
      </c>
      <c r="DX91" s="44" t="str">
        <f ca="1">IF(DW91="","",IF(DW91&lt;=VLOOKUP(DK91,'Players Stats'!$C$88:$L$127,10),"YES","NO"))</f>
        <v/>
      </c>
      <c r="DY91" s="27" t="str">
        <f t="shared" ref="DY91:DY100" ca="1" si="227">IF(DX91="YES",RAND(),"")</f>
        <v/>
      </c>
      <c r="DZ91" s="44" t="str">
        <f ca="1">IF(DX91="YES",IF(DY91&lt;=VLOOKUP(DK91,'Players Stats'!$C$88:$H$127,6),1,0),"")</f>
        <v/>
      </c>
      <c r="EA91" s="27" t="str">
        <f t="shared" ref="EA91:EA100" ca="1" si="228">IF(AND(DX91="YES",DV91=0),RAND(),"")</f>
        <v/>
      </c>
      <c r="EB91" s="44" t="str">
        <f ca="1">IF(AND(DX91="YES",EA91&lt;&gt;""),IF(EA91&lt;=VLOOKUP(DK91,'Players Stats'!$C$88:$H$127,6),1,0),"")</f>
        <v/>
      </c>
      <c r="EC91" s="27" t="str">
        <f t="shared" ref="EC91:EC100" ca="1" si="229">IF(AND(DV91=0,DX91="NO"),RAND(),"")</f>
        <v/>
      </c>
      <c r="ED91" s="44" t="str">
        <f ca="1">IF(EC91="","",IF(EC91&lt;=Simulation!$K$7,"YES","NO"))</f>
        <v/>
      </c>
      <c r="EE91" s="27" t="str">
        <f t="shared" ref="EE91:EE100" ca="1" si="230">IF(ED91="NO",RAND(),"")</f>
        <v/>
      </c>
      <c r="EF91" s="44" t="str">
        <f ca="1">IF(ED91="NO",IF(EE91&lt;=Simulation!$K$9,DH91,DI91),"")</f>
        <v/>
      </c>
      <c r="EH91" s="44" t="str">
        <f t="shared" ref="EH91:EH100" ca="1" si="231">IF(DF91&lt;&gt;"",IF(DH91=$C$4,IF(DP91="YES",EH90,IF(DX91="YES",IF(DV91=0,EH90+DV91+DZ91+EB91,EH90+DV91+DZ91),EH90+DV91)),EH90),"")</f>
        <v/>
      </c>
      <c r="EI91" s="6" t="str">
        <f t="shared" ref="EI91:EI100" ca="1" si="232">IF(DF91&lt;&gt;"","-","")</f>
        <v/>
      </c>
      <c r="EJ91" s="44" t="str">
        <f t="shared" ref="EJ91:EJ100" ca="1" si="233">IF(DF91&lt;&gt;"",IF(DH91=$C$5,IF(DP91="YES",EJ90,IF(DX91="YES",IF(DV91=0,EJ90+DV91+DZ91+EB91,EJ90+DV91+DZ91),EJ90+DV91)),EJ90),"")</f>
        <v/>
      </c>
      <c r="EL91" s="44" t="str">
        <f t="shared" ref="EL91:EL100" ca="1" si="234">IF(AND(EH91&lt;&gt;"",EH92=""),EH91,"")</f>
        <v/>
      </c>
      <c r="EM91" s="44" t="str">
        <f t="shared" ref="EM91:EM100" ca="1" si="235">IF(AND(EI91&lt;&gt;"",EI92=""),EI91,"")</f>
        <v/>
      </c>
      <c r="EN91" s="44" t="str">
        <f t="shared" ref="EN91:EN100" ca="1" si="236">IF(AND(EJ91&lt;&gt;"",EJ92=""),EJ91,"")</f>
        <v/>
      </c>
    </row>
    <row r="92" spans="2:144">
      <c r="B92" s="44" t="str">
        <f ca="1">IF(B91&lt;&gt;"",IF(AND(B91&lt;60*Simulation!$K$8, B91+C92&lt;60*Simulation!$K$8),B91+C92,""),"")</f>
        <v/>
      </c>
      <c r="C92" s="44" t="str">
        <f ca="1">IF(B91&lt;&gt;"",IF(AND(AB91&lt;&gt;"", D91=AB91),RANDBETWEEN(Simulation!$N$6,Simulation!$P$6),RANDBETWEEN(Simulation!$N$5,Simulation!$P$5)),"")</f>
        <v/>
      </c>
      <c r="D92" s="44" t="str">
        <f t="shared" ca="1" si="153"/>
        <v/>
      </c>
      <c r="E92" s="44" t="str">
        <f t="shared" ca="1" si="154"/>
        <v/>
      </c>
      <c r="F92" s="27" t="str">
        <f t="shared" ca="1" si="155"/>
        <v/>
      </c>
      <c r="G92" s="44" t="str">
        <f t="shared" ca="1" si="156"/>
        <v/>
      </c>
      <c r="H92" s="44" t="str">
        <f ca="1">IF(B92&lt;&gt;"",VLOOKUP(G92,'Players Stats'!$C$88:$D$127,2),"")</f>
        <v/>
      </c>
      <c r="I92" s="44" t="str">
        <f ca="1">IF(B92&lt;&gt;"",VLOOKUP(G92,'Players Stats'!$C$88:$E$127,3),"")</f>
        <v/>
      </c>
      <c r="J92" s="27" t="str">
        <f t="shared" ca="1" si="157"/>
        <v/>
      </c>
      <c r="K92" s="44" t="str">
        <f ca="1">IF(B92&lt;&gt;"",VLOOKUP(Final!G92-5*(Final!D92-1),'Players Stats'!$B$136:$J$140,1+E92),"")</f>
        <v/>
      </c>
      <c r="L92" s="44" t="str">
        <f t="shared" ca="1" si="158"/>
        <v/>
      </c>
      <c r="M92" s="27" t="str">
        <f t="shared" ca="1" si="159"/>
        <v/>
      </c>
      <c r="N92" s="44" t="str">
        <f ca="1">IF(B92&lt;&gt;"",IF(L92="NO",VLOOKUP(G92,'Players Stats'!$C$88:$I$127,7),""),"")</f>
        <v/>
      </c>
      <c r="O92" s="44" t="str">
        <f t="shared" ca="1" si="160"/>
        <v/>
      </c>
      <c r="P92" s="27" t="str">
        <f t="shared" ca="1" si="161"/>
        <v/>
      </c>
      <c r="Q92" s="44" t="str">
        <f ca="1">IF(L92="NO",VLOOKUP(G92,'Players Stats'!$C$88:$H$127,7-Final!O92),"")</f>
        <v/>
      </c>
      <c r="R92" s="44" t="str">
        <f t="shared" ca="1" si="162"/>
        <v/>
      </c>
      <c r="S92" s="27" t="str">
        <f t="shared" ca="1" si="163"/>
        <v/>
      </c>
      <c r="T92" s="44" t="str">
        <f ca="1">IF(S92="","",IF(S92&lt;=VLOOKUP(G92,'Players Stats'!$C$88:$L$127,10),"YES","NO"))</f>
        <v/>
      </c>
      <c r="U92" s="27" t="str">
        <f t="shared" ca="1" si="164"/>
        <v/>
      </c>
      <c r="V92" s="44" t="str">
        <f ca="1">IF(T92="YES",IF(U92&lt;=VLOOKUP(G92,'Players Stats'!$C$88:$H$127,6),1,0),"")</f>
        <v/>
      </c>
      <c r="W92" s="27" t="str">
        <f t="shared" ca="1" si="165"/>
        <v/>
      </c>
      <c r="X92" s="44" t="str">
        <f ca="1">IF(AND(T92="YES",W92&lt;&gt;""),IF(W92&lt;=VLOOKUP(G92,'Players Stats'!$C$88:$H$127,6),1,0),"")</f>
        <v/>
      </c>
      <c r="Y92" s="27" t="str">
        <f t="shared" ca="1" si="166"/>
        <v/>
      </c>
      <c r="Z92" s="44" t="str">
        <f ca="1">IF(Y92="","",IF(Y92&lt;=Simulation!$K$7,"YES","NO"))</f>
        <v/>
      </c>
      <c r="AA92" s="27" t="str">
        <f t="shared" ca="1" si="167"/>
        <v/>
      </c>
      <c r="AB92" s="44" t="str">
        <f ca="1">IF(Z92="NO",IF(AA92&lt;=Simulation!$K$9,D92,E92),"")</f>
        <v/>
      </c>
      <c r="AD92" s="44" t="str">
        <f t="shared" ca="1" si="168"/>
        <v/>
      </c>
      <c r="AE92" s="6" t="str">
        <f t="shared" ca="1" si="169"/>
        <v/>
      </c>
      <c r="AF92" s="44" t="str">
        <f t="shared" ca="1" si="170"/>
        <v/>
      </c>
      <c r="AH92" s="44" t="str">
        <f t="shared" ca="1" si="171"/>
        <v/>
      </c>
      <c r="AI92" s="44" t="str">
        <f t="shared" ca="1" si="172"/>
        <v/>
      </c>
      <c r="AJ92" s="44" t="str">
        <f t="shared" ca="1" si="173"/>
        <v/>
      </c>
      <c r="AL92" s="44" t="str">
        <f ca="1">IF(AL91&lt;&gt;"",IF(AND(AL91&lt;60*Simulation!$K$8, AL91+AM92&lt;60*Simulation!$K$8),AL91+AM92,""),"")</f>
        <v/>
      </c>
      <c r="AM92" s="44" t="str">
        <f ca="1">IF(AL91&lt;&gt;"",IF(AND(BL91&lt;&gt;"", AN91=BL91),RANDBETWEEN(Simulation!$N$6,Simulation!$P$6),RANDBETWEEN(Simulation!$N$5,Simulation!$P$5)),"")</f>
        <v/>
      </c>
      <c r="AN92" s="44" t="str">
        <f t="shared" ca="1" si="174"/>
        <v/>
      </c>
      <c r="AO92" s="44" t="str">
        <f t="shared" ca="1" si="175"/>
        <v/>
      </c>
      <c r="AP92" s="27" t="str">
        <f t="shared" ca="1" si="176"/>
        <v/>
      </c>
      <c r="AQ92" s="44" t="str">
        <f t="shared" ca="1" si="177"/>
        <v/>
      </c>
      <c r="AR92" s="44" t="str">
        <f ca="1">IF(AL92&lt;&gt;"",VLOOKUP(AQ92,'Players Stats'!$C$88:$D$127,2),"")</f>
        <v/>
      </c>
      <c r="AS92" s="44" t="str">
        <f ca="1">IF(AL92&lt;&gt;"",VLOOKUP(AQ92,'Players Stats'!$C$88:$E$127,3),"")</f>
        <v/>
      </c>
      <c r="AT92" s="27" t="str">
        <f t="shared" ca="1" si="178"/>
        <v/>
      </c>
      <c r="AU92" s="44" t="str">
        <f ca="1">IF(AL92&lt;&gt;"",VLOOKUP(Final!AQ92-5*(Final!AN92-1),'Players Stats'!$B$136:$J$140,1+AO92),"")</f>
        <v/>
      </c>
      <c r="AV92" s="44" t="str">
        <f t="shared" ca="1" si="179"/>
        <v/>
      </c>
      <c r="AW92" s="27" t="str">
        <f t="shared" ca="1" si="180"/>
        <v/>
      </c>
      <c r="AX92" s="44" t="str">
        <f ca="1">IF(AL92&lt;&gt;"",IF(AV92="NO",VLOOKUP(AQ92,'Players Stats'!$C$88:$I$127,7),""),"")</f>
        <v/>
      </c>
      <c r="AY92" s="44" t="str">
        <f t="shared" ca="1" si="181"/>
        <v/>
      </c>
      <c r="AZ92" s="27" t="str">
        <f t="shared" ca="1" si="182"/>
        <v/>
      </c>
      <c r="BA92" s="44" t="str">
        <f ca="1">IF(AV92="NO",VLOOKUP(AQ92,'Players Stats'!$C$88:$H$127,7-Final!AY92),"")</f>
        <v/>
      </c>
      <c r="BB92" s="44" t="str">
        <f t="shared" ca="1" si="183"/>
        <v/>
      </c>
      <c r="BC92" s="27" t="str">
        <f t="shared" ca="1" si="184"/>
        <v/>
      </c>
      <c r="BD92" s="44" t="str">
        <f ca="1">IF(BC92="","",IF(BC92&lt;=VLOOKUP(AQ92,'Players Stats'!$C$88:$L$127,10),"YES","NO"))</f>
        <v/>
      </c>
      <c r="BE92" s="27" t="str">
        <f t="shared" ca="1" si="185"/>
        <v/>
      </c>
      <c r="BF92" s="44" t="str">
        <f ca="1">IF(BD92="YES",IF(BE92&lt;=VLOOKUP(AQ92,'Players Stats'!$C$88:$H$127,6),1,0),"")</f>
        <v/>
      </c>
      <c r="BG92" s="27" t="str">
        <f t="shared" ca="1" si="186"/>
        <v/>
      </c>
      <c r="BH92" s="44" t="str">
        <f ca="1">IF(AND(BD92="YES",BG92&lt;&gt;""),IF(BG92&lt;=VLOOKUP(AQ92,'Players Stats'!$C$88:$H$127,6),1,0),"")</f>
        <v/>
      </c>
      <c r="BI92" s="27" t="str">
        <f t="shared" ca="1" si="187"/>
        <v/>
      </c>
      <c r="BJ92" s="44" t="str">
        <f ca="1">IF(BI92="","",IF(BI92&lt;=Simulation!$K$7,"YES","NO"))</f>
        <v/>
      </c>
      <c r="BK92" s="27" t="str">
        <f t="shared" ca="1" si="188"/>
        <v/>
      </c>
      <c r="BL92" s="44" t="str">
        <f ca="1">IF(BJ92="NO",IF(BK92&lt;=Simulation!$K$9,AN92,AO92),"")</f>
        <v/>
      </c>
      <c r="BN92" s="44" t="str">
        <f t="shared" ca="1" si="189"/>
        <v/>
      </c>
      <c r="BO92" s="6" t="str">
        <f t="shared" ca="1" si="190"/>
        <v/>
      </c>
      <c r="BP92" s="44" t="str">
        <f t="shared" ca="1" si="191"/>
        <v/>
      </c>
      <c r="BR92" s="44" t="str">
        <f t="shared" ca="1" si="192"/>
        <v/>
      </c>
      <c r="BS92" s="44" t="str">
        <f t="shared" ca="1" si="193"/>
        <v/>
      </c>
      <c r="BT92" s="44" t="str">
        <f t="shared" ca="1" si="194"/>
        <v/>
      </c>
      <c r="BU92" s="44"/>
      <c r="BV92" s="44" t="str">
        <f ca="1">IF(BV91&lt;&gt;"",IF(AND(BV91&lt;60*Simulation!$K$8, BV91+BW92&lt;60*Simulation!$K$8),BV91+BW92,""),"")</f>
        <v/>
      </c>
      <c r="BW92" s="44" t="str">
        <f ca="1">IF(BV91&lt;&gt;"",IF(AND(CV91&lt;&gt;"", BX91=CV91),RANDBETWEEN(Simulation!$N$6,Simulation!$P$6),RANDBETWEEN(Simulation!$N$5,Simulation!$P$5)),"")</f>
        <v/>
      </c>
      <c r="BX92" s="44" t="str">
        <f t="shared" ca="1" si="195"/>
        <v/>
      </c>
      <c r="BY92" s="44" t="str">
        <f t="shared" ca="1" si="196"/>
        <v/>
      </c>
      <c r="BZ92" s="27" t="str">
        <f t="shared" ca="1" si="197"/>
        <v/>
      </c>
      <c r="CA92" s="44" t="str">
        <f t="shared" ca="1" si="198"/>
        <v/>
      </c>
      <c r="CB92" s="44" t="str">
        <f ca="1">IF(BV92&lt;&gt;"",VLOOKUP(CA92,'Players Stats'!$C$88:$D$127,2),"")</f>
        <v/>
      </c>
      <c r="CC92" s="44" t="str">
        <f ca="1">IF(BV92&lt;&gt;"",VLOOKUP(CA92,'Players Stats'!$C$88:$E$127,3),"")</f>
        <v/>
      </c>
      <c r="CD92" s="27" t="str">
        <f t="shared" ca="1" si="199"/>
        <v/>
      </c>
      <c r="CE92" s="44" t="str">
        <f ca="1">IF(BV92&lt;&gt;"",VLOOKUP(Final!CA92-5*(Final!BX92-1),'Players Stats'!$B$136:$J$140,1+BY92),"")</f>
        <v/>
      </c>
      <c r="CF92" s="44" t="str">
        <f t="shared" ca="1" si="200"/>
        <v/>
      </c>
      <c r="CG92" s="27" t="str">
        <f t="shared" ca="1" si="201"/>
        <v/>
      </c>
      <c r="CH92" s="44" t="str">
        <f ca="1">IF(BV92&lt;&gt;"",IF(CF92="NO",VLOOKUP(CA92,'Players Stats'!$C$88:$I$127,7),""),"")</f>
        <v/>
      </c>
      <c r="CI92" s="44" t="str">
        <f t="shared" ca="1" si="202"/>
        <v/>
      </c>
      <c r="CJ92" s="27" t="str">
        <f t="shared" ca="1" si="203"/>
        <v/>
      </c>
      <c r="CK92" s="44" t="str">
        <f ca="1">IF(CF92="NO",VLOOKUP(CA92,'Players Stats'!$C$88:$H$127,7-Final!CI92),"")</f>
        <v/>
      </c>
      <c r="CL92" s="44" t="str">
        <f t="shared" ca="1" si="204"/>
        <v/>
      </c>
      <c r="CM92" s="27" t="str">
        <f t="shared" ca="1" si="205"/>
        <v/>
      </c>
      <c r="CN92" s="44" t="str">
        <f ca="1">IF(CM92="","",IF(CM92&lt;=VLOOKUP(CA92,'Players Stats'!$C$88:$L$127,10),"YES","NO"))</f>
        <v/>
      </c>
      <c r="CO92" s="27" t="str">
        <f t="shared" ca="1" si="206"/>
        <v/>
      </c>
      <c r="CP92" s="44" t="str">
        <f ca="1">IF(CN92="YES",IF(CO92&lt;=VLOOKUP(CA92,'Players Stats'!$C$88:$H$127,6),1,0),"")</f>
        <v/>
      </c>
      <c r="CQ92" s="27" t="str">
        <f t="shared" ca="1" si="207"/>
        <v/>
      </c>
      <c r="CR92" s="44" t="str">
        <f ca="1">IF(AND(CN92="YES",CQ92&lt;&gt;""),IF(CQ92&lt;=VLOOKUP(CA92,'Players Stats'!$C$88:$H$127,6),1,0),"")</f>
        <v/>
      </c>
      <c r="CS92" s="27" t="str">
        <f t="shared" ca="1" si="208"/>
        <v/>
      </c>
      <c r="CT92" s="44" t="str">
        <f ca="1">IF(CS92="","",IF(CS92&lt;=Simulation!$K$7,"YES","NO"))</f>
        <v/>
      </c>
      <c r="CU92" s="27" t="str">
        <f t="shared" ca="1" si="209"/>
        <v/>
      </c>
      <c r="CV92" s="44" t="str">
        <f ca="1">IF(CT92="NO",IF(CU92&lt;=Simulation!$K$9,BX92,BY92),"")</f>
        <v/>
      </c>
      <c r="CX92" s="44" t="str">
        <f t="shared" ca="1" si="210"/>
        <v/>
      </c>
      <c r="CY92" s="6" t="str">
        <f t="shared" ca="1" si="211"/>
        <v/>
      </c>
      <c r="CZ92" s="44" t="str">
        <f t="shared" ca="1" si="212"/>
        <v/>
      </c>
      <c r="DB92" s="44" t="str">
        <f t="shared" ca="1" si="213"/>
        <v/>
      </c>
      <c r="DC92" s="44" t="str">
        <f t="shared" ca="1" si="214"/>
        <v/>
      </c>
      <c r="DD92" s="44" t="str">
        <f t="shared" ca="1" si="215"/>
        <v/>
      </c>
      <c r="DE92" s="44"/>
      <c r="DF92" s="44" t="str">
        <f ca="1">IF(DF91&lt;&gt;"",IF(AND(DF91&lt;60*Simulation!$K$8, DF91+DG92&lt;60*Simulation!$K$8),DF91+DG92,""),"")</f>
        <v/>
      </c>
      <c r="DG92" s="44" t="str">
        <f ca="1">IF(DF91&lt;&gt;"",IF(AND(EF91&lt;&gt;"", DH91=EF91),RANDBETWEEN(Simulation!$N$6,Simulation!$P$6),RANDBETWEEN(Simulation!$N$5,Simulation!$P$5)),"")</f>
        <v/>
      </c>
      <c r="DH92" s="44" t="str">
        <f t="shared" ca="1" si="216"/>
        <v/>
      </c>
      <c r="DI92" s="44" t="str">
        <f t="shared" ca="1" si="217"/>
        <v/>
      </c>
      <c r="DJ92" s="27" t="str">
        <f t="shared" ca="1" si="218"/>
        <v/>
      </c>
      <c r="DK92" s="44" t="str">
        <f t="shared" ca="1" si="219"/>
        <v/>
      </c>
      <c r="DL92" s="44" t="str">
        <f ca="1">IF(DF92&lt;&gt;"",VLOOKUP(DK92,'Players Stats'!$C$88:$D$127,2),"")</f>
        <v/>
      </c>
      <c r="DM92" s="44" t="str">
        <f ca="1">IF(DF92&lt;&gt;"",VLOOKUP(DK92,'Players Stats'!$C$88:$E$127,3),"")</f>
        <v/>
      </c>
      <c r="DN92" s="27" t="str">
        <f t="shared" ca="1" si="220"/>
        <v/>
      </c>
      <c r="DO92" s="44" t="str">
        <f ca="1">IF(DF92&lt;&gt;"",VLOOKUP(Final!DK92-5*(Final!DH92-1),'Players Stats'!$B$136:$J$140,1+DI92),"")</f>
        <v/>
      </c>
      <c r="DP92" s="44" t="str">
        <f t="shared" ca="1" si="221"/>
        <v/>
      </c>
      <c r="DQ92" s="27" t="str">
        <f t="shared" ca="1" si="222"/>
        <v/>
      </c>
      <c r="DR92" s="44" t="str">
        <f ca="1">IF(DF92&lt;&gt;"",IF(DP92="NO",VLOOKUP(DK92,'Players Stats'!$C$88:$I$127,7),""),"")</f>
        <v/>
      </c>
      <c r="DS92" s="44" t="str">
        <f t="shared" ca="1" si="223"/>
        <v/>
      </c>
      <c r="DT92" s="27" t="str">
        <f t="shared" ca="1" si="224"/>
        <v/>
      </c>
      <c r="DU92" s="44" t="str">
        <f ca="1">IF(DP92="NO",VLOOKUP(DK92,'Players Stats'!$C$88:$H$127,7-Final!DS92),"")</f>
        <v/>
      </c>
      <c r="DV92" s="44" t="str">
        <f t="shared" ca="1" si="225"/>
        <v/>
      </c>
      <c r="DW92" s="27" t="str">
        <f t="shared" ca="1" si="226"/>
        <v/>
      </c>
      <c r="DX92" s="44" t="str">
        <f ca="1">IF(DW92="","",IF(DW92&lt;=VLOOKUP(DK92,'Players Stats'!$C$88:$L$127,10),"YES","NO"))</f>
        <v/>
      </c>
      <c r="DY92" s="27" t="str">
        <f t="shared" ca="1" si="227"/>
        <v/>
      </c>
      <c r="DZ92" s="44" t="str">
        <f ca="1">IF(DX92="YES",IF(DY92&lt;=VLOOKUP(DK92,'Players Stats'!$C$88:$H$127,6),1,0),"")</f>
        <v/>
      </c>
      <c r="EA92" s="27" t="str">
        <f t="shared" ca="1" si="228"/>
        <v/>
      </c>
      <c r="EB92" s="44" t="str">
        <f ca="1">IF(AND(DX92="YES",EA92&lt;&gt;""),IF(EA92&lt;=VLOOKUP(DK92,'Players Stats'!$C$88:$H$127,6),1,0),"")</f>
        <v/>
      </c>
      <c r="EC92" s="27" t="str">
        <f t="shared" ca="1" si="229"/>
        <v/>
      </c>
      <c r="ED92" s="44" t="str">
        <f ca="1">IF(EC92="","",IF(EC92&lt;=Simulation!$K$7,"YES","NO"))</f>
        <v/>
      </c>
      <c r="EE92" s="27" t="str">
        <f t="shared" ca="1" si="230"/>
        <v/>
      </c>
      <c r="EF92" s="44" t="str">
        <f ca="1">IF(ED92="NO",IF(EE92&lt;=Simulation!$K$9,DH92,DI92),"")</f>
        <v/>
      </c>
      <c r="EH92" s="44" t="str">
        <f t="shared" ca="1" si="231"/>
        <v/>
      </c>
      <c r="EI92" s="6" t="str">
        <f t="shared" ca="1" si="232"/>
        <v/>
      </c>
      <c r="EJ92" s="44" t="str">
        <f t="shared" ca="1" si="233"/>
        <v/>
      </c>
      <c r="EL92" s="44" t="str">
        <f t="shared" ca="1" si="234"/>
        <v/>
      </c>
      <c r="EM92" s="44" t="str">
        <f t="shared" ca="1" si="235"/>
        <v/>
      </c>
      <c r="EN92" s="44" t="str">
        <f t="shared" ca="1" si="236"/>
        <v/>
      </c>
    </row>
    <row r="93" spans="2:144">
      <c r="B93" s="44" t="str">
        <f ca="1">IF(B92&lt;&gt;"",IF(AND(B92&lt;60*Simulation!$K$8, B92+C93&lt;60*Simulation!$K$8),B92+C93,""),"")</f>
        <v/>
      </c>
      <c r="C93" s="44" t="str">
        <f ca="1">IF(B92&lt;&gt;"",IF(AND(AB92&lt;&gt;"", D92=AB92),RANDBETWEEN(Simulation!$N$6,Simulation!$P$6),RANDBETWEEN(Simulation!$N$5,Simulation!$P$5)),"")</f>
        <v/>
      </c>
      <c r="D93" s="44" t="str">
        <f t="shared" ca="1" si="153"/>
        <v/>
      </c>
      <c r="E93" s="44" t="str">
        <f t="shared" ca="1" si="154"/>
        <v/>
      </c>
      <c r="F93" s="27" t="str">
        <f t="shared" ca="1" si="155"/>
        <v/>
      </c>
      <c r="G93" s="44" t="str">
        <f t="shared" ca="1" si="156"/>
        <v/>
      </c>
      <c r="H93" s="44" t="str">
        <f ca="1">IF(B93&lt;&gt;"",VLOOKUP(G93,'Players Stats'!$C$88:$D$127,2),"")</f>
        <v/>
      </c>
      <c r="I93" s="44" t="str">
        <f ca="1">IF(B93&lt;&gt;"",VLOOKUP(G93,'Players Stats'!$C$88:$E$127,3),"")</f>
        <v/>
      </c>
      <c r="J93" s="27" t="str">
        <f t="shared" ca="1" si="157"/>
        <v/>
      </c>
      <c r="K93" s="44" t="str">
        <f ca="1">IF(B93&lt;&gt;"",VLOOKUP(Final!G93-5*(Final!D93-1),'Players Stats'!$B$136:$J$140,1+E93),"")</f>
        <v/>
      </c>
      <c r="L93" s="44" t="str">
        <f t="shared" ca="1" si="158"/>
        <v/>
      </c>
      <c r="M93" s="27" t="str">
        <f t="shared" ca="1" si="159"/>
        <v/>
      </c>
      <c r="N93" s="44" t="str">
        <f ca="1">IF(B93&lt;&gt;"",IF(L93="NO",VLOOKUP(G93,'Players Stats'!$C$88:$I$127,7),""),"")</f>
        <v/>
      </c>
      <c r="O93" s="44" t="str">
        <f t="shared" ca="1" si="160"/>
        <v/>
      </c>
      <c r="P93" s="27" t="str">
        <f t="shared" ca="1" si="161"/>
        <v/>
      </c>
      <c r="Q93" s="44" t="str">
        <f ca="1">IF(L93="NO",VLOOKUP(G93,'Players Stats'!$C$88:$H$127,7-Final!O93),"")</f>
        <v/>
      </c>
      <c r="R93" s="44" t="str">
        <f t="shared" ca="1" si="162"/>
        <v/>
      </c>
      <c r="S93" s="27" t="str">
        <f t="shared" ca="1" si="163"/>
        <v/>
      </c>
      <c r="T93" s="44" t="str">
        <f ca="1">IF(S93="","",IF(S93&lt;=VLOOKUP(G93,'Players Stats'!$C$88:$L$127,10),"YES","NO"))</f>
        <v/>
      </c>
      <c r="U93" s="27" t="str">
        <f t="shared" ca="1" si="164"/>
        <v/>
      </c>
      <c r="V93" s="44" t="str">
        <f ca="1">IF(T93="YES",IF(U93&lt;=VLOOKUP(G93,'Players Stats'!$C$88:$H$127,6),1,0),"")</f>
        <v/>
      </c>
      <c r="W93" s="27" t="str">
        <f t="shared" ca="1" si="165"/>
        <v/>
      </c>
      <c r="X93" s="44" t="str">
        <f ca="1">IF(AND(T93="YES",W93&lt;&gt;""),IF(W93&lt;=VLOOKUP(G93,'Players Stats'!$C$88:$H$127,6),1,0),"")</f>
        <v/>
      </c>
      <c r="Y93" s="27" t="str">
        <f t="shared" ca="1" si="166"/>
        <v/>
      </c>
      <c r="Z93" s="44" t="str">
        <f ca="1">IF(Y93="","",IF(Y93&lt;=Simulation!$K$7,"YES","NO"))</f>
        <v/>
      </c>
      <c r="AA93" s="27" t="str">
        <f t="shared" ca="1" si="167"/>
        <v/>
      </c>
      <c r="AB93" s="44" t="str">
        <f ca="1">IF(Z93="NO",IF(AA93&lt;=Simulation!$K$9,D93,E93),"")</f>
        <v/>
      </c>
      <c r="AD93" s="44" t="str">
        <f t="shared" ca="1" si="168"/>
        <v/>
      </c>
      <c r="AE93" s="6" t="str">
        <f t="shared" ca="1" si="169"/>
        <v/>
      </c>
      <c r="AF93" s="44" t="str">
        <f t="shared" ca="1" si="170"/>
        <v/>
      </c>
      <c r="AH93" s="44" t="str">
        <f t="shared" ca="1" si="171"/>
        <v/>
      </c>
      <c r="AI93" s="44" t="str">
        <f t="shared" ca="1" si="172"/>
        <v/>
      </c>
      <c r="AJ93" s="44" t="str">
        <f t="shared" ca="1" si="173"/>
        <v/>
      </c>
      <c r="AL93" s="44" t="str">
        <f ca="1">IF(AL92&lt;&gt;"",IF(AND(AL92&lt;60*Simulation!$K$8, AL92+AM93&lt;60*Simulation!$K$8),AL92+AM93,""),"")</f>
        <v/>
      </c>
      <c r="AM93" s="44" t="str">
        <f ca="1">IF(AL92&lt;&gt;"",IF(AND(BL92&lt;&gt;"", AN92=BL92),RANDBETWEEN(Simulation!$N$6,Simulation!$P$6),RANDBETWEEN(Simulation!$N$5,Simulation!$P$5)),"")</f>
        <v/>
      </c>
      <c r="AN93" s="44" t="str">
        <f t="shared" ca="1" si="174"/>
        <v/>
      </c>
      <c r="AO93" s="44" t="str">
        <f t="shared" ca="1" si="175"/>
        <v/>
      </c>
      <c r="AP93" s="27" t="str">
        <f t="shared" ca="1" si="176"/>
        <v/>
      </c>
      <c r="AQ93" s="44" t="str">
        <f t="shared" ca="1" si="177"/>
        <v/>
      </c>
      <c r="AR93" s="44" t="str">
        <f ca="1">IF(AL93&lt;&gt;"",VLOOKUP(AQ93,'Players Stats'!$C$88:$D$127,2),"")</f>
        <v/>
      </c>
      <c r="AS93" s="44" t="str">
        <f ca="1">IF(AL93&lt;&gt;"",VLOOKUP(AQ93,'Players Stats'!$C$88:$E$127,3),"")</f>
        <v/>
      </c>
      <c r="AT93" s="27" t="str">
        <f t="shared" ca="1" si="178"/>
        <v/>
      </c>
      <c r="AU93" s="44" t="str">
        <f ca="1">IF(AL93&lt;&gt;"",VLOOKUP(Final!AQ93-5*(Final!AN93-1),'Players Stats'!$B$136:$J$140,1+AO93),"")</f>
        <v/>
      </c>
      <c r="AV93" s="44" t="str">
        <f t="shared" ca="1" si="179"/>
        <v/>
      </c>
      <c r="AW93" s="27" t="str">
        <f t="shared" ca="1" si="180"/>
        <v/>
      </c>
      <c r="AX93" s="44" t="str">
        <f ca="1">IF(AL93&lt;&gt;"",IF(AV93="NO",VLOOKUP(AQ93,'Players Stats'!$C$88:$I$127,7),""),"")</f>
        <v/>
      </c>
      <c r="AY93" s="44" t="str">
        <f t="shared" ca="1" si="181"/>
        <v/>
      </c>
      <c r="AZ93" s="27" t="str">
        <f t="shared" ca="1" si="182"/>
        <v/>
      </c>
      <c r="BA93" s="44" t="str">
        <f ca="1">IF(AV93="NO",VLOOKUP(AQ93,'Players Stats'!$C$88:$H$127,7-Final!AY93),"")</f>
        <v/>
      </c>
      <c r="BB93" s="44" t="str">
        <f t="shared" ca="1" si="183"/>
        <v/>
      </c>
      <c r="BC93" s="27" t="str">
        <f t="shared" ca="1" si="184"/>
        <v/>
      </c>
      <c r="BD93" s="44" t="str">
        <f ca="1">IF(BC93="","",IF(BC93&lt;=VLOOKUP(AQ93,'Players Stats'!$C$88:$L$127,10),"YES","NO"))</f>
        <v/>
      </c>
      <c r="BE93" s="27" t="str">
        <f t="shared" ca="1" si="185"/>
        <v/>
      </c>
      <c r="BF93" s="44" t="str">
        <f ca="1">IF(BD93="YES",IF(BE93&lt;=VLOOKUP(AQ93,'Players Stats'!$C$88:$H$127,6),1,0),"")</f>
        <v/>
      </c>
      <c r="BG93" s="27" t="str">
        <f t="shared" ca="1" si="186"/>
        <v/>
      </c>
      <c r="BH93" s="44" t="str">
        <f ca="1">IF(AND(BD93="YES",BG93&lt;&gt;""),IF(BG93&lt;=VLOOKUP(AQ93,'Players Stats'!$C$88:$H$127,6),1,0),"")</f>
        <v/>
      </c>
      <c r="BI93" s="27" t="str">
        <f t="shared" ca="1" si="187"/>
        <v/>
      </c>
      <c r="BJ93" s="44" t="str">
        <f ca="1">IF(BI93="","",IF(BI93&lt;=Simulation!$K$7,"YES","NO"))</f>
        <v/>
      </c>
      <c r="BK93" s="27" t="str">
        <f t="shared" ca="1" si="188"/>
        <v/>
      </c>
      <c r="BL93" s="44" t="str">
        <f ca="1">IF(BJ93="NO",IF(BK93&lt;=Simulation!$K$9,AN93,AO93),"")</f>
        <v/>
      </c>
      <c r="BN93" s="44" t="str">
        <f t="shared" ca="1" si="189"/>
        <v/>
      </c>
      <c r="BO93" s="6" t="str">
        <f t="shared" ca="1" si="190"/>
        <v/>
      </c>
      <c r="BP93" s="44" t="str">
        <f t="shared" ca="1" si="191"/>
        <v/>
      </c>
      <c r="BR93" s="44" t="str">
        <f t="shared" ca="1" si="192"/>
        <v/>
      </c>
      <c r="BS93" s="44" t="str">
        <f t="shared" ca="1" si="193"/>
        <v/>
      </c>
      <c r="BT93" s="44" t="str">
        <f t="shared" ca="1" si="194"/>
        <v/>
      </c>
      <c r="BU93" s="44"/>
      <c r="BV93" s="44" t="str">
        <f ca="1">IF(BV92&lt;&gt;"",IF(AND(BV92&lt;60*Simulation!$K$8, BV92+BW93&lt;60*Simulation!$K$8),BV92+BW93,""),"")</f>
        <v/>
      </c>
      <c r="BW93" s="44" t="str">
        <f ca="1">IF(BV92&lt;&gt;"",IF(AND(CV92&lt;&gt;"", BX92=CV92),RANDBETWEEN(Simulation!$N$6,Simulation!$P$6),RANDBETWEEN(Simulation!$N$5,Simulation!$P$5)),"")</f>
        <v/>
      </c>
      <c r="BX93" s="44" t="str">
        <f t="shared" ca="1" si="195"/>
        <v/>
      </c>
      <c r="BY93" s="44" t="str">
        <f t="shared" ca="1" si="196"/>
        <v/>
      </c>
      <c r="BZ93" s="27" t="str">
        <f t="shared" ca="1" si="197"/>
        <v/>
      </c>
      <c r="CA93" s="44" t="str">
        <f t="shared" ca="1" si="198"/>
        <v/>
      </c>
      <c r="CB93" s="44" t="str">
        <f ca="1">IF(BV93&lt;&gt;"",VLOOKUP(CA93,'Players Stats'!$C$88:$D$127,2),"")</f>
        <v/>
      </c>
      <c r="CC93" s="44" t="str">
        <f ca="1">IF(BV93&lt;&gt;"",VLOOKUP(CA93,'Players Stats'!$C$88:$E$127,3),"")</f>
        <v/>
      </c>
      <c r="CD93" s="27" t="str">
        <f t="shared" ca="1" si="199"/>
        <v/>
      </c>
      <c r="CE93" s="44" t="str">
        <f ca="1">IF(BV93&lt;&gt;"",VLOOKUP(Final!CA93-5*(Final!BX93-1),'Players Stats'!$B$136:$J$140,1+BY93),"")</f>
        <v/>
      </c>
      <c r="CF93" s="44" t="str">
        <f t="shared" ca="1" si="200"/>
        <v/>
      </c>
      <c r="CG93" s="27" t="str">
        <f t="shared" ca="1" si="201"/>
        <v/>
      </c>
      <c r="CH93" s="44" t="str">
        <f ca="1">IF(BV93&lt;&gt;"",IF(CF93="NO",VLOOKUP(CA93,'Players Stats'!$C$88:$I$127,7),""),"")</f>
        <v/>
      </c>
      <c r="CI93" s="44" t="str">
        <f t="shared" ca="1" si="202"/>
        <v/>
      </c>
      <c r="CJ93" s="27" t="str">
        <f t="shared" ca="1" si="203"/>
        <v/>
      </c>
      <c r="CK93" s="44" t="str">
        <f ca="1">IF(CF93="NO",VLOOKUP(CA93,'Players Stats'!$C$88:$H$127,7-Final!CI93),"")</f>
        <v/>
      </c>
      <c r="CL93" s="44" t="str">
        <f t="shared" ca="1" si="204"/>
        <v/>
      </c>
      <c r="CM93" s="27" t="str">
        <f t="shared" ca="1" si="205"/>
        <v/>
      </c>
      <c r="CN93" s="44" t="str">
        <f ca="1">IF(CM93="","",IF(CM93&lt;=VLOOKUP(CA93,'Players Stats'!$C$88:$L$127,10),"YES","NO"))</f>
        <v/>
      </c>
      <c r="CO93" s="27" t="str">
        <f t="shared" ca="1" si="206"/>
        <v/>
      </c>
      <c r="CP93" s="44" t="str">
        <f ca="1">IF(CN93="YES",IF(CO93&lt;=VLOOKUP(CA93,'Players Stats'!$C$88:$H$127,6),1,0),"")</f>
        <v/>
      </c>
      <c r="CQ93" s="27" t="str">
        <f t="shared" ca="1" si="207"/>
        <v/>
      </c>
      <c r="CR93" s="44" t="str">
        <f ca="1">IF(AND(CN93="YES",CQ93&lt;&gt;""),IF(CQ93&lt;=VLOOKUP(CA93,'Players Stats'!$C$88:$H$127,6),1,0),"")</f>
        <v/>
      </c>
      <c r="CS93" s="27" t="str">
        <f t="shared" ca="1" si="208"/>
        <v/>
      </c>
      <c r="CT93" s="44" t="str">
        <f ca="1">IF(CS93="","",IF(CS93&lt;=Simulation!$K$7,"YES","NO"))</f>
        <v/>
      </c>
      <c r="CU93" s="27" t="str">
        <f t="shared" ca="1" si="209"/>
        <v/>
      </c>
      <c r="CV93" s="44" t="str">
        <f ca="1">IF(CT93="NO",IF(CU93&lt;=Simulation!$K$9,BX93,BY93),"")</f>
        <v/>
      </c>
      <c r="CX93" s="44" t="str">
        <f t="shared" ca="1" si="210"/>
        <v/>
      </c>
      <c r="CY93" s="6" t="str">
        <f t="shared" ca="1" si="211"/>
        <v/>
      </c>
      <c r="CZ93" s="44" t="str">
        <f t="shared" ca="1" si="212"/>
        <v/>
      </c>
      <c r="DB93" s="44" t="str">
        <f t="shared" ca="1" si="213"/>
        <v/>
      </c>
      <c r="DC93" s="44" t="str">
        <f t="shared" ca="1" si="214"/>
        <v/>
      </c>
      <c r="DD93" s="44" t="str">
        <f t="shared" ca="1" si="215"/>
        <v/>
      </c>
      <c r="DE93" s="44"/>
      <c r="DF93" s="44" t="str">
        <f ca="1">IF(DF92&lt;&gt;"",IF(AND(DF92&lt;60*Simulation!$K$8, DF92+DG93&lt;60*Simulation!$K$8),DF92+DG93,""),"")</f>
        <v/>
      </c>
      <c r="DG93" s="44" t="str">
        <f ca="1">IF(DF92&lt;&gt;"",IF(AND(EF92&lt;&gt;"", DH92=EF92),RANDBETWEEN(Simulation!$N$6,Simulation!$P$6),RANDBETWEEN(Simulation!$N$5,Simulation!$P$5)),"")</f>
        <v/>
      </c>
      <c r="DH93" s="44" t="str">
        <f t="shared" ca="1" si="216"/>
        <v/>
      </c>
      <c r="DI93" s="44" t="str">
        <f t="shared" ca="1" si="217"/>
        <v/>
      </c>
      <c r="DJ93" s="27" t="str">
        <f t="shared" ca="1" si="218"/>
        <v/>
      </c>
      <c r="DK93" s="44" t="str">
        <f t="shared" ca="1" si="219"/>
        <v/>
      </c>
      <c r="DL93" s="44" t="str">
        <f ca="1">IF(DF93&lt;&gt;"",VLOOKUP(DK93,'Players Stats'!$C$88:$D$127,2),"")</f>
        <v/>
      </c>
      <c r="DM93" s="44" t="str">
        <f ca="1">IF(DF93&lt;&gt;"",VLOOKUP(DK93,'Players Stats'!$C$88:$E$127,3),"")</f>
        <v/>
      </c>
      <c r="DN93" s="27" t="str">
        <f t="shared" ca="1" si="220"/>
        <v/>
      </c>
      <c r="DO93" s="44" t="str">
        <f ca="1">IF(DF93&lt;&gt;"",VLOOKUP(Final!DK93-5*(Final!DH93-1),'Players Stats'!$B$136:$J$140,1+DI93),"")</f>
        <v/>
      </c>
      <c r="DP93" s="44" t="str">
        <f t="shared" ca="1" si="221"/>
        <v/>
      </c>
      <c r="DQ93" s="27" t="str">
        <f t="shared" ca="1" si="222"/>
        <v/>
      </c>
      <c r="DR93" s="44" t="str">
        <f ca="1">IF(DF93&lt;&gt;"",IF(DP93="NO",VLOOKUP(DK93,'Players Stats'!$C$88:$I$127,7),""),"")</f>
        <v/>
      </c>
      <c r="DS93" s="44" t="str">
        <f t="shared" ca="1" si="223"/>
        <v/>
      </c>
      <c r="DT93" s="27" t="str">
        <f t="shared" ca="1" si="224"/>
        <v/>
      </c>
      <c r="DU93" s="44" t="str">
        <f ca="1">IF(DP93="NO",VLOOKUP(DK93,'Players Stats'!$C$88:$H$127,7-Final!DS93),"")</f>
        <v/>
      </c>
      <c r="DV93" s="44" t="str">
        <f t="shared" ca="1" si="225"/>
        <v/>
      </c>
      <c r="DW93" s="27" t="str">
        <f t="shared" ca="1" si="226"/>
        <v/>
      </c>
      <c r="DX93" s="44" t="str">
        <f ca="1">IF(DW93="","",IF(DW93&lt;=VLOOKUP(DK93,'Players Stats'!$C$88:$L$127,10),"YES","NO"))</f>
        <v/>
      </c>
      <c r="DY93" s="27" t="str">
        <f t="shared" ca="1" si="227"/>
        <v/>
      </c>
      <c r="DZ93" s="44" t="str">
        <f ca="1">IF(DX93="YES",IF(DY93&lt;=VLOOKUP(DK93,'Players Stats'!$C$88:$H$127,6),1,0),"")</f>
        <v/>
      </c>
      <c r="EA93" s="27" t="str">
        <f t="shared" ca="1" si="228"/>
        <v/>
      </c>
      <c r="EB93" s="44" t="str">
        <f ca="1">IF(AND(DX93="YES",EA93&lt;&gt;""),IF(EA93&lt;=VLOOKUP(DK93,'Players Stats'!$C$88:$H$127,6),1,0),"")</f>
        <v/>
      </c>
      <c r="EC93" s="27" t="str">
        <f t="shared" ca="1" si="229"/>
        <v/>
      </c>
      <c r="ED93" s="44" t="str">
        <f ca="1">IF(EC93="","",IF(EC93&lt;=Simulation!$K$7,"YES","NO"))</f>
        <v/>
      </c>
      <c r="EE93" s="27" t="str">
        <f t="shared" ca="1" si="230"/>
        <v/>
      </c>
      <c r="EF93" s="44" t="str">
        <f ca="1">IF(ED93="NO",IF(EE93&lt;=Simulation!$K$9,DH93,DI93),"")</f>
        <v/>
      </c>
      <c r="EH93" s="44" t="str">
        <f t="shared" ca="1" si="231"/>
        <v/>
      </c>
      <c r="EI93" s="6" t="str">
        <f t="shared" ca="1" si="232"/>
        <v/>
      </c>
      <c r="EJ93" s="44" t="str">
        <f t="shared" ca="1" si="233"/>
        <v/>
      </c>
      <c r="EL93" s="44" t="str">
        <f t="shared" ca="1" si="234"/>
        <v/>
      </c>
      <c r="EM93" s="44" t="str">
        <f t="shared" ca="1" si="235"/>
        <v/>
      </c>
      <c r="EN93" s="44" t="str">
        <f t="shared" ca="1" si="236"/>
        <v/>
      </c>
    </row>
    <row r="94" spans="2:144">
      <c r="B94" s="44" t="str">
        <f ca="1">IF(B93&lt;&gt;"",IF(AND(B93&lt;60*Simulation!$K$8, B93+C94&lt;60*Simulation!$K$8),B93+C94,""),"")</f>
        <v/>
      </c>
      <c r="C94" s="44" t="str">
        <f ca="1">IF(B93&lt;&gt;"",IF(AND(AB93&lt;&gt;"", D93=AB93),RANDBETWEEN(Simulation!$N$6,Simulation!$P$6),RANDBETWEEN(Simulation!$N$5,Simulation!$P$5)),"")</f>
        <v/>
      </c>
      <c r="D94" s="44" t="str">
        <f t="shared" ca="1" si="153"/>
        <v/>
      </c>
      <c r="E94" s="44" t="str">
        <f t="shared" ca="1" si="154"/>
        <v/>
      </c>
      <c r="F94" s="27" t="str">
        <f t="shared" ca="1" si="155"/>
        <v/>
      </c>
      <c r="G94" s="44" t="str">
        <f t="shared" ca="1" si="156"/>
        <v/>
      </c>
      <c r="H94" s="44" t="str">
        <f ca="1">IF(B94&lt;&gt;"",VLOOKUP(G94,'Players Stats'!$C$88:$D$127,2),"")</f>
        <v/>
      </c>
      <c r="I94" s="44" t="str">
        <f ca="1">IF(B94&lt;&gt;"",VLOOKUP(G94,'Players Stats'!$C$88:$E$127,3),"")</f>
        <v/>
      </c>
      <c r="J94" s="27" t="str">
        <f t="shared" ca="1" si="157"/>
        <v/>
      </c>
      <c r="K94" s="44" t="str">
        <f ca="1">IF(B94&lt;&gt;"",VLOOKUP(Final!G94-5*(Final!D94-1),'Players Stats'!$B$136:$J$140,1+E94),"")</f>
        <v/>
      </c>
      <c r="L94" s="44" t="str">
        <f t="shared" ca="1" si="158"/>
        <v/>
      </c>
      <c r="M94" s="27" t="str">
        <f t="shared" ca="1" si="159"/>
        <v/>
      </c>
      <c r="N94" s="44" t="str">
        <f ca="1">IF(B94&lt;&gt;"",IF(L94="NO",VLOOKUP(G94,'Players Stats'!$C$88:$I$127,7),""),"")</f>
        <v/>
      </c>
      <c r="O94" s="44" t="str">
        <f t="shared" ca="1" si="160"/>
        <v/>
      </c>
      <c r="P94" s="27" t="str">
        <f t="shared" ca="1" si="161"/>
        <v/>
      </c>
      <c r="Q94" s="44" t="str">
        <f ca="1">IF(L94="NO",VLOOKUP(G94,'Players Stats'!$C$88:$H$127,7-Final!O94),"")</f>
        <v/>
      </c>
      <c r="R94" s="44" t="str">
        <f t="shared" ca="1" si="162"/>
        <v/>
      </c>
      <c r="S94" s="27" t="str">
        <f t="shared" ca="1" si="163"/>
        <v/>
      </c>
      <c r="T94" s="44" t="str">
        <f ca="1">IF(S94="","",IF(S94&lt;=VLOOKUP(G94,'Players Stats'!$C$88:$L$127,10),"YES","NO"))</f>
        <v/>
      </c>
      <c r="U94" s="27" t="str">
        <f t="shared" ca="1" si="164"/>
        <v/>
      </c>
      <c r="V94" s="44" t="str">
        <f ca="1">IF(T94="YES",IF(U94&lt;=VLOOKUP(G94,'Players Stats'!$C$88:$H$127,6),1,0),"")</f>
        <v/>
      </c>
      <c r="W94" s="27" t="str">
        <f t="shared" ca="1" si="165"/>
        <v/>
      </c>
      <c r="X94" s="44" t="str">
        <f ca="1">IF(AND(T94="YES",W94&lt;&gt;""),IF(W94&lt;=VLOOKUP(G94,'Players Stats'!$C$88:$H$127,6),1,0),"")</f>
        <v/>
      </c>
      <c r="Y94" s="27" t="str">
        <f t="shared" ca="1" si="166"/>
        <v/>
      </c>
      <c r="Z94" s="44" t="str">
        <f ca="1">IF(Y94="","",IF(Y94&lt;=Simulation!$K$7,"YES","NO"))</f>
        <v/>
      </c>
      <c r="AA94" s="27" t="str">
        <f t="shared" ca="1" si="167"/>
        <v/>
      </c>
      <c r="AB94" s="44" t="str">
        <f ca="1">IF(Z94="NO",IF(AA94&lt;=Simulation!$K$9,D94,E94),"")</f>
        <v/>
      </c>
      <c r="AD94" s="44" t="str">
        <f t="shared" ca="1" si="168"/>
        <v/>
      </c>
      <c r="AE94" s="6" t="str">
        <f t="shared" ca="1" si="169"/>
        <v/>
      </c>
      <c r="AF94" s="44" t="str">
        <f t="shared" ca="1" si="170"/>
        <v/>
      </c>
      <c r="AH94" s="44" t="str">
        <f t="shared" ca="1" si="171"/>
        <v/>
      </c>
      <c r="AI94" s="44" t="str">
        <f t="shared" ca="1" si="172"/>
        <v/>
      </c>
      <c r="AJ94" s="44" t="str">
        <f t="shared" ca="1" si="173"/>
        <v/>
      </c>
      <c r="AL94" s="44" t="str">
        <f ca="1">IF(AL93&lt;&gt;"",IF(AND(AL93&lt;60*Simulation!$K$8, AL93+AM94&lt;60*Simulation!$K$8),AL93+AM94,""),"")</f>
        <v/>
      </c>
      <c r="AM94" s="44" t="str">
        <f ca="1">IF(AL93&lt;&gt;"",IF(AND(BL93&lt;&gt;"", AN93=BL93),RANDBETWEEN(Simulation!$N$6,Simulation!$P$6),RANDBETWEEN(Simulation!$N$5,Simulation!$P$5)),"")</f>
        <v/>
      </c>
      <c r="AN94" s="44" t="str">
        <f t="shared" ca="1" si="174"/>
        <v/>
      </c>
      <c r="AO94" s="44" t="str">
        <f t="shared" ca="1" si="175"/>
        <v/>
      </c>
      <c r="AP94" s="27" t="str">
        <f t="shared" ca="1" si="176"/>
        <v/>
      </c>
      <c r="AQ94" s="44" t="str">
        <f t="shared" ca="1" si="177"/>
        <v/>
      </c>
      <c r="AR94" s="44" t="str">
        <f ca="1">IF(AL94&lt;&gt;"",VLOOKUP(AQ94,'Players Stats'!$C$88:$D$127,2),"")</f>
        <v/>
      </c>
      <c r="AS94" s="44" t="str">
        <f ca="1">IF(AL94&lt;&gt;"",VLOOKUP(AQ94,'Players Stats'!$C$88:$E$127,3),"")</f>
        <v/>
      </c>
      <c r="AT94" s="27" t="str">
        <f t="shared" ca="1" si="178"/>
        <v/>
      </c>
      <c r="AU94" s="44" t="str">
        <f ca="1">IF(AL94&lt;&gt;"",VLOOKUP(Final!AQ94-5*(Final!AN94-1),'Players Stats'!$B$136:$J$140,1+AO94),"")</f>
        <v/>
      </c>
      <c r="AV94" s="44" t="str">
        <f t="shared" ca="1" si="179"/>
        <v/>
      </c>
      <c r="AW94" s="27" t="str">
        <f t="shared" ca="1" si="180"/>
        <v/>
      </c>
      <c r="AX94" s="44" t="str">
        <f ca="1">IF(AL94&lt;&gt;"",IF(AV94="NO",VLOOKUP(AQ94,'Players Stats'!$C$88:$I$127,7),""),"")</f>
        <v/>
      </c>
      <c r="AY94" s="44" t="str">
        <f t="shared" ca="1" si="181"/>
        <v/>
      </c>
      <c r="AZ94" s="27" t="str">
        <f t="shared" ca="1" si="182"/>
        <v/>
      </c>
      <c r="BA94" s="44" t="str">
        <f ca="1">IF(AV94="NO",VLOOKUP(AQ94,'Players Stats'!$C$88:$H$127,7-Final!AY94),"")</f>
        <v/>
      </c>
      <c r="BB94" s="44" t="str">
        <f t="shared" ca="1" si="183"/>
        <v/>
      </c>
      <c r="BC94" s="27" t="str">
        <f t="shared" ca="1" si="184"/>
        <v/>
      </c>
      <c r="BD94" s="44" t="str">
        <f ca="1">IF(BC94="","",IF(BC94&lt;=VLOOKUP(AQ94,'Players Stats'!$C$88:$L$127,10),"YES","NO"))</f>
        <v/>
      </c>
      <c r="BE94" s="27" t="str">
        <f t="shared" ca="1" si="185"/>
        <v/>
      </c>
      <c r="BF94" s="44" t="str">
        <f ca="1">IF(BD94="YES",IF(BE94&lt;=VLOOKUP(AQ94,'Players Stats'!$C$88:$H$127,6),1,0),"")</f>
        <v/>
      </c>
      <c r="BG94" s="27" t="str">
        <f t="shared" ca="1" si="186"/>
        <v/>
      </c>
      <c r="BH94" s="44" t="str">
        <f ca="1">IF(AND(BD94="YES",BG94&lt;&gt;""),IF(BG94&lt;=VLOOKUP(AQ94,'Players Stats'!$C$88:$H$127,6),1,0),"")</f>
        <v/>
      </c>
      <c r="BI94" s="27" t="str">
        <f t="shared" ca="1" si="187"/>
        <v/>
      </c>
      <c r="BJ94" s="44" t="str">
        <f ca="1">IF(BI94="","",IF(BI94&lt;=Simulation!$K$7,"YES","NO"))</f>
        <v/>
      </c>
      <c r="BK94" s="27" t="str">
        <f t="shared" ca="1" si="188"/>
        <v/>
      </c>
      <c r="BL94" s="44" t="str">
        <f ca="1">IF(BJ94="NO",IF(BK94&lt;=Simulation!$K$9,AN94,AO94),"")</f>
        <v/>
      </c>
      <c r="BN94" s="44" t="str">
        <f t="shared" ca="1" si="189"/>
        <v/>
      </c>
      <c r="BO94" s="6" t="str">
        <f t="shared" ca="1" si="190"/>
        <v/>
      </c>
      <c r="BP94" s="44" t="str">
        <f t="shared" ca="1" si="191"/>
        <v/>
      </c>
      <c r="BR94" s="44" t="str">
        <f t="shared" ca="1" si="192"/>
        <v/>
      </c>
      <c r="BS94" s="44" t="str">
        <f t="shared" ca="1" si="193"/>
        <v/>
      </c>
      <c r="BT94" s="44" t="str">
        <f t="shared" ca="1" si="194"/>
        <v/>
      </c>
      <c r="BU94" s="44"/>
      <c r="BV94" s="44" t="str">
        <f ca="1">IF(BV93&lt;&gt;"",IF(AND(BV93&lt;60*Simulation!$K$8, BV93+BW94&lt;60*Simulation!$K$8),BV93+BW94,""),"")</f>
        <v/>
      </c>
      <c r="BW94" s="44" t="str">
        <f ca="1">IF(BV93&lt;&gt;"",IF(AND(CV93&lt;&gt;"", BX93=CV93),RANDBETWEEN(Simulation!$N$6,Simulation!$P$6),RANDBETWEEN(Simulation!$N$5,Simulation!$P$5)),"")</f>
        <v/>
      </c>
      <c r="BX94" s="44" t="str">
        <f t="shared" ca="1" si="195"/>
        <v/>
      </c>
      <c r="BY94" s="44" t="str">
        <f t="shared" ca="1" si="196"/>
        <v/>
      </c>
      <c r="BZ94" s="27" t="str">
        <f t="shared" ca="1" si="197"/>
        <v/>
      </c>
      <c r="CA94" s="44" t="str">
        <f t="shared" ca="1" si="198"/>
        <v/>
      </c>
      <c r="CB94" s="44" t="str">
        <f ca="1">IF(BV94&lt;&gt;"",VLOOKUP(CA94,'Players Stats'!$C$88:$D$127,2),"")</f>
        <v/>
      </c>
      <c r="CC94" s="44" t="str">
        <f ca="1">IF(BV94&lt;&gt;"",VLOOKUP(CA94,'Players Stats'!$C$88:$E$127,3),"")</f>
        <v/>
      </c>
      <c r="CD94" s="27" t="str">
        <f t="shared" ca="1" si="199"/>
        <v/>
      </c>
      <c r="CE94" s="44" t="str">
        <f ca="1">IF(BV94&lt;&gt;"",VLOOKUP(Final!CA94-5*(Final!BX94-1),'Players Stats'!$B$136:$J$140,1+BY94),"")</f>
        <v/>
      </c>
      <c r="CF94" s="44" t="str">
        <f t="shared" ca="1" si="200"/>
        <v/>
      </c>
      <c r="CG94" s="27" t="str">
        <f t="shared" ca="1" si="201"/>
        <v/>
      </c>
      <c r="CH94" s="44" t="str">
        <f ca="1">IF(BV94&lt;&gt;"",IF(CF94="NO",VLOOKUP(CA94,'Players Stats'!$C$88:$I$127,7),""),"")</f>
        <v/>
      </c>
      <c r="CI94" s="44" t="str">
        <f t="shared" ca="1" si="202"/>
        <v/>
      </c>
      <c r="CJ94" s="27" t="str">
        <f t="shared" ca="1" si="203"/>
        <v/>
      </c>
      <c r="CK94" s="44" t="str">
        <f ca="1">IF(CF94="NO",VLOOKUP(CA94,'Players Stats'!$C$88:$H$127,7-Final!CI94),"")</f>
        <v/>
      </c>
      <c r="CL94" s="44" t="str">
        <f t="shared" ca="1" si="204"/>
        <v/>
      </c>
      <c r="CM94" s="27" t="str">
        <f t="shared" ca="1" si="205"/>
        <v/>
      </c>
      <c r="CN94" s="44" t="str">
        <f ca="1">IF(CM94="","",IF(CM94&lt;=VLOOKUP(CA94,'Players Stats'!$C$88:$L$127,10),"YES","NO"))</f>
        <v/>
      </c>
      <c r="CO94" s="27" t="str">
        <f t="shared" ca="1" si="206"/>
        <v/>
      </c>
      <c r="CP94" s="44" t="str">
        <f ca="1">IF(CN94="YES",IF(CO94&lt;=VLOOKUP(CA94,'Players Stats'!$C$88:$H$127,6),1,0),"")</f>
        <v/>
      </c>
      <c r="CQ94" s="27" t="str">
        <f t="shared" ca="1" si="207"/>
        <v/>
      </c>
      <c r="CR94" s="44" t="str">
        <f ca="1">IF(AND(CN94="YES",CQ94&lt;&gt;""),IF(CQ94&lt;=VLOOKUP(CA94,'Players Stats'!$C$88:$H$127,6),1,0),"")</f>
        <v/>
      </c>
      <c r="CS94" s="27" t="str">
        <f t="shared" ca="1" si="208"/>
        <v/>
      </c>
      <c r="CT94" s="44" t="str">
        <f ca="1">IF(CS94="","",IF(CS94&lt;=Simulation!$K$7,"YES","NO"))</f>
        <v/>
      </c>
      <c r="CU94" s="27" t="str">
        <f t="shared" ca="1" si="209"/>
        <v/>
      </c>
      <c r="CV94" s="44" t="str">
        <f ca="1">IF(CT94="NO",IF(CU94&lt;=Simulation!$K$9,BX94,BY94),"")</f>
        <v/>
      </c>
      <c r="CX94" s="44" t="str">
        <f t="shared" ca="1" si="210"/>
        <v/>
      </c>
      <c r="CY94" s="6" t="str">
        <f t="shared" ca="1" si="211"/>
        <v/>
      </c>
      <c r="CZ94" s="44" t="str">
        <f t="shared" ca="1" si="212"/>
        <v/>
      </c>
      <c r="DB94" s="44" t="str">
        <f t="shared" ca="1" si="213"/>
        <v/>
      </c>
      <c r="DC94" s="44" t="str">
        <f t="shared" ca="1" si="214"/>
        <v/>
      </c>
      <c r="DD94" s="44" t="str">
        <f t="shared" ca="1" si="215"/>
        <v/>
      </c>
      <c r="DE94" s="44"/>
      <c r="DF94" s="44" t="str">
        <f ca="1">IF(DF93&lt;&gt;"",IF(AND(DF93&lt;60*Simulation!$K$8, DF93+DG94&lt;60*Simulation!$K$8),DF93+DG94,""),"")</f>
        <v/>
      </c>
      <c r="DG94" s="44" t="str">
        <f ca="1">IF(DF93&lt;&gt;"",IF(AND(EF93&lt;&gt;"", DH93=EF93),RANDBETWEEN(Simulation!$N$6,Simulation!$P$6),RANDBETWEEN(Simulation!$N$5,Simulation!$P$5)),"")</f>
        <v/>
      </c>
      <c r="DH94" s="44" t="str">
        <f t="shared" ca="1" si="216"/>
        <v/>
      </c>
      <c r="DI94" s="44" t="str">
        <f t="shared" ca="1" si="217"/>
        <v/>
      </c>
      <c r="DJ94" s="27" t="str">
        <f t="shared" ca="1" si="218"/>
        <v/>
      </c>
      <c r="DK94" s="44" t="str">
        <f t="shared" ca="1" si="219"/>
        <v/>
      </c>
      <c r="DL94" s="44" t="str">
        <f ca="1">IF(DF94&lt;&gt;"",VLOOKUP(DK94,'Players Stats'!$C$88:$D$127,2),"")</f>
        <v/>
      </c>
      <c r="DM94" s="44" t="str">
        <f ca="1">IF(DF94&lt;&gt;"",VLOOKUP(DK94,'Players Stats'!$C$88:$E$127,3),"")</f>
        <v/>
      </c>
      <c r="DN94" s="27" t="str">
        <f t="shared" ca="1" si="220"/>
        <v/>
      </c>
      <c r="DO94" s="44" t="str">
        <f ca="1">IF(DF94&lt;&gt;"",VLOOKUP(Final!DK94-5*(Final!DH94-1),'Players Stats'!$B$136:$J$140,1+DI94),"")</f>
        <v/>
      </c>
      <c r="DP94" s="44" t="str">
        <f t="shared" ca="1" si="221"/>
        <v/>
      </c>
      <c r="DQ94" s="27" t="str">
        <f t="shared" ca="1" si="222"/>
        <v/>
      </c>
      <c r="DR94" s="44" t="str">
        <f ca="1">IF(DF94&lt;&gt;"",IF(DP94="NO",VLOOKUP(DK94,'Players Stats'!$C$88:$I$127,7),""),"")</f>
        <v/>
      </c>
      <c r="DS94" s="44" t="str">
        <f t="shared" ca="1" si="223"/>
        <v/>
      </c>
      <c r="DT94" s="27" t="str">
        <f t="shared" ca="1" si="224"/>
        <v/>
      </c>
      <c r="DU94" s="44" t="str">
        <f ca="1">IF(DP94="NO",VLOOKUP(DK94,'Players Stats'!$C$88:$H$127,7-Final!DS94),"")</f>
        <v/>
      </c>
      <c r="DV94" s="44" t="str">
        <f t="shared" ca="1" si="225"/>
        <v/>
      </c>
      <c r="DW94" s="27" t="str">
        <f t="shared" ca="1" si="226"/>
        <v/>
      </c>
      <c r="DX94" s="44" t="str">
        <f ca="1">IF(DW94="","",IF(DW94&lt;=VLOOKUP(DK94,'Players Stats'!$C$88:$L$127,10),"YES","NO"))</f>
        <v/>
      </c>
      <c r="DY94" s="27" t="str">
        <f t="shared" ca="1" si="227"/>
        <v/>
      </c>
      <c r="DZ94" s="44" t="str">
        <f ca="1">IF(DX94="YES",IF(DY94&lt;=VLOOKUP(DK94,'Players Stats'!$C$88:$H$127,6),1,0),"")</f>
        <v/>
      </c>
      <c r="EA94" s="27" t="str">
        <f t="shared" ca="1" si="228"/>
        <v/>
      </c>
      <c r="EB94" s="44" t="str">
        <f ca="1">IF(AND(DX94="YES",EA94&lt;&gt;""),IF(EA94&lt;=VLOOKUP(DK94,'Players Stats'!$C$88:$H$127,6),1,0),"")</f>
        <v/>
      </c>
      <c r="EC94" s="27" t="str">
        <f t="shared" ca="1" si="229"/>
        <v/>
      </c>
      <c r="ED94" s="44" t="str">
        <f ca="1">IF(EC94="","",IF(EC94&lt;=Simulation!$K$7,"YES","NO"))</f>
        <v/>
      </c>
      <c r="EE94" s="27" t="str">
        <f t="shared" ca="1" si="230"/>
        <v/>
      </c>
      <c r="EF94" s="44" t="str">
        <f ca="1">IF(ED94="NO",IF(EE94&lt;=Simulation!$K$9,DH94,DI94),"")</f>
        <v/>
      </c>
      <c r="EH94" s="44" t="str">
        <f t="shared" ca="1" si="231"/>
        <v/>
      </c>
      <c r="EI94" s="6" t="str">
        <f t="shared" ca="1" si="232"/>
        <v/>
      </c>
      <c r="EJ94" s="44" t="str">
        <f t="shared" ca="1" si="233"/>
        <v/>
      </c>
      <c r="EL94" s="44" t="str">
        <f t="shared" ca="1" si="234"/>
        <v/>
      </c>
      <c r="EM94" s="44" t="str">
        <f t="shared" ca="1" si="235"/>
        <v/>
      </c>
      <c r="EN94" s="44" t="str">
        <f t="shared" ca="1" si="236"/>
        <v/>
      </c>
    </row>
    <row r="95" spans="2:144">
      <c r="B95" s="44" t="str">
        <f ca="1">IF(B94&lt;&gt;"",IF(AND(B94&lt;60*Simulation!$K$8, B94+C95&lt;60*Simulation!$K$8),B94+C95,""),"")</f>
        <v/>
      </c>
      <c r="C95" s="44" t="str">
        <f ca="1">IF(B94&lt;&gt;"",IF(AND(AB94&lt;&gt;"", D94=AB94),RANDBETWEEN(Simulation!$N$6,Simulation!$P$6),RANDBETWEEN(Simulation!$N$5,Simulation!$P$5)),"")</f>
        <v/>
      </c>
      <c r="D95" s="44" t="str">
        <f t="shared" ca="1" si="153"/>
        <v/>
      </c>
      <c r="E95" s="44" t="str">
        <f t="shared" ca="1" si="154"/>
        <v/>
      </c>
      <c r="F95" s="27" t="str">
        <f t="shared" ca="1" si="155"/>
        <v/>
      </c>
      <c r="G95" s="44" t="str">
        <f t="shared" ca="1" si="156"/>
        <v/>
      </c>
      <c r="H95" s="44" t="str">
        <f ca="1">IF(B95&lt;&gt;"",VLOOKUP(G95,'Players Stats'!$C$88:$D$127,2),"")</f>
        <v/>
      </c>
      <c r="I95" s="44" t="str">
        <f ca="1">IF(B95&lt;&gt;"",VLOOKUP(G95,'Players Stats'!$C$88:$E$127,3),"")</f>
        <v/>
      </c>
      <c r="J95" s="27" t="str">
        <f t="shared" ca="1" si="157"/>
        <v/>
      </c>
      <c r="K95" s="44" t="str">
        <f ca="1">IF(B95&lt;&gt;"",VLOOKUP(Final!G95-5*(Final!D95-1),'Players Stats'!$B$136:$J$140,1+E95),"")</f>
        <v/>
      </c>
      <c r="L95" s="44" t="str">
        <f t="shared" ca="1" si="158"/>
        <v/>
      </c>
      <c r="M95" s="27" t="str">
        <f t="shared" ca="1" si="159"/>
        <v/>
      </c>
      <c r="N95" s="44" t="str">
        <f ca="1">IF(B95&lt;&gt;"",IF(L95="NO",VLOOKUP(G95,'Players Stats'!$C$88:$I$127,7),""),"")</f>
        <v/>
      </c>
      <c r="O95" s="44" t="str">
        <f t="shared" ca="1" si="160"/>
        <v/>
      </c>
      <c r="P95" s="27" t="str">
        <f t="shared" ca="1" si="161"/>
        <v/>
      </c>
      <c r="Q95" s="44" t="str">
        <f ca="1">IF(L95="NO",VLOOKUP(G95,'Players Stats'!$C$88:$H$127,7-Final!O95),"")</f>
        <v/>
      </c>
      <c r="R95" s="44" t="str">
        <f t="shared" ca="1" si="162"/>
        <v/>
      </c>
      <c r="S95" s="27" t="str">
        <f t="shared" ca="1" si="163"/>
        <v/>
      </c>
      <c r="T95" s="44" t="str">
        <f ca="1">IF(S95="","",IF(S95&lt;=VLOOKUP(G95,'Players Stats'!$C$88:$L$127,10),"YES","NO"))</f>
        <v/>
      </c>
      <c r="U95" s="27" t="str">
        <f t="shared" ca="1" si="164"/>
        <v/>
      </c>
      <c r="V95" s="44" t="str">
        <f ca="1">IF(T95="YES",IF(U95&lt;=VLOOKUP(G95,'Players Stats'!$C$88:$H$127,6),1,0),"")</f>
        <v/>
      </c>
      <c r="W95" s="27" t="str">
        <f t="shared" ca="1" si="165"/>
        <v/>
      </c>
      <c r="X95" s="44" t="str">
        <f ca="1">IF(AND(T95="YES",W95&lt;&gt;""),IF(W95&lt;=VLOOKUP(G95,'Players Stats'!$C$88:$H$127,6),1,0),"")</f>
        <v/>
      </c>
      <c r="Y95" s="27" t="str">
        <f t="shared" ca="1" si="166"/>
        <v/>
      </c>
      <c r="Z95" s="44" t="str">
        <f ca="1">IF(Y95="","",IF(Y95&lt;=Simulation!$K$7,"YES","NO"))</f>
        <v/>
      </c>
      <c r="AA95" s="27" t="str">
        <f t="shared" ca="1" si="167"/>
        <v/>
      </c>
      <c r="AB95" s="44" t="str">
        <f ca="1">IF(Z95="NO",IF(AA95&lt;=Simulation!$K$9,D95,E95),"")</f>
        <v/>
      </c>
      <c r="AD95" s="44" t="str">
        <f t="shared" ca="1" si="168"/>
        <v/>
      </c>
      <c r="AE95" s="6" t="str">
        <f t="shared" ca="1" si="169"/>
        <v/>
      </c>
      <c r="AF95" s="44" t="str">
        <f t="shared" ca="1" si="170"/>
        <v/>
      </c>
      <c r="AH95" s="44" t="str">
        <f t="shared" ca="1" si="171"/>
        <v/>
      </c>
      <c r="AI95" s="44" t="str">
        <f t="shared" ca="1" si="172"/>
        <v/>
      </c>
      <c r="AJ95" s="44" t="str">
        <f t="shared" ca="1" si="173"/>
        <v/>
      </c>
      <c r="AL95" s="44" t="str">
        <f ca="1">IF(AL94&lt;&gt;"",IF(AND(AL94&lt;60*Simulation!$K$8, AL94+AM95&lt;60*Simulation!$K$8),AL94+AM95,""),"")</f>
        <v/>
      </c>
      <c r="AM95" s="44" t="str">
        <f ca="1">IF(AL94&lt;&gt;"",IF(AND(BL94&lt;&gt;"", AN94=BL94),RANDBETWEEN(Simulation!$N$6,Simulation!$P$6),RANDBETWEEN(Simulation!$N$5,Simulation!$P$5)),"")</f>
        <v/>
      </c>
      <c r="AN95" s="44" t="str">
        <f t="shared" ca="1" si="174"/>
        <v/>
      </c>
      <c r="AO95" s="44" t="str">
        <f t="shared" ca="1" si="175"/>
        <v/>
      </c>
      <c r="AP95" s="27" t="str">
        <f t="shared" ca="1" si="176"/>
        <v/>
      </c>
      <c r="AQ95" s="44" t="str">
        <f t="shared" ca="1" si="177"/>
        <v/>
      </c>
      <c r="AR95" s="44" t="str">
        <f ca="1">IF(AL95&lt;&gt;"",VLOOKUP(AQ95,'Players Stats'!$C$88:$D$127,2),"")</f>
        <v/>
      </c>
      <c r="AS95" s="44" t="str">
        <f ca="1">IF(AL95&lt;&gt;"",VLOOKUP(AQ95,'Players Stats'!$C$88:$E$127,3),"")</f>
        <v/>
      </c>
      <c r="AT95" s="27" t="str">
        <f t="shared" ca="1" si="178"/>
        <v/>
      </c>
      <c r="AU95" s="44" t="str">
        <f ca="1">IF(AL95&lt;&gt;"",VLOOKUP(Final!AQ95-5*(Final!AN95-1),'Players Stats'!$B$136:$J$140,1+AO95),"")</f>
        <v/>
      </c>
      <c r="AV95" s="44" t="str">
        <f t="shared" ca="1" si="179"/>
        <v/>
      </c>
      <c r="AW95" s="27" t="str">
        <f t="shared" ca="1" si="180"/>
        <v/>
      </c>
      <c r="AX95" s="44" t="str">
        <f ca="1">IF(AL95&lt;&gt;"",IF(AV95="NO",VLOOKUP(AQ95,'Players Stats'!$C$88:$I$127,7),""),"")</f>
        <v/>
      </c>
      <c r="AY95" s="44" t="str">
        <f t="shared" ca="1" si="181"/>
        <v/>
      </c>
      <c r="AZ95" s="27" t="str">
        <f t="shared" ca="1" si="182"/>
        <v/>
      </c>
      <c r="BA95" s="44" t="str">
        <f ca="1">IF(AV95="NO",VLOOKUP(AQ95,'Players Stats'!$C$88:$H$127,7-Final!AY95),"")</f>
        <v/>
      </c>
      <c r="BB95" s="44" t="str">
        <f t="shared" ca="1" si="183"/>
        <v/>
      </c>
      <c r="BC95" s="27" t="str">
        <f t="shared" ca="1" si="184"/>
        <v/>
      </c>
      <c r="BD95" s="44" t="str">
        <f ca="1">IF(BC95="","",IF(BC95&lt;=VLOOKUP(AQ95,'Players Stats'!$C$88:$L$127,10),"YES","NO"))</f>
        <v/>
      </c>
      <c r="BE95" s="27" t="str">
        <f t="shared" ca="1" si="185"/>
        <v/>
      </c>
      <c r="BF95" s="44" t="str">
        <f ca="1">IF(BD95="YES",IF(BE95&lt;=VLOOKUP(AQ95,'Players Stats'!$C$88:$H$127,6),1,0),"")</f>
        <v/>
      </c>
      <c r="BG95" s="27" t="str">
        <f t="shared" ca="1" si="186"/>
        <v/>
      </c>
      <c r="BH95" s="44" t="str">
        <f ca="1">IF(AND(BD95="YES",BG95&lt;&gt;""),IF(BG95&lt;=VLOOKUP(AQ95,'Players Stats'!$C$88:$H$127,6),1,0),"")</f>
        <v/>
      </c>
      <c r="BI95" s="27" t="str">
        <f t="shared" ca="1" si="187"/>
        <v/>
      </c>
      <c r="BJ95" s="44" t="str">
        <f ca="1">IF(BI95="","",IF(BI95&lt;=Simulation!$K$7,"YES","NO"))</f>
        <v/>
      </c>
      <c r="BK95" s="27" t="str">
        <f t="shared" ca="1" si="188"/>
        <v/>
      </c>
      <c r="BL95" s="44" t="str">
        <f ca="1">IF(BJ95="NO",IF(BK95&lt;=Simulation!$K$9,AN95,AO95),"")</f>
        <v/>
      </c>
      <c r="BN95" s="44" t="str">
        <f t="shared" ca="1" si="189"/>
        <v/>
      </c>
      <c r="BO95" s="6" t="str">
        <f t="shared" ca="1" si="190"/>
        <v/>
      </c>
      <c r="BP95" s="44" t="str">
        <f t="shared" ca="1" si="191"/>
        <v/>
      </c>
      <c r="BR95" s="44" t="str">
        <f t="shared" ca="1" si="192"/>
        <v/>
      </c>
      <c r="BS95" s="44" t="str">
        <f t="shared" ca="1" si="193"/>
        <v/>
      </c>
      <c r="BT95" s="44" t="str">
        <f t="shared" ca="1" si="194"/>
        <v/>
      </c>
      <c r="BU95" s="44"/>
      <c r="BV95" s="44" t="str">
        <f ca="1">IF(BV94&lt;&gt;"",IF(AND(BV94&lt;60*Simulation!$K$8, BV94+BW95&lt;60*Simulation!$K$8),BV94+BW95,""),"")</f>
        <v/>
      </c>
      <c r="BW95" s="44" t="str">
        <f ca="1">IF(BV94&lt;&gt;"",IF(AND(CV94&lt;&gt;"", BX94=CV94),RANDBETWEEN(Simulation!$N$6,Simulation!$P$6),RANDBETWEEN(Simulation!$N$5,Simulation!$P$5)),"")</f>
        <v/>
      </c>
      <c r="BX95" s="44" t="str">
        <f t="shared" ca="1" si="195"/>
        <v/>
      </c>
      <c r="BY95" s="44" t="str">
        <f t="shared" ca="1" si="196"/>
        <v/>
      </c>
      <c r="BZ95" s="27" t="str">
        <f t="shared" ca="1" si="197"/>
        <v/>
      </c>
      <c r="CA95" s="44" t="str">
        <f t="shared" ca="1" si="198"/>
        <v/>
      </c>
      <c r="CB95" s="44" t="str">
        <f ca="1">IF(BV95&lt;&gt;"",VLOOKUP(CA95,'Players Stats'!$C$88:$D$127,2),"")</f>
        <v/>
      </c>
      <c r="CC95" s="44" t="str">
        <f ca="1">IF(BV95&lt;&gt;"",VLOOKUP(CA95,'Players Stats'!$C$88:$E$127,3),"")</f>
        <v/>
      </c>
      <c r="CD95" s="27" t="str">
        <f t="shared" ca="1" si="199"/>
        <v/>
      </c>
      <c r="CE95" s="44" t="str">
        <f ca="1">IF(BV95&lt;&gt;"",VLOOKUP(Final!CA95-5*(Final!BX95-1),'Players Stats'!$B$136:$J$140,1+BY95),"")</f>
        <v/>
      </c>
      <c r="CF95" s="44" t="str">
        <f t="shared" ca="1" si="200"/>
        <v/>
      </c>
      <c r="CG95" s="27" t="str">
        <f t="shared" ca="1" si="201"/>
        <v/>
      </c>
      <c r="CH95" s="44" t="str">
        <f ca="1">IF(BV95&lt;&gt;"",IF(CF95="NO",VLOOKUP(CA95,'Players Stats'!$C$88:$I$127,7),""),"")</f>
        <v/>
      </c>
      <c r="CI95" s="44" t="str">
        <f t="shared" ca="1" si="202"/>
        <v/>
      </c>
      <c r="CJ95" s="27" t="str">
        <f t="shared" ca="1" si="203"/>
        <v/>
      </c>
      <c r="CK95" s="44" t="str">
        <f ca="1">IF(CF95="NO",VLOOKUP(CA95,'Players Stats'!$C$88:$H$127,7-Final!CI95),"")</f>
        <v/>
      </c>
      <c r="CL95" s="44" t="str">
        <f t="shared" ca="1" si="204"/>
        <v/>
      </c>
      <c r="CM95" s="27" t="str">
        <f t="shared" ca="1" si="205"/>
        <v/>
      </c>
      <c r="CN95" s="44" t="str">
        <f ca="1">IF(CM95="","",IF(CM95&lt;=VLOOKUP(CA95,'Players Stats'!$C$88:$L$127,10),"YES","NO"))</f>
        <v/>
      </c>
      <c r="CO95" s="27" t="str">
        <f t="shared" ca="1" si="206"/>
        <v/>
      </c>
      <c r="CP95" s="44" t="str">
        <f ca="1">IF(CN95="YES",IF(CO95&lt;=VLOOKUP(CA95,'Players Stats'!$C$88:$H$127,6),1,0),"")</f>
        <v/>
      </c>
      <c r="CQ95" s="27" t="str">
        <f t="shared" ca="1" si="207"/>
        <v/>
      </c>
      <c r="CR95" s="44" t="str">
        <f ca="1">IF(AND(CN95="YES",CQ95&lt;&gt;""),IF(CQ95&lt;=VLOOKUP(CA95,'Players Stats'!$C$88:$H$127,6),1,0),"")</f>
        <v/>
      </c>
      <c r="CS95" s="27" t="str">
        <f t="shared" ca="1" si="208"/>
        <v/>
      </c>
      <c r="CT95" s="44" t="str">
        <f ca="1">IF(CS95="","",IF(CS95&lt;=Simulation!$K$7,"YES","NO"))</f>
        <v/>
      </c>
      <c r="CU95" s="27" t="str">
        <f t="shared" ca="1" si="209"/>
        <v/>
      </c>
      <c r="CV95" s="44" t="str">
        <f ca="1">IF(CT95="NO",IF(CU95&lt;=Simulation!$K$9,BX95,BY95),"")</f>
        <v/>
      </c>
      <c r="CX95" s="44" t="str">
        <f t="shared" ca="1" si="210"/>
        <v/>
      </c>
      <c r="CY95" s="6" t="str">
        <f t="shared" ca="1" si="211"/>
        <v/>
      </c>
      <c r="CZ95" s="44" t="str">
        <f t="shared" ca="1" si="212"/>
        <v/>
      </c>
      <c r="DB95" s="44" t="str">
        <f t="shared" ca="1" si="213"/>
        <v/>
      </c>
      <c r="DC95" s="44" t="str">
        <f t="shared" ca="1" si="214"/>
        <v/>
      </c>
      <c r="DD95" s="44" t="str">
        <f t="shared" ca="1" si="215"/>
        <v/>
      </c>
      <c r="DE95" s="44"/>
      <c r="DF95" s="44" t="str">
        <f ca="1">IF(DF94&lt;&gt;"",IF(AND(DF94&lt;60*Simulation!$K$8, DF94+DG95&lt;60*Simulation!$K$8),DF94+DG95,""),"")</f>
        <v/>
      </c>
      <c r="DG95" s="44" t="str">
        <f ca="1">IF(DF94&lt;&gt;"",IF(AND(EF94&lt;&gt;"", DH94=EF94),RANDBETWEEN(Simulation!$N$6,Simulation!$P$6),RANDBETWEEN(Simulation!$N$5,Simulation!$P$5)),"")</f>
        <v/>
      </c>
      <c r="DH95" s="44" t="str">
        <f t="shared" ca="1" si="216"/>
        <v/>
      </c>
      <c r="DI95" s="44" t="str">
        <f t="shared" ca="1" si="217"/>
        <v/>
      </c>
      <c r="DJ95" s="27" t="str">
        <f t="shared" ca="1" si="218"/>
        <v/>
      </c>
      <c r="DK95" s="44" t="str">
        <f t="shared" ca="1" si="219"/>
        <v/>
      </c>
      <c r="DL95" s="44" t="str">
        <f ca="1">IF(DF95&lt;&gt;"",VLOOKUP(DK95,'Players Stats'!$C$88:$D$127,2),"")</f>
        <v/>
      </c>
      <c r="DM95" s="44" t="str">
        <f ca="1">IF(DF95&lt;&gt;"",VLOOKUP(DK95,'Players Stats'!$C$88:$E$127,3),"")</f>
        <v/>
      </c>
      <c r="DN95" s="27" t="str">
        <f t="shared" ca="1" si="220"/>
        <v/>
      </c>
      <c r="DO95" s="44" t="str">
        <f ca="1">IF(DF95&lt;&gt;"",VLOOKUP(Final!DK95-5*(Final!DH95-1),'Players Stats'!$B$136:$J$140,1+DI95),"")</f>
        <v/>
      </c>
      <c r="DP95" s="44" t="str">
        <f t="shared" ca="1" si="221"/>
        <v/>
      </c>
      <c r="DQ95" s="27" t="str">
        <f t="shared" ca="1" si="222"/>
        <v/>
      </c>
      <c r="DR95" s="44" t="str">
        <f ca="1">IF(DF95&lt;&gt;"",IF(DP95="NO",VLOOKUP(DK95,'Players Stats'!$C$88:$I$127,7),""),"")</f>
        <v/>
      </c>
      <c r="DS95" s="44" t="str">
        <f t="shared" ca="1" si="223"/>
        <v/>
      </c>
      <c r="DT95" s="27" t="str">
        <f t="shared" ca="1" si="224"/>
        <v/>
      </c>
      <c r="DU95" s="44" t="str">
        <f ca="1">IF(DP95="NO",VLOOKUP(DK95,'Players Stats'!$C$88:$H$127,7-Final!DS95),"")</f>
        <v/>
      </c>
      <c r="DV95" s="44" t="str">
        <f t="shared" ca="1" si="225"/>
        <v/>
      </c>
      <c r="DW95" s="27" t="str">
        <f t="shared" ca="1" si="226"/>
        <v/>
      </c>
      <c r="DX95" s="44" t="str">
        <f ca="1">IF(DW95="","",IF(DW95&lt;=VLOOKUP(DK95,'Players Stats'!$C$88:$L$127,10),"YES","NO"))</f>
        <v/>
      </c>
      <c r="DY95" s="27" t="str">
        <f t="shared" ca="1" si="227"/>
        <v/>
      </c>
      <c r="DZ95" s="44" t="str">
        <f ca="1">IF(DX95="YES",IF(DY95&lt;=VLOOKUP(DK95,'Players Stats'!$C$88:$H$127,6),1,0),"")</f>
        <v/>
      </c>
      <c r="EA95" s="27" t="str">
        <f t="shared" ca="1" si="228"/>
        <v/>
      </c>
      <c r="EB95" s="44" t="str">
        <f ca="1">IF(AND(DX95="YES",EA95&lt;&gt;""),IF(EA95&lt;=VLOOKUP(DK95,'Players Stats'!$C$88:$H$127,6),1,0),"")</f>
        <v/>
      </c>
      <c r="EC95" s="27" t="str">
        <f t="shared" ca="1" si="229"/>
        <v/>
      </c>
      <c r="ED95" s="44" t="str">
        <f ca="1">IF(EC95="","",IF(EC95&lt;=Simulation!$K$7,"YES","NO"))</f>
        <v/>
      </c>
      <c r="EE95" s="27" t="str">
        <f t="shared" ca="1" si="230"/>
        <v/>
      </c>
      <c r="EF95" s="44" t="str">
        <f ca="1">IF(ED95="NO",IF(EE95&lt;=Simulation!$K$9,DH95,DI95),"")</f>
        <v/>
      </c>
      <c r="EH95" s="44" t="str">
        <f t="shared" ca="1" si="231"/>
        <v/>
      </c>
      <c r="EI95" s="6" t="str">
        <f t="shared" ca="1" si="232"/>
        <v/>
      </c>
      <c r="EJ95" s="44" t="str">
        <f t="shared" ca="1" si="233"/>
        <v/>
      </c>
      <c r="EL95" s="44" t="str">
        <f t="shared" ca="1" si="234"/>
        <v/>
      </c>
      <c r="EM95" s="44" t="str">
        <f t="shared" ca="1" si="235"/>
        <v/>
      </c>
      <c r="EN95" s="44" t="str">
        <f t="shared" ca="1" si="236"/>
        <v/>
      </c>
    </row>
    <row r="96" spans="2:144">
      <c r="B96" s="44" t="str">
        <f ca="1">IF(B95&lt;&gt;"",IF(AND(B95&lt;60*Simulation!$K$8, B95+C96&lt;60*Simulation!$K$8),B95+C96,""),"")</f>
        <v/>
      </c>
      <c r="C96" s="44" t="str">
        <f ca="1">IF(B95&lt;&gt;"",IF(AND(AB95&lt;&gt;"", D95=AB95),RANDBETWEEN(Simulation!$N$6,Simulation!$P$6),RANDBETWEEN(Simulation!$N$5,Simulation!$P$5)),"")</f>
        <v/>
      </c>
      <c r="D96" s="44" t="str">
        <f t="shared" ca="1" si="153"/>
        <v/>
      </c>
      <c r="E96" s="44" t="str">
        <f t="shared" ca="1" si="154"/>
        <v/>
      </c>
      <c r="F96" s="27" t="str">
        <f t="shared" ca="1" si="155"/>
        <v/>
      </c>
      <c r="G96" s="44" t="str">
        <f t="shared" ca="1" si="156"/>
        <v/>
      </c>
      <c r="H96" s="44" t="str">
        <f ca="1">IF(B96&lt;&gt;"",VLOOKUP(G96,'Players Stats'!$C$88:$D$127,2),"")</f>
        <v/>
      </c>
      <c r="I96" s="44" t="str">
        <f ca="1">IF(B96&lt;&gt;"",VLOOKUP(G96,'Players Stats'!$C$88:$E$127,3),"")</f>
        <v/>
      </c>
      <c r="J96" s="27" t="str">
        <f t="shared" ca="1" si="157"/>
        <v/>
      </c>
      <c r="K96" s="44" t="str">
        <f ca="1">IF(B96&lt;&gt;"",VLOOKUP(Final!G96-5*(Final!D96-1),'Players Stats'!$B$136:$J$140,1+E96),"")</f>
        <v/>
      </c>
      <c r="L96" s="44" t="str">
        <f t="shared" ca="1" si="158"/>
        <v/>
      </c>
      <c r="M96" s="27" t="str">
        <f t="shared" ca="1" si="159"/>
        <v/>
      </c>
      <c r="N96" s="44" t="str">
        <f ca="1">IF(B96&lt;&gt;"",IF(L96="NO",VLOOKUP(G96,'Players Stats'!$C$88:$I$127,7),""),"")</f>
        <v/>
      </c>
      <c r="O96" s="44" t="str">
        <f t="shared" ca="1" si="160"/>
        <v/>
      </c>
      <c r="P96" s="27" t="str">
        <f t="shared" ca="1" si="161"/>
        <v/>
      </c>
      <c r="Q96" s="44" t="str">
        <f ca="1">IF(L96="NO",VLOOKUP(G96,'Players Stats'!$C$88:$H$127,7-Final!O96),"")</f>
        <v/>
      </c>
      <c r="R96" s="44" t="str">
        <f t="shared" ca="1" si="162"/>
        <v/>
      </c>
      <c r="S96" s="27" t="str">
        <f t="shared" ca="1" si="163"/>
        <v/>
      </c>
      <c r="T96" s="44" t="str">
        <f ca="1">IF(S96="","",IF(S96&lt;=VLOOKUP(G96,'Players Stats'!$C$88:$L$127,10),"YES","NO"))</f>
        <v/>
      </c>
      <c r="U96" s="27" t="str">
        <f t="shared" ca="1" si="164"/>
        <v/>
      </c>
      <c r="V96" s="44" t="str">
        <f ca="1">IF(T96="YES",IF(U96&lt;=VLOOKUP(G96,'Players Stats'!$C$88:$H$127,6),1,0),"")</f>
        <v/>
      </c>
      <c r="W96" s="27" t="str">
        <f t="shared" ca="1" si="165"/>
        <v/>
      </c>
      <c r="X96" s="44" t="str">
        <f ca="1">IF(AND(T96="YES",W96&lt;&gt;""),IF(W96&lt;=VLOOKUP(G96,'Players Stats'!$C$88:$H$127,6),1,0),"")</f>
        <v/>
      </c>
      <c r="Y96" s="27" t="str">
        <f t="shared" ca="1" si="166"/>
        <v/>
      </c>
      <c r="Z96" s="44" t="str">
        <f ca="1">IF(Y96="","",IF(Y96&lt;=Simulation!$K$7,"YES","NO"))</f>
        <v/>
      </c>
      <c r="AA96" s="27" t="str">
        <f t="shared" ca="1" si="167"/>
        <v/>
      </c>
      <c r="AB96" s="44" t="str">
        <f ca="1">IF(Z96="NO",IF(AA96&lt;=Simulation!$K$9,D96,E96),"")</f>
        <v/>
      </c>
      <c r="AD96" s="44" t="str">
        <f t="shared" ca="1" si="168"/>
        <v/>
      </c>
      <c r="AE96" s="6" t="str">
        <f t="shared" ca="1" si="169"/>
        <v/>
      </c>
      <c r="AF96" s="44" t="str">
        <f t="shared" ca="1" si="170"/>
        <v/>
      </c>
      <c r="AH96" s="44" t="str">
        <f t="shared" ca="1" si="171"/>
        <v/>
      </c>
      <c r="AI96" s="44" t="str">
        <f t="shared" ca="1" si="172"/>
        <v/>
      </c>
      <c r="AJ96" s="44" t="str">
        <f t="shared" ca="1" si="173"/>
        <v/>
      </c>
      <c r="AL96" s="44" t="str">
        <f ca="1">IF(AL95&lt;&gt;"",IF(AND(AL95&lt;60*Simulation!$K$8, AL95+AM96&lt;60*Simulation!$K$8),AL95+AM96,""),"")</f>
        <v/>
      </c>
      <c r="AM96" s="44" t="str">
        <f ca="1">IF(AL95&lt;&gt;"",IF(AND(BL95&lt;&gt;"", AN95=BL95),RANDBETWEEN(Simulation!$N$6,Simulation!$P$6),RANDBETWEEN(Simulation!$N$5,Simulation!$P$5)),"")</f>
        <v/>
      </c>
      <c r="AN96" s="44" t="str">
        <f t="shared" ca="1" si="174"/>
        <v/>
      </c>
      <c r="AO96" s="44" t="str">
        <f t="shared" ca="1" si="175"/>
        <v/>
      </c>
      <c r="AP96" s="27" t="str">
        <f t="shared" ca="1" si="176"/>
        <v/>
      </c>
      <c r="AQ96" s="44" t="str">
        <f t="shared" ca="1" si="177"/>
        <v/>
      </c>
      <c r="AR96" s="44" t="str">
        <f ca="1">IF(AL96&lt;&gt;"",VLOOKUP(AQ96,'Players Stats'!$C$88:$D$127,2),"")</f>
        <v/>
      </c>
      <c r="AS96" s="44" t="str">
        <f ca="1">IF(AL96&lt;&gt;"",VLOOKUP(AQ96,'Players Stats'!$C$88:$E$127,3),"")</f>
        <v/>
      </c>
      <c r="AT96" s="27" t="str">
        <f t="shared" ca="1" si="178"/>
        <v/>
      </c>
      <c r="AU96" s="44" t="str">
        <f ca="1">IF(AL96&lt;&gt;"",VLOOKUP(Final!AQ96-5*(Final!AN96-1),'Players Stats'!$B$136:$J$140,1+AO96),"")</f>
        <v/>
      </c>
      <c r="AV96" s="44" t="str">
        <f t="shared" ca="1" si="179"/>
        <v/>
      </c>
      <c r="AW96" s="27" t="str">
        <f t="shared" ca="1" si="180"/>
        <v/>
      </c>
      <c r="AX96" s="44" t="str">
        <f ca="1">IF(AL96&lt;&gt;"",IF(AV96="NO",VLOOKUP(AQ96,'Players Stats'!$C$88:$I$127,7),""),"")</f>
        <v/>
      </c>
      <c r="AY96" s="44" t="str">
        <f t="shared" ca="1" si="181"/>
        <v/>
      </c>
      <c r="AZ96" s="27" t="str">
        <f t="shared" ca="1" si="182"/>
        <v/>
      </c>
      <c r="BA96" s="44" t="str">
        <f ca="1">IF(AV96="NO",VLOOKUP(AQ96,'Players Stats'!$C$88:$H$127,7-Final!AY96),"")</f>
        <v/>
      </c>
      <c r="BB96" s="44" t="str">
        <f t="shared" ca="1" si="183"/>
        <v/>
      </c>
      <c r="BC96" s="27" t="str">
        <f t="shared" ca="1" si="184"/>
        <v/>
      </c>
      <c r="BD96" s="44" t="str">
        <f ca="1">IF(BC96="","",IF(BC96&lt;=VLOOKUP(AQ96,'Players Stats'!$C$88:$L$127,10),"YES","NO"))</f>
        <v/>
      </c>
      <c r="BE96" s="27" t="str">
        <f t="shared" ca="1" si="185"/>
        <v/>
      </c>
      <c r="BF96" s="44" t="str">
        <f ca="1">IF(BD96="YES",IF(BE96&lt;=VLOOKUP(AQ96,'Players Stats'!$C$88:$H$127,6),1,0),"")</f>
        <v/>
      </c>
      <c r="BG96" s="27" t="str">
        <f t="shared" ca="1" si="186"/>
        <v/>
      </c>
      <c r="BH96" s="44" t="str">
        <f ca="1">IF(AND(BD96="YES",BG96&lt;&gt;""),IF(BG96&lt;=VLOOKUP(AQ96,'Players Stats'!$C$88:$H$127,6),1,0),"")</f>
        <v/>
      </c>
      <c r="BI96" s="27" t="str">
        <f t="shared" ca="1" si="187"/>
        <v/>
      </c>
      <c r="BJ96" s="44" t="str">
        <f ca="1">IF(BI96="","",IF(BI96&lt;=Simulation!$K$7,"YES","NO"))</f>
        <v/>
      </c>
      <c r="BK96" s="27" t="str">
        <f t="shared" ca="1" si="188"/>
        <v/>
      </c>
      <c r="BL96" s="44" t="str">
        <f ca="1">IF(BJ96="NO",IF(BK96&lt;=Simulation!$K$9,AN96,AO96),"")</f>
        <v/>
      </c>
      <c r="BN96" s="44" t="str">
        <f t="shared" ca="1" si="189"/>
        <v/>
      </c>
      <c r="BO96" s="6" t="str">
        <f t="shared" ca="1" si="190"/>
        <v/>
      </c>
      <c r="BP96" s="44" t="str">
        <f t="shared" ca="1" si="191"/>
        <v/>
      </c>
      <c r="BR96" s="44" t="str">
        <f t="shared" ca="1" si="192"/>
        <v/>
      </c>
      <c r="BS96" s="44" t="str">
        <f t="shared" ca="1" si="193"/>
        <v/>
      </c>
      <c r="BT96" s="44" t="str">
        <f t="shared" ca="1" si="194"/>
        <v/>
      </c>
      <c r="BU96" s="44"/>
      <c r="BV96" s="44" t="str">
        <f ca="1">IF(BV95&lt;&gt;"",IF(AND(BV95&lt;60*Simulation!$K$8, BV95+BW96&lt;60*Simulation!$K$8),BV95+BW96,""),"")</f>
        <v/>
      </c>
      <c r="BW96" s="44" t="str">
        <f ca="1">IF(BV95&lt;&gt;"",IF(AND(CV95&lt;&gt;"", BX95=CV95),RANDBETWEEN(Simulation!$N$6,Simulation!$P$6),RANDBETWEEN(Simulation!$N$5,Simulation!$P$5)),"")</f>
        <v/>
      </c>
      <c r="BX96" s="44" t="str">
        <f t="shared" ca="1" si="195"/>
        <v/>
      </c>
      <c r="BY96" s="44" t="str">
        <f t="shared" ca="1" si="196"/>
        <v/>
      </c>
      <c r="BZ96" s="27" t="str">
        <f t="shared" ca="1" si="197"/>
        <v/>
      </c>
      <c r="CA96" s="44" t="str">
        <f t="shared" ca="1" si="198"/>
        <v/>
      </c>
      <c r="CB96" s="44" t="str">
        <f ca="1">IF(BV96&lt;&gt;"",VLOOKUP(CA96,'Players Stats'!$C$88:$D$127,2),"")</f>
        <v/>
      </c>
      <c r="CC96" s="44" t="str">
        <f ca="1">IF(BV96&lt;&gt;"",VLOOKUP(CA96,'Players Stats'!$C$88:$E$127,3),"")</f>
        <v/>
      </c>
      <c r="CD96" s="27" t="str">
        <f t="shared" ca="1" si="199"/>
        <v/>
      </c>
      <c r="CE96" s="44" t="str">
        <f ca="1">IF(BV96&lt;&gt;"",VLOOKUP(Final!CA96-5*(Final!BX96-1),'Players Stats'!$B$136:$J$140,1+BY96),"")</f>
        <v/>
      </c>
      <c r="CF96" s="44" t="str">
        <f t="shared" ca="1" si="200"/>
        <v/>
      </c>
      <c r="CG96" s="27" t="str">
        <f t="shared" ca="1" si="201"/>
        <v/>
      </c>
      <c r="CH96" s="44" t="str">
        <f ca="1">IF(BV96&lt;&gt;"",IF(CF96="NO",VLOOKUP(CA96,'Players Stats'!$C$88:$I$127,7),""),"")</f>
        <v/>
      </c>
      <c r="CI96" s="44" t="str">
        <f t="shared" ca="1" si="202"/>
        <v/>
      </c>
      <c r="CJ96" s="27" t="str">
        <f t="shared" ca="1" si="203"/>
        <v/>
      </c>
      <c r="CK96" s="44" t="str">
        <f ca="1">IF(CF96="NO",VLOOKUP(CA96,'Players Stats'!$C$88:$H$127,7-Final!CI96),"")</f>
        <v/>
      </c>
      <c r="CL96" s="44" t="str">
        <f t="shared" ca="1" si="204"/>
        <v/>
      </c>
      <c r="CM96" s="27" t="str">
        <f t="shared" ca="1" si="205"/>
        <v/>
      </c>
      <c r="CN96" s="44" t="str">
        <f ca="1">IF(CM96="","",IF(CM96&lt;=VLOOKUP(CA96,'Players Stats'!$C$88:$L$127,10),"YES","NO"))</f>
        <v/>
      </c>
      <c r="CO96" s="27" t="str">
        <f t="shared" ca="1" si="206"/>
        <v/>
      </c>
      <c r="CP96" s="44" t="str">
        <f ca="1">IF(CN96="YES",IF(CO96&lt;=VLOOKUP(CA96,'Players Stats'!$C$88:$H$127,6),1,0),"")</f>
        <v/>
      </c>
      <c r="CQ96" s="27" t="str">
        <f t="shared" ca="1" si="207"/>
        <v/>
      </c>
      <c r="CR96" s="44" t="str">
        <f ca="1">IF(AND(CN96="YES",CQ96&lt;&gt;""),IF(CQ96&lt;=VLOOKUP(CA96,'Players Stats'!$C$88:$H$127,6),1,0),"")</f>
        <v/>
      </c>
      <c r="CS96" s="27" t="str">
        <f t="shared" ca="1" si="208"/>
        <v/>
      </c>
      <c r="CT96" s="44" t="str">
        <f ca="1">IF(CS96="","",IF(CS96&lt;=Simulation!$K$7,"YES","NO"))</f>
        <v/>
      </c>
      <c r="CU96" s="27" t="str">
        <f t="shared" ca="1" si="209"/>
        <v/>
      </c>
      <c r="CV96" s="44" t="str">
        <f ca="1">IF(CT96="NO",IF(CU96&lt;=Simulation!$K$9,BX96,BY96),"")</f>
        <v/>
      </c>
      <c r="CX96" s="44" t="str">
        <f t="shared" ca="1" si="210"/>
        <v/>
      </c>
      <c r="CY96" s="6" t="str">
        <f t="shared" ca="1" si="211"/>
        <v/>
      </c>
      <c r="CZ96" s="44" t="str">
        <f t="shared" ca="1" si="212"/>
        <v/>
      </c>
      <c r="DB96" s="44" t="str">
        <f t="shared" ca="1" si="213"/>
        <v/>
      </c>
      <c r="DC96" s="44" t="str">
        <f t="shared" ca="1" si="214"/>
        <v/>
      </c>
      <c r="DD96" s="44" t="str">
        <f t="shared" ca="1" si="215"/>
        <v/>
      </c>
      <c r="DE96" s="44"/>
      <c r="DF96" s="44" t="str">
        <f ca="1">IF(DF95&lt;&gt;"",IF(AND(DF95&lt;60*Simulation!$K$8, DF95+DG96&lt;60*Simulation!$K$8),DF95+DG96,""),"")</f>
        <v/>
      </c>
      <c r="DG96" s="44" t="str">
        <f ca="1">IF(DF95&lt;&gt;"",IF(AND(EF95&lt;&gt;"", DH95=EF95),RANDBETWEEN(Simulation!$N$6,Simulation!$P$6),RANDBETWEEN(Simulation!$N$5,Simulation!$P$5)),"")</f>
        <v/>
      </c>
      <c r="DH96" s="44" t="str">
        <f t="shared" ca="1" si="216"/>
        <v/>
      </c>
      <c r="DI96" s="44" t="str">
        <f t="shared" ca="1" si="217"/>
        <v/>
      </c>
      <c r="DJ96" s="27" t="str">
        <f t="shared" ca="1" si="218"/>
        <v/>
      </c>
      <c r="DK96" s="44" t="str">
        <f t="shared" ca="1" si="219"/>
        <v/>
      </c>
      <c r="DL96" s="44" t="str">
        <f ca="1">IF(DF96&lt;&gt;"",VLOOKUP(DK96,'Players Stats'!$C$88:$D$127,2),"")</f>
        <v/>
      </c>
      <c r="DM96" s="44" t="str">
        <f ca="1">IF(DF96&lt;&gt;"",VLOOKUP(DK96,'Players Stats'!$C$88:$E$127,3),"")</f>
        <v/>
      </c>
      <c r="DN96" s="27" t="str">
        <f t="shared" ca="1" si="220"/>
        <v/>
      </c>
      <c r="DO96" s="44" t="str">
        <f ca="1">IF(DF96&lt;&gt;"",VLOOKUP(Final!DK96-5*(Final!DH96-1),'Players Stats'!$B$136:$J$140,1+DI96),"")</f>
        <v/>
      </c>
      <c r="DP96" s="44" t="str">
        <f t="shared" ca="1" si="221"/>
        <v/>
      </c>
      <c r="DQ96" s="27" t="str">
        <f t="shared" ca="1" si="222"/>
        <v/>
      </c>
      <c r="DR96" s="44" t="str">
        <f ca="1">IF(DF96&lt;&gt;"",IF(DP96="NO",VLOOKUP(DK96,'Players Stats'!$C$88:$I$127,7),""),"")</f>
        <v/>
      </c>
      <c r="DS96" s="44" t="str">
        <f t="shared" ca="1" si="223"/>
        <v/>
      </c>
      <c r="DT96" s="27" t="str">
        <f t="shared" ca="1" si="224"/>
        <v/>
      </c>
      <c r="DU96" s="44" t="str">
        <f ca="1">IF(DP96="NO",VLOOKUP(DK96,'Players Stats'!$C$88:$H$127,7-Final!DS96),"")</f>
        <v/>
      </c>
      <c r="DV96" s="44" t="str">
        <f t="shared" ca="1" si="225"/>
        <v/>
      </c>
      <c r="DW96" s="27" t="str">
        <f t="shared" ca="1" si="226"/>
        <v/>
      </c>
      <c r="DX96" s="44" t="str">
        <f ca="1">IF(DW96="","",IF(DW96&lt;=VLOOKUP(DK96,'Players Stats'!$C$88:$L$127,10),"YES","NO"))</f>
        <v/>
      </c>
      <c r="DY96" s="27" t="str">
        <f t="shared" ca="1" si="227"/>
        <v/>
      </c>
      <c r="DZ96" s="44" t="str">
        <f ca="1">IF(DX96="YES",IF(DY96&lt;=VLOOKUP(DK96,'Players Stats'!$C$88:$H$127,6),1,0),"")</f>
        <v/>
      </c>
      <c r="EA96" s="27" t="str">
        <f t="shared" ca="1" si="228"/>
        <v/>
      </c>
      <c r="EB96" s="44" t="str">
        <f ca="1">IF(AND(DX96="YES",EA96&lt;&gt;""),IF(EA96&lt;=VLOOKUP(DK96,'Players Stats'!$C$88:$H$127,6),1,0),"")</f>
        <v/>
      </c>
      <c r="EC96" s="27" t="str">
        <f t="shared" ca="1" si="229"/>
        <v/>
      </c>
      <c r="ED96" s="44" t="str">
        <f ca="1">IF(EC96="","",IF(EC96&lt;=Simulation!$K$7,"YES","NO"))</f>
        <v/>
      </c>
      <c r="EE96" s="27" t="str">
        <f t="shared" ca="1" si="230"/>
        <v/>
      </c>
      <c r="EF96" s="44" t="str">
        <f ca="1">IF(ED96="NO",IF(EE96&lt;=Simulation!$K$9,DH96,DI96),"")</f>
        <v/>
      </c>
      <c r="EH96" s="44" t="str">
        <f t="shared" ca="1" si="231"/>
        <v/>
      </c>
      <c r="EI96" s="6" t="str">
        <f t="shared" ca="1" si="232"/>
        <v/>
      </c>
      <c r="EJ96" s="44" t="str">
        <f t="shared" ca="1" si="233"/>
        <v/>
      </c>
      <c r="EL96" s="44" t="str">
        <f t="shared" ca="1" si="234"/>
        <v/>
      </c>
      <c r="EM96" s="44" t="str">
        <f t="shared" ca="1" si="235"/>
        <v/>
      </c>
      <c r="EN96" s="44" t="str">
        <f t="shared" ca="1" si="236"/>
        <v/>
      </c>
    </row>
    <row r="97" spans="2:144">
      <c r="B97" s="44" t="str">
        <f ca="1">IF(B96&lt;&gt;"",IF(AND(B96&lt;60*Simulation!$K$8, B96+C97&lt;60*Simulation!$K$8),B96+C97,""),"")</f>
        <v/>
      </c>
      <c r="C97" s="44" t="str">
        <f ca="1">IF(B96&lt;&gt;"",IF(AND(AB96&lt;&gt;"", D96=AB96),RANDBETWEEN(Simulation!$N$6,Simulation!$P$6),RANDBETWEEN(Simulation!$N$5,Simulation!$P$5)),"")</f>
        <v/>
      </c>
      <c r="D97" s="44" t="str">
        <f t="shared" ca="1" si="153"/>
        <v/>
      </c>
      <c r="E97" s="44" t="str">
        <f t="shared" ca="1" si="154"/>
        <v/>
      </c>
      <c r="F97" s="27" t="str">
        <f t="shared" ca="1" si="155"/>
        <v/>
      </c>
      <c r="G97" s="44" t="str">
        <f t="shared" ca="1" si="156"/>
        <v/>
      </c>
      <c r="H97" s="44" t="str">
        <f ca="1">IF(B97&lt;&gt;"",VLOOKUP(G97,'Players Stats'!$C$88:$D$127,2),"")</f>
        <v/>
      </c>
      <c r="I97" s="44" t="str">
        <f ca="1">IF(B97&lt;&gt;"",VLOOKUP(G97,'Players Stats'!$C$88:$E$127,3),"")</f>
        <v/>
      </c>
      <c r="J97" s="27" t="str">
        <f t="shared" ca="1" si="157"/>
        <v/>
      </c>
      <c r="K97" s="44" t="str">
        <f ca="1">IF(B97&lt;&gt;"",VLOOKUP(Final!G97-5*(Final!D97-1),'Players Stats'!$B$136:$J$140,1+E97),"")</f>
        <v/>
      </c>
      <c r="L97" s="44" t="str">
        <f t="shared" ca="1" si="158"/>
        <v/>
      </c>
      <c r="M97" s="27" t="str">
        <f t="shared" ca="1" si="159"/>
        <v/>
      </c>
      <c r="N97" s="44" t="str">
        <f ca="1">IF(B97&lt;&gt;"",IF(L97="NO",VLOOKUP(G97,'Players Stats'!$C$88:$I$127,7),""),"")</f>
        <v/>
      </c>
      <c r="O97" s="44" t="str">
        <f t="shared" ca="1" si="160"/>
        <v/>
      </c>
      <c r="P97" s="27" t="str">
        <f t="shared" ca="1" si="161"/>
        <v/>
      </c>
      <c r="Q97" s="44" t="str">
        <f ca="1">IF(L97="NO",VLOOKUP(G97,'Players Stats'!$C$88:$H$127,7-Final!O97),"")</f>
        <v/>
      </c>
      <c r="R97" s="44" t="str">
        <f t="shared" ca="1" si="162"/>
        <v/>
      </c>
      <c r="S97" s="27" t="str">
        <f t="shared" ca="1" si="163"/>
        <v/>
      </c>
      <c r="T97" s="44" t="str">
        <f ca="1">IF(S97="","",IF(S97&lt;=VLOOKUP(G97,'Players Stats'!$C$88:$L$127,10),"YES","NO"))</f>
        <v/>
      </c>
      <c r="U97" s="27" t="str">
        <f t="shared" ca="1" si="164"/>
        <v/>
      </c>
      <c r="V97" s="44" t="str">
        <f ca="1">IF(T97="YES",IF(U97&lt;=VLOOKUP(G97,'Players Stats'!$C$88:$H$127,6),1,0),"")</f>
        <v/>
      </c>
      <c r="W97" s="27" t="str">
        <f t="shared" ca="1" si="165"/>
        <v/>
      </c>
      <c r="X97" s="44" t="str">
        <f ca="1">IF(AND(T97="YES",W97&lt;&gt;""),IF(W97&lt;=VLOOKUP(G97,'Players Stats'!$C$88:$H$127,6),1,0),"")</f>
        <v/>
      </c>
      <c r="Y97" s="27" t="str">
        <f t="shared" ca="1" si="166"/>
        <v/>
      </c>
      <c r="Z97" s="44" t="str">
        <f ca="1">IF(Y97="","",IF(Y97&lt;=Simulation!$K$7,"YES","NO"))</f>
        <v/>
      </c>
      <c r="AA97" s="27" t="str">
        <f t="shared" ca="1" si="167"/>
        <v/>
      </c>
      <c r="AB97" s="44" t="str">
        <f ca="1">IF(Z97="NO",IF(AA97&lt;=Simulation!$K$9,D97,E97),"")</f>
        <v/>
      </c>
      <c r="AD97" s="44" t="str">
        <f t="shared" ca="1" si="168"/>
        <v/>
      </c>
      <c r="AE97" s="6" t="str">
        <f t="shared" ca="1" si="169"/>
        <v/>
      </c>
      <c r="AF97" s="44" t="str">
        <f t="shared" ca="1" si="170"/>
        <v/>
      </c>
      <c r="AH97" s="44" t="str">
        <f t="shared" ca="1" si="171"/>
        <v/>
      </c>
      <c r="AI97" s="44" t="str">
        <f t="shared" ca="1" si="172"/>
        <v/>
      </c>
      <c r="AJ97" s="44" t="str">
        <f t="shared" ca="1" si="173"/>
        <v/>
      </c>
      <c r="AL97" s="44" t="str">
        <f ca="1">IF(AL96&lt;&gt;"",IF(AND(AL96&lt;60*Simulation!$K$8, AL96+AM97&lt;60*Simulation!$K$8),AL96+AM97,""),"")</f>
        <v/>
      </c>
      <c r="AM97" s="44" t="str">
        <f ca="1">IF(AL96&lt;&gt;"",IF(AND(BL96&lt;&gt;"", AN96=BL96),RANDBETWEEN(Simulation!$N$6,Simulation!$P$6),RANDBETWEEN(Simulation!$N$5,Simulation!$P$5)),"")</f>
        <v/>
      </c>
      <c r="AN97" s="44" t="str">
        <f t="shared" ca="1" si="174"/>
        <v/>
      </c>
      <c r="AO97" s="44" t="str">
        <f t="shared" ca="1" si="175"/>
        <v/>
      </c>
      <c r="AP97" s="27" t="str">
        <f t="shared" ca="1" si="176"/>
        <v/>
      </c>
      <c r="AQ97" s="44" t="str">
        <f t="shared" ca="1" si="177"/>
        <v/>
      </c>
      <c r="AR97" s="44" t="str">
        <f ca="1">IF(AL97&lt;&gt;"",VLOOKUP(AQ97,'Players Stats'!$C$88:$D$127,2),"")</f>
        <v/>
      </c>
      <c r="AS97" s="44" t="str">
        <f ca="1">IF(AL97&lt;&gt;"",VLOOKUP(AQ97,'Players Stats'!$C$88:$E$127,3),"")</f>
        <v/>
      </c>
      <c r="AT97" s="27" t="str">
        <f t="shared" ca="1" si="178"/>
        <v/>
      </c>
      <c r="AU97" s="44" t="str">
        <f ca="1">IF(AL97&lt;&gt;"",VLOOKUP(Final!AQ97-5*(Final!AN97-1),'Players Stats'!$B$136:$J$140,1+AO97),"")</f>
        <v/>
      </c>
      <c r="AV97" s="44" t="str">
        <f t="shared" ca="1" si="179"/>
        <v/>
      </c>
      <c r="AW97" s="27" t="str">
        <f t="shared" ca="1" si="180"/>
        <v/>
      </c>
      <c r="AX97" s="44" t="str">
        <f ca="1">IF(AL97&lt;&gt;"",IF(AV97="NO",VLOOKUP(AQ97,'Players Stats'!$C$88:$I$127,7),""),"")</f>
        <v/>
      </c>
      <c r="AY97" s="44" t="str">
        <f t="shared" ca="1" si="181"/>
        <v/>
      </c>
      <c r="AZ97" s="27" t="str">
        <f t="shared" ca="1" si="182"/>
        <v/>
      </c>
      <c r="BA97" s="44" t="str">
        <f ca="1">IF(AV97="NO",VLOOKUP(AQ97,'Players Stats'!$C$88:$H$127,7-Final!AY97),"")</f>
        <v/>
      </c>
      <c r="BB97" s="44" t="str">
        <f t="shared" ca="1" si="183"/>
        <v/>
      </c>
      <c r="BC97" s="27" t="str">
        <f t="shared" ca="1" si="184"/>
        <v/>
      </c>
      <c r="BD97" s="44" t="str">
        <f ca="1">IF(BC97="","",IF(BC97&lt;=VLOOKUP(AQ97,'Players Stats'!$C$88:$L$127,10),"YES","NO"))</f>
        <v/>
      </c>
      <c r="BE97" s="27" t="str">
        <f t="shared" ca="1" si="185"/>
        <v/>
      </c>
      <c r="BF97" s="44" t="str">
        <f ca="1">IF(BD97="YES",IF(BE97&lt;=VLOOKUP(AQ97,'Players Stats'!$C$88:$H$127,6),1,0),"")</f>
        <v/>
      </c>
      <c r="BG97" s="27" t="str">
        <f t="shared" ca="1" si="186"/>
        <v/>
      </c>
      <c r="BH97" s="44" t="str">
        <f ca="1">IF(AND(BD97="YES",BG97&lt;&gt;""),IF(BG97&lt;=VLOOKUP(AQ97,'Players Stats'!$C$88:$H$127,6),1,0),"")</f>
        <v/>
      </c>
      <c r="BI97" s="27" t="str">
        <f t="shared" ca="1" si="187"/>
        <v/>
      </c>
      <c r="BJ97" s="44" t="str">
        <f ca="1">IF(BI97="","",IF(BI97&lt;=Simulation!$K$7,"YES","NO"))</f>
        <v/>
      </c>
      <c r="BK97" s="27" t="str">
        <f t="shared" ca="1" si="188"/>
        <v/>
      </c>
      <c r="BL97" s="44" t="str">
        <f ca="1">IF(BJ97="NO",IF(BK97&lt;=Simulation!$K$9,AN97,AO97),"")</f>
        <v/>
      </c>
      <c r="BN97" s="44" t="str">
        <f t="shared" ca="1" si="189"/>
        <v/>
      </c>
      <c r="BO97" s="6" t="str">
        <f t="shared" ca="1" si="190"/>
        <v/>
      </c>
      <c r="BP97" s="44" t="str">
        <f t="shared" ca="1" si="191"/>
        <v/>
      </c>
      <c r="BR97" s="44" t="str">
        <f t="shared" ca="1" si="192"/>
        <v/>
      </c>
      <c r="BS97" s="44" t="str">
        <f t="shared" ca="1" si="193"/>
        <v/>
      </c>
      <c r="BT97" s="44" t="str">
        <f t="shared" ca="1" si="194"/>
        <v/>
      </c>
      <c r="BU97" s="44"/>
      <c r="BV97" s="44" t="str">
        <f ca="1">IF(BV96&lt;&gt;"",IF(AND(BV96&lt;60*Simulation!$K$8, BV96+BW97&lt;60*Simulation!$K$8),BV96+BW97,""),"")</f>
        <v/>
      </c>
      <c r="BW97" s="44" t="str">
        <f ca="1">IF(BV96&lt;&gt;"",IF(AND(CV96&lt;&gt;"", BX96=CV96),RANDBETWEEN(Simulation!$N$6,Simulation!$P$6),RANDBETWEEN(Simulation!$N$5,Simulation!$P$5)),"")</f>
        <v/>
      </c>
      <c r="BX97" s="44" t="str">
        <f t="shared" ca="1" si="195"/>
        <v/>
      </c>
      <c r="BY97" s="44" t="str">
        <f t="shared" ca="1" si="196"/>
        <v/>
      </c>
      <c r="BZ97" s="27" t="str">
        <f t="shared" ca="1" si="197"/>
        <v/>
      </c>
      <c r="CA97" s="44" t="str">
        <f t="shared" ca="1" si="198"/>
        <v/>
      </c>
      <c r="CB97" s="44" t="str">
        <f ca="1">IF(BV97&lt;&gt;"",VLOOKUP(CA97,'Players Stats'!$C$88:$D$127,2),"")</f>
        <v/>
      </c>
      <c r="CC97" s="44" t="str">
        <f ca="1">IF(BV97&lt;&gt;"",VLOOKUP(CA97,'Players Stats'!$C$88:$E$127,3),"")</f>
        <v/>
      </c>
      <c r="CD97" s="27" t="str">
        <f t="shared" ca="1" si="199"/>
        <v/>
      </c>
      <c r="CE97" s="44" t="str">
        <f ca="1">IF(BV97&lt;&gt;"",VLOOKUP(Final!CA97-5*(Final!BX97-1),'Players Stats'!$B$136:$J$140,1+BY97),"")</f>
        <v/>
      </c>
      <c r="CF97" s="44" t="str">
        <f t="shared" ca="1" si="200"/>
        <v/>
      </c>
      <c r="CG97" s="27" t="str">
        <f t="shared" ca="1" si="201"/>
        <v/>
      </c>
      <c r="CH97" s="44" t="str">
        <f ca="1">IF(BV97&lt;&gt;"",IF(CF97="NO",VLOOKUP(CA97,'Players Stats'!$C$88:$I$127,7),""),"")</f>
        <v/>
      </c>
      <c r="CI97" s="44" t="str">
        <f t="shared" ca="1" si="202"/>
        <v/>
      </c>
      <c r="CJ97" s="27" t="str">
        <f t="shared" ca="1" si="203"/>
        <v/>
      </c>
      <c r="CK97" s="44" t="str">
        <f ca="1">IF(CF97="NO",VLOOKUP(CA97,'Players Stats'!$C$88:$H$127,7-Final!CI97),"")</f>
        <v/>
      </c>
      <c r="CL97" s="44" t="str">
        <f t="shared" ca="1" si="204"/>
        <v/>
      </c>
      <c r="CM97" s="27" t="str">
        <f t="shared" ca="1" si="205"/>
        <v/>
      </c>
      <c r="CN97" s="44" t="str">
        <f ca="1">IF(CM97="","",IF(CM97&lt;=VLOOKUP(CA97,'Players Stats'!$C$88:$L$127,10),"YES","NO"))</f>
        <v/>
      </c>
      <c r="CO97" s="27" t="str">
        <f t="shared" ca="1" si="206"/>
        <v/>
      </c>
      <c r="CP97" s="44" t="str">
        <f ca="1">IF(CN97="YES",IF(CO97&lt;=VLOOKUP(CA97,'Players Stats'!$C$88:$H$127,6),1,0),"")</f>
        <v/>
      </c>
      <c r="CQ97" s="27" t="str">
        <f t="shared" ca="1" si="207"/>
        <v/>
      </c>
      <c r="CR97" s="44" t="str">
        <f ca="1">IF(AND(CN97="YES",CQ97&lt;&gt;""),IF(CQ97&lt;=VLOOKUP(CA97,'Players Stats'!$C$88:$H$127,6),1,0),"")</f>
        <v/>
      </c>
      <c r="CS97" s="27" t="str">
        <f t="shared" ca="1" si="208"/>
        <v/>
      </c>
      <c r="CT97" s="44" t="str">
        <f ca="1">IF(CS97="","",IF(CS97&lt;=Simulation!$K$7,"YES","NO"))</f>
        <v/>
      </c>
      <c r="CU97" s="27" t="str">
        <f t="shared" ca="1" si="209"/>
        <v/>
      </c>
      <c r="CV97" s="44" t="str">
        <f ca="1">IF(CT97="NO",IF(CU97&lt;=Simulation!$K$9,BX97,BY97),"")</f>
        <v/>
      </c>
      <c r="CX97" s="44" t="str">
        <f t="shared" ca="1" si="210"/>
        <v/>
      </c>
      <c r="CY97" s="6" t="str">
        <f t="shared" ca="1" si="211"/>
        <v/>
      </c>
      <c r="CZ97" s="44" t="str">
        <f t="shared" ca="1" si="212"/>
        <v/>
      </c>
      <c r="DB97" s="44" t="str">
        <f t="shared" ca="1" si="213"/>
        <v/>
      </c>
      <c r="DC97" s="44" t="str">
        <f t="shared" ca="1" si="214"/>
        <v/>
      </c>
      <c r="DD97" s="44" t="str">
        <f t="shared" ca="1" si="215"/>
        <v/>
      </c>
      <c r="DE97" s="44"/>
      <c r="DF97" s="44" t="str">
        <f ca="1">IF(DF96&lt;&gt;"",IF(AND(DF96&lt;60*Simulation!$K$8, DF96+DG97&lt;60*Simulation!$K$8),DF96+DG97,""),"")</f>
        <v/>
      </c>
      <c r="DG97" s="44" t="str">
        <f ca="1">IF(DF96&lt;&gt;"",IF(AND(EF96&lt;&gt;"", DH96=EF96),RANDBETWEEN(Simulation!$N$6,Simulation!$P$6),RANDBETWEEN(Simulation!$N$5,Simulation!$P$5)),"")</f>
        <v/>
      </c>
      <c r="DH97" s="44" t="str">
        <f t="shared" ca="1" si="216"/>
        <v/>
      </c>
      <c r="DI97" s="44" t="str">
        <f t="shared" ca="1" si="217"/>
        <v/>
      </c>
      <c r="DJ97" s="27" t="str">
        <f t="shared" ca="1" si="218"/>
        <v/>
      </c>
      <c r="DK97" s="44" t="str">
        <f t="shared" ca="1" si="219"/>
        <v/>
      </c>
      <c r="DL97" s="44" t="str">
        <f ca="1">IF(DF97&lt;&gt;"",VLOOKUP(DK97,'Players Stats'!$C$88:$D$127,2),"")</f>
        <v/>
      </c>
      <c r="DM97" s="44" t="str">
        <f ca="1">IF(DF97&lt;&gt;"",VLOOKUP(DK97,'Players Stats'!$C$88:$E$127,3),"")</f>
        <v/>
      </c>
      <c r="DN97" s="27" t="str">
        <f t="shared" ca="1" si="220"/>
        <v/>
      </c>
      <c r="DO97" s="44" t="str">
        <f ca="1">IF(DF97&lt;&gt;"",VLOOKUP(Final!DK97-5*(Final!DH97-1),'Players Stats'!$B$136:$J$140,1+DI97),"")</f>
        <v/>
      </c>
      <c r="DP97" s="44" t="str">
        <f t="shared" ca="1" si="221"/>
        <v/>
      </c>
      <c r="DQ97" s="27" t="str">
        <f t="shared" ca="1" si="222"/>
        <v/>
      </c>
      <c r="DR97" s="44" t="str">
        <f ca="1">IF(DF97&lt;&gt;"",IF(DP97="NO",VLOOKUP(DK97,'Players Stats'!$C$88:$I$127,7),""),"")</f>
        <v/>
      </c>
      <c r="DS97" s="44" t="str">
        <f t="shared" ca="1" si="223"/>
        <v/>
      </c>
      <c r="DT97" s="27" t="str">
        <f t="shared" ca="1" si="224"/>
        <v/>
      </c>
      <c r="DU97" s="44" t="str">
        <f ca="1">IF(DP97="NO",VLOOKUP(DK97,'Players Stats'!$C$88:$H$127,7-Final!DS97),"")</f>
        <v/>
      </c>
      <c r="DV97" s="44" t="str">
        <f t="shared" ca="1" si="225"/>
        <v/>
      </c>
      <c r="DW97" s="27" t="str">
        <f t="shared" ca="1" si="226"/>
        <v/>
      </c>
      <c r="DX97" s="44" t="str">
        <f ca="1">IF(DW97="","",IF(DW97&lt;=VLOOKUP(DK97,'Players Stats'!$C$88:$L$127,10),"YES","NO"))</f>
        <v/>
      </c>
      <c r="DY97" s="27" t="str">
        <f t="shared" ca="1" si="227"/>
        <v/>
      </c>
      <c r="DZ97" s="44" t="str">
        <f ca="1">IF(DX97="YES",IF(DY97&lt;=VLOOKUP(DK97,'Players Stats'!$C$88:$H$127,6),1,0),"")</f>
        <v/>
      </c>
      <c r="EA97" s="27" t="str">
        <f t="shared" ca="1" si="228"/>
        <v/>
      </c>
      <c r="EB97" s="44" t="str">
        <f ca="1">IF(AND(DX97="YES",EA97&lt;&gt;""),IF(EA97&lt;=VLOOKUP(DK97,'Players Stats'!$C$88:$H$127,6),1,0),"")</f>
        <v/>
      </c>
      <c r="EC97" s="27" t="str">
        <f t="shared" ca="1" si="229"/>
        <v/>
      </c>
      <c r="ED97" s="44" t="str">
        <f ca="1">IF(EC97="","",IF(EC97&lt;=Simulation!$K$7,"YES","NO"))</f>
        <v/>
      </c>
      <c r="EE97" s="27" t="str">
        <f t="shared" ca="1" si="230"/>
        <v/>
      </c>
      <c r="EF97" s="44" t="str">
        <f ca="1">IF(ED97="NO",IF(EE97&lt;=Simulation!$K$9,DH97,DI97),"")</f>
        <v/>
      </c>
      <c r="EH97" s="44" t="str">
        <f t="shared" ca="1" si="231"/>
        <v/>
      </c>
      <c r="EI97" s="6" t="str">
        <f t="shared" ca="1" si="232"/>
        <v/>
      </c>
      <c r="EJ97" s="44" t="str">
        <f t="shared" ca="1" si="233"/>
        <v/>
      </c>
      <c r="EL97" s="44" t="str">
        <f t="shared" ca="1" si="234"/>
        <v/>
      </c>
      <c r="EM97" s="44" t="str">
        <f t="shared" ca="1" si="235"/>
        <v/>
      </c>
      <c r="EN97" s="44" t="str">
        <f t="shared" ca="1" si="236"/>
        <v/>
      </c>
    </row>
    <row r="98" spans="2:144">
      <c r="B98" s="44" t="str">
        <f ca="1">IF(B97&lt;&gt;"",IF(AND(B97&lt;60*Simulation!$K$8, B97+C98&lt;60*Simulation!$K$8),B97+C98,""),"")</f>
        <v/>
      </c>
      <c r="C98" s="44" t="str">
        <f ca="1">IF(B97&lt;&gt;"",IF(AND(AB97&lt;&gt;"", D97=AB97),RANDBETWEEN(Simulation!$N$6,Simulation!$P$6),RANDBETWEEN(Simulation!$N$5,Simulation!$P$5)),"")</f>
        <v/>
      </c>
      <c r="D98" s="44" t="str">
        <f t="shared" ca="1" si="153"/>
        <v/>
      </c>
      <c r="E98" s="44" t="str">
        <f t="shared" ca="1" si="154"/>
        <v/>
      </c>
      <c r="F98" s="27" t="str">
        <f t="shared" ca="1" si="155"/>
        <v/>
      </c>
      <c r="G98" s="44" t="str">
        <f t="shared" ca="1" si="156"/>
        <v/>
      </c>
      <c r="H98" s="44" t="str">
        <f ca="1">IF(B98&lt;&gt;"",VLOOKUP(G98,'Players Stats'!$C$88:$D$127,2),"")</f>
        <v/>
      </c>
      <c r="I98" s="44" t="str">
        <f ca="1">IF(B98&lt;&gt;"",VLOOKUP(G98,'Players Stats'!$C$88:$E$127,3),"")</f>
        <v/>
      </c>
      <c r="J98" s="27" t="str">
        <f t="shared" ca="1" si="157"/>
        <v/>
      </c>
      <c r="K98" s="44" t="str">
        <f ca="1">IF(B98&lt;&gt;"",VLOOKUP(Final!G98-5*(Final!D98-1),'Players Stats'!$B$136:$J$140,1+E98),"")</f>
        <v/>
      </c>
      <c r="L98" s="44" t="str">
        <f t="shared" ca="1" si="158"/>
        <v/>
      </c>
      <c r="M98" s="27" t="str">
        <f t="shared" ca="1" si="159"/>
        <v/>
      </c>
      <c r="N98" s="44" t="str">
        <f ca="1">IF(B98&lt;&gt;"",IF(L98="NO",VLOOKUP(G98,'Players Stats'!$C$88:$I$127,7),""),"")</f>
        <v/>
      </c>
      <c r="O98" s="44" t="str">
        <f t="shared" ca="1" si="160"/>
        <v/>
      </c>
      <c r="P98" s="27" t="str">
        <f t="shared" ca="1" si="161"/>
        <v/>
      </c>
      <c r="Q98" s="44" t="str">
        <f ca="1">IF(L98="NO",VLOOKUP(G98,'Players Stats'!$C$88:$H$127,7-Final!O98),"")</f>
        <v/>
      </c>
      <c r="R98" s="44" t="str">
        <f t="shared" ca="1" si="162"/>
        <v/>
      </c>
      <c r="S98" s="27" t="str">
        <f t="shared" ca="1" si="163"/>
        <v/>
      </c>
      <c r="T98" s="44" t="str">
        <f ca="1">IF(S98="","",IF(S98&lt;=VLOOKUP(G98,'Players Stats'!$C$88:$L$127,10),"YES","NO"))</f>
        <v/>
      </c>
      <c r="U98" s="27" t="str">
        <f t="shared" ca="1" si="164"/>
        <v/>
      </c>
      <c r="V98" s="44" t="str">
        <f ca="1">IF(T98="YES",IF(U98&lt;=VLOOKUP(G98,'Players Stats'!$C$88:$H$127,6),1,0),"")</f>
        <v/>
      </c>
      <c r="W98" s="27" t="str">
        <f t="shared" ca="1" si="165"/>
        <v/>
      </c>
      <c r="X98" s="44" t="str">
        <f ca="1">IF(AND(T98="YES",W98&lt;&gt;""),IF(W98&lt;=VLOOKUP(G98,'Players Stats'!$C$88:$H$127,6),1,0),"")</f>
        <v/>
      </c>
      <c r="Y98" s="27" t="str">
        <f t="shared" ca="1" si="166"/>
        <v/>
      </c>
      <c r="Z98" s="44" t="str">
        <f ca="1">IF(Y98="","",IF(Y98&lt;=Simulation!$K$7,"YES","NO"))</f>
        <v/>
      </c>
      <c r="AA98" s="27" t="str">
        <f t="shared" ca="1" si="167"/>
        <v/>
      </c>
      <c r="AB98" s="44" t="str">
        <f ca="1">IF(Z98="NO",IF(AA98&lt;=Simulation!$K$9,D98,E98),"")</f>
        <v/>
      </c>
      <c r="AD98" s="44" t="str">
        <f t="shared" ca="1" si="168"/>
        <v/>
      </c>
      <c r="AE98" s="6" t="str">
        <f t="shared" ca="1" si="169"/>
        <v/>
      </c>
      <c r="AF98" s="44" t="str">
        <f t="shared" ca="1" si="170"/>
        <v/>
      </c>
      <c r="AH98" s="44" t="str">
        <f t="shared" ca="1" si="171"/>
        <v/>
      </c>
      <c r="AI98" s="44" t="str">
        <f t="shared" ca="1" si="172"/>
        <v/>
      </c>
      <c r="AJ98" s="44" t="str">
        <f t="shared" ca="1" si="173"/>
        <v/>
      </c>
      <c r="AL98" s="44" t="str">
        <f ca="1">IF(AL97&lt;&gt;"",IF(AND(AL97&lt;60*Simulation!$K$8, AL97+AM98&lt;60*Simulation!$K$8),AL97+AM98,""),"")</f>
        <v/>
      </c>
      <c r="AM98" s="44" t="str">
        <f ca="1">IF(AL97&lt;&gt;"",IF(AND(BL97&lt;&gt;"", AN97=BL97),RANDBETWEEN(Simulation!$N$6,Simulation!$P$6),RANDBETWEEN(Simulation!$N$5,Simulation!$P$5)),"")</f>
        <v/>
      </c>
      <c r="AN98" s="44" t="str">
        <f t="shared" ca="1" si="174"/>
        <v/>
      </c>
      <c r="AO98" s="44" t="str">
        <f t="shared" ca="1" si="175"/>
        <v/>
      </c>
      <c r="AP98" s="27" t="str">
        <f t="shared" ca="1" si="176"/>
        <v/>
      </c>
      <c r="AQ98" s="44" t="str">
        <f t="shared" ca="1" si="177"/>
        <v/>
      </c>
      <c r="AR98" s="44" t="str">
        <f ca="1">IF(AL98&lt;&gt;"",VLOOKUP(AQ98,'Players Stats'!$C$88:$D$127,2),"")</f>
        <v/>
      </c>
      <c r="AS98" s="44" t="str">
        <f ca="1">IF(AL98&lt;&gt;"",VLOOKUP(AQ98,'Players Stats'!$C$88:$E$127,3),"")</f>
        <v/>
      </c>
      <c r="AT98" s="27" t="str">
        <f t="shared" ca="1" si="178"/>
        <v/>
      </c>
      <c r="AU98" s="44" t="str">
        <f ca="1">IF(AL98&lt;&gt;"",VLOOKUP(Final!AQ98-5*(Final!AN98-1),'Players Stats'!$B$136:$J$140,1+AO98),"")</f>
        <v/>
      </c>
      <c r="AV98" s="44" t="str">
        <f t="shared" ca="1" si="179"/>
        <v/>
      </c>
      <c r="AW98" s="27" t="str">
        <f t="shared" ca="1" si="180"/>
        <v/>
      </c>
      <c r="AX98" s="44" t="str">
        <f ca="1">IF(AL98&lt;&gt;"",IF(AV98="NO",VLOOKUP(AQ98,'Players Stats'!$C$88:$I$127,7),""),"")</f>
        <v/>
      </c>
      <c r="AY98" s="44" t="str">
        <f t="shared" ca="1" si="181"/>
        <v/>
      </c>
      <c r="AZ98" s="27" t="str">
        <f t="shared" ca="1" si="182"/>
        <v/>
      </c>
      <c r="BA98" s="44" t="str">
        <f ca="1">IF(AV98="NO",VLOOKUP(AQ98,'Players Stats'!$C$88:$H$127,7-Final!AY98),"")</f>
        <v/>
      </c>
      <c r="BB98" s="44" t="str">
        <f t="shared" ca="1" si="183"/>
        <v/>
      </c>
      <c r="BC98" s="27" t="str">
        <f t="shared" ca="1" si="184"/>
        <v/>
      </c>
      <c r="BD98" s="44" t="str">
        <f ca="1">IF(BC98="","",IF(BC98&lt;=VLOOKUP(AQ98,'Players Stats'!$C$88:$L$127,10),"YES","NO"))</f>
        <v/>
      </c>
      <c r="BE98" s="27" t="str">
        <f t="shared" ca="1" si="185"/>
        <v/>
      </c>
      <c r="BF98" s="44" t="str">
        <f ca="1">IF(BD98="YES",IF(BE98&lt;=VLOOKUP(AQ98,'Players Stats'!$C$88:$H$127,6),1,0),"")</f>
        <v/>
      </c>
      <c r="BG98" s="27" t="str">
        <f t="shared" ca="1" si="186"/>
        <v/>
      </c>
      <c r="BH98" s="44" t="str">
        <f ca="1">IF(AND(BD98="YES",BG98&lt;&gt;""),IF(BG98&lt;=VLOOKUP(AQ98,'Players Stats'!$C$88:$H$127,6),1,0),"")</f>
        <v/>
      </c>
      <c r="BI98" s="27" t="str">
        <f t="shared" ca="1" si="187"/>
        <v/>
      </c>
      <c r="BJ98" s="44" t="str">
        <f ca="1">IF(BI98="","",IF(BI98&lt;=Simulation!$K$7,"YES","NO"))</f>
        <v/>
      </c>
      <c r="BK98" s="27" t="str">
        <f t="shared" ca="1" si="188"/>
        <v/>
      </c>
      <c r="BL98" s="44" t="str">
        <f ca="1">IF(BJ98="NO",IF(BK98&lt;=Simulation!$K$9,AN98,AO98),"")</f>
        <v/>
      </c>
      <c r="BN98" s="44" t="str">
        <f t="shared" ca="1" si="189"/>
        <v/>
      </c>
      <c r="BO98" s="6" t="str">
        <f t="shared" ca="1" si="190"/>
        <v/>
      </c>
      <c r="BP98" s="44" t="str">
        <f t="shared" ca="1" si="191"/>
        <v/>
      </c>
      <c r="BR98" s="44" t="str">
        <f t="shared" ca="1" si="192"/>
        <v/>
      </c>
      <c r="BS98" s="44" t="str">
        <f t="shared" ca="1" si="193"/>
        <v/>
      </c>
      <c r="BT98" s="44" t="str">
        <f t="shared" ca="1" si="194"/>
        <v/>
      </c>
      <c r="BU98" s="44"/>
      <c r="BV98" s="44" t="str">
        <f ca="1">IF(BV97&lt;&gt;"",IF(AND(BV97&lt;60*Simulation!$K$8, BV97+BW98&lt;60*Simulation!$K$8),BV97+BW98,""),"")</f>
        <v/>
      </c>
      <c r="BW98" s="44" t="str">
        <f ca="1">IF(BV97&lt;&gt;"",IF(AND(CV97&lt;&gt;"", BX97=CV97),RANDBETWEEN(Simulation!$N$6,Simulation!$P$6),RANDBETWEEN(Simulation!$N$5,Simulation!$P$5)),"")</f>
        <v/>
      </c>
      <c r="BX98" s="44" t="str">
        <f t="shared" ca="1" si="195"/>
        <v/>
      </c>
      <c r="BY98" s="44" t="str">
        <f t="shared" ca="1" si="196"/>
        <v/>
      </c>
      <c r="BZ98" s="27" t="str">
        <f t="shared" ca="1" si="197"/>
        <v/>
      </c>
      <c r="CA98" s="44" t="str">
        <f t="shared" ca="1" si="198"/>
        <v/>
      </c>
      <c r="CB98" s="44" t="str">
        <f ca="1">IF(BV98&lt;&gt;"",VLOOKUP(CA98,'Players Stats'!$C$88:$D$127,2),"")</f>
        <v/>
      </c>
      <c r="CC98" s="44" t="str">
        <f ca="1">IF(BV98&lt;&gt;"",VLOOKUP(CA98,'Players Stats'!$C$88:$E$127,3),"")</f>
        <v/>
      </c>
      <c r="CD98" s="27" t="str">
        <f t="shared" ca="1" si="199"/>
        <v/>
      </c>
      <c r="CE98" s="44" t="str">
        <f ca="1">IF(BV98&lt;&gt;"",VLOOKUP(Final!CA98-5*(Final!BX98-1),'Players Stats'!$B$136:$J$140,1+BY98),"")</f>
        <v/>
      </c>
      <c r="CF98" s="44" t="str">
        <f t="shared" ca="1" si="200"/>
        <v/>
      </c>
      <c r="CG98" s="27" t="str">
        <f t="shared" ca="1" si="201"/>
        <v/>
      </c>
      <c r="CH98" s="44" t="str">
        <f ca="1">IF(BV98&lt;&gt;"",IF(CF98="NO",VLOOKUP(CA98,'Players Stats'!$C$88:$I$127,7),""),"")</f>
        <v/>
      </c>
      <c r="CI98" s="44" t="str">
        <f t="shared" ca="1" si="202"/>
        <v/>
      </c>
      <c r="CJ98" s="27" t="str">
        <f t="shared" ca="1" si="203"/>
        <v/>
      </c>
      <c r="CK98" s="44" t="str">
        <f ca="1">IF(CF98="NO",VLOOKUP(CA98,'Players Stats'!$C$88:$H$127,7-Final!CI98),"")</f>
        <v/>
      </c>
      <c r="CL98" s="44" t="str">
        <f t="shared" ca="1" si="204"/>
        <v/>
      </c>
      <c r="CM98" s="27" t="str">
        <f t="shared" ca="1" si="205"/>
        <v/>
      </c>
      <c r="CN98" s="44" t="str">
        <f ca="1">IF(CM98="","",IF(CM98&lt;=VLOOKUP(CA98,'Players Stats'!$C$88:$L$127,10),"YES","NO"))</f>
        <v/>
      </c>
      <c r="CO98" s="27" t="str">
        <f t="shared" ca="1" si="206"/>
        <v/>
      </c>
      <c r="CP98" s="44" t="str">
        <f ca="1">IF(CN98="YES",IF(CO98&lt;=VLOOKUP(CA98,'Players Stats'!$C$88:$H$127,6),1,0),"")</f>
        <v/>
      </c>
      <c r="CQ98" s="27" t="str">
        <f t="shared" ca="1" si="207"/>
        <v/>
      </c>
      <c r="CR98" s="44" t="str">
        <f ca="1">IF(AND(CN98="YES",CQ98&lt;&gt;""),IF(CQ98&lt;=VLOOKUP(CA98,'Players Stats'!$C$88:$H$127,6),1,0),"")</f>
        <v/>
      </c>
      <c r="CS98" s="27" t="str">
        <f t="shared" ca="1" si="208"/>
        <v/>
      </c>
      <c r="CT98" s="44" t="str">
        <f ca="1">IF(CS98="","",IF(CS98&lt;=Simulation!$K$7,"YES","NO"))</f>
        <v/>
      </c>
      <c r="CU98" s="27" t="str">
        <f t="shared" ca="1" si="209"/>
        <v/>
      </c>
      <c r="CV98" s="44" t="str">
        <f ca="1">IF(CT98="NO",IF(CU98&lt;=Simulation!$K$9,BX98,BY98),"")</f>
        <v/>
      </c>
      <c r="CX98" s="44" t="str">
        <f t="shared" ca="1" si="210"/>
        <v/>
      </c>
      <c r="CY98" s="6" t="str">
        <f t="shared" ca="1" si="211"/>
        <v/>
      </c>
      <c r="CZ98" s="44" t="str">
        <f t="shared" ca="1" si="212"/>
        <v/>
      </c>
      <c r="DB98" s="44" t="str">
        <f t="shared" ca="1" si="213"/>
        <v/>
      </c>
      <c r="DC98" s="44" t="str">
        <f t="shared" ca="1" si="214"/>
        <v/>
      </c>
      <c r="DD98" s="44" t="str">
        <f t="shared" ca="1" si="215"/>
        <v/>
      </c>
      <c r="DE98" s="44"/>
      <c r="DF98" s="44" t="str">
        <f ca="1">IF(DF97&lt;&gt;"",IF(AND(DF97&lt;60*Simulation!$K$8, DF97+DG98&lt;60*Simulation!$K$8),DF97+DG98,""),"")</f>
        <v/>
      </c>
      <c r="DG98" s="44" t="str">
        <f ca="1">IF(DF97&lt;&gt;"",IF(AND(EF97&lt;&gt;"", DH97=EF97),RANDBETWEEN(Simulation!$N$6,Simulation!$P$6),RANDBETWEEN(Simulation!$N$5,Simulation!$P$5)),"")</f>
        <v/>
      </c>
      <c r="DH98" s="44" t="str">
        <f t="shared" ca="1" si="216"/>
        <v/>
      </c>
      <c r="DI98" s="44" t="str">
        <f t="shared" ca="1" si="217"/>
        <v/>
      </c>
      <c r="DJ98" s="27" t="str">
        <f t="shared" ca="1" si="218"/>
        <v/>
      </c>
      <c r="DK98" s="44" t="str">
        <f t="shared" ca="1" si="219"/>
        <v/>
      </c>
      <c r="DL98" s="44" t="str">
        <f ca="1">IF(DF98&lt;&gt;"",VLOOKUP(DK98,'Players Stats'!$C$88:$D$127,2),"")</f>
        <v/>
      </c>
      <c r="DM98" s="44" t="str">
        <f ca="1">IF(DF98&lt;&gt;"",VLOOKUP(DK98,'Players Stats'!$C$88:$E$127,3),"")</f>
        <v/>
      </c>
      <c r="DN98" s="27" t="str">
        <f t="shared" ca="1" si="220"/>
        <v/>
      </c>
      <c r="DO98" s="44" t="str">
        <f ca="1">IF(DF98&lt;&gt;"",VLOOKUP(Final!DK98-5*(Final!DH98-1),'Players Stats'!$B$136:$J$140,1+DI98),"")</f>
        <v/>
      </c>
      <c r="DP98" s="44" t="str">
        <f t="shared" ca="1" si="221"/>
        <v/>
      </c>
      <c r="DQ98" s="27" t="str">
        <f t="shared" ca="1" si="222"/>
        <v/>
      </c>
      <c r="DR98" s="44" t="str">
        <f ca="1">IF(DF98&lt;&gt;"",IF(DP98="NO",VLOOKUP(DK98,'Players Stats'!$C$88:$I$127,7),""),"")</f>
        <v/>
      </c>
      <c r="DS98" s="44" t="str">
        <f t="shared" ca="1" si="223"/>
        <v/>
      </c>
      <c r="DT98" s="27" t="str">
        <f t="shared" ca="1" si="224"/>
        <v/>
      </c>
      <c r="DU98" s="44" t="str">
        <f ca="1">IF(DP98="NO",VLOOKUP(DK98,'Players Stats'!$C$88:$H$127,7-Final!DS98),"")</f>
        <v/>
      </c>
      <c r="DV98" s="44" t="str">
        <f t="shared" ca="1" si="225"/>
        <v/>
      </c>
      <c r="DW98" s="27" t="str">
        <f t="shared" ca="1" si="226"/>
        <v/>
      </c>
      <c r="DX98" s="44" t="str">
        <f ca="1">IF(DW98="","",IF(DW98&lt;=VLOOKUP(DK98,'Players Stats'!$C$88:$L$127,10),"YES","NO"))</f>
        <v/>
      </c>
      <c r="DY98" s="27" t="str">
        <f t="shared" ca="1" si="227"/>
        <v/>
      </c>
      <c r="DZ98" s="44" t="str">
        <f ca="1">IF(DX98="YES",IF(DY98&lt;=VLOOKUP(DK98,'Players Stats'!$C$88:$H$127,6),1,0),"")</f>
        <v/>
      </c>
      <c r="EA98" s="27" t="str">
        <f t="shared" ca="1" si="228"/>
        <v/>
      </c>
      <c r="EB98" s="44" t="str">
        <f ca="1">IF(AND(DX98="YES",EA98&lt;&gt;""),IF(EA98&lt;=VLOOKUP(DK98,'Players Stats'!$C$88:$H$127,6),1,0),"")</f>
        <v/>
      </c>
      <c r="EC98" s="27" t="str">
        <f t="shared" ca="1" si="229"/>
        <v/>
      </c>
      <c r="ED98" s="44" t="str">
        <f ca="1">IF(EC98="","",IF(EC98&lt;=Simulation!$K$7,"YES","NO"))</f>
        <v/>
      </c>
      <c r="EE98" s="27" t="str">
        <f t="shared" ca="1" si="230"/>
        <v/>
      </c>
      <c r="EF98" s="44" t="str">
        <f ca="1">IF(ED98="NO",IF(EE98&lt;=Simulation!$K$9,DH98,DI98),"")</f>
        <v/>
      </c>
      <c r="EH98" s="44" t="str">
        <f t="shared" ca="1" si="231"/>
        <v/>
      </c>
      <c r="EI98" s="6" t="str">
        <f t="shared" ca="1" si="232"/>
        <v/>
      </c>
      <c r="EJ98" s="44" t="str">
        <f t="shared" ca="1" si="233"/>
        <v/>
      </c>
      <c r="EL98" s="44" t="str">
        <f t="shared" ca="1" si="234"/>
        <v/>
      </c>
      <c r="EM98" s="44" t="str">
        <f t="shared" ca="1" si="235"/>
        <v/>
      </c>
      <c r="EN98" s="44" t="str">
        <f t="shared" ca="1" si="236"/>
        <v/>
      </c>
    </row>
    <row r="99" spans="2:144">
      <c r="B99" s="44" t="str">
        <f ca="1">IF(B98&lt;&gt;"",IF(AND(B98&lt;60*Simulation!$K$8, B98+C99&lt;60*Simulation!$K$8),B98+C99,""),"")</f>
        <v/>
      </c>
      <c r="C99" s="44" t="str">
        <f ca="1">IF(B98&lt;&gt;"",IF(AND(AB98&lt;&gt;"", D98=AB98),RANDBETWEEN(Simulation!$N$6,Simulation!$P$6),RANDBETWEEN(Simulation!$N$5,Simulation!$P$5)),"")</f>
        <v/>
      </c>
      <c r="D99" s="44" t="str">
        <f t="shared" ca="1" si="153"/>
        <v/>
      </c>
      <c r="E99" s="44" t="str">
        <f t="shared" ca="1" si="154"/>
        <v/>
      </c>
      <c r="F99" s="27" t="str">
        <f t="shared" ca="1" si="155"/>
        <v/>
      </c>
      <c r="G99" s="44" t="str">
        <f t="shared" ca="1" si="156"/>
        <v/>
      </c>
      <c r="H99" s="44" t="str">
        <f ca="1">IF(B99&lt;&gt;"",VLOOKUP(G99,'Players Stats'!$C$88:$D$127,2),"")</f>
        <v/>
      </c>
      <c r="I99" s="44" t="str">
        <f ca="1">IF(B99&lt;&gt;"",VLOOKUP(G99,'Players Stats'!$C$88:$E$127,3),"")</f>
        <v/>
      </c>
      <c r="J99" s="27" t="str">
        <f t="shared" ca="1" si="157"/>
        <v/>
      </c>
      <c r="K99" s="44" t="str">
        <f ca="1">IF(B99&lt;&gt;"",VLOOKUP(Final!G99-5*(Final!D99-1),'Players Stats'!$B$136:$J$140,1+E99),"")</f>
        <v/>
      </c>
      <c r="L99" s="44" t="str">
        <f t="shared" ca="1" si="158"/>
        <v/>
      </c>
      <c r="M99" s="27" t="str">
        <f t="shared" ca="1" si="159"/>
        <v/>
      </c>
      <c r="N99" s="44" t="str">
        <f ca="1">IF(B99&lt;&gt;"",IF(L99="NO",VLOOKUP(G99,'Players Stats'!$C$88:$I$127,7),""),"")</f>
        <v/>
      </c>
      <c r="O99" s="44" t="str">
        <f t="shared" ca="1" si="160"/>
        <v/>
      </c>
      <c r="P99" s="27" t="str">
        <f t="shared" ca="1" si="161"/>
        <v/>
      </c>
      <c r="Q99" s="44" t="str">
        <f ca="1">IF(L99="NO",VLOOKUP(G99,'Players Stats'!$C$88:$H$127,7-Final!O99),"")</f>
        <v/>
      </c>
      <c r="R99" s="44" t="str">
        <f t="shared" ca="1" si="162"/>
        <v/>
      </c>
      <c r="S99" s="27" t="str">
        <f t="shared" ca="1" si="163"/>
        <v/>
      </c>
      <c r="T99" s="44" t="str">
        <f ca="1">IF(S99="","",IF(S99&lt;=VLOOKUP(G99,'Players Stats'!$C$88:$L$127,10),"YES","NO"))</f>
        <v/>
      </c>
      <c r="U99" s="27" t="str">
        <f t="shared" ca="1" si="164"/>
        <v/>
      </c>
      <c r="V99" s="44" t="str">
        <f ca="1">IF(T99="YES",IF(U99&lt;=VLOOKUP(G99,'Players Stats'!$C$88:$H$127,6),1,0),"")</f>
        <v/>
      </c>
      <c r="W99" s="27" t="str">
        <f t="shared" ca="1" si="165"/>
        <v/>
      </c>
      <c r="X99" s="44" t="str">
        <f ca="1">IF(AND(T99="YES",W99&lt;&gt;""),IF(W99&lt;=VLOOKUP(G99,'Players Stats'!$C$88:$H$127,6),1,0),"")</f>
        <v/>
      </c>
      <c r="Y99" s="27" t="str">
        <f t="shared" ca="1" si="166"/>
        <v/>
      </c>
      <c r="Z99" s="44" t="str">
        <f ca="1">IF(Y99="","",IF(Y99&lt;=Simulation!$K$7,"YES","NO"))</f>
        <v/>
      </c>
      <c r="AA99" s="27" t="str">
        <f t="shared" ca="1" si="167"/>
        <v/>
      </c>
      <c r="AB99" s="44" t="str">
        <f ca="1">IF(Z99="NO",IF(AA99&lt;=Simulation!$K$9,D99,E99),"")</f>
        <v/>
      </c>
      <c r="AD99" s="44" t="str">
        <f t="shared" ca="1" si="168"/>
        <v/>
      </c>
      <c r="AE99" s="6" t="str">
        <f t="shared" ca="1" si="169"/>
        <v/>
      </c>
      <c r="AF99" s="44" t="str">
        <f t="shared" ca="1" si="170"/>
        <v/>
      </c>
      <c r="AH99" s="44" t="str">
        <f t="shared" ca="1" si="171"/>
        <v/>
      </c>
      <c r="AI99" s="44" t="str">
        <f t="shared" ca="1" si="172"/>
        <v/>
      </c>
      <c r="AJ99" s="44" t="str">
        <f t="shared" ca="1" si="173"/>
        <v/>
      </c>
      <c r="AL99" s="44" t="str">
        <f ca="1">IF(AL98&lt;&gt;"",IF(AND(AL98&lt;60*Simulation!$K$8, AL98+AM99&lt;60*Simulation!$K$8),AL98+AM99,""),"")</f>
        <v/>
      </c>
      <c r="AM99" s="44" t="str">
        <f ca="1">IF(AL98&lt;&gt;"",IF(AND(BL98&lt;&gt;"", AN98=BL98),RANDBETWEEN(Simulation!$N$6,Simulation!$P$6),RANDBETWEEN(Simulation!$N$5,Simulation!$P$5)),"")</f>
        <v/>
      </c>
      <c r="AN99" s="44" t="str">
        <f t="shared" ca="1" si="174"/>
        <v/>
      </c>
      <c r="AO99" s="44" t="str">
        <f t="shared" ca="1" si="175"/>
        <v/>
      </c>
      <c r="AP99" s="27" t="str">
        <f t="shared" ca="1" si="176"/>
        <v/>
      </c>
      <c r="AQ99" s="44" t="str">
        <f t="shared" ca="1" si="177"/>
        <v/>
      </c>
      <c r="AR99" s="44" t="str">
        <f ca="1">IF(AL99&lt;&gt;"",VLOOKUP(AQ99,'Players Stats'!$C$88:$D$127,2),"")</f>
        <v/>
      </c>
      <c r="AS99" s="44" t="str">
        <f ca="1">IF(AL99&lt;&gt;"",VLOOKUP(AQ99,'Players Stats'!$C$88:$E$127,3),"")</f>
        <v/>
      </c>
      <c r="AT99" s="27" t="str">
        <f t="shared" ca="1" si="178"/>
        <v/>
      </c>
      <c r="AU99" s="44" t="str">
        <f ca="1">IF(AL99&lt;&gt;"",VLOOKUP(Final!AQ99-5*(Final!AN99-1),'Players Stats'!$B$136:$J$140,1+AO99),"")</f>
        <v/>
      </c>
      <c r="AV99" s="44" t="str">
        <f t="shared" ca="1" si="179"/>
        <v/>
      </c>
      <c r="AW99" s="27" t="str">
        <f t="shared" ca="1" si="180"/>
        <v/>
      </c>
      <c r="AX99" s="44" t="str">
        <f ca="1">IF(AL99&lt;&gt;"",IF(AV99="NO",VLOOKUP(AQ99,'Players Stats'!$C$88:$I$127,7),""),"")</f>
        <v/>
      </c>
      <c r="AY99" s="44" t="str">
        <f t="shared" ca="1" si="181"/>
        <v/>
      </c>
      <c r="AZ99" s="27" t="str">
        <f t="shared" ca="1" si="182"/>
        <v/>
      </c>
      <c r="BA99" s="44" t="str">
        <f ca="1">IF(AV99="NO",VLOOKUP(AQ99,'Players Stats'!$C$88:$H$127,7-Final!AY99),"")</f>
        <v/>
      </c>
      <c r="BB99" s="44" t="str">
        <f t="shared" ca="1" si="183"/>
        <v/>
      </c>
      <c r="BC99" s="27" t="str">
        <f t="shared" ca="1" si="184"/>
        <v/>
      </c>
      <c r="BD99" s="44" t="str">
        <f ca="1">IF(BC99="","",IF(BC99&lt;=VLOOKUP(AQ99,'Players Stats'!$C$88:$L$127,10),"YES","NO"))</f>
        <v/>
      </c>
      <c r="BE99" s="27" t="str">
        <f t="shared" ca="1" si="185"/>
        <v/>
      </c>
      <c r="BF99" s="44" t="str">
        <f ca="1">IF(BD99="YES",IF(BE99&lt;=VLOOKUP(AQ99,'Players Stats'!$C$88:$H$127,6),1,0),"")</f>
        <v/>
      </c>
      <c r="BG99" s="27" t="str">
        <f t="shared" ca="1" si="186"/>
        <v/>
      </c>
      <c r="BH99" s="44" t="str">
        <f ca="1">IF(AND(BD99="YES",BG99&lt;&gt;""),IF(BG99&lt;=VLOOKUP(AQ99,'Players Stats'!$C$88:$H$127,6),1,0),"")</f>
        <v/>
      </c>
      <c r="BI99" s="27" t="str">
        <f t="shared" ca="1" si="187"/>
        <v/>
      </c>
      <c r="BJ99" s="44" t="str">
        <f ca="1">IF(BI99="","",IF(BI99&lt;=Simulation!$K$7,"YES","NO"))</f>
        <v/>
      </c>
      <c r="BK99" s="27" t="str">
        <f t="shared" ca="1" si="188"/>
        <v/>
      </c>
      <c r="BL99" s="44" t="str">
        <f ca="1">IF(BJ99="NO",IF(BK99&lt;=Simulation!$K$9,AN99,AO99),"")</f>
        <v/>
      </c>
      <c r="BN99" s="44" t="str">
        <f t="shared" ca="1" si="189"/>
        <v/>
      </c>
      <c r="BO99" s="6" t="str">
        <f t="shared" ca="1" si="190"/>
        <v/>
      </c>
      <c r="BP99" s="44" t="str">
        <f t="shared" ca="1" si="191"/>
        <v/>
      </c>
      <c r="BR99" s="44" t="str">
        <f t="shared" ca="1" si="192"/>
        <v/>
      </c>
      <c r="BS99" s="44" t="str">
        <f t="shared" ca="1" si="193"/>
        <v/>
      </c>
      <c r="BT99" s="44" t="str">
        <f t="shared" ca="1" si="194"/>
        <v/>
      </c>
      <c r="BU99" s="44"/>
      <c r="BV99" s="44" t="str">
        <f ca="1">IF(BV98&lt;&gt;"",IF(AND(BV98&lt;60*Simulation!$K$8, BV98+BW99&lt;60*Simulation!$K$8),BV98+BW99,""),"")</f>
        <v/>
      </c>
      <c r="BW99" s="44" t="str">
        <f ca="1">IF(BV98&lt;&gt;"",IF(AND(CV98&lt;&gt;"", BX98=CV98),RANDBETWEEN(Simulation!$N$6,Simulation!$P$6),RANDBETWEEN(Simulation!$N$5,Simulation!$P$5)),"")</f>
        <v/>
      </c>
      <c r="BX99" s="44" t="str">
        <f t="shared" ca="1" si="195"/>
        <v/>
      </c>
      <c r="BY99" s="44" t="str">
        <f t="shared" ca="1" si="196"/>
        <v/>
      </c>
      <c r="BZ99" s="27" t="str">
        <f t="shared" ca="1" si="197"/>
        <v/>
      </c>
      <c r="CA99" s="44" t="str">
        <f t="shared" ca="1" si="198"/>
        <v/>
      </c>
      <c r="CB99" s="44" t="str">
        <f ca="1">IF(BV99&lt;&gt;"",VLOOKUP(CA99,'Players Stats'!$C$88:$D$127,2),"")</f>
        <v/>
      </c>
      <c r="CC99" s="44" t="str">
        <f ca="1">IF(BV99&lt;&gt;"",VLOOKUP(CA99,'Players Stats'!$C$88:$E$127,3),"")</f>
        <v/>
      </c>
      <c r="CD99" s="27" t="str">
        <f t="shared" ca="1" si="199"/>
        <v/>
      </c>
      <c r="CE99" s="44" t="str">
        <f ca="1">IF(BV99&lt;&gt;"",VLOOKUP(Final!CA99-5*(Final!BX99-1),'Players Stats'!$B$136:$J$140,1+BY99),"")</f>
        <v/>
      </c>
      <c r="CF99" s="44" t="str">
        <f t="shared" ca="1" si="200"/>
        <v/>
      </c>
      <c r="CG99" s="27" t="str">
        <f t="shared" ca="1" si="201"/>
        <v/>
      </c>
      <c r="CH99" s="44" t="str">
        <f ca="1">IF(BV99&lt;&gt;"",IF(CF99="NO",VLOOKUP(CA99,'Players Stats'!$C$88:$I$127,7),""),"")</f>
        <v/>
      </c>
      <c r="CI99" s="44" t="str">
        <f t="shared" ca="1" si="202"/>
        <v/>
      </c>
      <c r="CJ99" s="27" t="str">
        <f t="shared" ca="1" si="203"/>
        <v/>
      </c>
      <c r="CK99" s="44" t="str">
        <f ca="1">IF(CF99="NO",VLOOKUP(CA99,'Players Stats'!$C$88:$H$127,7-Final!CI99),"")</f>
        <v/>
      </c>
      <c r="CL99" s="44" t="str">
        <f t="shared" ca="1" si="204"/>
        <v/>
      </c>
      <c r="CM99" s="27" t="str">
        <f t="shared" ca="1" si="205"/>
        <v/>
      </c>
      <c r="CN99" s="44" t="str">
        <f ca="1">IF(CM99="","",IF(CM99&lt;=VLOOKUP(CA99,'Players Stats'!$C$88:$L$127,10),"YES","NO"))</f>
        <v/>
      </c>
      <c r="CO99" s="27" t="str">
        <f t="shared" ca="1" si="206"/>
        <v/>
      </c>
      <c r="CP99" s="44" t="str">
        <f ca="1">IF(CN99="YES",IF(CO99&lt;=VLOOKUP(CA99,'Players Stats'!$C$88:$H$127,6),1,0),"")</f>
        <v/>
      </c>
      <c r="CQ99" s="27" t="str">
        <f t="shared" ca="1" si="207"/>
        <v/>
      </c>
      <c r="CR99" s="44" t="str">
        <f ca="1">IF(AND(CN99="YES",CQ99&lt;&gt;""),IF(CQ99&lt;=VLOOKUP(CA99,'Players Stats'!$C$88:$H$127,6),1,0),"")</f>
        <v/>
      </c>
      <c r="CS99" s="27" t="str">
        <f t="shared" ca="1" si="208"/>
        <v/>
      </c>
      <c r="CT99" s="44" t="str">
        <f ca="1">IF(CS99="","",IF(CS99&lt;=Simulation!$K$7,"YES","NO"))</f>
        <v/>
      </c>
      <c r="CU99" s="27" t="str">
        <f t="shared" ca="1" si="209"/>
        <v/>
      </c>
      <c r="CV99" s="44" t="str">
        <f ca="1">IF(CT99="NO",IF(CU99&lt;=Simulation!$K$9,BX99,BY99),"")</f>
        <v/>
      </c>
      <c r="CX99" s="44" t="str">
        <f t="shared" ca="1" si="210"/>
        <v/>
      </c>
      <c r="CY99" s="6" t="str">
        <f t="shared" ca="1" si="211"/>
        <v/>
      </c>
      <c r="CZ99" s="44" t="str">
        <f t="shared" ca="1" si="212"/>
        <v/>
      </c>
      <c r="DB99" s="44" t="str">
        <f t="shared" ca="1" si="213"/>
        <v/>
      </c>
      <c r="DC99" s="44" t="str">
        <f t="shared" ca="1" si="214"/>
        <v/>
      </c>
      <c r="DD99" s="44" t="str">
        <f t="shared" ca="1" si="215"/>
        <v/>
      </c>
      <c r="DE99" s="44"/>
      <c r="DF99" s="44" t="str">
        <f ca="1">IF(DF98&lt;&gt;"",IF(AND(DF98&lt;60*Simulation!$K$8, DF98+DG99&lt;60*Simulation!$K$8),DF98+DG99,""),"")</f>
        <v/>
      </c>
      <c r="DG99" s="44" t="str">
        <f ca="1">IF(DF98&lt;&gt;"",IF(AND(EF98&lt;&gt;"", DH98=EF98),RANDBETWEEN(Simulation!$N$6,Simulation!$P$6),RANDBETWEEN(Simulation!$N$5,Simulation!$P$5)),"")</f>
        <v/>
      </c>
      <c r="DH99" s="44" t="str">
        <f t="shared" ca="1" si="216"/>
        <v/>
      </c>
      <c r="DI99" s="44" t="str">
        <f t="shared" ca="1" si="217"/>
        <v/>
      </c>
      <c r="DJ99" s="27" t="str">
        <f t="shared" ca="1" si="218"/>
        <v/>
      </c>
      <c r="DK99" s="44" t="str">
        <f t="shared" ca="1" si="219"/>
        <v/>
      </c>
      <c r="DL99" s="44" t="str">
        <f ca="1">IF(DF99&lt;&gt;"",VLOOKUP(DK99,'Players Stats'!$C$88:$D$127,2),"")</f>
        <v/>
      </c>
      <c r="DM99" s="44" t="str">
        <f ca="1">IF(DF99&lt;&gt;"",VLOOKUP(DK99,'Players Stats'!$C$88:$E$127,3),"")</f>
        <v/>
      </c>
      <c r="DN99" s="27" t="str">
        <f t="shared" ca="1" si="220"/>
        <v/>
      </c>
      <c r="DO99" s="44" t="str">
        <f ca="1">IF(DF99&lt;&gt;"",VLOOKUP(Final!DK99-5*(Final!DH99-1),'Players Stats'!$B$136:$J$140,1+DI99),"")</f>
        <v/>
      </c>
      <c r="DP99" s="44" t="str">
        <f t="shared" ca="1" si="221"/>
        <v/>
      </c>
      <c r="DQ99" s="27" t="str">
        <f t="shared" ca="1" si="222"/>
        <v/>
      </c>
      <c r="DR99" s="44" t="str">
        <f ca="1">IF(DF99&lt;&gt;"",IF(DP99="NO",VLOOKUP(DK99,'Players Stats'!$C$88:$I$127,7),""),"")</f>
        <v/>
      </c>
      <c r="DS99" s="44" t="str">
        <f t="shared" ca="1" si="223"/>
        <v/>
      </c>
      <c r="DT99" s="27" t="str">
        <f t="shared" ca="1" si="224"/>
        <v/>
      </c>
      <c r="DU99" s="44" t="str">
        <f ca="1">IF(DP99="NO",VLOOKUP(DK99,'Players Stats'!$C$88:$H$127,7-Final!DS99),"")</f>
        <v/>
      </c>
      <c r="DV99" s="44" t="str">
        <f t="shared" ca="1" si="225"/>
        <v/>
      </c>
      <c r="DW99" s="27" t="str">
        <f t="shared" ca="1" si="226"/>
        <v/>
      </c>
      <c r="DX99" s="44" t="str">
        <f ca="1">IF(DW99="","",IF(DW99&lt;=VLOOKUP(DK99,'Players Stats'!$C$88:$L$127,10),"YES","NO"))</f>
        <v/>
      </c>
      <c r="DY99" s="27" t="str">
        <f t="shared" ca="1" si="227"/>
        <v/>
      </c>
      <c r="DZ99" s="44" t="str">
        <f ca="1">IF(DX99="YES",IF(DY99&lt;=VLOOKUP(DK99,'Players Stats'!$C$88:$H$127,6),1,0),"")</f>
        <v/>
      </c>
      <c r="EA99" s="27" t="str">
        <f t="shared" ca="1" si="228"/>
        <v/>
      </c>
      <c r="EB99" s="44" t="str">
        <f ca="1">IF(AND(DX99="YES",EA99&lt;&gt;""),IF(EA99&lt;=VLOOKUP(DK99,'Players Stats'!$C$88:$H$127,6),1,0),"")</f>
        <v/>
      </c>
      <c r="EC99" s="27" t="str">
        <f t="shared" ca="1" si="229"/>
        <v/>
      </c>
      <c r="ED99" s="44" t="str">
        <f ca="1">IF(EC99="","",IF(EC99&lt;=Simulation!$K$7,"YES","NO"))</f>
        <v/>
      </c>
      <c r="EE99" s="27" t="str">
        <f t="shared" ca="1" si="230"/>
        <v/>
      </c>
      <c r="EF99" s="44" t="str">
        <f ca="1">IF(ED99="NO",IF(EE99&lt;=Simulation!$K$9,DH99,DI99),"")</f>
        <v/>
      </c>
      <c r="EH99" s="44" t="str">
        <f t="shared" ca="1" si="231"/>
        <v/>
      </c>
      <c r="EI99" s="6" t="str">
        <f t="shared" ca="1" si="232"/>
        <v/>
      </c>
      <c r="EJ99" s="44" t="str">
        <f t="shared" ca="1" si="233"/>
        <v/>
      </c>
      <c r="EL99" s="44" t="str">
        <f t="shared" ca="1" si="234"/>
        <v/>
      </c>
      <c r="EM99" s="44" t="str">
        <f t="shared" ca="1" si="235"/>
        <v/>
      </c>
      <c r="EN99" s="44" t="str">
        <f t="shared" ca="1" si="236"/>
        <v/>
      </c>
    </row>
    <row r="100" spans="2:144">
      <c r="B100" s="44" t="str">
        <f ca="1">IF(B99&lt;&gt;"",IF(AND(B99&lt;60*Simulation!$K$8, B99+C100&lt;60*Simulation!$K$8),B99+C100,""),"")</f>
        <v/>
      </c>
      <c r="C100" s="44" t="str">
        <f ca="1">IF(B99&lt;&gt;"",IF(AND(AB99&lt;&gt;"", D99=AB99),RANDBETWEEN(Simulation!$N$6,Simulation!$P$6),RANDBETWEEN(Simulation!$N$5,Simulation!$P$5)),"")</f>
        <v/>
      </c>
      <c r="D100" s="44" t="str">
        <f t="shared" ca="1" si="153"/>
        <v/>
      </c>
      <c r="E100" s="44" t="str">
        <f t="shared" ca="1" si="154"/>
        <v/>
      </c>
      <c r="F100" s="27" t="str">
        <f t="shared" ca="1" si="155"/>
        <v/>
      </c>
      <c r="G100" s="44" t="str">
        <f t="shared" ca="1" si="156"/>
        <v/>
      </c>
      <c r="H100" s="44" t="str">
        <f ca="1">IF(B100&lt;&gt;"",VLOOKUP(G100,'Players Stats'!$C$88:$D$127,2),"")</f>
        <v/>
      </c>
      <c r="I100" s="44" t="str">
        <f ca="1">IF(B100&lt;&gt;"",VLOOKUP(G100,'Players Stats'!$C$88:$E$127,3),"")</f>
        <v/>
      </c>
      <c r="J100" s="27" t="str">
        <f t="shared" ca="1" si="157"/>
        <v/>
      </c>
      <c r="K100" s="44" t="str">
        <f ca="1">IF(B100&lt;&gt;"",VLOOKUP(Final!G100-5*(Final!D100-1),'Players Stats'!$B$136:$J$140,1+E100),"")</f>
        <v/>
      </c>
      <c r="L100" s="44" t="str">
        <f t="shared" ca="1" si="158"/>
        <v/>
      </c>
      <c r="M100" s="27" t="str">
        <f t="shared" ca="1" si="159"/>
        <v/>
      </c>
      <c r="N100" s="44" t="str">
        <f ca="1">IF(B100&lt;&gt;"",IF(L100="NO",VLOOKUP(G100,'Players Stats'!$C$88:$I$127,7),""),"")</f>
        <v/>
      </c>
      <c r="O100" s="44" t="str">
        <f t="shared" ca="1" si="160"/>
        <v/>
      </c>
      <c r="P100" s="27" t="str">
        <f t="shared" ca="1" si="161"/>
        <v/>
      </c>
      <c r="Q100" s="44" t="str">
        <f ca="1">IF(L100="NO",VLOOKUP(G100,'Players Stats'!$C$88:$H$127,7-Final!O100),"")</f>
        <v/>
      </c>
      <c r="R100" s="44" t="str">
        <f t="shared" ca="1" si="162"/>
        <v/>
      </c>
      <c r="S100" s="27" t="str">
        <f t="shared" ca="1" si="163"/>
        <v/>
      </c>
      <c r="T100" s="44" t="str">
        <f ca="1">IF(S100="","",IF(S100&lt;=VLOOKUP(G100,'Players Stats'!$C$88:$L$127,10),"YES","NO"))</f>
        <v/>
      </c>
      <c r="U100" s="27" t="str">
        <f t="shared" ca="1" si="164"/>
        <v/>
      </c>
      <c r="V100" s="44" t="str">
        <f ca="1">IF(T100="YES",IF(U100&lt;=VLOOKUP(G100,'Players Stats'!$C$88:$H$127,6),1,0),"")</f>
        <v/>
      </c>
      <c r="W100" s="27" t="str">
        <f t="shared" ca="1" si="165"/>
        <v/>
      </c>
      <c r="X100" s="44" t="str">
        <f ca="1">IF(AND(T100="YES",W100&lt;&gt;""),IF(W100&lt;=VLOOKUP(G100,'Players Stats'!$C$88:$H$127,6),1,0),"")</f>
        <v/>
      </c>
      <c r="Y100" s="27" t="str">
        <f t="shared" ca="1" si="166"/>
        <v/>
      </c>
      <c r="Z100" s="44" t="str">
        <f ca="1">IF(Y100="","",IF(Y100&lt;=Simulation!$K$7,"YES","NO"))</f>
        <v/>
      </c>
      <c r="AA100" s="27" t="str">
        <f t="shared" ca="1" si="167"/>
        <v/>
      </c>
      <c r="AB100" s="44" t="str">
        <f ca="1">IF(Z100="NO",IF(AA100&lt;=Simulation!$K$9,D100,E100),"")</f>
        <v/>
      </c>
      <c r="AD100" s="44" t="str">
        <f t="shared" ca="1" si="168"/>
        <v/>
      </c>
      <c r="AE100" s="6" t="str">
        <f t="shared" ca="1" si="169"/>
        <v/>
      </c>
      <c r="AF100" s="44" t="str">
        <f t="shared" ca="1" si="170"/>
        <v/>
      </c>
      <c r="AH100" s="44" t="str">
        <f t="shared" ca="1" si="171"/>
        <v/>
      </c>
      <c r="AI100" s="44" t="str">
        <f t="shared" ca="1" si="172"/>
        <v/>
      </c>
      <c r="AJ100" s="44" t="str">
        <f t="shared" ca="1" si="173"/>
        <v/>
      </c>
      <c r="AL100" s="44" t="str">
        <f ca="1">IF(AL99&lt;&gt;"",IF(AND(AL99&lt;60*Simulation!$K$8, AL99+AM100&lt;60*Simulation!$K$8),AL99+AM100,""),"")</f>
        <v/>
      </c>
      <c r="AM100" s="44" t="str">
        <f ca="1">IF(AL99&lt;&gt;"",IF(AND(BL99&lt;&gt;"", AN99=BL99),RANDBETWEEN(Simulation!$N$6,Simulation!$P$6),RANDBETWEEN(Simulation!$N$5,Simulation!$P$5)),"")</f>
        <v/>
      </c>
      <c r="AN100" s="44" t="str">
        <f t="shared" ca="1" si="174"/>
        <v/>
      </c>
      <c r="AO100" s="44" t="str">
        <f t="shared" ca="1" si="175"/>
        <v/>
      </c>
      <c r="AP100" s="27" t="str">
        <f t="shared" ca="1" si="176"/>
        <v/>
      </c>
      <c r="AQ100" s="44" t="str">
        <f t="shared" ca="1" si="177"/>
        <v/>
      </c>
      <c r="AR100" s="44" t="str">
        <f ca="1">IF(AL100&lt;&gt;"",VLOOKUP(AQ100,'Players Stats'!$C$88:$D$127,2),"")</f>
        <v/>
      </c>
      <c r="AS100" s="44" t="str">
        <f ca="1">IF(AL100&lt;&gt;"",VLOOKUP(AQ100,'Players Stats'!$C$88:$E$127,3),"")</f>
        <v/>
      </c>
      <c r="AT100" s="27" t="str">
        <f t="shared" ca="1" si="178"/>
        <v/>
      </c>
      <c r="AU100" s="44" t="str">
        <f ca="1">IF(AL100&lt;&gt;"",VLOOKUP(Final!AQ100-5*(Final!AN100-1),'Players Stats'!$B$136:$J$140,1+AO100),"")</f>
        <v/>
      </c>
      <c r="AV100" s="44" t="str">
        <f t="shared" ca="1" si="179"/>
        <v/>
      </c>
      <c r="AW100" s="27" t="str">
        <f t="shared" ca="1" si="180"/>
        <v/>
      </c>
      <c r="AX100" s="44" t="str">
        <f ca="1">IF(AL100&lt;&gt;"",IF(AV100="NO",VLOOKUP(AQ100,'Players Stats'!$C$88:$I$127,7),""),"")</f>
        <v/>
      </c>
      <c r="AY100" s="44" t="str">
        <f t="shared" ca="1" si="181"/>
        <v/>
      </c>
      <c r="AZ100" s="27" t="str">
        <f t="shared" ca="1" si="182"/>
        <v/>
      </c>
      <c r="BA100" s="44" t="str">
        <f ca="1">IF(AV100="NO",VLOOKUP(AQ100,'Players Stats'!$C$88:$H$127,7-Final!AY100),"")</f>
        <v/>
      </c>
      <c r="BB100" s="44" t="str">
        <f t="shared" ca="1" si="183"/>
        <v/>
      </c>
      <c r="BC100" s="27" t="str">
        <f t="shared" ca="1" si="184"/>
        <v/>
      </c>
      <c r="BD100" s="44" t="str">
        <f ca="1">IF(BC100="","",IF(BC100&lt;=VLOOKUP(AQ100,'Players Stats'!$C$88:$L$127,10),"YES","NO"))</f>
        <v/>
      </c>
      <c r="BE100" s="27" t="str">
        <f t="shared" ca="1" si="185"/>
        <v/>
      </c>
      <c r="BF100" s="44" t="str">
        <f ca="1">IF(BD100="YES",IF(BE100&lt;=VLOOKUP(AQ100,'Players Stats'!$C$88:$H$127,6),1,0),"")</f>
        <v/>
      </c>
      <c r="BG100" s="27" t="str">
        <f t="shared" ca="1" si="186"/>
        <v/>
      </c>
      <c r="BH100" s="44" t="str">
        <f ca="1">IF(AND(BD100="YES",BG100&lt;&gt;""),IF(BG100&lt;=VLOOKUP(AQ100,'Players Stats'!$C$88:$H$127,6),1,0),"")</f>
        <v/>
      </c>
      <c r="BI100" s="27" t="str">
        <f t="shared" ca="1" si="187"/>
        <v/>
      </c>
      <c r="BJ100" s="44" t="str">
        <f ca="1">IF(BI100="","",IF(BI100&lt;=Simulation!$K$7,"YES","NO"))</f>
        <v/>
      </c>
      <c r="BK100" s="27" t="str">
        <f t="shared" ca="1" si="188"/>
        <v/>
      </c>
      <c r="BL100" s="44" t="str">
        <f ca="1">IF(BJ100="NO",IF(BK100&lt;=Simulation!$K$9,AN100,AO100),"")</f>
        <v/>
      </c>
      <c r="BN100" s="44" t="str">
        <f t="shared" ca="1" si="189"/>
        <v/>
      </c>
      <c r="BO100" s="6" t="str">
        <f t="shared" ca="1" si="190"/>
        <v/>
      </c>
      <c r="BP100" s="44" t="str">
        <f t="shared" ca="1" si="191"/>
        <v/>
      </c>
      <c r="BR100" s="44" t="str">
        <f t="shared" ca="1" si="192"/>
        <v/>
      </c>
      <c r="BS100" s="44" t="str">
        <f t="shared" ca="1" si="193"/>
        <v/>
      </c>
      <c r="BT100" s="44" t="str">
        <f t="shared" ca="1" si="194"/>
        <v/>
      </c>
      <c r="BU100" s="44"/>
      <c r="BV100" s="44" t="str">
        <f ca="1">IF(BV99&lt;&gt;"",IF(AND(BV99&lt;60*Simulation!$K$8, BV99+BW100&lt;60*Simulation!$K$8),BV99+BW100,""),"")</f>
        <v/>
      </c>
      <c r="BW100" s="44" t="str">
        <f ca="1">IF(BV99&lt;&gt;"",IF(AND(CV99&lt;&gt;"", BX99=CV99),RANDBETWEEN(Simulation!$N$6,Simulation!$P$6),RANDBETWEEN(Simulation!$N$5,Simulation!$P$5)),"")</f>
        <v/>
      </c>
      <c r="BX100" s="44" t="str">
        <f t="shared" ca="1" si="195"/>
        <v/>
      </c>
      <c r="BY100" s="44" t="str">
        <f t="shared" ca="1" si="196"/>
        <v/>
      </c>
      <c r="BZ100" s="27" t="str">
        <f t="shared" ca="1" si="197"/>
        <v/>
      </c>
      <c r="CA100" s="44" t="str">
        <f t="shared" ca="1" si="198"/>
        <v/>
      </c>
      <c r="CB100" s="44" t="str">
        <f ca="1">IF(BV100&lt;&gt;"",VLOOKUP(CA100,'Players Stats'!$C$88:$D$127,2),"")</f>
        <v/>
      </c>
      <c r="CC100" s="44" t="str">
        <f ca="1">IF(BV100&lt;&gt;"",VLOOKUP(CA100,'Players Stats'!$C$88:$E$127,3),"")</f>
        <v/>
      </c>
      <c r="CD100" s="27" t="str">
        <f t="shared" ca="1" si="199"/>
        <v/>
      </c>
      <c r="CE100" s="44" t="str">
        <f ca="1">IF(BV100&lt;&gt;"",VLOOKUP(Final!CA100-5*(Final!BX100-1),'Players Stats'!$B$136:$J$140,1+BY100),"")</f>
        <v/>
      </c>
      <c r="CF100" s="44" t="str">
        <f t="shared" ca="1" si="200"/>
        <v/>
      </c>
      <c r="CG100" s="27" t="str">
        <f t="shared" ca="1" si="201"/>
        <v/>
      </c>
      <c r="CH100" s="44" t="str">
        <f ca="1">IF(BV100&lt;&gt;"",IF(CF100="NO",VLOOKUP(CA100,'Players Stats'!$C$88:$I$127,7),""),"")</f>
        <v/>
      </c>
      <c r="CI100" s="44" t="str">
        <f t="shared" ca="1" si="202"/>
        <v/>
      </c>
      <c r="CJ100" s="27" t="str">
        <f t="shared" ca="1" si="203"/>
        <v/>
      </c>
      <c r="CK100" s="44" t="str">
        <f ca="1">IF(CF100="NO",VLOOKUP(CA100,'Players Stats'!$C$88:$H$127,7-Final!CI100),"")</f>
        <v/>
      </c>
      <c r="CL100" s="44" t="str">
        <f t="shared" ca="1" si="204"/>
        <v/>
      </c>
      <c r="CM100" s="27" t="str">
        <f t="shared" ca="1" si="205"/>
        <v/>
      </c>
      <c r="CN100" s="44" t="str">
        <f ca="1">IF(CM100="","",IF(CM100&lt;=VLOOKUP(CA100,'Players Stats'!$C$88:$L$127,10),"YES","NO"))</f>
        <v/>
      </c>
      <c r="CO100" s="27" t="str">
        <f t="shared" ca="1" si="206"/>
        <v/>
      </c>
      <c r="CP100" s="44" t="str">
        <f ca="1">IF(CN100="YES",IF(CO100&lt;=VLOOKUP(CA100,'Players Stats'!$C$88:$H$127,6),1,0),"")</f>
        <v/>
      </c>
      <c r="CQ100" s="27" t="str">
        <f t="shared" ca="1" si="207"/>
        <v/>
      </c>
      <c r="CR100" s="44" t="str">
        <f ca="1">IF(AND(CN100="YES",CQ100&lt;&gt;""),IF(CQ100&lt;=VLOOKUP(CA100,'Players Stats'!$C$88:$H$127,6),1,0),"")</f>
        <v/>
      </c>
      <c r="CS100" s="27" t="str">
        <f t="shared" ca="1" si="208"/>
        <v/>
      </c>
      <c r="CT100" s="44" t="str">
        <f ca="1">IF(CS100="","",IF(CS100&lt;=Simulation!$K$7,"YES","NO"))</f>
        <v/>
      </c>
      <c r="CU100" s="27" t="str">
        <f t="shared" ca="1" si="209"/>
        <v/>
      </c>
      <c r="CV100" s="44" t="str">
        <f ca="1">IF(CT100="NO",IF(CU100&lt;=Simulation!$K$9,BX100,BY100),"")</f>
        <v/>
      </c>
      <c r="CX100" s="44" t="str">
        <f t="shared" ca="1" si="210"/>
        <v/>
      </c>
      <c r="CY100" s="6" t="str">
        <f t="shared" ca="1" si="211"/>
        <v/>
      </c>
      <c r="CZ100" s="44" t="str">
        <f t="shared" ca="1" si="212"/>
        <v/>
      </c>
      <c r="DB100" s="44" t="str">
        <f t="shared" ca="1" si="213"/>
        <v/>
      </c>
      <c r="DC100" s="44" t="str">
        <f t="shared" ca="1" si="214"/>
        <v/>
      </c>
      <c r="DD100" s="44" t="str">
        <f t="shared" ca="1" si="215"/>
        <v/>
      </c>
      <c r="DE100" s="44"/>
      <c r="DF100" s="44" t="str">
        <f ca="1">IF(DF99&lt;&gt;"",IF(AND(DF99&lt;60*Simulation!$K$8, DF99+DG100&lt;60*Simulation!$K$8),DF99+DG100,""),"")</f>
        <v/>
      </c>
      <c r="DG100" s="44" t="str">
        <f ca="1">IF(DF99&lt;&gt;"",IF(AND(EF99&lt;&gt;"", DH99=EF99),RANDBETWEEN(Simulation!$N$6,Simulation!$P$6),RANDBETWEEN(Simulation!$N$5,Simulation!$P$5)),"")</f>
        <v/>
      </c>
      <c r="DH100" s="44" t="str">
        <f t="shared" ca="1" si="216"/>
        <v/>
      </c>
      <c r="DI100" s="44" t="str">
        <f t="shared" ca="1" si="217"/>
        <v/>
      </c>
      <c r="DJ100" s="27" t="str">
        <f t="shared" ca="1" si="218"/>
        <v/>
      </c>
      <c r="DK100" s="44" t="str">
        <f t="shared" ca="1" si="219"/>
        <v/>
      </c>
      <c r="DL100" s="44" t="str">
        <f ca="1">IF(DF100&lt;&gt;"",VLOOKUP(DK100,'Players Stats'!$C$88:$D$127,2),"")</f>
        <v/>
      </c>
      <c r="DM100" s="44" t="str">
        <f ca="1">IF(DF100&lt;&gt;"",VLOOKUP(DK100,'Players Stats'!$C$88:$E$127,3),"")</f>
        <v/>
      </c>
      <c r="DN100" s="27" t="str">
        <f t="shared" ca="1" si="220"/>
        <v/>
      </c>
      <c r="DO100" s="44" t="str">
        <f ca="1">IF(DF100&lt;&gt;"",VLOOKUP(Final!DK100-5*(Final!DH100-1),'Players Stats'!$B$136:$J$140,1+DI100),"")</f>
        <v/>
      </c>
      <c r="DP100" s="44" t="str">
        <f t="shared" ca="1" si="221"/>
        <v/>
      </c>
      <c r="DQ100" s="27" t="str">
        <f t="shared" ca="1" si="222"/>
        <v/>
      </c>
      <c r="DR100" s="44" t="str">
        <f ca="1">IF(DF100&lt;&gt;"",IF(DP100="NO",VLOOKUP(DK100,'Players Stats'!$C$88:$I$127,7),""),"")</f>
        <v/>
      </c>
      <c r="DS100" s="44" t="str">
        <f t="shared" ca="1" si="223"/>
        <v/>
      </c>
      <c r="DT100" s="27" t="str">
        <f t="shared" ca="1" si="224"/>
        <v/>
      </c>
      <c r="DU100" s="44" t="str">
        <f ca="1">IF(DP100="NO",VLOOKUP(DK100,'Players Stats'!$C$88:$H$127,7-Final!DS100),"")</f>
        <v/>
      </c>
      <c r="DV100" s="44" t="str">
        <f t="shared" ca="1" si="225"/>
        <v/>
      </c>
      <c r="DW100" s="27" t="str">
        <f t="shared" ca="1" si="226"/>
        <v/>
      </c>
      <c r="DX100" s="44" t="str">
        <f ca="1">IF(DW100="","",IF(DW100&lt;=VLOOKUP(DK100,'Players Stats'!$C$88:$L$127,10),"YES","NO"))</f>
        <v/>
      </c>
      <c r="DY100" s="27" t="str">
        <f t="shared" ca="1" si="227"/>
        <v/>
      </c>
      <c r="DZ100" s="44" t="str">
        <f ca="1">IF(DX100="YES",IF(DY100&lt;=VLOOKUP(DK100,'Players Stats'!$C$88:$H$127,6),1,0),"")</f>
        <v/>
      </c>
      <c r="EA100" s="27" t="str">
        <f t="shared" ca="1" si="228"/>
        <v/>
      </c>
      <c r="EB100" s="44" t="str">
        <f ca="1">IF(AND(DX100="YES",EA100&lt;&gt;""),IF(EA100&lt;=VLOOKUP(DK100,'Players Stats'!$C$88:$H$127,6),1,0),"")</f>
        <v/>
      </c>
      <c r="EC100" s="27" t="str">
        <f t="shared" ca="1" si="229"/>
        <v/>
      </c>
      <c r="ED100" s="44" t="str">
        <f ca="1">IF(EC100="","",IF(EC100&lt;=Simulation!$K$7,"YES","NO"))</f>
        <v/>
      </c>
      <c r="EE100" s="27" t="str">
        <f t="shared" ca="1" si="230"/>
        <v/>
      </c>
      <c r="EF100" s="44" t="str">
        <f ca="1">IF(ED100="NO",IF(EE100&lt;=Simulation!$K$9,DH100,DI100),"")</f>
        <v/>
      </c>
      <c r="EH100" s="44" t="str">
        <f t="shared" ca="1" si="231"/>
        <v/>
      </c>
      <c r="EI100" s="6" t="str">
        <f t="shared" ca="1" si="232"/>
        <v/>
      </c>
      <c r="EJ100" s="44" t="str">
        <f t="shared" ca="1" si="233"/>
        <v/>
      </c>
      <c r="EL100" s="44" t="str">
        <f t="shared" ca="1" si="234"/>
        <v/>
      </c>
      <c r="EM100" s="44" t="str">
        <f t="shared" ca="1" si="235"/>
        <v/>
      </c>
      <c r="EN100" s="44" t="str">
        <f t="shared" ca="1" si="236"/>
        <v/>
      </c>
    </row>
    <row r="101" spans="2:144">
      <c r="B101" s="44"/>
      <c r="C101" s="44"/>
      <c r="D101" s="44"/>
      <c r="E101" s="44"/>
      <c r="F101" s="27"/>
      <c r="G101" s="44"/>
      <c r="H101" s="44"/>
      <c r="I101" s="44"/>
      <c r="J101" s="27"/>
      <c r="K101" s="44"/>
      <c r="L101" s="44"/>
      <c r="M101" s="27"/>
      <c r="N101" s="44"/>
      <c r="O101" s="44"/>
      <c r="P101" s="27"/>
      <c r="Q101" s="44"/>
      <c r="R101" s="44"/>
      <c r="S101" s="27"/>
      <c r="T101" s="44"/>
      <c r="U101" s="27"/>
      <c r="V101" s="44"/>
      <c r="W101" s="27"/>
      <c r="X101" s="44"/>
      <c r="Y101" s="27"/>
      <c r="Z101" s="44"/>
      <c r="AA101" s="27"/>
      <c r="AB101" s="44"/>
      <c r="AD101" s="44"/>
      <c r="AE101" s="6"/>
      <c r="AF101" s="44"/>
      <c r="AH101" s="44"/>
      <c r="AI101" s="44"/>
      <c r="AJ101" s="44"/>
      <c r="AL101" s="44"/>
      <c r="AM101" s="44"/>
      <c r="AN101" s="44"/>
      <c r="AO101" s="44"/>
      <c r="AP101" s="27"/>
      <c r="AQ101" s="44"/>
      <c r="AR101" s="44"/>
      <c r="AS101" s="44"/>
      <c r="AT101" s="27"/>
      <c r="AU101" s="44"/>
      <c r="AV101" s="44"/>
      <c r="AW101" s="27"/>
      <c r="AX101" s="44"/>
      <c r="AY101" s="44"/>
      <c r="AZ101" s="27"/>
      <c r="BA101" s="44"/>
      <c r="BB101" s="44"/>
      <c r="BC101" s="27"/>
      <c r="BD101" s="44"/>
      <c r="BE101" s="27"/>
      <c r="BF101" s="44"/>
      <c r="BG101" s="27"/>
      <c r="BH101" s="44"/>
      <c r="BI101" s="27"/>
      <c r="BJ101" s="44"/>
      <c r="BK101" s="27"/>
      <c r="BL101" s="44"/>
      <c r="BN101" s="44"/>
      <c r="BO101" s="6"/>
      <c r="BP101" s="44"/>
      <c r="BR101" s="44"/>
      <c r="BS101" s="44"/>
      <c r="BT101" s="44"/>
      <c r="BU101" s="44"/>
      <c r="BV101" s="44"/>
      <c r="BW101" s="44"/>
      <c r="BX101" s="44"/>
      <c r="BY101" s="44"/>
      <c r="BZ101" s="27"/>
      <c r="CA101" s="44"/>
      <c r="CB101" s="44"/>
      <c r="CC101" s="44"/>
      <c r="CD101" s="27"/>
      <c r="CE101" s="44"/>
      <c r="CF101" s="44"/>
      <c r="CG101" s="27"/>
      <c r="CH101" s="44"/>
      <c r="CI101" s="44"/>
      <c r="CJ101" s="27"/>
      <c r="CK101" s="44"/>
      <c r="CL101" s="44"/>
      <c r="CM101" s="27"/>
      <c r="CN101" s="44"/>
      <c r="CO101" s="27"/>
      <c r="CP101" s="44"/>
      <c r="CQ101" s="27"/>
      <c r="CR101" s="44"/>
      <c r="CS101" s="27"/>
      <c r="CT101" s="44"/>
      <c r="CU101" s="27"/>
      <c r="CV101" s="44"/>
      <c r="CX101" s="44"/>
      <c r="CY101" s="6"/>
      <c r="CZ101" s="44"/>
      <c r="DB101" s="44"/>
      <c r="DC101" s="44"/>
      <c r="DD101" s="44"/>
      <c r="DE101" s="44"/>
      <c r="DF101" s="44"/>
      <c r="DG101" s="44"/>
      <c r="DH101" s="44"/>
      <c r="DI101" s="44"/>
      <c r="DJ101" s="27"/>
      <c r="DK101" s="44"/>
      <c r="DL101" s="44"/>
      <c r="DM101" s="44"/>
      <c r="DN101" s="27"/>
      <c r="DO101" s="44"/>
      <c r="DP101" s="44"/>
      <c r="DQ101" s="27"/>
      <c r="DR101" s="44"/>
      <c r="DS101" s="44"/>
      <c r="DT101" s="27"/>
      <c r="DU101" s="44"/>
      <c r="DV101" s="44"/>
      <c r="DW101" s="27"/>
      <c r="DX101" s="44"/>
      <c r="DY101" s="27"/>
      <c r="DZ101" s="44"/>
      <c r="EA101" s="27"/>
      <c r="EB101" s="44"/>
      <c r="EC101" s="27"/>
      <c r="ED101" s="44"/>
      <c r="EE101" s="27"/>
      <c r="EF101" s="44"/>
      <c r="EH101" s="44"/>
      <c r="EI101" s="6"/>
      <c r="EJ101" s="44"/>
      <c r="EL101" s="44"/>
      <c r="EM101" s="44"/>
      <c r="EN101" s="44"/>
    </row>
    <row r="102" spans="2:144">
      <c r="B102" s="44"/>
      <c r="C102" s="44"/>
      <c r="D102" s="44"/>
      <c r="E102" s="44"/>
      <c r="F102" s="27"/>
      <c r="G102" s="44"/>
      <c r="H102" s="44"/>
      <c r="I102" s="44"/>
      <c r="J102" s="27"/>
      <c r="K102" s="44"/>
      <c r="L102" s="44"/>
      <c r="M102" s="27"/>
      <c r="N102" s="44"/>
      <c r="O102" s="44"/>
      <c r="P102" s="27"/>
      <c r="Q102" s="44"/>
      <c r="R102" s="44"/>
      <c r="S102" s="27"/>
      <c r="T102" s="44"/>
      <c r="U102" s="27"/>
      <c r="V102" s="44"/>
      <c r="W102" s="27"/>
      <c r="X102" s="44"/>
      <c r="Y102" s="27"/>
      <c r="Z102" s="44"/>
      <c r="AA102" s="27"/>
      <c r="AB102" s="44"/>
      <c r="AD102" s="44"/>
      <c r="AE102" s="6"/>
      <c r="AF102" s="44"/>
      <c r="AH102" s="44"/>
      <c r="AI102" s="44"/>
      <c r="AJ102" s="44"/>
      <c r="AL102" s="44"/>
      <c r="AM102" s="44"/>
      <c r="AN102" s="44"/>
      <c r="AO102" s="44"/>
      <c r="AP102" s="27"/>
      <c r="AQ102" s="44"/>
      <c r="AR102" s="44"/>
      <c r="AS102" s="44"/>
      <c r="AT102" s="27"/>
      <c r="AU102" s="44"/>
      <c r="AV102" s="44"/>
      <c r="AW102" s="27"/>
      <c r="AX102" s="44"/>
      <c r="AY102" s="44"/>
      <c r="AZ102" s="27"/>
      <c r="BA102" s="44"/>
      <c r="BB102" s="44"/>
      <c r="BC102" s="27"/>
      <c r="BD102" s="44"/>
      <c r="BE102" s="27"/>
      <c r="BF102" s="44"/>
      <c r="BG102" s="27"/>
      <c r="BH102" s="44"/>
      <c r="BI102" s="27"/>
      <c r="BJ102" s="44"/>
      <c r="BK102" s="27"/>
      <c r="BL102" s="44"/>
      <c r="BN102" s="44"/>
      <c r="BO102" s="6"/>
      <c r="BP102" s="44"/>
      <c r="BR102" s="44"/>
      <c r="BS102" s="44"/>
      <c r="BT102" s="44"/>
      <c r="BU102" s="44"/>
      <c r="BV102" s="44"/>
      <c r="BW102" s="44"/>
      <c r="BX102" s="44"/>
      <c r="BY102" s="44"/>
      <c r="BZ102" s="27"/>
      <c r="CA102" s="44"/>
      <c r="CB102" s="44"/>
      <c r="CC102" s="44"/>
      <c r="CD102" s="27"/>
      <c r="CE102" s="44"/>
      <c r="CF102" s="44"/>
      <c r="CG102" s="27"/>
      <c r="CH102" s="44"/>
      <c r="CI102" s="44"/>
      <c r="CJ102" s="27"/>
      <c r="CK102" s="44"/>
      <c r="CL102" s="44"/>
      <c r="CM102" s="27"/>
      <c r="CN102" s="44"/>
      <c r="CO102" s="27"/>
      <c r="CP102" s="44"/>
      <c r="CQ102" s="27"/>
      <c r="CR102" s="44"/>
      <c r="CS102" s="27"/>
      <c r="CT102" s="44"/>
      <c r="CU102" s="27"/>
      <c r="CV102" s="44"/>
      <c r="CX102" s="44"/>
      <c r="CY102" s="6"/>
      <c r="CZ102" s="44"/>
      <c r="DB102" s="44"/>
      <c r="DC102" s="44"/>
      <c r="DD102" s="44"/>
      <c r="DE102" s="44"/>
      <c r="DF102" s="44"/>
      <c r="DG102" s="44"/>
      <c r="DH102" s="44"/>
      <c r="DI102" s="44"/>
      <c r="DJ102" s="27"/>
      <c r="DK102" s="44"/>
      <c r="DL102" s="44"/>
      <c r="DM102" s="44"/>
      <c r="DN102" s="27"/>
      <c r="DO102" s="44"/>
      <c r="DP102" s="44"/>
      <c r="DQ102" s="27"/>
      <c r="DR102" s="44"/>
      <c r="DS102" s="44"/>
      <c r="DT102" s="27"/>
      <c r="DU102" s="44"/>
      <c r="DV102" s="44"/>
      <c r="DW102" s="27"/>
      <c r="DX102" s="44"/>
      <c r="DY102" s="27"/>
      <c r="DZ102" s="44"/>
      <c r="EA102" s="27"/>
      <c r="EB102" s="44"/>
      <c r="EC102" s="27"/>
      <c r="ED102" s="44"/>
      <c r="EE102" s="27"/>
      <c r="EF102" s="44"/>
      <c r="EH102" s="44"/>
      <c r="EI102" s="6"/>
      <c r="EJ102" s="44"/>
      <c r="EL102" s="44"/>
      <c r="EM102" s="44"/>
      <c r="EN102" s="44"/>
    </row>
    <row r="103" spans="2:144">
      <c r="B103" s="44"/>
      <c r="C103" s="44"/>
      <c r="D103" s="44"/>
      <c r="E103" s="44"/>
      <c r="F103" s="27"/>
      <c r="G103" s="44"/>
      <c r="H103" s="44"/>
      <c r="I103" s="44"/>
      <c r="J103" s="27"/>
      <c r="K103" s="44"/>
      <c r="L103" s="44"/>
      <c r="M103" s="27"/>
      <c r="N103" s="44"/>
      <c r="O103" s="44"/>
      <c r="P103" s="27"/>
      <c r="Q103" s="44"/>
      <c r="R103" s="44"/>
      <c r="S103" s="27"/>
      <c r="T103" s="44"/>
      <c r="U103" s="27"/>
      <c r="V103" s="44"/>
      <c r="W103" s="27"/>
      <c r="X103" s="44"/>
      <c r="Y103" s="27"/>
      <c r="Z103" s="44"/>
      <c r="AA103" s="27"/>
      <c r="AB103" s="44"/>
      <c r="AD103" s="44"/>
      <c r="AE103" s="6"/>
      <c r="AF103" s="44"/>
      <c r="AH103" s="44"/>
      <c r="AI103" s="44"/>
      <c r="AJ103" s="44"/>
      <c r="AL103" s="44"/>
      <c r="AM103" s="44"/>
      <c r="AN103" s="44"/>
      <c r="AO103" s="44"/>
      <c r="AP103" s="27"/>
      <c r="AQ103" s="44"/>
      <c r="AR103" s="44"/>
      <c r="AS103" s="44"/>
      <c r="AT103" s="27"/>
      <c r="AU103" s="44"/>
      <c r="AV103" s="44"/>
      <c r="AW103" s="27"/>
      <c r="AX103" s="44"/>
      <c r="AY103" s="44"/>
      <c r="AZ103" s="27"/>
      <c r="BA103" s="44"/>
      <c r="BB103" s="44"/>
      <c r="BC103" s="27"/>
      <c r="BD103" s="44"/>
      <c r="BE103" s="27"/>
      <c r="BF103" s="44"/>
      <c r="BG103" s="27"/>
      <c r="BH103" s="44"/>
      <c r="BI103" s="27"/>
      <c r="BJ103" s="44"/>
      <c r="BK103" s="27"/>
      <c r="BL103" s="44"/>
      <c r="BN103" s="44"/>
      <c r="BO103" s="6"/>
      <c r="BP103" s="44"/>
      <c r="BR103" s="44"/>
      <c r="BS103" s="44"/>
      <c r="BT103" s="44"/>
      <c r="BU103" s="44"/>
      <c r="BV103" s="44"/>
      <c r="BW103" s="44"/>
      <c r="BX103" s="44"/>
      <c r="BY103" s="44"/>
      <c r="BZ103" s="27"/>
      <c r="CA103" s="44"/>
      <c r="CB103" s="44"/>
      <c r="CC103" s="44"/>
      <c r="CD103" s="27"/>
      <c r="CE103" s="44"/>
      <c r="CF103" s="44"/>
      <c r="CG103" s="27"/>
      <c r="CH103" s="44"/>
      <c r="CI103" s="44"/>
      <c r="CJ103" s="27"/>
      <c r="CK103" s="44"/>
      <c r="CL103" s="44"/>
      <c r="CM103" s="27"/>
      <c r="CN103" s="44"/>
      <c r="CO103" s="27"/>
      <c r="CP103" s="44"/>
      <c r="CQ103" s="27"/>
      <c r="CR103" s="44"/>
      <c r="CS103" s="27"/>
      <c r="CT103" s="44"/>
      <c r="CU103" s="27"/>
      <c r="CV103" s="44"/>
      <c r="CX103" s="44"/>
      <c r="CY103" s="6"/>
      <c r="CZ103" s="44"/>
      <c r="DB103" s="44"/>
      <c r="DC103" s="44"/>
      <c r="DD103" s="44"/>
      <c r="DE103" s="44"/>
      <c r="DF103" s="44"/>
      <c r="DG103" s="44"/>
      <c r="DH103" s="44"/>
      <c r="DI103" s="44"/>
      <c r="DJ103" s="27"/>
      <c r="DK103" s="44"/>
      <c r="DL103" s="44"/>
      <c r="DM103" s="44"/>
      <c r="DN103" s="27"/>
      <c r="DO103" s="44"/>
      <c r="DP103" s="44"/>
      <c r="DQ103" s="27"/>
      <c r="DR103" s="44"/>
      <c r="DS103" s="44"/>
      <c r="DT103" s="27"/>
      <c r="DU103" s="44"/>
      <c r="DV103" s="44"/>
      <c r="DW103" s="27"/>
      <c r="DX103" s="44"/>
      <c r="DY103" s="27"/>
      <c r="DZ103" s="44"/>
      <c r="EA103" s="27"/>
      <c r="EB103" s="44"/>
      <c r="EC103" s="27"/>
      <c r="ED103" s="44"/>
      <c r="EE103" s="27"/>
      <c r="EF103" s="44"/>
      <c r="EH103" s="44"/>
      <c r="EI103" s="6"/>
      <c r="EJ103" s="44"/>
      <c r="EL103" s="44"/>
      <c r="EM103" s="44"/>
      <c r="EN103" s="44"/>
    </row>
    <row r="104" spans="2:144">
      <c r="B104" s="44"/>
      <c r="C104" s="44"/>
      <c r="D104" s="44"/>
      <c r="E104" s="44"/>
      <c r="F104" s="27"/>
      <c r="G104" s="44"/>
      <c r="H104" s="44"/>
      <c r="I104" s="44"/>
      <c r="J104" s="27"/>
      <c r="K104" s="44"/>
      <c r="L104" s="44"/>
      <c r="M104" s="27"/>
      <c r="N104" s="44"/>
      <c r="O104" s="44"/>
      <c r="P104" s="27"/>
      <c r="Q104" s="44"/>
      <c r="R104" s="44"/>
      <c r="S104" s="27"/>
      <c r="T104" s="44"/>
      <c r="U104" s="27"/>
      <c r="V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s="44"/>
      <c r="AI104" s="44"/>
      <c r="AJ104" s="44"/>
      <c r="AL104" s="44"/>
      <c r="AM104" s="44"/>
      <c r="AN104" s="44"/>
      <c r="AO104" s="44"/>
      <c r="AP104" s="27"/>
      <c r="AQ104" s="44"/>
      <c r="AR104" s="44"/>
      <c r="AS104" s="44"/>
      <c r="AT104" s="27"/>
      <c r="AU104" s="44"/>
      <c r="AV104" s="44"/>
      <c r="AW104" s="27"/>
      <c r="AX104" s="44"/>
      <c r="AY104" s="44"/>
      <c r="AZ104" s="27"/>
      <c r="BA104" s="44"/>
      <c r="BB104" s="44"/>
      <c r="BC104" s="27"/>
      <c r="BD104" s="44"/>
      <c r="BE104" s="27"/>
      <c r="BF104" s="44"/>
      <c r="BG104" s="27"/>
      <c r="BH104" s="44"/>
      <c r="BI104" s="27"/>
      <c r="BJ104" s="44"/>
      <c r="BK104" s="27"/>
      <c r="BL104" s="44"/>
      <c r="BN104" s="44"/>
      <c r="BO104" s="6"/>
      <c r="BP104" s="44"/>
      <c r="BR104" s="44"/>
      <c r="BS104" s="44"/>
      <c r="BT104" s="44"/>
      <c r="BU104" s="44"/>
      <c r="BV104" s="44"/>
      <c r="BW104" s="44"/>
      <c r="BX104" s="44"/>
      <c r="BY104" s="44"/>
      <c r="BZ104" s="27"/>
      <c r="CA104" s="44"/>
      <c r="CB104" s="44"/>
      <c r="CC104" s="44"/>
      <c r="CD104" s="27"/>
      <c r="CE104" s="44"/>
      <c r="CF104" s="44"/>
      <c r="CG104" s="27"/>
      <c r="CH104" s="44"/>
      <c r="CI104" s="44"/>
      <c r="CJ104" s="27"/>
      <c r="CK104" s="44"/>
      <c r="CL104" s="44"/>
      <c r="CM104" s="27"/>
      <c r="CN104" s="44"/>
      <c r="CO104" s="27"/>
      <c r="CP104" s="44"/>
      <c r="CQ104" s="27"/>
      <c r="CR104" s="44"/>
      <c r="CS104" s="27"/>
      <c r="CT104" s="44"/>
      <c r="CU104" s="27"/>
      <c r="CV104" s="44"/>
      <c r="CX104" s="44"/>
      <c r="CY104" s="6"/>
      <c r="CZ104" s="44"/>
      <c r="DB104" s="44"/>
      <c r="DC104" s="44"/>
      <c r="DD104" s="44"/>
      <c r="DE104" s="44"/>
      <c r="DF104" s="44"/>
      <c r="DG104" s="44"/>
      <c r="DH104" s="44"/>
      <c r="DI104" s="44"/>
      <c r="DJ104" s="27"/>
      <c r="DK104" s="44"/>
      <c r="DL104" s="44"/>
      <c r="DM104" s="44"/>
      <c r="DN104" s="27"/>
      <c r="DO104" s="44"/>
      <c r="DP104" s="44"/>
      <c r="DQ104" s="27"/>
      <c r="DR104" s="44"/>
      <c r="DS104" s="44"/>
      <c r="DT104" s="27"/>
      <c r="DU104" s="44"/>
      <c r="DV104" s="44"/>
      <c r="DW104" s="27"/>
      <c r="DX104" s="44"/>
      <c r="DY104" s="27"/>
      <c r="DZ104" s="44"/>
      <c r="EA104" s="27"/>
      <c r="EB104" s="44"/>
      <c r="EC104" s="27"/>
      <c r="ED104" s="44"/>
      <c r="EE104" s="27"/>
      <c r="EF104" s="44"/>
      <c r="EH104" s="44"/>
      <c r="EI104" s="6"/>
      <c r="EJ104" s="44"/>
      <c r="EL104" s="44"/>
      <c r="EM104" s="44"/>
      <c r="EN104" s="44"/>
    </row>
    <row r="105" spans="2:144">
      <c r="B105" s="44"/>
      <c r="C105" s="44"/>
      <c r="D105" s="44"/>
      <c r="E105" s="44"/>
      <c r="F105" s="27"/>
      <c r="G105" s="44"/>
      <c r="H105" s="44"/>
      <c r="I105" s="44"/>
      <c r="J105" s="27"/>
      <c r="K105" s="44"/>
      <c r="L105" s="44"/>
      <c r="M105" s="27"/>
      <c r="N105" s="44"/>
      <c r="O105" s="44"/>
      <c r="P105" s="27"/>
      <c r="Q105" s="44"/>
      <c r="R105" s="44"/>
      <c r="S105" s="27"/>
      <c r="T105" s="44"/>
      <c r="U105" s="27"/>
      <c r="V105" s="44"/>
      <c r="W105" s="27"/>
      <c r="X105" s="44"/>
      <c r="Y105" s="27"/>
      <c r="Z105" s="44"/>
      <c r="AA105" s="27"/>
      <c r="AB105" s="44"/>
      <c r="AD105" s="44"/>
      <c r="AE105" s="6"/>
      <c r="AF105" s="44"/>
      <c r="AH105" s="44"/>
      <c r="AI105" s="44"/>
      <c r="AJ105" s="44"/>
      <c r="AL105" s="44"/>
      <c r="AM105" s="44"/>
      <c r="AN105" s="44"/>
      <c r="AO105" s="44"/>
      <c r="AP105" s="27"/>
      <c r="AQ105" s="44"/>
      <c r="AR105" s="44"/>
      <c r="AS105" s="44"/>
      <c r="AT105" s="27"/>
      <c r="AU105" s="44"/>
      <c r="AV105" s="44"/>
      <c r="AW105" s="27"/>
      <c r="AX105" s="44"/>
      <c r="AY105" s="44"/>
      <c r="AZ105" s="27"/>
      <c r="BA105" s="44"/>
      <c r="BB105" s="44"/>
      <c r="BC105" s="27"/>
      <c r="BD105" s="44"/>
      <c r="BE105" s="27"/>
      <c r="BF105" s="44"/>
      <c r="BG105" s="27"/>
      <c r="BH105" s="44"/>
      <c r="BI105" s="27"/>
      <c r="BJ105" s="44"/>
      <c r="BK105" s="27"/>
      <c r="BL105" s="44"/>
      <c r="BN105" s="44"/>
      <c r="BO105" s="6"/>
      <c r="BP105" s="44"/>
      <c r="BR105" s="44"/>
      <c r="BS105" s="44"/>
      <c r="BT105" s="44"/>
      <c r="BU105" s="44"/>
      <c r="BV105" s="44"/>
      <c r="BW105" s="44"/>
      <c r="BX105" s="44"/>
      <c r="BY105" s="44"/>
      <c r="BZ105" s="27"/>
      <c r="CA105" s="44"/>
      <c r="CB105" s="44"/>
      <c r="CC105" s="44"/>
      <c r="CD105" s="27"/>
      <c r="CE105" s="44"/>
      <c r="CF105" s="44"/>
      <c r="CG105" s="27"/>
      <c r="CH105" s="44"/>
      <c r="CI105" s="44"/>
      <c r="CJ105" s="27"/>
      <c r="CK105" s="44"/>
      <c r="CL105" s="44"/>
      <c r="CM105" s="27"/>
      <c r="CN105" s="44"/>
      <c r="CO105" s="27"/>
      <c r="CP105" s="44"/>
      <c r="CQ105" s="27"/>
      <c r="CR105" s="44"/>
      <c r="CS105" s="27"/>
      <c r="CT105" s="44"/>
      <c r="CU105" s="27"/>
      <c r="CV105" s="44"/>
      <c r="CX105" s="44"/>
      <c r="CY105" s="6"/>
      <c r="CZ105" s="44"/>
      <c r="DB105" s="44"/>
      <c r="DC105" s="44"/>
      <c r="DD105" s="44"/>
      <c r="DE105" s="44"/>
      <c r="DF105" s="44"/>
      <c r="DG105" s="44"/>
      <c r="DH105" s="44"/>
      <c r="DI105" s="44"/>
      <c r="DJ105" s="27"/>
      <c r="DK105" s="44"/>
      <c r="DL105" s="44"/>
      <c r="DM105" s="44"/>
      <c r="DN105" s="27"/>
      <c r="DO105" s="44"/>
      <c r="DP105" s="44"/>
      <c r="DQ105" s="27"/>
      <c r="DR105" s="44"/>
      <c r="DS105" s="44"/>
      <c r="DT105" s="27"/>
      <c r="DU105" s="44"/>
      <c r="DV105" s="44"/>
      <c r="DW105" s="27"/>
      <c r="DX105" s="44"/>
      <c r="DY105" s="27"/>
      <c r="DZ105" s="44"/>
      <c r="EA105" s="27"/>
      <c r="EB105" s="44"/>
      <c r="EC105" s="27"/>
      <c r="ED105" s="44"/>
      <c r="EE105" s="27"/>
      <c r="EF105" s="44"/>
      <c r="EH105" s="44"/>
      <c r="EI105" s="6"/>
      <c r="EJ105" s="44"/>
      <c r="EL105" s="44"/>
      <c r="EM105" s="44"/>
      <c r="EN105" s="44"/>
    </row>
    <row r="106" spans="2:144">
      <c r="B106" s="44"/>
      <c r="C106" s="44"/>
      <c r="D106" s="44"/>
      <c r="E106" s="44"/>
      <c r="F106" s="27"/>
      <c r="G106" s="44"/>
      <c r="H106" s="44"/>
      <c r="I106" s="44"/>
      <c r="J106" s="27"/>
      <c r="K106" s="44"/>
      <c r="L106" s="44"/>
      <c r="M106" s="27"/>
      <c r="N106" s="44"/>
      <c r="O106" s="44"/>
      <c r="P106" s="27"/>
      <c r="Q106" s="44"/>
      <c r="R106" s="44"/>
      <c r="S106" s="27"/>
      <c r="T106" s="44"/>
      <c r="U106" s="27"/>
      <c r="V106" s="44"/>
      <c r="W106" s="27"/>
      <c r="X106" s="44"/>
      <c r="Y106" s="27"/>
      <c r="Z106" s="44"/>
      <c r="AA106" s="27"/>
      <c r="AB106" s="44"/>
      <c r="AD106" s="44"/>
      <c r="AE106" s="6"/>
      <c r="AF106" s="44"/>
      <c r="AH106" s="44"/>
      <c r="AI106" s="44"/>
      <c r="AJ106" s="44"/>
      <c r="AL106" s="44"/>
      <c r="AM106" s="44"/>
      <c r="AN106" s="44"/>
      <c r="AO106" s="44"/>
      <c r="AP106" s="27"/>
      <c r="AQ106" s="44"/>
      <c r="AR106" s="44"/>
      <c r="AS106" s="44"/>
      <c r="AT106" s="27"/>
      <c r="AU106" s="44"/>
      <c r="AV106" s="44"/>
      <c r="AW106" s="27"/>
      <c r="AX106" s="44"/>
      <c r="AY106" s="44"/>
      <c r="AZ106" s="27"/>
      <c r="BA106" s="44"/>
      <c r="BB106" s="44"/>
      <c r="BC106" s="27"/>
      <c r="BD106" s="44"/>
      <c r="BE106" s="27"/>
      <c r="BF106" s="44"/>
      <c r="BG106" s="27"/>
      <c r="BH106" s="44"/>
      <c r="BI106" s="27"/>
      <c r="BJ106" s="44"/>
      <c r="BK106" s="27"/>
      <c r="BL106" s="44"/>
      <c r="BN106" s="44"/>
      <c r="BO106" s="6"/>
      <c r="BP106" s="44"/>
      <c r="BR106" s="44"/>
      <c r="BS106" s="44"/>
      <c r="BT106" s="44"/>
      <c r="BU106" s="44"/>
      <c r="BV106" s="44"/>
      <c r="BW106" s="44"/>
      <c r="BX106" s="44"/>
      <c r="BY106" s="44"/>
      <c r="BZ106" s="27"/>
      <c r="CA106" s="44"/>
      <c r="CB106" s="44"/>
      <c r="CC106" s="44"/>
      <c r="CD106" s="27"/>
      <c r="CE106" s="44"/>
      <c r="CF106" s="44"/>
      <c r="CG106" s="27"/>
      <c r="CH106" s="44"/>
      <c r="CI106" s="44"/>
      <c r="CJ106" s="27"/>
      <c r="CK106" s="44"/>
      <c r="CL106" s="44"/>
      <c r="CM106" s="27"/>
      <c r="CN106" s="44"/>
      <c r="CO106" s="27"/>
      <c r="CP106" s="44"/>
      <c r="CQ106" s="27"/>
      <c r="CR106" s="44"/>
      <c r="CS106" s="27"/>
      <c r="CT106" s="44"/>
      <c r="CU106" s="27"/>
      <c r="CV106" s="44"/>
      <c r="CX106" s="44"/>
      <c r="CY106" s="6"/>
      <c r="CZ106" s="44"/>
      <c r="DB106" s="44"/>
      <c r="DC106" s="44"/>
      <c r="DD106" s="44"/>
      <c r="DE106" s="44"/>
      <c r="DF106" s="44"/>
      <c r="DG106" s="44"/>
      <c r="DH106" s="44"/>
      <c r="DI106" s="44"/>
      <c r="DJ106" s="27"/>
      <c r="DK106" s="44"/>
      <c r="DL106" s="44"/>
      <c r="DM106" s="44"/>
      <c r="DN106" s="27"/>
      <c r="DO106" s="44"/>
      <c r="DP106" s="44"/>
      <c r="DQ106" s="27"/>
      <c r="DR106" s="44"/>
      <c r="DS106" s="44"/>
      <c r="DT106" s="27"/>
      <c r="DU106" s="44"/>
      <c r="DV106" s="44"/>
      <c r="DW106" s="27"/>
      <c r="DX106" s="44"/>
      <c r="DY106" s="27"/>
      <c r="DZ106" s="44"/>
      <c r="EA106" s="27"/>
      <c r="EB106" s="44"/>
      <c r="EC106" s="27"/>
      <c r="ED106" s="44"/>
      <c r="EE106" s="27"/>
      <c r="EF106" s="44"/>
      <c r="EH106" s="44"/>
      <c r="EI106" s="6"/>
      <c r="EJ106" s="44"/>
      <c r="EL106" s="44"/>
      <c r="EM106" s="44"/>
      <c r="EN106" s="44"/>
    </row>
    <row r="107" spans="2:144">
      <c r="B107" s="44"/>
      <c r="C107" s="44"/>
      <c r="D107" s="44"/>
      <c r="E107" s="44"/>
      <c r="F107" s="27"/>
      <c r="G107" s="44"/>
      <c r="H107" s="44"/>
      <c r="I107" s="44"/>
      <c r="J107" s="27"/>
      <c r="K107" s="44"/>
      <c r="L107" s="44"/>
      <c r="M107" s="27"/>
      <c r="N107" s="44"/>
      <c r="O107" s="44"/>
      <c r="P107" s="27"/>
      <c r="Q107" s="44"/>
      <c r="R107" s="44"/>
      <c r="S107" s="27"/>
      <c r="T107" s="44"/>
      <c r="U107" s="27"/>
      <c r="V107" s="44"/>
      <c r="W107" s="27"/>
      <c r="X107" s="44"/>
      <c r="Y107" s="27"/>
      <c r="Z107" s="44"/>
      <c r="AA107" s="27"/>
      <c r="AB107" s="44"/>
      <c r="AD107" s="44"/>
      <c r="AE107" s="6"/>
      <c r="AF107" s="44"/>
      <c r="AH107" s="44"/>
      <c r="AI107" s="44"/>
      <c r="AJ107" s="44"/>
      <c r="AL107" s="44"/>
      <c r="AM107" s="44"/>
      <c r="AN107" s="44"/>
      <c r="AO107" s="44"/>
      <c r="AP107" s="27"/>
      <c r="AQ107" s="44"/>
      <c r="AR107" s="44"/>
      <c r="AS107" s="44"/>
      <c r="AT107" s="27"/>
      <c r="AU107" s="44"/>
      <c r="AV107" s="44"/>
      <c r="AW107" s="27"/>
      <c r="AX107" s="44"/>
      <c r="AY107" s="44"/>
      <c r="AZ107" s="27"/>
      <c r="BA107" s="44"/>
      <c r="BB107" s="44"/>
      <c r="BC107" s="27"/>
      <c r="BD107" s="44"/>
      <c r="BE107" s="27"/>
      <c r="BF107" s="44"/>
      <c r="BG107" s="27"/>
      <c r="BH107" s="44"/>
      <c r="BI107" s="27"/>
      <c r="BJ107" s="44"/>
      <c r="BK107" s="27"/>
      <c r="BL107" s="44"/>
      <c r="BN107" s="44"/>
      <c r="BO107" s="6"/>
      <c r="BP107" s="44"/>
      <c r="BR107" s="44"/>
      <c r="BS107" s="44"/>
      <c r="BT107" s="44"/>
      <c r="BU107" s="44"/>
      <c r="BV107" s="44"/>
      <c r="BW107" s="44"/>
      <c r="BX107" s="44"/>
      <c r="BY107" s="44"/>
      <c r="BZ107" s="27"/>
      <c r="CA107" s="44"/>
      <c r="CB107" s="44"/>
      <c r="CC107" s="44"/>
      <c r="CD107" s="27"/>
      <c r="CE107" s="44"/>
      <c r="CF107" s="44"/>
      <c r="CG107" s="27"/>
      <c r="CH107" s="44"/>
      <c r="CI107" s="44"/>
      <c r="CJ107" s="27"/>
      <c r="CK107" s="44"/>
      <c r="CL107" s="44"/>
      <c r="CM107" s="27"/>
      <c r="CN107" s="44"/>
      <c r="CO107" s="27"/>
      <c r="CP107" s="44"/>
      <c r="CQ107" s="27"/>
      <c r="CR107" s="44"/>
      <c r="CS107" s="27"/>
      <c r="CT107" s="44"/>
      <c r="CU107" s="27"/>
      <c r="CV107" s="44"/>
      <c r="CX107" s="44"/>
      <c r="CY107" s="6"/>
      <c r="CZ107" s="44"/>
      <c r="DB107" s="44"/>
      <c r="DC107" s="44"/>
      <c r="DD107" s="44"/>
      <c r="DE107" s="44"/>
      <c r="DF107" s="44"/>
      <c r="DG107" s="44"/>
      <c r="DH107" s="44"/>
      <c r="DI107" s="44"/>
      <c r="DJ107" s="27"/>
      <c r="DK107" s="44"/>
      <c r="DL107" s="44"/>
      <c r="DM107" s="44"/>
      <c r="DN107" s="27"/>
      <c r="DO107" s="44"/>
      <c r="DP107" s="44"/>
      <c r="DQ107" s="27"/>
      <c r="DR107" s="44"/>
      <c r="DS107" s="44"/>
      <c r="DT107" s="27"/>
      <c r="DU107" s="44"/>
      <c r="DV107" s="44"/>
      <c r="DW107" s="27"/>
      <c r="DX107" s="44"/>
      <c r="DY107" s="27"/>
      <c r="DZ107" s="44"/>
      <c r="EA107" s="27"/>
      <c r="EB107" s="44"/>
      <c r="EC107" s="27"/>
      <c r="ED107" s="44"/>
      <c r="EE107" s="27"/>
      <c r="EF107" s="44"/>
      <c r="EH107" s="44"/>
      <c r="EI107" s="6"/>
      <c r="EJ107" s="44"/>
      <c r="EL107" s="44"/>
      <c r="EM107" s="44"/>
      <c r="EN107" s="44"/>
    </row>
    <row r="108" spans="2:144">
      <c r="B108" s="44"/>
      <c r="C108" s="44"/>
      <c r="D108" s="44"/>
      <c r="E108" s="44"/>
      <c r="F108" s="27"/>
      <c r="G108" s="44"/>
      <c r="H108" s="44"/>
      <c r="I108" s="44"/>
      <c r="J108" s="27"/>
      <c r="K108" s="44"/>
      <c r="L108" s="44"/>
      <c r="M108" s="27"/>
      <c r="N108" s="44"/>
      <c r="O108" s="44"/>
      <c r="P108" s="27"/>
      <c r="Q108" s="44"/>
      <c r="R108" s="44"/>
      <c r="S108" s="27"/>
      <c r="T108" s="44"/>
      <c r="U108" s="27"/>
      <c r="V108" s="44"/>
      <c r="W108" s="27"/>
      <c r="X108" s="44"/>
      <c r="Y108" s="27"/>
      <c r="Z108" s="44"/>
      <c r="AA108" s="27"/>
      <c r="AB108" s="44"/>
      <c r="AD108" s="44"/>
      <c r="AE108" s="6"/>
      <c r="AF108" s="44"/>
      <c r="AH108" s="44"/>
      <c r="AI108" s="44"/>
      <c r="AJ108" s="44"/>
      <c r="AL108" s="44"/>
      <c r="AM108" s="44"/>
      <c r="AN108" s="44"/>
      <c r="AO108" s="44"/>
      <c r="AP108" s="27"/>
      <c r="AQ108" s="44"/>
      <c r="AR108" s="44"/>
      <c r="AS108" s="44"/>
      <c r="AT108" s="27"/>
      <c r="AU108" s="44"/>
      <c r="AV108" s="44"/>
      <c r="AW108" s="27"/>
      <c r="AX108" s="44"/>
      <c r="AY108" s="44"/>
      <c r="AZ108" s="27"/>
      <c r="BA108" s="44"/>
      <c r="BB108" s="44"/>
      <c r="BC108" s="27"/>
      <c r="BD108" s="44"/>
      <c r="BE108" s="27"/>
      <c r="BF108" s="44"/>
      <c r="BG108" s="27"/>
      <c r="BH108" s="44"/>
      <c r="BI108" s="27"/>
      <c r="BJ108" s="44"/>
      <c r="BK108" s="27"/>
      <c r="BL108" s="44"/>
      <c r="BN108" s="44"/>
      <c r="BO108" s="6"/>
      <c r="BP108" s="44"/>
      <c r="BR108" s="44"/>
      <c r="BS108" s="44"/>
      <c r="BT108" s="44"/>
      <c r="BU108" s="44"/>
      <c r="BV108" s="44"/>
      <c r="BW108" s="44"/>
      <c r="BX108" s="44"/>
      <c r="BY108" s="44"/>
      <c r="BZ108" s="27"/>
      <c r="CA108" s="44"/>
      <c r="CB108" s="44"/>
      <c r="CC108" s="44"/>
      <c r="CD108" s="27"/>
      <c r="CE108" s="44"/>
      <c r="CF108" s="44"/>
      <c r="CG108" s="27"/>
      <c r="CH108" s="44"/>
      <c r="CI108" s="44"/>
      <c r="CJ108" s="27"/>
      <c r="CK108" s="44"/>
      <c r="CL108" s="44"/>
      <c r="CM108" s="27"/>
      <c r="CN108" s="44"/>
      <c r="CO108" s="27"/>
      <c r="CP108" s="44"/>
      <c r="CQ108" s="27"/>
      <c r="CR108" s="44"/>
      <c r="CS108" s="27"/>
      <c r="CT108" s="44"/>
      <c r="CU108" s="27"/>
      <c r="CV108" s="44"/>
      <c r="CX108" s="44"/>
      <c r="CY108" s="6"/>
      <c r="CZ108" s="44"/>
      <c r="DB108" s="44"/>
      <c r="DC108" s="44"/>
      <c r="DD108" s="44"/>
      <c r="DE108" s="44"/>
      <c r="DF108" s="44"/>
      <c r="DG108" s="44"/>
      <c r="DH108" s="44"/>
      <c r="DI108" s="44"/>
      <c r="DJ108" s="27"/>
      <c r="DK108" s="44"/>
      <c r="DL108" s="44"/>
      <c r="DM108" s="44"/>
      <c r="DN108" s="27"/>
      <c r="DO108" s="44"/>
      <c r="DP108" s="44"/>
      <c r="DQ108" s="27"/>
      <c r="DR108" s="44"/>
      <c r="DS108" s="44"/>
      <c r="DT108" s="27"/>
      <c r="DU108" s="44"/>
      <c r="DV108" s="44"/>
      <c r="DW108" s="27"/>
      <c r="DX108" s="44"/>
      <c r="DY108" s="27"/>
      <c r="DZ108" s="44"/>
      <c r="EA108" s="27"/>
      <c r="EB108" s="44"/>
      <c r="EC108" s="27"/>
      <c r="ED108" s="44"/>
      <c r="EE108" s="27"/>
      <c r="EF108" s="44"/>
      <c r="EH108" s="44"/>
      <c r="EI108" s="6"/>
      <c r="EJ108" s="44"/>
      <c r="EL108" s="44"/>
      <c r="EM108" s="44"/>
      <c r="EN108" s="44"/>
    </row>
    <row r="109" spans="2:144">
      <c r="B109" s="44"/>
      <c r="C109" s="44"/>
      <c r="D109" s="44"/>
      <c r="E109" s="44"/>
      <c r="F109" s="27"/>
      <c r="G109" s="44"/>
      <c r="H109" s="44"/>
      <c r="I109" s="44"/>
      <c r="J109" s="27"/>
      <c r="K109" s="44"/>
      <c r="L109" s="44"/>
      <c r="M109" s="27"/>
      <c r="N109" s="44"/>
      <c r="O109" s="44"/>
      <c r="P109" s="27"/>
      <c r="Q109" s="44"/>
      <c r="R109" s="44"/>
      <c r="S109" s="27"/>
      <c r="T109" s="44"/>
      <c r="U109" s="27"/>
      <c r="V109" s="44"/>
      <c r="W109" s="27"/>
      <c r="X109" s="44"/>
      <c r="Y109" s="27"/>
      <c r="Z109" s="44"/>
      <c r="AA109" s="27"/>
      <c r="AB109" s="44"/>
      <c r="AD109" s="44"/>
      <c r="AE109" s="6"/>
      <c r="AF109" s="44"/>
      <c r="AH109" s="44"/>
      <c r="AI109" s="44"/>
      <c r="AJ109" s="44"/>
      <c r="AL109" s="44"/>
      <c r="AM109" s="44"/>
      <c r="AN109" s="44"/>
      <c r="AO109" s="44"/>
      <c r="AP109" s="27"/>
      <c r="AQ109" s="44"/>
      <c r="AR109" s="44"/>
      <c r="AS109" s="44"/>
      <c r="AT109" s="27"/>
      <c r="AU109" s="44"/>
      <c r="AV109" s="44"/>
      <c r="AW109" s="27"/>
      <c r="AX109" s="44"/>
      <c r="AY109" s="44"/>
      <c r="AZ109" s="27"/>
      <c r="BA109" s="44"/>
      <c r="BB109" s="44"/>
      <c r="BC109" s="27"/>
      <c r="BD109" s="44"/>
      <c r="BE109" s="27"/>
      <c r="BF109" s="44"/>
      <c r="BG109" s="27"/>
      <c r="BH109" s="44"/>
      <c r="BI109" s="27"/>
      <c r="BJ109" s="44"/>
      <c r="BK109" s="27"/>
      <c r="BL109" s="44"/>
      <c r="BN109" s="44"/>
      <c r="BO109" s="6"/>
      <c r="BP109" s="44"/>
      <c r="BR109" s="44"/>
      <c r="BS109" s="44"/>
      <c r="BT109" s="44"/>
      <c r="BU109" s="44"/>
      <c r="BV109" s="44"/>
      <c r="BW109" s="44"/>
      <c r="BX109" s="44"/>
      <c r="BY109" s="44"/>
      <c r="BZ109" s="27"/>
      <c r="CA109" s="44"/>
      <c r="CB109" s="44"/>
      <c r="CC109" s="44"/>
      <c r="CD109" s="27"/>
      <c r="CE109" s="44"/>
      <c r="CF109" s="44"/>
      <c r="CG109" s="27"/>
      <c r="CH109" s="44"/>
      <c r="CI109" s="44"/>
      <c r="CJ109" s="27"/>
      <c r="CK109" s="44"/>
      <c r="CL109" s="44"/>
      <c r="CM109" s="27"/>
      <c r="CN109" s="44"/>
      <c r="CO109" s="27"/>
      <c r="CP109" s="44"/>
      <c r="CQ109" s="27"/>
      <c r="CR109" s="44"/>
      <c r="CS109" s="27"/>
      <c r="CT109" s="44"/>
      <c r="CU109" s="27"/>
      <c r="CV109" s="44"/>
      <c r="CX109" s="44"/>
      <c r="CY109" s="6"/>
      <c r="CZ109" s="44"/>
      <c r="DB109" s="44"/>
      <c r="DC109" s="44"/>
      <c r="DD109" s="44"/>
      <c r="DE109" s="44"/>
      <c r="DF109" s="44"/>
      <c r="DG109" s="44"/>
      <c r="DH109" s="44"/>
      <c r="DI109" s="44"/>
      <c r="DJ109" s="27"/>
      <c r="DK109" s="44"/>
      <c r="DL109" s="44"/>
      <c r="DM109" s="44"/>
      <c r="DN109" s="27"/>
      <c r="DO109" s="44"/>
      <c r="DP109" s="44"/>
      <c r="DQ109" s="27"/>
      <c r="DR109" s="44"/>
      <c r="DS109" s="44"/>
      <c r="DT109" s="27"/>
      <c r="DU109" s="44"/>
      <c r="DV109" s="44"/>
      <c r="DW109" s="27"/>
      <c r="DX109" s="44"/>
      <c r="DY109" s="27"/>
      <c r="DZ109" s="44"/>
      <c r="EA109" s="27"/>
      <c r="EB109" s="44"/>
      <c r="EC109" s="27"/>
      <c r="ED109" s="44"/>
      <c r="EE109" s="27"/>
      <c r="EF109" s="44"/>
      <c r="EH109" s="44"/>
      <c r="EI109" s="6"/>
      <c r="EJ109" s="44"/>
      <c r="EL109" s="44"/>
      <c r="EM109" s="44"/>
      <c r="EN109" s="44"/>
    </row>
    <row r="110" spans="2:144">
      <c r="B110" s="44"/>
      <c r="C110" s="44"/>
      <c r="D110" s="44"/>
      <c r="E110" s="44"/>
      <c r="F110" s="27"/>
      <c r="G110" s="44"/>
      <c r="H110" s="44"/>
      <c r="I110" s="44"/>
      <c r="J110" s="27"/>
      <c r="K110" s="44"/>
      <c r="L110" s="44"/>
      <c r="M110" s="27"/>
      <c r="N110" s="44"/>
      <c r="O110" s="44"/>
      <c r="P110" s="27"/>
      <c r="Q110" s="44"/>
      <c r="R110" s="44"/>
      <c r="S110" s="27"/>
      <c r="T110" s="44"/>
      <c r="U110" s="27"/>
      <c r="V110" s="44"/>
      <c r="W110" s="27"/>
      <c r="X110" s="44"/>
      <c r="Y110" s="27"/>
      <c r="Z110" s="44"/>
      <c r="AA110" s="27"/>
      <c r="AB110" s="44"/>
      <c r="AD110" s="44"/>
      <c r="AE110" s="6"/>
      <c r="AF110" s="44"/>
      <c r="AH110" s="44"/>
      <c r="AI110" s="44"/>
      <c r="AJ110" s="44"/>
      <c r="AL110" s="44"/>
      <c r="AM110" s="44"/>
      <c r="AN110" s="44"/>
      <c r="AO110" s="44"/>
      <c r="AP110" s="27"/>
      <c r="AQ110" s="44"/>
      <c r="AR110" s="44"/>
      <c r="AS110" s="44"/>
      <c r="AT110" s="27"/>
      <c r="AU110" s="44"/>
      <c r="AV110" s="44"/>
      <c r="AW110" s="27"/>
      <c r="AX110" s="44"/>
      <c r="AY110" s="44"/>
      <c r="AZ110" s="27"/>
      <c r="BA110" s="44"/>
      <c r="BB110" s="44"/>
      <c r="BC110" s="27"/>
      <c r="BD110" s="44"/>
      <c r="BE110" s="27"/>
      <c r="BF110" s="44"/>
      <c r="BG110" s="27"/>
      <c r="BH110" s="44"/>
      <c r="BI110" s="27"/>
      <c r="BJ110" s="44"/>
      <c r="BK110" s="27"/>
      <c r="BL110" s="44"/>
      <c r="BN110" s="44"/>
      <c r="BO110" s="6"/>
      <c r="BP110" s="44"/>
      <c r="BR110" s="44"/>
      <c r="BS110" s="44"/>
      <c r="BT110" s="44"/>
      <c r="BU110" s="44"/>
      <c r="BV110" s="44"/>
      <c r="BW110" s="44"/>
      <c r="BX110" s="44"/>
      <c r="BY110" s="44"/>
      <c r="BZ110" s="27"/>
      <c r="CA110" s="44"/>
      <c r="CB110" s="44"/>
      <c r="CC110" s="44"/>
      <c r="CD110" s="27"/>
      <c r="CE110" s="44"/>
      <c r="CF110" s="44"/>
      <c r="CG110" s="27"/>
      <c r="CH110" s="44"/>
      <c r="CI110" s="44"/>
      <c r="CJ110" s="27"/>
      <c r="CK110" s="44"/>
      <c r="CL110" s="44"/>
      <c r="CM110" s="27"/>
      <c r="CN110" s="44"/>
      <c r="CO110" s="27"/>
      <c r="CP110" s="44"/>
      <c r="CQ110" s="27"/>
      <c r="CR110" s="44"/>
      <c r="CS110" s="27"/>
      <c r="CT110" s="44"/>
      <c r="CU110" s="27"/>
      <c r="CV110" s="44"/>
      <c r="CX110" s="44"/>
      <c r="CY110" s="6"/>
      <c r="CZ110" s="44"/>
      <c r="DB110" s="44"/>
      <c r="DC110" s="44"/>
      <c r="DD110" s="44"/>
      <c r="DE110" s="44"/>
      <c r="DF110" s="44"/>
      <c r="DG110" s="44"/>
      <c r="DH110" s="44"/>
      <c r="DI110" s="44"/>
      <c r="DJ110" s="27"/>
      <c r="DK110" s="44"/>
      <c r="DL110" s="44"/>
      <c r="DM110" s="44"/>
      <c r="DN110" s="27"/>
      <c r="DO110" s="44"/>
      <c r="DP110" s="44"/>
      <c r="DQ110" s="27"/>
      <c r="DR110" s="44"/>
      <c r="DS110" s="44"/>
      <c r="DT110" s="27"/>
      <c r="DU110" s="44"/>
      <c r="DV110" s="44"/>
      <c r="DW110" s="27"/>
      <c r="DX110" s="44"/>
      <c r="DY110" s="27"/>
      <c r="DZ110" s="44"/>
      <c r="EA110" s="27"/>
      <c r="EB110" s="44"/>
      <c r="EC110" s="27"/>
      <c r="ED110" s="44"/>
      <c r="EE110" s="27"/>
      <c r="EF110" s="44"/>
      <c r="EH110" s="44"/>
      <c r="EI110" s="6"/>
      <c r="EJ110" s="44"/>
      <c r="EL110" s="44"/>
      <c r="EM110" s="44"/>
      <c r="EN110" s="44"/>
    </row>
    <row r="111" spans="2:144">
      <c r="B111" s="44"/>
      <c r="C111" s="44"/>
      <c r="D111" s="44"/>
      <c r="E111" s="44"/>
      <c r="F111" s="27"/>
      <c r="G111" s="44"/>
      <c r="H111" s="44"/>
      <c r="I111" s="44"/>
      <c r="J111" s="27"/>
      <c r="K111" s="44"/>
      <c r="L111" s="44"/>
      <c r="M111" s="27"/>
      <c r="N111" s="44"/>
      <c r="O111" s="44"/>
      <c r="P111" s="27"/>
      <c r="Q111" s="44"/>
      <c r="R111" s="44"/>
      <c r="S111" s="27"/>
      <c r="T111" s="44"/>
      <c r="U111" s="27"/>
      <c r="V111" s="44"/>
      <c r="W111" s="27"/>
      <c r="X111" s="44"/>
      <c r="Y111" s="27"/>
      <c r="Z111" s="44"/>
      <c r="AA111" s="27"/>
      <c r="AB111" s="44"/>
      <c r="AD111" s="44"/>
      <c r="AE111" s="6"/>
      <c r="AF111" s="44"/>
      <c r="AH111" s="44"/>
      <c r="AI111" s="44"/>
      <c r="AJ111" s="44"/>
      <c r="AL111" s="44"/>
      <c r="AM111" s="44"/>
      <c r="AN111" s="44"/>
      <c r="AO111" s="44"/>
      <c r="AP111" s="27"/>
      <c r="AQ111" s="44"/>
      <c r="AR111" s="44"/>
      <c r="AS111" s="44"/>
      <c r="AT111" s="27"/>
      <c r="AU111" s="44"/>
      <c r="AV111" s="44"/>
      <c r="AW111" s="27"/>
      <c r="AX111" s="44"/>
      <c r="AY111" s="44"/>
      <c r="AZ111" s="27"/>
      <c r="BA111" s="44"/>
      <c r="BB111" s="44"/>
      <c r="BC111" s="27"/>
      <c r="BD111" s="44"/>
      <c r="BE111" s="27"/>
      <c r="BF111" s="44"/>
      <c r="BG111" s="27"/>
      <c r="BH111" s="44"/>
      <c r="BI111" s="27"/>
      <c r="BJ111" s="44"/>
      <c r="BK111" s="27"/>
      <c r="BL111" s="44"/>
      <c r="BN111" s="44"/>
      <c r="BO111" s="6"/>
      <c r="BP111" s="44"/>
      <c r="BR111" s="44"/>
      <c r="BS111" s="44"/>
      <c r="BT111" s="44"/>
      <c r="BU111" s="44"/>
      <c r="BV111" s="44"/>
      <c r="BW111" s="44"/>
      <c r="BX111" s="44"/>
      <c r="BY111" s="44"/>
      <c r="BZ111" s="27"/>
      <c r="CA111" s="44"/>
      <c r="CB111" s="44"/>
      <c r="CC111" s="44"/>
      <c r="CD111" s="27"/>
      <c r="CE111" s="44"/>
      <c r="CF111" s="44"/>
      <c r="CG111" s="27"/>
      <c r="CH111" s="44"/>
      <c r="CI111" s="44"/>
      <c r="CJ111" s="27"/>
      <c r="CK111" s="44"/>
      <c r="CL111" s="44"/>
      <c r="CM111" s="27"/>
      <c r="CN111" s="44"/>
      <c r="CO111" s="27"/>
      <c r="CP111" s="44"/>
      <c r="CQ111" s="27"/>
      <c r="CR111" s="44"/>
      <c r="CS111" s="27"/>
      <c r="CT111" s="44"/>
      <c r="CU111" s="27"/>
      <c r="CV111" s="44"/>
      <c r="CX111" s="44"/>
      <c r="CY111" s="6"/>
      <c r="CZ111" s="44"/>
      <c r="DB111" s="44"/>
      <c r="DC111" s="44"/>
      <c r="DD111" s="44"/>
      <c r="DE111" s="44"/>
      <c r="DF111" s="44"/>
      <c r="DG111" s="44"/>
      <c r="DH111" s="44"/>
      <c r="DI111" s="44"/>
      <c r="DJ111" s="27"/>
      <c r="DK111" s="44"/>
      <c r="DL111" s="44"/>
      <c r="DM111" s="44"/>
      <c r="DN111" s="27"/>
      <c r="DO111" s="44"/>
      <c r="DP111" s="44"/>
      <c r="DQ111" s="27"/>
      <c r="DR111" s="44"/>
      <c r="DS111" s="44"/>
      <c r="DT111" s="27"/>
      <c r="DU111" s="44"/>
      <c r="DV111" s="44"/>
      <c r="DW111" s="27"/>
      <c r="DX111" s="44"/>
      <c r="DY111" s="27"/>
      <c r="DZ111" s="44"/>
      <c r="EA111" s="27"/>
      <c r="EB111" s="44"/>
      <c r="EC111" s="27"/>
      <c r="ED111" s="44"/>
      <c r="EE111" s="27"/>
      <c r="EF111" s="44"/>
      <c r="EH111" s="44"/>
      <c r="EI111" s="6"/>
      <c r="EJ111" s="44"/>
      <c r="EL111" s="44"/>
      <c r="EM111" s="44"/>
      <c r="EN111" s="44"/>
    </row>
    <row r="112" spans="2:144">
      <c r="B112" s="44"/>
      <c r="C112" s="44"/>
      <c r="D112" s="44"/>
      <c r="E112" s="44"/>
      <c r="F112" s="27"/>
      <c r="G112" s="44"/>
      <c r="H112" s="44"/>
      <c r="I112" s="44"/>
      <c r="J112" s="27"/>
      <c r="K112" s="44"/>
      <c r="L112" s="44"/>
      <c r="M112" s="27"/>
      <c r="N112" s="44"/>
      <c r="O112" s="44"/>
      <c r="P112" s="27"/>
      <c r="Q112" s="44"/>
      <c r="R112" s="44"/>
      <c r="S112" s="27"/>
      <c r="T112" s="44"/>
      <c r="U112" s="27"/>
      <c r="V112" s="44"/>
      <c r="W112" s="27"/>
      <c r="X112" s="44"/>
      <c r="Y112" s="27"/>
      <c r="Z112" s="44"/>
      <c r="AA112" s="27"/>
      <c r="AB112" s="44"/>
      <c r="AD112" s="44"/>
      <c r="AE112" s="6"/>
      <c r="AF112" s="44"/>
      <c r="AH112" s="44"/>
      <c r="AI112" s="44"/>
      <c r="AJ112" s="44"/>
      <c r="AL112" s="44"/>
      <c r="AM112" s="44"/>
      <c r="AN112" s="44"/>
      <c r="AO112" s="44"/>
      <c r="AP112" s="27"/>
      <c r="AQ112" s="44"/>
      <c r="AR112" s="44"/>
      <c r="AS112" s="44"/>
      <c r="AT112" s="27"/>
      <c r="AU112" s="44"/>
      <c r="AV112" s="44"/>
      <c r="AW112" s="27"/>
      <c r="AX112" s="44"/>
      <c r="AY112" s="44"/>
      <c r="AZ112" s="27"/>
      <c r="BA112" s="44"/>
      <c r="BB112" s="44"/>
      <c r="BC112" s="27"/>
      <c r="BD112" s="44"/>
      <c r="BE112" s="27"/>
      <c r="BF112" s="44"/>
      <c r="BG112" s="27"/>
      <c r="BH112" s="44"/>
      <c r="BI112" s="27"/>
      <c r="BJ112" s="44"/>
      <c r="BK112" s="27"/>
      <c r="BL112" s="44"/>
      <c r="BN112" s="44"/>
      <c r="BO112" s="6"/>
      <c r="BP112" s="44"/>
      <c r="BR112" s="44"/>
      <c r="BS112" s="44"/>
      <c r="BT112" s="44"/>
      <c r="BU112" s="44"/>
      <c r="BV112" s="44"/>
      <c r="BW112" s="44"/>
      <c r="BX112" s="44"/>
      <c r="BY112" s="44"/>
      <c r="BZ112" s="27"/>
      <c r="CA112" s="44"/>
      <c r="CB112" s="44"/>
      <c r="CC112" s="44"/>
      <c r="CD112" s="27"/>
      <c r="CE112" s="44"/>
      <c r="CF112" s="44"/>
      <c r="CG112" s="27"/>
      <c r="CH112" s="44"/>
      <c r="CI112" s="44"/>
      <c r="CJ112" s="27"/>
      <c r="CK112" s="44"/>
      <c r="CL112" s="44"/>
      <c r="CM112" s="27"/>
      <c r="CN112" s="44"/>
      <c r="CO112" s="27"/>
      <c r="CP112" s="44"/>
      <c r="CQ112" s="27"/>
      <c r="CR112" s="44"/>
      <c r="CS112" s="27"/>
      <c r="CT112" s="44"/>
      <c r="CU112" s="27"/>
      <c r="CV112" s="44"/>
      <c r="CX112" s="44"/>
      <c r="CY112" s="6"/>
      <c r="CZ112" s="44"/>
      <c r="DB112" s="44"/>
      <c r="DC112" s="44"/>
      <c r="DD112" s="44"/>
      <c r="DE112" s="44"/>
      <c r="DF112" s="44"/>
      <c r="DG112" s="44"/>
      <c r="DH112" s="44"/>
      <c r="DI112" s="44"/>
      <c r="DJ112" s="27"/>
      <c r="DK112" s="44"/>
      <c r="DL112" s="44"/>
      <c r="DM112" s="44"/>
      <c r="DN112" s="27"/>
      <c r="DO112" s="44"/>
      <c r="DP112" s="44"/>
      <c r="DQ112" s="27"/>
      <c r="DR112" s="44"/>
      <c r="DS112" s="44"/>
      <c r="DT112" s="27"/>
      <c r="DU112" s="44"/>
      <c r="DV112" s="44"/>
      <c r="DW112" s="27"/>
      <c r="DX112" s="44"/>
      <c r="DY112" s="27"/>
      <c r="DZ112" s="44"/>
      <c r="EA112" s="27"/>
      <c r="EB112" s="44"/>
      <c r="EC112" s="27"/>
      <c r="ED112" s="44"/>
      <c r="EE112" s="27"/>
      <c r="EF112" s="44"/>
      <c r="EH112" s="44"/>
      <c r="EI112" s="6"/>
      <c r="EJ112" s="44"/>
      <c r="EL112" s="44"/>
      <c r="EM112" s="44"/>
      <c r="EN112" s="44"/>
    </row>
    <row r="113" spans="2:144">
      <c r="B113" s="44"/>
      <c r="C113" s="44"/>
      <c r="D113" s="44"/>
      <c r="E113" s="44"/>
      <c r="F113" s="27"/>
      <c r="G113" s="44"/>
      <c r="H113" s="44"/>
      <c r="I113" s="44"/>
      <c r="J113" s="27"/>
      <c r="K113" s="44"/>
      <c r="L113" s="44"/>
      <c r="M113" s="27"/>
      <c r="N113" s="44"/>
      <c r="O113" s="44"/>
      <c r="P113" s="27"/>
      <c r="Q113" s="44"/>
      <c r="R113" s="44"/>
      <c r="S113" s="27"/>
      <c r="T113" s="44"/>
      <c r="U113" s="27"/>
      <c r="V113" s="44"/>
      <c r="W113" s="27"/>
      <c r="X113" s="44"/>
      <c r="Y113" s="27"/>
      <c r="Z113" s="44"/>
      <c r="AA113" s="27"/>
      <c r="AB113" s="44"/>
      <c r="AD113" s="44"/>
      <c r="AE113" s="6"/>
      <c r="AF113" s="44"/>
      <c r="AH113" s="44"/>
      <c r="AI113" s="44"/>
      <c r="AJ113" s="44"/>
      <c r="AL113" s="44"/>
      <c r="AM113" s="44"/>
      <c r="AN113" s="44"/>
      <c r="AO113" s="44"/>
      <c r="AP113" s="27"/>
      <c r="AQ113" s="44"/>
      <c r="AR113" s="44"/>
      <c r="AS113" s="44"/>
      <c r="AT113" s="27"/>
      <c r="AU113" s="44"/>
      <c r="AV113" s="44"/>
      <c r="AW113" s="27"/>
      <c r="AX113" s="44"/>
      <c r="AY113" s="44"/>
      <c r="AZ113" s="27"/>
      <c r="BA113" s="44"/>
      <c r="BB113" s="44"/>
      <c r="BC113" s="27"/>
      <c r="BD113" s="44"/>
      <c r="BE113" s="27"/>
      <c r="BF113" s="44"/>
      <c r="BG113" s="27"/>
      <c r="BH113" s="44"/>
      <c r="BI113" s="27"/>
      <c r="BJ113" s="44"/>
      <c r="BK113" s="27"/>
      <c r="BL113" s="44"/>
      <c r="BN113" s="44"/>
      <c r="BO113" s="6"/>
      <c r="BP113" s="44"/>
      <c r="BR113" s="44"/>
      <c r="BS113" s="44"/>
      <c r="BT113" s="44"/>
      <c r="BU113" s="44"/>
      <c r="BV113" s="44"/>
      <c r="BW113" s="44"/>
      <c r="BX113" s="44"/>
      <c r="BY113" s="44"/>
      <c r="BZ113" s="27"/>
      <c r="CA113" s="44"/>
      <c r="CB113" s="44"/>
      <c r="CC113" s="44"/>
      <c r="CD113" s="27"/>
      <c r="CE113" s="44"/>
      <c r="CF113" s="44"/>
      <c r="CG113" s="27"/>
      <c r="CH113" s="44"/>
      <c r="CI113" s="44"/>
      <c r="CJ113" s="27"/>
      <c r="CK113" s="44"/>
      <c r="CL113" s="44"/>
      <c r="CM113" s="27"/>
      <c r="CN113" s="44"/>
      <c r="CO113" s="27"/>
      <c r="CP113" s="44"/>
      <c r="CQ113" s="27"/>
      <c r="CR113" s="44"/>
      <c r="CS113" s="27"/>
      <c r="CT113" s="44"/>
      <c r="CU113" s="27"/>
      <c r="CV113" s="44"/>
      <c r="CX113" s="44"/>
      <c r="CY113" s="6"/>
      <c r="CZ113" s="44"/>
      <c r="DB113" s="44"/>
      <c r="DC113" s="44"/>
      <c r="DD113" s="44"/>
      <c r="DE113" s="44"/>
      <c r="DF113" s="44"/>
      <c r="DG113" s="44"/>
      <c r="DH113" s="44"/>
      <c r="DI113" s="44"/>
      <c r="DJ113" s="27"/>
      <c r="DK113" s="44"/>
      <c r="DL113" s="44"/>
      <c r="DM113" s="44"/>
      <c r="DN113" s="27"/>
      <c r="DO113" s="44"/>
      <c r="DP113" s="44"/>
      <c r="DQ113" s="27"/>
      <c r="DR113" s="44"/>
      <c r="DS113" s="44"/>
      <c r="DT113" s="27"/>
      <c r="DU113" s="44"/>
      <c r="DV113" s="44"/>
      <c r="DW113" s="27"/>
      <c r="DX113" s="44"/>
      <c r="DY113" s="27"/>
      <c r="DZ113" s="44"/>
      <c r="EA113" s="27"/>
      <c r="EB113" s="44"/>
      <c r="EC113" s="27"/>
      <c r="ED113" s="44"/>
      <c r="EE113" s="27"/>
      <c r="EF113" s="44"/>
      <c r="EH113" s="44"/>
      <c r="EI113" s="6"/>
      <c r="EJ113" s="44"/>
      <c r="EL113" s="44"/>
      <c r="EM113" s="44"/>
      <c r="EN113" s="44"/>
    </row>
    <row r="114" spans="2:144">
      <c r="B114" s="44"/>
      <c r="C114" s="44"/>
      <c r="D114" s="44"/>
      <c r="E114" s="44"/>
      <c r="F114" s="27"/>
      <c r="G114" s="44"/>
      <c r="H114" s="44"/>
      <c r="I114" s="44"/>
      <c r="J114" s="27"/>
      <c r="K114" s="44"/>
      <c r="L114" s="44"/>
      <c r="M114" s="27"/>
      <c r="N114" s="44"/>
      <c r="O114" s="44"/>
      <c r="P114" s="27"/>
      <c r="Q114" s="44"/>
      <c r="R114" s="44"/>
      <c r="S114" s="27"/>
      <c r="T114" s="44"/>
      <c r="U114" s="27"/>
      <c r="V114" s="44"/>
      <c r="W114" s="27"/>
      <c r="X114" s="44"/>
      <c r="Y114" s="27"/>
      <c r="Z114" s="44"/>
      <c r="AA114" s="27"/>
      <c r="AB114" s="44"/>
      <c r="AD114" s="44"/>
      <c r="AE114" s="6"/>
      <c r="AF114" s="44"/>
      <c r="AH114" s="44"/>
      <c r="AI114" s="44"/>
      <c r="AJ114" s="44"/>
      <c r="AL114" s="44"/>
      <c r="AM114" s="44"/>
      <c r="AN114" s="44"/>
      <c r="AO114" s="44"/>
      <c r="AP114" s="27"/>
      <c r="AQ114" s="44"/>
      <c r="AR114" s="44"/>
      <c r="AS114" s="44"/>
      <c r="AT114" s="27"/>
      <c r="AU114" s="44"/>
      <c r="AV114" s="44"/>
      <c r="AW114" s="27"/>
      <c r="AX114" s="44"/>
      <c r="AY114" s="44"/>
      <c r="AZ114" s="27"/>
      <c r="BA114" s="44"/>
      <c r="BB114" s="44"/>
      <c r="BC114" s="27"/>
      <c r="BD114" s="44"/>
      <c r="BE114" s="27"/>
      <c r="BF114" s="44"/>
      <c r="BG114" s="27"/>
      <c r="BH114" s="44"/>
      <c r="BI114" s="27"/>
      <c r="BJ114" s="44"/>
      <c r="BK114" s="27"/>
      <c r="BL114" s="44"/>
      <c r="BN114" s="44"/>
      <c r="BO114" s="6"/>
      <c r="BP114" s="44"/>
      <c r="BR114" s="44"/>
      <c r="BS114" s="44"/>
      <c r="BT114" s="44"/>
      <c r="BU114" s="44"/>
      <c r="BV114" s="44"/>
      <c r="BW114" s="44"/>
      <c r="BX114" s="44"/>
      <c r="BY114" s="44"/>
      <c r="BZ114" s="27"/>
      <c r="CA114" s="44"/>
      <c r="CB114" s="44"/>
      <c r="CC114" s="44"/>
      <c r="CD114" s="27"/>
      <c r="CE114" s="44"/>
      <c r="CF114" s="44"/>
      <c r="CG114" s="27"/>
      <c r="CH114" s="44"/>
      <c r="CI114" s="44"/>
      <c r="CJ114" s="27"/>
      <c r="CK114" s="44"/>
      <c r="CL114" s="44"/>
      <c r="CM114" s="27"/>
      <c r="CN114" s="44"/>
      <c r="CO114" s="27"/>
      <c r="CP114" s="44"/>
      <c r="CQ114" s="27"/>
      <c r="CR114" s="44"/>
      <c r="CS114" s="27"/>
      <c r="CT114" s="44"/>
      <c r="CU114" s="27"/>
      <c r="CV114" s="44"/>
      <c r="CX114" s="44"/>
      <c r="CY114" s="6"/>
      <c r="CZ114" s="44"/>
      <c r="DB114" s="44"/>
      <c r="DC114" s="44"/>
      <c r="DD114" s="44"/>
      <c r="DE114" s="44"/>
      <c r="DF114" s="44"/>
      <c r="DG114" s="44"/>
      <c r="DH114" s="44"/>
      <c r="DI114" s="44"/>
      <c r="DJ114" s="27"/>
      <c r="DK114" s="44"/>
      <c r="DL114" s="44"/>
      <c r="DM114" s="44"/>
      <c r="DN114" s="27"/>
      <c r="DO114" s="44"/>
      <c r="DP114" s="44"/>
      <c r="DQ114" s="27"/>
      <c r="DR114" s="44"/>
      <c r="DS114" s="44"/>
      <c r="DT114" s="27"/>
      <c r="DU114" s="44"/>
      <c r="DV114" s="44"/>
      <c r="DW114" s="27"/>
      <c r="DX114" s="44"/>
      <c r="DY114" s="27"/>
      <c r="DZ114" s="44"/>
      <c r="EA114" s="27"/>
      <c r="EB114" s="44"/>
      <c r="EC114" s="27"/>
      <c r="ED114" s="44"/>
      <c r="EE114" s="27"/>
      <c r="EF114" s="44"/>
      <c r="EH114" s="44"/>
      <c r="EI114" s="6"/>
      <c r="EJ114" s="44"/>
      <c r="EL114" s="44"/>
      <c r="EM114" s="44"/>
      <c r="EN114" s="44"/>
    </row>
    <row r="115" spans="2:144">
      <c r="B115" s="44"/>
      <c r="C115" s="44"/>
      <c r="D115" s="44"/>
      <c r="E115" s="44"/>
      <c r="F115" s="27"/>
      <c r="G115" s="44"/>
      <c r="H115" s="44"/>
      <c r="I115" s="44"/>
      <c r="J115" s="27"/>
      <c r="K115" s="44"/>
      <c r="L115" s="44"/>
      <c r="M115" s="27"/>
      <c r="N115" s="44"/>
      <c r="O115" s="44"/>
      <c r="P115" s="27"/>
      <c r="Q115" s="44"/>
      <c r="R115" s="44"/>
      <c r="S115" s="27"/>
      <c r="T115" s="44"/>
      <c r="U115" s="27"/>
      <c r="V115" s="44"/>
      <c r="W115" s="27"/>
      <c r="X115" s="44"/>
      <c r="Y115" s="27"/>
      <c r="Z115" s="44"/>
      <c r="AA115" s="27"/>
      <c r="AB115" s="44"/>
      <c r="AD115" s="44"/>
      <c r="AE115" s="6"/>
      <c r="AF115" s="44"/>
      <c r="AH115" s="44"/>
      <c r="AI115" s="44"/>
      <c r="AJ115" s="44"/>
      <c r="AL115" s="44"/>
      <c r="AM115" s="44"/>
      <c r="AN115" s="44"/>
      <c r="AO115" s="44"/>
      <c r="AP115" s="27"/>
      <c r="AQ115" s="44"/>
      <c r="AR115" s="44"/>
      <c r="AS115" s="44"/>
      <c r="AT115" s="27"/>
      <c r="AU115" s="44"/>
      <c r="AV115" s="44"/>
      <c r="AW115" s="27"/>
      <c r="AX115" s="44"/>
      <c r="AY115" s="44"/>
      <c r="AZ115" s="27"/>
      <c r="BA115" s="44"/>
      <c r="BB115" s="44"/>
      <c r="BC115" s="27"/>
      <c r="BD115" s="44"/>
      <c r="BE115" s="27"/>
      <c r="BF115" s="44"/>
      <c r="BG115" s="27"/>
      <c r="BH115" s="44"/>
      <c r="BI115" s="27"/>
      <c r="BJ115" s="44"/>
      <c r="BK115" s="27"/>
      <c r="BL115" s="44"/>
      <c r="BN115" s="44"/>
      <c r="BO115" s="6"/>
      <c r="BP115" s="44"/>
      <c r="BR115" s="44"/>
      <c r="BS115" s="44"/>
      <c r="BT115" s="44"/>
      <c r="BU115" s="44"/>
      <c r="BV115" s="44"/>
      <c r="BW115" s="44"/>
      <c r="BX115" s="44"/>
      <c r="BY115" s="44"/>
      <c r="BZ115" s="27"/>
      <c r="CA115" s="44"/>
      <c r="CB115" s="44"/>
      <c r="CC115" s="44"/>
      <c r="CD115" s="27"/>
      <c r="CE115" s="44"/>
      <c r="CF115" s="44"/>
      <c r="CG115" s="27"/>
      <c r="CH115" s="44"/>
      <c r="CI115" s="44"/>
      <c r="CJ115" s="27"/>
      <c r="CK115" s="44"/>
      <c r="CL115" s="44"/>
      <c r="CM115" s="27"/>
      <c r="CN115" s="44"/>
      <c r="CO115" s="27"/>
      <c r="CP115" s="44"/>
      <c r="CQ115" s="27"/>
      <c r="CR115" s="44"/>
      <c r="CS115" s="27"/>
      <c r="CT115" s="44"/>
      <c r="CU115" s="27"/>
      <c r="CV115" s="44"/>
      <c r="CX115" s="44"/>
      <c r="CY115" s="6"/>
      <c r="CZ115" s="44"/>
      <c r="DB115" s="44"/>
      <c r="DC115" s="44"/>
      <c r="DD115" s="44"/>
      <c r="DE115" s="44"/>
      <c r="DF115" s="44"/>
      <c r="DG115" s="44"/>
      <c r="DH115" s="44"/>
      <c r="DI115" s="44"/>
      <c r="DJ115" s="27"/>
      <c r="DK115" s="44"/>
      <c r="DL115" s="44"/>
      <c r="DM115" s="44"/>
      <c r="DN115" s="27"/>
      <c r="DO115" s="44"/>
      <c r="DP115" s="44"/>
      <c r="DQ115" s="27"/>
      <c r="DR115" s="44"/>
      <c r="DS115" s="44"/>
      <c r="DT115" s="27"/>
      <c r="DU115" s="44"/>
      <c r="DV115" s="44"/>
      <c r="DW115" s="27"/>
      <c r="DX115" s="44"/>
      <c r="DY115" s="27"/>
      <c r="DZ115" s="44"/>
      <c r="EA115" s="27"/>
      <c r="EB115" s="44"/>
      <c r="EC115" s="27"/>
      <c r="ED115" s="44"/>
      <c r="EE115" s="27"/>
      <c r="EF115" s="44"/>
      <c r="EH115" s="44"/>
      <c r="EI115" s="6"/>
      <c r="EJ115" s="44"/>
      <c r="EL115" s="44"/>
      <c r="EM115" s="44"/>
      <c r="EN115" s="44"/>
    </row>
    <row r="116" spans="2:144">
      <c r="B116" s="44"/>
      <c r="C116" s="44"/>
      <c r="D116" s="44"/>
      <c r="E116" s="44"/>
      <c r="F116" s="27"/>
      <c r="G116" s="44"/>
      <c r="H116" s="44"/>
      <c r="I116" s="44"/>
      <c r="J116" s="27"/>
      <c r="K116" s="44"/>
      <c r="L116" s="44"/>
      <c r="M116" s="27"/>
      <c r="N116" s="44"/>
      <c r="O116" s="44"/>
      <c r="P116" s="27"/>
      <c r="Q116" s="44"/>
      <c r="R116" s="44"/>
      <c r="S116" s="27"/>
      <c r="T116" s="44"/>
      <c r="U116" s="27"/>
      <c r="V116" s="44"/>
      <c r="W116" s="27"/>
      <c r="X116" s="44"/>
      <c r="Y116" s="27"/>
      <c r="Z116" s="44"/>
      <c r="AA116" s="27"/>
      <c r="AB116" s="44"/>
      <c r="AD116" s="44"/>
      <c r="AE116" s="6"/>
      <c r="AF116" s="44"/>
      <c r="AH116" s="44"/>
      <c r="AI116" s="44"/>
      <c r="AJ116" s="44"/>
      <c r="AL116" s="44"/>
      <c r="AM116" s="44"/>
      <c r="AN116" s="44"/>
      <c r="AO116" s="44"/>
      <c r="AP116" s="27"/>
      <c r="AQ116" s="44"/>
      <c r="AR116" s="44"/>
      <c r="AS116" s="44"/>
      <c r="AT116" s="27"/>
      <c r="AU116" s="44"/>
      <c r="AV116" s="44"/>
      <c r="AW116" s="27"/>
      <c r="AX116" s="44"/>
      <c r="AY116" s="44"/>
      <c r="AZ116" s="27"/>
      <c r="BA116" s="44"/>
      <c r="BB116" s="44"/>
      <c r="BC116" s="27"/>
      <c r="BD116" s="44"/>
      <c r="BE116" s="27"/>
      <c r="BF116" s="44"/>
      <c r="BG116" s="27"/>
      <c r="BH116" s="44"/>
      <c r="BI116" s="27"/>
      <c r="BJ116" s="44"/>
      <c r="BK116" s="27"/>
      <c r="BL116" s="44"/>
      <c r="BN116" s="44"/>
      <c r="BO116" s="6"/>
      <c r="BP116" s="44"/>
      <c r="BR116" s="44"/>
      <c r="BS116" s="44"/>
      <c r="BT116" s="44"/>
      <c r="BU116" s="44"/>
      <c r="BV116" s="44"/>
      <c r="BW116" s="44"/>
      <c r="BX116" s="44"/>
      <c r="BY116" s="44"/>
      <c r="BZ116" s="27"/>
      <c r="CA116" s="44"/>
      <c r="CB116" s="44"/>
      <c r="CC116" s="44"/>
      <c r="CD116" s="27"/>
      <c r="CE116" s="44"/>
      <c r="CF116" s="44"/>
      <c r="CG116" s="27"/>
      <c r="CH116" s="44"/>
      <c r="CI116" s="44"/>
      <c r="CJ116" s="27"/>
      <c r="CK116" s="44"/>
      <c r="CL116" s="44"/>
      <c r="CM116" s="27"/>
      <c r="CN116" s="44"/>
      <c r="CO116" s="27"/>
      <c r="CP116" s="44"/>
      <c r="CQ116" s="27"/>
      <c r="CR116" s="44"/>
      <c r="CS116" s="27"/>
      <c r="CT116" s="44"/>
      <c r="CU116" s="27"/>
      <c r="CV116" s="44"/>
      <c r="CX116" s="44"/>
      <c r="CY116" s="6"/>
      <c r="CZ116" s="44"/>
      <c r="DB116" s="44"/>
      <c r="DC116" s="44"/>
      <c r="DD116" s="44"/>
      <c r="DE116" s="44"/>
      <c r="DF116" s="44"/>
      <c r="DG116" s="44"/>
      <c r="DH116" s="44"/>
      <c r="DI116" s="44"/>
      <c r="DJ116" s="27"/>
      <c r="DK116" s="44"/>
      <c r="DL116" s="44"/>
      <c r="DM116" s="44"/>
      <c r="DN116" s="27"/>
      <c r="DO116" s="44"/>
      <c r="DP116" s="44"/>
      <c r="DQ116" s="27"/>
      <c r="DR116" s="44"/>
      <c r="DS116" s="44"/>
      <c r="DT116" s="27"/>
      <c r="DU116" s="44"/>
      <c r="DV116" s="44"/>
      <c r="DW116" s="27"/>
      <c r="DX116" s="44"/>
      <c r="DY116" s="27"/>
      <c r="DZ116" s="44"/>
      <c r="EA116" s="27"/>
      <c r="EB116" s="44"/>
      <c r="EC116" s="27"/>
      <c r="ED116" s="44"/>
      <c r="EE116" s="27"/>
      <c r="EF116" s="44"/>
      <c r="EH116" s="44"/>
      <c r="EI116" s="6"/>
      <c r="EJ116" s="44"/>
      <c r="EL116" s="44"/>
      <c r="EM116" s="44"/>
      <c r="EN116" s="44"/>
    </row>
    <row r="117" spans="2:144">
      <c r="B117" s="44"/>
      <c r="C117" s="44"/>
      <c r="D117" s="44"/>
      <c r="E117" s="44"/>
      <c r="F117" s="27"/>
      <c r="G117" s="44"/>
      <c r="H117" s="44"/>
      <c r="I117" s="44"/>
      <c r="J117" s="27"/>
      <c r="K117" s="44"/>
      <c r="L117" s="44"/>
      <c r="M117" s="27"/>
      <c r="N117" s="44"/>
      <c r="O117" s="44"/>
      <c r="P117" s="27"/>
      <c r="Q117" s="44"/>
      <c r="R117" s="44"/>
      <c r="S117" s="27"/>
      <c r="T117" s="44"/>
      <c r="U117" s="27"/>
      <c r="V117" s="44"/>
      <c r="W117" s="27"/>
      <c r="X117" s="44"/>
      <c r="Y117" s="27"/>
      <c r="Z117" s="44"/>
      <c r="AA117" s="27"/>
      <c r="AB117" s="44"/>
      <c r="AD117" s="44"/>
      <c r="AE117" s="6"/>
      <c r="AF117" s="44"/>
      <c r="AH117" s="44"/>
      <c r="AI117" s="44"/>
      <c r="AJ117" s="44"/>
      <c r="AL117" s="44"/>
      <c r="AM117" s="44"/>
      <c r="AN117" s="44"/>
      <c r="AO117" s="44"/>
      <c r="AP117" s="27"/>
      <c r="AQ117" s="44"/>
      <c r="AR117" s="44"/>
      <c r="AS117" s="44"/>
      <c r="AT117" s="27"/>
      <c r="AU117" s="44"/>
      <c r="AV117" s="44"/>
      <c r="AW117" s="27"/>
      <c r="AX117" s="44"/>
      <c r="AY117" s="44"/>
      <c r="AZ117" s="27"/>
      <c r="BA117" s="44"/>
      <c r="BB117" s="44"/>
      <c r="BC117" s="27"/>
      <c r="BD117" s="44"/>
      <c r="BE117" s="27"/>
      <c r="BF117" s="44"/>
      <c r="BG117" s="27"/>
      <c r="BH117" s="44"/>
      <c r="BI117" s="27"/>
      <c r="BJ117" s="44"/>
      <c r="BK117" s="27"/>
      <c r="BL117" s="44"/>
      <c r="BN117" s="44"/>
      <c r="BO117" s="6"/>
      <c r="BP117" s="44"/>
      <c r="BR117" s="44"/>
      <c r="BS117" s="44"/>
      <c r="BT117" s="44"/>
      <c r="BU117" s="44"/>
      <c r="BV117" s="44"/>
      <c r="BW117" s="44"/>
      <c r="BX117" s="44"/>
      <c r="BY117" s="44"/>
      <c r="BZ117" s="27"/>
      <c r="CA117" s="44"/>
      <c r="CB117" s="44"/>
      <c r="CC117" s="44"/>
      <c r="CD117" s="27"/>
      <c r="CE117" s="44"/>
      <c r="CF117" s="44"/>
      <c r="CG117" s="27"/>
      <c r="CH117" s="44"/>
      <c r="CI117" s="44"/>
      <c r="CJ117" s="27"/>
      <c r="CK117" s="44"/>
      <c r="CL117" s="44"/>
      <c r="CM117" s="27"/>
      <c r="CN117" s="44"/>
      <c r="CO117" s="27"/>
      <c r="CP117" s="44"/>
      <c r="CQ117" s="27"/>
      <c r="CR117" s="44"/>
      <c r="CS117" s="27"/>
      <c r="CT117" s="44"/>
      <c r="CU117" s="27"/>
      <c r="CV117" s="44"/>
      <c r="CX117" s="44"/>
      <c r="CY117" s="6"/>
      <c r="CZ117" s="44"/>
      <c r="DB117" s="44"/>
      <c r="DC117" s="44"/>
      <c r="DD117" s="44"/>
      <c r="DE117" s="44"/>
      <c r="DF117" s="44"/>
      <c r="DG117" s="44"/>
      <c r="DH117" s="44"/>
      <c r="DI117" s="44"/>
      <c r="DJ117" s="27"/>
      <c r="DK117" s="44"/>
      <c r="DL117" s="44"/>
      <c r="DM117" s="44"/>
      <c r="DN117" s="27"/>
      <c r="DO117" s="44"/>
      <c r="DP117" s="44"/>
      <c r="DQ117" s="27"/>
      <c r="DR117" s="44"/>
      <c r="DS117" s="44"/>
      <c r="DT117" s="27"/>
      <c r="DU117" s="44"/>
      <c r="DV117" s="44"/>
      <c r="DW117" s="27"/>
      <c r="DX117" s="44"/>
      <c r="DY117" s="27"/>
      <c r="DZ117" s="44"/>
      <c r="EA117" s="27"/>
      <c r="EB117" s="44"/>
      <c r="EC117" s="27"/>
      <c r="ED117" s="44"/>
      <c r="EE117" s="27"/>
      <c r="EF117" s="44"/>
      <c r="EH117" s="44"/>
      <c r="EI117" s="6"/>
      <c r="EJ117" s="44"/>
      <c r="EL117" s="44"/>
      <c r="EM117" s="44"/>
      <c r="EN117" s="44"/>
    </row>
    <row r="118" spans="2:144">
      <c r="B118" s="44"/>
      <c r="C118" s="44"/>
      <c r="D118" s="44"/>
      <c r="E118" s="44"/>
      <c r="F118" s="27"/>
      <c r="G118" s="44"/>
      <c r="H118" s="44"/>
      <c r="I118" s="44"/>
      <c r="J118" s="27"/>
      <c r="K118" s="44"/>
      <c r="L118" s="44"/>
      <c r="M118" s="27"/>
      <c r="N118" s="44"/>
      <c r="O118" s="44"/>
      <c r="P118" s="27"/>
      <c r="Q118" s="44"/>
      <c r="R118" s="44"/>
      <c r="S118" s="27"/>
      <c r="T118" s="44"/>
      <c r="U118" s="27"/>
      <c r="V118" s="44"/>
      <c r="W118" s="27"/>
      <c r="X118" s="44"/>
      <c r="Y118" s="27"/>
      <c r="Z118" s="44"/>
      <c r="AA118" s="27"/>
      <c r="AB118" s="44"/>
      <c r="AD118" s="44"/>
      <c r="AE118" s="6"/>
      <c r="AF118" s="44"/>
      <c r="AH118" s="44"/>
      <c r="AI118" s="44"/>
      <c r="AJ118" s="44"/>
      <c r="AL118" s="44"/>
      <c r="AM118" s="44"/>
      <c r="AN118" s="44"/>
      <c r="AO118" s="44"/>
      <c r="AP118" s="27"/>
      <c r="AQ118" s="44"/>
      <c r="AR118" s="44"/>
      <c r="AS118" s="44"/>
      <c r="AT118" s="27"/>
      <c r="AU118" s="44"/>
      <c r="AV118" s="44"/>
      <c r="AW118" s="27"/>
      <c r="AX118" s="44"/>
      <c r="AY118" s="44"/>
      <c r="AZ118" s="27"/>
      <c r="BA118" s="44"/>
      <c r="BB118" s="44"/>
      <c r="BC118" s="27"/>
      <c r="BD118" s="44"/>
      <c r="BE118" s="27"/>
      <c r="BF118" s="44"/>
      <c r="BG118" s="27"/>
      <c r="BH118" s="44"/>
      <c r="BI118" s="27"/>
      <c r="BJ118" s="44"/>
      <c r="BK118" s="27"/>
      <c r="BL118" s="44"/>
      <c r="BN118" s="44"/>
      <c r="BO118" s="6"/>
      <c r="BP118" s="44"/>
      <c r="BR118" s="44"/>
      <c r="BS118" s="44"/>
      <c r="BT118" s="44"/>
      <c r="BU118" s="44"/>
      <c r="BV118" s="44"/>
      <c r="BW118" s="44"/>
      <c r="BX118" s="44"/>
      <c r="BY118" s="44"/>
      <c r="BZ118" s="27"/>
      <c r="CA118" s="44"/>
      <c r="CB118" s="44"/>
      <c r="CC118" s="44"/>
      <c r="CD118" s="27"/>
      <c r="CE118" s="44"/>
      <c r="CF118" s="44"/>
      <c r="CG118" s="27"/>
      <c r="CH118" s="44"/>
      <c r="CI118" s="44"/>
      <c r="CJ118" s="27"/>
      <c r="CK118" s="44"/>
      <c r="CL118" s="44"/>
      <c r="CM118" s="27"/>
      <c r="CN118" s="44"/>
      <c r="CO118" s="27"/>
      <c r="CP118" s="44"/>
      <c r="CQ118" s="27"/>
      <c r="CR118" s="44"/>
      <c r="CS118" s="27"/>
      <c r="CT118" s="44"/>
      <c r="CU118" s="27"/>
      <c r="CV118" s="44"/>
      <c r="CX118" s="44"/>
      <c r="CY118" s="6"/>
      <c r="CZ118" s="44"/>
      <c r="DB118" s="44"/>
      <c r="DC118" s="44"/>
      <c r="DD118" s="44"/>
      <c r="DE118" s="44"/>
      <c r="DF118" s="44"/>
      <c r="DG118" s="44"/>
      <c r="DH118" s="44"/>
      <c r="DI118" s="44"/>
      <c r="DJ118" s="27"/>
      <c r="DK118" s="44"/>
      <c r="DL118" s="44"/>
      <c r="DM118" s="44"/>
      <c r="DN118" s="27"/>
      <c r="DO118" s="44"/>
      <c r="DP118" s="44"/>
      <c r="DQ118" s="27"/>
      <c r="DR118" s="44"/>
      <c r="DS118" s="44"/>
      <c r="DT118" s="27"/>
      <c r="DU118" s="44"/>
      <c r="DV118" s="44"/>
      <c r="DW118" s="27"/>
      <c r="DX118" s="44"/>
      <c r="DY118" s="27"/>
      <c r="DZ118" s="44"/>
      <c r="EA118" s="27"/>
      <c r="EB118" s="44"/>
      <c r="EC118" s="27"/>
      <c r="ED118" s="44"/>
      <c r="EE118" s="27"/>
      <c r="EF118" s="44"/>
      <c r="EH118" s="44"/>
      <c r="EI118" s="6"/>
      <c r="EJ118" s="44"/>
      <c r="EL118" s="44"/>
      <c r="EM118" s="44"/>
      <c r="EN118" s="44"/>
    </row>
    <row r="119" spans="2:144">
      <c r="B119" s="44"/>
      <c r="C119" s="44"/>
      <c r="D119" s="44"/>
      <c r="E119" s="44"/>
      <c r="F119" s="27"/>
      <c r="G119" s="44"/>
      <c r="H119" s="44"/>
      <c r="I119" s="44"/>
      <c r="J119" s="27"/>
      <c r="K119" s="44"/>
      <c r="L119" s="44"/>
      <c r="M119" s="27"/>
      <c r="N119" s="44"/>
      <c r="O119" s="44"/>
      <c r="P119" s="27"/>
      <c r="Q119" s="44"/>
      <c r="R119" s="44"/>
      <c r="S119" s="27"/>
      <c r="T119" s="44"/>
      <c r="U119" s="27"/>
      <c r="V119" s="44"/>
      <c r="W119" s="27"/>
      <c r="X119" s="44"/>
      <c r="Y119" s="27"/>
      <c r="Z119" s="44"/>
      <c r="AA119" s="27"/>
      <c r="AB119" s="44"/>
      <c r="AD119" s="44"/>
      <c r="AE119" s="6"/>
      <c r="AF119" s="44"/>
      <c r="AH119" s="44"/>
      <c r="AI119" s="44"/>
      <c r="AJ119" s="44"/>
      <c r="AL119" s="44"/>
      <c r="AM119" s="44"/>
      <c r="AN119" s="44"/>
      <c r="AO119" s="44"/>
      <c r="AP119" s="27"/>
      <c r="AQ119" s="44"/>
      <c r="AR119" s="44"/>
      <c r="AS119" s="44"/>
      <c r="AT119" s="27"/>
      <c r="AU119" s="44"/>
      <c r="AV119" s="44"/>
      <c r="AW119" s="27"/>
      <c r="AX119" s="44"/>
      <c r="AY119" s="44"/>
      <c r="AZ119" s="27"/>
      <c r="BA119" s="44"/>
      <c r="BB119" s="44"/>
      <c r="BC119" s="27"/>
      <c r="BD119" s="44"/>
      <c r="BE119" s="27"/>
      <c r="BF119" s="44"/>
      <c r="BG119" s="27"/>
      <c r="BH119" s="44"/>
      <c r="BI119" s="27"/>
      <c r="BJ119" s="44"/>
      <c r="BK119" s="27"/>
      <c r="BL119" s="44"/>
      <c r="BN119" s="44"/>
      <c r="BO119" s="6"/>
      <c r="BP119" s="44"/>
      <c r="BR119" s="44"/>
      <c r="BS119" s="44"/>
      <c r="BT119" s="44"/>
      <c r="BU119" s="44"/>
      <c r="BV119" s="44"/>
      <c r="BW119" s="44"/>
      <c r="BX119" s="44"/>
      <c r="BY119" s="44"/>
      <c r="BZ119" s="27"/>
      <c r="CA119" s="44"/>
      <c r="CB119" s="44"/>
      <c r="CC119" s="44"/>
      <c r="CD119" s="27"/>
      <c r="CE119" s="44"/>
      <c r="CF119" s="44"/>
      <c r="CG119" s="27"/>
      <c r="CH119" s="44"/>
      <c r="CI119" s="44"/>
      <c r="CJ119" s="27"/>
      <c r="CK119" s="44"/>
      <c r="CL119" s="44"/>
      <c r="CM119" s="27"/>
      <c r="CN119" s="44"/>
      <c r="CO119" s="27"/>
      <c r="CP119" s="44"/>
      <c r="CQ119" s="27"/>
      <c r="CR119" s="44"/>
      <c r="CS119" s="27"/>
      <c r="CT119" s="44"/>
      <c r="CU119" s="27"/>
      <c r="CV119" s="44"/>
      <c r="CX119" s="44"/>
      <c r="CY119" s="6"/>
      <c r="CZ119" s="44"/>
      <c r="DB119" s="44"/>
      <c r="DC119" s="44"/>
      <c r="DD119" s="44"/>
      <c r="DE119" s="44"/>
      <c r="DF119" s="44"/>
      <c r="DG119" s="44"/>
      <c r="DH119" s="44"/>
      <c r="DI119" s="44"/>
      <c r="DJ119" s="27"/>
      <c r="DK119" s="44"/>
      <c r="DL119" s="44"/>
      <c r="DM119" s="44"/>
      <c r="DN119" s="27"/>
      <c r="DO119" s="44"/>
      <c r="DP119" s="44"/>
      <c r="DQ119" s="27"/>
      <c r="DR119" s="44"/>
      <c r="DS119" s="44"/>
      <c r="DT119" s="27"/>
      <c r="DU119" s="44"/>
      <c r="DV119" s="44"/>
      <c r="DW119" s="27"/>
      <c r="DX119" s="44"/>
      <c r="DY119" s="27"/>
      <c r="DZ119" s="44"/>
      <c r="EA119" s="27"/>
      <c r="EB119" s="44"/>
      <c r="EC119" s="27"/>
      <c r="ED119" s="44"/>
      <c r="EE119" s="27"/>
      <c r="EF119" s="44"/>
      <c r="EH119" s="44"/>
      <c r="EI119" s="6"/>
      <c r="EJ119" s="44"/>
      <c r="EL119" s="44"/>
      <c r="EM119" s="44"/>
      <c r="EN119" s="44"/>
    </row>
    <row r="120" spans="2:144">
      <c r="B120" s="44"/>
      <c r="C120" s="44"/>
      <c r="D120" s="44"/>
      <c r="E120" s="44"/>
      <c r="F120" s="27"/>
      <c r="G120" s="44"/>
      <c r="H120" s="44"/>
      <c r="I120" s="44"/>
      <c r="J120" s="27"/>
      <c r="K120" s="44"/>
      <c r="L120" s="44"/>
      <c r="M120" s="27"/>
      <c r="N120" s="44"/>
      <c r="O120" s="44"/>
      <c r="P120" s="27"/>
      <c r="Q120" s="44"/>
      <c r="R120" s="44"/>
      <c r="S120" s="27"/>
      <c r="T120" s="44"/>
      <c r="U120" s="27"/>
      <c r="V120" s="44"/>
      <c r="W120" s="27"/>
      <c r="X120" s="44"/>
      <c r="Y120" s="27"/>
      <c r="Z120" s="44"/>
      <c r="AA120" s="27"/>
      <c r="AB120" s="44"/>
      <c r="AD120" s="44"/>
      <c r="AE120" s="6"/>
      <c r="AF120" s="44"/>
      <c r="AH120" s="44"/>
      <c r="AI120" s="44"/>
      <c r="AJ120" s="44"/>
      <c r="AL120" s="44"/>
      <c r="AM120" s="44"/>
      <c r="AN120" s="44"/>
      <c r="AO120" s="44"/>
      <c r="AP120" s="27"/>
      <c r="AQ120" s="44"/>
      <c r="AR120" s="44"/>
      <c r="AS120" s="44"/>
      <c r="AT120" s="27"/>
      <c r="AU120" s="44"/>
      <c r="AV120" s="44"/>
      <c r="AW120" s="27"/>
      <c r="AX120" s="44"/>
      <c r="AY120" s="44"/>
      <c r="AZ120" s="27"/>
      <c r="BA120" s="44"/>
      <c r="BB120" s="44"/>
      <c r="BC120" s="27"/>
      <c r="BD120" s="44"/>
      <c r="BE120" s="27"/>
      <c r="BF120" s="44"/>
      <c r="BG120" s="27"/>
      <c r="BH120" s="44"/>
      <c r="BI120" s="27"/>
      <c r="BJ120" s="44"/>
      <c r="BK120" s="27"/>
      <c r="BL120" s="44"/>
      <c r="BN120" s="44"/>
      <c r="BO120" s="6"/>
      <c r="BP120" s="44"/>
      <c r="BR120" s="44"/>
      <c r="BS120" s="44"/>
      <c r="BT120" s="44"/>
      <c r="BU120" s="44"/>
      <c r="BV120" s="44"/>
      <c r="BW120" s="44"/>
      <c r="BX120" s="44"/>
      <c r="BY120" s="44"/>
      <c r="BZ120" s="27"/>
      <c r="CA120" s="44"/>
      <c r="CB120" s="44"/>
      <c r="CC120" s="44"/>
      <c r="CD120" s="27"/>
      <c r="CE120" s="44"/>
      <c r="CF120" s="44"/>
      <c r="CG120" s="27"/>
      <c r="CH120" s="44"/>
      <c r="CI120" s="44"/>
      <c r="CJ120" s="27"/>
      <c r="CK120" s="44"/>
      <c r="CL120" s="44"/>
      <c r="CM120" s="27"/>
      <c r="CN120" s="44"/>
      <c r="CO120" s="27"/>
      <c r="CP120" s="44"/>
      <c r="CQ120" s="27"/>
      <c r="CR120" s="44"/>
      <c r="CS120" s="27"/>
      <c r="CT120" s="44"/>
      <c r="CU120" s="27"/>
      <c r="CV120" s="44"/>
      <c r="CX120" s="44"/>
      <c r="CY120" s="6"/>
      <c r="CZ120" s="44"/>
      <c r="DB120" s="44"/>
      <c r="DC120" s="44"/>
      <c r="DD120" s="44"/>
      <c r="DE120" s="44"/>
      <c r="DF120" s="44"/>
      <c r="DG120" s="44"/>
      <c r="DH120" s="44"/>
      <c r="DI120" s="44"/>
      <c r="DJ120" s="27"/>
      <c r="DK120" s="44"/>
      <c r="DL120" s="44"/>
      <c r="DM120" s="44"/>
      <c r="DN120" s="27"/>
      <c r="DO120" s="44"/>
      <c r="DP120" s="44"/>
      <c r="DQ120" s="27"/>
      <c r="DR120" s="44"/>
      <c r="DS120" s="44"/>
      <c r="DT120" s="27"/>
      <c r="DU120" s="44"/>
      <c r="DV120" s="44"/>
      <c r="DW120" s="27"/>
      <c r="DX120" s="44"/>
      <c r="DY120" s="27"/>
      <c r="DZ120" s="44"/>
      <c r="EA120" s="27"/>
      <c r="EB120" s="44"/>
      <c r="EC120" s="27"/>
      <c r="ED120" s="44"/>
      <c r="EE120" s="27"/>
      <c r="EF120" s="44"/>
      <c r="EH120" s="44"/>
      <c r="EI120" s="6"/>
      <c r="EJ120" s="44"/>
      <c r="EL120" s="44"/>
      <c r="EM120" s="44"/>
      <c r="EN120" s="44"/>
    </row>
    <row r="121" spans="2:144">
      <c r="B121" s="44"/>
      <c r="C121" s="44"/>
      <c r="D121" s="44"/>
      <c r="E121" s="44"/>
      <c r="F121" s="27"/>
      <c r="G121" s="44"/>
      <c r="H121" s="44"/>
      <c r="I121" s="44"/>
      <c r="J121" s="27"/>
      <c r="K121" s="44"/>
      <c r="L121" s="44"/>
      <c r="M121" s="27"/>
      <c r="N121" s="44"/>
      <c r="O121" s="44"/>
      <c r="P121" s="27"/>
      <c r="Q121" s="44"/>
      <c r="R121" s="44"/>
      <c r="S121" s="27"/>
      <c r="T121" s="44"/>
      <c r="U121" s="27"/>
      <c r="V121" s="44"/>
      <c r="W121" s="27"/>
      <c r="X121" s="44"/>
      <c r="Y121" s="27"/>
      <c r="Z121" s="44"/>
      <c r="AA121" s="27"/>
      <c r="AB121" s="44"/>
      <c r="AD121" s="44"/>
      <c r="AE121" s="6"/>
      <c r="AF121" s="44"/>
      <c r="AH121" s="44"/>
      <c r="AI121" s="44"/>
      <c r="AJ121" s="44"/>
      <c r="AL121" s="44"/>
      <c r="AM121" s="44"/>
      <c r="AN121" s="44"/>
      <c r="AO121" s="44"/>
      <c r="AP121" s="27"/>
      <c r="AQ121" s="44"/>
      <c r="AR121" s="44"/>
      <c r="AS121" s="44"/>
      <c r="AT121" s="27"/>
      <c r="AU121" s="44"/>
      <c r="AV121" s="44"/>
      <c r="AW121" s="27"/>
      <c r="AX121" s="44"/>
      <c r="AY121" s="44"/>
      <c r="AZ121" s="27"/>
      <c r="BA121" s="44"/>
      <c r="BB121" s="44"/>
      <c r="BC121" s="27"/>
      <c r="BD121" s="44"/>
      <c r="BE121" s="27"/>
      <c r="BF121" s="44"/>
      <c r="BG121" s="27"/>
      <c r="BH121" s="44"/>
      <c r="BI121" s="27"/>
      <c r="BJ121" s="44"/>
      <c r="BK121" s="27"/>
      <c r="BL121" s="44"/>
      <c r="BN121" s="44"/>
      <c r="BO121" s="6"/>
      <c r="BP121" s="44"/>
      <c r="BR121" s="44"/>
      <c r="BS121" s="44"/>
      <c r="BT121" s="44"/>
      <c r="BU121" s="44"/>
      <c r="BV121" s="44"/>
      <c r="BW121" s="44"/>
      <c r="BX121" s="44"/>
      <c r="BY121" s="44"/>
      <c r="BZ121" s="27"/>
      <c r="CA121" s="44"/>
      <c r="CB121" s="44"/>
      <c r="CC121" s="44"/>
      <c r="CD121" s="27"/>
      <c r="CE121" s="44"/>
      <c r="CF121" s="44"/>
      <c r="CG121" s="27"/>
      <c r="CH121" s="44"/>
      <c r="CI121" s="44"/>
      <c r="CJ121" s="27"/>
      <c r="CK121" s="44"/>
      <c r="CL121" s="44"/>
      <c r="CM121" s="27"/>
      <c r="CN121" s="44"/>
      <c r="CO121" s="27"/>
      <c r="CP121" s="44"/>
      <c r="CQ121" s="27"/>
      <c r="CR121" s="44"/>
      <c r="CS121" s="27"/>
      <c r="CT121" s="44"/>
      <c r="CU121" s="27"/>
      <c r="CV121" s="44"/>
      <c r="CX121" s="44"/>
      <c r="CY121" s="6"/>
      <c r="CZ121" s="44"/>
      <c r="DB121" s="44"/>
      <c r="DC121" s="44"/>
      <c r="DD121" s="44"/>
      <c r="DE121" s="44"/>
      <c r="DF121" s="44"/>
      <c r="DG121" s="44"/>
      <c r="DH121" s="44"/>
      <c r="DI121" s="44"/>
      <c r="DJ121" s="27"/>
      <c r="DK121" s="44"/>
      <c r="DL121" s="44"/>
      <c r="DM121" s="44"/>
      <c r="DN121" s="27"/>
      <c r="DO121" s="44"/>
      <c r="DP121" s="44"/>
      <c r="DQ121" s="27"/>
      <c r="DR121" s="44"/>
      <c r="DS121" s="44"/>
      <c r="DT121" s="27"/>
      <c r="DU121" s="44"/>
      <c r="DV121" s="44"/>
      <c r="DW121" s="27"/>
      <c r="DX121" s="44"/>
      <c r="DY121" s="27"/>
      <c r="DZ121" s="44"/>
      <c r="EA121" s="27"/>
      <c r="EB121" s="44"/>
      <c r="EC121" s="27"/>
      <c r="ED121" s="44"/>
      <c r="EE121" s="27"/>
      <c r="EF121" s="44"/>
      <c r="EH121" s="44"/>
      <c r="EI121" s="6"/>
      <c r="EJ121" s="44"/>
      <c r="EL121" s="44"/>
      <c r="EM121" s="44"/>
      <c r="EN121" s="44"/>
    </row>
    <row r="122" spans="2:144">
      <c r="B122" s="44"/>
      <c r="C122" s="44"/>
      <c r="D122" s="44"/>
      <c r="E122" s="44"/>
      <c r="F122" s="27"/>
      <c r="G122" s="44"/>
      <c r="H122" s="44"/>
      <c r="I122" s="44"/>
      <c r="J122" s="27"/>
      <c r="K122" s="44"/>
      <c r="L122" s="44"/>
      <c r="M122" s="27"/>
      <c r="N122" s="44"/>
      <c r="O122" s="44"/>
      <c r="P122" s="27"/>
      <c r="Q122" s="44"/>
      <c r="R122" s="44"/>
      <c r="S122" s="27"/>
      <c r="T122" s="44"/>
      <c r="U122" s="27"/>
      <c r="V122" s="44"/>
      <c r="W122" s="27"/>
      <c r="X122" s="44"/>
      <c r="Y122" s="27"/>
      <c r="Z122" s="44"/>
      <c r="AA122" s="27"/>
      <c r="AB122" s="44"/>
      <c r="AD122" s="44"/>
      <c r="AE122" s="6"/>
      <c r="AF122" s="44"/>
      <c r="AH122" s="44"/>
      <c r="AI122" s="44"/>
      <c r="AJ122" s="44"/>
      <c r="AL122" s="44"/>
      <c r="AM122" s="44"/>
      <c r="AN122" s="44"/>
      <c r="AO122" s="44"/>
      <c r="AP122" s="27"/>
      <c r="AQ122" s="44"/>
      <c r="AR122" s="44"/>
      <c r="AS122" s="44"/>
      <c r="AT122" s="27"/>
      <c r="AU122" s="44"/>
      <c r="AV122" s="44"/>
      <c r="AW122" s="27"/>
      <c r="AX122" s="44"/>
      <c r="AY122" s="44"/>
      <c r="AZ122" s="27"/>
      <c r="BA122" s="44"/>
      <c r="BB122" s="44"/>
      <c r="BC122" s="27"/>
      <c r="BD122" s="44"/>
      <c r="BE122" s="27"/>
      <c r="BF122" s="44"/>
      <c r="BG122" s="27"/>
      <c r="BH122" s="44"/>
      <c r="BI122" s="27"/>
      <c r="BJ122" s="44"/>
      <c r="BK122" s="27"/>
      <c r="BL122" s="44"/>
      <c r="BN122" s="44"/>
      <c r="BO122" s="6"/>
      <c r="BP122" s="44"/>
      <c r="BR122" s="44"/>
      <c r="BS122" s="44"/>
      <c r="BT122" s="44"/>
      <c r="BU122" s="44"/>
      <c r="BV122" s="44"/>
      <c r="BW122" s="44"/>
      <c r="BX122" s="44"/>
      <c r="BY122" s="44"/>
      <c r="BZ122" s="27"/>
      <c r="CA122" s="44"/>
      <c r="CB122" s="44"/>
      <c r="CC122" s="44"/>
      <c r="CD122" s="27"/>
      <c r="CE122" s="44"/>
      <c r="CF122" s="44"/>
      <c r="CG122" s="27"/>
      <c r="CH122" s="44"/>
      <c r="CI122" s="44"/>
      <c r="CJ122" s="27"/>
      <c r="CK122" s="44"/>
      <c r="CL122" s="44"/>
      <c r="CM122" s="27"/>
      <c r="CN122" s="44"/>
      <c r="CO122" s="27"/>
      <c r="CP122" s="44"/>
      <c r="CQ122" s="27"/>
      <c r="CR122" s="44"/>
      <c r="CS122" s="27"/>
      <c r="CT122" s="44"/>
      <c r="CU122" s="27"/>
      <c r="CV122" s="44"/>
      <c r="CX122" s="44"/>
      <c r="CY122" s="6"/>
      <c r="CZ122" s="44"/>
      <c r="DB122" s="44"/>
      <c r="DC122" s="44"/>
      <c r="DD122" s="44"/>
      <c r="DE122" s="44"/>
      <c r="DF122" s="44"/>
      <c r="DG122" s="44"/>
      <c r="DH122" s="44"/>
      <c r="DI122" s="44"/>
      <c r="DJ122" s="27"/>
      <c r="DK122" s="44"/>
      <c r="DL122" s="44"/>
      <c r="DM122" s="44"/>
      <c r="DN122" s="27"/>
      <c r="DO122" s="44"/>
      <c r="DP122" s="44"/>
      <c r="DQ122" s="27"/>
      <c r="DR122" s="44"/>
      <c r="DS122" s="44"/>
      <c r="DT122" s="27"/>
      <c r="DU122" s="44"/>
      <c r="DV122" s="44"/>
      <c r="DW122" s="27"/>
      <c r="DX122" s="44"/>
      <c r="DY122" s="27"/>
      <c r="DZ122" s="44"/>
      <c r="EA122" s="27"/>
      <c r="EB122" s="44"/>
      <c r="EC122" s="27"/>
      <c r="ED122" s="44"/>
      <c r="EE122" s="27"/>
      <c r="EF122" s="44"/>
      <c r="EH122" s="44"/>
      <c r="EI122" s="6"/>
      <c r="EJ122" s="44"/>
      <c r="EL122" s="44"/>
      <c r="EM122" s="44"/>
      <c r="EN122" s="44"/>
    </row>
    <row r="123" spans="2:144">
      <c r="B123" s="44"/>
      <c r="C123" s="44"/>
      <c r="D123" s="44"/>
      <c r="E123" s="44"/>
      <c r="F123" s="27"/>
      <c r="G123" s="44"/>
      <c r="H123" s="44"/>
      <c r="I123" s="44"/>
      <c r="J123" s="27"/>
      <c r="K123" s="44"/>
      <c r="L123" s="44"/>
      <c r="M123" s="27"/>
      <c r="N123" s="44"/>
      <c r="O123" s="44"/>
      <c r="P123" s="27"/>
      <c r="Q123" s="44"/>
      <c r="R123" s="44"/>
      <c r="S123" s="27"/>
      <c r="T123" s="44"/>
      <c r="U123" s="27"/>
      <c r="V123" s="44"/>
      <c r="W123" s="27"/>
      <c r="X123" s="44"/>
      <c r="Y123" s="27"/>
      <c r="Z123" s="44"/>
      <c r="AA123" s="27"/>
      <c r="AB123" s="44"/>
      <c r="AD123" s="44"/>
      <c r="AE123" s="6"/>
      <c r="AF123" s="44"/>
      <c r="AH123" s="44"/>
      <c r="AI123" s="44"/>
      <c r="AJ123" s="44"/>
      <c r="AL123" s="44"/>
      <c r="AM123" s="44"/>
      <c r="AN123" s="44"/>
      <c r="AO123" s="44"/>
      <c r="AP123" s="27"/>
      <c r="AQ123" s="44"/>
      <c r="AR123" s="44"/>
      <c r="AS123" s="44"/>
      <c r="AT123" s="27"/>
      <c r="AU123" s="44"/>
      <c r="AV123" s="44"/>
      <c r="AW123" s="27"/>
      <c r="AX123" s="44"/>
      <c r="AY123" s="44"/>
      <c r="AZ123" s="27"/>
      <c r="BA123" s="44"/>
      <c r="BB123" s="44"/>
      <c r="BC123" s="27"/>
      <c r="BD123" s="44"/>
      <c r="BE123" s="27"/>
      <c r="BF123" s="44"/>
      <c r="BG123" s="27"/>
      <c r="BH123" s="44"/>
      <c r="BI123" s="27"/>
      <c r="BJ123" s="44"/>
      <c r="BK123" s="27"/>
      <c r="BL123" s="44"/>
      <c r="BN123" s="44"/>
      <c r="BO123" s="6"/>
      <c r="BP123" s="44"/>
      <c r="BR123" s="44"/>
      <c r="BS123" s="44"/>
      <c r="BT123" s="44"/>
      <c r="BU123" s="44"/>
      <c r="BV123" s="44"/>
      <c r="BW123" s="44"/>
      <c r="BX123" s="44"/>
      <c r="BY123" s="44"/>
      <c r="BZ123" s="27"/>
      <c r="CA123" s="44"/>
      <c r="CB123" s="44"/>
      <c r="CC123" s="44"/>
      <c r="CD123" s="27"/>
      <c r="CE123" s="44"/>
      <c r="CF123" s="44"/>
      <c r="CG123" s="27"/>
      <c r="CH123" s="44"/>
      <c r="CI123" s="44"/>
      <c r="CJ123" s="27"/>
      <c r="CK123" s="44"/>
      <c r="CL123" s="44"/>
      <c r="CM123" s="27"/>
      <c r="CN123" s="44"/>
      <c r="CO123" s="27"/>
      <c r="CP123" s="44"/>
      <c r="CQ123" s="27"/>
      <c r="CR123" s="44"/>
      <c r="CS123" s="27"/>
      <c r="CT123" s="44"/>
      <c r="CU123" s="27"/>
      <c r="CV123" s="44"/>
      <c r="CX123" s="44"/>
      <c r="CY123" s="6"/>
      <c r="CZ123" s="44"/>
      <c r="DB123" s="44"/>
      <c r="DC123" s="44"/>
      <c r="DD123" s="44"/>
      <c r="DE123" s="44"/>
      <c r="DF123" s="44"/>
      <c r="DG123" s="44"/>
      <c r="DH123" s="44"/>
      <c r="DI123" s="44"/>
      <c r="DJ123" s="27"/>
      <c r="DK123" s="44"/>
      <c r="DL123" s="44"/>
      <c r="DM123" s="44"/>
      <c r="DN123" s="27"/>
      <c r="DO123" s="44"/>
      <c r="DP123" s="44"/>
      <c r="DQ123" s="27"/>
      <c r="DR123" s="44"/>
      <c r="DS123" s="44"/>
      <c r="DT123" s="27"/>
      <c r="DU123" s="44"/>
      <c r="DV123" s="44"/>
      <c r="DW123" s="27"/>
      <c r="DX123" s="44"/>
      <c r="DY123" s="27"/>
      <c r="DZ123" s="44"/>
      <c r="EA123" s="27"/>
      <c r="EB123" s="44"/>
      <c r="EC123" s="27"/>
      <c r="ED123" s="44"/>
      <c r="EE123" s="27"/>
      <c r="EF123" s="44"/>
      <c r="EH123" s="44"/>
      <c r="EI123" s="6"/>
      <c r="EJ123" s="44"/>
      <c r="EL123" s="44"/>
      <c r="EM123" s="44"/>
      <c r="EN123" s="44"/>
    </row>
    <row r="124" spans="2:144">
      <c r="B124" s="44"/>
      <c r="C124" s="44"/>
      <c r="D124" s="44"/>
      <c r="E124" s="44"/>
      <c r="F124" s="27"/>
      <c r="G124" s="44"/>
      <c r="H124" s="44"/>
      <c r="I124" s="44"/>
      <c r="J124" s="27"/>
      <c r="K124" s="44"/>
      <c r="L124" s="44"/>
      <c r="M124" s="27"/>
      <c r="N124" s="44"/>
      <c r="O124" s="44"/>
      <c r="P124" s="27"/>
      <c r="Q124" s="44"/>
      <c r="R124" s="44"/>
      <c r="S124" s="27"/>
      <c r="T124" s="44"/>
      <c r="U124" s="27"/>
      <c r="V124" s="44"/>
      <c r="W124" s="27"/>
      <c r="X124" s="44"/>
      <c r="Y124" s="27"/>
      <c r="Z124" s="44"/>
      <c r="AA124" s="27"/>
      <c r="AB124" s="44"/>
      <c r="AD124" s="44"/>
      <c r="AE124" s="6"/>
      <c r="AF124" s="44"/>
      <c r="AH124" s="44"/>
      <c r="AI124" s="44"/>
      <c r="AJ124" s="44"/>
      <c r="AL124" s="44"/>
      <c r="AM124" s="44"/>
      <c r="AN124" s="44"/>
      <c r="AO124" s="44"/>
      <c r="AP124" s="27"/>
      <c r="AQ124" s="44"/>
      <c r="AR124" s="44"/>
      <c r="AS124" s="44"/>
      <c r="AT124" s="27"/>
      <c r="AU124" s="44"/>
      <c r="AV124" s="44"/>
      <c r="AW124" s="27"/>
      <c r="AX124" s="44"/>
      <c r="AY124" s="44"/>
      <c r="AZ124" s="27"/>
      <c r="BA124" s="44"/>
      <c r="BB124" s="44"/>
      <c r="BC124" s="27"/>
      <c r="BD124" s="44"/>
      <c r="BE124" s="27"/>
      <c r="BF124" s="44"/>
      <c r="BG124" s="27"/>
      <c r="BH124" s="44"/>
      <c r="BI124" s="27"/>
      <c r="BJ124" s="44"/>
      <c r="BK124" s="27"/>
      <c r="BL124" s="44"/>
      <c r="BN124" s="44"/>
      <c r="BO124" s="6"/>
      <c r="BP124" s="44"/>
      <c r="BR124" s="44"/>
      <c r="BS124" s="44"/>
      <c r="BT124" s="44"/>
      <c r="BU124" s="44"/>
      <c r="BV124" s="44"/>
      <c r="BW124" s="44"/>
      <c r="BX124" s="44"/>
      <c r="BY124" s="44"/>
      <c r="BZ124" s="27"/>
      <c r="CA124" s="44"/>
      <c r="CB124" s="44"/>
      <c r="CC124" s="44"/>
      <c r="CD124" s="27"/>
      <c r="CE124" s="44"/>
      <c r="CF124" s="44"/>
      <c r="CG124" s="27"/>
      <c r="CH124" s="44"/>
      <c r="CI124" s="44"/>
      <c r="CJ124" s="27"/>
      <c r="CK124" s="44"/>
      <c r="CL124" s="44"/>
      <c r="CM124" s="27"/>
      <c r="CN124" s="44"/>
      <c r="CO124" s="27"/>
      <c r="CP124" s="44"/>
      <c r="CQ124" s="27"/>
      <c r="CR124" s="44"/>
      <c r="CS124" s="27"/>
      <c r="CT124" s="44"/>
      <c r="CU124" s="27"/>
      <c r="CV124" s="44"/>
      <c r="CX124" s="44"/>
      <c r="CY124" s="6"/>
      <c r="CZ124" s="44"/>
      <c r="DB124" s="44"/>
      <c r="DC124" s="44"/>
      <c r="DD124" s="44"/>
      <c r="DE124" s="44"/>
      <c r="DF124" s="44"/>
      <c r="DG124" s="44"/>
      <c r="DH124" s="44"/>
      <c r="DI124" s="44"/>
      <c r="DJ124" s="27"/>
      <c r="DK124" s="44"/>
      <c r="DL124" s="44"/>
      <c r="DM124" s="44"/>
      <c r="DN124" s="27"/>
      <c r="DO124" s="44"/>
      <c r="DP124" s="44"/>
      <c r="DQ124" s="27"/>
      <c r="DR124" s="44"/>
      <c r="DS124" s="44"/>
      <c r="DT124" s="27"/>
      <c r="DU124" s="44"/>
      <c r="DV124" s="44"/>
      <c r="DW124" s="27"/>
      <c r="DX124" s="44"/>
      <c r="DY124" s="27"/>
      <c r="DZ124" s="44"/>
      <c r="EA124" s="27"/>
      <c r="EB124" s="44"/>
      <c r="EC124" s="27"/>
      <c r="ED124" s="44"/>
      <c r="EE124" s="27"/>
      <c r="EF124" s="44"/>
      <c r="EH124" s="44"/>
      <c r="EI124" s="6"/>
      <c r="EJ124" s="44"/>
      <c r="EL124" s="44"/>
      <c r="EM124" s="44"/>
      <c r="EN124" s="44"/>
    </row>
    <row r="125" spans="2:144">
      <c r="B125" s="44"/>
      <c r="C125" s="44"/>
      <c r="D125" s="44"/>
      <c r="E125" s="44"/>
      <c r="F125" s="27"/>
      <c r="G125" s="44"/>
      <c r="H125" s="44"/>
      <c r="I125" s="44"/>
      <c r="J125" s="27"/>
      <c r="K125" s="44"/>
      <c r="L125" s="44"/>
      <c r="M125" s="27"/>
      <c r="N125" s="44"/>
      <c r="O125" s="44"/>
      <c r="P125" s="27"/>
      <c r="Q125" s="44"/>
      <c r="R125" s="44"/>
      <c r="S125" s="27"/>
      <c r="T125" s="44"/>
      <c r="U125" s="27"/>
      <c r="V125" s="44"/>
      <c r="W125" s="27"/>
      <c r="X125" s="44"/>
      <c r="Y125" s="27"/>
      <c r="Z125" s="44"/>
      <c r="AA125" s="27"/>
      <c r="AB125" s="44"/>
      <c r="AD125" s="44"/>
      <c r="AE125" s="6"/>
      <c r="AF125" s="44"/>
      <c r="AH125" s="44"/>
      <c r="AI125" s="44"/>
      <c r="AJ125" s="44"/>
      <c r="AL125" s="44"/>
      <c r="AM125" s="44"/>
      <c r="AN125" s="44"/>
      <c r="AO125" s="44"/>
      <c r="AP125" s="27"/>
      <c r="AQ125" s="44"/>
      <c r="AR125" s="44"/>
      <c r="AS125" s="44"/>
      <c r="AT125" s="27"/>
      <c r="AU125" s="44"/>
      <c r="AV125" s="44"/>
      <c r="AW125" s="27"/>
      <c r="AX125" s="44"/>
      <c r="AY125" s="44"/>
      <c r="AZ125" s="27"/>
      <c r="BA125" s="44"/>
      <c r="BB125" s="44"/>
      <c r="BC125" s="27"/>
      <c r="BD125" s="44"/>
      <c r="BE125" s="27"/>
      <c r="BF125" s="44"/>
      <c r="BG125" s="27"/>
      <c r="BH125" s="44"/>
      <c r="BI125" s="27"/>
      <c r="BJ125" s="44"/>
      <c r="BK125" s="27"/>
      <c r="BL125" s="44"/>
      <c r="BN125" s="44"/>
      <c r="BO125" s="6"/>
      <c r="BP125" s="44"/>
      <c r="BR125" s="44"/>
      <c r="BS125" s="44"/>
      <c r="BT125" s="44"/>
      <c r="BU125" s="44"/>
      <c r="BV125" s="44"/>
      <c r="BW125" s="44"/>
      <c r="BX125" s="44"/>
      <c r="BY125" s="44"/>
      <c r="BZ125" s="27"/>
      <c r="CA125" s="44"/>
      <c r="CB125" s="44"/>
      <c r="CC125" s="44"/>
      <c r="CD125" s="27"/>
      <c r="CE125" s="44"/>
      <c r="CF125" s="44"/>
      <c r="CG125" s="27"/>
      <c r="CH125" s="44"/>
      <c r="CI125" s="44"/>
      <c r="CJ125" s="27"/>
      <c r="CK125" s="44"/>
      <c r="CL125" s="44"/>
      <c r="CM125" s="27"/>
      <c r="CN125" s="44"/>
      <c r="CO125" s="27"/>
      <c r="CP125" s="44"/>
      <c r="CQ125" s="27"/>
      <c r="CR125" s="44"/>
      <c r="CS125" s="27"/>
      <c r="CT125" s="44"/>
      <c r="CU125" s="27"/>
      <c r="CV125" s="44"/>
      <c r="CX125" s="44"/>
      <c r="CY125" s="6"/>
      <c r="CZ125" s="44"/>
      <c r="DB125" s="44"/>
      <c r="DC125" s="44"/>
      <c r="DD125" s="44"/>
      <c r="DE125" s="44"/>
      <c r="DF125" s="44"/>
      <c r="DG125" s="44"/>
      <c r="DH125" s="44"/>
      <c r="DI125" s="44"/>
      <c r="DJ125" s="27"/>
      <c r="DK125" s="44"/>
      <c r="DL125" s="44"/>
      <c r="DM125" s="44"/>
      <c r="DN125" s="27"/>
      <c r="DO125" s="44"/>
      <c r="DP125" s="44"/>
      <c r="DQ125" s="27"/>
      <c r="DR125" s="44"/>
      <c r="DS125" s="44"/>
      <c r="DT125" s="27"/>
      <c r="DU125" s="44"/>
      <c r="DV125" s="44"/>
      <c r="DW125" s="27"/>
      <c r="DX125" s="44"/>
      <c r="DY125" s="27"/>
      <c r="DZ125" s="44"/>
      <c r="EA125" s="27"/>
      <c r="EB125" s="44"/>
      <c r="EC125" s="27"/>
      <c r="ED125" s="44"/>
      <c r="EE125" s="27"/>
      <c r="EF125" s="44"/>
      <c r="EH125" s="44"/>
      <c r="EI125" s="6"/>
      <c r="EJ125" s="44"/>
      <c r="EL125" s="44"/>
      <c r="EM125" s="44"/>
      <c r="EN125" s="44"/>
    </row>
    <row r="126" spans="2:144">
      <c r="B126" s="44"/>
      <c r="C126" s="44"/>
      <c r="D126" s="44"/>
      <c r="E126" s="44"/>
      <c r="F126" s="27"/>
      <c r="G126" s="44"/>
      <c r="H126" s="44"/>
      <c r="I126" s="44"/>
      <c r="J126" s="27"/>
      <c r="K126" s="44"/>
      <c r="L126" s="44"/>
      <c r="M126" s="27"/>
      <c r="N126" s="44"/>
      <c r="O126" s="44"/>
      <c r="P126" s="27"/>
      <c r="Q126" s="44"/>
      <c r="R126" s="44"/>
      <c r="S126" s="27"/>
      <c r="T126" s="44"/>
      <c r="U126" s="27"/>
      <c r="V126" s="44"/>
      <c r="W126" s="27"/>
      <c r="X126" s="44"/>
      <c r="Y126" s="27"/>
      <c r="Z126" s="44"/>
      <c r="AA126" s="27"/>
      <c r="AB126" s="44"/>
      <c r="AD126" s="44"/>
      <c r="AE126" s="6"/>
      <c r="AF126" s="44"/>
      <c r="AH126" s="44"/>
      <c r="AI126" s="44"/>
      <c r="AJ126" s="44"/>
      <c r="AL126" s="44"/>
      <c r="AM126" s="44"/>
      <c r="AN126" s="44"/>
      <c r="AO126" s="44"/>
      <c r="AP126" s="27"/>
      <c r="AQ126" s="44"/>
      <c r="AR126" s="44"/>
      <c r="AS126" s="44"/>
      <c r="AT126" s="27"/>
      <c r="AU126" s="44"/>
      <c r="AV126" s="44"/>
      <c r="AW126" s="27"/>
      <c r="AX126" s="44"/>
      <c r="AY126" s="44"/>
      <c r="AZ126" s="27"/>
      <c r="BA126" s="44"/>
      <c r="BB126" s="44"/>
      <c r="BC126" s="27"/>
      <c r="BD126" s="44"/>
      <c r="BE126" s="27"/>
      <c r="BF126" s="44"/>
      <c r="BG126" s="27"/>
      <c r="BH126" s="44"/>
      <c r="BI126" s="27"/>
      <c r="BJ126" s="44"/>
      <c r="BK126" s="27"/>
      <c r="BL126" s="44"/>
      <c r="BN126" s="44"/>
      <c r="BO126" s="6"/>
      <c r="BP126" s="44"/>
      <c r="BR126" s="44"/>
      <c r="BS126" s="44"/>
      <c r="BT126" s="44"/>
      <c r="BU126" s="44"/>
      <c r="BV126" s="44"/>
      <c r="BW126" s="44"/>
      <c r="BX126" s="44"/>
      <c r="BY126" s="44"/>
      <c r="BZ126" s="27"/>
      <c r="CA126" s="44"/>
      <c r="CB126" s="44"/>
      <c r="CC126" s="44"/>
      <c r="CD126" s="27"/>
      <c r="CE126" s="44"/>
      <c r="CF126" s="44"/>
      <c r="CG126" s="27"/>
      <c r="CH126" s="44"/>
      <c r="CI126" s="44"/>
      <c r="CJ126" s="27"/>
      <c r="CK126" s="44"/>
      <c r="CL126" s="44"/>
      <c r="CM126" s="27"/>
      <c r="CN126" s="44"/>
      <c r="CO126" s="27"/>
      <c r="CP126" s="44"/>
      <c r="CQ126" s="27"/>
      <c r="CR126" s="44"/>
      <c r="CS126" s="27"/>
      <c r="CT126" s="44"/>
      <c r="CU126" s="27"/>
      <c r="CV126" s="44"/>
      <c r="CX126" s="44"/>
      <c r="CY126" s="6"/>
      <c r="CZ126" s="44"/>
      <c r="DB126" s="44"/>
      <c r="DC126" s="44"/>
      <c r="DD126" s="44"/>
      <c r="DE126" s="44"/>
      <c r="DF126" s="44"/>
      <c r="DG126" s="44"/>
      <c r="DH126" s="44"/>
      <c r="DI126" s="44"/>
      <c r="DJ126" s="27"/>
      <c r="DK126" s="44"/>
      <c r="DL126" s="44"/>
      <c r="DM126" s="44"/>
      <c r="DN126" s="27"/>
      <c r="DO126" s="44"/>
      <c r="DP126" s="44"/>
      <c r="DQ126" s="27"/>
      <c r="DR126" s="44"/>
      <c r="DS126" s="44"/>
      <c r="DT126" s="27"/>
      <c r="DU126" s="44"/>
      <c r="DV126" s="44"/>
      <c r="DW126" s="27"/>
      <c r="DX126" s="44"/>
      <c r="DY126" s="27"/>
      <c r="DZ126" s="44"/>
      <c r="EA126" s="27"/>
      <c r="EB126" s="44"/>
      <c r="EC126" s="27"/>
      <c r="ED126" s="44"/>
      <c r="EE126" s="27"/>
      <c r="EF126" s="44"/>
      <c r="EH126" s="44"/>
      <c r="EI126" s="6"/>
      <c r="EJ126" s="44"/>
      <c r="EL126" s="44"/>
      <c r="EM126" s="44"/>
      <c r="EN126" s="44"/>
    </row>
    <row r="127" spans="2:144">
      <c r="B127" s="44"/>
      <c r="C127" s="44"/>
      <c r="D127" s="44"/>
      <c r="E127" s="44"/>
      <c r="F127" s="27"/>
      <c r="G127" s="44"/>
      <c r="H127" s="44"/>
      <c r="I127" s="44"/>
      <c r="J127" s="27"/>
      <c r="K127" s="44"/>
      <c r="L127" s="44"/>
      <c r="M127" s="27"/>
      <c r="N127" s="44"/>
      <c r="O127" s="44"/>
      <c r="P127" s="27"/>
      <c r="Q127" s="44"/>
      <c r="R127" s="44"/>
      <c r="S127" s="27"/>
      <c r="T127" s="44"/>
      <c r="U127" s="27"/>
      <c r="V127" s="44"/>
      <c r="W127" s="27"/>
      <c r="X127" s="44"/>
      <c r="Y127" s="27"/>
      <c r="Z127" s="44"/>
      <c r="AA127" s="27"/>
      <c r="AB127" s="44"/>
      <c r="AD127" s="44"/>
      <c r="AE127" s="6"/>
      <c r="AF127" s="44"/>
      <c r="AH127" s="44"/>
      <c r="AI127" s="44"/>
      <c r="AJ127" s="44"/>
      <c r="AL127" s="44"/>
      <c r="AM127" s="44"/>
      <c r="AN127" s="44"/>
      <c r="AO127" s="44"/>
      <c r="AP127" s="27"/>
      <c r="AQ127" s="44"/>
      <c r="AR127" s="44"/>
      <c r="AS127" s="44"/>
      <c r="AT127" s="27"/>
      <c r="AU127" s="44"/>
      <c r="AV127" s="44"/>
      <c r="AW127" s="27"/>
      <c r="AX127" s="44"/>
      <c r="AY127" s="44"/>
      <c r="AZ127" s="27"/>
      <c r="BA127" s="44"/>
      <c r="BB127" s="44"/>
      <c r="BC127" s="27"/>
      <c r="BD127" s="44"/>
      <c r="BE127" s="27"/>
      <c r="BF127" s="44"/>
      <c r="BG127" s="27"/>
      <c r="BH127" s="44"/>
      <c r="BI127" s="27"/>
      <c r="BJ127" s="44"/>
      <c r="BK127" s="27"/>
      <c r="BL127" s="44"/>
      <c r="BN127" s="44"/>
      <c r="BO127" s="6"/>
      <c r="BP127" s="44"/>
      <c r="BR127" s="44"/>
      <c r="BS127" s="44"/>
      <c r="BT127" s="44"/>
      <c r="BU127" s="44"/>
      <c r="BV127" s="44"/>
      <c r="BW127" s="44"/>
      <c r="BX127" s="44"/>
      <c r="BY127" s="44"/>
      <c r="BZ127" s="27"/>
      <c r="CA127" s="44"/>
      <c r="CB127" s="44"/>
      <c r="CC127" s="44"/>
      <c r="CD127" s="27"/>
      <c r="CE127" s="44"/>
      <c r="CF127" s="44"/>
      <c r="CG127" s="27"/>
      <c r="CH127" s="44"/>
      <c r="CI127" s="44"/>
      <c r="CJ127" s="27"/>
      <c r="CK127" s="44"/>
      <c r="CL127" s="44"/>
      <c r="CM127" s="27"/>
      <c r="CN127" s="44"/>
      <c r="CO127" s="27"/>
      <c r="CP127" s="44"/>
      <c r="CQ127" s="27"/>
      <c r="CR127" s="44"/>
      <c r="CS127" s="27"/>
      <c r="CT127" s="44"/>
      <c r="CU127" s="27"/>
      <c r="CV127" s="44"/>
      <c r="CX127" s="44"/>
      <c r="CY127" s="6"/>
      <c r="CZ127" s="44"/>
      <c r="DB127" s="44"/>
      <c r="DC127" s="44"/>
      <c r="DD127" s="44"/>
      <c r="DE127" s="44"/>
      <c r="DF127" s="44"/>
      <c r="DG127" s="44"/>
      <c r="DH127" s="44"/>
      <c r="DI127" s="44"/>
      <c r="DJ127" s="27"/>
      <c r="DK127" s="44"/>
      <c r="DL127" s="44"/>
      <c r="DM127" s="44"/>
      <c r="DN127" s="27"/>
      <c r="DO127" s="44"/>
      <c r="DP127" s="44"/>
      <c r="DQ127" s="27"/>
      <c r="DR127" s="44"/>
      <c r="DS127" s="44"/>
      <c r="DT127" s="27"/>
      <c r="DU127" s="44"/>
      <c r="DV127" s="44"/>
      <c r="DW127" s="27"/>
      <c r="DX127" s="44"/>
      <c r="DY127" s="27"/>
      <c r="DZ127" s="44"/>
      <c r="EA127" s="27"/>
      <c r="EB127" s="44"/>
      <c r="EC127" s="27"/>
      <c r="ED127" s="44"/>
      <c r="EE127" s="27"/>
      <c r="EF127" s="44"/>
      <c r="EH127" s="44"/>
      <c r="EI127" s="6"/>
      <c r="EJ127" s="44"/>
      <c r="EL127" s="44"/>
      <c r="EM127" s="44"/>
      <c r="EN127" s="44"/>
    </row>
    <row r="128" spans="2:144">
      <c r="B128" s="44"/>
      <c r="C128" s="44"/>
      <c r="D128" s="44"/>
      <c r="E128" s="44"/>
      <c r="F128" s="27"/>
      <c r="G128" s="44"/>
      <c r="H128" s="44"/>
      <c r="I128" s="44"/>
      <c r="J128" s="27"/>
      <c r="K128" s="44"/>
      <c r="L128" s="44"/>
      <c r="M128" s="27"/>
      <c r="N128" s="44"/>
      <c r="O128" s="44"/>
      <c r="P128" s="27"/>
      <c r="Q128" s="44"/>
      <c r="R128" s="44"/>
      <c r="S128" s="27"/>
      <c r="T128" s="44"/>
      <c r="U128" s="27"/>
      <c r="V128" s="44"/>
      <c r="W128" s="27"/>
      <c r="X128" s="44"/>
      <c r="Y128" s="27"/>
      <c r="Z128" s="44"/>
      <c r="AA128" s="27"/>
      <c r="AB128" s="44"/>
      <c r="AD128" s="44"/>
      <c r="AE128" s="6"/>
      <c r="AF128" s="44"/>
      <c r="AH128" s="44"/>
      <c r="AI128" s="44"/>
      <c r="AJ128" s="44"/>
      <c r="AL128" s="44"/>
      <c r="AM128" s="44"/>
      <c r="AN128" s="44"/>
      <c r="AO128" s="44"/>
      <c r="AP128" s="27"/>
      <c r="AQ128" s="44"/>
      <c r="AR128" s="44"/>
      <c r="AS128" s="44"/>
      <c r="AT128" s="27"/>
      <c r="AU128" s="44"/>
      <c r="AV128" s="44"/>
      <c r="AW128" s="27"/>
      <c r="AX128" s="44"/>
      <c r="AY128" s="44"/>
      <c r="AZ128" s="27"/>
      <c r="BA128" s="44"/>
      <c r="BB128" s="44"/>
      <c r="BC128" s="27"/>
      <c r="BD128" s="44"/>
      <c r="BE128" s="27"/>
      <c r="BF128" s="44"/>
      <c r="BG128" s="27"/>
      <c r="BH128" s="44"/>
      <c r="BI128" s="27"/>
      <c r="BJ128" s="44"/>
      <c r="BK128" s="27"/>
      <c r="BL128" s="44"/>
      <c r="BN128" s="44"/>
      <c r="BO128" s="6"/>
      <c r="BP128" s="44"/>
      <c r="BR128" s="44"/>
      <c r="BS128" s="44"/>
      <c r="BT128" s="44"/>
      <c r="BU128" s="44"/>
      <c r="BV128" s="44"/>
      <c r="BW128" s="44"/>
      <c r="BX128" s="44"/>
      <c r="BY128" s="44"/>
      <c r="BZ128" s="27"/>
      <c r="CA128" s="44"/>
      <c r="CB128" s="44"/>
      <c r="CC128" s="44"/>
      <c r="CD128" s="27"/>
      <c r="CE128" s="44"/>
      <c r="CF128" s="44"/>
      <c r="CG128" s="27"/>
      <c r="CH128" s="44"/>
      <c r="CI128" s="44"/>
      <c r="CJ128" s="27"/>
      <c r="CK128" s="44"/>
      <c r="CL128" s="44"/>
      <c r="CM128" s="27"/>
      <c r="CN128" s="44"/>
      <c r="CO128" s="27"/>
      <c r="CP128" s="44"/>
      <c r="CQ128" s="27"/>
      <c r="CR128" s="44"/>
      <c r="CS128" s="27"/>
      <c r="CT128" s="44"/>
      <c r="CU128" s="27"/>
      <c r="CV128" s="44"/>
      <c r="CX128" s="44"/>
      <c r="CY128" s="6"/>
      <c r="CZ128" s="44"/>
      <c r="DB128" s="44"/>
      <c r="DC128" s="44"/>
      <c r="DD128" s="44"/>
      <c r="DE128" s="44"/>
      <c r="DF128" s="44"/>
      <c r="DG128" s="44"/>
      <c r="DH128" s="44"/>
      <c r="DI128" s="44"/>
      <c r="DJ128" s="27"/>
      <c r="DK128" s="44"/>
      <c r="DL128" s="44"/>
      <c r="DM128" s="44"/>
      <c r="DN128" s="27"/>
      <c r="DO128" s="44"/>
      <c r="DP128" s="44"/>
      <c r="DQ128" s="27"/>
      <c r="DR128" s="44"/>
      <c r="DS128" s="44"/>
      <c r="DT128" s="27"/>
      <c r="DU128" s="44"/>
      <c r="DV128" s="44"/>
      <c r="DW128" s="27"/>
      <c r="DX128" s="44"/>
      <c r="DY128" s="27"/>
      <c r="DZ128" s="44"/>
      <c r="EA128" s="27"/>
      <c r="EB128" s="44"/>
      <c r="EC128" s="27"/>
      <c r="ED128" s="44"/>
      <c r="EE128" s="27"/>
      <c r="EF128" s="44"/>
      <c r="EH128" s="44"/>
      <c r="EI128" s="6"/>
      <c r="EJ128" s="44"/>
      <c r="EL128" s="44"/>
      <c r="EM128" s="44"/>
      <c r="EN128" s="44"/>
    </row>
    <row r="129" spans="2:144">
      <c r="B129" s="44"/>
      <c r="C129" s="44"/>
      <c r="D129" s="44"/>
      <c r="E129" s="44"/>
      <c r="F129" s="27"/>
      <c r="G129" s="44"/>
      <c r="H129" s="44"/>
      <c r="I129" s="44"/>
      <c r="J129" s="27"/>
      <c r="K129" s="44"/>
      <c r="L129" s="44"/>
      <c r="M129" s="27"/>
      <c r="N129" s="44"/>
      <c r="O129" s="44"/>
      <c r="P129" s="27"/>
      <c r="Q129" s="44"/>
      <c r="R129" s="44"/>
      <c r="S129" s="27"/>
      <c r="T129" s="44"/>
      <c r="U129" s="27"/>
      <c r="V129" s="44"/>
      <c r="W129" s="27"/>
      <c r="X129" s="44"/>
      <c r="Y129" s="27"/>
      <c r="Z129" s="44"/>
      <c r="AA129" s="27"/>
      <c r="AB129" s="44"/>
      <c r="AD129" s="44"/>
      <c r="AE129" s="6"/>
      <c r="AF129" s="44"/>
      <c r="AH129" s="44"/>
      <c r="AI129" s="44"/>
      <c r="AJ129" s="44"/>
      <c r="AL129" s="44"/>
      <c r="AM129" s="44"/>
      <c r="AN129" s="44"/>
      <c r="AO129" s="44"/>
      <c r="AP129" s="27"/>
      <c r="AQ129" s="44"/>
      <c r="AR129" s="44"/>
      <c r="AS129" s="44"/>
      <c r="AT129" s="27"/>
      <c r="AU129" s="44"/>
      <c r="AV129" s="44"/>
      <c r="AW129" s="27"/>
      <c r="AX129" s="44"/>
      <c r="AY129" s="44"/>
      <c r="AZ129" s="27"/>
      <c r="BA129" s="44"/>
      <c r="BB129" s="44"/>
      <c r="BC129" s="27"/>
      <c r="BD129" s="44"/>
      <c r="BE129" s="27"/>
      <c r="BF129" s="44"/>
      <c r="BG129" s="27"/>
      <c r="BH129" s="44"/>
      <c r="BI129" s="27"/>
      <c r="BJ129" s="44"/>
      <c r="BK129" s="27"/>
      <c r="BL129" s="44"/>
      <c r="BN129" s="44"/>
      <c r="BO129" s="6"/>
      <c r="BP129" s="44"/>
      <c r="BR129" s="44"/>
      <c r="BS129" s="44"/>
      <c r="BT129" s="44"/>
      <c r="BU129" s="44"/>
      <c r="BV129" s="44"/>
      <c r="BW129" s="44"/>
      <c r="BX129" s="44"/>
      <c r="BY129" s="44"/>
      <c r="BZ129" s="27"/>
      <c r="CA129" s="44"/>
      <c r="CB129" s="44"/>
      <c r="CC129" s="44"/>
      <c r="CD129" s="27"/>
      <c r="CE129" s="44"/>
      <c r="CF129" s="44"/>
      <c r="CG129" s="27"/>
      <c r="CH129" s="44"/>
      <c r="CI129" s="44"/>
      <c r="CJ129" s="27"/>
      <c r="CK129" s="44"/>
      <c r="CL129" s="44"/>
      <c r="CM129" s="27"/>
      <c r="CN129" s="44"/>
      <c r="CO129" s="27"/>
      <c r="CP129" s="44"/>
      <c r="CQ129" s="27"/>
      <c r="CR129" s="44"/>
      <c r="CS129" s="27"/>
      <c r="CT129" s="44"/>
      <c r="CU129" s="27"/>
      <c r="CV129" s="44"/>
      <c r="CX129" s="44"/>
      <c r="CY129" s="6"/>
      <c r="CZ129" s="44"/>
      <c r="DB129" s="44"/>
      <c r="DC129" s="44"/>
      <c r="DD129" s="44"/>
      <c r="DE129" s="44"/>
      <c r="DF129" s="44"/>
      <c r="DG129" s="44"/>
      <c r="DH129" s="44"/>
      <c r="DI129" s="44"/>
      <c r="DJ129" s="27"/>
      <c r="DK129" s="44"/>
      <c r="DL129" s="44"/>
      <c r="DM129" s="44"/>
      <c r="DN129" s="27"/>
      <c r="DO129" s="44"/>
      <c r="DP129" s="44"/>
      <c r="DQ129" s="27"/>
      <c r="DR129" s="44"/>
      <c r="DS129" s="44"/>
      <c r="DT129" s="27"/>
      <c r="DU129" s="44"/>
      <c r="DV129" s="44"/>
      <c r="DW129" s="27"/>
      <c r="DX129" s="44"/>
      <c r="DY129" s="27"/>
      <c r="DZ129" s="44"/>
      <c r="EA129" s="27"/>
      <c r="EB129" s="44"/>
      <c r="EC129" s="27"/>
      <c r="ED129" s="44"/>
      <c r="EE129" s="27"/>
      <c r="EF129" s="44"/>
      <c r="EH129" s="44"/>
      <c r="EI129" s="6"/>
      <c r="EJ129" s="44"/>
      <c r="EL129" s="44"/>
      <c r="EM129" s="44"/>
      <c r="EN129" s="44"/>
    </row>
    <row r="130" spans="2:144">
      <c r="B130" s="44"/>
      <c r="C130" s="44"/>
      <c r="D130" s="44"/>
      <c r="E130" s="44"/>
      <c r="F130" s="27"/>
      <c r="G130" s="44"/>
      <c r="H130" s="44"/>
      <c r="I130" s="44"/>
      <c r="J130" s="27"/>
      <c r="K130" s="44"/>
      <c r="L130" s="44"/>
      <c r="M130" s="27"/>
      <c r="N130" s="44"/>
      <c r="O130" s="44"/>
      <c r="P130" s="27"/>
      <c r="Q130" s="44"/>
      <c r="R130" s="44"/>
      <c r="S130" s="27"/>
      <c r="T130" s="44"/>
      <c r="U130" s="27"/>
      <c r="V130" s="44"/>
      <c r="W130" s="27"/>
      <c r="X130" s="44"/>
      <c r="Y130" s="27"/>
      <c r="Z130" s="44"/>
      <c r="AA130" s="27"/>
      <c r="AB130" s="44"/>
      <c r="AD130" s="44"/>
      <c r="AE130" s="6"/>
      <c r="AF130" s="44"/>
      <c r="AH130" s="44"/>
      <c r="AI130" s="44"/>
      <c r="AJ130" s="44"/>
      <c r="AL130" s="44"/>
      <c r="AM130" s="44"/>
      <c r="AN130" s="44"/>
      <c r="AO130" s="44"/>
      <c r="AP130" s="27"/>
      <c r="AQ130" s="44"/>
      <c r="AR130" s="44"/>
      <c r="AS130" s="44"/>
      <c r="AT130" s="27"/>
      <c r="AU130" s="44"/>
      <c r="AV130" s="44"/>
      <c r="AW130" s="27"/>
      <c r="AX130" s="44"/>
      <c r="AY130" s="44"/>
      <c r="AZ130" s="27"/>
      <c r="BA130" s="44"/>
      <c r="BB130" s="44"/>
      <c r="BC130" s="27"/>
      <c r="BD130" s="44"/>
      <c r="BE130" s="27"/>
      <c r="BF130" s="44"/>
      <c r="BG130" s="27"/>
      <c r="BH130" s="44"/>
      <c r="BI130" s="27"/>
      <c r="BJ130" s="44"/>
      <c r="BK130" s="27"/>
      <c r="BL130" s="44"/>
      <c r="BN130" s="44"/>
      <c r="BO130" s="6"/>
      <c r="BP130" s="44"/>
      <c r="BR130" s="44"/>
      <c r="BS130" s="44"/>
      <c r="BT130" s="44"/>
      <c r="BU130" s="44"/>
      <c r="BV130" s="44"/>
      <c r="BW130" s="44"/>
      <c r="BX130" s="44"/>
      <c r="BY130" s="44"/>
      <c r="BZ130" s="27"/>
      <c r="CA130" s="44"/>
      <c r="CB130" s="44"/>
      <c r="CC130" s="44"/>
      <c r="CD130" s="27"/>
      <c r="CE130" s="44"/>
      <c r="CF130" s="44"/>
      <c r="CG130" s="27"/>
      <c r="CH130" s="44"/>
      <c r="CI130" s="44"/>
      <c r="CJ130" s="27"/>
      <c r="CK130" s="44"/>
      <c r="CL130" s="44"/>
      <c r="CM130" s="27"/>
      <c r="CN130" s="44"/>
      <c r="CO130" s="27"/>
      <c r="CP130" s="44"/>
      <c r="CQ130" s="27"/>
      <c r="CR130" s="44"/>
      <c r="CS130" s="27"/>
      <c r="CT130" s="44"/>
      <c r="CU130" s="27"/>
      <c r="CV130" s="44"/>
      <c r="CX130" s="44"/>
      <c r="CY130" s="6"/>
      <c r="CZ130" s="44"/>
      <c r="DB130" s="44"/>
      <c r="DC130" s="44"/>
      <c r="DD130" s="44"/>
      <c r="DE130" s="44"/>
      <c r="DF130" s="44"/>
      <c r="DG130" s="44"/>
      <c r="DH130" s="44"/>
      <c r="DI130" s="44"/>
      <c r="DJ130" s="27"/>
      <c r="DK130" s="44"/>
      <c r="DL130" s="44"/>
      <c r="DM130" s="44"/>
      <c r="DN130" s="27"/>
      <c r="DO130" s="44"/>
      <c r="DP130" s="44"/>
      <c r="DQ130" s="27"/>
      <c r="DR130" s="44"/>
      <c r="DS130" s="44"/>
      <c r="DT130" s="27"/>
      <c r="DU130" s="44"/>
      <c r="DV130" s="44"/>
      <c r="DW130" s="27"/>
      <c r="DX130" s="44"/>
      <c r="DY130" s="27"/>
      <c r="DZ130" s="44"/>
      <c r="EA130" s="27"/>
      <c r="EB130" s="44"/>
      <c r="EC130" s="27"/>
      <c r="ED130" s="44"/>
      <c r="EE130" s="27"/>
      <c r="EF130" s="44"/>
      <c r="EH130" s="44"/>
      <c r="EI130" s="6"/>
      <c r="EJ130" s="44"/>
      <c r="EL130" s="44"/>
      <c r="EM130" s="44"/>
      <c r="EN130" s="44"/>
    </row>
    <row r="131" spans="2:144">
      <c r="B131" s="44"/>
      <c r="C131" s="44"/>
      <c r="D131" s="44"/>
      <c r="E131" s="44"/>
      <c r="F131" s="27"/>
      <c r="G131" s="44"/>
      <c r="H131" s="44"/>
      <c r="I131" s="44"/>
      <c r="J131" s="27"/>
      <c r="K131" s="44"/>
      <c r="L131" s="44"/>
      <c r="M131" s="27"/>
      <c r="N131" s="44"/>
      <c r="O131" s="44"/>
      <c r="P131" s="27"/>
      <c r="Q131" s="44"/>
      <c r="R131" s="44"/>
      <c r="S131" s="27"/>
      <c r="T131" s="44"/>
      <c r="U131" s="27"/>
      <c r="V131" s="44"/>
      <c r="W131" s="27"/>
      <c r="X131" s="44"/>
      <c r="Y131" s="27"/>
      <c r="Z131" s="44"/>
      <c r="AA131" s="27"/>
      <c r="AB131" s="44"/>
      <c r="AD131" s="44"/>
      <c r="AE131" s="6"/>
      <c r="AF131" s="44"/>
      <c r="AH131" s="44"/>
      <c r="AI131" s="44"/>
      <c r="AJ131" s="44"/>
      <c r="AL131" s="44"/>
      <c r="AM131" s="44"/>
      <c r="AN131" s="44"/>
      <c r="AO131" s="44"/>
      <c r="AP131" s="27"/>
      <c r="AQ131" s="44"/>
      <c r="AR131" s="44"/>
      <c r="AS131" s="44"/>
      <c r="AT131" s="27"/>
      <c r="AU131" s="44"/>
      <c r="AV131" s="44"/>
      <c r="AW131" s="27"/>
      <c r="AX131" s="44"/>
      <c r="AY131" s="44"/>
      <c r="AZ131" s="27"/>
      <c r="BA131" s="44"/>
      <c r="BB131" s="44"/>
      <c r="BC131" s="27"/>
      <c r="BD131" s="44"/>
      <c r="BE131" s="27"/>
      <c r="BF131" s="44"/>
      <c r="BG131" s="27"/>
      <c r="BH131" s="44"/>
      <c r="BI131" s="27"/>
      <c r="BJ131" s="44"/>
      <c r="BK131" s="27"/>
      <c r="BL131" s="44"/>
      <c r="BN131" s="44"/>
      <c r="BO131" s="6"/>
      <c r="BP131" s="44"/>
      <c r="BR131" s="44"/>
      <c r="BS131" s="44"/>
      <c r="BT131" s="44"/>
      <c r="BU131" s="44"/>
      <c r="BV131" s="44"/>
      <c r="BW131" s="44"/>
      <c r="BX131" s="44"/>
      <c r="BY131" s="44"/>
      <c r="BZ131" s="27"/>
      <c r="CA131" s="44"/>
      <c r="CB131" s="44"/>
      <c r="CC131" s="44"/>
      <c r="CD131" s="27"/>
      <c r="CE131" s="44"/>
      <c r="CF131" s="44"/>
      <c r="CG131" s="27"/>
      <c r="CH131" s="44"/>
      <c r="CI131" s="44"/>
      <c r="CJ131" s="27"/>
      <c r="CK131" s="44"/>
      <c r="CL131" s="44"/>
      <c r="CM131" s="27"/>
      <c r="CN131" s="44"/>
      <c r="CO131" s="27"/>
      <c r="CP131" s="44"/>
      <c r="CQ131" s="27"/>
      <c r="CR131" s="44"/>
      <c r="CS131" s="27"/>
      <c r="CT131" s="44"/>
      <c r="CU131" s="27"/>
      <c r="CV131" s="44"/>
      <c r="CX131" s="44"/>
      <c r="CY131" s="6"/>
      <c r="CZ131" s="44"/>
      <c r="DB131" s="44"/>
      <c r="DC131" s="44"/>
      <c r="DD131" s="44"/>
      <c r="DE131" s="44"/>
      <c r="DF131" s="44"/>
      <c r="DG131" s="44"/>
      <c r="DH131" s="44"/>
      <c r="DI131" s="44"/>
      <c r="DJ131" s="27"/>
      <c r="DK131" s="44"/>
      <c r="DL131" s="44"/>
      <c r="DM131" s="44"/>
      <c r="DN131" s="27"/>
      <c r="DO131" s="44"/>
      <c r="DP131" s="44"/>
      <c r="DQ131" s="27"/>
      <c r="DR131" s="44"/>
      <c r="DS131" s="44"/>
      <c r="DT131" s="27"/>
      <c r="DU131" s="44"/>
      <c r="DV131" s="44"/>
      <c r="DW131" s="27"/>
      <c r="DX131" s="44"/>
      <c r="DY131" s="27"/>
      <c r="DZ131" s="44"/>
      <c r="EA131" s="27"/>
      <c r="EB131" s="44"/>
      <c r="EC131" s="27"/>
      <c r="ED131" s="44"/>
      <c r="EE131" s="27"/>
      <c r="EF131" s="44"/>
      <c r="EH131" s="44"/>
      <c r="EI131" s="6"/>
      <c r="EJ131" s="44"/>
      <c r="EL131" s="44"/>
      <c r="EM131" s="44"/>
      <c r="EN131" s="44"/>
    </row>
    <row r="132" spans="2:144">
      <c r="B132" s="44"/>
      <c r="C132" s="44"/>
      <c r="D132" s="44"/>
      <c r="E132" s="44"/>
      <c r="F132" s="27"/>
      <c r="G132" s="44"/>
      <c r="H132" s="44"/>
      <c r="I132" s="44"/>
      <c r="J132" s="27"/>
      <c r="K132" s="44"/>
      <c r="L132" s="44"/>
      <c r="M132" s="27"/>
      <c r="N132" s="44"/>
      <c r="O132" s="44"/>
      <c r="P132" s="27"/>
      <c r="Q132" s="44"/>
      <c r="R132" s="44"/>
      <c r="S132" s="27"/>
      <c r="T132" s="44"/>
      <c r="U132" s="27"/>
      <c r="V132" s="44"/>
      <c r="W132" s="27"/>
      <c r="X132" s="44"/>
      <c r="Y132" s="27"/>
      <c r="Z132" s="44"/>
      <c r="AA132" s="27"/>
      <c r="AB132" s="44"/>
      <c r="AD132" s="44"/>
      <c r="AE132" s="6"/>
      <c r="AF132" s="44"/>
      <c r="AH132" s="44"/>
      <c r="AI132" s="44"/>
      <c r="AJ132" s="44"/>
      <c r="AL132" s="44"/>
      <c r="AM132" s="44"/>
      <c r="AN132" s="44"/>
      <c r="AO132" s="44"/>
      <c r="AP132" s="27"/>
      <c r="AQ132" s="44"/>
      <c r="AR132" s="44"/>
      <c r="AS132" s="44"/>
      <c r="AT132" s="27"/>
      <c r="AU132" s="44"/>
      <c r="AV132" s="44"/>
      <c r="AW132" s="27"/>
      <c r="AX132" s="44"/>
      <c r="AY132" s="44"/>
      <c r="AZ132" s="27"/>
      <c r="BA132" s="44"/>
      <c r="BB132" s="44"/>
      <c r="BC132" s="27"/>
      <c r="BD132" s="44"/>
      <c r="BE132" s="27"/>
      <c r="BF132" s="44"/>
      <c r="BG132" s="27"/>
      <c r="BH132" s="44"/>
      <c r="BI132" s="27"/>
      <c r="BJ132" s="44"/>
      <c r="BK132" s="27"/>
      <c r="BL132" s="44"/>
      <c r="BN132" s="44"/>
      <c r="BO132" s="6"/>
      <c r="BP132" s="44"/>
      <c r="BR132" s="44"/>
      <c r="BS132" s="44"/>
      <c r="BT132" s="44"/>
      <c r="BU132" s="44"/>
      <c r="BV132" s="44"/>
      <c r="BW132" s="44"/>
      <c r="BX132" s="44"/>
      <c r="BY132" s="44"/>
      <c r="BZ132" s="27"/>
      <c r="CA132" s="44"/>
      <c r="CB132" s="44"/>
      <c r="CC132" s="44"/>
      <c r="CD132" s="27"/>
      <c r="CE132" s="44"/>
      <c r="CF132" s="44"/>
      <c r="CG132" s="27"/>
      <c r="CH132" s="44"/>
      <c r="CI132" s="44"/>
      <c r="CJ132" s="27"/>
      <c r="CK132" s="44"/>
      <c r="CL132" s="44"/>
      <c r="CM132" s="27"/>
      <c r="CN132" s="44"/>
      <c r="CO132" s="27"/>
      <c r="CP132" s="44"/>
      <c r="CQ132" s="27"/>
      <c r="CR132" s="44"/>
      <c r="CS132" s="27"/>
      <c r="CT132" s="44"/>
      <c r="CU132" s="27"/>
      <c r="CV132" s="44"/>
      <c r="CX132" s="44"/>
      <c r="CY132" s="6"/>
      <c r="CZ132" s="44"/>
      <c r="DB132" s="44"/>
      <c r="DC132" s="44"/>
      <c r="DD132" s="44"/>
      <c r="DE132" s="44"/>
      <c r="DF132" s="44"/>
      <c r="DG132" s="44"/>
      <c r="DH132" s="44"/>
      <c r="DI132" s="44"/>
      <c r="DJ132" s="27"/>
      <c r="DK132" s="44"/>
      <c r="DL132" s="44"/>
      <c r="DM132" s="44"/>
      <c r="DN132" s="27"/>
      <c r="DO132" s="44"/>
      <c r="DP132" s="44"/>
      <c r="DQ132" s="27"/>
      <c r="DR132" s="44"/>
      <c r="DS132" s="44"/>
      <c r="DT132" s="27"/>
      <c r="DU132" s="44"/>
      <c r="DV132" s="44"/>
      <c r="DW132" s="27"/>
      <c r="DX132" s="44"/>
      <c r="DY132" s="27"/>
      <c r="DZ132" s="44"/>
      <c r="EA132" s="27"/>
      <c r="EB132" s="44"/>
      <c r="EC132" s="27"/>
      <c r="ED132" s="44"/>
      <c r="EE132" s="27"/>
      <c r="EF132" s="44"/>
      <c r="EH132" s="44"/>
      <c r="EI132" s="6"/>
      <c r="EJ132" s="44"/>
      <c r="EL132" s="44"/>
      <c r="EM132" s="44"/>
      <c r="EN132" s="44"/>
    </row>
    <row r="133" spans="2:144">
      <c r="B133" s="44"/>
      <c r="C133" s="44"/>
      <c r="D133" s="44"/>
      <c r="E133" s="44"/>
      <c r="F133" s="27"/>
      <c r="G133" s="44"/>
      <c r="H133" s="44"/>
      <c r="I133" s="44"/>
      <c r="J133" s="27"/>
      <c r="K133" s="44"/>
      <c r="L133" s="44"/>
      <c r="M133" s="27"/>
      <c r="N133" s="44"/>
      <c r="O133" s="44"/>
      <c r="P133" s="27"/>
      <c r="Q133" s="44"/>
      <c r="R133" s="44"/>
      <c r="S133" s="27"/>
      <c r="T133" s="44"/>
      <c r="U133" s="27"/>
      <c r="V133" s="44"/>
      <c r="W133" s="27"/>
      <c r="X133" s="44"/>
      <c r="Y133" s="27"/>
      <c r="Z133" s="44"/>
      <c r="AA133" s="27"/>
      <c r="AB133" s="44"/>
      <c r="AD133" s="44"/>
      <c r="AE133" s="6"/>
      <c r="AF133" s="44"/>
      <c r="AH133" s="44"/>
      <c r="AI133" s="44"/>
      <c r="AJ133" s="44"/>
      <c r="AL133" s="44"/>
      <c r="AM133" s="44"/>
      <c r="AN133" s="44"/>
      <c r="AO133" s="44"/>
      <c r="AP133" s="27"/>
      <c r="AQ133" s="44"/>
      <c r="AR133" s="44"/>
      <c r="AS133" s="44"/>
      <c r="AT133" s="27"/>
      <c r="AU133" s="44"/>
      <c r="AV133" s="44"/>
      <c r="AW133" s="27"/>
      <c r="AX133" s="44"/>
      <c r="AY133" s="44"/>
      <c r="AZ133" s="27"/>
      <c r="BA133" s="44"/>
      <c r="BB133" s="44"/>
      <c r="BC133" s="27"/>
      <c r="BD133" s="44"/>
      <c r="BE133" s="27"/>
      <c r="BF133" s="44"/>
      <c r="BG133" s="27"/>
      <c r="BH133" s="44"/>
      <c r="BI133" s="27"/>
      <c r="BJ133" s="44"/>
      <c r="BK133" s="27"/>
      <c r="BL133" s="44"/>
      <c r="BN133" s="44"/>
      <c r="BO133" s="6"/>
      <c r="BP133" s="44"/>
      <c r="BR133" s="44"/>
      <c r="BS133" s="44"/>
      <c r="BT133" s="44"/>
      <c r="BU133" s="44"/>
      <c r="BV133" s="44"/>
      <c r="BW133" s="44"/>
      <c r="BX133" s="44"/>
      <c r="BY133" s="44"/>
      <c r="BZ133" s="27"/>
      <c r="CA133" s="44"/>
      <c r="CB133" s="44"/>
      <c r="CC133" s="44"/>
      <c r="CD133" s="27"/>
      <c r="CE133" s="44"/>
      <c r="CF133" s="44"/>
      <c r="CG133" s="27"/>
      <c r="CH133" s="44"/>
      <c r="CI133" s="44"/>
      <c r="CJ133" s="27"/>
      <c r="CK133" s="44"/>
      <c r="CL133" s="44"/>
      <c r="CM133" s="27"/>
      <c r="CN133" s="44"/>
      <c r="CO133" s="27"/>
      <c r="CP133" s="44"/>
      <c r="CQ133" s="27"/>
      <c r="CR133" s="44"/>
      <c r="CS133" s="27"/>
      <c r="CT133" s="44"/>
      <c r="CU133" s="27"/>
      <c r="CV133" s="44"/>
      <c r="CX133" s="44"/>
      <c r="CY133" s="6"/>
      <c r="CZ133" s="44"/>
      <c r="DB133" s="44"/>
      <c r="DC133" s="44"/>
      <c r="DD133" s="44"/>
      <c r="DE133" s="44"/>
      <c r="DF133" s="44"/>
      <c r="DG133" s="44"/>
      <c r="DH133" s="44"/>
      <c r="DI133" s="44"/>
      <c r="DJ133" s="27"/>
      <c r="DK133" s="44"/>
      <c r="DL133" s="44"/>
      <c r="DM133" s="44"/>
      <c r="DN133" s="27"/>
      <c r="DO133" s="44"/>
      <c r="DP133" s="44"/>
      <c r="DQ133" s="27"/>
      <c r="DR133" s="44"/>
      <c r="DS133" s="44"/>
      <c r="DT133" s="27"/>
      <c r="DU133" s="44"/>
      <c r="DV133" s="44"/>
      <c r="DW133" s="27"/>
      <c r="DX133" s="44"/>
      <c r="DY133" s="27"/>
      <c r="DZ133" s="44"/>
      <c r="EA133" s="27"/>
      <c r="EB133" s="44"/>
      <c r="EC133" s="27"/>
      <c r="ED133" s="44"/>
      <c r="EE133" s="27"/>
      <c r="EF133" s="44"/>
      <c r="EH133" s="44"/>
      <c r="EI133" s="6"/>
      <c r="EJ133" s="44"/>
      <c r="EL133" s="44"/>
      <c r="EM133" s="44"/>
      <c r="EN133" s="44"/>
    </row>
    <row r="134" spans="2:144">
      <c r="B134" s="44"/>
      <c r="C134" s="44"/>
      <c r="D134" s="44"/>
      <c r="E134" s="44"/>
      <c r="F134" s="27"/>
      <c r="G134" s="44"/>
      <c r="H134" s="44"/>
      <c r="I134" s="44"/>
      <c r="J134" s="27"/>
      <c r="K134" s="44"/>
      <c r="L134" s="44"/>
      <c r="M134" s="27"/>
      <c r="N134" s="44"/>
      <c r="O134" s="44"/>
      <c r="P134" s="27"/>
      <c r="Q134" s="44"/>
      <c r="R134" s="44"/>
      <c r="S134" s="27"/>
      <c r="T134" s="44"/>
      <c r="U134" s="27"/>
      <c r="V134" s="44"/>
      <c r="W134" s="27"/>
      <c r="X134" s="44"/>
      <c r="Y134" s="27"/>
      <c r="Z134" s="44"/>
      <c r="AA134" s="27"/>
      <c r="AB134" s="44"/>
      <c r="AD134" s="44"/>
      <c r="AE134" s="6"/>
      <c r="AF134" s="44"/>
      <c r="AH134" s="44"/>
      <c r="AI134" s="44"/>
      <c r="AJ134" s="44"/>
      <c r="AL134" s="44"/>
      <c r="AM134" s="44"/>
      <c r="AN134" s="44"/>
      <c r="AO134" s="44"/>
      <c r="AP134" s="27"/>
      <c r="AQ134" s="44"/>
      <c r="AR134" s="44"/>
      <c r="AS134" s="44"/>
      <c r="AT134" s="27"/>
      <c r="AU134" s="44"/>
      <c r="AV134" s="44"/>
      <c r="AW134" s="27"/>
      <c r="AX134" s="44"/>
      <c r="AY134" s="44"/>
      <c r="AZ134" s="27"/>
      <c r="BA134" s="44"/>
      <c r="BB134" s="44"/>
      <c r="BC134" s="27"/>
      <c r="BD134" s="44"/>
      <c r="BE134" s="27"/>
      <c r="BF134" s="44"/>
      <c r="BG134" s="27"/>
      <c r="BH134" s="44"/>
      <c r="BI134" s="27"/>
      <c r="BJ134" s="44"/>
      <c r="BK134" s="27"/>
      <c r="BL134" s="44"/>
      <c r="BN134" s="44"/>
      <c r="BO134" s="6"/>
      <c r="BP134" s="44"/>
      <c r="BR134" s="44"/>
      <c r="BS134" s="44"/>
      <c r="BT134" s="44"/>
      <c r="BU134" s="44"/>
      <c r="BV134" s="44"/>
      <c r="BW134" s="44"/>
      <c r="BX134" s="44"/>
      <c r="BY134" s="44"/>
      <c r="BZ134" s="27"/>
      <c r="CA134" s="44"/>
      <c r="CB134" s="44"/>
      <c r="CC134" s="44"/>
      <c r="CD134" s="27"/>
      <c r="CE134" s="44"/>
      <c r="CF134" s="44"/>
      <c r="CG134" s="27"/>
      <c r="CH134" s="44"/>
      <c r="CI134" s="44"/>
      <c r="CJ134" s="27"/>
      <c r="CK134" s="44"/>
      <c r="CL134" s="44"/>
      <c r="CM134" s="27"/>
      <c r="CN134" s="44"/>
      <c r="CO134" s="27"/>
      <c r="CP134" s="44"/>
      <c r="CQ134" s="27"/>
      <c r="CR134" s="44"/>
      <c r="CS134" s="27"/>
      <c r="CT134" s="44"/>
      <c r="CU134" s="27"/>
      <c r="CV134" s="44"/>
      <c r="CX134" s="44"/>
      <c r="CY134" s="6"/>
      <c r="CZ134" s="44"/>
      <c r="DB134" s="44"/>
      <c r="DC134" s="44"/>
      <c r="DD134" s="44"/>
      <c r="DE134" s="44"/>
      <c r="DF134" s="44"/>
      <c r="DG134" s="44"/>
      <c r="DH134" s="44"/>
      <c r="DI134" s="44"/>
      <c r="DJ134" s="27"/>
      <c r="DK134" s="44"/>
      <c r="DL134" s="44"/>
      <c r="DM134" s="44"/>
      <c r="DN134" s="27"/>
      <c r="DO134" s="44"/>
      <c r="DP134" s="44"/>
      <c r="DQ134" s="27"/>
      <c r="DR134" s="44"/>
      <c r="DS134" s="44"/>
      <c r="DT134" s="27"/>
      <c r="DU134" s="44"/>
      <c r="DV134" s="44"/>
      <c r="DW134" s="27"/>
      <c r="DX134" s="44"/>
      <c r="DY134" s="27"/>
      <c r="DZ134" s="44"/>
      <c r="EA134" s="27"/>
      <c r="EB134" s="44"/>
      <c r="EC134" s="27"/>
      <c r="ED134" s="44"/>
      <c r="EE134" s="27"/>
      <c r="EF134" s="44"/>
      <c r="EH134" s="44"/>
      <c r="EI134" s="6"/>
      <c r="EJ134" s="44"/>
      <c r="EL134" s="44"/>
      <c r="EM134" s="44"/>
      <c r="EN134" s="44"/>
    </row>
    <row r="135" spans="2:144">
      <c r="B135" s="44"/>
      <c r="C135" s="44"/>
      <c r="D135" s="44"/>
      <c r="E135" s="44"/>
      <c r="F135" s="27"/>
      <c r="G135" s="44"/>
      <c r="H135" s="44"/>
      <c r="I135" s="44"/>
      <c r="J135" s="27"/>
      <c r="K135" s="44"/>
      <c r="L135" s="44"/>
      <c r="M135" s="27"/>
      <c r="N135" s="44"/>
      <c r="O135" s="44"/>
      <c r="P135" s="27"/>
      <c r="Q135" s="44"/>
      <c r="R135" s="44"/>
      <c r="S135" s="27"/>
      <c r="T135" s="44"/>
      <c r="U135" s="27"/>
      <c r="V135" s="44"/>
      <c r="W135" s="27"/>
      <c r="X135" s="44"/>
      <c r="Y135" s="27"/>
      <c r="Z135" s="44"/>
      <c r="AA135" s="27"/>
      <c r="AB135" s="44"/>
      <c r="AD135" s="44"/>
      <c r="AE135" s="6"/>
      <c r="AF135" s="44"/>
      <c r="AH135" s="44"/>
      <c r="AI135" s="44"/>
      <c r="AJ135" s="44"/>
      <c r="AL135" s="44"/>
      <c r="AM135" s="44"/>
      <c r="AN135" s="44"/>
      <c r="AO135" s="44"/>
      <c r="AP135" s="27"/>
      <c r="AQ135" s="44"/>
      <c r="AR135" s="44"/>
      <c r="AS135" s="44"/>
      <c r="AT135" s="27"/>
      <c r="AU135" s="44"/>
      <c r="AV135" s="44"/>
      <c r="AW135" s="27"/>
      <c r="AX135" s="44"/>
      <c r="AY135" s="44"/>
      <c r="AZ135" s="27"/>
      <c r="BA135" s="44"/>
      <c r="BB135" s="44"/>
      <c r="BC135" s="27"/>
      <c r="BD135" s="44"/>
      <c r="BE135" s="27"/>
      <c r="BF135" s="44"/>
      <c r="BG135" s="27"/>
      <c r="BH135" s="44"/>
      <c r="BI135" s="27"/>
      <c r="BJ135" s="44"/>
      <c r="BK135" s="27"/>
      <c r="BL135" s="44"/>
      <c r="BN135" s="44"/>
      <c r="BO135" s="6"/>
      <c r="BP135" s="44"/>
      <c r="BR135" s="44"/>
      <c r="BS135" s="44"/>
      <c r="BT135" s="44"/>
      <c r="BU135" s="44"/>
      <c r="BV135" s="44"/>
      <c r="BW135" s="44"/>
      <c r="BX135" s="44"/>
      <c r="BY135" s="44"/>
      <c r="BZ135" s="27"/>
      <c r="CA135" s="44"/>
      <c r="CB135" s="44"/>
      <c r="CC135" s="44"/>
      <c r="CD135" s="27"/>
      <c r="CE135" s="44"/>
      <c r="CF135" s="44"/>
      <c r="CG135" s="27"/>
      <c r="CH135" s="44"/>
      <c r="CI135" s="44"/>
      <c r="CJ135" s="27"/>
      <c r="CK135" s="44"/>
      <c r="CL135" s="44"/>
      <c r="CM135" s="27"/>
      <c r="CN135" s="44"/>
      <c r="CO135" s="27"/>
      <c r="CP135" s="44"/>
      <c r="CQ135" s="27"/>
      <c r="CR135" s="44"/>
      <c r="CS135" s="27"/>
      <c r="CT135" s="44"/>
      <c r="CU135" s="27"/>
      <c r="CV135" s="44"/>
      <c r="CX135" s="44"/>
      <c r="CY135" s="6"/>
      <c r="CZ135" s="44"/>
      <c r="DB135" s="44"/>
      <c r="DC135" s="44"/>
      <c r="DD135" s="44"/>
      <c r="DE135" s="44"/>
      <c r="DF135" s="44"/>
      <c r="DG135" s="44"/>
      <c r="DH135" s="44"/>
      <c r="DI135" s="44"/>
      <c r="DJ135" s="27"/>
      <c r="DK135" s="44"/>
      <c r="DL135" s="44"/>
      <c r="DM135" s="44"/>
      <c r="DN135" s="27"/>
      <c r="DO135" s="44"/>
      <c r="DP135" s="44"/>
      <c r="DQ135" s="27"/>
      <c r="DR135" s="44"/>
      <c r="DS135" s="44"/>
      <c r="DT135" s="27"/>
      <c r="DU135" s="44"/>
      <c r="DV135" s="44"/>
      <c r="DW135" s="27"/>
      <c r="DX135" s="44"/>
      <c r="DY135" s="27"/>
      <c r="DZ135" s="44"/>
      <c r="EA135" s="27"/>
      <c r="EB135" s="44"/>
      <c r="EC135" s="27"/>
      <c r="ED135" s="44"/>
      <c r="EE135" s="27"/>
      <c r="EF135" s="44"/>
      <c r="EH135" s="44"/>
      <c r="EI135" s="6"/>
      <c r="EJ135" s="44"/>
      <c r="EL135" s="44"/>
      <c r="EM135" s="44"/>
      <c r="EN135" s="44"/>
    </row>
    <row r="136" spans="2:144">
      <c r="B136" s="44"/>
      <c r="C136" s="44"/>
      <c r="D136" s="44"/>
      <c r="E136" s="44"/>
      <c r="F136" s="27"/>
      <c r="G136" s="44"/>
      <c r="H136" s="44"/>
      <c r="I136" s="44"/>
      <c r="J136" s="27"/>
      <c r="K136" s="44"/>
      <c r="L136" s="44"/>
      <c r="M136" s="27"/>
      <c r="N136" s="44"/>
      <c r="O136" s="44"/>
      <c r="P136" s="27"/>
      <c r="Q136" s="44"/>
      <c r="R136" s="44"/>
      <c r="S136" s="27"/>
      <c r="T136" s="44"/>
      <c r="U136" s="27"/>
      <c r="V136" s="44"/>
      <c r="W136" s="27"/>
      <c r="X136" s="44"/>
      <c r="Y136" s="27"/>
      <c r="Z136" s="44"/>
      <c r="AA136" s="27"/>
      <c r="AB136" s="44"/>
      <c r="AD136" s="44"/>
      <c r="AE136" s="6"/>
      <c r="AF136" s="44"/>
      <c r="AH136" s="44"/>
      <c r="AI136" s="44"/>
      <c r="AJ136" s="44"/>
      <c r="AL136" s="44"/>
      <c r="AM136" s="44"/>
      <c r="AN136" s="44"/>
      <c r="AO136" s="44"/>
      <c r="AP136" s="27"/>
      <c r="AQ136" s="44"/>
      <c r="AR136" s="44"/>
      <c r="AS136" s="44"/>
      <c r="AT136" s="27"/>
      <c r="AU136" s="44"/>
      <c r="AV136" s="44"/>
      <c r="AW136" s="27"/>
      <c r="AX136" s="44"/>
      <c r="AY136" s="44"/>
      <c r="AZ136" s="27"/>
      <c r="BA136" s="44"/>
      <c r="BB136" s="44"/>
      <c r="BC136" s="27"/>
      <c r="BD136" s="44"/>
      <c r="BE136" s="27"/>
      <c r="BF136" s="44"/>
      <c r="BG136" s="27"/>
      <c r="BH136" s="44"/>
      <c r="BI136" s="27"/>
      <c r="BJ136" s="44"/>
      <c r="BK136" s="27"/>
      <c r="BL136" s="44"/>
      <c r="BN136" s="44"/>
      <c r="BO136" s="6"/>
      <c r="BP136" s="44"/>
      <c r="BR136" s="44"/>
      <c r="BS136" s="44"/>
      <c r="BT136" s="44"/>
      <c r="BU136" s="44"/>
      <c r="BV136" s="44"/>
      <c r="BW136" s="44"/>
      <c r="BX136" s="44"/>
      <c r="BY136" s="44"/>
      <c r="BZ136" s="27"/>
      <c r="CA136" s="44"/>
      <c r="CB136" s="44"/>
      <c r="CC136" s="44"/>
      <c r="CD136" s="27"/>
      <c r="CE136" s="44"/>
      <c r="CF136" s="44"/>
      <c r="CG136" s="27"/>
      <c r="CH136" s="44"/>
      <c r="CI136" s="44"/>
      <c r="CJ136" s="27"/>
      <c r="CK136" s="44"/>
      <c r="CL136" s="44"/>
      <c r="CM136" s="27"/>
      <c r="CN136" s="44"/>
      <c r="CO136" s="27"/>
      <c r="CP136" s="44"/>
      <c r="CQ136" s="27"/>
      <c r="CR136" s="44"/>
      <c r="CS136" s="27"/>
      <c r="CT136" s="44"/>
      <c r="CU136" s="27"/>
      <c r="CV136" s="44"/>
      <c r="CX136" s="44"/>
      <c r="CY136" s="6"/>
      <c r="CZ136" s="44"/>
      <c r="DB136" s="44"/>
      <c r="DC136" s="44"/>
      <c r="DD136" s="44"/>
      <c r="DE136" s="44"/>
      <c r="DF136" s="44"/>
      <c r="DG136" s="44"/>
      <c r="DH136" s="44"/>
      <c r="DI136" s="44"/>
      <c r="DJ136" s="27"/>
      <c r="DK136" s="44"/>
      <c r="DL136" s="44"/>
      <c r="DM136" s="44"/>
      <c r="DN136" s="27"/>
      <c r="DO136" s="44"/>
      <c r="DP136" s="44"/>
      <c r="DQ136" s="27"/>
      <c r="DR136" s="44"/>
      <c r="DS136" s="44"/>
      <c r="DT136" s="27"/>
      <c r="DU136" s="44"/>
      <c r="DV136" s="44"/>
      <c r="DW136" s="27"/>
      <c r="DX136" s="44"/>
      <c r="DY136" s="27"/>
      <c r="DZ136" s="44"/>
      <c r="EA136" s="27"/>
      <c r="EB136" s="44"/>
      <c r="EC136" s="27"/>
      <c r="ED136" s="44"/>
      <c r="EE136" s="27"/>
      <c r="EF136" s="44"/>
      <c r="EH136" s="44"/>
      <c r="EI136" s="6"/>
      <c r="EJ136" s="44"/>
      <c r="EL136" s="44"/>
      <c r="EM136" s="44"/>
      <c r="EN136" s="44"/>
    </row>
    <row r="137" spans="2:144">
      <c r="B137" s="44"/>
      <c r="C137" s="44"/>
      <c r="D137" s="44"/>
      <c r="E137" s="44"/>
      <c r="F137" s="27"/>
      <c r="G137" s="44"/>
      <c r="H137" s="44"/>
      <c r="I137" s="44"/>
      <c r="J137" s="27"/>
      <c r="K137" s="44"/>
      <c r="L137" s="44"/>
      <c r="M137" s="27"/>
      <c r="N137" s="44"/>
      <c r="O137" s="44"/>
      <c r="P137" s="27"/>
      <c r="Q137" s="44"/>
      <c r="R137" s="44"/>
      <c r="S137" s="27"/>
      <c r="T137" s="44"/>
      <c r="U137" s="27"/>
      <c r="V137" s="44"/>
      <c r="W137" s="27"/>
      <c r="X137" s="44"/>
      <c r="Y137" s="27"/>
      <c r="Z137" s="44"/>
      <c r="AA137" s="27"/>
      <c r="AB137" s="44"/>
      <c r="AD137" s="44"/>
      <c r="AE137" s="6"/>
      <c r="AF137" s="44"/>
      <c r="AH137" s="44"/>
      <c r="AI137" s="44"/>
      <c r="AJ137" s="44"/>
      <c r="AL137" s="44"/>
      <c r="AM137" s="44"/>
      <c r="AN137" s="44"/>
      <c r="AO137" s="44"/>
      <c r="AP137" s="27"/>
      <c r="AQ137" s="44"/>
      <c r="AR137" s="44"/>
      <c r="AS137" s="44"/>
      <c r="AT137" s="27"/>
      <c r="AU137" s="44"/>
      <c r="AV137" s="44"/>
      <c r="AW137" s="27"/>
      <c r="AX137" s="44"/>
      <c r="AY137" s="44"/>
      <c r="AZ137" s="27"/>
      <c r="BA137" s="44"/>
      <c r="BB137" s="44"/>
      <c r="BC137" s="27"/>
      <c r="BD137" s="44"/>
      <c r="BE137" s="27"/>
      <c r="BF137" s="44"/>
      <c r="BG137" s="27"/>
      <c r="BH137" s="44"/>
      <c r="BI137" s="27"/>
      <c r="BJ137" s="44"/>
      <c r="BK137" s="27"/>
      <c r="BL137" s="44"/>
      <c r="BN137" s="44"/>
      <c r="BO137" s="6"/>
      <c r="BP137" s="44"/>
      <c r="BR137" s="44"/>
      <c r="BS137" s="44"/>
      <c r="BT137" s="44"/>
      <c r="BU137" s="44"/>
      <c r="BV137" s="44"/>
      <c r="BW137" s="44"/>
      <c r="BX137" s="44"/>
      <c r="BY137" s="44"/>
      <c r="BZ137" s="27"/>
      <c r="CA137" s="44"/>
      <c r="CB137" s="44"/>
      <c r="CC137" s="44"/>
      <c r="CD137" s="27"/>
      <c r="CE137" s="44"/>
      <c r="CF137" s="44"/>
      <c r="CG137" s="27"/>
      <c r="CH137" s="44"/>
      <c r="CI137" s="44"/>
      <c r="CJ137" s="27"/>
      <c r="CK137" s="44"/>
      <c r="CL137" s="44"/>
      <c r="CM137" s="27"/>
      <c r="CN137" s="44"/>
      <c r="CO137" s="27"/>
      <c r="CP137" s="44"/>
      <c r="CQ137" s="27"/>
      <c r="CR137" s="44"/>
      <c r="CS137" s="27"/>
      <c r="CT137" s="44"/>
      <c r="CU137" s="27"/>
      <c r="CV137" s="44"/>
      <c r="CX137" s="44"/>
      <c r="CY137" s="6"/>
      <c r="CZ137" s="44"/>
      <c r="DB137" s="44"/>
      <c r="DC137" s="44"/>
      <c r="DD137" s="44"/>
      <c r="DE137" s="44"/>
      <c r="DF137" s="44"/>
      <c r="DG137" s="44"/>
      <c r="DH137" s="44"/>
      <c r="DI137" s="44"/>
      <c r="DJ137" s="27"/>
      <c r="DK137" s="44"/>
      <c r="DL137" s="44"/>
      <c r="DM137" s="44"/>
      <c r="DN137" s="27"/>
      <c r="DO137" s="44"/>
      <c r="DP137" s="44"/>
      <c r="DQ137" s="27"/>
      <c r="DR137" s="44"/>
      <c r="DS137" s="44"/>
      <c r="DT137" s="27"/>
      <c r="DU137" s="44"/>
      <c r="DV137" s="44"/>
      <c r="DW137" s="27"/>
      <c r="DX137" s="44"/>
      <c r="DY137" s="27"/>
      <c r="DZ137" s="44"/>
      <c r="EA137" s="27"/>
      <c r="EB137" s="44"/>
      <c r="EC137" s="27"/>
      <c r="ED137" s="44"/>
      <c r="EE137" s="27"/>
      <c r="EF137" s="44"/>
      <c r="EH137" s="44"/>
      <c r="EI137" s="6"/>
      <c r="EJ137" s="44"/>
      <c r="EL137" s="44"/>
      <c r="EM137" s="44"/>
      <c r="EN137" s="44"/>
    </row>
    <row r="138" spans="2:144">
      <c r="B138" s="44"/>
      <c r="C138" s="44"/>
      <c r="D138" s="44"/>
      <c r="E138" s="44"/>
      <c r="F138" s="27"/>
      <c r="G138" s="44"/>
      <c r="H138" s="44"/>
      <c r="I138" s="44"/>
      <c r="J138" s="27"/>
      <c r="K138" s="44"/>
      <c r="L138" s="44"/>
      <c r="M138" s="27"/>
      <c r="N138" s="44"/>
      <c r="O138" s="44"/>
      <c r="P138" s="27"/>
      <c r="Q138" s="44"/>
      <c r="R138" s="44"/>
      <c r="S138" s="27"/>
      <c r="T138" s="44"/>
      <c r="U138" s="27"/>
      <c r="V138" s="44"/>
      <c r="W138" s="27"/>
      <c r="X138" s="44"/>
      <c r="Y138" s="27"/>
      <c r="Z138" s="44"/>
      <c r="AA138" s="27"/>
      <c r="AB138" s="44"/>
      <c r="AD138" s="44"/>
      <c r="AE138" s="6"/>
      <c r="AF138" s="44"/>
      <c r="AH138" s="44"/>
      <c r="AI138" s="44"/>
      <c r="AJ138" s="44"/>
      <c r="AL138" s="44"/>
      <c r="AM138" s="44"/>
      <c r="AN138" s="44"/>
      <c r="AO138" s="44"/>
      <c r="AP138" s="27"/>
      <c r="AQ138" s="44"/>
      <c r="AR138" s="44"/>
      <c r="AS138" s="44"/>
      <c r="AT138" s="27"/>
      <c r="AU138" s="44"/>
      <c r="AV138" s="44"/>
      <c r="AW138" s="27"/>
      <c r="AX138" s="44"/>
      <c r="AY138" s="44"/>
      <c r="AZ138" s="27"/>
      <c r="BA138" s="44"/>
      <c r="BB138" s="44"/>
      <c r="BC138" s="27"/>
      <c r="BD138" s="44"/>
      <c r="BE138" s="27"/>
      <c r="BF138" s="44"/>
      <c r="BG138" s="27"/>
      <c r="BH138" s="44"/>
      <c r="BI138" s="27"/>
      <c r="BJ138" s="44"/>
      <c r="BK138" s="27"/>
      <c r="BL138" s="44"/>
      <c r="BN138" s="44"/>
      <c r="BO138" s="6"/>
      <c r="BP138" s="44"/>
      <c r="BR138" s="44"/>
      <c r="BS138" s="44"/>
      <c r="BT138" s="44"/>
      <c r="BU138" s="44"/>
      <c r="BV138" s="44"/>
      <c r="BW138" s="44"/>
      <c r="BX138" s="44"/>
      <c r="BY138" s="44"/>
      <c r="BZ138" s="27"/>
      <c r="CA138" s="44"/>
      <c r="CB138" s="44"/>
      <c r="CC138" s="44"/>
      <c r="CD138" s="27"/>
      <c r="CE138" s="44"/>
      <c r="CF138" s="44"/>
      <c r="CG138" s="27"/>
      <c r="CH138" s="44"/>
      <c r="CI138" s="44"/>
      <c r="CJ138" s="27"/>
      <c r="CK138" s="44"/>
      <c r="CL138" s="44"/>
      <c r="CM138" s="27"/>
      <c r="CN138" s="44"/>
      <c r="CO138" s="27"/>
      <c r="CP138" s="44"/>
      <c r="CQ138" s="27"/>
      <c r="CR138" s="44"/>
      <c r="CS138" s="27"/>
      <c r="CT138" s="44"/>
      <c r="CU138" s="27"/>
      <c r="CV138" s="44"/>
      <c r="CX138" s="44"/>
      <c r="CY138" s="6"/>
      <c r="CZ138" s="44"/>
      <c r="DB138" s="44"/>
      <c r="DC138" s="44"/>
      <c r="DD138" s="44"/>
      <c r="DE138" s="44"/>
      <c r="DF138" s="44"/>
      <c r="DG138" s="44"/>
      <c r="DH138" s="44"/>
      <c r="DI138" s="44"/>
      <c r="DJ138" s="27"/>
      <c r="DK138" s="44"/>
      <c r="DL138" s="44"/>
      <c r="DM138" s="44"/>
      <c r="DN138" s="27"/>
      <c r="DO138" s="44"/>
      <c r="DP138" s="44"/>
      <c r="DQ138" s="27"/>
      <c r="DR138" s="44"/>
      <c r="DS138" s="44"/>
      <c r="DT138" s="27"/>
      <c r="DU138" s="44"/>
      <c r="DV138" s="44"/>
      <c r="DW138" s="27"/>
      <c r="DX138" s="44"/>
      <c r="DY138" s="27"/>
      <c r="DZ138" s="44"/>
      <c r="EA138" s="27"/>
      <c r="EB138" s="44"/>
      <c r="EC138" s="27"/>
      <c r="ED138" s="44"/>
      <c r="EE138" s="27"/>
      <c r="EF138" s="44"/>
      <c r="EH138" s="44"/>
      <c r="EI138" s="6"/>
      <c r="EJ138" s="44"/>
      <c r="EL138" s="44"/>
      <c r="EM138" s="44"/>
      <c r="EN138" s="44"/>
    </row>
    <row r="139" spans="2:144">
      <c r="B139" s="44"/>
      <c r="C139" s="44"/>
      <c r="D139" s="44"/>
      <c r="E139" s="44"/>
      <c r="F139" s="27"/>
      <c r="G139" s="44"/>
      <c r="H139" s="44"/>
      <c r="I139" s="44"/>
      <c r="J139" s="27"/>
      <c r="K139" s="44"/>
      <c r="L139" s="44"/>
      <c r="M139" s="27"/>
      <c r="N139" s="44"/>
      <c r="O139" s="44"/>
      <c r="P139" s="27"/>
      <c r="Q139" s="44"/>
      <c r="R139" s="44"/>
      <c r="S139" s="27"/>
      <c r="T139" s="44"/>
      <c r="U139" s="27"/>
      <c r="V139" s="44"/>
      <c r="W139" s="27"/>
      <c r="X139" s="44"/>
      <c r="Y139" s="27"/>
      <c r="Z139" s="44"/>
      <c r="AA139" s="27"/>
      <c r="AB139" s="44"/>
      <c r="AD139" s="44"/>
      <c r="AE139" s="6"/>
      <c r="AF139" s="44"/>
      <c r="AH139" s="44"/>
      <c r="AI139" s="44"/>
      <c r="AJ139" s="44"/>
      <c r="AL139" s="44"/>
      <c r="AM139" s="44"/>
      <c r="AN139" s="44"/>
      <c r="AO139" s="44"/>
      <c r="AP139" s="27"/>
      <c r="AQ139" s="44"/>
      <c r="AR139" s="44"/>
      <c r="AS139" s="44"/>
      <c r="AT139" s="27"/>
      <c r="AU139" s="44"/>
      <c r="AV139" s="44"/>
      <c r="AW139" s="27"/>
      <c r="AX139" s="44"/>
      <c r="AY139" s="44"/>
      <c r="AZ139" s="27"/>
      <c r="BA139" s="44"/>
      <c r="BB139" s="44"/>
      <c r="BC139" s="27"/>
      <c r="BD139" s="44"/>
      <c r="BE139" s="27"/>
      <c r="BF139" s="44"/>
      <c r="BG139" s="27"/>
      <c r="BH139" s="44"/>
      <c r="BI139" s="27"/>
      <c r="BJ139" s="44"/>
      <c r="BK139" s="27"/>
      <c r="BL139" s="44"/>
      <c r="BN139" s="44"/>
      <c r="BO139" s="6"/>
      <c r="BP139" s="44"/>
      <c r="BR139" s="44"/>
      <c r="BS139" s="44"/>
      <c r="BT139" s="44"/>
      <c r="BU139" s="44"/>
      <c r="BV139" s="44"/>
      <c r="BW139" s="44"/>
      <c r="BX139" s="44"/>
      <c r="BY139" s="44"/>
      <c r="BZ139" s="27"/>
      <c r="CA139" s="44"/>
      <c r="CB139" s="44"/>
      <c r="CC139" s="44"/>
      <c r="CD139" s="27"/>
      <c r="CE139" s="44"/>
      <c r="CF139" s="44"/>
      <c r="CG139" s="27"/>
      <c r="CH139" s="44"/>
      <c r="CI139" s="44"/>
      <c r="CJ139" s="27"/>
      <c r="CK139" s="44"/>
      <c r="CL139" s="44"/>
      <c r="CM139" s="27"/>
      <c r="CN139" s="44"/>
      <c r="CO139" s="27"/>
      <c r="CP139" s="44"/>
      <c r="CQ139" s="27"/>
      <c r="CR139" s="44"/>
      <c r="CS139" s="27"/>
      <c r="CT139" s="44"/>
      <c r="CU139" s="27"/>
      <c r="CV139" s="44"/>
      <c r="CX139" s="44"/>
      <c r="CY139" s="6"/>
      <c r="CZ139" s="44"/>
      <c r="DB139" s="44"/>
      <c r="DC139" s="44"/>
      <c r="DD139" s="44"/>
      <c r="DE139" s="44"/>
      <c r="DF139" s="44"/>
      <c r="DG139" s="44"/>
      <c r="DH139" s="44"/>
      <c r="DI139" s="44"/>
      <c r="DJ139" s="27"/>
      <c r="DK139" s="44"/>
      <c r="DL139" s="44"/>
      <c r="DM139" s="44"/>
      <c r="DN139" s="27"/>
      <c r="DO139" s="44"/>
      <c r="DP139" s="44"/>
      <c r="DQ139" s="27"/>
      <c r="DR139" s="44"/>
      <c r="DS139" s="44"/>
      <c r="DT139" s="27"/>
      <c r="DU139" s="44"/>
      <c r="DV139" s="44"/>
      <c r="DW139" s="27"/>
      <c r="DX139" s="44"/>
      <c r="DY139" s="27"/>
      <c r="DZ139" s="44"/>
      <c r="EA139" s="27"/>
      <c r="EB139" s="44"/>
      <c r="EC139" s="27"/>
      <c r="ED139" s="44"/>
      <c r="EE139" s="27"/>
      <c r="EF139" s="44"/>
      <c r="EH139" s="44"/>
      <c r="EI139" s="6"/>
      <c r="EJ139" s="44"/>
      <c r="EL139" s="44"/>
      <c r="EM139" s="44"/>
      <c r="EN139" s="44"/>
    </row>
    <row r="140" spans="2:144">
      <c r="B140" s="44"/>
      <c r="C140" s="44"/>
      <c r="D140" s="44"/>
      <c r="E140" s="44"/>
      <c r="F140" s="27"/>
      <c r="G140" s="44"/>
      <c r="H140" s="44"/>
      <c r="I140" s="44"/>
      <c r="J140" s="27"/>
      <c r="K140" s="44"/>
      <c r="L140" s="44"/>
      <c r="M140" s="27"/>
      <c r="N140" s="44"/>
      <c r="O140" s="44"/>
      <c r="P140" s="27"/>
      <c r="Q140" s="44"/>
      <c r="R140" s="44"/>
      <c r="S140" s="27"/>
      <c r="T140" s="44"/>
      <c r="U140" s="27"/>
      <c r="V140" s="44"/>
      <c r="W140" s="27"/>
      <c r="X140" s="44"/>
      <c r="Y140" s="27"/>
      <c r="Z140" s="44"/>
      <c r="AA140" s="27"/>
      <c r="AB140" s="44"/>
      <c r="AD140" s="44"/>
      <c r="AE140" s="6"/>
      <c r="AF140" s="44"/>
      <c r="AH140" s="44"/>
      <c r="AI140" s="44"/>
      <c r="AJ140" s="44"/>
      <c r="AL140" s="44"/>
      <c r="AM140" s="44"/>
      <c r="AN140" s="44"/>
      <c r="AO140" s="44"/>
      <c r="AP140" s="27"/>
      <c r="AQ140" s="44"/>
      <c r="AR140" s="44"/>
      <c r="AS140" s="44"/>
      <c r="AT140" s="27"/>
      <c r="AU140" s="44"/>
      <c r="AV140" s="44"/>
      <c r="AW140" s="27"/>
      <c r="AX140" s="44"/>
      <c r="AY140" s="44"/>
      <c r="AZ140" s="27"/>
      <c r="BA140" s="44"/>
      <c r="BB140" s="44"/>
      <c r="BC140" s="27"/>
      <c r="BD140" s="44"/>
      <c r="BE140" s="27"/>
      <c r="BF140" s="44"/>
      <c r="BG140" s="27"/>
      <c r="BH140" s="44"/>
      <c r="BI140" s="27"/>
      <c r="BJ140" s="44"/>
      <c r="BK140" s="27"/>
      <c r="BL140" s="44"/>
      <c r="BN140" s="44"/>
      <c r="BO140" s="6"/>
      <c r="BP140" s="44"/>
      <c r="BR140" s="44"/>
      <c r="BS140" s="44"/>
      <c r="BT140" s="44"/>
      <c r="BU140" s="44"/>
      <c r="BV140" s="44"/>
      <c r="BW140" s="44"/>
      <c r="BX140" s="44"/>
      <c r="BY140" s="44"/>
      <c r="BZ140" s="27"/>
      <c r="CA140" s="44"/>
      <c r="CB140" s="44"/>
      <c r="CC140" s="44"/>
      <c r="CD140" s="27"/>
      <c r="CE140" s="44"/>
      <c r="CF140" s="44"/>
      <c r="CG140" s="27"/>
      <c r="CH140" s="44"/>
      <c r="CI140" s="44"/>
      <c r="CJ140" s="27"/>
      <c r="CK140" s="44"/>
      <c r="CL140" s="44"/>
      <c r="CM140" s="27"/>
      <c r="CN140" s="44"/>
      <c r="CO140" s="27"/>
      <c r="CP140" s="44"/>
      <c r="CQ140" s="27"/>
      <c r="CR140" s="44"/>
      <c r="CS140" s="27"/>
      <c r="CT140" s="44"/>
      <c r="CU140" s="27"/>
      <c r="CV140" s="44"/>
      <c r="CX140" s="44"/>
      <c r="CY140" s="6"/>
      <c r="CZ140" s="44"/>
      <c r="DB140" s="44"/>
      <c r="DC140" s="44"/>
      <c r="DD140" s="44"/>
      <c r="DE140" s="44"/>
      <c r="DF140" s="44"/>
      <c r="DG140" s="44"/>
      <c r="DH140" s="44"/>
      <c r="DI140" s="44"/>
      <c r="DJ140" s="27"/>
      <c r="DK140" s="44"/>
      <c r="DL140" s="44"/>
      <c r="DM140" s="44"/>
      <c r="DN140" s="27"/>
      <c r="DO140" s="44"/>
      <c r="DP140" s="44"/>
      <c r="DQ140" s="27"/>
      <c r="DR140" s="44"/>
      <c r="DS140" s="44"/>
      <c r="DT140" s="27"/>
      <c r="DU140" s="44"/>
      <c r="DV140" s="44"/>
      <c r="DW140" s="27"/>
      <c r="DX140" s="44"/>
      <c r="DY140" s="27"/>
      <c r="DZ140" s="44"/>
      <c r="EA140" s="27"/>
      <c r="EB140" s="44"/>
      <c r="EC140" s="27"/>
      <c r="ED140" s="44"/>
      <c r="EE140" s="27"/>
      <c r="EF140" s="44"/>
      <c r="EH140" s="44"/>
      <c r="EI140" s="6"/>
      <c r="EJ140" s="44"/>
      <c r="EL140" s="44"/>
      <c r="EM140" s="44"/>
      <c r="EN140" s="44"/>
    </row>
    <row r="141" spans="2:144">
      <c r="B141" s="44"/>
      <c r="C141" s="44"/>
      <c r="D141" s="44"/>
      <c r="E141" s="44"/>
      <c r="F141" s="27"/>
      <c r="G141" s="44"/>
      <c r="H141" s="44"/>
      <c r="I141" s="44"/>
      <c r="J141" s="27"/>
      <c r="K141" s="44"/>
      <c r="L141" s="44"/>
      <c r="M141" s="27"/>
      <c r="N141" s="44"/>
      <c r="O141" s="44"/>
      <c r="P141" s="27"/>
      <c r="Q141" s="44"/>
      <c r="R141" s="44"/>
      <c r="S141" s="27"/>
      <c r="T141" s="44"/>
      <c r="U141" s="27"/>
      <c r="V141" s="44"/>
      <c r="W141" s="27"/>
      <c r="X141" s="44"/>
      <c r="Y141" s="27"/>
      <c r="Z141" s="44"/>
      <c r="AA141" s="27"/>
      <c r="AB141" s="44"/>
      <c r="AD141" s="44"/>
      <c r="AE141" s="6"/>
      <c r="AF141" s="44"/>
      <c r="AH141" s="44"/>
      <c r="AI141" s="44"/>
      <c r="AJ141" s="44"/>
      <c r="AL141" s="44"/>
      <c r="AM141" s="44"/>
      <c r="AN141" s="44"/>
      <c r="AO141" s="44"/>
      <c r="AP141" s="27"/>
      <c r="AQ141" s="44"/>
      <c r="AR141" s="44"/>
      <c r="AS141" s="44"/>
      <c r="AT141" s="27"/>
      <c r="AU141" s="44"/>
      <c r="AV141" s="44"/>
      <c r="AW141" s="27"/>
      <c r="AX141" s="44"/>
      <c r="AY141" s="44"/>
      <c r="AZ141" s="27"/>
      <c r="BA141" s="44"/>
      <c r="BB141" s="44"/>
      <c r="BC141" s="27"/>
      <c r="BD141" s="44"/>
      <c r="BE141" s="27"/>
      <c r="BF141" s="44"/>
      <c r="BG141" s="27"/>
      <c r="BH141" s="44"/>
      <c r="BI141" s="27"/>
      <c r="BJ141" s="44"/>
      <c r="BK141" s="27"/>
      <c r="BL141" s="44"/>
      <c r="BN141" s="44"/>
      <c r="BO141" s="6"/>
      <c r="BP141" s="44"/>
      <c r="BR141" s="44"/>
      <c r="BS141" s="44"/>
      <c r="BT141" s="44"/>
      <c r="BU141" s="44"/>
      <c r="BV141" s="44"/>
      <c r="BW141" s="44"/>
      <c r="BX141" s="44"/>
      <c r="BY141" s="44"/>
      <c r="BZ141" s="27"/>
      <c r="CA141" s="44"/>
      <c r="CB141" s="44"/>
      <c r="CC141" s="44"/>
      <c r="CD141" s="27"/>
      <c r="CE141" s="44"/>
      <c r="CF141" s="44"/>
      <c r="CG141" s="27"/>
      <c r="CH141" s="44"/>
      <c r="CI141" s="44"/>
      <c r="CJ141" s="27"/>
      <c r="CK141" s="44"/>
      <c r="CL141" s="44"/>
      <c r="CM141" s="27"/>
      <c r="CN141" s="44"/>
      <c r="CO141" s="27"/>
      <c r="CP141" s="44"/>
      <c r="CQ141" s="27"/>
      <c r="CR141" s="44"/>
      <c r="CS141" s="27"/>
      <c r="CT141" s="44"/>
      <c r="CU141" s="27"/>
      <c r="CV141" s="44"/>
      <c r="CX141" s="44"/>
      <c r="CY141" s="6"/>
      <c r="CZ141" s="44"/>
      <c r="DB141" s="44"/>
      <c r="DC141" s="44"/>
      <c r="DD141" s="44"/>
      <c r="DE141" s="44"/>
      <c r="DF141" s="44"/>
      <c r="DG141" s="44"/>
      <c r="DH141" s="44"/>
      <c r="DI141" s="44"/>
      <c r="DJ141" s="27"/>
      <c r="DK141" s="44"/>
      <c r="DL141" s="44"/>
      <c r="DM141" s="44"/>
      <c r="DN141" s="27"/>
      <c r="DO141" s="44"/>
      <c r="DP141" s="44"/>
      <c r="DQ141" s="27"/>
      <c r="DR141" s="44"/>
      <c r="DS141" s="44"/>
      <c r="DT141" s="27"/>
      <c r="DU141" s="44"/>
      <c r="DV141" s="44"/>
      <c r="DW141" s="27"/>
      <c r="DX141" s="44"/>
      <c r="DY141" s="27"/>
      <c r="DZ141" s="44"/>
      <c r="EA141" s="27"/>
      <c r="EB141" s="44"/>
      <c r="EC141" s="27"/>
      <c r="ED141" s="44"/>
      <c r="EE141" s="27"/>
      <c r="EF141" s="44"/>
      <c r="EH141" s="44"/>
      <c r="EI141" s="6"/>
      <c r="EJ141" s="44"/>
      <c r="EL141" s="44"/>
      <c r="EM141" s="44"/>
      <c r="EN141" s="44"/>
    </row>
    <row r="142" spans="2:144">
      <c r="B142" s="44"/>
      <c r="C142" s="44"/>
      <c r="D142" s="44"/>
      <c r="E142" s="44"/>
      <c r="F142" s="27"/>
      <c r="G142" s="44"/>
      <c r="H142" s="44"/>
      <c r="I142" s="44"/>
      <c r="J142" s="27"/>
      <c r="K142" s="44"/>
      <c r="L142" s="44"/>
      <c r="M142" s="27"/>
      <c r="N142" s="44"/>
      <c r="O142" s="44"/>
      <c r="P142" s="27"/>
      <c r="Q142" s="44"/>
      <c r="R142" s="44"/>
      <c r="S142" s="27"/>
      <c r="T142" s="44"/>
      <c r="U142" s="27"/>
      <c r="V142" s="44"/>
      <c r="W142" s="27"/>
      <c r="X142" s="44"/>
      <c r="Y142" s="27"/>
      <c r="Z142" s="44"/>
      <c r="AA142" s="27"/>
      <c r="AB142" s="44"/>
      <c r="AD142" s="44"/>
      <c r="AE142" s="6"/>
      <c r="AF142" s="44"/>
      <c r="AH142" s="44"/>
      <c r="AI142" s="44"/>
      <c r="AJ142" s="44"/>
      <c r="AL142" s="44"/>
      <c r="AM142" s="44"/>
      <c r="AN142" s="44"/>
      <c r="AO142" s="44"/>
      <c r="AP142" s="27"/>
      <c r="AQ142" s="44"/>
      <c r="AR142" s="44"/>
      <c r="AS142" s="44"/>
      <c r="AT142" s="27"/>
      <c r="AU142" s="44"/>
      <c r="AV142" s="44"/>
      <c r="AW142" s="27"/>
      <c r="AX142" s="44"/>
      <c r="AY142" s="44"/>
      <c r="AZ142" s="27"/>
      <c r="BA142" s="44"/>
      <c r="BB142" s="44"/>
      <c r="BC142" s="27"/>
      <c r="BD142" s="44"/>
      <c r="BE142" s="27"/>
      <c r="BF142" s="44"/>
      <c r="BG142" s="27"/>
      <c r="BH142" s="44"/>
      <c r="BI142" s="27"/>
      <c r="BJ142" s="44"/>
      <c r="BK142" s="27"/>
      <c r="BL142" s="44"/>
      <c r="BN142" s="44"/>
      <c r="BO142" s="6"/>
      <c r="BP142" s="44"/>
      <c r="BR142" s="44"/>
      <c r="BS142" s="44"/>
      <c r="BT142" s="44"/>
      <c r="BU142" s="44"/>
      <c r="BV142" s="44"/>
      <c r="BW142" s="44"/>
      <c r="BX142" s="44"/>
      <c r="BY142" s="44"/>
      <c r="BZ142" s="27"/>
      <c r="CA142" s="44"/>
      <c r="CB142" s="44"/>
      <c r="CC142" s="44"/>
      <c r="CD142" s="27"/>
      <c r="CE142" s="44"/>
      <c r="CF142" s="44"/>
      <c r="CG142" s="27"/>
      <c r="CH142" s="44"/>
      <c r="CI142" s="44"/>
      <c r="CJ142" s="27"/>
      <c r="CK142" s="44"/>
      <c r="CL142" s="44"/>
      <c r="CM142" s="27"/>
      <c r="CN142" s="44"/>
      <c r="CO142" s="27"/>
      <c r="CP142" s="44"/>
      <c r="CQ142" s="27"/>
      <c r="CR142" s="44"/>
      <c r="CS142" s="27"/>
      <c r="CT142" s="44"/>
      <c r="CU142" s="27"/>
      <c r="CV142" s="44"/>
      <c r="CX142" s="44"/>
      <c r="CY142" s="6"/>
      <c r="CZ142" s="44"/>
      <c r="DB142" s="44"/>
      <c r="DC142" s="44"/>
      <c r="DD142" s="44"/>
      <c r="DE142" s="44"/>
      <c r="DF142" s="44"/>
      <c r="DG142" s="44"/>
      <c r="DH142" s="44"/>
      <c r="DI142" s="44"/>
      <c r="DJ142" s="27"/>
      <c r="DK142" s="44"/>
      <c r="DL142" s="44"/>
      <c r="DM142" s="44"/>
      <c r="DN142" s="27"/>
      <c r="DO142" s="44"/>
      <c r="DP142" s="44"/>
      <c r="DQ142" s="27"/>
      <c r="DR142" s="44"/>
      <c r="DS142" s="44"/>
      <c r="DT142" s="27"/>
      <c r="DU142" s="44"/>
      <c r="DV142" s="44"/>
      <c r="DW142" s="27"/>
      <c r="DX142" s="44"/>
      <c r="DY142" s="27"/>
      <c r="DZ142" s="44"/>
      <c r="EA142" s="27"/>
      <c r="EB142" s="44"/>
      <c r="EC142" s="27"/>
      <c r="ED142" s="44"/>
      <c r="EE142" s="27"/>
      <c r="EF142" s="44"/>
      <c r="EH142" s="44"/>
      <c r="EI142" s="6"/>
      <c r="EJ142" s="44"/>
      <c r="EL142" s="44"/>
      <c r="EM142" s="44"/>
      <c r="EN142" s="44"/>
    </row>
    <row r="143" spans="2:144">
      <c r="B143" s="44"/>
      <c r="C143" s="44"/>
      <c r="D143" s="44"/>
      <c r="E143" s="44"/>
      <c r="F143" s="27"/>
      <c r="G143" s="44"/>
      <c r="H143" s="44"/>
      <c r="I143" s="44"/>
      <c r="J143" s="27"/>
      <c r="K143" s="44"/>
      <c r="L143" s="44"/>
      <c r="M143" s="27"/>
      <c r="N143" s="44"/>
      <c r="O143" s="44"/>
      <c r="P143" s="27"/>
      <c r="Q143" s="44"/>
      <c r="R143" s="44"/>
      <c r="S143" s="27"/>
      <c r="T143" s="44"/>
      <c r="U143" s="27"/>
      <c r="V143" s="44"/>
      <c r="W143" s="27"/>
      <c r="X143" s="44"/>
      <c r="Y143" s="27"/>
      <c r="Z143" s="44"/>
      <c r="AA143" s="27"/>
      <c r="AB143" s="44"/>
      <c r="AD143" s="44"/>
      <c r="AE143" s="6"/>
      <c r="AF143" s="44"/>
      <c r="AH143" s="44"/>
      <c r="AI143" s="44"/>
      <c r="AJ143" s="44"/>
      <c r="AL143" s="44"/>
      <c r="AM143" s="44"/>
      <c r="AN143" s="44"/>
      <c r="AO143" s="44"/>
      <c r="AP143" s="27"/>
      <c r="AQ143" s="44"/>
      <c r="AR143" s="44"/>
      <c r="AS143" s="44"/>
      <c r="AT143" s="27"/>
      <c r="AU143" s="44"/>
      <c r="AV143" s="44"/>
      <c r="AW143" s="27"/>
      <c r="AX143" s="44"/>
      <c r="AY143" s="44"/>
      <c r="AZ143" s="27"/>
      <c r="BA143" s="44"/>
      <c r="BB143" s="44"/>
      <c r="BC143" s="27"/>
      <c r="BD143" s="44"/>
      <c r="BE143" s="27"/>
      <c r="BF143" s="44"/>
      <c r="BG143" s="27"/>
      <c r="BH143" s="44"/>
      <c r="BI143" s="27"/>
      <c r="BJ143" s="44"/>
      <c r="BK143" s="27"/>
      <c r="BL143" s="44"/>
      <c r="BN143" s="44"/>
      <c r="BO143" s="6"/>
      <c r="BP143" s="44"/>
      <c r="BR143" s="44"/>
      <c r="BS143" s="44"/>
      <c r="BT143" s="44"/>
      <c r="BU143" s="44"/>
      <c r="BV143" s="44"/>
      <c r="BW143" s="44"/>
      <c r="BX143" s="44"/>
      <c r="BY143" s="44"/>
      <c r="BZ143" s="27"/>
      <c r="CA143" s="44"/>
      <c r="CB143" s="44"/>
      <c r="CC143" s="44"/>
      <c r="CD143" s="27"/>
      <c r="CE143" s="44"/>
      <c r="CF143" s="44"/>
      <c r="CG143" s="27"/>
      <c r="CH143" s="44"/>
      <c r="CI143" s="44"/>
      <c r="CJ143" s="27"/>
      <c r="CK143" s="44"/>
      <c r="CL143" s="44"/>
      <c r="CM143" s="27"/>
      <c r="CN143" s="44"/>
      <c r="CO143" s="27"/>
      <c r="CP143" s="44"/>
      <c r="CQ143" s="27"/>
      <c r="CR143" s="44"/>
      <c r="CS143" s="27"/>
      <c r="CT143" s="44"/>
      <c r="CU143" s="27"/>
      <c r="CV143" s="44"/>
      <c r="CX143" s="44"/>
      <c r="CY143" s="6"/>
      <c r="CZ143" s="44"/>
      <c r="DB143" s="44"/>
      <c r="DC143" s="44"/>
      <c r="DD143" s="44"/>
      <c r="DE143" s="44"/>
      <c r="DF143" s="44"/>
      <c r="DG143" s="44"/>
      <c r="DH143" s="44"/>
      <c r="DI143" s="44"/>
      <c r="DJ143" s="27"/>
      <c r="DK143" s="44"/>
      <c r="DL143" s="44"/>
      <c r="DM143" s="44"/>
      <c r="DN143" s="27"/>
      <c r="DO143" s="44"/>
      <c r="DP143" s="44"/>
      <c r="DQ143" s="27"/>
      <c r="DR143" s="44"/>
      <c r="DS143" s="44"/>
      <c r="DT143" s="27"/>
      <c r="DU143" s="44"/>
      <c r="DV143" s="44"/>
      <c r="DW143" s="27"/>
      <c r="DX143" s="44"/>
      <c r="DY143" s="27"/>
      <c r="DZ143" s="44"/>
      <c r="EA143" s="27"/>
      <c r="EB143" s="44"/>
      <c r="EC143" s="27"/>
      <c r="ED143" s="44"/>
      <c r="EE143" s="27"/>
      <c r="EF143" s="44"/>
      <c r="EH143" s="44"/>
      <c r="EI143" s="6"/>
      <c r="EJ143" s="44"/>
      <c r="EL143" s="44"/>
      <c r="EM143" s="44"/>
      <c r="EN143" s="44"/>
    </row>
    <row r="144" spans="2:144">
      <c r="B144" s="44"/>
      <c r="C144" s="44"/>
      <c r="D144" s="44"/>
      <c r="E144" s="44"/>
      <c r="F144" s="27"/>
      <c r="G144" s="44"/>
      <c r="H144" s="44"/>
      <c r="I144" s="44"/>
      <c r="J144" s="27"/>
      <c r="K144" s="44"/>
      <c r="L144" s="44"/>
      <c r="M144" s="27"/>
      <c r="N144" s="44"/>
      <c r="O144" s="44"/>
      <c r="P144" s="27"/>
      <c r="Q144" s="44"/>
      <c r="R144" s="44"/>
      <c r="S144" s="27"/>
      <c r="T144" s="44"/>
      <c r="U144" s="27"/>
      <c r="V144" s="44"/>
      <c r="W144" s="27"/>
      <c r="X144" s="44"/>
      <c r="Y144" s="27"/>
      <c r="Z144" s="44"/>
      <c r="AA144" s="27"/>
      <c r="AB144" s="44"/>
      <c r="AD144" s="44"/>
      <c r="AE144" s="6"/>
      <c r="AF144" s="44"/>
      <c r="AH144" s="44"/>
      <c r="AI144" s="44"/>
      <c r="AJ144" s="44"/>
      <c r="AL144" s="44"/>
      <c r="AM144" s="44"/>
      <c r="AN144" s="44"/>
      <c r="AO144" s="44"/>
      <c r="AP144" s="27"/>
      <c r="AQ144" s="44"/>
      <c r="AR144" s="44"/>
      <c r="AS144" s="44"/>
      <c r="AT144" s="27"/>
      <c r="AU144" s="44"/>
      <c r="AV144" s="44"/>
      <c r="AW144" s="27"/>
      <c r="AX144" s="44"/>
      <c r="AY144" s="44"/>
      <c r="AZ144" s="27"/>
      <c r="BA144" s="44"/>
      <c r="BB144" s="44"/>
      <c r="BC144" s="27"/>
      <c r="BD144" s="44"/>
      <c r="BE144" s="27"/>
      <c r="BF144" s="44"/>
      <c r="BG144" s="27"/>
      <c r="BH144" s="44"/>
      <c r="BI144" s="27"/>
      <c r="BJ144" s="44"/>
      <c r="BK144" s="27"/>
      <c r="BL144" s="44"/>
      <c r="BN144" s="44"/>
      <c r="BO144" s="6"/>
      <c r="BP144" s="44"/>
      <c r="BR144" s="44"/>
      <c r="BS144" s="44"/>
      <c r="BT144" s="44"/>
      <c r="BU144" s="44"/>
      <c r="BV144" s="44"/>
      <c r="BW144" s="44"/>
      <c r="BX144" s="44"/>
      <c r="BY144" s="44"/>
      <c r="BZ144" s="27"/>
      <c r="CA144" s="44"/>
      <c r="CB144" s="44"/>
      <c r="CC144" s="44"/>
      <c r="CD144" s="27"/>
      <c r="CE144" s="44"/>
      <c r="CF144" s="44"/>
      <c r="CG144" s="27"/>
      <c r="CH144" s="44"/>
      <c r="CI144" s="44"/>
      <c r="CJ144" s="27"/>
      <c r="CK144" s="44"/>
      <c r="CL144" s="44"/>
      <c r="CM144" s="27"/>
      <c r="CN144" s="44"/>
      <c r="CO144" s="27"/>
      <c r="CP144" s="44"/>
      <c r="CQ144" s="27"/>
      <c r="CR144" s="44"/>
      <c r="CS144" s="27"/>
      <c r="CT144" s="44"/>
      <c r="CU144" s="27"/>
      <c r="CV144" s="44"/>
      <c r="CX144" s="44"/>
      <c r="CY144" s="6"/>
      <c r="CZ144" s="44"/>
      <c r="DB144" s="44"/>
      <c r="DC144" s="44"/>
      <c r="DD144" s="44"/>
      <c r="DE144" s="44"/>
      <c r="DF144" s="44"/>
      <c r="DG144" s="44"/>
      <c r="DH144" s="44"/>
      <c r="DI144" s="44"/>
      <c r="DJ144" s="27"/>
      <c r="DK144" s="44"/>
      <c r="DL144" s="44"/>
      <c r="DM144" s="44"/>
      <c r="DN144" s="27"/>
      <c r="DO144" s="44"/>
      <c r="DP144" s="44"/>
      <c r="DQ144" s="27"/>
      <c r="DR144" s="44"/>
      <c r="DS144" s="44"/>
      <c r="DT144" s="27"/>
      <c r="DU144" s="44"/>
      <c r="DV144" s="44"/>
      <c r="DW144" s="27"/>
      <c r="DX144" s="44"/>
      <c r="DY144" s="27"/>
      <c r="DZ144" s="44"/>
      <c r="EA144" s="27"/>
      <c r="EB144" s="44"/>
      <c r="EC144" s="27"/>
      <c r="ED144" s="44"/>
      <c r="EE144" s="27"/>
      <c r="EF144" s="44"/>
      <c r="EH144" s="44"/>
      <c r="EI144" s="6"/>
      <c r="EJ144" s="44"/>
      <c r="EL144" s="44"/>
      <c r="EM144" s="44"/>
      <c r="EN144" s="44"/>
    </row>
    <row r="145" spans="2:144">
      <c r="B145" s="44"/>
      <c r="C145" s="44"/>
      <c r="D145" s="44"/>
      <c r="E145" s="44"/>
      <c r="F145" s="27"/>
      <c r="G145" s="44"/>
      <c r="H145" s="44"/>
      <c r="I145" s="44"/>
      <c r="J145" s="27"/>
      <c r="K145" s="44"/>
      <c r="L145" s="44"/>
      <c r="M145" s="27"/>
      <c r="N145" s="44"/>
      <c r="O145" s="44"/>
      <c r="P145" s="27"/>
      <c r="Q145" s="44"/>
      <c r="R145" s="44"/>
      <c r="S145" s="27"/>
      <c r="T145" s="44"/>
      <c r="U145" s="27"/>
      <c r="V145" s="44"/>
      <c r="W145" s="27"/>
      <c r="X145" s="44"/>
      <c r="Y145" s="27"/>
      <c r="Z145" s="44"/>
      <c r="AA145" s="27"/>
      <c r="AB145" s="44"/>
      <c r="AD145" s="44"/>
      <c r="AE145" s="6"/>
      <c r="AF145" s="44"/>
      <c r="AH145" s="44"/>
      <c r="AI145" s="44"/>
      <c r="AJ145" s="44"/>
      <c r="AL145" s="44"/>
      <c r="AM145" s="44"/>
      <c r="AN145" s="44"/>
      <c r="AO145" s="44"/>
      <c r="AP145" s="27"/>
      <c r="AQ145" s="44"/>
      <c r="AR145" s="44"/>
      <c r="AS145" s="44"/>
      <c r="AT145" s="27"/>
      <c r="AU145" s="44"/>
      <c r="AV145" s="44"/>
      <c r="AW145" s="27"/>
      <c r="AX145" s="44"/>
      <c r="AY145" s="44"/>
      <c r="AZ145" s="27"/>
      <c r="BA145" s="44"/>
      <c r="BB145" s="44"/>
      <c r="BC145" s="27"/>
      <c r="BD145" s="44"/>
      <c r="BE145" s="27"/>
      <c r="BF145" s="44"/>
      <c r="BG145" s="27"/>
      <c r="BH145" s="44"/>
      <c r="BI145" s="27"/>
      <c r="BJ145" s="44"/>
      <c r="BK145" s="27"/>
      <c r="BL145" s="44"/>
      <c r="BN145" s="44"/>
      <c r="BO145" s="6"/>
      <c r="BP145" s="44"/>
      <c r="BR145" s="44"/>
      <c r="BS145" s="44"/>
      <c r="BT145" s="44"/>
      <c r="BU145" s="44"/>
      <c r="BV145" s="44"/>
      <c r="BW145" s="44"/>
      <c r="BX145" s="44"/>
      <c r="BY145" s="44"/>
      <c r="BZ145" s="27"/>
      <c r="CA145" s="44"/>
      <c r="CB145" s="44"/>
      <c r="CC145" s="44"/>
      <c r="CD145" s="27"/>
      <c r="CE145" s="44"/>
      <c r="CF145" s="44"/>
      <c r="CG145" s="27"/>
      <c r="CH145" s="44"/>
      <c r="CI145" s="44"/>
      <c r="CJ145" s="27"/>
      <c r="CK145" s="44"/>
      <c r="CL145" s="44"/>
      <c r="CM145" s="27"/>
      <c r="CN145" s="44"/>
      <c r="CO145" s="27"/>
      <c r="CP145" s="44"/>
      <c r="CQ145" s="27"/>
      <c r="CR145" s="44"/>
      <c r="CS145" s="27"/>
      <c r="CT145" s="44"/>
      <c r="CU145" s="27"/>
      <c r="CV145" s="44"/>
      <c r="CX145" s="44"/>
      <c r="CY145" s="6"/>
      <c r="CZ145" s="44"/>
      <c r="DB145" s="44"/>
      <c r="DC145" s="44"/>
      <c r="DD145" s="44"/>
      <c r="DE145" s="44"/>
      <c r="DF145" s="44"/>
      <c r="DG145" s="44"/>
      <c r="DH145" s="44"/>
      <c r="DI145" s="44"/>
      <c r="DJ145" s="27"/>
      <c r="DK145" s="44"/>
      <c r="DL145" s="44"/>
      <c r="DM145" s="44"/>
      <c r="DN145" s="27"/>
      <c r="DO145" s="44"/>
      <c r="DP145" s="44"/>
      <c r="DQ145" s="27"/>
      <c r="DR145" s="44"/>
      <c r="DS145" s="44"/>
      <c r="DT145" s="27"/>
      <c r="DU145" s="44"/>
      <c r="DV145" s="44"/>
      <c r="DW145" s="27"/>
      <c r="DX145" s="44"/>
      <c r="DY145" s="27"/>
      <c r="DZ145" s="44"/>
      <c r="EA145" s="27"/>
      <c r="EB145" s="44"/>
      <c r="EC145" s="27"/>
      <c r="ED145" s="44"/>
      <c r="EE145" s="27"/>
      <c r="EF145" s="44"/>
      <c r="EH145" s="44"/>
      <c r="EI145" s="6"/>
      <c r="EJ145" s="44"/>
      <c r="EL145" s="44"/>
      <c r="EM145" s="44"/>
      <c r="EN145" s="44"/>
    </row>
    <row r="146" spans="2:144">
      <c r="B146" s="44"/>
      <c r="C146" s="44"/>
      <c r="D146" s="44"/>
      <c r="E146" s="44"/>
      <c r="F146" s="27"/>
      <c r="G146" s="44"/>
      <c r="H146" s="44"/>
      <c r="I146" s="44"/>
      <c r="J146" s="27"/>
      <c r="K146" s="44"/>
      <c r="L146" s="44"/>
      <c r="M146" s="27"/>
      <c r="N146" s="44"/>
      <c r="O146" s="44"/>
      <c r="P146" s="27"/>
      <c r="Q146" s="44"/>
      <c r="R146" s="44"/>
      <c r="S146" s="27"/>
      <c r="T146" s="44"/>
      <c r="U146" s="27"/>
      <c r="V146" s="44"/>
      <c r="W146" s="27"/>
      <c r="X146" s="44"/>
      <c r="Y146" s="27"/>
      <c r="Z146" s="44"/>
      <c r="AA146" s="27"/>
      <c r="AB146" s="44"/>
      <c r="AD146" s="44"/>
      <c r="AE146" s="6"/>
      <c r="AF146" s="44"/>
      <c r="AH146" s="44"/>
      <c r="AI146" s="44"/>
      <c r="AJ146" s="44"/>
      <c r="AL146" s="44"/>
      <c r="AM146" s="44"/>
      <c r="AN146" s="44"/>
      <c r="AO146" s="44"/>
      <c r="AP146" s="27"/>
      <c r="AQ146" s="44"/>
      <c r="AR146" s="44"/>
      <c r="AS146" s="44"/>
      <c r="AT146" s="27"/>
      <c r="AU146" s="44"/>
      <c r="AV146" s="44"/>
      <c r="AW146" s="27"/>
      <c r="AX146" s="44"/>
      <c r="AY146" s="44"/>
      <c r="AZ146" s="27"/>
      <c r="BA146" s="44"/>
      <c r="BB146" s="44"/>
      <c r="BC146" s="27"/>
      <c r="BD146" s="44"/>
      <c r="BE146" s="27"/>
      <c r="BF146" s="44"/>
      <c r="BG146" s="27"/>
      <c r="BH146" s="44"/>
      <c r="BI146" s="27"/>
      <c r="BJ146" s="44"/>
      <c r="BK146" s="27"/>
      <c r="BL146" s="44"/>
      <c r="BN146" s="44"/>
      <c r="BO146" s="6"/>
      <c r="BP146" s="44"/>
      <c r="BR146" s="44"/>
      <c r="BS146" s="44"/>
      <c r="BT146" s="44"/>
      <c r="BU146" s="44"/>
      <c r="BV146" s="44"/>
      <c r="BW146" s="44"/>
      <c r="BX146" s="44"/>
      <c r="BY146" s="44"/>
      <c r="BZ146" s="27"/>
      <c r="CA146" s="44"/>
      <c r="CB146" s="44"/>
      <c r="CC146" s="44"/>
      <c r="CD146" s="27"/>
      <c r="CE146" s="44"/>
      <c r="CF146" s="44"/>
      <c r="CG146" s="27"/>
      <c r="CH146" s="44"/>
      <c r="CI146" s="44"/>
      <c r="CJ146" s="27"/>
      <c r="CK146" s="44"/>
      <c r="CL146" s="44"/>
      <c r="CM146" s="27"/>
      <c r="CN146" s="44"/>
      <c r="CO146" s="27"/>
      <c r="CP146" s="44"/>
      <c r="CQ146" s="27"/>
      <c r="CR146" s="44"/>
      <c r="CS146" s="27"/>
      <c r="CT146" s="44"/>
      <c r="CU146" s="27"/>
      <c r="CV146" s="44"/>
      <c r="CX146" s="44"/>
      <c r="CY146" s="6"/>
      <c r="CZ146" s="44"/>
      <c r="DB146" s="44"/>
      <c r="DC146" s="44"/>
      <c r="DD146" s="44"/>
      <c r="DE146" s="44"/>
      <c r="DF146" s="44"/>
      <c r="DG146" s="44"/>
      <c r="DH146" s="44"/>
      <c r="DI146" s="44"/>
      <c r="DJ146" s="27"/>
      <c r="DK146" s="44"/>
      <c r="DL146" s="44"/>
      <c r="DM146" s="44"/>
      <c r="DN146" s="27"/>
      <c r="DO146" s="44"/>
      <c r="DP146" s="44"/>
      <c r="DQ146" s="27"/>
      <c r="DR146" s="44"/>
      <c r="DS146" s="44"/>
      <c r="DT146" s="27"/>
      <c r="DU146" s="44"/>
      <c r="DV146" s="44"/>
      <c r="DW146" s="27"/>
      <c r="DX146" s="44"/>
      <c r="DY146" s="27"/>
      <c r="DZ146" s="44"/>
      <c r="EA146" s="27"/>
      <c r="EB146" s="44"/>
      <c r="EC146" s="27"/>
      <c r="ED146" s="44"/>
      <c r="EE146" s="27"/>
      <c r="EF146" s="44"/>
      <c r="EH146" s="44"/>
      <c r="EI146" s="6"/>
      <c r="EJ146" s="44"/>
      <c r="EL146" s="44"/>
      <c r="EM146" s="44"/>
      <c r="EN146" s="44"/>
    </row>
    <row r="147" spans="2:144">
      <c r="B147" s="44"/>
      <c r="C147" s="44"/>
      <c r="D147" s="44"/>
      <c r="E147" s="44"/>
      <c r="F147" s="27"/>
      <c r="G147" s="44"/>
      <c r="H147" s="44"/>
      <c r="I147" s="44"/>
      <c r="J147" s="27"/>
      <c r="K147" s="44"/>
      <c r="L147" s="44"/>
      <c r="M147" s="27"/>
      <c r="N147" s="44"/>
      <c r="O147" s="44"/>
      <c r="P147" s="27"/>
      <c r="Q147" s="44"/>
      <c r="R147" s="44"/>
      <c r="S147" s="27"/>
      <c r="T147" s="44"/>
      <c r="U147" s="27"/>
      <c r="V147" s="44"/>
      <c r="W147" s="27"/>
      <c r="X147" s="44"/>
      <c r="Y147" s="27"/>
      <c r="Z147" s="44"/>
      <c r="AA147" s="27"/>
      <c r="AB147" s="44"/>
      <c r="AD147" s="44"/>
      <c r="AE147" s="6"/>
      <c r="AF147" s="44"/>
      <c r="AH147" s="44"/>
      <c r="AI147" s="44"/>
      <c r="AJ147" s="44"/>
      <c r="AL147" s="44"/>
      <c r="AM147" s="44"/>
      <c r="AN147" s="44"/>
      <c r="AO147" s="44"/>
      <c r="AP147" s="27"/>
      <c r="AQ147" s="44"/>
      <c r="AR147" s="44"/>
      <c r="AS147" s="44"/>
      <c r="AT147" s="27"/>
      <c r="AU147" s="44"/>
      <c r="AV147" s="44"/>
      <c r="AW147" s="27"/>
      <c r="AX147" s="44"/>
      <c r="AY147" s="44"/>
      <c r="AZ147" s="27"/>
      <c r="BA147" s="44"/>
      <c r="BB147" s="44"/>
      <c r="BC147" s="27"/>
      <c r="BD147" s="44"/>
      <c r="BE147" s="27"/>
      <c r="BF147" s="44"/>
      <c r="BG147" s="27"/>
      <c r="BH147" s="44"/>
      <c r="BI147" s="27"/>
      <c r="BJ147" s="44"/>
      <c r="BK147" s="27"/>
      <c r="BL147" s="44"/>
      <c r="BN147" s="44"/>
      <c r="BO147" s="6"/>
      <c r="BP147" s="44"/>
      <c r="BR147" s="44"/>
      <c r="BS147" s="44"/>
      <c r="BT147" s="44"/>
      <c r="BU147" s="44"/>
      <c r="BV147" s="44"/>
      <c r="BW147" s="44"/>
      <c r="BX147" s="44"/>
      <c r="BY147" s="44"/>
      <c r="BZ147" s="27"/>
      <c r="CA147" s="44"/>
      <c r="CB147" s="44"/>
      <c r="CC147" s="44"/>
      <c r="CD147" s="27"/>
      <c r="CE147" s="44"/>
      <c r="CF147" s="44"/>
      <c r="CG147" s="27"/>
      <c r="CH147" s="44"/>
      <c r="CI147" s="44"/>
      <c r="CJ147" s="27"/>
      <c r="CK147" s="44"/>
      <c r="CL147" s="44"/>
      <c r="CM147" s="27"/>
      <c r="CN147" s="44"/>
      <c r="CO147" s="27"/>
      <c r="CP147" s="44"/>
      <c r="CQ147" s="27"/>
      <c r="CR147" s="44"/>
      <c r="CS147" s="27"/>
      <c r="CT147" s="44"/>
      <c r="CU147" s="27"/>
      <c r="CV147" s="44"/>
      <c r="CX147" s="44"/>
      <c r="CY147" s="6"/>
      <c r="CZ147" s="44"/>
      <c r="DB147" s="44"/>
      <c r="DC147" s="44"/>
      <c r="DD147" s="44"/>
      <c r="DE147" s="44"/>
      <c r="DF147" s="44"/>
      <c r="DG147" s="44"/>
      <c r="DH147" s="44"/>
      <c r="DI147" s="44"/>
      <c r="DJ147" s="27"/>
      <c r="DK147" s="44"/>
      <c r="DL147" s="44"/>
      <c r="DM147" s="44"/>
      <c r="DN147" s="27"/>
      <c r="DO147" s="44"/>
      <c r="DP147" s="44"/>
      <c r="DQ147" s="27"/>
      <c r="DR147" s="44"/>
      <c r="DS147" s="44"/>
      <c r="DT147" s="27"/>
      <c r="DU147" s="44"/>
      <c r="DV147" s="44"/>
      <c r="DW147" s="27"/>
      <c r="DX147" s="44"/>
      <c r="DY147" s="27"/>
      <c r="DZ147" s="44"/>
      <c r="EA147" s="27"/>
      <c r="EB147" s="44"/>
      <c r="EC147" s="27"/>
      <c r="ED147" s="44"/>
      <c r="EE147" s="27"/>
      <c r="EF147" s="44"/>
      <c r="EH147" s="44"/>
      <c r="EI147" s="6"/>
      <c r="EJ147" s="44"/>
      <c r="EL147" s="44"/>
      <c r="EM147" s="44"/>
      <c r="EN147" s="44"/>
    </row>
    <row r="148" spans="2:144">
      <c r="B148" s="44"/>
      <c r="C148" s="44"/>
      <c r="D148" s="44"/>
      <c r="E148" s="44"/>
      <c r="F148" s="27"/>
      <c r="G148" s="44"/>
      <c r="H148" s="44"/>
      <c r="I148" s="44"/>
      <c r="J148" s="27"/>
      <c r="K148" s="44"/>
      <c r="L148" s="44"/>
      <c r="M148" s="27"/>
      <c r="N148" s="44"/>
      <c r="O148" s="44"/>
      <c r="P148" s="27"/>
      <c r="Q148" s="44"/>
      <c r="R148" s="44"/>
      <c r="S148" s="27"/>
      <c r="T148" s="44"/>
      <c r="U148" s="27"/>
      <c r="V148" s="44"/>
      <c r="W148" s="27"/>
      <c r="X148" s="44"/>
      <c r="Y148" s="27"/>
      <c r="Z148" s="44"/>
      <c r="AA148" s="27"/>
      <c r="AB148" s="44"/>
      <c r="AD148" s="44"/>
      <c r="AE148" s="6"/>
      <c r="AF148" s="44"/>
      <c r="AH148" s="44"/>
      <c r="AI148" s="44"/>
      <c r="AJ148" s="44"/>
      <c r="AL148" s="44"/>
      <c r="AM148" s="44"/>
      <c r="AN148" s="44"/>
      <c r="AO148" s="44"/>
      <c r="AP148" s="27"/>
      <c r="AQ148" s="44"/>
      <c r="AR148" s="44"/>
      <c r="AS148" s="44"/>
      <c r="AT148" s="27"/>
      <c r="AU148" s="44"/>
      <c r="AV148" s="44"/>
      <c r="AW148" s="27"/>
      <c r="AX148" s="44"/>
      <c r="AY148" s="44"/>
      <c r="AZ148" s="27"/>
      <c r="BA148" s="44"/>
      <c r="BB148" s="44"/>
      <c r="BC148" s="27"/>
      <c r="BD148" s="44"/>
      <c r="BE148" s="27"/>
      <c r="BF148" s="44"/>
      <c r="BG148" s="27"/>
      <c r="BH148" s="44"/>
      <c r="BI148" s="27"/>
      <c r="BJ148" s="44"/>
      <c r="BK148" s="27"/>
      <c r="BL148" s="44"/>
      <c r="BN148" s="44"/>
      <c r="BO148" s="6"/>
      <c r="BP148" s="44"/>
      <c r="BR148" s="44"/>
      <c r="BS148" s="44"/>
      <c r="BT148" s="44"/>
      <c r="BU148" s="44"/>
      <c r="BV148" s="44"/>
      <c r="BW148" s="44"/>
      <c r="BX148" s="44"/>
      <c r="BY148" s="44"/>
      <c r="BZ148" s="27"/>
      <c r="CA148" s="44"/>
      <c r="CB148" s="44"/>
      <c r="CC148" s="44"/>
      <c r="CD148" s="27"/>
      <c r="CE148" s="44"/>
      <c r="CF148" s="44"/>
      <c r="CG148" s="27"/>
      <c r="CH148" s="44"/>
      <c r="CI148" s="44"/>
      <c r="CJ148" s="27"/>
      <c r="CK148" s="44"/>
      <c r="CL148" s="44"/>
      <c r="CM148" s="27"/>
      <c r="CN148" s="44"/>
      <c r="CO148" s="27"/>
      <c r="CP148" s="44"/>
      <c r="CQ148" s="27"/>
      <c r="CR148" s="44"/>
      <c r="CS148" s="27"/>
      <c r="CT148" s="44"/>
      <c r="CU148" s="27"/>
      <c r="CV148" s="44"/>
      <c r="CX148" s="44"/>
      <c r="CY148" s="6"/>
      <c r="CZ148" s="44"/>
      <c r="DB148" s="44"/>
      <c r="DC148" s="44"/>
      <c r="DD148" s="44"/>
      <c r="DE148" s="44"/>
      <c r="DF148" s="44"/>
      <c r="DG148" s="44"/>
      <c r="DH148" s="44"/>
      <c r="DI148" s="44"/>
      <c r="DJ148" s="27"/>
      <c r="DK148" s="44"/>
      <c r="DL148" s="44"/>
      <c r="DM148" s="44"/>
      <c r="DN148" s="27"/>
      <c r="DO148" s="44"/>
      <c r="DP148" s="44"/>
      <c r="DQ148" s="27"/>
      <c r="DR148" s="44"/>
      <c r="DS148" s="44"/>
      <c r="DT148" s="27"/>
      <c r="DU148" s="44"/>
      <c r="DV148" s="44"/>
      <c r="DW148" s="27"/>
      <c r="DX148" s="44"/>
      <c r="DY148" s="27"/>
      <c r="DZ148" s="44"/>
      <c r="EA148" s="27"/>
      <c r="EB148" s="44"/>
      <c r="EC148" s="27"/>
      <c r="ED148" s="44"/>
      <c r="EE148" s="27"/>
      <c r="EF148" s="44"/>
      <c r="EH148" s="44"/>
      <c r="EI148" s="6"/>
      <c r="EJ148" s="44"/>
      <c r="EL148" s="44"/>
      <c r="EM148" s="44"/>
      <c r="EN148" s="44"/>
    </row>
    <row r="149" spans="2:144">
      <c r="B149" s="44"/>
      <c r="C149" s="44"/>
      <c r="D149" s="44"/>
      <c r="E149" s="44"/>
      <c r="F149" s="27"/>
      <c r="G149" s="44"/>
      <c r="H149" s="44"/>
      <c r="I149" s="44"/>
      <c r="J149" s="27"/>
      <c r="K149" s="44"/>
      <c r="L149" s="44"/>
      <c r="M149" s="27"/>
      <c r="N149" s="44"/>
      <c r="O149" s="44"/>
      <c r="P149" s="27"/>
      <c r="Q149" s="44"/>
      <c r="R149" s="44"/>
      <c r="S149" s="27"/>
      <c r="T149" s="44"/>
      <c r="U149" s="27"/>
      <c r="V149" s="44"/>
      <c r="W149" s="27"/>
      <c r="X149" s="44"/>
      <c r="Y149" s="27"/>
      <c r="Z149" s="44"/>
      <c r="AA149" s="27"/>
      <c r="AB149" s="44"/>
      <c r="AD149" s="44"/>
      <c r="AE149" s="6"/>
      <c r="AF149" s="44"/>
      <c r="AH149" s="44"/>
      <c r="AI149" s="44"/>
      <c r="AJ149" s="44"/>
      <c r="AL149" s="44"/>
      <c r="AM149" s="44"/>
      <c r="AN149" s="44"/>
      <c r="AO149" s="44"/>
      <c r="AP149" s="27"/>
      <c r="AQ149" s="44"/>
      <c r="AR149" s="44"/>
      <c r="AS149" s="44"/>
      <c r="AT149" s="27"/>
      <c r="AU149" s="44"/>
      <c r="AV149" s="44"/>
      <c r="AW149" s="27"/>
      <c r="AX149" s="44"/>
      <c r="AY149" s="44"/>
      <c r="AZ149" s="27"/>
      <c r="BA149" s="44"/>
      <c r="BB149" s="44"/>
      <c r="BC149" s="27"/>
      <c r="BD149" s="44"/>
      <c r="BE149" s="27"/>
      <c r="BF149" s="44"/>
      <c r="BG149" s="27"/>
      <c r="BH149" s="44"/>
      <c r="BI149" s="27"/>
      <c r="BJ149" s="44"/>
      <c r="BK149" s="27"/>
      <c r="BL149" s="44"/>
      <c r="BN149" s="44"/>
      <c r="BO149" s="6"/>
      <c r="BP149" s="44"/>
      <c r="BR149" s="44"/>
      <c r="BS149" s="44"/>
      <c r="BT149" s="44"/>
      <c r="BU149" s="44"/>
      <c r="BV149" s="44"/>
      <c r="BW149" s="44"/>
      <c r="BX149" s="44"/>
      <c r="BY149" s="44"/>
      <c r="BZ149" s="27"/>
      <c r="CA149" s="44"/>
      <c r="CB149" s="44"/>
      <c r="CC149" s="44"/>
      <c r="CD149" s="27"/>
      <c r="CE149" s="44"/>
      <c r="CF149" s="44"/>
      <c r="CG149" s="27"/>
      <c r="CH149" s="44"/>
      <c r="CI149" s="44"/>
      <c r="CJ149" s="27"/>
      <c r="CK149" s="44"/>
      <c r="CL149" s="44"/>
      <c r="CM149" s="27"/>
      <c r="CN149" s="44"/>
      <c r="CO149" s="27"/>
      <c r="CP149" s="44"/>
      <c r="CQ149" s="27"/>
      <c r="CR149" s="44"/>
      <c r="CS149" s="27"/>
      <c r="CT149" s="44"/>
      <c r="CU149" s="27"/>
      <c r="CV149" s="44"/>
      <c r="CX149" s="44"/>
      <c r="CY149" s="6"/>
      <c r="CZ149" s="44"/>
      <c r="DB149" s="44"/>
      <c r="DC149" s="44"/>
      <c r="DD149" s="44"/>
      <c r="DE149" s="44"/>
      <c r="DF149" s="44"/>
      <c r="DG149" s="44"/>
      <c r="DH149" s="44"/>
      <c r="DI149" s="44"/>
      <c r="DJ149" s="27"/>
      <c r="DK149" s="44"/>
      <c r="DL149" s="44"/>
      <c r="DM149" s="44"/>
      <c r="DN149" s="27"/>
      <c r="DO149" s="44"/>
      <c r="DP149" s="44"/>
      <c r="DQ149" s="27"/>
      <c r="DR149" s="44"/>
      <c r="DS149" s="44"/>
      <c r="DT149" s="27"/>
      <c r="DU149" s="44"/>
      <c r="DV149" s="44"/>
      <c r="DW149" s="27"/>
      <c r="DX149" s="44"/>
      <c r="DY149" s="27"/>
      <c r="DZ149" s="44"/>
      <c r="EA149" s="27"/>
      <c r="EB149" s="44"/>
      <c r="EC149" s="27"/>
      <c r="ED149" s="44"/>
      <c r="EE149" s="27"/>
      <c r="EF149" s="44"/>
      <c r="EH149" s="44"/>
      <c r="EI149" s="6"/>
      <c r="EJ149" s="44"/>
      <c r="EL149" s="44"/>
      <c r="EM149" s="44"/>
      <c r="EN149" s="44"/>
    </row>
    <row r="150" spans="2:144">
      <c r="B150" s="44"/>
      <c r="C150" s="44"/>
      <c r="D150" s="44"/>
      <c r="E150" s="44"/>
      <c r="F150" s="27"/>
      <c r="G150" s="44"/>
      <c r="H150" s="44"/>
      <c r="I150" s="44"/>
      <c r="J150" s="27"/>
      <c r="K150" s="44"/>
      <c r="L150" s="44"/>
      <c r="M150" s="27"/>
      <c r="N150" s="44"/>
      <c r="O150" s="44"/>
      <c r="P150" s="27"/>
      <c r="Q150" s="44"/>
      <c r="R150" s="44"/>
      <c r="S150" s="27"/>
      <c r="T150" s="44"/>
      <c r="U150" s="27"/>
      <c r="V150" s="44"/>
      <c r="W150" s="27"/>
      <c r="X150" s="44"/>
      <c r="Y150" s="27"/>
      <c r="Z150" s="44"/>
      <c r="AA150" s="27"/>
      <c r="AB150" s="44"/>
      <c r="AD150" s="44"/>
      <c r="AE150" s="6"/>
      <c r="AF150" s="44"/>
      <c r="AH150" s="44"/>
      <c r="AI150" s="44"/>
      <c r="AJ150" s="44"/>
      <c r="AL150" s="44"/>
      <c r="AM150" s="44"/>
      <c r="AN150" s="44"/>
      <c r="AO150" s="44"/>
      <c r="AP150" s="27"/>
      <c r="AQ150" s="44"/>
      <c r="AR150" s="44"/>
      <c r="AS150" s="44"/>
      <c r="AT150" s="27"/>
      <c r="AU150" s="44"/>
      <c r="AV150" s="44"/>
      <c r="AW150" s="27"/>
      <c r="AX150" s="44"/>
      <c r="AY150" s="44"/>
      <c r="AZ150" s="27"/>
      <c r="BA150" s="44"/>
      <c r="BB150" s="44"/>
      <c r="BC150" s="27"/>
      <c r="BD150" s="44"/>
      <c r="BE150" s="27"/>
      <c r="BF150" s="44"/>
      <c r="BG150" s="27"/>
      <c r="BH150" s="44"/>
      <c r="BI150" s="27"/>
      <c r="BJ150" s="44"/>
      <c r="BK150" s="27"/>
      <c r="BL150" s="44"/>
      <c r="BN150" s="44"/>
      <c r="BO150" s="6"/>
      <c r="BP150" s="44"/>
      <c r="BR150" s="44"/>
      <c r="BS150" s="44"/>
      <c r="BT150" s="44"/>
      <c r="BU150" s="44"/>
      <c r="BV150" s="44"/>
      <c r="BW150" s="44"/>
      <c r="BX150" s="44"/>
      <c r="BY150" s="44"/>
      <c r="BZ150" s="27"/>
      <c r="CA150" s="44"/>
      <c r="CB150" s="44"/>
      <c r="CC150" s="44"/>
      <c r="CD150" s="27"/>
      <c r="CE150" s="44"/>
      <c r="CF150" s="44"/>
      <c r="CG150" s="27"/>
      <c r="CH150" s="44"/>
      <c r="CI150" s="44"/>
      <c r="CJ150" s="27"/>
      <c r="CK150" s="44"/>
      <c r="CL150" s="44"/>
      <c r="CM150" s="27"/>
      <c r="CN150" s="44"/>
      <c r="CO150" s="27"/>
      <c r="CP150" s="44"/>
      <c r="CQ150" s="27"/>
      <c r="CR150" s="44"/>
      <c r="CS150" s="27"/>
      <c r="CT150" s="44"/>
      <c r="CU150" s="27"/>
      <c r="CV150" s="44"/>
      <c r="CX150" s="44"/>
      <c r="CY150" s="6"/>
      <c r="CZ150" s="44"/>
      <c r="DB150" s="44"/>
      <c r="DC150" s="44"/>
      <c r="DD150" s="44"/>
      <c r="DE150" s="44"/>
      <c r="DF150" s="44"/>
      <c r="DG150" s="44"/>
      <c r="DH150" s="44"/>
      <c r="DI150" s="44"/>
      <c r="DJ150" s="27"/>
      <c r="DK150" s="44"/>
      <c r="DL150" s="44"/>
      <c r="DM150" s="44"/>
      <c r="DN150" s="27"/>
      <c r="DO150" s="44"/>
      <c r="DP150" s="44"/>
      <c r="DQ150" s="27"/>
      <c r="DR150" s="44"/>
      <c r="DS150" s="44"/>
      <c r="DT150" s="27"/>
      <c r="DU150" s="44"/>
      <c r="DV150" s="44"/>
      <c r="DW150" s="27"/>
      <c r="DX150" s="44"/>
      <c r="DY150" s="27"/>
      <c r="DZ150" s="44"/>
      <c r="EA150" s="27"/>
      <c r="EB150" s="44"/>
      <c r="EC150" s="27"/>
      <c r="ED150" s="44"/>
      <c r="EE150" s="27"/>
      <c r="EF150" s="44"/>
      <c r="EH150" s="44"/>
      <c r="EI150" s="6"/>
      <c r="EJ150" s="44"/>
      <c r="EL150" s="44"/>
      <c r="EM150" s="44"/>
      <c r="EN150" s="44"/>
    </row>
    <row r="151" spans="2:144">
      <c r="B151" s="44"/>
      <c r="C151" s="44"/>
      <c r="D151" s="44"/>
      <c r="E151" s="44"/>
      <c r="F151" s="27"/>
      <c r="G151" s="44"/>
      <c r="H151" s="44"/>
      <c r="I151" s="44"/>
      <c r="J151" s="27"/>
      <c r="K151" s="44"/>
      <c r="L151" s="44"/>
      <c r="M151" s="27"/>
      <c r="N151" s="44"/>
      <c r="O151" s="44"/>
      <c r="P151" s="27"/>
      <c r="Q151" s="44"/>
      <c r="R151" s="44"/>
      <c r="S151" s="27"/>
      <c r="T151" s="44"/>
      <c r="U151" s="27"/>
      <c r="V151" s="44"/>
      <c r="W151" s="27"/>
      <c r="X151" s="44"/>
      <c r="Y151" s="27"/>
      <c r="Z151" s="44"/>
      <c r="AA151" s="27"/>
      <c r="AB151" s="44"/>
      <c r="AD151" s="44"/>
      <c r="AE151" s="6"/>
      <c r="AF151" s="44"/>
      <c r="AH151" s="44"/>
      <c r="AI151" s="44"/>
      <c r="AJ151" s="44"/>
      <c r="AL151" s="44"/>
      <c r="AM151" s="44"/>
      <c r="AN151" s="44"/>
      <c r="AO151" s="44"/>
      <c r="AP151" s="27"/>
      <c r="AQ151" s="44"/>
      <c r="AR151" s="44"/>
      <c r="AS151" s="44"/>
      <c r="AT151" s="27"/>
      <c r="AU151" s="44"/>
      <c r="AV151" s="44"/>
      <c r="AW151" s="27"/>
      <c r="AX151" s="44"/>
      <c r="AY151" s="44"/>
      <c r="AZ151" s="27"/>
      <c r="BA151" s="44"/>
      <c r="BB151" s="44"/>
      <c r="BC151" s="27"/>
      <c r="BD151" s="44"/>
      <c r="BE151" s="27"/>
      <c r="BF151" s="44"/>
      <c r="BG151" s="27"/>
      <c r="BH151" s="44"/>
      <c r="BI151" s="27"/>
      <c r="BJ151" s="44"/>
      <c r="BK151" s="27"/>
      <c r="BL151" s="44"/>
      <c r="BN151" s="44"/>
      <c r="BO151" s="6"/>
      <c r="BP151" s="44"/>
      <c r="BR151" s="44"/>
      <c r="BS151" s="44"/>
      <c r="BT151" s="44"/>
      <c r="BU151" s="44"/>
      <c r="BV151" s="44"/>
      <c r="BW151" s="44"/>
      <c r="BX151" s="44"/>
      <c r="BY151" s="44"/>
      <c r="BZ151" s="27"/>
      <c r="CA151" s="44"/>
      <c r="CB151" s="44"/>
      <c r="CC151" s="44"/>
      <c r="CD151" s="27"/>
      <c r="CE151" s="44"/>
      <c r="CF151" s="44"/>
      <c r="CG151" s="27"/>
      <c r="CH151" s="44"/>
      <c r="CI151" s="44"/>
      <c r="CJ151" s="27"/>
      <c r="CK151" s="44"/>
      <c r="CL151" s="44"/>
      <c r="CM151" s="27"/>
      <c r="CN151" s="44"/>
      <c r="CO151" s="27"/>
      <c r="CP151" s="44"/>
      <c r="CQ151" s="27"/>
      <c r="CR151" s="44"/>
      <c r="CS151" s="27"/>
      <c r="CT151" s="44"/>
      <c r="CU151" s="27"/>
      <c r="CV151" s="44"/>
      <c r="CX151" s="44"/>
      <c r="CY151" s="6"/>
      <c r="CZ151" s="44"/>
      <c r="DB151" s="44"/>
      <c r="DC151" s="44"/>
      <c r="DD151" s="44"/>
      <c r="DE151" s="44"/>
      <c r="DF151" s="44"/>
      <c r="DG151" s="44"/>
      <c r="DH151" s="44"/>
      <c r="DI151" s="44"/>
      <c r="DJ151" s="27"/>
      <c r="DK151" s="44"/>
      <c r="DL151" s="44"/>
      <c r="DM151" s="44"/>
      <c r="DN151" s="27"/>
      <c r="DO151" s="44"/>
      <c r="DP151" s="44"/>
      <c r="DQ151" s="27"/>
      <c r="DR151" s="44"/>
      <c r="DS151" s="44"/>
      <c r="DT151" s="27"/>
      <c r="DU151" s="44"/>
      <c r="DV151" s="44"/>
      <c r="DW151" s="27"/>
      <c r="DX151" s="44"/>
      <c r="DY151" s="27"/>
      <c r="DZ151" s="44"/>
      <c r="EA151" s="27"/>
      <c r="EB151" s="44"/>
      <c r="EC151" s="27"/>
      <c r="ED151" s="44"/>
      <c r="EE151" s="27"/>
      <c r="EF151" s="44"/>
      <c r="EH151" s="44"/>
      <c r="EI151" s="6"/>
      <c r="EJ151" s="44"/>
      <c r="EL151" s="44"/>
      <c r="EM151" s="44"/>
      <c r="EN151" s="44"/>
    </row>
    <row r="152" spans="2:144">
      <c r="B152" s="44"/>
      <c r="C152" s="44"/>
      <c r="D152" s="44"/>
      <c r="E152" s="44"/>
      <c r="F152" s="27"/>
      <c r="G152" s="44"/>
      <c r="H152" s="44"/>
      <c r="I152" s="44"/>
      <c r="J152" s="27"/>
      <c r="K152" s="44"/>
      <c r="L152" s="44"/>
      <c r="M152" s="27"/>
      <c r="N152" s="44"/>
      <c r="O152" s="44"/>
      <c r="P152" s="27"/>
      <c r="Q152" s="44"/>
      <c r="R152" s="44"/>
      <c r="S152" s="27"/>
      <c r="T152" s="44"/>
      <c r="U152" s="27"/>
      <c r="V152" s="44"/>
      <c r="W152" s="27"/>
      <c r="X152" s="44"/>
      <c r="Y152" s="27"/>
      <c r="Z152" s="44"/>
      <c r="AA152" s="27"/>
      <c r="AB152" s="44"/>
      <c r="AD152" s="44"/>
      <c r="AE152" s="6"/>
      <c r="AF152" s="44"/>
      <c r="AH152" s="44"/>
      <c r="AI152" s="44"/>
      <c r="AJ152" s="44"/>
      <c r="AL152" s="44"/>
      <c r="AM152" s="44"/>
      <c r="AN152" s="44"/>
      <c r="AO152" s="44"/>
      <c r="AP152" s="27"/>
      <c r="AQ152" s="44"/>
      <c r="AR152" s="44"/>
      <c r="AS152" s="44"/>
      <c r="AT152" s="27"/>
      <c r="AU152" s="44"/>
      <c r="AV152" s="44"/>
      <c r="AW152" s="27"/>
      <c r="AX152" s="44"/>
      <c r="AY152" s="44"/>
      <c r="AZ152" s="27"/>
      <c r="BA152" s="44"/>
      <c r="BB152" s="44"/>
      <c r="BC152" s="27"/>
      <c r="BD152" s="44"/>
      <c r="BE152" s="27"/>
      <c r="BF152" s="44"/>
      <c r="BG152" s="27"/>
      <c r="BH152" s="44"/>
      <c r="BI152" s="27"/>
      <c r="BJ152" s="44"/>
      <c r="BK152" s="27"/>
      <c r="BL152" s="44"/>
      <c r="BN152" s="44"/>
      <c r="BO152" s="6"/>
      <c r="BP152" s="44"/>
      <c r="BR152" s="44"/>
      <c r="BS152" s="44"/>
      <c r="BT152" s="44"/>
      <c r="BU152" s="44"/>
      <c r="BV152" s="44"/>
      <c r="BW152" s="44"/>
      <c r="BX152" s="44"/>
      <c r="BY152" s="44"/>
      <c r="BZ152" s="27"/>
      <c r="CA152" s="44"/>
      <c r="CB152" s="44"/>
      <c r="CC152" s="44"/>
      <c r="CD152" s="27"/>
      <c r="CE152" s="44"/>
      <c r="CF152" s="44"/>
      <c r="CG152" s="27"/>
      <c r="CH152" s="44"/>
      <c r="CI152" s="44"/>
      <c r="CJ152" s="27"/>
      <c r="CK152" s="44"/>
      <c r="CL152" s="44"/>
      <c r="CM152" s="27"/>
      <c r="CN152" s="44"/>
      <c r="CO152" s="27"/>
      <c r="CP152" s="44"/>
      <c r="CQ152" s="27"/>
      <c r="CR152" s="44"/>
      <c r="CS152" s="27"/>
      <c r="CT152" s="44"/>
      <c r="CU152" s="27"/>
      <c r="CV152" s="44"/>
      <c r="CX152" s="44"/>
      <c r="CY152" s="6"/>
      <c r="CZ152" s="44"/>
      <c r="DB152" s="44"/>
      <c r="DC152" s="44"/>
      <c r="DD152" s="44"/>
      <c r="DE152" s="44"/>
      <c r="DF152" s="44"/>
      <c r="DG152" s="44"/>
      <c r="DH152" s="44"/>
      <c r="DI152" s="44"/>
      <c r="DJ152" s="27"/>
      <c r="DK152" s="44"/>
      <c r="DL152" s="44"/>
      <c r="DM152" s="44"/>
      <c r="DN152" s="27"/>
      <c r="DO152" s="44"/>
      <c r="DP152" s="44"/>
      <c r="DQ152" s="27"/>
      <c r="DR152" s="44"/>
      <c r="DS152" s="44"/>
      <c r="DT152" s="27"/>
      <c r="DU152" s="44"/>
      <c r="DV152" s="44"/>
      <c r="DW152" s="27"/>
      <c r="DX152" s="44"/>
      <c r="DY152" s="27"/>
      <c r="DZ152" s="44"/>
      <c r="EA152" s="27"/>
      <c r="EB152" s="44"/>
      <c r="EC152" s="27"/>
      <c r="ED152" s="44"/>
      <c r="EE152" s="27"/>
      <c r="EF152" s="44"/>
      <c r="EH152" s="44"/>
      <c r="EI152" s="6"/>
      <c r="EJ152" s="44"/>
      <c r="EL152" s="44"/>
      <c r="EM152" s="44"/>
      <c r="EN152" s="44"/>
    </row>
    <row r="153" spans="2:144">
      <c r="B153" s="44"/>
      <c r="C153" s="44"/>
      <c r="D153" s="44"/>
      <c r="E153" s="44"/>
      <c r="F153" s="27"/>
      <c r="G153" s="44"/>
      <c r="H153" s="44"/>
      <c r="I153" s="44"/>
      <c r="J153" s="27"/>
      <c r="K153" s="44"/>
      <c r="L153" s="44"/>
      <c r="M153" s="27"/>
      <c r="N153" s="44"/>
      <c r="O153" s="44"/>
      <c r="P153" s="27"/>
      <c r="Q153" s="44"/>
      <c r="R153" s="44"/>
      <c r="S153" s="27"/>
      <c r="T153" s="44"/>
      <c r="U153" s="27"/>
      <c r="V153" s="44"/>
      <c r="W153" s="27"/>
      <c r="X153" s="44"/>
      <c r="Y153" s="27"/>
      <c r="Z153" s="44"/>
      <c r="AA153" s="27"/>
      <c r="AB153" s="44"/>
      <c r="AD153" s="44"/>
      <c r="AE153" s="6"/>
      <c r="AF153" s="44"/>
      <c r="AH153" s="44"/>
      <c r="AI153" s="44"/>
      <c r="AJ153" s="44"/>
      <c r="AL153" s="44"/>
      <c r="AM153" s="44"/>
      <c r="AN153" s="44"/>
      <c r="AO153" s="44"/>
      <c r="AP153" s="27"/>
      <c r="AQ153" s="44"/>
      <c r="AR153" s="44"/>
      <c r="AS153" s="44"/>
      <c r="AT153" s="27"/>
      <c r="AU153" s="44"/>
      <c r="AV153" s="44"/>
      <c r="AW153" s="27"/>
      <c r="AX153" s="44"/>
      <c r="AY153" s="44"/>
      <c r="AZ153" s="27"/>
      <c r="BA153" s="44"/>
      <c r="BB153" s="44"/>
      <c r="BC153" s="27"/>
      <c r="BD153" s="44"/>
      <c r="BE153" s="27"/>
      <c r="BF153" s="44"/>
      <c r="BG153" s="27"/>
      <c r="BH153" s="44"/>
      <c r="BI153" s="27"/>
      <c r="BJ153" s="44"/>
      <c r="BK153" s="27"/>
      <c r="BL153" s="44"/>
      <c r="BN153" s="44"/>
      <c r="BO153" s="6"/>
      <c r="BP153" s="44"/>
      <c r="BR153" s="44"/>
      <c r="BS153" s="44"/>
      <c r="BT153" s="44"/>
      <c r="BU153" s="44"/>
      <c r="BV153" s="44"/>
      <c r="BW153" s="44"/>
      <c r="BX153" s="44"/>
      <c r="BY153" s="44"/>
      <c r="BZ153" s="27"/>
      <c r="CA153" s="44"/>
      <c r="CB153" s="44"/>
      <c r="CC153" s="44"/>
      <c r="CD153" s="27"/>
      <c r="CE153" s="44"/>
      <c r="CF153" s="44"/>
      <c r="CG153" s="27"/>
      <c r="CH153" s="44"/>
      <c r="CI153" s="44"/>
      <c r="CJ153" s="27"/>
      <c r="CK153" s="44"/>
      <c r="CL153" s="44"/>
      <c r="CM153" s="27"/>
      <c r="CN153" s="44"/>
      <c r="CO153" s="27"/>
      <c r="CP153" s="44"/>
      <c r="CQ153" s="27"/>
      <c r="CR153" s="44"/>
      <c r="CS153" s="27"/>
      <c r="CT153" s="44"/>
      <c r="CU153" s="27"/>
      <c r="CV153" s="44"/>
      <c r="CX153" s="44"/>
      <c r="CY153" s="6"/>
      <c r="CZ153" s="44"/>
      <c r="DB153" s="44"/>
      <c r="DC153" s="44"/>
      <c r="DD153" s="44"/>
      <c r="DE153" s="44"/>
      <c r="DF153" s="44"/>
      <c r="DG153" s="44"/>
      <c r="DH153" s="44"/>
      <c r="DI153" s="44"/>
      <c r="DJ153" s="27"/>
      <c r="DK153" s="44"/>
      <c r="DL153" s="44"/>
      <c r="DM153" s="44"/>
      <c r="DN153" s="27"/>
      <c r="DO153" s="44"/>
      <c r="DP153" s="44"/>
      <c r="DQ153" s="27"/>
      <c r="DR153" s="44"/>
      <c r="DS153" s="44"/>
      <c r="DT153" s="27"/>
      <c r="DU153" s="44"/>
      <c r="DV153" s="44"/>
      <c r="DW153" s="27"/>
      <c r="DX153" s="44"/>
      <c r="DY153" s="27"/>
      <c r="DZ153" s="44"/>
      <c r="EA153" s="27"/>
      <c r="EB153" s="44"/>
      <c r="EC153" s="27"/>
      <c r="ED153" s="44"/>
      <c r="EE153" s="27"/>
      <c r="EF153" s="44"/>
      <c r="EH153" s="44"/>
      <c r="EI153" s="6"/>
      <c r="EJ153" s="44"/>
      <c r="EL153" s="44"/>
      <c r="EM153" s="44"/>
      <c r="EN153" s="44"/>
    </row>
    <row r="154" spans="2:144">
      <c r="B154" s="44"/>
      <c r="C154" s="44"/>
      <c r="D154" s="44"/>
      <c r="E154" s="44"/>
      <c r="F154" s="27"/>
      <c r="G154" s="44"/>
      <c r="H154" s="44"/>
      <c r="I154" s="44"/>
      <c r="J154" s="27"/>
      <c r="K154" s="44"/>
      <c r="L154" s="44"/>
      <c r="M154" s="27"/>
      <c r="N154" s="44"/>
      <c r="O154" s="44"/>
      <c r="P154" s="27"/>
      <c r="Q154" s="44"/>
      <c r="R154" s="44"/>
      <c r="S154" s="27"/>
      <c r="T154" s="44"/>
      <c r="U154" s="27"/>
      <c r="V154" s="44"/>
      <c r="W154" s="27"/>
      <c r="X154" s="44"/>
      <c r="Y154" s="27"/>
      <c r="Z154" s="44"/>
      <c r="AA154" s="27"/>
      <c r="AB154" s="44"/>
      <c r="AD154" s="44"/>
      <c r="AE154" s="6"/>
      <c r="AF154" s="44"/>
      <c r="AH154" s="44"/>
      <c r="AI154" s="44"/>
      <c r="AJ154" s="44"/>
      <c r="AL154" s="44"/>
      <c r="AM154" s="44"/>
      <c r="AN154" s="44"/>
      <c r="AO154" s="44"/>
      <c r="AP154" s="27"/>
      <c r="AQ154" s="44"/>
      <c r="AR154" s="44"/>
      <c r="AS154" s="44"/>
      <c r="AT154" s="27"/>
      <c r="AU154" s="44"/>
      <c r="AV154" s="44"/>
      <c r="AW154" s="27"/>
      <c r="AX154" s="44"/>
      <c r="AY154" s="44"/>
      <c r="AZ154" s="27"/>
      <c r="BA154" s="44"/>
      <c r="BB154" s="44"/>
      <c r="BC154" s="27"/>
      <c r="BD154" s="44"/>
      <c r="BE154" s="27"/>
      <c r="BF154" s="44"/>
      <c r="BG154" s="27"/>
      <c r="BH154" s="44"/>
      <c r="BI154" s="27"/>
      <c r="BJ154" s="44"/>
      <c r="BK154" s="27"/>
      <c r="BL154" s="44"/>
      <c r="BN154" s="44"/>
      <c r="BO154" s="6"/>
      <c r="BP154" s="44"/>
      <c r="BR154" s="44"/>
      <c r="BS154" s="44"/>
      <c r="BT154" s="44"/>
      <c r="BU154" s="44"/>
      <c r="BV154" s="44"/>
      <c r="BW154" s="44"/>
      <c r="BX154" s="44"/>
      <c r="BY154" s="44"/>
      <c r="BZ154" s="27"/>
      <c r="CA154" s="44"/>
      <c r="CB154" s="44"/>
      <c r="CC154" s="44"/>
      <c r="CD154" s="27"/>
      <c r="CE154" s="44"/>
      <c r="CF154" s="44"/>
      <c r="CG154" s="27"/>
      <c r="CH154" s="44"/>
      <c r="CI154" s="44"/>
      <c r="CJ154" s="27"/>
      <c r="CK154" s="44"/>
      <c r="CL154" s="44"/>
      <c r="CM154" s="27"/>
      <c r="CN154" s="44"/>
      <c r="CO154" s="27"/>
      <c r="CP154" s="44"/>
      <c r="CQ154" s="27"/>
      <c r="CR154" s="44"/>
      <c r="CS154" s="27"/>
      <c r="CT154" s="44"/>
      <c r="CU154" s="27"/>
      <c r="CV154" s="44"/>
      <c r="CX154" s="44"/>
      <c r="CY154" s="6"/>
      <c r="CZ154" s="44"/>
      <c r="DB154" s="44"/>
      <c r="DC154" s="44"/>
      <c r="DD154" s="44"/>
      <c r="DE154" s="44"/>
      <c r="DF154" s="44"/>
      <c r="DG154" s="44"/>
      <c r="DH154" s="44"/>
      <c r="DI154" s="44"/>
      <c r="DJ154" s="27"/>
      <c r="DK154" s="44"/>
      <c r="DL154" s="44"/>
      <c r="DM154" s="44"/>
      <c r="DN154" s="27"/>
      <c r="DO154" s="44"/>
      <c r="DP154" s="44"/>
      <c r="DQ154" s="27"/>
      <c r="DR154" s="44"/>
      <c r="DS154" s="44"/>
      <c r="DT154" s="27"/>
      <c r="DU154" s="44"/>
      <c r="DV154" s="44"/>
      <c r="DW154" s="27"/>
      <c r="DX154" s="44"/>
      <c r="DY154" s="27"/>
      <c r="DZ154" s="44"/>
      <c r="EA154" s="27"/>
      <c r="EB154" s="44"/>
      <c r="EC154" s="27"/>
      <c r="ED154" s="44"/>
      <c r="EE154" s="27"/>
      <c r="EF154" s="44"/>
      <c r="EH154" s="44"/>
      <c r="EI154" s="6"/>
      <c r="EJ154" s="44"/>
      <c r="EL154" s="44"/>
      <c r="EM154" s="44"/>
      <c r="EN154" s="44"/>
    </row>
    <row r="155" spans="2:144">
      <c r="B155" s="44"/>
      <c r="C155" s="44"/>
      <c r="D155" s="44"/>
      <c r="E155" s="44"/>
      <c r="F155" s="27"/>
      <c r="G155" s="44"/>
      <c r="H155" s="44"/>
      <c r="I155" s="44"/>
      <c r="J155" s="27"/>
      <c r="K155" s="44"/>
      <c r="L155" s="44"/>
      <c r="M155" s="27"/>
      <c r="N155" s="44"/>
      <c r="O155" s="44"/>
      <c r="P155" s="27"/>
      <c r="Q155" s="44"/>
      <c r="R155" s="44"/>
      <c r="S155" s="27"/>
      <c r="T155" s="44"/>
      <c r="U155" s="27"/>
      <c r="V155" s="44"/>
      <c r="W155" s="27"/>
      <c r="X155" s="44"/>
      <c r="Y155" s="27"/>
      <c r="Z155" s="44"/>
      <c r="AA155" s="27"/>
      <c r="AB155" s="44"/>
      <c r="AD155" s="44"/>
      <c r="AE155" s="6"/>
      <c r="AF155" s="44"/>
      <c r="AH155" s="44"/>
      <c r="AI155" s="44"/>
      <c r="AJ155" s="44"/>
      <c r="AL155" s="44"/>
      <c r="AM155" s="44"/>
      <c r="AN155" s="44"/>
      <c r="AO155" s="44"/>
      <c r="AP155" s="27"/>
      <c r="AQ155" s="44"/>
      <c r="AR155" s="44"/>
      <c r="AS155" s="44"/>
      <c r="AT155" s="27"/>
      <c r="AU155" s="44"/>
      <c r="AV155" s="44"/>
      <c r="AW155" s="27"/>
      <c r="AX155" s="44"/>
      <c r="AY155" s="44"/>
      <c r="AZ155" s="27"/>
      <c r="BA155" s="44"/>
      <c r="BB155" s="44"/>
      <c r="BC155" s="27"/>
      <c r="BD155" s="44"/>
      <c r="BE155" s="27"/>
      <c r="BF155" s="44"/>
      <c r="BG155" s="27"/>
      <c r="BH155" s="44"/>
      <c r="BI155" s="27"/>
      <c r="BJ155" s="44"/>
      <c r="BK155" s="27"/>
      <c r="BL155" s="44"/>
      <c r="BN155" s="44"/>
      <c r="BO155" s="6"/>
      <c r="BP155" s="44"/>
      <c r="BR155" s="44"/>
      <c r="BS155" s="44"/>
      <c r="BT155" s="44"/>
      <c r="BU155" s="44"/>
      <c r="BV155" s="44"/>
      <c r="BW155" s="44"/>
      <c r="BX155" s="44"/>
      <c r="BY155" s="44"/>
      <c r="BZ155" s="27"/>
      <c r="CA155" s="44"/>
      <c r="CB155" s="44"/>
      <c r="CC155" s="44"/>
      <c r="CD155" s="27"/>
      <c r="CE155" s="44"/>
      <c r="CF155" s="44"/>
      <c r="CG155" s="27"/>
      <c r="CH155" s="44"/>
      <c r="CI155" s="44"/>
      <c r="CJ155" s="27"/>
      <c r="CK155" s="44"/>
      <c r="CL155" s="44"/>
      <c r="CM155" s="27"/>
      <c r="CN155" s="44"/>
      <c r="CO155" s="27"/>
      <c r="CP155" s="44"/>
      <c r="CQ155" s="27"/>
      <c r="CR155" s="44"/>
      <c r="CS155" s="27"/>
      <c r="CT155" s="44"/>
      <c r="CU155" s="27"/>
      <c r="CV155" s="44"/>
      <c r="CX155" s="44"/>
      <c r="CY155" s="6"/>
      <c r="CZ155" s="44"/>
      <c r="DB155" s="44"/>
      <c r="DC155" s="44"/>
      <c r="DD155" s="44"/>
      <c r="DE155" s="44"/>
      <c r="DF155" s="44"/>
      <c r="DG155" s="44"/>
      <c r="DH155" s="44"/>
      <c r="DI155" s="44"/>
      <c r="DJ155" s="27"/>
      <c r="DK155" s="44"/>
      <c r="DL155" s="44"/>
      <c r="DM155" s="44"/>
      <c r="DN155" s="27"/>
      <c r="DO155" s="44"/>
      <c r="DP155" s="44"/>
      <c r="DQ155" s="27"/>
      <c r="DR155" s="44"/>
      <c r="DS155" s="44"/>
      <c r="DT155" s="27"/>
      <c r="DU155" s="44"/>
      <c r="DV155" s="44"/>
      <c r="DW155" s="27"/>
      <c r="DX155" s="44"/>
      <c r="DY155" s="27"/>
      <c r="DZ155" s="44"/>
      <c r="EA155" s="27"/>
      <c r="EB155" s="44"/>
      <c r="EC155" s="27"/>
      <c r="ED155" s="44"/>
      <c r="EE155" s="27"/>
      <c r="EF155" s="44"/>
      <c r="EH155" s="44"/>
      <c r="EI155" s="6"/>
      <c r="EJ155" s="44"/>
      <c r="EL155" s="44"/>
      <c r="EM155" s="44"/>
      <c r="EN155" s="44"/>
    </row>
    <row r="156" spans="2:144">
      <c r="B156" s="44"/>
      <c r="C156" s="44"/>
      <c r="D156" s="44"/>
      <c r="E156" s="44"/>
      <c r="F156" s="27"/>
      <c r="G156" s="44"/>
      <c r="H156" s="44"/>
      <c r="I156" s="44"/>
      <c r="J156" s="27"/>
      <c r="K156" s="44"/>
      <c r="L156" s="44"/>
      <c r="M156" s="27"/>
      <c r="N156" s="44"/>
      <c r="O156" s="44"/>
      <c r="P156" s="27"/>
      <c r="Q156" s="44"/>
      <c r="R156" s="44"/>
      <c r="S156" s="27"/>
      <c r="T156" s="44"/>
      <c r="U156" s="27"/>
      <c r="V156" s="44"/>
      <c r="W156" s="27"/>
      <c r="X156" s="44"/>
      <c r="Y156" s="27"/>
      <c r="Z156" s="44"/>
      <c r="AA156" s="27"/>
      <c r="AB156" s="44"/>
      <c r="AD156" s="44"/>
      <c r="AE156" s="6"/>
      <c r="AF156" s="44"/>
      <c r="AH156" s="44"/>
      <c r="AI156" s="44"/>
      <c r="AJ156" s="44"/>
      <c r="AL156" s="44"/>
      <c r="AM156" s="44"/>
      <c r="AN156" s="44"/>
      <c r="AO156" s="44"/>
      <c r="AP156" s="27"/>
      <c r="AQ156" s="44"/>
      <c r="AR156" s="44"/>
      <c r="AS156" s="44"/>
      <c r="AT156" s="27"/>
      <c r="AU156" s="44"/>
      <c r="AV156" s="44"/>
      <c r="AW156" s="27"/>
      <c r="AX156" s="44"/>
      <c r="AY156" s="44"/>
      <c r="AZ156" s="27"/>
      <c r="BA156" s="44"/>
      <c r="BB156" s="44"/>
      <c r="BC156" s="27"/>
      <c r="BD156" s="44"/>
      <c r="BE156" s="27"/>
      <c r="BF156" s="44"/>
      <c r="BG156" s="27"/>
      <c r="BH156" s="44"/>
      <c r="BI156" s="27"/>
      <c r="BJ156" s="44"/>
      <c r="BK156" s="27"/>
      <c r="BL156" s="44"/>
      <c r="BN156" s="44"/>
      <c r="BO156" s="6"/>
      <c r="BP156" s="44"/>
      <c r="BR156" s="44"/>
      <c r="BS156" s="44"/>
      <c r="BT156" s="44"/>
      <c r="BU156" s="44"/>
      <c r="BV156" s="44"/>
      <c r="BW156" s="44"/>
      <c r="BX156" s="44"/>
      <c r="BY156" s="44"/>
      <c r="BZ156" s="27"/>
      <c r="CA156" s="44"/>
      <c r="CB156" s="44"/>
      <c r="CC156" s="44"/>
      <c r="CD156" s="27"/>
      <c r="CE156" s="44"/>
      <c r="CF156" s="44"/>
      <c r="CG156" s="27"/>
      <c r="CH156" s="44"/>
      <c r="CI156" s="44"/>
      <c r="CJ156" s="27"/>
      <c r="CK156" s="44"/>
      <c r="CL156" s="44"/>
      <c r="CM156" s="27"/>
      <c r="CN156" s="44"/>
      <c r="CO156" s="27"/>
      <c r="CP156" s="44"/>
      <c r="CQ156" s="27"/>
      <c r="CR156" s="44"/>
      <c r="CS156" s="27"/>
      <c r="CT156" s="44"/>
      <c r="CU156" s="27"/>
      <c r="CV156" s="44"/>
      <c r="CX156" s="44"/>
      <c r="CY156" s="6"/>
      <c r="CZ156" s="44"/>
      <c r="DB156" s="44"/>
      <c r="DC156" s="44"/>
      <c r="DD156" s="44"/>
      <c r="DE156" s="44"/>
      <c r="DF156" s="44"/>
      <c r="DG156" s="44"/>
      <c r="DH156" s="44"/>
      <c r="DI156" s="44"/>
      <c r="DJ156" s="27"/>
      <c r="DK156" s="44"/>
      <c r="DL156" s="44"/>
      <c r="DM156" s="44"/>
      <c r="DN156" s="27"/>
      <c r="DO156" s="44"/>
      <c r="DP156" s="44"/>
      <c r="DQ156" s="27"/>
      <c r="DR156" s="44"/>
      <c r="DS156" s="44"/>
      <c r="DT156" s="27"/>
      <c r="DU156" s="44"/>
      <c r="DV156" s="44"/>
      <c r="DW156" s="27"/>
      <c r="DX156" s="44"/>
      <c r="DY156" s="27"/>
      <c r="DZ156" s="44"/>
      <c r="EA156" s="27"/>
      <c r="EB156" s="44"/>
      <c r="EC156" s="27"/>
      <c r="ED156" s="44"/>
      <c r="EE156" s="27"/>
      <c r="EF156" s="44"/>
      <c r="EH156" s="44"/>
      <c r="EI156" s="6"/>
      <c r="EJ156" s="44"/>
      <c r="EL156" s="44"/>
      <c r="EM156" s="44"/>
      <c r="EN156" s="44"/>
    </row>
    <row r="157" spans="2:144">
      <c r="B157" s="44"/>
      <c r="C157" s="44"/>
      <c r="D157" s="44"/>
      <c r="E157" s="44"/>
      <c r="F157" s="27"/>
      <c r="G157" s="44"/>
      <c r="H157" s="44"/>
      <c r="I157" s="44"/>
      <c r="J157" s="27"/>
      <c r="K157" s="44"/>
      <c r="L157" s="44"/>
      <c r="M157" s="27"/>
      <c r="N157" s="44"/>
      <c r="O157" s="44"/>
      <c r="P157" s="27"/>
      <c r="Q157" s="44"/>
      <c r="R157" s="44"/>
      <c r="S157" s="27"/>
      <c r="T157" s="44"/>
      <c r="U157" s="27"/>
      <c r="V157" s="44"/>
      <c r="W157" s="27"/>
      <c r="X157" s="44"/>
      <c r="Y157" s="27"/>
      <c r="Z157" s="44"/>
      <c r="AA157" s="27"/>
      <c r="AB157" s="44"/>
      <c r="AD157" s="44"/>
      <c r="AE157" s="6"/>
      <c r="AF157" s="44"/>
      <c r="AH157" s="44"/>
      <c r="AI157" s="44"/>
      <c r="AJ157" s="44"/>
      <c r="AL157" s="44"/>
      <c r="AM157" s="44"/>
      <c r="AN157" s="44"/>
      <c r="AO157" s="44"/>
      <c r="AP157" s="27"/>
      <c r="AQ157" s="44"/>
      <c r="AR157" s="44"/>
      <c r="AS157" s="44"/>
      <c r="AT157" s="27"/>
      <c r="AU157" s="44"/>
      <c r="AV157" s="44"/>
      <c r="AW157" s="27"/>
      <c r="AX157" s="44"/>
      <c r="AY157" s="44"/>
      <c r="AZ157" s="27"/>
      <c r="BA157" s="44"/>
      <c r="BB157" s="44"/>
      <c r="BC157" s="27"/>
      <c r="BD157" s="44"/>
      <c r="BE157" s="27"/>
      <c r="BF157" s="44"/>
      <c r="BG157" s="27"/>
      <c r="BH157" s="44"/>
      <c r="BI157" s="27"/>
      <c r="BJ157" s="44"/>
      <c r="BK157" s="27"/>
      <c r="BL157" s="44"/>
      <c r="BN157" s="44"/>
      <c r="BO157" s="6"/>
      <c r="BP157" s="44"/>
      <c r="BR157" s="44"/>
      <c r="BS157" s="44"/>
      <c r="BT157" s="44"/>
      <c r="BU157" s="44"/>
      <c r="BV157" s="44"/>
      <c r="BW157" s="44"/>
      <c r="BX157" s="44"/>
      <c r="BY157" s="44"/>
      <c r="BZ157" s="27"/>
      <c r="CA157" s="44"/>
      <c r="CB157" s="44"/>
      <c r="CC157" s="44"/>
      <c r="CD157" s="27"/>
      <c r="CE157" s="44"/>
      <c r="CF157" s="44"/>
      <c r="CG157" s="27"/>
      <c r="CH157" s="44"/>
      <c r="CI157" s="44"/>
      <c r="CJ157" s="27"/>
      <c r="CK157" s="44"/>
      <c r="CL157" s="44"/>
      <c r="CM157" s="27"/>
      <c r="CN157" s="44"/>
      <c r="CO157" s="27"/>
      <c r="CP157" s="44"/>
      <c r="CQ157" s="27"/>
      <c r="CR157" s="44"/>
      <c r="CS157" s="27"/>
      <c r="CT157" s="44"/>
      <c r="CU157" s="27"/>
      <c r="CV157" s="44"/>
      <c r="CX157" s="44"/>
      <c r="CY157" s="6"/>
      <c r="CZ157" s="44"/>
      <c r="DB157" s="44"/>
      <c r="DC157" s="44"/>
      <c r="DD157" s="44"/>
      <c r="DE157" s="44"/>
      <c r="DF157" s="44"/>
      <c r="DG157" s="44"/>
      <c r="DH157" s="44"/>
      <c r="DI157" s="44"/>
      <c r="DJ157" s="27"/>
      <c r="DK157" s="44"/>
      <c r="DL157" s="44"/>
      <c r="DM157" s="44"/>
      <c r="DN157" s="27"/>
      <c r="DO157" s="44"/>
      <c r="DP157" s="44"/>
      <c r="DQ157" s="27"/>
      <c r="DR157" s="44"/>
      <c r="DS157" s="44"/>
      <c r="DT157" s="27"/>
      <c r="DU157" s="44"/>
      <c r="DV157" s="44"/>
      <c r="DW157" s="27"/>
      <c r="DX157" s="44"/>
      <c r="DY157" s="27"/>
      <c r="DZ157" s="44"/>
      <c r="EA157" s="27"/>
      <c r="EB157" s="44"/>
      <c r="EC157" s="27"/>
      <c r="ED157" s="44"/>
      <c r="EE157" s="27"/>
      <c r="EF157" s="44"/>
      <c r="EH157" s="44"/>
      <c r="EI157" s="6"/>
      <c r="EJ157" s="44"/>
      <c r="EL157" s="44"/>
      <c r="EM157" s="44"/>
      <c r="EN157" s="44"/>
    </row>
    <row r="158" spans="2:144">
      <c r="B158" s="44"/>
      <c r="C158" s="44"/>
      <c r="D158" s="44"/>
      <c r="E158" s="44"/>
      <c r="F158" s="27"/>
      <c r="G158" s="44"/>
      <c r="H158" s="44"/>
      <c r="I158" s="44"/>
      <c r="J158" s="27"/>
      <c r="K158" s="44"/>
      <c r="L158" s="44"/>
      <c r="M158" s="27"/>
      <c r="N158" s="44"/>
      <c r="O158" s="44"/>
      <c r="P158" s="27"/>
      <c r="Q158" s="44"/>
      <c r="R158" s="44"/>
      <c r="S158" s="27"/>
      <c r="T158" s="44"/>
      <c r="U158" s="27"/>
      <c r="V158" s="44"/>
      <c r="W158" s="27"/>
      <c r="X158" s="44"/>
      <c r="Y158" s="27"/>
      <c r="Z158" s="44"/>
      <c r="AA158" s="27"/>
      <c r="AB158" s="44"/>
      <c r="AD158" s="44"/>
      <c r="AE158" s="6"/>
      <c r="AF158" s="44"/>
      <c r="AH158" s="44"/>
      <c r="AI158" s="44"/>
      <c r="AJ158" s="44"/>
      <c r="AL158" s="44"/>
      <c r="AM158" s="44"/>
      <c r="AN158" s="44"/>
      <c r="AO158" s="44"/>
      <c r="AP158" s="27"/>
      <c r="AQ158" s="44"/>
      <c r="AR158" s="44"/>
      <c r="AS158" s="44"/>
      <c r="AT158" s="27"/>
      <c r="AU158" s="44"/>
      <c r="AV158" s="44"/>
      <c r="AW158" s="27"/>
      <c r="AX158" s="44"/>
      <c r="AY158" s="44"/>
      <c r="AZ158" s="27"/>
      <c r="BA158" s="44"/>
      <c r="BB158" s="44"/>
      <c r="BC158" s="27"/>
      <c r="BD158" s="44"/>
      <c r="BE158" s="27"/>
      <c r="BF158" s="44"/>
      <c r="BG158" s="27"/>
      <c r="BH158" s="44"/>
      <c r="BI158" s="27"/>
      <c r="BJ158" s="44"/>
      <c r="BK158" s="27"/>
      <c r="BL158" s="44"/>
      <c r="BN158" s="44"/>
      <c r="BO158" s="6"/>
      <c r="BP158" s="44"/>
      <c r="BR158" s="44"/>
      <c r="BS158" s="44"/>
      <c r="BT158" s="44"/>
      <c r="BU158" s="44"/>
      <c r="BV158" s="44"/>
      <c r="BW158" s="44"/>
      <c r="BX158" s="44"/>
      <c r="BY158" s="44"/>
      <c r="BZ158" s="27"/>
      <c r="CA158" s="44"/>
      <c r="CB158" s="44"/>
      <c r="CC158" s="44"/>
      <c r="CD158" s="27"/>
      <c r="CE158" s="44"/>
      <c r="CF158" s="44"/>
      <c r="CG158" s="27"/>
      <c r="CH158" s="44"/>
      <c r="CI158" s="44"/>
      <c r="CJ158" s="27"/>
      <c r="CK158" s="44"/>
      <c r="CL158" s="44"/>
      <c r="CM158" s="27"/>
      <c r="CN158" s="44"/>
      <c r="CO158" s="27"/>
      <c r="CP158" s="44"/>
      <c r="CQ158" s="27"/>
      <c r="CR158" s="44"/>
      <c r="CS158" s="27"/>
      <c r="CT158" s="44"/>
      <c r="CU158" s="27"/>
      <c r="CV158" s="44"/>
      <c r="CX158" s="44"/>
      <c r="CY158" s="6"/>
      <c r="CZ158" s="44"/>
      <c r="DB158" s="44"/>
      <c r="DC158" s="44"/>
      <c r="DD158" s="44"/>
      <c r="DE158" s="44"/>
      <c r="DF158" s="44"/>
      <c r="DG158" s="44"/>
      <c r="DH158" s="44"/>
      <c r="DI158" s="44"/>
      <c r="DJ158" s="27"/>
      <c r="DK158" s="44"/>
      <c r="DL158" s="44"/>
      <c r="DM158" s="44"/>
      <c r="DN158" s="27"/>
      <c r="DO158" s="44"/>
      <c r="DP158" s="44"/>
      <c r="DQ158" s="27"/>
      <c r="DR158" s="44"/>
      <c r="DS158" s="44"/>
      <c r="DT158" s="27"/>
      <c r="DU158" s="44"/>
      <c r="DV158" s="44"/>
      <c r="DW158" s="27"/>
      <c r="DX158" s="44"/>
      <c r="DY158" s="27"/>
      <c r="DZ158" s="44"/>
      <c r="EA158" s="27"/>
      <c r="EB158" s="44"/>
      <c r="EC158" s="27"/>
      <c r="ED158" s="44"/>
      <c r="EE158" s="27"/>
      <c r="EF158" s="44"/>
      <c r="EH158" s="44"/>
      <c r="EI158" s="6"/>
      <c r="EJ158" s="44"/>
      <c r="EL158" s="44"/>
      <c r="EM158" s="44"/>
      <c r="EN158" s="44"/>
    </row>
    <row r="159" spans="2:144">
      <c r="B159" s="44"/>
      <c r="C159" s="44"/>
      <c r="D159" s="44"/>
      <c r="E159" s="44"/>
      <c r="F159" s="27"/>
      <c r="G159" s="44"/>
      <c r="H159" s="44"/>
      <c r="I159" s="44"/>
      <c r="J159" s="27"/>
      <c r="K159" s="44"/>
      <c r="L159" s="44"/>
      <c r="M159" s="27"/>
      <c r="N159" s="44"/>
      <c r="O159" s="44"/>
      <c r="P159" s="27"/>
      <c r="Q159" s="44"/>
      <c r="R159" s="44"/>
      <c r="S159" s="27"/>
      <c r="T159" s="44"/>
      <c r="U159" s="27"/>
      <c r="V159" s="44"/>
      <c r="W159" s="27"/>
      <c r="X159" s="44"/>
      <c r="Y159" s="27"/>
      <c r="Z159" s="44"/>
      <c r="AA159" s="27"/>
      <c r="AB159" s="44"/>
      <c r="AD159" s="44"/>
      <c r="AE159" s="6"/>
      <c r="AF159" s="44"/>
      <c r="AH159" s="44"/>
      <c r="AI159" s="44"/>
      <c r="AJ159" s="44"/>
      <c r="AL159" s="44"/>
      <c r="AM159" s="44"/>
      <c r="AN159" s="44"/>
      <c r="AO159" s="44"/>
      <c r="AP159" s="27"/>
      <c r="AQ159" s="44"/>
      <c r="AR159" s="44"/>
      <c r="AS159" s="44"/>
      <c r="AT159" s="27"/>
      <c r="AU159" s="44"/>
      <c r="AV159" s="44"/>
      <c r="AW159" s="27"/>
      <c r="AX159" s="44"/>
      <c r="AY159" s="44"/>
      <c r="AZ159" s="27"/>
      <c r="BA159" s="44"/>
      <c r="BB159" s="44"/>
      <c r="BC159" s="27"/>
      <c r="BD159" s="44"/>
      <c r="BE159" s="27"/>
      <c r="BF159" s="44"/>
      <c r="BG159" s="27"/>
      <c r="BH159" s="44"/>
      <c r="BI159" s="27"/>
      <c r="BJ159" s="44"/>
      <c r="BK159" s="27"/>
      <c r="BL159" s="44"/>
      <c r="BN159" s="44"/>
      <c r="BO159" s="6"/>
      <c r="BP159" s="44"/>
      <c r="BR159" s="44"/>
      <c r="BS159" s="44"/>
      <c r="BT159" s="44"/>
      <c r="BU159" s="44"/>
      <c r="BV159" s="44"/>
      <c r="BW159" s="44"/>
      <c r="BX159" s="44"/>
      <c r="BY159" s="44"/>
      <c r="BZ159" s="27"/>
      <c r="CA159" s="44"/>
      <c r="CB159" s="44"/>
      <c r="CC159" s="44"/>
      <c r="CD159" s="27"/>
      <c r="CE159" s="44"/>
      <c r="CF159" s="44"/>
      <c r="CG159" s="27"/>
      <c r="CH159" s="44"/>
      <c r="CI159" s="44"/>
      <c r="CJ159" s="27"/>
      <c r="CK159" s="44"/>
      <c r="CL159" s="44"/>
      <c r="CM159" s="27"/>
      <c r="CN159" s="44"/>
      <c r="CO159" s="27"/>
      <c r="CP159" s="44"/>
      <c r="CQ159" s="27"/>
      <c r="CR159" s="44"/>
      <c r="CS159" s="27"/>
      <c r="CT159" s="44"/>
      <c r="CU159" s="27"/>
      <c r="CV159" s="44"/>
      <c r="CX159" s="44"/>
      <c r="CY159" s="6"/>
      <c r="CZ159" s="44"/>
      <c r="DB159" s="44"/>
      <c r="DC159" s="44"/>
      <c r="DD159" s="44"/>
      <c r="DE159" s="44"/>
      <c r="DF159" s="44"/>
      <c r="DG159" s="44"/>
      <c r="DH159" s="44"/>
      <c r="DI159" s="44"/>
      <c r="DJ159" s="27"/>
      <c r="DK159" s="44"/>
      <c r="DL159" s="44"/>
      <c r="DM159" s="44"/>
      <c r="DN159" s="27"/>
      <c r="DO159" s="44"/>
      <c r="DP159" s="44"/>
      <c r="DQ159" s="27"/>
      <c r="DR159" s="44"/>
      <c r="DS159" s="44"/>
      <c r="DT159" s="27"/>
      <c r="DU159" s="44"/>
      <c r="DV159" s="44"/>
      <c r="DW159" s="27"/>
      <c r="DX159" s="44"/>
      <c r="DY159" s="27"/>
      <c r="DZ159" s="44"/>
      <c r="EA159" s="27"/>
      <c r="EB159" s="44"/>
      <c r="EC159" s="27"/>
      <c r="ED159" s="44"/>
      <c r="EE159" s="27"/>
      <c r="EF159" s="44"/>
      <c r="EH159" s="44"/>
      <c r="EI159" s="6"/>
      <c r="EJ159" s="44"/>
      <c r="EL159" s="44"/>
      <c r="EM159" s="44"/>
      <c r="EN159" s="44"/>
    </row>
    <row r="160" spans="2:144">
      <c r="B160" s="44"/>
      <c r="C160" s="44"/>
      <c r="D160" s="44"/>
      <c r="E160" s="44"/>
      <c r="F160" s="27"/>
      <c r="G160" s="44"/>
      <c r="H160" s="44"/>
      <c r="I160" s="44"/>
      <c r="J160" s="27"/>
      <c r="K160" s="44"/>
      <c r="L160" s="44"/>
      <c r="M160" s="27"/>
      <c r="N160" s="44"/>
      <c r="O160" s="44"/>
      <c r="P160" s="27"/>
      <c r="Q160" s="44"/>
      <c r="R160" s="44"/>
      <c r="S160" s="27"/>
      <c r="T160" s="44"/>
      <c r="U160" s="27"/>
      <c r="V160" s="44"/>
      <c r="W160" s="27"/>
      <c r="X160" s="44"/>
      <c r="Y160" s="27"/>
      <c r="Z160" s="44"/>
      <c r="AA160" s="27"/>
      <c r="AB160" s="44"/>
      <c r="AD160" s="44"/>
      <c r="AE160" s="6"/>
      <c r="AF160" s="44"/>
      <c r="AH160" s="44"/>
      <c r="AI160" s="44"/>
      <c r="AJ160" s="44"/>
      <c r="AL160" s="44"/>
      <c r="AM160" s="44"/>
      <c r="AN160" s="44"/>
      <c r="AO160" s="44"/>
      <c r="AP160" s="27"/>
      <c r="AQ160" s="44"/>
      <c r="AR160" s="44"/>
      <c r="AS160" s="44"/>
      <c r="AT160" s="27"/>
      <c r="AU160" s="44"/>
      <c r="AV160" s="44"/>
      <c r="AW160" s="27"/>
      <c r="AX160" s="44"/>
      <c r="AY160" s="44"/>
      <c r="AZ160" s="27"/>
      <c r="BA160" s="44"/>
      <c r="BB160" s="44"/>
      <c r="BC160" s="27"/>
      <c r="BD160" s="44"/>
      <c r="BE160" s="27"/>
      <c r="BF160" s="44"/>
      <c r="BG160" s="27"/>
      <c r="BH160" s="44"/>
      <c r="BI160" s="27"/>
      <c r="BJ160" s="44"/>
      <c r="BK160" s="27"/>
      <c r="BL160" s="44"/>
      <c r="BN160" s="44"/>
      <c r="BO160" s="6"/>
      <c r="BP160" s="44"/>
      <c r="BR160" s="44"/>
      <c r="BS160" s="44"/>
      <c r="BT160" s="44"/>
      <c r="BU160" s="44"/>
      <c r="BV160" s="44"/>
      <c r="BW160" s="44"/>
      <c r="BX160" s="44"/>
      <c r="BY160" s="44"/>
      <c r="BZ160" s="27"/>
      <c r="CA160" s="44"/>
      <c r="CB160" s="44"/>
      <c r="CC160" s="44"/>
      <c r="CD160" s="27"/>
      <c r="CE160" s="44"/>
      <c r="CF160" s="44"/>
      <c r="CG160" s="27"/>
      <c r="CH160" s="44"/>
      <c r="CI160" s="44"/>
      <c r="CJ160" s="27"/>
      <c r="CK160" s="44"/>
      <c r="CL160" s="44"/>
      <c r="CM160" s="27"/>
      <c r="CN160" s="44"/>
      <c r="CO160" s="27"/>
      <c r="CP160" s="44"/>
      <c r="CQ160" s="27"/>
      <c r="CR160" s="44"/>
      <c r="CS160" s="27"/>
      <c r="CT160" s="44"/>
      <c r="CU160" s="27"/>
      <c r="CV160" s="44"/>
      <c r="CX160" s="44"/>
      <c r="CY160" s="6"/>
      <c r="CZ160" s="44"/>
      <c r="DB160" s="44"/>
      <c r="DC160" s="44"/>
      <c r="DD160" s="44"/>
      <c r="DE160" s="44"/>
      <c r="DF160" s="44"/>
      <c r="DG160" s="44"/>
      <c r="DH160" s="44"/>
      <c r="DI160" s="44"/>
      <c r="DJ160" s="27"/>
      <c r="DK160" s="44"/>
      <c r="DL160" s="44"/>
      <c r="DM160" s="44"/>
      <c r="DN160" s="27"/>
      <c r="DO160" s="44"/>
      <c r="DP160" s="44"/>
      <c r="DQ160" s="27"/>
      <c r="DR160" s="44"/>
      <c r="DS160" s="44"/>
      <c r="DT160" s="27"/>
      <c r="DU160" s="44"/>
      <c r="DV160" s="44"/>
      <c r="DW160" s="27"/>
      <c r="DX160" s="44"/>
      <c r="DY160" s="27"/>
      <c r="DZ160" s="44"/>
      <c r="EA160" s="27"/>
      <c r="EB160" s="44"/>
      <c r="EC160" s="27"/>
      <c r="ED160" s="44"/>
      <c r="EE160" s="27"/>
      <c r="EF160" s="44"/>
      <c r="EH160" s="44"/>
      <c r="EI160" s="6"/>
      <c r="EJ160" s="44"/>
      <c r="EL160" s="44"/>
      <c r="EM160" s="44"/>
      <c r="EN160" s="44"/>
    </row>
    <row r="161" spans="2:36">
      <c r="B161" s="44"/>
      <c r="C161" s="44"/>
      <c r="D161" s="44"/>
      <c r="E161" s="44"/>
      <c r="F161" s="27"/>
      <c r="G161" s="44"/>
      <c r="H161" s="44"/>
      <c r="I161" s="44"/>
      <c r="J161" s="27"/>
      <c r="K161" s="44"/>
      <c r="L161" s="44"/>
      <c r="M161" s="27"/>
      <c r="N161" s="44"/>
      <c r="O161" s="44"/>
      <c r="P161" s="27"/>
      <c r="Q161" s="44"/>
      <c r="R161" s="44"/>
      <c r="S161" s="27"/>
      <c r="T161" s="44"/>
      <c r="U161" s="27"/>
      <c r="V161" s="44"/>
      <c r="W161" s="27"/>
      <c r="X161" s="44"/>
      <c r="Y161" s="27"/>
      <c r="Z161" s="44"/>
      <c r="AA161" s="27"/>
      <c r="AB161" s="44"/>
      <c r="AD161" s="44"/>
      <c r="AE161" s="6"/>
      <c r="AF161" s="44"/>
      <c r="AH161" s="44"/>
      <c r="AI161" s="44"/>
      <c r="AJ161" s="44"/>
    </row>
    <row r="162" spans="2:36">
      <c r="D162" s="44"/>
      <c r="E162" s="44"/>
      <c r="F162" s="27"/>
      <c r="G162" s="44"/>
      <c r="H162" s="44"/>
      <c r="I162" s="44"/>
      <c r="J162" s="27"/>
      <c r="K162" s="44"/>
      <c r="L162" s="44"/>
      <c r="M162" s="27"/>
      <c r="N162" s="44"/>
      <c r="O162" s="44"/>
      <c r="P162" s="27"/>
      <c r="Q162" s="44"/>
      <c r="R162" s="44"/>
      <c r="S162" s="27"/>
      <c r="T162" s="44"/>
      <c r="U162" s="27"/>
      <c r="V162" s="44"/>
      <c r="W162" s="27"/>
      <c r="X162" s="44"/>
      <c r="Y162" s="27"/>
      <c r="Z162" s="44"/>
      <c r="AA162" s="27"/>
      <c r="AB162" s="44"/>
      <c r="AD162" s="44"/>
      <c r="AE162" s="6"/>
      <c r="AF162" s="44"/>
      <c r="AH162" s="44"/>
      <c r="AI162" s="44"/>
      <c r="AJ162" s="44"/>
    </row>
    <row r="163" spans="2:36">
      <c r="D163" s="44"/>
      <c r="E163" s="44"/>
      <c r="F163" s="27"/>
      <c r="G163" s="44"/>
      <c r="H163" s="44"/>
      <c r="I163" s="44"/>
      <c r="J163" s="27"/>
      <c r="K163" s="44"/>
      <c r="L163" s="44"/>
      <c r="M163" s="27"/>
      <c r="N163" s="44"/>
      <c r="O163" s="44"/>
      <c r="P163" s="27"/>
      <c r="Q163" s="44"/>
      <c r="R163" s="44"/>
      <c r="S163" s="27"/>
      <c r="T163" s="44"/>
      <c r="U163" s="27"/>
      <c r="V163" s="44"/>
      <c r="W163" s="27"/>
      <c r="X163" s="44"/>
      <c r="Y163" s="27"/>
      <c r="Z163" s="44"/>
      <c r="AA163" s="27"/>
      <c r="AB163" s="44"/>
      <c r="AD163" s="44"/>
      <c r="AE163" s="6"/>
      <c r="AF163" s="44"/>
      <c r="AH163" s="44"/>
      <c r="AI163" s="44"/>
      <c r="AJ163" s="44"/>
    </row>
    <row r="164" spans="2:36">
      <c r="D164" s="44"/>
      <c r="E164" s="44"/>
      <c r="F164" s="27"/>
      <c r="G164" s="44"/>
      <c r="H164" s="44"/>
      <c r="I164" s="44"/>
      <c r="J164" s="27"/>
      <c r="K164" s="44"/>
      <c r="L164" s="44"/>
      <c r="M164" s="27"/>
      <c r="N164" s="44"/>
      <c r="O164" s="44"/>
      <c r="P164" s="27"/>
      <c r="Q164" s="44"/>
      <c r="R164" s="44"/>
      <c r="S164" s="27"/>
      <c r="T164" s="44"/>
      <c r="U164" s="27"/>
      <c r="V164" s="44"/>
      <c r="W164" s="27"/>
      <c r="X164" s="44"/>
      <c r="Y164" s="27"/>
      <c r="Z164" s="44"/>
      <c r="AA164" s="27"/>
      <c r="AB164" s="44"/>
      <c r="AD164" s="44"/>
      <c r="AE164" s="6"/>
      <c r="AF164" s="44"/>
      <c r="AH164" s="44"/>
      <c r="AI164" s="44"/>
      <c r="AJ164" s="44"/>
    </row>
    <row r="165" spans="2:36">
      <c r="D165" s="44"/>
      <c r="E165" s="44"/>
      <c r="F165" s="27"/>
      <c r="G165" s="44"/>
      <c r="H165" s="44"/>
      <c r="I165" s="44"/>
      <c r="J165" s="27"/>
      <c r="K165" s="44"/>
      <c r="L165" s="44"/>
      <c r="M165" s="27"/>
      <c r="N165" s="44"/>
      <c r="O165" s="44"/>
      <c r="P165" s="27"/>
      <c r="Q165" s="44"/>
      <c r="R165" s="44"/>
      <c r="S165" s="27"/>
      <c r="T165" s="44"/>
      <c r="U165" s="27"/>
      <c r="V165" s="44"/>
      <c r="W165" s="27"/>
      <c r="X165" s="44"/>
      <c r="Y165" s="27"/>
      <c r="Z165" s="44"/>
      <c r="AA165" s="27"/>
      <c r="AB165" s="44"/>
      <c r="AD165" s="44"/>
      <c r="AE165" s="6"/>
      <c r="AF165" s="44"/>
      <c r="AH165" s="44"/>
      <c r="AI165" s="44"/>
      <c r="AJ165" s="44"/>
    </row>
    <row r="166" spans="2:36">
      <c r="D166" s="44"/>
      <c r="E166" s="44"/>
      <c r="F166" s="27"/>
      <c r="G166" s="44"/>
      <c r="H166" s="44"/>
      <c r="I166" s="44"/>
      <c r="J166" s="27"/>
      <c r="K166" s="44"/>
      <c r="L166" s="44"/>
      <c r="M166" s="27"/>
      <c r="N166" s="44"/>
      <c r="O166" s="44"/>
      <c r="P166" s="27"/>
      <c r="Q166" s="44"/>
      <c r="R166" s="44"/>
      <c r="S166" s="27"/>
      <c r="T166" s="44"/>
      <c r="U166" s="27"/>
      <c r="V166" s="44"/>
      <c r="W166" s="27"/>
      <c r="X166" s="44"/>
      <c r="Y166" s="27"/>
      <c r="Z166" s="44"/>
      <c r="AA166" s="27"/>
      <c r="AB166" s="44"/>
      <c r="AD166" s="44"/>
      <c r="AE166" s="6"/>
      <c r="AF166" s="44"/>
      <c r="AH166" s="44"/>
      <c r="AI166" s="44"/>
      <c r="AJ166" s="44"/>
    </row>
    <row r="167" spans="2:36">
      <c r="D167" s="44"/>
      <c r="E167" s="44"/>
      <c r="F167" s="27"/>
      <c r="G167" s="44"/>
      <c r="H167" s="44"/>
      <c r="I167" s="44"/>
      <c r="J167" s="27"/>
      <c r="K167" s="44"/>
      <c r="L167" s="44"/>
      <c r="M167" s="27"/>
      <c r="N167" s="44"/>
      <c r="O167" s="44"/>
      <c r="P167" s="27"/>
      <c r="Q167" s="44"/>
      <c r="R167" s="44"/>
      <c r="S167" s="27"/>
      <c r="T167" s="44"/>
      <c r="U167" s="27"/>
      <c r="V167" s="44"/>
      <c r="W167" s="27"/>
      <c r="X167" s="44"/>
      <c r="Y167" s="27"/>
      <c r="Z167" s="44"/>
      <c r="AA167" s="27"/>
      <c r="AB167" s="44"/>
      <c r="AD167" s="44"/>
      <c r="AE167" s="6"/>
      <c r="AF167" s="44"/>
      <c r="AH167" s="44"/>
      <c r="AI167" s="44"/>
      <c r="AJ167" s="44"/>
    </row>
    <row r="168" spans="2:36">
      <c r="D168" s="44"/>
      <c r="E168" s="44"/>
      <c r="F168" s="27"/>
      <c r="G168" s="44"/>
      <c r="H168" s="44"/>
      <c r="I168" s="44"/>
      <c r="J168" s="27"/>
      <c r="K168" s="44"/>
      <c r="L168" s="44"/>
      <c r="M168" s="27"/>
      <c r="N168" s="44"/>
      <c r="O168" s="44"/>
      <c r="P168" s="27"/>
      <c r="Q168" s="44"/>
      <c r="R168" s="44"/>
      <c r="S168" s="27"/>
      <c r="T168" s="44"/>
      <c r="U168" s="27"/>
      <c r="V168" s="44"/>
      <c r="W168" s="27"/>
      <c r="X168" s="44"/>
      <c r="Y168" s="27"/>
      <c r="Z168" s="44"/>
      <c r="AA168" s="27"/>
      <c r="AB168" s="44"/>
      <c r="AD168" s="44"/>
      <c r="AE168" s="6"/>
      <c r="AF168" s="44"/>
      <c r="AH168" s="44"/>
      <c r="AI168" s="44"/>
      <c r="AJ168" s="44"/>
    </row>
    <row r="169" spans="2:36">
      <c r="D169" s="44"/>
      <c r="E169" s="44"/>
      <c r="F169" s="27"/>
      <c r="G169" s="44"/>
      <c r="H169" s="44"/>
      <c r="I169" s="44"/>
      <c r="J169" s="27"/>
      <c r="K169" s="44"/>
      <c r="L169" s="44"/>
      <c r="M169" s="27"/>
      <c r="N169" s="44"/>
      <c r="O169" s="44"/>
      <c r="P169" s="27"/>
      <c r="Q169" s="44"/>
      <c r="R169" s="44"/>
      <c r="S169" s="27"/>
      <c r="T169" s="44"/>
      <c r="U169" s="27"/>
      <c r="V169" s="44"/>
      <c r="W169" s="27"/>
      <c r="X169" s="44"/>
      <c r="Y169" s="27"/>
      <c r="Z169" s="44"/>
      <c r="AA169" s="27"/>
      <c r="AB169" s="44"/>
      <c r="AD169" s="44"/>
      <c r="AE169" s="6"/>
      <c r="AF169" s="44"/>
      <c r="AH169" s="44"/>
      <c r="AI169" s="44"/>
      <c r="AJ169" s="44"/>
    </row>
    <row r="170" spans="2:36">
      <c r="D170" s="44"/>
      <c r="E170" s="44"/>
      <c r="F170" s="27"/>
      <c r="G170" s="44"/>
      <c r="H170" s="44"/>
      <c r="I170" s="44"/>
      <c r="J170" s="27"/>
      <c r="K170" s="44"/>
      <c r="L170" s="44"/>
      <c r="M170" s="27"/>
      <c r="N170" s="44"/>
      <c r="O170" s="44"/>
      <c r="P170" s="27"/>
      <c r="Q170" s="44"/>
      <c r="R170" s="44"/>
      <c r="S170" s="27"/>
      <c r="T170" s="44"/>
      <c r="U170" s="27"/>
      <c r="V170" s="44"/>
      <c r="W170" s="27"/>
      <c r="X170" s="44"/>
      <c r="Y170" s="27"/>
      <c r="Z170" s="44"/>
      <c r="AA170" s="27"/>
      <c r="AB170" s="44"/>
      <c r="AD170" s="44"/>
      <c r="AE170" s="6"/>
      <c r="AF170" s="44"/>
      <c r="AH170" s="44"/>
      <c r="AI170" s="44"/>
      <c r="AJ170" s="44"/>
    </row>
    <row r="171" spans="2:36">
      <c r="D171" s="44"/>
      <c r="E171" s="44"/>
      <c r="F171" s="27"/>
      <c r="G171" s="44"/>
      <c r="H171" s="44"/>
      <c r="I171" s="44"/>
      <c r="J171" s="27"/>
      <c r="K171" s="44"/>
      <c r="L171" s="44"/>
      <c r="M171" s="27"/>
      <c r="N171" s="44"/>
      <c r="O171" s="44"/>
      <c r="P171" s="27"/>
      <c r="Q171" s="44"/>
      <c r="R171" s="44"/>
      <c r="S171" s="27"/>
      <c r="T171" s="44"/>
      <c r="U171" s="27"/>
      <c r="V171" s="44"/>
      <c r="W171" s="27"/>
      <c r="X171" s="44"/>
      <c r="Y171" s="27"/>
      <c r="Z171" s="44"/>
      <c r="AA171" s="27"/>
      <c r="AB171" s="44"/>
      <c r="AD171" s="44"/>
      <c r="AE171" s="6"/>
      <c r="AF171" s="44"/>
      <c r="AH171" s="44"/>
      <c r="AI171" s="44"/>
      <c r="AJ171" s="44"/>
    </row>
    <row r="172" spans="2:36">
      <c r="D172" s="44"/>
      <c r="E172" s="44"/>
      <c r="F172" s="27"/>
      <c r="G172" s="44"/>
      <c r="H172" s="44"/>
      <c r="I172" s="44"/>
      <c r="J172" s="27"/>
      <c r="K172" s="44"/>
      <c r="L172" s="44"/>
      <c r="M172" s="27"/>
      <c r="N172" s="44"/>
      <c r="O172" s="44"/>
      <c r="P172" s="27"/>
      <c r="Q172" s="44"/>
      <c r="R172" s="44"/>
      <c r="S172" s="27"/>
      <c r="T172" s="44"/>
      <c r="U172" s="27"/>
      <c r="V172" s="44"/>
      <c r="W172" s="27"/>
      <c r="X172" s="44"/>
      <c r="Y172" s="27"/>
      <c r="Z172" s="44"/>
      <c r="AA172" s="27"/>
      <c r="AB172" s="44"/>
      <c r="AD172" s="44"/>
      <c r="AE172" s="6"/>
      <c r="AF172" s="44"/>
      <c r="AH172" s="44"/>
      <c r="AI172" s="44"/>
      <c r="AJ172" s="44"/>
    </row>
    <row r="173" spans="2:36">
      <c r="D173" s="44"/>
      <c r="E173" s="44"/>
      <c r="F173" s="27"/>
      <c r="G173" s="44"/>
      <c r="H173" s="44"/>
      <c r="I173" s="44"/>
      <c r="J173" s="27"/>
      <c r="K173" s="44"/>
      <c r="L173" s="44"/>
      <c r="M173" s="27"/>
      <c r="N173" s="44"/>
      <c r="O173" s="44"/>
      <c r="P173" s="27"/>
      <c r="Q173" s="44"/>
      <c r="R173" s="44"/>
      <c r="S173" s="27"/>
      <c r="T173" s="44"/>
      <c r="U173" s="27"/>
      <c r="V173" s="44"/>
      <c r="W173" s="27"/>
      <c r="X173" s="44"/>
      <c r="Y173" s="27"/>
      <c r="Z173" s="44"/>
      <c r="AA173" s="27"/>
      <c r="AB173" s="44"/>
      <c r="AD173" s="44"/>
      <c r="AE173" s="6"/>
      <c r="AF173" s="44"/>
      <c r="AH173" s="44"/>
      <c r="AI173" s="44"/>
      <c r="AJ173" s="44"/>
    </row>
    <row r="174" spans="2:36">
      <c r="D174" s="44"/>
      <c r="E174" s="44"/>
      <c r="F174" s="27"/>
      <c r="G174" s="44"/>
      <c r="H174" s="44"/>
      <c r="I174" s="44"/>
      <c r="J174" s="27"/>
      <c r="K174" s="44"/>
      <c r="L174" s="44"/>
      <c r="M174" s="27"/>
      <c r="N174" s="44"/>
      <c r="O174" s="44"/>
      <c r="P174" s="27"/>
      <c r="Q174" s="44"/>
      <c r="R174" s="44"/>
      <c r="S174" s="27"/>
      <c r="T174" s="44"/>
      <c r="U174" s="27"/>
      <c r="V174" s="44"/>
      <c r="W174" s="27"/>
      <c r="X174" s="44"/>
      <c r="Y174" s="27"/>
      <c r="Z174" s="44"/>
      <c r="AA174" s="27"/>
      <c r="AB174" s="44"/>
      <c r="AD174" s="44"/>
      <c r="AE174" s="6"/>
      <c r="AF174" s="44"/>
      <c r="AH174" s="44"/>
      <c r="AI174" s="44"/>
      <c r="AJ174" s="44"/>
    </row>
    <row r="175" spans="2:36">
      <c r="D175" s="44"/>
      <c r="E175" s="44"/>
      <c r="F175" s="27"/>
      <c r="G175" s="44"/>
      <c r="H175" s="44"/>
      <c r="I175" s="44"/>
      <c r="J175" s="27"/>
      <c r="K175" s="44"/>
      <c r="L175" s="44"/>
      <c r="M175" s="27"/>
      <c r="N175" s="44"/>
      <c r="O175" s="44"/>
      <c r="P175" s="27"/>
      <c r="Q175" s="44"/>
      <c r="R175" s="44"/>
      <c r="S175" s="27"/>
      <c r="T175" s="44"/>
      <c r="U175" s="27"/>
      <c r="V175" s="44"/>
      <c r="W175" s="27"/>
      <c r="X175" s="44"/>
      <c r="Y175" s="27"/>
      <c r="Z175" s="44"/>
      <c r="AA175" s="27"/>
      <c r="AB175" s="44"/>
      <c r="AD175" s="44"/>
      <c r="AE175" s="6"/>
      <c r="AF175" s="44"/>
      <c r="AH175" s="44"/>
      <c r="AI175" s="44"/>
      <c r="AJ175" s="44"/>
    </row>
    <row r="176" spans="2:36">
      <c r="D176" s="44"/>
      <c r="E176" s="44"/>
      <c r="F176" s="27"/>
      <c r="G176" s="44"/>
      <c r="H176" s="44"/>
      <c r="I176" s="44"/>
      <c r="J176" s="27"/>
      <c r="K176" s="44"/>
      <c r="L176" s="44"/>
      <c r="M176" s="27"/>
      <c r="N176" s="44"/>
      <c r="O176" s="44"/>
      <c r="P176" s="27"/>
      <c r="Q176" s="44"/>
      <c r="R176" s="44"/>
      <c r="S176" s="27"/>
      <c r="T176" s="44"/>
      <c r="U176" s="27"/>
      <c r="V176" s="44"/>
      <c r="W176" s="27"/>
      <c r="X176" s="44"/>
      <c r="Y176" s="27"/>
      <c r="Z176" s="44"/>
      <c r="AA176" s="27"/>
      <c r="AB176" s="44"/>
      <c r="AD176" s="44"/>
      <c r="AE176" s="6"/>
      <c r="AF176" s="44"/>
      <c r="AH176" s="44"/>
      <c r="AI176" s="44"/>
      <c r="AJ176" s="44"/>
    </row>
    <row r="177" spans="4:36">
      <c r="D177" s="44"/>
      <c r="E177" s="44"/>
      <c r="F177" s="27"/>
      <c r="G177" s="44"/>
      <c r="H177" s="44"/>
      <c r="I177" s="44"/>
      <c r="J177" s="27"/>
      <c r="K177" s="44"/>
      <c r="L177" s="44"/>
      <c r="M177" s="27"/>
      <c r="N177" s="44"/>
      <c r="O177" s="44"/>
      <c r="P177" s="27"/>
      <c r="Q177" s="44"/>
      <c r="R177" s="44"/>
      <c r="S177" s="27"/>
      <c r="T177" s="44"/>
      <c r="U177" s="27"/>
      <c r="V177" s="44"/>
      <c r="W177" s="27"/>
      <c r="X177" s="44"/>
      <c r="Y177" s="27"/>
      <c r="Z177" s="44"/>
      <c r="AA177" s="27"/>
      <c r="AB177" s="44"/>
      <c r="AD177" s="44"/>
      <c r="AE177" s="6"/>
      <c r="AF177" s="44"/>
      <c r="AH177" s="44"/>
      <c r="AI177" s="44"/>
      <c r="AJ177" s="44"/>
    </row>
    <row r="178" spans="4:36">
      <c r="D178" s="44"/>
      <c r="E178" s="44"/>
      <c r="F178" s="27"/>
      <c r="G178" s="44"/>
      <c r="H178" s="44"/>
      <c r="I178" s="44"/>
      <c r="J178" s="27"/>
      <c r="K178" s="44"/>
      <c r="L178" s="44"/>
      <c r="M178" s="27"/>
      <c r="N178" s="44"/>
      <c r="O178" s="44"/>
      <c r="P178" s="27"/>
      <c r="Q178" s="44"/>
      <c r="R178" s="44"/>
      <c r="S178" s="27"/>
      <c r="T178" s="44"/>
      <c r="U178" s="27"/>
      <c r="V178" s="44"/>
      <c r="W178" s="27"/>
      <c r="X178" s="44"/>
      <c r="Y178" s="27"/>
      <c r="Z178" s="44"/>
      <c r="AA178" s="27"/>
      <c r="AB178" s="44"/>
      <c r="AD178" s="44"/>
      <c r="AE178" s="6"/>
      <c r="AF178" s="44"/>
      <c r="AH178" s="44"/>
      <c r="AI178" s="44"/>
      <c r="AJ178" s="44"/>
    </row>
    <row r="179" spans="4:36">
      <c r="D179" s="44"/>
      <c r="E179" s="44"/>
      <c r="F179" s="27"/>
      <c r="G179" s="44"/>
      <c r="H179" s="44"/>
      <c r="I179" s="44"/>
      <c r="J179" s="27"/>
      <c r="K179" s="44"/>
      <c r="L179" s="44"/>
      <c r="M179" s="27"/>
      <c r="N179" s="44"/>
      <c r="O179" s="44"/>
      <c r="P179" s="27"/>
      <c r="Q179" s="44"/>
      <c r="R179" s="44"/>
      <c r="S179" s="27"/>
      <c r="T179" s="44"/>
      <c r="U179" s="27"/>
      <c r="V179" s="44"/>
      <c r="W179" s="27"/>
      <c r="X179" s="44"/>
      <c r="Y179" s="27"/>
      <c r="Z179" s="44"/>
      <c r="AA179" s="27"/>
      <c r="AB179" s="44"/>
      <c r="AD179" s="44"/>
      <c r="AE179" s="6"/>
      <c r="AF179" s="44"/>
      <c r="AH179" s="44"/>
      <c r="AI179" s="44"/>
      <c r="AJ179" s="44"/>
    </row>
    <row r="180" spans="4:36">
      <c r="D180" s="44"/>
      <c r="E180" s="44"/>
      <c r="F180" s="27"/>
      <c r="G180" s="44"/>
      <c r="H180" s="44"/>
      <c r="I180" s="44"/>
      <c r="J180" s="27"/>
      <c r="K180" s="44"/>
      <c r="L180" s="44"/>
      <c r="M180" s="27"/>
      <c r="N180" s="44"/>
      <c r="O180" s="44"/>
      <c r="P180" s="27"/>
      <c r="Q180" s="44"/>
      <c r="R180" s="44"/>
      <c r="S180" s="27"/>
      <c r="T180" s="44"/>
      <c r="U180" s="27"/>
      <c r="V180" s="44"/>
      <c r="W180" s="27"/>
      <c r="X180" s="44"/>
      <c r="Y180" s="27"/>
      <c r="Z180" s="44"/>
      <c r="AA180" s="27"/>
      <c r="AB180" s="44"/>
      <c r="AD180" s="44"/>
      <c r="AE180" s="6"/>
      <c r="AF180" s="44"/>
      <c r="AH180" s="44"/>
      <c r="AI180" s="44"/>
      <c r="AJ180" s="44"/>
    </row>
    <row r="181" spans="4:36">
      <c r="D181" s="44"/>
      <c r="E181" s="44"/>
      <c r="F181" s="27"/>
      <c r="G181" s="44"/>
      <c r="H181" s="44"/>
      <c r="I181" s="44"/>
      <c r="J181" s="27"/>
      <c r="K181" s="44"/>
      <c r="L181" s="44"/>
      <c r="M181" s="27"/>
      <c r="N181" s="44"/>
      <c r="O181" s="44"/>
      <c r="P181" s="27"/>
      <c r="Q181" s="44"/>
      <c r="R181" s="44"/>
      <c r="S181" s="27"/>
      <c r="T181" s="44"/>
      <c r="U181" s="27"/>
      <c r="V181" s="44"/>
      <c r="W181" s="27"/>
      <c r="X181" s="44"/>
      <c r="Y181" s="27"/>
      <c r="Z181" s="44"/>
      <c r="AA181" s="27"/>
      <c r="AB181" s="44"/>
      <c r="AD181" s="44"/>
      <c r="AE181" s="6"/>
      <c r="AF181" s="44"/>
      <c r="AH181" s="44"/>
      <c r="AI181" s="44"/>
      <c r="AJ181" s="44"/>
    </row>
    <row r="182" spans="4:36">
      <c r="D182" s="44"/>
      <c r="E182" s="44"/>
      <c r="F182" s="27"/>
      <c r="G182" s="44"/>
      <c r="H182" s="44"/>
      <c r="I182" s="44"/>
      <c r="J182" s="27"/>
      <c r="K182" s="44"/>
      <c r="L182" s="44"/>
      <c r="M182" s="27"/>
      <c r="N182" s="44"/>
      <c r="O182" s="44"/>
      <c r="P182" s="27"/>
      <c r="Q182" s="44"/>
      <c r="R182" s="44"/>
      <c r="S182" s="27"/>
      <c r="T182" s="44"/>
      <c r="U182" s="27"/>
      <c r="V182" s="44"/>
      <c r="W182" s="27"/>
      <c r="X182" s="44"/>
      <c r="Y182" s="27"/>
      <c r="Z182" s="44"/>
      <c r="AA182" s="27"/>
      <c r="AB182" s="44"/>
      <c r="AD182" s="44"/>
      <c r="AE182" s="6"/>
      <c r="AF182" s="44"/>
      <c r="AH182" s="44"/>
      <c r="AI182" s="44"/>
      <c r="AJ182" s="44"/>
    </row>
    <row r="183" spans="4:36">
      <c r="D183" s="44"/>
      <c r="E183" s="44"/>
      <c r="F183" s="27"/>
      <c r="G183" s="44"/>
      <c r="H183" s="44"/>
      <c r="I183" s="44"/>
      <c r="J183" s="27"/>
      <c r="K183" s="44"/>
      <c r="L183" s="44"/>
      <c r="M183" s="27"/>
      <c r="N183" s="44"/>
      <c r="O183" s="44"/>
      <c r="P183" s="27"/>
      <c r="Q183" s="44"/>
      <c r="R183" s="44"/>
      <c r="S183" s="27"/>
      <c r="T183" s="44"/>
      <c r="U183" s="27"/>
      <c r="V183" s="44"/>
      <c r="W183" s="27"/>
      <c r="X183" s="44"/>
      <c r="Y183" s="27"/>
      <c r="Z183" s="44"/>
      <c r="AA183" s="27"/>
      <c r="AB183" s="44"/>
      <c r="AD183" s="44"/>
      <c r="AE183" s="6"/>
      <c r="AF183" s="44"/>
      <c r="AH183" s="44"/>
      <c r="AI183" s="44"/>
      <c r="AJ183" s="44"/>
    </row>
    <row r="184" spans="4:36">
      <c r="D184" s="44"/>
      <c r="E184" s="44"/>
      <c r="F184" s="27"/>
      <c r="G184" s="44"/>
      <c r="H184" s="44"/>
      <c r="I184" s="44"/>
      <c r="J184" s="27"/>
      <c r="K184" s="44"/>
      <c r="L184" s="44"/>
      <c r="M184" s="27"/>
      <c r="N184" s="44"/>
      <c r="O184" s="44"/>
      <c r="P184" s="27"/>
      <c r="Q184" s="44"/>
      <c r="R184" s="44"/>
      <c r="S184" s="27"/>
      <c r="T184" s="44"/>
      <c r="U184" s="27"/>
      <c r="V184" s="44"/>
      <c r="W184" s="27"/>
      <c r="X184" s="44"/>
      <c r="Y184" s="27"/>
      <c r="Z184" s="44"/>
      <c r="AA184" s="27"/>
      <c r="AB184" s="44"/>
      <c r="AD184" s="44"/>
      <c r="AE184" s="6"/>
      <c r="AF184" s="44"/>
      <c r="AH184" s="44"/>
      <c r="AI184" s="44"/>
      <c r="AJ184" s="44"/>
    </row>
    <row r="185" spans="4:36">
      <c r="D185" s="44"/>
      <c r="E185" s="44"/>
      <c r="F185" s="27"/>
      <c r="G185" s="44"/>
      <c r="H185" s="44"/>
      <c r="I185" s="44"/>
      <c r="J185" s="27"/>
      <c r="K185" s="44"/>
      <c r="L185" s="44"/>
      <c r="M185" s="27"/>
      <c r="N185" s="44"/>
      <c r="O185" s="44"/>
      <c r="P185" s="27"/>
      <c r="Q185" s="44"/>
      <c r="R185" s="44"/>
      <c r="S185" s="27"/>
      <c r="T185" s="44"/>
      <c r="U185" s="27"/>
      <c r="V185" s="44"/>
      <c r="W185" s="27"/>
      <c r="X185" s="44"/>
      <c r="Y185" s="27"/>
      <c r="Z185" s="44"/>
      <c r="AA185" s="27"/>
      <c r="AB185" s="44"/>
      <c r="AD185" s="44"/>
      <c r="AE185" s="6"/>
      <c r="AF185" s="44"/>
      <c r="AH185" s="44"/>
      <c r="AI185" s="44"/>
      <c r="AJ185" s="44"/>
    </row>
    <row r="186" spans="4:36">
      <c r="D186" s="44"/>
      <c r="E186" s="44"/>
      <c r="F186" s="27"/>
      <c r="G186" s="44"/>
      <c r="H186" s="44"/>
      <c r="I186" s="44"/>
      <c r="J186" s="27"/>
      <c r="K186" s="44"/>
      <c r="L186" s="44"/>
      <c r="M186" s="27"/>
      <c r="N186" s="44"/>
      <c r="O186" s="44"/>
      <c r="P186" s="27"/>
      <c r="Q186" s="44"/>
      <c r="R186" s="44"/>
      <c r="S186" s="27"/>
      <c r="T186" s="44"/>
      <c r="U186" s="27"/>
      <c r="V186" s="44"/>
      <c r="W186" s="27"/>
      <c r="X186" s="44"/>
      <c r="Y186" s="27"/>
      <c r="Z186" s="44"/>
      <c r="AA186" s="27"/>
      <c r="AB186" s="44"/>
      <c r="AD186" s="44"/>
      <c r="AE186" s="6"/>
      <c r="AF186" s="44"/>
      <c r="AH186" s="44"/>
      <c r="AI186" s="44"/>
      <c r="AJ186" s="44"/>
    </row>
    <row r="187" spans="4:36">
      <c r="D187" s="44"/>
      <c r="E187" s="44"/>
      <c r="F187" s="27"/>
      <c r="G187" s="44"/>
      <c r="H187" s="44"/>
      <c r="I187" s="44"/>
      <c r="J187" s="27"/>
      <c r="K187" s="44"/>
      <c r="L187" s="44"/>
      <c r="M187" s="27"/>
      <c r="N187" s="44"/>
      <c r="O187" s="44"/>
      <c r="P187" s="27"/>
      <c r="Q187" s="44"/>
      <c r="R187" s="44"/>
      <c r="S187" s="27"/>
      <c r="T187" s="44"/>
      <c r="U187" s="27"/>
      <c r="V187" s="44"/>
      <c r="W187" s="27"/>
      <c r="X187" s="44"/>
      <c r="Y187" s="27"/>
      <c r="Z187" s="44"/>
      <c r="AA187" s="27"/>
      <c r="AB187" s="44"/>
      <c r="AD187" s="44"/>
      <c r="AE187" s="6"/>
      <c r="AF187" s="44"/>
      <c r="AH187" s="44"/>
      <c r="AI187" s="44"/>
      <c r="AJ187" s="44"/>
    </row>
    <row r="188" spans="4:36">
      <c r="D188" s="44"/>
      <c r="E188" s="44"/>
      <c r="F188" s="27"/>
      <c r="G188" s="44"/>
      <c r="H188" s="44"/>
      <c r="I188" s="44"/>
      <c r="J188" s="27"/>
      <c r="K188" s="44"/>
      <c r="L188" s="44"/>
      <c r="M188" s="27"/>
      <c r="N188" s="44"/>
      <c r="O188" s="44"/>
      <c r="P188" s="27"/>
      <c r="Q188" s="44"/>
      <c r="R188" s="44"/>
      <c r="S188" s="27"/>
      <c r="T188" s="44"/>
      <c r="U188" s="27"/>
      <c r="V188" s="44"/>
      <c r="W188" s="27"/>
      <c r="X188" s="44"/>
      <c r="Y188" s="27"/>
      <c r="Z188" s="44"/>
      <c r="AA188" s="27"/>
      <c r="AB188" s="44"/>
      <c r="AD188" s="44"/>
      <c r="AE188" s="6"/>
      <c r="AF188" s="44"/>
      <c r="AH188" s="44"/>
      <c r="AI188" s="44"/>
      <c r="AJ188" s="44"/>
    </row>
    <row r="189" spans="4:36">
      <c r="D189" s="44"/>
      <c r="E189" s="44"/>
      <c r="F189" s="27"/>
      <c r="G189" s="44"/>
      <c r="H189" s="44"/>
      <c r="I189" s="44"/>
      <c r="J189" s="27"/>
      <c r="K189" s="44"/>
      <c r="L189" s="44"/>
      <c r="M189" s="27"/>
      <c r="N189" s="44"/>
      <c r="O189" s="44"/>
      <c r="P189" s="27"/>
      <c r="Q189" s="44"/>
      <c r="R189" s="44"/>
      <c r="S189" s="27"/>
      <c r="T189" s="44"/>
      <c r="U189" s="27"/>
      <c r="V189" s="44"/>
      <c r="W189" s="27"/>
      <c r="X189" s="44"/>
      <c r="Y189" s="27"/>
      <c r="Z189" s="44"/>
      <c r="AA189" s="27"/>
      <c r="AB189" s="44"/>
      <c r="AD189" s="44"/>
      <c r="AE189" s="6"/>
      <c r="AF189" s="44"/>
      <c r="AH189" s="44"/>
      <c r="AI189" s="44"/>
      <c r="AJ189" s="44"/>
    </row>
    <row r="190" spans="4:36">
      <c r="D190" s="44"/>
      <c r="E190" s="44"/>
      <c r="F190" s="27"/>
      <c r="G190" s="44"/>
      <c r="H190" s="44"/>
      <c r="I190" s="44"/>
      <c r="J190" s="27"/>
      <c r="K190" s="44"/>
      <c r="L190" s="44"/>
      <c r="M190" s="27"/>
      <c r="N190" s="44"/>
      <c r="O190" s="44"/>
      <c r="P190" s="27"/>
      <c r="Q190" s="44"/>
      <c r="R190" s="44"/>
      <c r="S190" s="27"/>
      <c r="T190" s="44"/>
      <c r="U190" s="27"/>
      <c r="V190" s="44"/>
      <c r="W190" s="27"/>
      <c r="X190" s="44"/>
      <c r="Y190" s="27"/>
      <c r="Z190" s="44"/>
      <c r="AA190" s="27"/>
      <c r="AB190" s="44"/>
      <c r="AD190" s="44"/>
      <c r="AE190" s="6"/>
      <c r="AF190" s="44"/>
      <c r="AH190" s="44"/>
      <c r="AI190" s="44"/>
      <c r="AJ190" s="44"/>
    </row>
    <row r="191" spans="4:36">
      <c r="D191" s="44"/>
      <c r="E191" s="44"/>
      <c r="F191" s="27"/>
      <c r="G191" s="44"/>
      <c r="H191" s="44"/>
      <c r="I191" s="44"/>
      <c r="J191" s="27"/>
      <c r="K191" s="44"/>
      <c r="L191" s="44"/>
      <c r="M191" s="27"/>
      <c r="N191" s="44"/>
      <c r="O191" s="44"/>
      <c r="P191" s="27"/>
      <c r="Q191" s="44"/>
      <c r="R191" s="44"/>
      <c r="S191" s="27"/>
      <c r="T191" s="44"/>
      <c r="U191" s="27"/>
      <c r="V191" s="44"/>
      <c r="W191" s="27"/>
      <c r="X191" s="44"/>
      <c r="Y191" s="27"/>
      <c r="Z191" s="44"/>
      <c r="AA191" s="27"/>
      <c r="AB191" s="44"/>
      <c r="AD191" s="44"/>
      <c r="AE191" s="6"/>
      <c r="AF191" s="44"/>
      <c r="AH191" s="44"/>
      <c r="AI191" s="44"/>
      <c r="AJ191" s="44"/>
    </row>
    <row r="192" spans="4:36">
      <c r="D192" s="44"/>
      <c r="E192" s="44"/>
      <c r="F192" s="27"/>
      <c r="G192" s="44"/>
      <c r="H192" s="44"/>
      <c r="I192" s="44"/>
      <c r="J192" s="27"/>
      <c r="K192" s="44"/>
      <c r="L192" s="44"/>
      <c r="M192" s="27"/>
      <c r="N192" s="44"/>
      <c r="O192" s="44"/>
      <c r="P192" s="27"/>
      <c r="Q192" s="44"/>
      <c r="R192" s="44"/>
      <c r="S192" s="27"/>
      <c r="T192" s="44"/>
      <c r="U192" s="27"/>
      <c r="V192" s="44"/>
      <c r="W192" s="27"/>
      <c r="X192" s="44"/>
      <c r="Y192" s="27"/>
      <c r="Z192" s="44"/>
      <c r="AA192" s="27"/>
      <c r="AB192" s="44"/>
      <c r="AD192" s="44"/>
      <c r="AE192" s="6"/>
      <c r="AF192" s="44"/>
      <c r="AH192" s="44"/>
      <c r="AI192" s="44"/>
      <c r="AJ192" s="44"/>
    </row>
    <row r="193" spans="4:36">
      <c r="D193" s="44"/>
      <c r="E193" s="44"/>
      <c r="F193" s="27"/>
      <c r="G193" s="44"/>
      <c r="H193" s="44"/>
      <c r="I193" s="44"/>
      <c r="J193" s="27"/>
      <c r="K193" s="44"/>
      <c r="L193" s="44"/>
      <c r="M193" s="27"/>
      <c r="N193" s="44"/>
      <c r="O193" s="44"/>
      <c r="P193" s="27"/>
      <c r="Q193" s="44"/>
      <c r="R193" s="44"/>
      <c r="S193" s="27"/>
      <c r="T193" s="44"/>
      <c r="U193" s="27"/>
      <c r="V193" s="44"/>
      <c r="W193" s="27"/>
      <c r="X193" s="44"/>
      <c r="Y193" s="27"/>
      <c r="Z193" s="44"/>
      <c r="AA193" s="27"/>
      <c r="AB193" s="44"/>
      <c r="AD193" s="44"/>
      <c r="AE193" s="6"/>
      <c r="AF193" s="44"/>
      <c r="AH193" s="44"/>
      <c r="AI193" s="44"/>
      <c r="AJ193" s="44"/>
    </row>
    <row r="194" spans="4:36">
      <c r="D194" s="44"/>
      <c r="E194" s="44"/>
      <c r="F194" s="27"/>
      <c r="G194" s="44"/>
      <c r="H194" s="44"/>
      <c r="I194" s="44"/>
      <c r="J194" s="27"/>
      <c r="K194" s="44"/>
      <c r="L194" s="44"/>
      <c r="M194" s="27"/>
      <c r="N194" s="44"/>
      <c r="O194" s="44"/>
      <c r="P194" s="27"/>
      <c r="Q194" s="44"/>
      <c r="R194" s="44"/>
      <c r="S194" s="27"/>
      <c r="T194" s="44"/>
      <c r="U194" s="27"/>
      <c r="V194" s="44"/>
      <c r="W194" s="27"/>
      <c r="X194" s="44"/>
      <c r="Y194" s="27"/>
      <c r="Z194" s="44"/>
      <c r="AA194" s="27"/>
      <c r="AB194" s="44"/>
      <c r="AD194" s="44"/>
      <c r="AE194" s="6"/>
      <c r="AF194" s="44"/>
      <c r="AH194" s="44"/>
      <c r="AI194" s="44"/>
      <c r="AJ194" s="44"/>
    </row>
    <row r="195" spans="4:36">
      <c r="D195" s="44"/>
      <c r="E195" s="44"/>
      <c r="F195" s="27"/>
      <c r="G195" s="44"/>
      <c r="H195" s="44"/>
      <c r="I195" s="44"/>
      <c r="J195" s="27"/>
      <c r="K195" s="44"/>
      <c r="L195" s="44"/>
      <c r="M195" s="27"/>
      <c r="N195" s="44"/>
      <c r="O195" s="44"/>
      <c r="P195" s="27"/>
      <c r="Q195" s="44"/>
      <c r="R195" s="44"/>
      <c r="S195" s="27"/>
      <c r="T195" s="44"/>
      <c r="U195" s="27"/>
      <c r="V195" s="44"/>
      <c r="W195" s="27"/>
      <c r="X195" s="44"/>
      <c r="Y195" s="27"/>
      <c r="Z195" s="44"/>
      <c r="AA195" s="27"/>
      <c r="AB195" s="44"/>
      <c r="AD195" s="44"/>
      <c r="AE195" s="6"/>
      <c r="AF195" s="44"/>
      <c r="AH195" s="44"/>
      <c r="AI195" s="44"/>
      <c r="AJ195" s="44"/>
    </row>
    <row r="196" spans="4:36">
      <c r="D196" s="44"/>
      <c r="E196" s="44"/>
      <c r="F196" s="27"/>
      <c r="G196" s="44"/>
      <c r="H196" s="44"/>
      <c r="I196" s="44"/>
      <c r="J196" s="27"/>
      <c r="K196" s="44"/>
      <c r="L196" s="44"/>
      <c r="M196" s="27"/>
      <c r="N196" s="44"/>
      <c r="O196" s="44"/>
      <c r="P196" s="27"/>
      <c r="Q196" s="44"/>
      <c r="R196" s="44"/>
      <c r="S196" s="27"/>
      <c r="T196" s="44"/>
      <c r="U196" s="27"/>
      <c r="V196" s="44"/>
      <c r="W196" s="27"/>
      <c r="X196" s="44"/>
      <c r="Y196" s="27"/>
      <c r="Z196" s="44"/>
      <c r="AA196" s="27"/>
      <c r="AB196" s="44"/>
      <c r="AD196" s="44"/>
      <c r="AE196" s="6"/>
      <c r="AF196" s="44"/>
      <c r="AH196" s="44"/>
      <c r="AI196" s="44"/>
      <c r="AJ196" s="44"/>
    </row>
    <row r="197" spans="4:36">
      <c r="D197" s="44"/>
      <c r="E197" s="44"/>
      <c r="F197" s="27"/>
      <c r="G197" s="44"/>
      <c r="H197" s="44"/>
      <c r="I197" s="44"/>
      <c r="J197" s="27"/>
      <c r="K197" s="44"/>
      <c r="L197" s="44"/>
      <c r="M197" s="27"/>
      <c r="N197" s="44"/>
      <c r="O197" s="44"/>
      <c r="P197" s="27"/>
      <c r="Q197" s="44"/>
      <c r="R197" s="44"/>
      <c r="S197" s="27"/>
      <c r="T197" s="44"/>
      <c r="U197" s="27"/>
      <c r="V197" s="44"/>
      <c r="W197" s="27"/>
      <c r="X197" s="44"/>
      <c r="Y197" s="27"/>
      <c r="Z197" s="44"/>
      <c r="AA197" s="27"/>
      <c r="AB197" s="44"/>
      <c r="AD197" s="44"/>
      <c r="AE197" s="6"/>
      <c r="AF197" s="44"/>
      <c r="AH197" s="44"/>
      <c r="AI197" s="44"/>
      <c r="AJ197" s="44"/>
    </row>
    <row r="198" spans="4:36">
      <c r="D198" s="44"/>
      <c r="E198" s="44"/>
      <c r="F198" s="27"/>
      <c r="G198" s="44"/>
      <c r="H198" s="44"/>
      <c r="I198" s="44"/>
      <c r="J198" s="27"/>
      <c r="K198" s="44"/>
      <c r="L198" s="44"/>
      <c r="M198" s="27"/>
      <c r="N198" s="44"/>
      <c r="O198" s="44"/>
      <c r="P198" s="27"/>
      <c r="Q198" s="44"/>
      <c r="R198" s="44"/>
      <c r="S198" s="27"/>
      <c r="T198" s="44"/>
      <c r="U198" s="27"/>
      <c r="V198" s="44"/>
      <c r="W198" s="27"/>
      <c r="X198" s="44"/>
      <c r="Y198" s="27"/>
      <c r="Z198" s="44"/>
      <c r="AA198" s="27"/>
      <c r="AB198" s="44"/>
      <c r="AD198" s="44"/>
      <c r="AE198" s="6"/>
      <c r="AF198" s="44"/>
      <c r="AH198" s="44"/>
      <c r="AI198" s="44"/>
      <c r="AJ198" s="44"/>
    </row>
    <row r="199" spans="4:36">
      <c r="D199" s="44"/>
      <c r="E199" s="44"/>
      <c r="F199" s="27"/>
      <c r="G199" s="44"/>
      <c r="H199" s="44"/>
      <c r="I199" s="44"/>
      <c r="J199" s="27"/>
      <c r="K199" s="44"/>
      <c r="L199" s="44"/>
      <c r="M199" s="27"/>
      <c r="N199" s="44"/>
      <c r="O199" s="44"/>
      <c r="P199" s="27"/>
      <c r="Q199" s="44"/>
      <c r="R199" s="44"/>
      <c r="S199" s="27"/>
      <c r="T199" s="44"/>
      <c r="U199" s="27"/>
      <c r="V199" s="44"/>
      <c r="W199" s="27"/>
      <c r="X199" s="44"/>
      <c r="Y199" s="27"/>
      <c r="Z199" s="44"/>
      <c r="AA199" s="27"/>
      <c r="AB199" s="44"/>
      <c r="AD199" s="44"/>
      <c r="AE199" s="6"/>
      <c r="AF199" s="44"/>
      <c r="AH199" s="44"/>
      <c r="AI199" s="44"/>
      <c r="AJ199" s="44"/>
    </row>
    <row r="200" spans="4:36">
      <c r="D200" s="44"/>
      <c r="E200" s="44"/>
      <c r="F200" s="27"/>
      <c r="G200" s="44"/>
      <c r="H200" s="44"/>
      <c r="I200" s="44"/>
      <c r="J200" s="27"/>
      <c r="K200" s="44"/>
      <c r="L200" s="44"/>
      <c r="M200" s="27"/>
      <c r="N200" s="44"/>
      <c r="O200" s="44"/>
      <c r="P200" s="27"/>
      <c r="Q200" s="44"/>
      <c r="R200" s="44"/>
      <c r="S200" s="27"/>
      <c r="T200" s="44"/>
      <c r="U200" s="27"/>
      <c r="V200" s="44"/>
      <c r="W200" s="27"/>
      <c r="X200" s="44"/>
      <c r="Y200" s="27"/>
      <c r="Z200" s="44"/>
      <c r="AA200" s="27"/>
      <c r="AB200" s="44"/>
      <c r="AD200" s="44"/>
      <c r="AE200" s="6"/>
      <c r="AF200" s="44"/>
      <c r="AH200" s="44"/>
      <c r="AI200" s="44"/>
      <c r="AJ200" s="44"/>
    </row>
    <row r="201" spans="4:36">
      <c r="D201" s="44"/>
      <c r="E201" s="44"/>
      <c r="F201" s="27"/>
      <c r="G201" s="44"/>
      <c r="H201" s="44"/>
      <c r="I201" s="44"/>
      <c r="J201" s="27"/>
      <c r="K201" s="44"/>
      <c r="L201" s="44"/>
      <c r="M201" s="27"/>
      <c r="N201" s="44"/>
      <c r="O201" s="44"/>
      <c r="P201" s="27"/>
      <c r="Q201" s="44"/>
      <c r="R201" s="44"/>
      <c r="S201" s="27"/>
      <c r="T201" s="44"/>
      <c r="U201" s="27"/>
      <c r="V201" s="44"/>
      <c r="W201" s="27"/>
      <c r="X201" s="44"/>
      <c r="Y201" s="27"/>
      <c r="Z201" s="44"/>
      <c r="AA201" s="27"/>
      <c r="AB201" s="44"/>
      <c r="AD201" s="44"/>
      <c r="AE201" s="6"/>
      <c r="AF201" s="44"/>
      <c r="AH201" s="44"/>
      <c r="AI201" s="44"/>
      <c r="AJ201" s="44"/>
    </row>
    <row r="202" spans="4:36">
      <c r="D202" s="44"/>
      <c r="E202" s="44"/>
      <c r="F202" s="27"/>
      <c r="G202" s="44"/>
      <c r="H202" s="44"/>
      <c r="I202" s="44"/>
      <c r="J202" s="27"/>
      <c r="K202" s="44"/>
      <c r="L202" s="44"/>
      <c r="M202" s="27"/>
      <c r="N202" s="44"/>
      <c r="O202" s="44"/>
      <c r="P202" s="27"/>
      <c r="Q202" s="44"/>
      <c r="R202" s="44"/>
      <c r="S202" s="27"/>
      <c r="T202" s="44"/>
      <c r="U202" s="27"/>
      <c r="V202" s="44"/>
      <c r="W202" s="27"/>
      <c r="X202" s="44"/>
      <c r="Y202" s="27"/>
      <c r="Z202" s="44"/>
      <c r="AA202" s="27"/>
      <c r="AB202" s="44"/>
      <c r="AD202" s="44"/>
      <c r="AE202" s="6"/>
      <c r="AF202" s="44"/>
      <c r="AH202" s="44"/>
      <c r="AI202" s="44"/>
      <c r="AJ202" s="44"/>
    </row>
    <row r="203" spans="4:36">
      <c r="D203" s="44"/>
      <c r="E203" s="44"/>
      <c r="F203" s="27"/>
      <c r="G203" s="44"/>
      <c r="H203" s="44"/>
      <c r="I203" s="44"/>
      <c r="J203" s="27"/>
      <c r="K203" s="44"/>
      <c r="L203" s="44"/>
      <c r="M203" s="27"/>
      <c r="N203" s="44"/>
      <c r="O203" s="44"/>
      <c r="P203" s="27"/>
      <c r="Q203" s="44"/>
      <c r="R203" s="44"/>
      <c r="S203" s="27"/>
      <c r="T203" s="44"/>
      <c r="U203" s="27"/>
      <c r="V203" s="44"/>
      <c r="W203" s="27"/>
      <c r="X203" s="44"/>
      <c r="Y203" s="27"/>
      <c r="Z203" s="44"/>
      <c r="AA203" s="27"/>
      <c r="AB203" s="44"/>
      <c r="AD203" s="44"/>
      <c r="AE203" s="6"/>
      <c r="AF203" s="44"/>
      <c r="AH203" s="44"/>
      <c r="AI203" s="44"/>
      <c r="AJ203" s="44"/>
    </row>
    <row r="204" spans="4:36">
      <c r="D204" s="44"/>
      <c r="E204" s="44"/>
      <c r="F204" s="27"/>
      <c r="G204" s="44"/>
      <c r="H204" s="44"/>
      <c r="I204" s="44"/>
      <c r="J204" s="27"/>
      <c r="K204" s="44"/>
      <c r="L204" s="44"/>
      <c r="M204" s="27"/>
      <c r="N204" s="44"/>
      <c r="O204" s="44"/>
      <c r="P204" s="27"/>
      <c r="Q204" s="44"/>
      <c r="R204" s="44"/>
      <c r="S204" s="27"/>
      <c r="T204" s="44"/>
      <c r="U204" s="27"/>
      <c r="V204" s="44"/>
      <c r="W204" s="27"/>
      <c r="X204" s="44"/>
      <c r="Y204" s="27"/>
      <c r="Z204" s="44"/>
      <c r="AA204" s="27"/>
      <c r="AB204" s="44"/>
      <c r="AD204" s="44"/>
      <c r="AE204" s="6"/>
      <c r="AF204" s="44"/>
      <c r="AH204" s="44"/>
      <c r="AI204" s="44"/>
      <c r="AJ204" s="44"/>
    </row>
    <row r="205" spans="4:36">
      <c r="D205" s="44"/>
      <c r="E205" s="44"/>
      <c r="F205" s="27"/>
      <c r="G205" s="44"/>
      <c r="H205" s="44"/>
      <c r="I205" s="44"/>
      <c r="J205" s="27"/>
      <c r="K205" s="44"/>
      <c r="L205" s="44"/>
      <c r="M205" s="27"/>
      <c r="N205" s="44"/>
      <c r="O205" s="44"/>
      <c r="P205" s="27"/>
      <c r="Q205" s="44"/>
      <c r="R205" s="44"/>
      <c r="S205" s="27"/>
      <c r="T205" s="44"/>
      <c r="U205" s="27"/>
      <c r="V205" s="44"/>
      <c r="W205" s="27"/>
      <c r="X205" s="44"/>
      <c r="Y205" s="27"/>
      <c r="Z205" s="44"/>
      <c r="AA205" s="27"/>
      <c r="AB205" s="44"/>
      <c r="AD205" s="44"/>
      <c r="AE205" s="6"/>
      <c r="AF205" s="44"/>
      <c r="AH205" s="44"/>
      <c r="AI205" s="44"/>
      <c r="AJ205" s="44"/>
    </row>
    <row r="206" spans="4:36">
      <c r="D206" s="44"/>
      <c r="E206" s="44"/>
      <c r="F206" s="27"/>
      <c r="G206" s="44"/>
      <c r="H206" s="44"/>
      <c r="I206" s="44"/>
      <c r="J206" s="27"/>
      <c r="K206" s="44"/>
      <c r="L206" s="44"/>
      <c r="M206" s="27"/>
      <c r="N206" s="44"/>
      <c r="O206" s="44"/>
      <c r="P206" s="27"/>
      <c r="Q206" s="44"/>
      <c r="R206" s="44"/>
      <c r="S206" s="27"/>
      <c r="T206" s="44"/>
      <c r="U206" s="27"/>
      <c r="V206" s="44"/>
      <c r="W206" s="27"/>
      <c r="X206" s="44"/>
      <c r="Y206" s="27"/>
      <c r="Z206" s="44"/>
      <c r="AA206" s="27"/>
      <c r="AB206" s="44"/>
      <c r="AD206" s="44"/>
      <c r="AE206" s="6"/>
      <c r="AF206" s="44"/>
      <c r="AH206" s="44"/>
      <c r="AI206" s="44"/>
      <c r="AJ206" s="44"/>
    </row>
    <row r="207" spans="4:36">
      <c r="D207" s="44"/>
      <c r="E207" s="44"/>
      <c r="F207" s="27"/>
      <c r="G207" s="44"/>
      <c r="H207" s="44"/>
      <c r="I207" s="44"/>
      <c r="J207" s="27"/>
      <c r="K207" s="44"/>
      <c r="L207" s="44"/>
      <c r="M207" s="27"/>
      <c r="N207" s="44"/>
      <c r="O207" s="44"/>
      <c r="P207" s="27"/>
      <c r="Q207" s="44"/>
      <c r="R207" s="44"/>
      <c r="S207" s="27"/>
      <c r="T207" s="44"/>
      <c r="U207" s="27"/>
      <c r="V207" s="44"/>
      <c r="W207" s="27"/>
      <c r="X207" s="44"/>
      <c r="Y207" s="27"/>
      <c r="Z207" s="44"/>
      <c r="AA207" s="27"/>
      <c r="AB207" s="44"/>
      <c r="AD207" s="44"/>
      <c r="AE207" s="6"/>
      <c r="AF207" s="44"/>
      <c r="AH207" s="44"/>
      <c r="AI207" s="44"/>
      <c r="AJ207" s="44"/>
    </row>
    <row r="208" spans="4:36">
      <c r="D208" s="44"/>
      <c r="E208" s="44"/>
      <c r="F208" s="27"/>
      <c r="G208" s="44"/>
      <c r="H208" s="44"/>
      <c r="I208" s="44"/>
      <c r="J208" s="27"/>
      <c r="K208" s="44"/>
      <c r="L208" s="44"/>
      <c r="M208" s="27"/>
      <c r="N208" s="44"/>
      <c r="O208" s="44"/>
      <c r="P208" s="27"/>
      <c r="Q208" s="44"/>
      <c r="R208" s="44"/>
      <c r="S208" s="27"/>
      <c r="T208" s="44"/>
      <c r="U208" s="27"/>
      <c r="V208" s="44"/>
      <c r="W208" s="27"/>
      <c r="X208" s="44"/>
      <c r="Y208" s="27"/>
      <c r="Z208" s="44"/>
      <c r="AA208" s="27"/>
      <c r="AB208" s="44"/>
      <c r="AD208" s="44"/>
      <c r="AE208" s="6"/>
      <c r="AF208" s="44"/>
      <c r="AH208" s="44"/>
      <c r="AI208" s="44"/>
      <c r="AJ208" s="44"/>
    </row>
    <row r="209" spans="4:36">
      <c r="D209" s="44"/>
      <c r="E209" s="44"/>
      <c r="F209" s="27"/>
      <c r="G209" s="44"/>
      <c r="H209" s="44"/>
      <c r="I209" s="44"/>
      <c r="J209" s="27"/>
      <c r="K209" s="44"/>
      <c r="L209" s="44"/>
      <c r="M209" s="27"/>
      <c r="N209" s="44"/>
      <c r="O209" s="44"/>
      <c r="P209" s="27"/>
      <c r="Q209" s="44"/>
      <c r="R209" s="44"/>
      <c r="S209" s="27"/>
      <c r="T209" s="44"/>
      <c r="U209" s="27"/>
      <c r="V209" s="44"/>
      <c r="W209" s="27"/>
      <c r="X209" s="44"/>
      <c r="Y209" s="27"/>
      <c r="Z209" s="44"/>
      <c r="AA209" s="27"/>
      <c r="AB209" s="44"/>
      <c r="AD209" s="44"/>
      <c r="AE209" s="6"/>
      <c r="AF209" s="44"/>
      <c r="AH209" s="44"/>
      <c r="AI209" s="44"/>
      <c r="AJ209" s="44"/>
    </row>
    <row r="210" spans="4:36">
      <c r="D210" s="44"/>
      <c r="E210" s="44"/>
      <c r="F210" s="27"/>
      <c r="G210" s="44"/>
      <c r="H210" s="44"/>
      <c r="I210" s="44"/>
      <c r="J210" s="27"/>
      <c r="K210" s="44"/>
      <c r="L210" s="44"/>
      <c r="M210" s="27"/>
      <c r="N210" s="44"/>
      <c r="O210" s="44"/>
      <c r="P210" s="27"/>
      <c r="Q210" s="44"/>
      <c r="R210" s="44"/>
      <c r="S210" s="27"/>
      <c r="T210" s="44"/>
      <c r="U210" s="27"/>
      <c r="V210" s="44"/>
      <c r="W210" s="27"/>
      <c r="X210" s="44"/>
      <c r="Y210" s="27"/>
      <c r="Z210" s="44"/>
      <c r="AA210" s="27"/>
      <c r="AB210" s="44"/>
      <c r="AD210" s="44"/>
      <c r="AE210" s="6"/>
      <c r="AF210" s="44"/>
      <c r="AH210" s="44"/>
      <c r="AI210" s="44"/>
      <c r="AJ210" s="44"/>
    </row>
    <row r="211" spans="4:36">
      <c r="D211" s="44"/>
      <c r="E211" s="44"/>
      <c r="F211" s="27"/>
      <c r="G211" s="44"/>
      <c r="H211" s="44"/>
      <c r="I211" s="44"/>
      <c r="J211" s="27"/>
      <c r="K211" s="44"/>
      <c r="L211" s="44"/>
      <c r="M211" s="27"/>
      <c r="N211" s="44"/>
      <c r="O211" s="44"/>
      <c r="P211" s="27"/>
      <c r="Q211" s="44"/>
      <c r="R211" s="44"/>
      <c r="S211" s="27"/>
      <c r="T211" s="44"/>
      <c r="U211" s="27"/>
      <c r="V211" s="44"/>
      <c r="W211" s="27"/>
      <c r="X211" s="44"/>
      <c r="Y211" s="27"/>
      <c r="Z211" s="44"/>
      <c r="AA211" s="27"/>
      <c r="AB211" s="44"/>
      <c r="AD211" s="44"/>
      <c r="AE211" s="6"/>
      <c r="AF211" s="44"/>
      <c r="AH211" s="44"/>
      <c r="AI211" s="44"/>
      <c r="AJ211" s="44"/>
    </row>
    <row r="212" spans="4:36">
      <c r="D212" s="44"/>
      <c r="E212" s="44"/>
      <c r="F212" s="27"/>
      <c r="G212" s="44"/>
      <c r="H212" s="44"/>
      <c r="I212" s="44"/>
      <c r="J212" s="27"/>
      <c r="K212" s="44"/>
      <c r="L212" s="44"/>
      <c r="M212" s="27"/>
      <c r="N212" s="44"/>
      <c r="O212" s="44"/>
      <c r="P212" s="27"/>
      <c r="Q212" s="44"/>
      <c r="R212" s="44"/>
      <c r="S212" s="27"/>
      <c r="T212" s="44"/>
      <c r="U212" s="27"/>
      <c r="V212" s="44"/>
      <c r="W212" s="27"/>
      <c r="X212" s="44"/>
      <c r="Y212" s="27"/>
      <c r="Z212" s="44"/>
      <c r="AA212" s="27"/>
      <c r="AB212" s="44"/>
      <c r="AD212" s="44"/>
      <c r="AE212" s="6"/>
      <c r="AF212" s="44"/>
      <c r="AH212" s="44"/>
      <c r="AI212" s="44"/>
      <c r="AJ212" s="44"/>
    </row>
    <row r="213" spans="4:36">
      <c r="D213" s="44"/>
      <c r="E213" s="44"/>
      <c r="F213" s="27"/>
      <c r="G213" s="44"/>
      <c r="H213" s="44"/>
      <c r="I213" s="44"/>
      <c r="J213" s="27"/>
      <c r="K213" s="44"/>
      <c r="L213" s="44"/>
      <c r="M213" s="27"/>
      <c r="N213" s="44"/>
      <c r="O213" s="44"/>
      <c r="P213" s="27"/>
      <c r="Q213" s="44"/>
      <c r="R213" s="44"/>
      <c r="S213" s="27"/>
      <c r="T213" s="44"/>
      <c r="U213" s="27"/>
      <c r="V213" s="44"/>
      <c r="W213" s="27"/>
      <c r="X213" s="44"/>
      <c r="Y213" s="27"/>
      <c r="Z213" s="44"/>
      <c r="AA213" s="27"/>
      <c r="AB213" s="44"/>
      <c r="AD213" s="44"/>
      <c r="AE213" s="6"/>
      <c r="AF213" s="44"/>
      <c r="AH213" s="44"/>
      <c r="AI213" s="44"/>
      <c r="AJ213" s="44"/>
    </row>
    <row r="214" spans="4:36">
      <c r="D214" s="44"/>
      <c r="E214" s="44"/>
      <c r="F214" s="27"/>
      <c r="G214" s="44"/>
      <c r="H214" s="44"/>
      <c r="I214" s="44"/>
      <c r="J214" s="27"/>
      <c r="K214" s="44"/>
      <c r="L214" s="44"/>
      <c r="M214" s="27"/>
      <c r="N214" s="44"/>
      <c r="O214" s="44"/>
      <c r="P214" s="27"/>
      <c r="Q214" s="44"/>
      <c r="R214" s="44"/>
      <c r="S214" s="27"/>
      <c r="T214" s="44"/>
      <c r="U214" s="27"/>
      <c r="V214" s="44"/>
      <c r="W214" s="27"/>
      <c r="X214" s="44"/>
      <c r="Y214" s="27"/>
      <c r="Z214" s="44"/>
      <c r="AA214" s="27"/>
      <c r="AB214" s="44"/>
      <c r="AD214" s="44"/>
      <c r="AE214" s="6"/>
      <c r="AF214" s="44"/>
      <c r="AH214" s="44"/>
      <c r="AI214" s="44"/>
      <c r="AJ214" s="44"/>
    </row>
    <row r="215" spans="4:36">
      <c r="D215" s="44"/>
      <c r="E215" s="44"/>
      <c r="F215" s="27"/>
      <c r="G215" s="44"/>
      <c r="H215" s="44"/>
      <c r="I215" s="44"/>
      <c r="J215" s="27"/>
      <c r="K215" s="44"/>
      <c r="L215" s="44"/>
      <c r="M215" s="27"/>
      <c r="N215" s="44"/>
      <c r="O215" s="44"/>
      <c r="P215" s="27"/>
      <c r="Q215" s="44"/>
      <c r="R215" s="44"/>
      <c r="S215" s="27"/>
      <c r="T215" s="44"/>
      <c r="U215" s="27"/>
      <c r="V215" s="44"/>
      <c r="W215" s="27"/>
      <c r="X215" s="44"/>
      <c r="Y215" s="27"/>
      <c r="Z215" s="44"/>
      <c r="AA215" s="27"/>
      <c r="AB215" s="44"/>
      <c r="AD215" s="44"/>
      <c r="AE215" s="6"/>
      <c r="AF215" s="44"/>
      <c r="AH215" s="44"/>
      <c r="AI215" s="44"/>
      <c r="AJ215" s="44"/>
    </row>
    <row r="216" spans="4:36">
      <c r="D216" s="44"/>
      <c r="E216" s="44"/>
      <c r="F216" s="27"/>
      <c r="G216" s="44"/>
      <c r="H216" s="44"/>
      <c r="I216" s="44"/>
      <c r="J216" s="27"/>
      <c r="K216" s="44"/>
      <c r="L216" s="44"/>
      <c r="M216" s="27"/>
      <c r="N216" s="44"/>
      <c r="O216" s="44"/>
      <c r="P216" s="27"/>
      <c r="Q216" s="44"/>
      <c r="R216" s="44"/>
      <c r="S216" s="27"/>
      <c r="T216" s="44"/>
      <c r="U216" s="27"/>
      <c r="V216" s="44"/>
      <c r="W216" s="27"/>
      <c r="X216" s="44"/>
      <c r="Y216" s="27"/>
      <c r="Z216" s="44"/>
      <c r="AA216" s="27"/>
      <c r="AB216" s="44"/>
      <c r="AD216" s="44"/>
      <c r="AE216" s="6"/>
      <c r="AF216" s="44"/>
      <c r="AH216" s="44"/>
      <c r="AI216" s="44"/>
      <c r="AJ216" s="44"/>
    </row>
    <row r="217" spans="4:36">
      <c r="D217" s="44"/>
      <c r="E217" s="44"/>
      <c r="F217" s="27"/>
      <c r="G217" s="44"/>
      <c r="H217" s="44"/>
      <c r="I217" s="44"/>
      <c r="J217" s="27"/>
      <c r="K217" s="44"/>
      <c r="L217" s="44"/>
      <c r="M217" s="27"/>
      <c r="N217" s="44"/>
      <c r="O217" s="44"/>
      <c r="P217" s="27"/>
      <c r="Q217" s="44"/>
      <c r="R217" s="44"/>
      <c r="S217" s="27"/>
      <c r="T217" s="44"/>
      <c r="U217" s="27"/>
      <c r="V217" s="44"/>
      <c r="W217" s="27"/>
      <c r="X217" s="44"/>
      <c r="Y217" s="27"/>
      <c r="Z217" s="44"/>
      <c r="AA217" s="27"/>
      <c r="AB217" s="44"/>
      <c r="AD217" s="44"/>
      <c r="AE217" s="6"/>
      <c r="AF217" s="44"/>
      <c r="AH217" s="44"/>
      <c r="AI217" s="44"/>
      <c r="AJ217" s="44"/>
    </row>
    <row r="218" spans="4:36">
      <c r="D218" s="44"/>
      <c r="E218" s="44"/>
      <c r="F218" s="27"/>
      <c r="G218" s="44"/>
      <c r="H218" s="44"/>
      <c r="I218" s="44"/>
      <c r="J218" s="27"/>
      <c r="K218" s="44"/>
      <c r="L218" s="44"/>
      <c r="M218" s="27"/>
      <c r="N218" s="44"/>
      <c r="O218" s="44"/>
      <c r="P218" s="27"/>
      <c r="Q218" s="44"/>
      <c r="R218" s="44"/>
      <c r="S218" s="27"/>
      <c r="T218" s="44"/>
      <c r="U218" s="27"/>
      <c r="V218" s="44"/>
      <c r="W218" s="27"/>
      <c r="X218" s="44"/>
      <c r="Y218" s="27"/>
      <c r="Z218" s="44"/>
      <c r="AA218" s="27"/>
      <c r="AB218" s="44"/>
      <c r="AD218" s="44"/>
      <c r="AE218" s="6"/>
      <c r="AF218" s="44"/>
      <c r="AH218" s="44"/>
      <c r="AI218" s="44"/>
      <c r="AJ218" s="44"/>
    </row>
    <row r="219" spans="4:36">
      <c r="D219" s="44"/>
      <c r="E219" s="44"/>
      <c r="F219" s="27"/>
      <c r="G219" s="44"/>
      <c r="H219" s="44"/>
      <c r="I219" s="44"/>
      <c r="J219" s="27"/>
      <c r="K219" s="44"/>
      <c r="L219" s="44"/>
      <c r="M219" s="27"/>
      <c r="N219" s="44"/>
      <c r="O219" s="44"/>
      <c r="P219" s="27"/>
      <c r="Q219" s="44"/>
      <c r="R219" s="44"/>
      <c r="S219" s="27"/>
      <c r="T219" s="44"/>
      <c r="U219" s="27"/>
      <c r="V219" s="44"/>
      <c r="W219" s="27"/>
      <c r="X219" s="44"/>
      <c r="Y219" s="27"/>
      <c r="Z219" s="44"/>
      <c r="AA219" s="27"/>
      <c r="AB219" s="44"/>
      <c r="AD219" s="44"/>
      <c r="AE219" s="6"/>
      <c r="AF219" s="44"/>
      <c r="AH219" s="44"/>
      <c r="AI219" s="44"/>
      <c r="AJ219" s="44"/>
    </row>
    <row r="220" spans="4:36">
      <c r="D220" s="44"/>
      <c r="E220" s="44"/>
      <c r="F220" s="27"/>
      <c r="G220" s="44"/>
      <c r="H220" s="44"/>
      <c r="I220" s="44"/>
      <c r="J220" s="27"/>
      <c r="K220" s="44"/>
      <c r="L220" s="44"/>
      <c r="M220" s="27"/>
      <c r="N220" s="44"/>
      <c r="O220" s="44"/>
      <c r="P220" s="27"/>
      <c r="Q220" s="44"/>
      <c r="R220" s="44"/>
      <c r="S220" s="27"/>
      <c r="T220" s="44"/>
      <c r="U220" s="27"/>
      <c r="V220" s="44"/>
      <c r="W220" s="27"/>
      <c r="X220" s="44"/>
      <c r="Y220" s="27"/>
      <c r="Z220" s="44"/>
      <c r="AA220" s="27"/>
      <c r="AB220" s="44"/>
      <c r="AD220" s="44"/>
      <c r="AE220" s="6"/>
      <c r="AF220" s="44"/>
      <c r="AH220" s="44"/>
      <c r="AI220" s="44"/>
      <c r="AJ220" s="44"/>
    </row>
    <row r="221" spans="4:36">
      <c r="D221" s="44"/>
      <c r="E221" s="44"/>
      <c r="F221" s="27"/>
      <c r="G221" s="44"/>
      <c r="H221" s="44"/>
      <c r="I221" s="44"/>
      <c r="J221" s="27"/>
      <c r="K221" s="44"/>
      <c r="L221" s="44"/>
      <c r="M221" s="27"/>
      <c r="N221" s="44"/>
      <c r="O221" s="44"/>
      <c r="P221" s="27"/>
      <c r="Q221" s="44"/>
      <c r="R221" s="44"/>
      <c r="S221" s="27"/>
      <c r="T221" s="44"/>
      <c r="U221" s="27"/>
      <c r="V221" s="44"/>
      <c r="W221" s="27"/>
      <c r="X221" s="44"/>
      <c r="Y221" s="27"/>
      <c r="Z221" s="44"/>
      <c r="AA221" s="27"/>
      <c r="AB221" s="44"/>
      <c r="AD221" s="44"/>
      <c r="AE221" s="6"/>
      <c r="AF221" s="44"/>
      <c r="AH221" s="44"/>
      <c r="AI221" s="44"/>
      <c r="AJ221" s="44"/>
    </row>
    <row r="222" spans="4:36">
      <c r="D222" s="44"/>
      <c r="E222" s="44"/>
      <c r="F222" s="27"/>
      <c r="G222" s="44"/>
      <c r="H222" s="44"/>
      <c r="I222" s="44"/>
      <c r="J222" s="27"/>
      <c r="K222" s="44"/>
      <c r="L222" s="44"/>
      <c r="M222" s="27"/>
      <c r="N222" s="44"/>
      <c r="O222" s="44"/>
      <c r="P222" s="27"/>
      <c r="Q222" s="44"/>
      <c r="R222" s="44"/>
      <c r="S222" s="27"/>
      <c r="T222" s="44"/>
      <c r="U222" s="27"/>
      <c r="V222" s="44"/>
      <c r="W222" s="27"/>
      <c r="X222" s="44"/>
      <c r="Y222" s="27"/>
      <c r="Z222" s="44"/>
      <c r="AA222" s="27"/>
      <c r="AB222" s="44"/>
      <c r="AD222" s="44"/>
      <c r="AE222" s="6"/>
      <c r="AF222" s="44"/>
      <c r="AH222" s="44"/>
      <c r="AI222" s="44"/>
      <c r="AJ222" s="44"/>
    </row>
    <row r="223" spans="4:36">
      <c r="D223" s="44"/>
      <c r="E223" s="44"/>
      <c r="F223" s="27"/>
      <c r="G223" s="44"/>
      <c r="H223" s="44"/>
      <c r="I223" s="44"/>
      <c r="J223" s="27"/>
      <c r="K223" s="44"/>
      <c r="L223" s="44"/>
      <c r="M223" s="27"/>
      <c r="N223" s="44"/>
      <c r="O223" s="44"/>
      <c r="P223" s="27"/>
      <c r="Q223" s="44"/>
      <c r="R223" s="44"/>
      <c r="S223" s="27"/>
      <c r="T223" s="44"/>
      <c r="U223" s="27"/>
      <c r="V223" s="44"/>
      <c r="W223" s="27"/>
      <c r="X223" s="44"/>
      <c r="Y223" s="27"/>
      <c r="Z223" s="44"/>
      <c r="AA223" s="27"/>
      <c r="AB223" s="44"/>
      <c r="AD223" s="44"/>
      <c r="AE223" s="6"/>
      <c r="AF223" s="44"/>
      <c r="AH223" s="44"/>
      <c r="AI223" s="44"/>
      <c r="AJ223" s="44"/>
    </row>
    <row r="224" spans="4:36">
      <c r="D224" s="44"/>
      <c r="E224" s="44"/>
      <c r="F224" s="27"/>
      <c r="G224" s="44"/>
      <c r="H224" s="44"/>
      <c r="I224" s="44"/>
      <c r="J224" s="27"/>
      <c r="K224" s="44"/>
      <c r="L224" s="44"/>
      <c r="M224" s="27"/>
      <c r="N224" s="44"/>
      <c r="O224" s="44"/>
      <c r="P224" s="27"/>
      <c r="Q224" s="44"/>
      <c r="R224" s="44"/>
      <c r="S224" s="27"/>
      <c r="T224" s="44"/>
      <c r="U224" s="27"/>
      <c r="V224" s="44"/>
      <c r="W224" s="27"/>
      <c r="X224" s="44"/>
      <c r="Y224" s="27"/>
      <c r="Z224" s="44"/>
      <c r="AA224" s="27"/>
      <c r="AB224" s="44"/>
      <c r="AD224" s="44"/>
      <c r="AE224" s="6"/>
      <c r="AF224" s="44"/>
      <c r="AH224" s="44"/>
      <c r="AI224" s="44"/>
      <c r="AJ224" s="44"/>
    </row>
    <row r="225" spans="4:36">
      <c r="D225" s="44"/>
      <c r="E225" s="44"/>
      <c r="F225" s="27"/>
      <c r="G225" s="44"/>
      <c r="H225" s="44"/>
      <c r="I225" s="44"/>
      <c r="J225" s="27"/>
      <c r="K225" s="44"/>
      <c r="L225" s="44"/>
      <c r="M225" s="27"/>
      <c r="N225" s="44"/>
      <c r="O225" s="44"/>
      <c r="P225" s="27"/>
      <c r="Q225" s="44"/>
      <c r="R225" s="44"/>
      <c r="S225" s="27"/>
      <c r="T225" s="44"/>
      <c r="U225" s="27"/>
      <c r="V225" s="44"/>
      <c r="W225" s="27"/>
      <c r="X225" s="44"/>
      <c r="Y225" s="27"/>
      <c r="Z225" s="44"/>
      <c r="AA225" s="27"/>
      <c r="AB225" s="44"/>
      <c r="AD225" s="44"/>
      <c r="AE225" s="6"/>
      <c r="AF225" s="44"/>
      <c r="AH225" s="44"/>
      <c r="AI225" s="44"/>
      <c r="AJ225" s="44"/>
    </row>
    <row r="226" spans="4:36">
      <c r="D226" s="44"/>
      <c r="E226" s="44"/>
      <c r="F226" s="27"/>
      <c r="G226" s="44"/>
      <c r="H226" s="44"/>
      <c r="I226" s="44"/>
      <c r="J226" s="27"/>
      <c r="K226" s="44"/>
      <c r="L226" s="44"/>
      <c r="M226" s="27"/>
      <c r="N226" s="44"/>
      <c r="O226" s="44"/>
      <c r="P226" s="27"/>
      <c r="Q226" s="44"/>
      <c r="R226" s="44"/>
      <c r="S226" s="27"/>
      <c r="T226" s="44"/>
      <c r="U226" s="27"/>
      <c r="V226" s="44"/>
      <c r="W226" s="27"/>
      <c r="X226" s="44"/>
      <c r="Y226" s="27"/>
      <c r="Z226" s="44"/>
      <c r="AA226" s="27"/>
      <c r="AB226" s="44"/>
      <c r="AD226" s="44"/>
      <c r="AE226" s="6"/>
      <c r="AF226" s="44"/>
      <c r="AH226" s="44"/>
      <c r="AI226" s="44"/>
      <c r="AJ226" s="44"/>
    </row>
    <row r="227" spans="4:36">
      <c r="D227" s="44"/>
      <c r="E227" s="44"/>
      <c r="F227" s="27"/>
      <c r="G227" s="44"/>
      <c r="H227" s="44"/>
      <c r="I227" s="44"/>
      <c r="J227" s="27"/>
      <c r="K227" s="44"/>
      <c r="L227" s="44"/>
      <c r="M227" s="27"/>
      <c r="N227" s="44"/>
      <c r="O227" s="44"/>
      <c r="P227" s="27"/>
      <c r="Q227" s="44"/>
      <c r="R227" s="44"/>
      <c r="S227" s="27"/>
      <c r="T227" s="44"/>
      <c r="U227" s="27"/>
      <c r="V227" s="44"/>
      <c r="W227" s="27"/>
      <c r="X227" s="44"/>
      <c r="Y227" s="27"/>
      <c r="Z227" s="44"/>
      <c r="AA227" s="27"/>
      <c r="AB227" s="44"/>
      <c r="AD227" s="44"/>
      <c r="AE227" s="6"/>
      <c r="AF227" s="44"/>
      <c r="AH227" s="44"/>
      <c r="AI227" s="44"/>
      <c r="AJ227" s="44"/>
    </row>
    <row r="228" spans="4:36">
      <c r="D228" s="44"/>
      <c r="E228" s="44"/>
      <c r="F228" s="27"/>
      <c r="G228" s="44"/>
      <c r="H228" s="44"/>
      <c r="I228" s="44"/>
      <c r="J228" s="27"/>
      <c r="K228" s="44"/>
      <c r="L228" s="44"/>
      <c r="M228" s="27"/>
      <c r="N228" s="44"/>
      <c r="O228" s="44"/>
      <c r="P228" s="27"/>
      <c r="Q228" s="44"/>
      <c r="R228" s="44"/>
      <c r="S228" s="27"/>
      <c r="T228" s="44"/>
      <c r="U228" s="27"/>
      <c r="V228" s="44"/>
      <c r="W228" s="27"/>
      <c r="X228" s="44"/>
      <c r="Y228" s="27"/>
      <c r="Z228" s="44"/>
      <c r="AA228" s="27"/>
      <c r="AB228" s="44"/>
      <c r="AD228" s="44"/>
      <c r="AE228" s="6"/>
      <c r="AF228" s="44"/>
      <c r="AH228" s="44"/>
      <c r="AI228" s="44"/>
      <c r="AJ228" s="44"/>
    </row>
    <row r="229" spans="4:36">
      <c r="D229" s="44"/>
      <c r="E229" s="44"/>
      <c r="F229" s="27"/>
      <c r="G229" s="44"/>
      <c r="H229" s="44"/>
      <c r="I229" s="44"/>
      <c r="J229" s="27"/>
      <c r="K229" s="44"/>
      <c r="L229" s="44"/>
      <c r="M229" s="27"/>
      <c r="N229" s="44"/>
      <c r="O229" s="44"/>
      <c r="P229" s="27"/>
      <c r="Q229" s="44"/>
      <c r="R229" s="44"/>
      <c r="S229" s="27"/>
      <c r="T229" s="44"/>
      <c r="U229" s="27"/>
      <c r="V229" s="44"/>
      <c r="W229" s="27"/>
      <c r="X229" s="44"/>
      <c r="Y229" s="27"/>
      <c r="Z229" s="44"/>
      <c r="AA229" s="27"/>
      <c r="AB229" s="44"/>
      <c r="AD229" s="44"/>
      <c r="AE229" s="6"/>
      <c r="AF229" s="44"/>
      <c r="AH229" s="44"/>
      <c r="AI229" s="44"/>
      <c r="AJ229" s="44"/>
    </row>
    <row r="230" spans="4:36">
      <c r="D230" s="44"/>
      <c r="E230" s="44"/>
      <c r="F230" s="27"/>
      <c r="G230" s="44"/>
      <c r="H230" s="44"/>
      <c r="I230" s="44"/>
      <c r="J230" s="27"/>
      <c r="K230" s="44"/>
      <c r="L230" s="44"/>
      <c r="M230" s="27"/>
      <c r="N230" s="44"/>
      <c r="O230" s="44"/>
      <c r="P230" s="27"/>
      <c r="Q230" s="44"/>
      <c r="R230" s="44"/>
      <c r="S230" s="27"/>
      <c r="T230" s="44"/>
      <c r="U230" s="27"/>
      <c r="V230" s="44"/>
      <c r="W230" s="27"/>
      <c r="X230" s="44"/>
      <c r="Y230" s="27"/>
      <c r="Z230" s="44"/>
      <c r="AA230" s="27"/>
      <c r="AB230" s="44"/>
      <c r="AD230" s="44"/>
      <c r="AE230" s="6"/>
      <c r="AF230" s="44"/>
      <c r="AH230" s="44"/>
      <c r="AI230" s="44"/>
      <c r="AJ230" s="44"/>
    </row>
    <row r="231" spans="4:36">
      <c r="D231" s="44"/>
      <c r="E231" s="44"/>
      <c r="F231" s="27"/>
      <c r="G231" s="44"/>
      <c r="H231" s="44"/>
      <c r="I231" s="44"/>
      <c r="J231" s="27"/>
      <c r="K231" s="44"/>
      <c r="L231" s="44"/>
      <c r="M231" s="27"/>
      <c r="N231" s="44"/>
      <c r="O231" s="44"/>
      <c r="P231" s="27"/>
      <c r="Q231" s="44"/>
      <c r="R231" s="44"/>
      <c r="S231" s="27"/>
      <c r="T231" s="44"/>
      <c r="U231" s="27"/>
      <c r="V231" s="44"/>
      <c r="W231" s="27"/>
      <c r="X231" s="44"/>
      <c r="Y231" s="27"/>
      <c r="Z231" s="44"/>
      <c r="AA231" s="27"/>
      <c r="AB231" s="44"/>
      <c r="AD231" s="44"/>
      <c r="AE231" s="6"/>
      <c r="AF231" s="44"/>
      <c r="AH231" s="44"/>
      <c r="AI231" s="44"/>
      <c r="AJ231" s="44"/>
    </row>
    <row r="232" spans="4:36">
      <c r="D232" s="44"/>
      <c r="E232" s="44"/>
      <c r="F232" s="27"/>
      <c r="G232" s="44"/>
      <c r="H232" s="44"/>
      <c r="I232" s="44"/>
      <c r="J232" s="27"/>
      <c r="K232" s="44"/>
      <c r="L232" s="44"/>
      <c r="M232" s="27"/>
      <c r="N232" s="44"/>
      <c r="O232" s="44"/>
      <c r="P232" s="27"/>
      <c r="Q232" s="44"/>
      <c r="R232" s="44"/>
      <c r="S232" s="27"/>
      <c r="T232" s="44"/>
      <c r="U232" s="27"/>
      <c r="V232" s="44"/>
      <c r="W232" s="27"/>
      <c r="X232" s="44"/>
      <c r="Y232" s="27"/>
      <c r="Z232" s="44"/>
      <c r="AA232" s="27"/>
      <c r="AB232" s="44"/>
      <c r="AD232" s="44"/>
      <c r="AE232" s="6"/>
      <c r="AF232" s="44"/>
      <c r="AH232" s="44"/>
      <c r="AI232" s="44"/>
      <c r="AJ232" s="44"/>
    </row>
    <row r="233" spans="4:36">
      <c r="D233" s="44"/>
      <c r="E233" s="44"/>
      <c r="F233" s="27"/>
      <c r="G233" s="44"/>
      <c r="H233" s="44"/>
      <c r="I233" s="44"/>
      <c r="J233" s="27"/>
      <c r="K233" s="44"/>
      <c r="L233" s="44"/>
      <c r="M233" s="27"/>
      <c r="N233" s="44"/>
      <c r="O233" s="44"/>
      <c r="P233" s="27"/>
      <c r="Q233" s="44"/>
      <c r="R233" s="44"/>
      <c r="S233" s="27"/>
      <c r="T233" s="44"/>
      <c r="U233" s="27"/>
      <c r="V233" s="44"/>
      <c r="W233" s="27"/>
      <c r="X233" s="44"/>
      <c r="Y233" s="27"/>
      <c r="Z233" s="44"/>
      <c r="AA233" s="27"/>
      <c r="AB233" s="44"/>
      <c r="AD233" s="44"/>
      <c r="AE233" s="6"/>
      <c r="AF233" s="44"/>
      <c r="AH233" s="44"/>
      <c r="AI233" s="44"/>
      <c r="AJ233" s="44"/>
    </row>
    <row r="234" spans="4:36">
      <c r="D234" s="44"/>
      <c r="E234" s="44"/>
      <c r="F234" s="27"/>
      <c r="G234" s="44"/>
      <c r="H234" s="44"/>
      <c r="I234" s="44"/>
      <c r="J234" s="27"/>
      <c r="K234" s="44"/>
      <c r="L234" s="44"/>
      <c r="M234" s="27"/>
      <c r="N234" s="44"/>
      <c r="O234" s="44"/>
      <c r="P234" s="27"/>
      <c r="Q234" s="44"/>
      <c r="R234" s="44"/>
      <c r="S234" s="27"/>
      <c r="T234" s="44"/>
      <c r="U234" s="27"/>
      <c r="V234" s="44"/>
      <c r="W234" s="27"/>
      <c r="X234" s="44"/>
      <c r="Y234" s="27"/>
      <c r="Z234" s="44"/>
      <c r="AA234" s="27"/>
      <c r="AB234" s="44"/>
      <c r="AD234" s="44"/>
      <c r="AE234" s="6"/>
      <c r="AF234" s="44"/>
      <c r="AH234" s="44"/>
      <c r="AI234" s="44"/>
      <c r="AJ234" s="44"/>
    </row>
    <row r="235" spans="4:36">
      <c r="D235" s="44"/>
      <c r="E235" s="44"/>
      <c r="F235" s="27"/>
      <c r="G235" s="44"/>
      <c r="H235" s="44"/>
      <c r="I235" s="44"/>
      <c r="J235" s="27"/>
      <c r="K235" s="44"/>
      <c r="L235" s="44"/>
      <c r="M235" s="27"/>
      <c r="N235" s="44"/>
      <c r="O235" s="44"/>
      <c r="P235" s="27"/>
      <c r="Q235" s="44"/>
      <c r="R235" s="44"/>
      <c r="S235" s="27"/>
      <c r="T235" s="44"/>
      <c r="U235" s="27"/>
      <c r="V235" s="44"/>
      <c r="W235" s="27"/>
      <c r="X235" s="44"/>
      <c r="Y235" s="27"/>
      <c r="Z235" s="44"/>
      <c r="AA235" s="27"/>
      <c r="AB235" s="44"/>
      <c r="AD235" s="44"/>
      <c r="AE235" s="6"/>
      <c r="AF235" s="44"/>
      <c r="AH235" s="44"/>
      <c r="AI235" s="44"/>
      <c r="AJ235" s="44"/>
    </row>
    <row r="236" spans="4:36">
      <c r="D236" s="44"/>
      <c r="E236" s="44"/>
      <c r="F236" s="27"/>
      <c r="G236" s="44"/>
      <c r="H236" s="44"/>
      <c r="I236" s="44"/>
      <c r="J236" s="27"/>
      <c r="K236" s="44"/>
      <c r="L236" s="44"/>
      <c r="M236" s="27"/>
      <c r="N236" s="44"/>
      <c r="O236" s="44"/>
      <c r="P236" s="27"/>
      <c r="Q236" s="44"/>
      <c r="R236" s="44"/>
      <c r="S236" s="27"/>
      <c r="T236" s="44"/>
      <c r="U236" s="27"/>
      <c r="V236" s="44"/>
      <c r="W236" s="27"/>
      <c r="X236" s="44"/>
      <c r="Y236" s="27"/>
      <c r="Z236" s="44"/>
      <c r="AA236" s="27"/>
      <c r="AB236" s="44"/>
      <c r="AD236" s="44"/>
      <c r="AE236" s="6"/>
      <c r="AF236" s="44"/>
      <c r="AH236" s="44"/>
      <c r="AI236" s="44"/>
      <c r="AJ236" s="44"/>
    </row>
    <row r="237" spans="4:36">
      <c r="D237" s="44"/>
      <c r="E237" s="44"/>
      <c r="F237" s="27"/>
      <c r="G237" s="44"/>
      <c r="H237" s="44"/>
      <c r="I237" s="44"/>
      <c r="J237" s="27"/>
      <c r="K237" s="44"/>
      <c r="L237" s="44"/>
      <c r="M237" s="27"/>
      <c r="N237" s="44"/>
      <c r="O237" s="44"/>
      <c r="P237" s="27"/>
      <c r="Q237" s="44"/>
      <c r="R237" s="44"/>
      <c r="S237" s="27"/>
      <c r="T237" s="44"/>
      <c r="U237" s="27"/>
      <c r="V237" s="44"/>
      <c r="W237" s="27"/>
      <c r="X237" s="44"/>
      <c r="Y237" s="27"/>
      <c r="Z237" s="44"/>
      <c r="AA237" s="27"/>
      <c r="AB237" s="44"/>
      <c r="AD237" s="44"/>
      <c r="AE237" s="6"/>
      <c r="AF237" s="44"/>
      <c r="AH237" s="44"/>
      <c r="AI237" s="44"/>
      <c r="AJ237" s="44"/>
    </row>
    <row r="238" spans="4:36">
      <c r="D238" s="44"/>
      <c r="E238" s="44"/>
      <c r="F238" s="27"/>
      <c r="G238" s="44"/>
      <c r="H238" s="44"/>
      <c r="I238" s="44"/>
      <c r="J238" s="27"/>
      <c r="K238" s="44"/>
      <c r="L238" s="44"/>
      <c r="M238" s="27"/>
      <c r="N238" s="44"/>
      <c r="O238" s="44"/>
      <c r="P238" s="27"/>
      <c r="Q238" s="44"/>
      <c r="R238" s="44"/>
      <c r="S238" s="27"/>
      <c r="T238" s="44"/>
      <c r="U238" s="27"/>
      <c r="V238" s="44"/>
      <c r="W238" s="27"/>
      <c r="X238" s="44"/>
      <c r="Y238" s="27"/>
      <c r="Z238" s="44"/>
      <c r="AA238" s="27"/>
      <c r="AB238" s="44"/>
      <c r="AD238" s="44"/>
      <c r="AE238" s="6"/>
      <c r="AF238" s="44"/>
      <c r="AH238" s="44"/>
      <c r="AI238" s="44"/>
      <c r="AJ238" s="44"/>
    </row>
    <row r="239" spans="4:36">
      <c r="D239" s="44"/>
      <c r="E239" s="44"/>
      <c r="F239" s="27"/>
      <c r="G239" s="44"/>
      <c r="H239" s="44"/>
      <c r="I239" s="44"/>
      <c r="J239" s="27"/>
      <c r="K239" s="44"/>
      <c r="L239" s="44"/>
      <c r="M239" s="27"/>
      <c r="N239" s="44"/>
      <c r="O239" s="44"/>
      <c r="P239" s="27"/>
      <c r="Q239" s="44"/>
      <c r="R239" s="44"/>
      <c r="S239" s="27"/>
      <c r="T239" s="44"/>
      <c r="U239" s="27"/>
      <c r="V239" s="44"/>
      <c r="W239" s="27"/>
      <c r="X239" s="44"/>
      <c r="Y239" s="27"/>
      <c r="Z239" s="44"/>
      <c r="AA239" s="27"/>
      <c r="AB239" s="44"/>
      <c r="AD239" s="44"/>
      <c r="AE239" s="6"/>
      <c r="AF239" s="44"/>
      <c r="AH239" s="44"/>
      <c r="AI239" s="44"/>
      <c r="AJ239" s="44"/>
    </row>
    <row r="240" spans="4:36">
      <c r="D240" s="44"/>
      <c r="E240" s="44"/>
      <c r="F240" s="27"/>
      <c r="G240" s="44"/>
      <c r="H240" s="44"/>
      <c r="I240" s="44"/>
      <c r="J240" s="27"/>
      <c r="K240" s="44"/>
      <c r="L240" s="44"/>
      <c r="M240" s="27"/>
      <c r="N240" s="44"/>
      <c r="O240" s="44"/>
      <c r="P240" s="27"/>
      <c r="Q240" s="44"/>
      <c r="R240" s="44"/>
      <c r="S240" s="27"/>
      <c r="T240" s="44"/>
      <c r="U240" s="27"/>
      <c r="V240" s="44"/>
      <c r="W240" s="27"/>
      <c r="X240" s="44"/>
      <c r="Y240" s="27"/>
      <c r="Z240" s="44"/>
      <c r="AA240" s="27"/>
      <c r="AB240" s="44"/>
      <c r="AD240" s="44"/>
      <c r="AE240" s="6"/>
      <c r="AF240" s="44"/>
      <c r="AH240" s="44"/>
      <c r="AI240" s="44"/>
      <c r="AJ240" s="44"/>
    </row>
    <row r="241" spans="4:36">
      <c r="D241" s="44"/>
      <c r="E241" s="44"/>
      <c r="F241" s="27"/>
      <c r="G241" s="44"/>
      <c r="H241" s="44"/>
      <c r="I241" s="44"/>
      <c r="J241" s="27"/>
      <c r="K241" s="44"/>
      <c r="L241" s="44"/>
      <c r="M241" s="27"/>
      <c r="N241" s="44"/>
      <c r="O241" s="44"/>
      <c r="P241" s="27"/>
      <c r="Q241" s="44"/>
      <c r="R241" s="44"/>
      <c r="S241" s="27"/>
      <c r="T241" s="44"/>
      <c r="U241" s="27"/>
      <c r="V241" s="44"/>
      <c r="W241" s="27"/>
      <c r="X241" s="44"/>
      <c r="Y241" s="27"/>
      <c r="Z241" s="44"/>
      <c r="AA241" s="27"/>
      <c r="AB241" s="44"/>
      <c r="AD241" s="44"/>
      <c r="AE241" s="6"/>
      <c r="AF241" s="44"/>
      <c r="AH241" s="44"/>
      <c r="AI241" s="44"/>
      <c r="AJ241" s="44"/>
    </row>
    <row r="242" spans="4:36">
      <c r="D242" s="44"/>
      <c r="E242" s="44"/>
      <c r="F242" s="27"/>
      <c r="G242" s="44"/>
      <c r="H242" s="44"/>
      <c r="I242" s="44"/>
      <c r="J242" s="27"/>
      <c r="K242" s="44"/>
      <c r="L242" s="44"/>
      <c r="M242" s="27"/>
      <c r="N242" s="44"/>
      <c r="O242" s="44"/>
      <c r="P242" s="27"/>
      <c r="Q242" s="44"/>
      <c r="R242" s="44"/>
      <c r="S242" s="27"/>
      <c r="T242" s="44"/>
      <c r="U242" s="27"/>
      <c r="V242" s="44"/>
      <c r="W242" s="27"/>
      <c r="X242" s="44"/>
      <c r="Y242" s="27"/>
      <c r="Z242" s="44"/>
      <c r="AA242" s="27"/>
      <c r="AB242" s="44"/>
      <c r="AD242" s="44"/>
      <c r="AE242" s="6"/>
      <c r="AF242" s="44"/>
      <c r="AH242" s="44"/>
      <c r="AI242" s="44"/>
      <c r="AJ242" s="44"/>
    </row>
    <row r="243" spans="4:36">
      <c r="D243" s="44"/>
      <c r="E243" s="44"/>
      <c r="F243" s="27"/>
      <c r="G243" s="44"/>
      <c r="H243" s="44"/>
      <c r="I243" s="44"/>
      <c r="J243" s="27"/>
      <c r="K243" s="44"/>
      <c r="L243" s="44"/>
      <c r="M243" s="27"/>
      <c r="N243" s="44"/>
      <c r="O243" s="44"/>
      <c r="P243" s="27"/>
      <c r="Q243" s="44"/>
      <c r="R243" s="44"/>
      <c r="S243" s="27"/>
      <c r="T243" s="44"/>
      <c r="U243" s="27"/>
      <c r="V243" s="44"/>
      <c r="W243" s="27"/>
      <c r="X243" s="44"/>
      <c r="Y243" s="27"/>
      <c r="Z243" s="44"/>
      <c r="AA243" s="27"/>
      <c r="AB243" s="44"/>
      <c r="AD243" s="44"/>
      <c r="AE243" s="6"/>
      <c r="AF243" s="44"/>
      <c r="AH243" s="44"/>
      <c r="AI243" s="44"/>
      <c r="AJ243" s="44"/>
    </row>
    <row r="244" spans="4:36">
      <c r="D244" s="44"/>
      <c r="E244" s="44"/>
      <c r="F244" s="27"/>
      <c r="G244" s="44"/>
      <c r="H244" s="44"/>
      <c r="I244" s="44"/>
      <c r="J244" s="27"/>
      <c r="K244" s="44"/>
      <c r="L244" s="44"/>
      <c r="M244" s="27"/>
      <c r="N244" s="44"/>
      <c r="O244" s="44"/>
      <c r="P244" s="27"/>
      <c r="Q244" s="44"/>
      <c r="R244" s="44"/>
      <c r="S244" s="27"/>
      <c r="T244" s="44"/>
      <c r="U244" s="27"/>
      <c r="V244" s="44"/>
      <c r="W244" s="27"/>
      <c r="X244" s="44"/>
      <c r="Y244" s="27"/>
      <c r="Z244" s="44"/>
      <c r="AA244" s="27"/>
      <c r="AB244" s="44"/>
      <c r="AD244" s="44"/>
      <c r="AE244" s="6"/>
      <c r="AF244" s="44"/>
      <c r="AH244" s="44"/>
      <c r="AI244" s="44"/>
      <c r="AJ244" s="44"/>
    </row>
    <row r="245" spans="4:36">
      <c r="D245" s="44"/>
      <c r="E245" s="44"/>
      <c r="F245" s="27"/>
      <c r="G245" s="44"/>
      <c r="H245" s="44"/>
      <c r="I245" s="44"/>
      <c r="J245" s="27"/>
      <c r="K245" s="44"/>
      <c r="L245" s="44"/>
      <c r="M245" s="27"/>
      <c r="N245" s="44"/>
      <c r="O245" s="44"/>
      <c r="P245" s="27"/>
      <c r="Q245" s="44"/>
      <c r="R245" s="44"/>
      <c r="S245" s="27"/>
      <c r="T245" s="44"/>
      <c r="U245" s="27"/>
      <c r="V245" s="44"/>
      <c r="W245" s="27"/>
      <c r="X245" s="44"/>
      <c r="Y245" s="27"/>
      <c r="Z245" s="44"/>
      <c r="AA245" s="27"/>
      <c r="AB245" s="44"/>
      <c r="AD245" s="44"/>
      <c r="AE245" s="6"/>
      <c r="AF245" s="44"/>
      <c r="AH245" s="44"/>
      <c r="AI245" s="44"/>
      <c r="AJ245" s="44"/>
    </row>
    <row r="246" spans="4:36">
      <c r="D246" s="44"/>
      <c r="E246" s="44"/>
      <c r="F246" s="27"/>
      <c r="G246" s="44"/>
      <c r="H246" s="44"/>
      <c r="I246" s="44"/>
      <c r="J246" s="27"/>
      <c r="K246" s="44"/>
      <c r="L246" s="44"/>
      <c r="M246" s="27"/>
      <c r="N246" s="44"/>
      <c r="O246" s="44"/>
      <c r="P246" s="27"/>
      <c r="Q246" s="44"/>
      <c r="R246" s="44"/>
      <c r="S246" s="27"/>
      <c r="T246" s="44"/>
      <c r="U246" s="27"/>
      <c r="V246" s="44"/>
      <c r="W246" s="27"/>
      <c r="X246" s="44"/>
      <c r="Y246" s="27"/>
      <c r="Z246" s="44"/>
      <c r="AA246" s="27"/>
      <c r="AB246" s="44"/>
      <c r="AD246" s="44"/>
      <c r="AE246" s="6"/>
      <c r="AF246" s="44"/>
      <c r="AH246" s="44"/>
      <c r="AI246" s="44"/>
      <c r="AJ246" s="44"/>
    </row>
    <row r="247" spans="4:36">
      <c r="D247" s="44"/>
      <c r="E247" s="44"/>
      <c r="F247" s="27"/>
      <c r="G247" s="44"/>
      <c r="H247" s="44"/>
      <c r="I247" s="44"/>
      <c r="J247" s="27"/>
      <c r="K247" s="44"/>
      <c r="L247" s="44"/>
      <c r="M247" s="27"/>
      <c r="N247" s="44"/>
      <c r="O247" s="44"/>
      <c r="P247" s="27"/>
      <c r="Q247" s="44"/>
      <c r="R247" s="44"/>
      <c r="S247" s="27"/>
      <c r="T247" s="44"/>
      <c r="U247" s="27"/>
      <c r="V247" s="44"/>
      <c r="W247" s="27"/>
      <c r="X247" s="44"/>
      <c r="Y247" s="27"/>
      <c r="Z247" s="44"/>
      <c r="AA247" s="27"/>
      <c r="AB247" s="44"/>
      <c r="AD247" s="44"/>
      <c r="AE247" s="6"/>
      <c r="AF247" s="44"/>
      <c r="AH247" s="44"/>
      <c r="AI247" s="44"/>
      <c r="AJ247" s="44"/>
    </row>
    <row r="248" spans="4:36">
      <c r="D248" s="44"/>
      <c r="E248" s="44"/>
      <c r="F248" s="27"/>
      <c r="G248" s="44"/>
      <c r="H248" s="44"/>
      <c r="I248" s="44"/>
      <c r="J248" s="27"/>
      <c r="K248" s="44"/>
      <c r="L248" s="44"/>
      <c r="M248" s="27"/>
      <c r="N248" s="44"/>
      <c r="O248" s="44"/>
      <c r="P248" s="27"/>
      <c r="Q248" s="44"/>
      <c r="R248" s="44"/>
      <c r="S248" s="27"/>
      <c r="T248" s="44"/>
      <c r="U248" s="27"/>
      <c r="V248" s="44"/>
      <c r="W248" s="27"/>
      <c r="X248" s="44"/>
      <c r="Y248" s="27"/>
      <c r="Z248" s="44"/>
      <c r="AA248" s="27"/>
      <c r="AB248" s="44"/>
      <c r="AD248" s="44"/>
      <c r="AE248" s="6"/>
      <c r="AF248" s="44"/>
      <c r="AH248" s="44"/>
      <c r="AI248" s="44"/>
      <c r="AJ248" s="44"/>
    </row>
    <row r="249" spans="4:36">
      <c r="D249" s="44"/>
      <c r="E249" s="44"/>
      <c r="F249" s="27"/>
      <c r="G249" s="44"/>
      <c r="H249" s="44"/>
      <c r="I249" s="44"/>
      <c r="J249" s="27"/>
      <c r="K249" s="44"/>
      <c r="L249" s="44"/>
      <c r="M249" s="27"/>
      <c r="N249" s="44"/>
      <c r="O249" s="44"/>
      <c r="P249" s="27"/>
      <c r="Q249" s="44"/>
      <c r="R249" s="44"/>
      <c r="S249" s="27"/>
      <c r="T249" s="44"/>
      <c r="U249" s="27"/>
      <c r="V249" s="44"/>
      <c r="W249" s="27"/>
      <c r="X249" s="44"/>
      <c r="Y249" s="27"/>
      <c r="Z249" s="44"/>
      <c r="AA249" s="27"/>
      <c r="AB249" s="44"/>
      <c r="AD249" s="44"/>
      <c r="AE249" s="6"/>
      <c r="AF249" s="44"/>
      <c r="AH249" s="44"/>
      <c r="AI249" s="44"/>
      <c r="AJ249" s="44"/>
    </row>
    <row r="250" spans="4:36">
      <c r="D250" s="44"/>
      <c r="E250" s="44"/>
      <c r="F250" s="27"/>
      <c r="G250" s="44"/>
      <c r="H250" s="44"/>
      <c r="I250" s="44"/>
      <c r="J250" s="27"/>
      <c r="K250" s="44"/>
      <c r="L250" s="44"/>
      <c r="M250" s="27"/>
      <c r="N250" s="44"/>
      <c r="O250" s="44"/>
      <c r="P250" s="27"/>
      <c r="Q250" s="44"/>
      <c r="R250" s="44"/>
      <c r="S250" s="27"/>
      <c r="T250" s="44"/>
      <c r="U250" s="27"/>
      <c r="V250" s="44"/>
      <c r="W250" s="27"/>
      <c r="X250" s="44"/>
      <c r="Y250" s="27"/>
      <c r="Z250" s="44"/>
      <c r="AA250" s="27"/>
      <c r="AB250" s="44"/>
      <c r="AD250" s="44"/>
      <c r="AE250" s="6"/>
      <c r="AF250" s="44"/>
      <c r="AH250" s="44"/>
      <c r="AI250" s="44"/>
      <c r="AJ250" s="44"/>
    </row>
    <row r="251" spans="4:36">
      <c r="D251" s="44"/>
      <c r="E251" s="44"/>
      <c r="F251" s="27"/>
      <c r="G251" s="44"/>
      <c r="H251" s="44"/>
      <c r="I251" s="44"/>
      <c r="J251" s="27"/>
      <c r="K251" s="44"/>
      <c r="L251" s="44"/>
      <c r="M251" s="27"/>
      <c r="N251" s="44"/>
      <c r="O251" s="44"/>
      <c r="P251" s="27"/>
      <c r="Q251" s="44"/>
      <c r="R251" s="44"/>
      <c r="S251" s="27"/>
      <c r="T251" s="44"/>
      <c r="U251" s="27"/>
      <c r="V251" s="44"/>
      <c r="W251" s="27"/>
      <c r="X251" s="44"/>
      <c r="Y251" s="27"/>
      <c r="Z251" s="44"/>
      <c r="AA251" s="27"/>
      <c r="AB251" s="44"/>
      <c r="AD251" s="44"/>
      <c r="AE251" s="6"/>
      <c r="AF251" s="44"/>
      <c r="AH251" s="44"/>
      <c r="AI251" s="44"/>
      <c r="AJ251" s="44"/>
    </row>
    <row r="252" spans="4:36">
      <c r="D252" s="44"/>
      <c r="E252" s="44"/>
      <c r="F252" s="27"/>
      <c r="G252" s="44"/>
      <c r="H252" s="44"/>
      <c r="I252" s="44"/>
      <c r="J252" s="27"/>
      <c r="K252" s="44"/>
      <c r="L252" s="44"/>
      <c r="M252" s="27"/>
      <c r="N252" s="44"/>
      <c r="O252" s="44"/>
      <c r="P252" s="27"/>
      <c r="Q252" s="44"/>
      <c r="R252" s="44"/>
      <c r="S252" s="27"/>
      <c r="T252" s="44"/>
      <c r="U252" s="27"/>
      <c r="V252" s="44"/>
      <c r="W252" s="27"/>
      <c r="X252" s="44"/>
      <c r="Y252" s="27"/>
      <c r="Z252" s="44"/>
      <c r="AA252" s="27"/>
      <c r="AB252" s="44"/>
      <c r="AD252" s="44"/>
      <c r="AE252" s="6"/>
      <c r="AF252" s="44"/>
      <c r="AH252" s="44"/>
      <c r="AI252" s="44"/>
      <c r="AJ252" s="44"/>
    </row>
    <row r="253" spans="4:36">
      <c r="D253" s="44"/>
      <c r="E253" s="44"/>
      <c r="F253" s="27"/>
      <c r="G253" s="44"/>
      <c r="H253" s="44"/>
      <c r="I253" s="44"/>
      <c r="J253" s="27"/>
      <c r="K253" s="44"/>
      <c r="L253" s="44"/>
      <c r="M253" s="27"/>
      <c r="N253" s="44"/>
      <c r="O253" s="44"/>
      <c r="P253" s="27"/>
      <c r="Q253" s="44"/>
      <c r="R253" s="44"/>
      <c r="S253" s="27"/>
      <c r="T253" s="44"/>
      <c r="U253" s="27"/>
      <c r="V253" s="44"/>
      <c r="W253" s="27"/>
      <c r="X253" s="44"/>
      <c r="Y253" s="27"/>
      <c r="Z253" s="44"/>
      <c r="AA253" s="27"/>
      <c r="AB253" s="44"/>
      <c r="AD253" s="44"/>
      <c r="AE253" s="6"/>
      <c r="AF253" s="44"/>
      <c r="AH253" s="44"/>
      <c r="AI253" s="44"/>
      <c r="AJ253" s="44"/>
    </row>
    <row r="254" spans="4:36">
      <c r="D254" s="44"/>
      <c r="E254" s="44"/>
      <c r="F254" s="27"/>
      <c r="G254" s="44"/>
      <c r="H254" s="44"/>
      <c r="I254" s="44"/>
      <c r="J254" s="27"/>
      <c r="K254" s="44"/>
      <c r="L254" s="44"/>
      <c r="M254" s="27"/>
      <c r="N254" s="44"/>
      <c r="O254" s="44"/>
      <c r="P254" s="27"/>
      <c r="Q254" s="44"/>
      <c r="R254" s="44"/>
      <c r="S254" s="27"/>
      <c r="T254" s="44"/>
      <c r="U254" s="27"/>
      <c r="V254" s="44"/>
      <c r="W254" s="27"/>
      <c r="X254" s="44"/>
      <c r="Y254" s="27"/>
      <c r="Z254" s="44"/>
      <c r="AA254" s="27"/>
      <c r="AB254" s="44"/>
      <c r="AD254" s="44"/>
      <c r="AE254" s="6"/>
      <c r="AF254" s="44"/>
      <c r="AH254" s="44"/>
      <c r="AI254" s="44"/>
      <c r="AJ254" s="44"/>
    </row>
    <row r="255" spans="4:36">
      <c r="D255" s="44"/>
      <c r="E255" s="44"/>
      <c r="F255" s="27"/>
      <c r="G255" s="44"/>
      <c r="H255" s="44"/>
      <c r="I255" s="44"/>
      <c r="J255" s="27"/>
      <c r="K255" s="44"/>
      <c r="L255" s="44"/>
      <c r="M255" s="27"/>
      <c r="N255" s="44"/>
      <c r="O255" s="44"/>
      <c r="P255" s="27"/>
      <c r="Q255" s="44"/>
      <c r="R255" s="44"/>
      <c r="S255" s="27"/>
      <c r="T255" s="44"/>
      <c r="U255" s="27"/>
      <c r="V255" s="44"/>
      <c r="W255" s="27"/>
      <c r="X255" s="44"/>
      <c r="Y255" s="27"/>
      <c r="Z255" s="44"/>
      <c r="AA255" s="27"/>
      <c r="AB255" s="44"/>
      <c r="AD255" s="44"/>
      <c r="AE255" s="6"/>
      <c r="AF255" s="44"/>
      <c r="AH255" s="44"/>
      <c r="AI255" s="44"/>
      <c r="AJ255" s="44"/>
    </row>
    <row r="256" spans="4:36">
      <c r="D256" s="44"/>
      <c r="E256" s="44"/>
      <c r="F256" s="27"/>
      <c r="G256" s="44"/>
      <c r="H256" s="44"/>
      <c r="I256" s="44"/>
      <c r="J256" s="27"/>
      <c r="K256" s="44"/>
      <c r="L256" s="44"/>
      <c r="M256" s="27"/>
      <c r="N256" s="44"/>
      <c r="O256" s="44"/>
      <c r="P256" s="27"/>
      <c r="Q256" s="44"/>
      <c r="R256" s="44"/>
      <c r="S256" s="27"/>
      <c r="T256" s="44"/>
      <c r="U256" s="27"/>
      <c r="V256" s="44"/>
      <c r="W256" s="27"/>
      <c r="X256" s="44"/>
      <c r="Y256" s="27"/>
      <c r="Z256" s="44"/>
      <c r="AA256" s="27"/>
      <c r="AB256" s="44"/>
      <c r="AD256" s="44"/>
      <c r="AE256" s="6"/>
      <c r="AF256" s="44"/>
      <c r="AH256" s="44"/>
      <c r="AI256" s="44"/>
      <c r="AJ256" s="44"/>
    </row>
    <row r="257" spans="4:36">
      <c r="D257" s="44"/>
      <c r="E257" s="44"/>
      <c r="F257" s="27"/>
      <c r="G257" s="44"/>
      <c r="H257" s="44"/>
      <c r="I257" s="44"/>
      <c r="J257" s="27"/>
      <c r="K257" s="44"/>
      <c r="L257" s="44"/>
      <c r="M257" s="27"/>
      <c r="N257" s="44"/>
      <c r="O257" s="44"/>
      <c r="P257" s="27"/>
      <c r="Q257" s="44"/>
      <c r="R257" s="44"/>
      <c r="S257" s="27"/>
      <c r="T257" s="44"/>
      <c r="U257" s="27"/>
      <c r="V257" s="44"/>
      <c r="W257" s="27"/>
      <c r="X257" s="44"/>
      <c r="Y257" s="27"/>
      <c r="Z257" s="44"/>
      <c r="AA257" s="27"/>
      <c r="AB257" s="44"/>
      <c r="AD257" s="44"/>
      <c r="AE257" s="6"/>
      <c r="AF257" s="44"/>
      <c r="AH257" s="44"/>
      <c r="AI257" s="44"/>
      <c r="AJ257" s="44"/>
    </row>
    <row r="258" spans="4:36">
      <c r="D258" s="44"/>
      <c r="E258" s="44"/>
      <c r="F258" s="27"/>
      <c r="G258" s="44"/>
      <c r="H258" s="44"/>
      <c r="I258" s="44"/>
      <c r="J258" s="27"/>
      <c r="K258" s="44"/>
      <c r="L258" s="44"/>
      <c r="M258" s="27"/>
      <c r="N258" s="44"/>
      <c r="O258" s="44"/>
      <c r="P258" s="27"/>
      <c r="Q258" s="44"/>
      <c r="R258" s="44"/>
      <c r="S258" s="27"/>
      <c r="T258" s="44"/>
      <c r="U258" s="27"/>
      <c r="V258" s="44"/>
      <c r="W258" s="27"/>
      <c r="X258" s="44"/>
      <c r="Y258" s="27"/>
      <c r="Z258" s="44"/>
      <c r="AA258" s="27"/>
      <c r="AB258" s="44"/>
      <c r="AD258" s="44"/>
      <c r="AE258" s="6"/>
      <c r="AF258" s="44"/>
      <c r="AH258" s="44"/>
      <c r="AI258" s="44"/>
      <c r="AJ258" s="44"/>
    </row>
    <row r="259" spans="4:36">
      <c r="D259" s="44"/>
      <c r="E259" s="44"/>
      <c r="F259" s="27"/>
      <c r="G259" s="44"/>
      <c r="H259" s="44"/>
      <c r="I259" s="44"/>
      <c r="J259" s="27"/>
      <c r="K259" s="44"/>
      <c r="L259" s="44"/>
      <c r="M259" s="27"/>
      <c r="N259" s="44"/>
      <c r="O259" s="44"/>
      <c r="P259" s="27"/>
      <c r="Q259" s="44"/>
      <c r="R259" s="44"/>
      <c r="S259" s="27"/>
      <c r="T259" s="44"/>
      <c r="U259" s="27"/>
      <c r="V259" s="44"/>
      <c r="W259" s="27"/>
      <c r="X259" s="44"/>
      <c r="Y259" s="27"/>
      <c r="Z259" s="44"/>
      <c r="AA259" s="27"/>
      <c r="AB259" s="44"/>
      <c r="AD259" s="44"/>
      <c r="AE259" s="6"/>
      <c r="AF259" s="44"/>
      <c r="AH259" s="44"/>
      <c r="AI259" s="44"/>
      <c r="AJ259" s="44"/>
    </row>
    <row r="260" spans="4:36">
      <c r="D260" s="44"/>
      <c r="E260" s="44"/>
      <c r="F260" s="27"/>
      <c r="G260" s="44"/>
      <c r="H260" s="44"/>
      <c r="I260" s="44"/>
      <c r="J260" s="27"/>
      <c r="K260" s="44"/>
      <c r="L260" s="44"/>
      <c r="M260" s="27"/>
      <c r="N260" s="44"/>
      <c r="O260" s="44"/>
      <c r="P260" s="27"/>
      <c r="Q260" s="44"/>
      <c r="R260" s="44"/>
      <c r="S260" s="27"/>
      <c r="T260" s="44"/>
      <c r="U260" s="27"/>
      <c r="V260" s="44"/>
      <c r="W260" s="27"/>
      <c r="X260" s="44"/>
      <c r="Y260" s="27"/>
      <c r="Z260" s="44"/>
      <c r="AA260" s="27"/>
      <c r="AB260" s="44"/>
      <c r="AD260" s="44"/>
      <c r="AE260" s="6"/>
      <c r="AF260" s="44"/>
      <c r="AH260" s="44"/>
      <c r="AI260" s="44"/>
      <c r="AJ260" s="44"/>
    </row>
    <row r="261" spans="4:36">
      <c r="D261" s="44"/>
      <c r="E261" s="44"/>
      <c r="F261" s="27"/>
      <c r="G261" s="44"/>
      <c r="H261" s="44"/>
      <c r="I261" s="44"/>
      <c r="J261" s="27"/>
      <c r="K261" s="44"/>
      <c r="L261" s="44"/>
      <c r="M261" s="27"/>
      <c r="N261" s="44"/>
      <c r="O261" s="44"/>
      <c r="P261" s="27"/>
      <c r="Q261" s="44"/>
      <c r="R261" s="44"/>
      <c r="S261" s="27"/>
      <c r="T261" s="44"/>
      <c r="U261" s="27"/>
      <c r="V261" s="44"/>
      <c r="W261" s="27"/>
      <c r="X261" s="44"/>
      <c r="Y261" s="27"/>
      <c r="Z261" s="44"/>
      <c r="AA261" s="27"/>
      <c r="AB261" s="44"/>
      <c r="AD261" s="44"/>
      <c r="AE261" s="6"/>
      <c r="AF261" s="44"/>
      <c r="AH261" s="44"/>
      <c r="AI261" s="44"/>
      <c r="AJ261" s="44"/>
    </row>
    <row r="262" spans="4:36">
      <c r="D262" s="44"/>
      <c r="E262" s="44"/>
      <c r="F262" s="27"/>
      <c r="G262" s="44"/>
      <c r="H262" s="44"/>
      <c r="I262" s="44"/>
      <c r="J262" s="27"/>
      <c r="K262" s="44"/>
      <c r="L262" s="44"/>
      <c r="M262" s="27"/>
      <c r="N262" s="44"/>
      <c r="O262" s="44"/>
      <c r="P262" s="27"/>
      <c r="Q262" s="44"/>
      <c r="R262" s="44"/>
      <c r="S262" s="27"/>
      <c r="T262" s="44"/>
      <c r="U262" s="27"/>
      <c r="V262" s="44"/>
      <c r="W262" s="27"/>
      <c r="X262" s="44"/>
      <c r="Y262" s="27"/>
      <c r="Z262" s="44"/>
      <c r="AA262" s="27"/>
      <c r="AB262" s="44"/>
      <c r="AD262" s="44"/>
      <c r="AE262" s="6"/>
      <c r="AF262" s="44"/>
      <c r="AH262" s="44"/>
      <c r="AI262" s="44"/>
      <c r="AJ262" s="44"/>
    </row>
    <row r="263" spans="4:36">
      <c r="D263" s="44"/>
      <c r="E263" s="44"/>
      <c r="F263" s="27"/>
      <c r="G263" s="44"/>
      <c r="H263" s="44"/>
      <c r="I263" s="44"/>
      <c r="J263" s="27"/>
      <c r="K263" s="44"/>
      <c r="L263" s="44"/>
      <c r="M263" s="27"/>
      <c r="N263" s="44"/>
      <c r="O263" s="44"/>
      <c r="P263" s="27"/>
      <c r="Q263" s="44"/>
      <c r="R263" s="44"/>
      <c r="S263" s="27"/>
      <c r="T263" s="44"/>
      <c r="U263" s="27"/>
      <c r="V263" s="44"/>
      <c r="W263" s="27"/>
      <c r="X263" s="44"/>
      <c r="Y263" s="27"/>
      <c r="Z263" s="44"/>
      <c r="AA263" s="27"/>
      <c r="AB263" s="44"/>
      <c r="AD263" s="44"/>
      <c r="AE263" s="6"/>
      <c r="AF263" s="44"/>
      <c r="AH263" s="44"/>
      <c r="AI263" s="44"/>
      <c r="AJ263" s="44"/>
    </row>
    <row r="264" spans="4:36">
      <c r="D264" s="44"/>
      <c r="E264" s="44"/>
      <c r="F264" s="27"/>
      <c r="G264" s="44"/>
      <c r="H264" s="44"/>
      <c r="I264" s="44"/>
      <c r="J264" s="27"/>
      <c r="K264" s="44"/>
      <c r="L264" s="44"/>
      <c r="M264" s="27"/>
      <c r="N264" s="44"/>
      <c r="O264" s="44"/>
      <c r="P264" s="27"/>
      <c r="Q264" s="44"/>
      <c r="R264" s="44"/>
      <c r="S264" s="27"/>
      <c r="T264" s="44"/>
      <c r="U264" s="27"/>
      <c r="V264" s="44"/>
      <c r="W264" s="27"/>
      <c r="X264" s="44"/>
      <c r="Y264" s="27"/>
      <c r="Z264" s="44"/>
      <c r="AA264" s="27"/>
      <c r="AB264" s="44"/>
      <c r="AD264" s="44"/>
      <c r="AE264" s="6"/>
      <c r="AF264" s="44"/>
      <c r="AH264" s="44"/>
      <c r="AI264" s="44"/>
      <c r="AJ264" s="44"/>
    </row>
    <row r="265" spans="4:36">
      <c r="D265" s="44"/>
      <c r="E265" s="44"/>
      <c r="F265" s="27"/>
      <c r="G265" s="44"/>
      <c r="H265" s="44"/>
      <c r="I265" s="44"/>
      <c r="J265" s="27"/>
      <c r="K265" s="44"/>
      <c r="L265" s="44"/>
      <c r="M265" s="27"/>
      <c r="N265" s="44"/>
      <c r="O265" s="44"/>
      <c r="P265" s="27"/>
      <c r="Q265" s="44"/>
      <c r="R265" s="44"/>
      <c r="S265" s="27"/>
      <c r="T265" s="44"/>
      <c r="U265" s="27"/>
      <c r="V265" s="44"/>
      <c r="W265" s="27"/>
      <c r="X265" s="44"/>
      <c r="Y265" s="27"/>
      <c r="Z265" s="44"/>
      <c r="AA265" s="27"/>
      <c r="AB265" s="44"/>
      <c r="AD265" s="44"/>
      <c r="AE265" s="6"/>
      <c r="AF265" s="44"/>
      <c r="AH265" s="44"/>
      <c r="AI265" s="44"/>
      <c r="AJ265" s="44"/>
    </row>
    <row r="266" spans="4:36">
      <c r="D266" s="44"/>
      <c r="E266" s="44"/>
      <c r="F266" s="27"/>
      <c r="G266" s="44"/>
      <c r="H266" s="44"/>
      <c r="I266" s="44"/>
      <c r="J266" s="27"/>
      <c r="K266" s="44"/>
      <c r="L266" s="44"/>
      <c r="M266" s="27"/>
      <c r="N266" s="44"/>
      <c r="O266" s="44"/>
      <c r="P266" s="27"/>
      <c r="Q266" s="44"/>
      <c r="R266" s="44"/>
      <c r="S266" s="27"/>
      <c r="T266" s="44"/>
      <c r="U266" s="27"/>
      <c r="V266" s="44"/>
      <c r="W266" s="27"/>
      <c r="X266" s="44"/>
      <c r="Y266" s="27"/>
      <c r="Z266" s="44"/>
      <c r="AA266" s="27"/>
      <c r="AB266" s="44"/>
      <c r="AD266" s="44"/>
      <c r="AE266" s="6"/>
      <c r="AF266" s="44"/>
      <c r="AH266" s="44"/>
      <c r="AI266" s="44"/>
      <c r="AJ266" s="44"/>
    </row>
    <row r="267" spans="4:36">
      <c r="D267" s="44"/>
      <c r="E267" s="44"/>
      <c r="F267" s="27"/>
      <c r="G267" s="44"/>
      <c r="H267" s="44"/>
      <c r="I267" s="44"/>
      <c r="J267" s="27"/>
      <c r="K267" s="44"/>
      <c r="L267" s="44"/>
      <c r="M267" s="27"/>
      <c r="N267" s="44"/>
      <c r="O267" s="44"/>
      <c r="P267" s="27"/>
      <c r="Q267" s="44"/>
      <c r="R267" s="44"/>
      <c r="S267" s="27"/>
      <c r="T267" s="44"/>
      <c r="U267" s="27"/>
      <c r="V267" s="44"/>
      <c r="W267" s="27"/>
      <c r="X267" s="44"/>
      <c r="Y267" s="27"/>
      <c r="Z267" s="44"/>
      <c r="AA267" s="27"/>
      <c r="AB267" s="44"/>
      <c r="AD267" s="44"/>
      <c r="AE267" s="6"/>
      <c r="AF267" s="44"/>
      <c r="AH267" s="44"/>
      <c r="AI267" s="44"/>
      <c r="AJ267" s="44"/>
    </row>
    <row r="268" spans="4:36">
      <c r="D268" s="44"/>
      <c r="E268" s="44"/>
      <c r="F268" s="27"/>
      <c r="G268" s="44"/>
      <c r="H268" s="44"/>
      <c r="I268" s="44"/>
      <c r="J268" s="27"/>
      <c r="K268" s="44"/>
      <c r="L268" s="44"/>
      <c r="M268" s="27"/>
      <c r="N268" s="44"/>
      <c r="O268" s="44"/>
      <c r="P268" s="27"/>
      <c r="Q268" s="44"/>
      <c r="R268" s="44"/>
      <c r="S268" s="27"/>
      <c r="T268" s="44"/>
      <c r="U268" s="27"/>
      <c r="V268" s="44"/>
      <c r="W268" s="27"/>
      <c r="X268" s="44"/>
      <c r="Y268" s="27"/>
      <c r="Z268" s="44"/>
      <c r="AA268" s="27"/>
      <c r="AB268" s="44"/>
      <c r="AD268" s="44"/>
      <c r="AE268" s="6"/>
      <c r="AF268" s="44"/>
      <c r="AH268" s="44"/>
      <c r="AI268" s="44"/>
      <c r="AJ268" s="44"/>
    </row>
    <row r="269" spans="4:36">
      <c r="D269" s="44"/>
      <c r="E269" s="44"/>
      <c r="F269" s="27"/>
      <c r="G269" s="44"/>
      <c r="H269" s="44"/>
      <c r="I269" s="44"/>
      <c r="J269" s="27"/>
      <c r="K269" s="44"/>
      <c r="L269" s="44"/>
      <c r="M269" s="27"/>
      <c r="N269" s="44"/>
      <c r="O269" s="44"/>
      <c r="P269" s="27"/>
      <c r="Q269" s="44"/>
      <c r="R269" s="44"/>
      <c r="S269" s="27"/>
      <c r="T269" s="44"/>
      <c r="U269" s="27"/>
      <c r="V269" s="44"/>
      <c r="W269" s="27"/>
      <c r="X269" s="44"/>
      <c r="Y269" s="27"/>
      <c r="Z269" s="44"/>
      <c r="AA269" s="27"/>
      <c r="AB269" s="44"/>
      <c r="AD269" s="44"/>
      <c r="AE269" s="6"/>
      <c r="AF269" s="44"/>
      <c r="AH269" s="44"/>
      <c r="AI269" s="44"/>
      <c r="AJ269" s="44"/>
    </row>
    <row r="270" spans="4:36">
      <c r="D270" s="44"/>
      <c r="E270" s="44"/>
      <c r="F270" s="27"/>
      <c r="G270" s="44"/>
      <c r="H270" s="44"/>
      <c r="I270" s="44"/>
      <c r="J270" s="27"/>
      <c r="K270" s="44"/>
      <c r="L270" s="44"/>
      <c r="M270" s="27"/>
      <c r="N270" s="44"/>
      <c r="O270" s="44"/>
      <c r="P270" s="27"/>
      <c r="Q270" s="44"/>
      <c r="R270" s="44"/>
      <c r="S270" s="27"/>
      <c r="T270" s="44"/>
      <c r="U270" s="27"/>
      <c r="V270" s="44"/>
      <c r="W270" s="27"/>
      <c r="X270" s="44"/>
      <c r="Y270" s="27"/>
      <c r="Z270" s="44"/>
      <c r="AA270" s="27"/>
      <c r="AB270" s="44"/>
      <c r="AD270" s="44"/>
      <c r="AE270" s="6"/>
      <c r="AF270" s="44"/>
      <c r="AH270" s="44"/>
      <c r="AI270" s="44"/>
      <c r="AJ270" s="44"/>
    </row>
    <row r="271" spans="4:36">
      <c r="D271" s="44"/>
      <c r="E271" s="44"/>
      <c r="F271" s="27"/>
      <c r="G271" s="44"/>
      <c r="H271" s="44"/>
      <c r="I271" s="44"/>
      <c r="J271" s="27"/>
      <c r="K271" s="44"/>
      <c r="L271" s="44"/>
      <c r="M271" s="27"/>
      <c r="N271" s="44"/>
      <c r="O271" s="44"/>
      <c r="P271" s="27"/>
      <c r="Q271" s="44"/>
      <c r="R271" s="44"/>
      <c r="S271" s="27"/>
      <c r="T271" s="44"/>
      <c r="U271" s="27"/>
      <c r="V271" s="44"/>
      <c r="W271" s="27"/>
      <c r="X271" s="44"/>
      <c r="Y271" s="27"/>
      <c r="Z271" s="44"/>
      <c r="AA271" s="27"/>
      <c r="AB271" s="44"/>
      <c r="AD271" s="44"/>
      <c r="AE271" s="6"/>
      <c r="AF271" s="44"/>
      <c r="AH271" s="44"/>
      <c r="AI271" s="44"/>
      <c r="AJ271" s="44"/>
    </row>
    <row r="272" spans="4:36">
      <c r="D272" s="44"/>
      <c r="E272" s="44"/>
      <c r="F272" s="27"/>
      <c r="G272" s="44"/>
      <c r="H272" s="44"/>
      <c r="I272" s="44"/>
      <c r="J272" s="27"/>
      <c r="K272" s="44"/>
      <c r="L272" s="44"/>
      <c r="M272" s="27"/>
      <c r="N272" s="44"/>
      <c r="O272" s="44"/>
      <c r="P272" s="27"/>
      <c r="Q272" s="44"/>
      <c r="R272" s="44"/>
      <c r="S272" s="27"/>
      <c r="T272" s="44"/>
      <c r="U272" s="27"/>
      <c r="V272" s="44"/>
      <c r="W272" s="27"/>
      <c r="X272" s="44"/>
      <c r="Y272" s="27"/>
      <c r="Z272" s="44"/>
      <c r="AA272" s="27"/>
      <c r="AB272" s="44"/>
      <c r="AD272" s="44"/>
      <c r="AE272" s="6"/>
      <c r="AF272" s="44"/>
      <c r="AH272" s="44"/>
      <c r="AI272" s="44"/>
      <c r="AJ272" s="44"/>
    </row>
    <row r="273" spans="4:36">
      <c r="D273" s="44"/>
      <c r="E273" s="44"/>
      <c r="F273" s="27"/>
      <c r="G273" s="44"/>
      <c r="H273" s="44"/>
      <c r="I273" s="44"/>
      <c r="J273" s="27"/>
      <c r="K273" s="44"/>
      <c r="L273" s="44"/>
      <c r="M273" s="27"/>
      <c r="N273" s="44"/>
      <c r="O273" s="44"/>
      <c r="P273" s="27"/>
      <c r="Q273" s="44"/>
      <c r="R273" s="44"/>
      <c r="S273" s="27"/>
      <c r="T273" s="44"/>
      <c r="U273" s="27"/>
      <c r="V273" s="44"/>
      <c r="W273" s="27"/>
      <c r="X273" s="44"/>
      <c r="Y273" s="27"/>
      <c r="Z273" s="44"/>
      <c r="AA273" s="27"/>
      <c r="AB273" s="44"/>
      <c r="AD273" s="44"/>
      <c r="AE273" s="6"/>
      <c r="AF273" s="44"/>
      <c r="AH273" s="44"/>
      <c r="AI273" s="44"/>
      <c r="AJ273" s="44"/>
    </row>
    <row r="274" spans="4:36">
      <c r="D274" s="44"/>
      <c r="E274" s="44"/>
      <c r="F274" s="27"/>
      <c r="G274" s="44"/>
      <c r="H274" s="44"/>
      <c r="I274" s="44"/>
      <c r="J274" s="27"/>
      <c r="K274" s="44"/>
      <c r="L274" s="44"/>
      <c r="M274" s="27"/>
      <c r="N274" s="44"/>
      <c r="O274" s="44"/>
      <c r="P274" s="27"/>
      <c r="Q274" s="44"/>
      <c r="R274" s="44"/>
      <c r="S274" s="27"/>
      <c r="T274" s="44"/>
      <c r="U274" s="27"/>
      <c r="V274" s="44"/>
      <c r="W274" s="27"/>
      <c r="X274" s="44"/>
      <c r="Y274" s="27"/>
      <c r="Z274" s="44"/>
      <c r="AA274" s="27"/>
      <c r="AB274" s="44"/>
      <c r="AD274" s="44"/>
      <c r="AE274" s="6"/>
      <c r="AF274" s="44"/>
      <c r="AH274" s="44"/>
      <c r="AI274" s="44"/>
      <c r="AJ274" s="44"/>
    </row>
    <row r="275" spans="4:36">
      <c r="D275" s="44"/>
      <c r="E275" s="44"/>
      <c r="F275" s="27"/>
      <c r="G275" s="44"/>
      <c r="H275" s="44"/>
      <c r="I275" s="44"/>
      <c r="J275" s="27"/>
      <c r="K275" s="44"/>
      <c r="L275" s="44"/>
      <c r="M275" s="27"/>
      <c r="N275" s="44"/>
      <c r="O275" s="44"/>
      <c r="P275" s="27"/>
      <c r="Q275" s="44"/>
      <c r="R275" s="44"/>
      <c r="S275" s="27"/>
      <c r="T275" s="44"/>
      <c r="U275" s="27"/>
      <c r="V275" s="44"/>
      <c r="W275" s="27"/>
      <c r="X275" s="44"/>
      <c r="Y275" s="27"/>
      <c r="Z275" s="44"/>
      <c r="AA275" s="27"/>
      <c r="AB275" s="44"/>
      <c r="AD275" s="44"/>
      <c r="AE275" s="6"/>
      <c r="AF275" s="44"/>
      <c r="AH275" s="44"/>
      <c r="AI275" s="44"/>
      <c r="AJ275" s="44"/>
    </row>
    <row r="276" spans="4:36">
      <c r="D276" s="44"/>
      <c r="E276" s="44"/>
      <c r="F276" s="27"/>
      <c r="G276" s="44"/>
      <c r="H276" s="44"/>
      <c r="I276" s="44"/>
      <c r="J276" s="27"/>
      <c r="K276" s="44"/>
      <c r="L276" s="44"/>
      <c r="M276" s="27"/>
      <c r="N276" s="44"/>
      <c r="O276" s="44"/>
      <c r="P276" s="27"/>
      <c r="Q276" s="44"/>
      <c r="R276" s="44"/>
      <c r="S276" s="27"/>
      <c r="T276" s="44"/>
      <c r="U276" s="27"/>
      <c r="V276" s="44"/>
      <c r="W276" s="27"/>
      <c r="X276" s="44"/>
      <c r="Y276" s="27"/>
      <c r="Z276" s="44"/>
      <c r="AA276" s="27"/>
      <c r="AB276" s="44"/>
      <c r="AD276" s="44"/>
      <c r="AE276" s="6"/>
      <c r="AF276" s="44"/>
      <c r="AH276" s="44"/>
      <c r="AI276" s="44"/>
      <c r="AJ276" s="44"/>
    </row>
    <row r="277" spans="4:36">
      <c r="D277" s="44"/>
      <c r="E277" s="44"/>
      <c r="F277" s="27"/>
      <c r="G277" s="44"/>
      <c r="H277" s="44"/>
      <c r="I277" s="44"/>
      <c r="J277" s="27"/>
      <c r="K277" s="44"/>
      <c r="L277" s="44"/>
      <c r="M277" s="27"/>
      <c r="N277" s="44"/>
      <c r="O277" s="44"/>
      <c r="P277" s="27"/>
      <c r="Q277" s="44"/>
      <c r="R277" s="44"/>
      <c r="S277" s="27"/>
      <c r="T277" s="44"/>
      <c r="U277" s="27"/>
      <c r="V277" s="44"/>
      <c r="W277" s="27"/>
      <c r="X277" s="44"/>
      <c r="Y277" s="27"/>
      <c r="Z277" s="44"/>
      <c r="AA277" s="27"/>
      <c r="AB277" s="44"/>
      <c r="AD277" s="44"/>
      <c r="AE277" s="6"/>
      <c r="AF277" s="44"/>
      <c r="AH277" s="44"/>
      <c r="AI277" s="44"/>
      <c r="AJ277" s="44"/>
    </row>
    <row r="278" spans="4:36">
      <c r="D278" s="44"/>
      <c r="E278" s="44"/>
      <c r="F278" s="27"/>
      <c r="G278" s="44"/>
      <c r="H278" s="44"/>
      <c r="I278" s="44"/>
      <c r="J278" s="27"/>
      <c r="K278" s="44"/>
      <c r="L278" s="44"/>
      <c r="M278" s="27"/>
      <c r="N278" s="44"/>
      <c r="O278" s="44"/>
      <c r="P278" s="27"/>
      <c r="Q278" s="44"/>
      <c r="R278" s="44"/>
      <c r="S278" s="27"/>
      <c r="T278" s="44"/>
      <c r="U278" s="27"/>
      <c r="V278" s="44"/>
      <c r="W278" s="27"/>
      <c r="X278" s="44"/>
      <c r="Y278" s="27"/>
      <c r="Z278" s="44"/>
      <c r="AA278" s="27"/>
      <c r="AB278" s="44"/>
      <c r="AD278" s="44"/>
      <c r="AE278" s="6"/>
      <c r="AF278" s="44"/>
      <c r="AH278" s="44"/>
      <c r="AI278" s="44"/>
      <c r="AJ278" s="44"/>
    </row>
    <row r="279" spans="4:36">
      <c r="D279" s="44"/>
      <c r="E279" s="44"/>
      <c r="F279" s="27"/>
      <c r="G279" s="44"/>
      <c r="H279" s="44"/>
      <c r="I279" s="44"/>
      <c r="J279" s="27"/>
      <c r="K279" s="44"/>
      <c r="L279" s="44"/>
      <c r="M279" s="27"/>
      <c r="N279" s="44"/>
      <c r="O279" s="44"/>
      <c r="P279" s="27"/>
      <c r="Q279" s="44"/>
      <c r="R279" s="44"/>
      <c r="S279" s="27"/>
      <c r="T279" s="44"/>
      <c r="U279" s="27"/>
      <c r="V279" s="44"/>
      <c r="W279" s="27"/>
      <c r="X279" s="44"/>
      <c r="Y279" s="27"/>
      <c r="Z279" s="44"/>
      <c r="AA279" s="27"/>
      <c r="AB279" s="44"/>
      <c r="AD279" s="44"/>
      <c r="AE279" s="6"/>
      <c r="AF279" s="44"/>
      <c r="AH279" s="44"/>
      <c r="AI279" s="44"/>
      <c r="AJ279" s="44"/>
    </row>
    <row r="280" spans="4:36">
      <c r="D280" s="44"/>
      <c r="E280" s="44"/>
      <c r="F280" s="27"/>
      <c r="G280" s="44"/>
      <c r="H280" s="44"/>
      <c r="I280" s="44"/>
      <c r="J280" s="27"/>
      <c r="K280" s="44"/>
      <c r="L280" s="44"/>
      <c r="M280" s="27"/>
      <c r="N280" s="44"/>
      <c r="O280" s="44"/>
      <c r="P280" s="27"/>
      <c r="Q280" s="44"/>
      <c r="R280" s="44"/>
      <c r="S280" s="27"/>
      <c r="T280" s="44"/>
      <c r="U280" s="27"/>
      <c r="V280" s="44"/>
      <c r="W280" s="27"/>
      <c r="X280" s="44"/>
      <c r="Y280" s="27"/>
      <c r="Z280" s="44"/>
      <c r="AA280" s="27"/>
      <c r="AB280" s="44"/>
      <c r="AD280" s="44"/>
      <c r="AE280" s="6"/>
      <c r="AF280" s="44"/>
      <c r="AH280" s="44"/>
      <c r="AI280" s="44"/>
      <c r="AJ280" s="44"/>
    </row>
    <row r="281" spans="4:36">
      <c r="D281" s="44"/>
      <c r="E281" s="44"/>
      <c r="F281" s="27"/>
      <c r="G281" s="44"/>
      <c r="H281" s="44"/>
      <c r="I281" s="44"/>
      <c r="J281" s="27"/>
      <c r="K281" s="44"/>
      <c r="L281" s="44"/>
      <c r="M281" s="27"/>
      <c r="N281" s="44"/>
      <c r="O281" s="44"/>
      <c r="P281" s="27"/>
      <c r="Q281" s="44"/>
      <c r="R281" s="44"/>
      <c r="S281" s="27"/>
      <c r="T281" s="44"/>
      <c r="U281" s="27"/>
      <c r="V281" s="44"/>
      <c r="W281" s="27"/>
      <c r="X281" s="44"/>
      <c r="Y281" s="27"/>
      <c r="Z281" s="44"/>
      <c r="AA281" s="27"/>
      <c r="AB281" s="44"/>
      <c r="AD281" s="44"/>
      <c r="AE281" s="6"/>
      <c r="AF281" s="44"/>
      <c r="AH281" s="44"/>
      <c r="AI281" s="44"/>
      <c r="AJ281" s="44"/>
    </row>
    <row r="282" spans="4:36">
      <c r="D282" s="44"/>
      <c r="E282" s="44"/>
      <c r="F282" s="27"/>
      <c r="G282" s="44"/>
      <c r="H282" s="44"/>
      <c r="I282" s="44"/>
      <c r="J282" s="27"/>
      <c r="K282" s="44"/>
      <c r="L282" s="44"/>
      <c r="M282" s="27"/>
      <c r="N282" s="44"/>
      <c r="O282" s="44"/>
      <c r="P282" s="27"/>
      <c r="Q282" s="44"/>
      <c r="R282" s="44"/>
      <c r="S282" s="27"/>
      <c r="T282" s="44"/>
      <c r="U282" s="27"/>
      <c r="V282" s="44"/>
      <c r="W282" s="27"/>
      <c r="X282" s="44"/>
      <c r="Y282" s="27"/>
      <c r="Z282" s="44"/>
      <c r="AA282" s="27"/>
      <c r="AB282" s="44"/>
      <c r="AD282" s="44"/>
      <c r="AE282" s="6"/>
      <c r="AF282" s="44"/>
      <c r="AH282" s="44"/>
      <c r="AI282" s="44"/>
      <c r="AJ282" s="44"/>
    </row>
    <row r="283" spans="4:36">
      <c r="D283" s="44"/>
      <c r="E283" s="44"/>
      <c r="F283" s="27"/>
      <c r="G283" s="44"/>
      <c r="H283" s="44"/>
      <c r="I283" s="44"/>
      <c r="J283" s="27"/>
      <c r="K283" s="44"/>
      <c r="L283" s="44"/>
      <c r="M283" s="27"/>
      <c r="N283" s="44"/>
      <c r="O283" s="44"/>
      <c r="P283" s="27"/>
      <c r="Q283" s="44"/>
      <c r="R283" s="44"/>
      <c r="S283" s="27"/>
      <c r="T283" s="44"/>
      <c r="U283" s="27"/>
      <c r="V283" s="44"/>
      <c r="W283" s="27"/>
      <c r="X283" s="44"/>
      <c r="Y283" s="27"/>
      <c r="Z283" s="44"/>
      <c r="AA283" s="27"/>
      <c r="AB283" s="44"/>
      <c r="AD283" s="44"/>
      <c r="AE283" s="6"/>
      <c r="AF283" s="44"/>
      <c r="AH283" s="44"/>
      <c r="AI283" s="44"/>
      <c r="AJ283" s="44"/>
    </row>
    <row r="284" spans="4:36">
      <c r="D284" s="44"/>
      <c r="E284" s="44"/>
      <c r="F284" s="27"/>
      <c r="G284" s="44"/>
      <c r="H284" s="44"/>
      <c r="I284" s="44"/>
      <c r="J284" s="27"/>
      <c r="K284" s="44"/>
      <c r="L284" s="44"/>
      <c r="M284" s="27"/>
      <c r="N284" s="44"/>
      <c r="O284" s="44"/>
      <c r="P284" s="27"/>
      <c r="Q284" s="44"/>
      <c r="R284" s="44"/>
      <c r="S284" s="27"/>
      <c r="T284" s="44"/>
      <c r="U284" s="27"/>
      <c r="V284" s="44"/>
      <c r="W284" s="27"/>
      <c r="X284" s="44"/>
      <c r="Y284" s="27"/>
      <c r="Z284" s="44"/>
      <c r="AA284" s="27"/>
      <c r="AB284" s="44"/>
      <c r="AD284" s="44"/>
      <c r="AE284" s="6"/>
      <c r="AF284" s="44"/>
      <c r="AH284" s="44"/>
      <c r="AI284" s="44"/>
      <c r="AJ284" s="44"/>
    </row>
    <row r="285" spans="4:36">
      <c r="D285" s="44"/>
      <c r="E285" s="44"/>
      <c r="F285" s="27"/>
      <c r="G285" s="44"/>
      <c r="H285" s="44"/>
      <c r="I285" s="44"/>
      <c r="J285" s="27"/>
      <c r="K285" s="44"/>
      <c r="L285" s="44"/>
      <c r="M285" s="27"/>
      <c r="N285" s="44"/>
      <c r="O285" s="44"/>
      <c r="P285" s="27"/>
      <c r="Q285" s="44"/>
      <c r="R285" s="44"/>
      <c r="S285" s="27"/>
      <c r="T285" s="44"/>
      <c r="U285" s="27"/>
      <c r="V285" s="44"/>
      <c r="W285" s="27"/>
      <c r="X285" s="44"/>
      <c r="Y285" s="27"/>
      <c r="Z285" s="44"/>
      <c r="AA285" s="27"/>
      <c r="AB285" s="44"/>
      <c r="AD285" s="44"/>
      <c r="AE285" s="6"/>
      <c r="AF285" s="44"/>
      <c r="AH285" s="44"/>
      <c r="AI285" s="44"/>
      <c r="AJ285" s="44"/>
    </row>
    <row r="286" spans="4:36">
      <c r="D286" s="44"/>
      <c r="E286" s="44"/>
      <c r="F286" s="27"/>
      <c r="G286" s="44"/>
      <c r="H286" s="44"/>
      <c r="I286" s="44"/>
      <c r="J286" s="27"/>
      <c r="K286" s="44"/>
      <c r="L286" s="44"/>
      <c r="M286" s="27"/>
      <c r="N286" s="44"/>
      <c r="O286" s="44"/>
      <c r="P286" s="27"/>
      <c r="Q286" s="44"/>
      <c r="R286" s="44"/>
      <c r="S286" s="27"/>
      <c r="T286" s="44"/>
      <c r="U286" s="27"/>
      <c r="V286" s="44"/>
      <c r="W286" s="27"/>
      <c r="X286" s="44"/>
      <c r="Y286" s="27"/>
      <c r="Z286" s="44"/>
      <c r="AA286" s="27"/>
      <c r="AB286" s="44"/>
      <c r="AD286" s="44"/>
      <c r="AE286" s="6"/>
      <c r="AF286" s="44"/>
      <c r="AH286" s="44"/>
      <c r="AI286" s="44"/>
      <c r="AJ286" s="44"/>
    </row>
    <row r="287" spans="4:36">
      <c r="D287" s="44"/>
      <c r="E287" s="44"/>
      <c r="F287" s="27"/>
      <c r="G287" s="44"/>
      <c r="H287" s="44"/>
      <c r="I287" s="44"/>
      <c r="J287" s="27"/>
      <c r="K287" s="44"/>
      <c r="L287" s="44"/>
      <c r="M287" s="27"/>
      <c r="N287" s="44"/>
      <c r="O287" s="44"/>
      <c r="P287" s="27"/>
      <c r="Q287" s="44"/>
      <c r="R287" s="44"/>
      <c r="S287" s="27"/>
      <c r="T287" s="44"/>
      <c r="U287" s="27"/>
      <c r="V287" s="44"/>
      <c r="W287" s="27"/>
      <c r="X287" s="44"/>
      <c r="Y287" s="27"/>
      <c r="Z287" s="44"/>
      <c r="AA287" s="27"/>
      <c r="AB287" s="44"/>
      <c r="AD287" s="44"/>
      <c r="AE287" s="6"/>
      <c r="AF287" s="44"/>
      <c r="AH287" s="44"/>
      <c r="AI287" s="44"/>
      <c r="AJ287" s="44"/>
    </row>
    <row r="288" spans="4:36">
      <c r="D288" s="44"/>
      <c r="E288" s="44"/>
      <c r="F288" s="27"/>
      <c r="G288" s="44"/>
      <c r="H288" s="44"/>
      <c r="I288" s="44"/>
      <c r="J288" s="27"/>
      <c r="K288" s="44"/>
      <c r="L288" s="44"/>
      <c r="M288" s="27"/>
      <c r="N288" s="44"/>
      <c r="O288" s="44"/>
      <c r="P288" s="27"/>
      <c r="Q288" s="44"/>
      <c r="R288" s="44"/>
      <c r="S288" s="27"/>
      <c r="T288" s="44"/>
      <c r="U288" s="27"/>
      <c r="V288" s="44"/>
      <c r="W288" s="27"/>
      <c r="X288" s="44"/>
      <c r="Y288" s="27"/>
      <c r="Z288" s="44"/>
      <c r="AA288" s="27"/>
      <c r="AB288" s="44"/>
      <c r="AD288" s="44"/>
      <c r="AE288" s="6"/>
      <c r="AF288" s="44"/>
      <c r="AH288" s="44"/>
      <c r="AI288" s="44"/>
      <c r="AJ288" s="44"/>
    </row>
    <row r="289" spans="4:36">
      <c r="D289" s="44"/>
      <c r="E289" s="44"/>
      <c r="F289" s="27"/>
      <c r="G289" s="44"/>
      <c r="H289" s="44"/>
      <c r="I289" s="44"/>
      <c r="J289" s="27"/>
      <c r="K289" s="44"/>
      <c r="L289" s="44"/>
      <c r="M289" s="27"/>
      <c r="N289" s="44"/>
      <c r="O289" s="44"/>
      <c r="P289" s="27"/>
      <c r="Q289" s="44"/>
      <c r="R289" s="44"/>
      <c r="S289" s="27"/>
      <c r="T289" s="44"/>
      <c r="U289" s="27"/>
      <c r="V289" s="44"/>
      <c r="W289" s="27"/>
      <c r="X289" s="44"/>
      <c r="Y289" s="27"/>
      <c r="Z289" s="44"/>
      <c r="AA289" s="27"/>
      <c r="AB289" s="44"/>
      <c r="AD289" s="44"/>
      <c r="AE289" s="6"/>
      <c r="AF289" s="44"/>
      <c r="AH289" s="44"/>
      <c r="AI289" s="44"/>
      <c r="AJ289" s="44"/>
    </row>
    <row r="290" spans="4:36">
      <c r="D290" s="44"/>
      <c r="E290" s="44"/>
      <c r="F290" s="27"/>
      <c r="G290" s="44"/>
      <c r="H290" s="44"/>
      <c r="I290" s="44"/>
      <c r="J290" s="27"/>
      <c r="K290" s="44"/>
      <c r="L290" s="44"/>
      <c r="M290" s="27"/>
      <c r="N290" s="44"/>
      <c r="O290" s="44"/>
      <c r="P290" s="27"/>
      <c r="Q290" s="44"/>
      <c r="R290" s="44"/>
      <c r="S290" s="27"/>
      <c r="T290" s="44"/>
      <c r="U290" s="27"/>
      <c r="V290" s="44"/>
      <c r="W290" s="27"/>
      <c r="X290" s="44"/>
      <c r="Y290" s="27"/>
      <c r="Z290" s="44"/>
      <c r="AA290" s="27"/>
      <c r="AB290" s="44"/>
      <c r="AD290" s="44"/>
      <c r="AE290" s="6"/>
      <c r="AF290" s="44"/>
      <c r="AH290" s="44"/>
      <c r="AI290" s="44"/>
      <c r="AJ290" s="44"/>
    </row>
    <row r="291" spans="4:36">
      <c r="D291" s="44"/>
      <c r="E291" s="44"/>
      <c r="F291" s="27"/>
      <c r="G291" s="44"/>
      <c r="H291" s="44"/>
      <c r="I291" s="44"/>
      <c r="J291" s="27"/>
      <c r="K291" s="44"/>
      <c r="L291" s="44"/>
      <c r="M291" s="27"/>
      <c r="N291" s="44"/>
      <c r="O291" s="44"/>
      <c r="P291" s="27"/>
      <c r="Q291" s="44"/>
      <c r="R291" s="44"/>
      <c r="S291" s="27"/>
      <c r="T291" s="44"/>
      <c r="U291" s="27"/>
      <c r="V291" s="44"/>
      <c r="W291" s="27"/>
      <c r="X291" s="44"/>
      <c r="Y291" s="27"/>
      <c r="Z291" s="44"/>
      <c r="AA291" s="27"/>
      <c r="AB291" s="44"/>
      <c r="AD291" s="44"/>
      <c r="AE291" s="6"/>
      <c r="AF291" s="44"/>
      <c r="AH291" s="44"/>
      <c r="AI291" s="44"/>
      <c r="AJ291" s="44"/>
    </row>
    <row r="292" spans="4:36">
      <c r="D292" s="44"/>
      <c r="E292" s="44"/>
      <c r="F292" s="27"/>
      <c r="G292" s="44"/>
      <c r="H292" s="44"/>
      <c r="I292" s="44"/>
      <c r="J292" s="27"/>
      <c r="K292" s="44"/>
      <c r="L292" s="44"/>
      <c r="M292" s="27"/>
      <c r="N292" s="44"/>
      <c r="O292" s="44"/>
      <c r="P292" s="27"/>
      <c r="Q292" s="44"/>
      <c r="R292" s="44"/>
      <c r="S292" s="27"/>
      <c r="T292" s="44"/>
      <c r="U292" s="27"/>
      <c r="V292" s="44"/>
      <c r="W292" s="27"/>
      <c r="X292" s="44"/>
      <c r="Y292" s="27"/>
      <c r="Z292" s="44"/>
      <c r="AA292" s="27"/>
      <c r="AB292" s="44"/>
      <c r="AD292" s="44"/>
      <c r="AE292" s="6"/>
      <c r="AF292" s="44"/>
      <c r="AH292" s="44"/>
      <c r="AI292" s="44"/>
      <c r="AJ292" s="44"/>
    </row>
    <row r="293" spans="4:36">
      <c r="D293" s="44"/>
      <c r="E293" s="44"/>
      <c r="F293" s="27"/>
      <c r="G293" s="44"/>
      <c r="H293" s="44"/>
      <c r="I293" s="44"/>
      <c r="J293" s="27"/>
      <c r="K293" s="44"/>
      <c r="L293" s="44"/>
      <c r="M293" s="27"/>
      <c r="N293" s="44"/>
      <c r="O293" s="44"/>
      <c r="P293" s="27"/>
      <c r="Q293" s="44"/>
      <c r="R293" s="44"/>
      <c r="S293" s="27"/>
      <c r="T293" s="44"/>
      <c r="U293" s="27"/>
      <c r="V293" s="44"/>
      <c r="W293" s="27"/>
      <c r="X293" s="44"/>
      <c r="Y293" s="27"/>
      <c r="Z293" s="44"/>
      <c r="AA293" s="27"/>
      <c r="AB293" s="44"/>
      <c r="AD293" s="44"/>
      <c r="AE293" s="6"/>
      <c r="AF293" s="44"/>
      <c r="AH293" s="44"/>
      <c r="AI293" s="44"/>
      <c r="AJ293" s="44"/>
    </row>
    <row r="294" spans="4:36">
      <c r="D294" s="44"/>
      <c r="E294" s="44"/>
      <c r="F294" s="27"/>
      <c r="G294" s="44"/>
      <c r="H294" s="44"/>
      <c r="I294" s="44"/>
      <c r="J294" s="27"/>
      <c r="K294" s="44"/>
      <c r="L294" s="44"/>
      <c r="M294" s="27"/>
      <c r="N294" s="44"/>
      <c r="O294" s="44"/>
      <c r="P294" s="27"/>
      <c r="Q294" s="44"/>
      <c r="R294" s="44"/>
      <c r="S294" s="27"/>
      <c r="T294" s="44"/>
      <c r="U294" s="27"/>
      <c r="V294" s="44"/>
      <c r="W294" s="27"/>
      <c r="X294" s="44"/>
      <c r="Y294" s="27"/>
      <c r="Z294" s="44"/>
      <c r="AA294" s="27"/>
      <c r="AB294" s="44"/>
      <c r="AD294" s="44"/>
      <c r="AE294" s="6"/>
      <c r="AF294" s="44"/>
      <c r="AH294" s="44"/>
      <c r="AI294" s="44"/>
      <c r="AJ294" s="44"/>
    </row>
    <row r="295" spans="4:36">
      <c r="D295" s="44"/>
      <c r="E295" s="44"/>
      <c r="F295" s="27"/>
      <c r="G295" s="44"/>
      <c r="H295" s="44"/>
      <c r="I295" s="44"/>
      <c r="J295" s="27"/>
      <c r="K295" s="44"/>
      <c r="L295" s="44"/>
      <c r="M295" s="27"/>
      <c r="N295" s="44"/>
      <c r="O295" s="44"/>
      <c r="P295" s="27"/>
      <c r="Q295" s="44"/>
      <c r="R295" s="44"/>
      <c r="S295" s="27"/>
      <c r="T295" s="44"/>
      <c r="U295" s="27"/>
      <c r="V295" s="44"/>
      <c r="W295" s="27"/>
      <c r="X295" s="44"/>
      <c r="Y295" s="27"/>
      <c r="Z295" s="44"/>
      <c r="AA295" s="27"/>
      <c r="AB295" s="44"/>
      <c r="AD295" s="44"/>
      <c r="AE295" s="6"/>
      <c r="AF295" s="44"/>
      <c r="AH295" s="44"/>
      <c r="AI295" s="44"/>
      <c r="AJ295" s="44"/>
    </row>
    <row r="296" spans="4:36">
      <c r="D296" s="44"/>
      <c r="E296" s="44"/>
      <c r="F296" s="27"/>
      <c r="G296" s="44"/>
      <c r="H296" s="44"/>
      <c r="I296" s="44"/>
      <c r="J296" s="27"/>
      <c r="K296" s="44"/>
      <c r="L296" s="44"/>
      <c r="M296" s="27"/>
      <c r="N296" s="44"/>
      <c r="O296" s="44"/>
      <c r="P296" s="27"/>
      <c r="Q296" s="44"/>
      <c r="R296" s="44"/>
      <c r="S296" s="27"/>
      <c r="T296" s="44"/>
      <c r="U296" s="27"/>
      <c r="V296" s="44"/>
      <c r="W296" s="27"/>
      <c r="X296" s="44"/>
      <c r="Y296" s="27"/>
      <c r="Z296" s="44"/>
      <c r="AA296" s="27"/>
      <c r="AB296" s="44"/>
      <c r="AD296" s="44"/>
      <c r="AE296" s="6"/>
      <c r="AF296" s="44"/>
      <c r="AH296" s="44"/>
      <c r="AI296" s="44"/>
      <c r="AJ296" s="44"/>
    </row>
    <row r="297" spans="4:36">
      <c r="D297" s="44"/>
      <c r="E297" s="44"/>
      <c r="F297" s="27"/>
      <c r="G297" s="44"/>
      <c r="H297" s="44"/>
      <c r="I297" s="44"/>
      <c r="J297" s="27"/>
      <c r="K297" s="44"/>
      <c r="L297" s="44"/>
      <c r="M297" s="27"/>
      <c r="N297" s="44"/>
      <c r="O297" s="44"/>
      <c r="P297" s="27"/>
      <c r="Q297" s="44"/>
      <c r="R297" s="44"/>
      <c r="S297" s="27"/>
      <c r="T297" s="44"/>
      <c r="U297" s="27"/>
      <c r="V297" s="44"/>
      <c r="W297" s="27"/>
      <c r="X297" s="44"/>
      <c r="Y297" s="27"/>
      <c r="Z297" s="44"/>
      <c r="AA297" s="27"/>
      <c r="AB297" s="44"/>
      <c r="AD297" s="44"/>
      <c r="AE297" s="6"/>
      <c r="AF297" s="44"/>
      <c r="AH297" s="44"/>
      <c r="AI297" s="44"/>
      <c r="AJ297" s="44"/>
    </row>
    <row r="298" spans="4:36">
      <c r="D298" s="44"/>
      <c r="E298" s="44"/>
      <c r="F298" s="27"/>
      <c r="G298" s="44"/>
      <c r="H298" s="44"/>
      <c r="I298" s="44"/>
      <c r="J298" s="27"/>
      <c r="K298" s="44"/>
      <c r="L298" s="44"/>
      <c r="M298" s="27"/>
      <c r="N298" s="44"/>
      <c r="O298" s="44"/>
      <c r="P298" s="27"/>
      <c r="Q298" s="44"/>
      <c r="R298" s="44"/>
      <c r="S298" s="27"/>
      <c r="T298" s="44"/>
      <c r="U298" s="27"/>
      <c r="V298" s="44"/>
      <c r="W298" s="27"/>
      <c r="X298" s="44"/>
      <c r="Y298" s="27"/>
      <c r="Z298" s="44"/>
      <c r="AA298" s="27"/>
      <c r="AB298" s="44"/>
      <c r="AD298" s="44"/>
      <c r="AE298" s="6"/>
      <c r="AF298" s="44"/>
      <c r="AH298" s="44"/>
      <c r="AI298" s="44"/>
      <c r="AJ298" s="44"/>
    </row>
    <row r="299" spans="4:36">
      <c r="D299" s="44"/>
      <c r="E299" s="44"/>
      <c r="F299" s="27"/>
      <c r="G299" s="44"/>
      <c r="H299" s="44"/>
      <c r="I299" s="44"/>
      <c r="J299" s="27"/>
      <c r="K299" s="44"/>
      <c r="L299" s="44"/>
      <c r="M299" s="27"/>
      <c r="N299" s="44"/>
      <c r="O299" s="44"/>
      <c r="P299" s="27"/>
      <c r="Q299" s="44"/>
      <c r="R299" s="44"/>
      <c r="S299" s="27"/>
      <c r="T299" s="44"/>
      <c r="U299" s="27"/>
      <c r="V299" s="44"/>
      <c r="W299" s="27"/>
      <c r="X299" s="44"/>
      <c r="Y299" s="27"/>
      <c r="Z299" s="44"/>
      <c r="AA299" s="27"/>
      <c r="AB299" s="44"/>
      <c r="AD299" s="44"/>
      <c r="AE299" s="6"/>
      <c r="AF299" s="44"/>
      <c r="AH299" s="44"/>
      <c r="AI299" s="44"/>
      <c r="AJ299" s="44"/>
    </row>
    <row r="300" spans="4:36">
      <c r="D300" s="44"/>
      <c r="E300" s="44"/>
      <c r="F300" s="27"/>
      <c r="G300" s="44"/>
      <c r="H300" s="44"/>
      <c r="I300" s="44"/>
      <c r="J300" s="27"/>
      <c r="K300" s="44"/>
      <c r="L300" s="44"/>
      <c r="M300" s="27"/>
      <c r="N300" s="44"/>
      <c r="O300" s="44"/>
      <c r="P300" s="27"/>
      <c r="Q300" s="44"/>
      <c r="R300" s="44"/>
      <c r="S300" s="27"/>
      <c r="T300" s="44"/>
      <c r="U300" s="27"/>
      <c r="V300" s="44"/>
      <c r="W300" s="27"/>
      <c r="X300" s="44"/>
      <c r="Y300" s="27"/>
      <c r="Z300" s="44"/>
      <c r="AA300" s="27"/>
      <c r="AB300" s="44"/>
      <c r="AD300" s="44"/>
      <c r="AE300" s="6"/>
      <c r="AF300" s="44"/>
      <c r="AH300" s="44"/>
      <c r="AI300" s="44"/>
      <c r="AJ300" s="44"/>
    </row>
    <row r="301" spans="4:36">
      <c r="D301" s="44"/>
      <c r="E301" s="44"/>
      <c r="F301" s="27"/>
      <c r="G301" s="44"/>
      <c r="H301" s="44"/>
      <c r="I301" s="44"/>
      <c r="J301" s="27"/>
      <c r="K301" s="44"/>
      <c r="L301" s="44"/>
      <c r="M301" s="27"/>
      <c r="N301" s="44"/>
      <c r="O301" s="44"/>
      <c r="P301" s="27"/>
      <c r="Q301" s="44"/>
      <c r="R301" s="44"/>
      <c r="S301" s="27"/>
      <c r="T301" s="44"/>
      <c r="U301" s="27"/>
      <c r="V301" s="44"/>
      <c r="W301" s="27"/>
      <c r="X301" s="44"/>
      <c r="Y301" s="27"/>
      <c r="Z301" s="44"/>
      <c r="AA301" s="27"/>
      <c r="AB301" s="44"/>
      <c r="AD301" s="44"/>
      <c r="AE301" s="6"/>
      <c r="AF301" s="44"/>
      <c r="AH301" s="44"/>
      <c r="AI301" s="44"/>
      <c r="AJ301" s="44"/>
    </row>
    <row r="302" spans="4:36">
      <c r="D302" s="44"/>
      <c r="E302" s="44"/>
      <c r="F302" s="27"/>
      <c r="G302" s="44"/>
      <c r="H302" s="44"/>
      <c r="I302" s="44"/>
      <c r="J302" s="27"/>
      <c r="K302" s="44"/>
      <c r="L302" s="44"/>
      <c r="M302" s="27"/>
      <c r="N302" s="44"/>
      <c r="O302" s="44"/>
      <c r="P302" s="27"/>
      <c r="Q302" s="44"/>
      <c r="R302" s="44"/>
      <c r="S302" s="27"/>
      <c r="T302" s="44"/>
      <c r="U302" s="27"/>
      <c r="V302" s="44"/>
      <c r="W302" s="27"/>
      <c r="X302" s="44"/>
      <c r="Y302" s="27"/>
      <c r="Z302" s="44"/>
      <c r="AA302" s="27"/>
      <c r="AB302" s="44"/>
      <c r="AD302" s="44"/>
      <c r="AE302" s="6"/>
      <c r="AF302" s="44"/>
      <c r="AH302" s="44"/>
      <c r="AI302" s="44"/>
      <c r="AJ302" s="44"/>
    </row>
    <row r="303" spans="4:36">
      <c r="D303" s="44"/>
      <c r="E303" s="44"/>
      <c r="F303" s="27"/>
      <c r="G303" s="44"/>
      <c r="H303" s="44"/>
      <c r="I303" s="44"/>
      <c r="J303" s="27"/>
      <c r="K303" s="44"/>
      <c r="L303" s="44"/>
      <c r="M303" s="27"/>
      <c r="N303" s="44"/>
      <c r="O303" s="44"/>
      <c r="P303" s="27"/>
      <c r="Q303" s="44"/>
      <c r="R303" s="44"/>
      <c r="S303" s="27"/>
      <c r="T303" s="44"/>
      <c r="U303" s="27"/>
      <c r="V303" s="44"/>
      <c r="W303" s="27"/>
      <c r="X303" s="44"/>
      <c r="Y303" s="27"/>
      <c r="Z303" s="44"/>
      <c r="AA303" s="27"/>
      <c r="AB303" s="44"/>
      <c r="AD303" s="44"/>
      <c r="AE303" s="6"/>
      <c r="AF303" s="44"/>
      <c r="AH303" s="44"/>
      <c r="AI303" s="44"/>
      <c r="AJ303" s="44"/>
    </row>
    <row r="304" spans="4:36">
      <c r="D304" s="44"/>
      <c r="E304" s="44"/>
      <c r="F304" s="27"/>
      <c r="G304" s="44"/>
      <c r="H304" s="44"/>
      <c r="I304" s="44"/>
      <c r="J304" s="27"/>
      <c r="K304" s="44"/>
      <c r="L304" s="44"/>
      <c r="M304" s="27"/>
      <c r="N304" s="44"/>
      <c r="O304" s="44"/>
      <c r="P304" s="27"/>
      <c r="Q304" s="44"/>
      <c r="R304" s="44"/>
      <c r="S304" s="27"/>
      <c r="T304" s="44"/>
      <c r="U304" s="27"/>
      <c r="V304" s="44"/>
      <c r="W304" s="27"/>
      <c r="X304" s="44"/>
      <c r="Y304" s="27"/>
      <c r="Z304" s="44"/>
      <c r="AA304" s="27"/>
      <c r="AB304" s="44"/>
      <c r="AD304" s="44"/>
      <c r="AE304" s="6"/>
      <c r="AF304" s="44"/>
      <c r="AH304" s="44"/>
      <c r="AI304" s="44"/>
      <c r="AJ304" s="44"/>
    </row>
    <row r="305" spans="4:36">
      <c r="D305" s="44"/>
      <c r="E305" s="44"/>
      <c r="F305" s="27"/>
      <c r="G305" s="44"/>
      <c r="H305" s="44"/>
      <c r="I305" s="44"/>
      <c r="J305" s="27"/>
      <c r="K305" s="44"/>
      <c r="L305" s="44"/>
      <c r="M305" s="27"/>
      <c r="N305" s="44"/>
      <c r="O305" s="44"/>
      <c r="P305" s="27"/>
      <c r="Q305" s="44"/>
      <c r="R305" s="44"/>
      <c r="S305" s="27"/>
      <c r="T305" s="44"/>
      <c r="U305" s="27"/>
      <c r="V305" s="44"/>
      <c r="W305" s="27"/>
      <c r="X305" s="44"/>
      <c r="Y305" s="27"/>
      <c r="Z305" s="44"/>
      <c r="AA305" s="27"/>
      <c r="AB305" s="44"/>
      <c r="AD305" s="44"/>
      <c r="AE305" s="6"/>
      <c r="AF305" s="44"/>
      <c r="AH305" s="44"/>
      <c r="AI305" s="44"/>
      <c r="AJ305" s="44"/>
    </row>
    <row r="306" spans="4:36">
      <c r="D306" s="44"/>
      <c r="E306" s="44"/>
      <c r="F306" s="27"/>
      <c r="G306" s="44"/>
      <c r="H306" s="44"/>
      <c r="I306" s="44"/>
      <c r="J306" s="27"/>
      <c r="K306" s="44"/>
      <c r="L306" s="44"/>
      <c r="M306" s="27"/>
      <c r="N306" s="44"/>
      <c r="O306" s="44"/>
      <c r="P306" s="27"/>
      <c r="Q306" s="44"/>
      <c r="R306" s="44"/>
      <c r="S306" s="27"/>
      <c r="T306" s="44"/>
      <c r="U306" s="27"/>
      <c r="V306" s="44"/>
      <c r="W306" s="27"/>
      <c r="X306" s="44"/>
      <c r="Y306" s="27"/>
      <c r="Z306" s="44"/>
      <c r="AA306" s="27"/>
      <c r="AB306" s="44"/>
      <c r="AD306" s="44"/>
      <c r="AE306" s="6"/>
      <c r="AF306" s="44"/>
      <c r="AH306" s="44"/>
      <c r="AI306" s="44"/>
      <c r="AJ306" s="44"/>
    </row>
    <row r="307" spans="4:36">
      <c r="D307" s="44"/>
      <c r="E307" s="44"/>
      <c r="F307" s="27"/>
      <c r="G307" s="44"/>
      <c r="H307" s="44"/>
      <c r="I307" s="44"/>
      <c r="J307" s="27"/>
      <c r="K307" s="44"/>
      <c r="L307" s="44"/>
      <c r="M307" s="27"/>
      <c r="N307" s="44"/>
      <c r="O307" s="44"/>
      <c r="P307" s="27"/>
      <c r="Q307" s="44"/>
      <c r="R307" s="44"/>
      <c r="S307" s="27"/>
      <c r="T307" s="44"/>
      <c r="U307" s="27"/>
      <c r="V307" s="44"/>
      <c r="W307" s="27"/>
      <c r="X307" s="44"/>
      <c r="Y307" s="27"/>
      <c r="Z307" s="44"/>
      <c r="AA307" s="27"/>
      <c r="AB307" s="44"/>
      <c r="AD307" s="44"/>
      <c r="AE307" s="6"/>
      <c r="AF307" s="44"/>
      <c r="AH307" s="44"/>
      <c r="AI307" s="44"/>
      <c r="AJ307" s="44"/>
    </row>
    <row r="308" spans="4:36">
      <c r="D308" s="44"/>
      <c r="E308" s="44"/>
      <c r="F308" s="27"/>
      <c r="G308" s="44"/>
      <c r="H308" s="44"/>
      <c r="I308" s="44"/>
      <c r="J308" s="27"/>
      <c r="K308" s="44"/>
      <c r="L308" s="44"/>
      <c r="M308" s="27"/>
      <c r="N308" s="44"/>
      <c r="O308" s="44"/>
      <c r="P308" s="27"/>
      <c r="Q308" s="44"/>
      <c r="R308" s="44"/>
      <c r="S308" s="27"/>
      <c r="T308" s="44"/>
      <c r="U308" s="27"/>
      <c r="V308" s="44"/>
      <c r="W308" s="27"/>
      <c r="X308" s="44"/>
      <c r="Y308" s="27"/>
      <c r="Z308" s="44"/>
      <c r="AA308" s="27"/>
      <c r="AB308" s="44"/>
      <c r="AD308" s="44"/>
      <c r="AE308" s="6"/>
      <c r="AF308" s="44"/>
      <c r="AH308" s="44"/>
      <c r="AI308" s="44"/>
      <c r="AJ308" s="44"/>
    </row>
    <row r="309" spans="4:36">
      <c r="D309" s="44"/>
      <c r="E309" s="44"/>
      <c r="F309" s="27"/>
      <c r="G309" s="44"/>
      <c r="H309" s="44"/>
      <c r="I309" s="44"/>
      <c r="J309" s="27"/>
      <c r="K309" s="44"/>
      <c r="L309" s="44"/>
      <c r="M309" s="27"/>
      <c r="N309" s="44"/>
      <c r="O309" s="44"/>
      <c r="P309" s="27"/>
      <c r="Q309" s="44"/>
      <c r="R309" s="44"/>
      <c r="S309" s="27"/>
      <c r="T309" s="44"/>
      <c r="U309" s="27"/>
      <c r="V309" s="44"/>
      <c r="W309" s="27"/>
      <c r="X309" s="44"/>
      <c r="Y309" s="27"/>
      <c r="Z309" s="44"/>
      <c r="AA309" s="27"/>
      <c r="AB309" s="44"/>
      <c r="AD309" s="44"/>
      <c r="AE309" s="6"/>
      <c r="AF309" s="44"/>
      <c r="AH309" s="44"/>
      <c r="AI309" s="44"/>
      <c r="AJ309" s="44"/>
    </row>
    <row r="310" spans="4:36">
      <c r="D310" s="44"/>
      <c r="E310" s="44"/>
      <c r="F310" s="27"/>
      <c r="G310" s="44"/>
      <c r="H310" s="44"/>
      <c r="I310" s="44"/>
      <c r="J310" s="27"/>
      <c r="K310" s="44"/>
      <c r="L310" s="44"/>
      <c r="M310" s="27"/>
      <c r="N310" s="44"/>
      <c r="O310" s="44"/>
      <c r="P310" s="27"/>
      <c r="Q310" s="44"/>
      <c r="R310" s="44"/>
      <c r="S310" s="27"/>
      <c r="T310" s="44"/>
      <c r="U310" s="27"/>
      <c r="V310" s="44"/>
      <c r="W310" s="27"/>
      <c r="X310" s="44"/>
      <c r="Y310" s="27"/>
      <c r="Z310" s="44"/>
      <c r="AA310" s="27"/>
      <c r="AB310" s="44"/>
      <c r="AD310" s="44"/>
      <c r="AE310" s="6"/>
      <c r="AF310" s="44"/>
      <c r="AH310" s="44"/>
      <c r="AI310" s="44"/>
      <c r="AJ310" s="44"/>
    </row>
    <row r="311" spans="4:36">
      <c r="D311" s="44"/>
      <c r="E311" s="44"/>
      <c r="F311" s="27"/>
      <c r="G311" s="44"/>
      <c r="H311" s="44"/>
      <c r="I311" s="44"/>
      <c r="J311" s="27"/>
      <c r="K311" s="44"/>
      <c r="L311" s="44"/>
      <c r="M311" s="27"/>
      <c r="N311" s="44"/>
      <c r="O311" s="44"/>
      <c r="P311" s="27"/>
      <c r="Q311" s="44"/>
      <c r="R311" s="44"/>
      <c r="S311" s="27"/>
      <c r="T311" s="44"/>
      <c r="U311" s="27"/>
      <c r="V311" s="44"/>
      <c r="W311" s="27"/>
      <c r="X311" s="44"/>
      <c r="Y311" s="27"/>
      <c r="Z311" s="44"/>
      <c r="AA311" s="27"/>
      <c r="AB311" s="44"/>
      <c r="AD311" s="44"/>
      <c r="AE311" s="6"/>
      <c r="AF311" s="44"/>
      <c r="AH311" s="44"/>
      <c r="AI311" s="44"/>
      <c r="AJ311" s="44"/>
    </row>
    <row r="312" spans="4:36">
      <c r="D312" s="44"/>
      <c r="E312" s="44"/>
      <c r="F312" s="27"/>
      <c r="G312" s="44"/>
      <c r="H312" s="44"/>
      <c r="I312" s="44"/>
      <c r="J312" s="27"/>
      <c r="K312" s="44"/>
      <c r="L312" s="44"/>
      <c r="M312" s="27"/>
      <c r="N312" s="44"/>
      <c r="O312" s="44"/>
      <c r="P312" s="27"/>
      <c r="Q312" s="44"/>
      <c r="R312" s="44"/>
      <c r="S312" s="27"/>
      <c r="T312" s="44"/>
      <c r="U312" s="27"/>
      <c r="V312" s="44"/>
      <c r="W312" s="27"/>
      <c r="X312" s="44"/>
      <c r="Y312" s="27"/>
      <c r="Z312" s="44"/>
      <c r="AA312" s="27"/>
      <c r="AB312" s="44"/>
      <c r="AD312" s="44"/>
      <c r="AE312" s="6"/>
      <c r="AF312" s="44"/>
      <c r="AH312" s="44"/>
      <c r="AI312" s="44"/>
      <c r="AJ312" s="44"/>
    </row>
    <row r="313" spans="4:36">
      <c r="D313" s="44"/>
      <c r="E313" s="44"/>
      <c r="F313" s="27"/>
      <c r="G313" s="44"/>
      <c r="H313" s="44"/>
      <c r="I313" s="44"/>
      <c r="J313" s="27"/>
      <c r="K313" s="44"/>
      <c r="L313" s="44"/>
      <c r="M313" s="27"/>
      <c r="N313" s="44"/>
      <c r="O313" s="44"/>
      <c r="P313" s="27"/>
      <c r="Q313" s="44"/>
      <c r="R313" s="44"/>
      <c r="S313" s="27"/>
      <c r="T313" s="44"/>
      <c r="U313" s="27"/>
      <c r="V313" s="44"/>
      <c r="W313" s="27"/>
      <c r="X313" s="44"/>
      <c r="Y313" s="27"/>
      <c r="Z313" s="44"/>
      <c r="AA313" s="27"/>
      <c r="AB313" s="44"/>
      <c r="AD313" s="44"/>
      <c r="AE313" s="6"/>
      <c r="AF313" s="44"/>
      <c r="AH313" s="44"/>
      <c r="AI313" s="44"/>
      <c r="AJ313" s="44"/>
    </row>
    <row r="314" spans="4:36">
      <c r="D314" s="44"/>
      <c r="E314" s="44"/>
      <c r="F314" s="27"/>
      <c r="G314" s="44"/>
      <c r="H314" s="44"/>
      <c r="I314" s="44"/>
      <c r="J314" s="27"/>
      <c r="K314" s="44"/>
      <c r="L314" s="44"/>
      <c r="M314" s="27"/>
      <c r="N314" s="44"/>
      <c r="O314" s="44"/>
      <c r="P314" s="27"/>
      <c r="Q314" s="44"/>
      <c r="R314" s="44"/>
      <c r="S314" s="27"/>
      <c r="T314" s="44"/>
      <c r="U314" s="27"/>
      <c r="V314" s="44"/>
      <c r="W314" s="27"/>
      <c r="X314" s="44"/>
      <c r="Y314" s="27"/>
      <c r="Z314" s="44"/>
      <c r="AA314" s="27"/>
      <c r="AB314" s="44"/>
      <c r="AD314" s="44"/>
      <c r="AE314" s="6"/>
      <c r="AF314" s="44"/>
      <c r="AH314" s="44"/>
      <c r="AI314" s="44"/>
      <c r="AJ314" s="44"/>
    </row>
    <row r="315" spans="4:36">
      <c r="D315" s="44"/>
      <c r="E315" s="44"/>
      <c r="F315" s="27"/>
      <c r="G315" s="44"/>
      <c r="H315" s="44"/>
      <c r="I315" s="44"/>
      <c r="J315" s="27"/>
      <c r="K315" s="44"/>
      <c r="L315" s="44"/>
      <c r="M315" s="27"/>
      <c r="N315" s="44"/>
      <c r="O315" s="44"/>
      <c r="P315" s="27"/>
      <c r="Q315" s="44"/>
      <c r="R315" s="44"/>
      <c r="S315" s="27"/>
      <c r="T315" s="44"/>
      <c r="U315" s="27"/>
      <c r="V315" s="44"/>
      <c r="W315" s="27"/>
      <c r="X315" s="44"/>
      <c r="Y315" s="27"/>
      <c r="Z315" s="44"/>
      <c r="AA315" s="27"/>
      <c r="AB315" s="44"/>
      <c r="AD315" s="44"/>
      <c r="AE315" s="6"/>
      <c r="AF315" s="44"/>
      <c r="AH315" s="44"/>
      <c r="AI315" s="44"/>
      <c r="AJ315" s="44"/>
    </row>
    <row r="316" spans="4:36">
      <c r="D316" s="44"/>
      <c r="E316" s="44"/>
      <c r="F316" s="27"/>
      <c r="G316" s="44"/>
      <c r="H316" s="44"/>
      <c r="I316" s="44"/>
      <c r="J316" s="27"/>
      <c r="K316" s="44"/>
      <c r="L316" s="44"/>
      <c r="M316" s="27"/>
      <c r="N316" s="44"/>
      <c r="O316" s="44"/>
      <c r="P316" s="27"/>
      <c r="Q316" s="44"/>
      <c r="R316" s="44"/>
      <c r="S316" s="27"/>
      <c r="T316" s="44"/>
      <c r="U316" s="27"/>
      <c r="V316" s="44"/>
      <c r="W316" s="27"/>
      <c r="X316" s="44"/>
      <c r="Y316" s="27"/>
      <c r="Z316" s="44"/>
      <c r="AA316" s="27"/>
      <c r="AB316" s="44"/>
      <c r="AD316" s="44"/>
      <c r="AE316" s="6"/>
      <c r="AF316" s="44"/>
      <c r="AH316" s="44"/>
      <c r="AI316" s="44"/>
      <c r="AJ316" s="44"/>
    </row>
    <row r="317" spans="4:36">
      <c r="D317" s="44"/>
      <c r="E317" s="44"/>
      <c r="F317" s="27"/>
      <c r="G317" s="44"/>
      <c r="H317" s="44"/>
      <c r="I317" s="44"/>
      <c r="J317" s="27"/>
      <c r="K317" s="44"/>
      <c r="L317" s="44"/>
      <c r="M317" s="27"/>
      <c r="N317" s="44"/>
      <c r="O317" s="44"/>
      <c r="P317" s="27"/>
      <c r="Q317" s="44"/>
      <c r="R317" s="44"/>
      <c r="S317" s="27"/>
      <c r="T317" s="44"/>
      <c r="U317" s="27"/>
      <c r="V317" s="44"/>
      <c r="W317" s="27"/>
      <c r="X317" s="44"/>
      <c r="Y317" s="27"/>
      <c r="Z317" s="44"/>
      <c r="AA317" s="27"/>
      <c r="AB317" s="44"/>
      <c r="AD317" s="44"/>
      <c r="AE317" s="6"/>
      <c r="AF317" s="44"/>
      <c r="AH317" s="44"/>
      <c r="AI317" s="44"/>
      <c r="AJ317" s="44"/>
    </row>
    <row r="318" spans="4:36">
      <c r="D318" s="44"/>
      <c r="E318" s="44"/>
      <c r="F318" s="27"/>
      <c r="G318" s="44"/>
      <c r="H318" s="44"/>
      <c r="I318" s="44"/>
      <c r="J318" s="27"/>
      <c r="K318" s="44"/>
      <c r="L318" s="44"/>
      <c r="M318" s="27"/>
      <c r="N318" s="44"/>
      <c r="O318" s="44"/>
      <c r="P318" s="27"/>
      <c r="Q318" s="44"/>
      <c r="R318" s="44"/>
      <c r="S318" s="27"/>
      <c r="T318" s="44"/>
      <c r="U318" s="27"/>
      <c r="V318" s="44"/>
      <c r="W318" s="27"/>
      <c r="X318" s="44"/>
      <c r="Y318" s="27"/>
      <c r="Z318" s="44"/>
      <c r="AA318" s="27"/>
      <c r="AB318" s="44"/>
      <c r="AD318" s="44"/>
      <c r="AE318" s="6"/>
      <c r="AF318" s="44"/>
      <c r="AH318" s="44"/>
      <c r="AI318" s="44"/>
      <c r="AJ318" s="44"/>
    </row>
    <row r="319" spans="4:36">
      <c r="D319" s="44"/>
      <c r="E319" s="44"/>
      <c r="F319" s="27"/>
      <c r="G319" s="44"/>
      <c r="H319" s="44"/>
      <c r="I319" s="44"/>
      <c r="J319" s="27"/>
      <c r="K319" s="44"/>
      <c r="L319" s="44"/>
      <c r="M319" s="27"/>
      <c r="N319" s="44"/>
      <c r="O319" s="44"/>
      <c r="P319" s="27"/>
      <c r="Q319" s="44"/>
      <c r="R319" s="44"/>
      <c r="S319" s="27"/>
      <c r="T319" s="44"/>
      <c r="U319" s="27"/>
      <c r="V319" s="44"/>
      <c r="W319" s="27"/>
      <c r="X319" s="44"/>
      <c r="Y319" s="27"/>
      <c r="Z319" s="44"/>
      <c r="AA319" s="27"/>
      <c r="AB319" s="44"/>
      <c r="AD319" s="44"/>
      <c r="AE319" s="6"/>
      <c r="AF319" s="44"/>
      <c r="AH319" s="44"/>
      <c r="AI319" s="44"/>
      <c r="AJ319" s="44"/>
    </row>
    <row r="320" spans="4:36">
      <c r="D320" s="44"/>
      <c r="E320" s="44"/>
      <c r="F320" s="27"/>
      <c r="G320" s="44"/>
      <c r="H320" s="44"/>
      <c r="I320" s="44"/>
      <c r="J320" s="27"/>
      <c r="K320" s="44"/>
      <c r="L320" s="44"/>
      <c r="M320" s="27"/>
      <c r="N320" s="44"/>
      <c r="O320" s="44"/>
      <c r="P320" s="27"/>
      <c r="Q320" s="44"/>
      <c r="R320" s="44"/>
      <c r="S320" s="27"/>
      <c r="T320" s="44"/>
      <c r="U320" s="27"/>
      <c r="V320" s="44"/>
      <c r="W320" s="27"/>
      <c r="X320" s="44"/>
      <c r="Y320" s="27"/>
      <c r="Z320" s="44"/>
      <c r="AA320" s="27"/>
      <c r="AB320" s="44"/>
      <c r="AD320" s="44"/>
      <c r="AE320" s="6"/>
      <c r="AF320" s="44"/>
      <c r="AH320" s="44"/>
      <c r="AI320" s="44"/>
      <c r="AJ320" s="44"/>
    </row>
    <row r="321" spans="4:36">
      <c r="D321" s="44"/>
      <c r="E321" s="44"/>
      <c r="F321" s="27"/>
      <c r="G321" s="44"/>
      <c r="H321" s="44"/>
      <c r="I321" s="44"/>
      <c r="J321" s="27"/>
      <c r="K321" s="44"/>
      <c r="L321" s="44"/>
      <c r="M321" s="27"/>
      <c r="N321" s="44"/>
      <c r="O321" s="44"/>
      <c r="P321" s="27"/>
      <c r="Q321" s="44"/>
      <c r="R321" s="44"/>
      <c r="S321" s="27"/>
      <c r="T321" s="44"/>
      <c r="U321" s="27"/>
      <c r="V321" s="44"/>
      <c r="W321" s="27"/>
      <c r="X321" s="44"/>
      <c r="Y321" s="27"/>
      <c r="Z321" s="44"/>
      <c r="AA321" s="27"/>
      <c r="AB321" s="44"/>
      <c r="AD321" s="44"/>
      <c r="AE321" s="6"/>
      <c r="AF321" s="44"/>
      <c r="AH321" s="44"/>
      <c r="AI321" s="44"/>
      <c r="AJ321" s="44"/>
    </row>
    <row r="322" spans="4:36">
      <c r="D322" s="44"/>
      <c r="E322" s="44"/>
      <c r="F322" s="27"/>
      <c r="G322" s="44"/>
      <c r="H322" s="44"/>
      <c r="I322" s="44"/>
      <c r="J322" s="27"/>
      <c r="K322" s="44"/>
      <c r="L322" s="44"/>
      <c r="M322" s="27"/>
      <c r="N322" s="44"/>
      <c r="O322" s="44"/>
      <c r="P322" s="27"/>
      <c r="Q322" s="44"/>
      <c r="R322" s="44"/>
      <c r="S322" s="27"/>
      <c r="T322" s="44"/>
      <c r="U322" s="27"/>
      <c r="V322" s="44"/>
      <c r="W322" s="27"/>
      <c r="X322" s="44"/>
      <c r="Y322" s="27"/>
      <c r="Z322" s="44"/>
      <c r="AA322" s="27"/>
      <c r="AB322" s="44"/>
      <c r="AD322" s="44"/>
      <c r="AE322" s="6"/>
      <c r="AF322" s="44"/>
      <c r="AH322" s="44"/>
      <c r="AI322" s="44"/>
      <c r="AJ322" s="44"/>
    </row>
    <row r="323" spans="4:36">
      <c r="D323" s="44"/>
      <c r="E323" s="44"/>
      <c r="F323" s="27"/>
      <c r="G323" s="44"/>
      <c r="H323" s="44"/>
      <c r="I323" s="44"/>
      <c r="J323" s="27"/>
      <c r="K323" s="44"/>
      <c r="L323" s="44"/>
      <c r="M323" s="27"/>
      <c r="N323" s="44"/>
      <c r="O323" s="44"/>
      <c r="P323" s="27"/>
      <c r="Q323" s="44"/>
      <c r="R323" s="44"/>
      <c r="S323" s="27"/>
      <c r="T323" s="44"/>
      <c r="U323" s="27"/>
      <c r="V323" s="44"/>
      <c r="W323" s="27"/>
      <c r="X323" s="44"/>
      <c r="Y323" s="27"/>
      <c r="Z323" s="44"/>
      <c r="AA323" s="27"/>
      <c r="AB323" s="44"/>
      <c r="AD323" s="44"/>
      <c r="AE323" s="6"/>
      <c r="AF323" s="44"/>
      <c r="AH323" s="44"/>
      <c r="AI323" s="44"/>
      <c r="AJ323" s="44"/>
    </row>
    <row r="324" spans="4:36">
      <c r="D324" s="44"/>
      <c r="E324" s="44"/>
      <c r="F324" s="27"/>
      <c r="G324" s="44"/>
      <c r="H324" s="44"/>
      <c r="I324" s="44"/>
      <c r="J324" s="27"/>
      <c r="K324" s="44"/>
      <c r="L324" s="44"/>
      <c r="M324" s="27"/>
      <c r="N324" s="44"/>
      <c r="O324" s="44"/>
      <c r="P324" s="27"/>
      <c r="Q324" s="44"/>
      <c r="R324" s="44"/>
      <c r="S324" s="27"/>
      <c r="T324" s="44"/>
      <c r="U324" s="27"/>
      <c r="V324" s="44"/>
      <c r="W324" s="27"/>
      <c r="X324" s="44"/>
      <c r="Y324" s="27"/>
      <c r="Z324" s="44"/>
      <c r="AA324" s="27"/>
      <c r="AB324" s="44"/>
      <c r="AD324" s="44"/>
      <c r="AE324" s="6"/>
      <c r="AF324" s="44"/>
      <c r="AH324" s="44"/>
      <c r="AI324" s="44"/>
      <c r="AJ324" s="44"/>
    </row>
    <row r="325" spans="4:36">
      <c r="D325" s="44"/>
      <c r="E325" s="44"/>
      <c r="F325" s="27"/>
      <c r="G325" s="44"/>
      <c r="H325" s="44"/>
      <c r="I325" s="44"/>
      <c r="J325" s="27"/>
      <c r="K325" s="44"/>
      <c r="L325" s="44"/>
      <c r="M325" s="27"/>
      <c r="N325" s="44"/>
      <c r="O325" s="44"/>
      <c r="P325" s="27"/>
      <c r="Q325" s="44"/>
      <c r="R325" s="44"/>
      <c r="S325" s="27"/>
      <c r="T325" s="44"/>
      <c r="U325" s="27"/>
      <c r="V325" s="44"/>
      <c r="W325" s="27"/>
      <c r="X325" s="44"/>
      <c r="Y325" s="27"/>
      <c r="Z325" s="44"/>
      <c r="AA325" s="27"/>
      <c r="AB325" s="44"/>
      <c r="AD325" s="44"/>
      <c r="AE325" s="6"/>
      <c r="AF325" s="44"/>
      <c r="AH325" s="44"/>
      <c r="AI325" s="44"/>
      <c r="AJ325" s="44"/>
    </row>
    <row r="326" spans="4:36">
      <c r="D326" s="44"/>
      <c r="E326" s="44"/>
      <c r="F326" s="27"/>
      <c r="G326" s="44"/>
      <c r="H326" s="44"/>
      <c r="I326" s="44"/>
      <c r="J326" s="27"/>
      <c r="K326" s="44"/>
      <c r="L326" s="44"/>
      <c r="M326" s="27"/>
      <c r="N326" s="44"/>
      <c r="O326" s="44"/>
      <c r="P326" s="27"/>
      <c r="Q326" s="44"/>
      <c r="R326" s="44"/>
      <c r="S326" s="27"/>
      <c r="T326" s="44"/>
      <c r="U326" s="27"/>
      <c r="V326" s="44"/>
      <c r="W326" s="27"/>
      <c r="X326" s="44"/>
      <c r="Y326" s="27"/>
      <c r="Z326" s="44"/>
      <c r="AA326" s="27"/>
      <c r="AB326" s="44"/>
      <c r="AD326" s="44"/>
      <c r="AE326" s="6"/>
      <c r="AF326" s="44"/>
      <c r="AH326" s="44"/>
      <c r="AI326" s="44"/>
      <c r="AJ326" s="44"/>
    </row>
    <row r="327" spans="4:36">
      <c r="D327" s="44"/>
      <c r="E327" s="44"/>
      <c r="F327" s="27"/>
      <c r="G327" s="44"/>
      <c r="H327" s="44"/>
      <c r="I327" s="44"/>
      <c r="J327" s="27"/>
      <c r="K327" s="44"/>
      <c r="L327" s="44"/>
      <c r="M327" s="27"/>
      <c r="N327" s="44"/>
      <c r="O327" s="44"/>
      <c r="P327" s="27"/>
      <c r="Q327" s="44"/>
      <c r="R327" s="44"/>
      <c r="S327" s="27"/>
      <c r="T327" s="44"/>
      <c r="U327" s="27"/>
      <c r="V327" s="44"/>
      <c r="W327" s="27"/>
      <c r="X327" s="44"/>
      <c r="Y327" s="27"/>
      <c r="Z327" s="44"/>
      <c r="AA327" s="27"/>
      <c r="AB327" s="44"/>
      <c r="AD327" s="44"/>
      <c r="AE327" s="6"/>
      <c r="AF327" s="44"/>
      <c r="AH327" s="44"/>
      <c r="AI327" s="44"/>
      <c r="AJ327" s="44"/>
    </row>
    <row r="328" spans="4:36">
      <c r="D328" s="44"/>
      <c r="E328" s="44"/>
      <c r="F328" s="27"/>
      <c r="G328" s="44"/>
      <c r="H328" s="44"/>
      <c r="I328" s="44"/>
      <c r="J328" s="27"/>
      <c r="K328" s="44"/>
      <c r="L328" s="44"/>
      <c r="M328" s="27"/>
      <c r="N328" s="44"/>
      <c r="O328" s="44"/>
      <c r="P328" s="27"/>
      <c r="Q328" s="44"/>
      <c r="R328" s="44"/>
      <c r="S328" s="27"/>
      <c r="T328" s="44"/>
      <c r="U328" s="27"/>
      <c r="V328" s="44"/>
      <c r="W328" s="27"/>
      <c r="X328" s="44"/>
      <c r="Y328" s="27"/>
      <c r="Z328" s="44"/>
      <c r="AA328" s="27"/>
      <c r="AB328" s="44"/>
      <c r="AD328" s="44"/>
      <c r="AE328" s="6"/>
      <c r="AF328" s="44"/>
      <c r="AH328" s="44"/>
      <c r="AI328" s="44"/>
      <c r="AJ328" s="44"/>
    </row>
    <row r="329" spans="4:36">
      <c r="D329" s="44"/>
      <c r="E329" s="44"/>
      <c r="F329" s="27"/>
      <c r="G329" s="44"/>
      <c r="H329" s="44"/>
      <c r="I329" s="44"/>
      <c r="J329" s="27"/>
      <c r="K329" s="44"/>
      <c r="L329" s="44"/>
      <c r="M329" s="27"/>
      <c r="N329" s="44"/>
      <c r="O329" s="44"/>
      <c r="P329" s="27"/>
      <c r="Q329" s="44"/>
      <c r="R329" s="44"/>
      <c r="S329" s="27"/>
      <c r="T329" s="44"/>
      <c r="U329" s="27"/>
      <c r="V329" s="44"/>
      <c r="W329" s="27"/>
      <c r="X329" s="44"/>
      <c r="Y329" s="27"/>
      <c r="Z329" s="44"/>
      <c r="AA329" s="27"/>
      <c r="AB329" s="44"/>
      <c r="AD329" s="44"/>
      <c r="AE329" s="6"/>
      <c r="AF329" s="44"/>
      <c r="AH329" s="44"/>
      <c r="AI329" s="44"/>
      <c r="AJ329" s="44"/>
    </row>
    <row r="330" spans="4:36">
      <c r="D330" s="44"/>
      <c r="E330" s="44"/>
      <c r="F330" s="27"/>
      <c r="G330" s="44"/>
      <c r="H330" s="44"/>
      <c r="I330" s="44"/>
      <c r="J330" s="27"/>
      <c r="K330" s="44"/>
      <c r="L330" s="44"/>
      <c r="M330" s="27"/>
      <c r="N330" s="44"/>
      <c r="O330" s="44"/>
      <c r="P330" s="27"/>
      <c r="Q330" s="44"/>
      <c r="R330" s="44"/>
      <c r="S330" s="27"/>
      <c r="T330" s="44"/>
      <c r="U330" s="27"/>
      <c r="V330" s="44"/>
      <c r="W330" s="27"/>
      <c r="X330" s="44"/>
      <c r="Y330" s="27"/>
      <c r="Z330" s="44"/>
      <c r="AA330" s="27"/>
      <c r="AB330" s="44"/>
      <c r="AD330" s="44"/>
      <c r="AE330" s="6"/>
      <c r="AF330" s="44"/>
      <c r="AH330" s="44"/>
      <c r="AI330" s="44"/>
      <c r="AJ330" s="44"/>
    </row>
    <row r="331" spans="4:36">
      <c r="D331" s="44"/>
      <c r="E331" s="44"/>
      <c r="F331" s="27"/>
      <c r="G331" s="44"/>
      <c r="H331" s="44"/>
      <c r="I331" s="44"/>
      <c r="J331" s="27"/>
      <c r="K331" s="44"/>
      <c r="L331" s="44"/>
      <c r="M331" s="27"/>
      <c r="N331" s="44"/>
      <c r="O331" s="44"/>
      <c r="P331" s="27"/>
      <c r="Q331" s="44"/>
      <c r="R331" s="44"/>
      <c r="S331" s="27"/>
      <c r="T331" s="44"/>
      <c r="U331" s="27"/>
      <c r="V331" s="44"/>
      <c r="W331" s="27"/>
      <c r="X331" s="44"/>
      <c r="Y331" s="27"/>
      <c r="Z331" s="44"/>
      <c r="AA331" s="27"/>
      <c r="AB331" s="44"/>
      <c r="AD331" s="44"/>
      <c r="AE331" s="6"/>
      <c r="AF331" s="44"/>
      <c r="AH331" s="44"/>
      <c r="AI331" s="44"/>
      <c r="AJ331" s="44"/>
    </row>
    <row r="332" spans="4:36">
      <c r="D332" s="44"/>
      <c r="E332" s="44"/>
      <c r="F332" s="27"/>
      <c r="G332" s="44"/>
      <c r="H332" s="44"/>
      <c r="I332" s="44"/>
      <c r="J332" s="27"/>
      <c r="K332" s="44"/>
      <c r="L332" s="44"/>
      <c r="M332" s="27"/>
      <c r="N332" s="44"/>
      <c r="O332" s="44"/>
      <c r="P332" s="27"/>
      <c r="Q332" s="44"/>
      <c r="R332" s="44"/>
      <c r="S332" s="27"/>
      <c r="T332" s="44"/>
      <c r="U332" s="27"/>
      <c r="V332" s="44"/>
      <c r="W332" s="27"/>
      <c r="X332" s="44"/>
      <c r="Y332" s="27"/>
      <c r="Z332" s="44"/>
      <c r="AA332" s="27"/>
      <c r="AB332" s="44"/>
      <c r="AD332" s="44"/>
      <c r="AE332" s="6"/>
      <c r="AF332" s="44"/>
      <c r="AH332" s="44"/>
      <c r="AI332" s="44"/>
      <c r="AJ332" s="44"/>
    </row>
    <row r="333" spans="4:36">
      <c r="D333" s="44"/>
      <c r="E333" s="44"/>
      <c r="F333" s="27"/>
      <c r="G333" s="44"/>
      <c r="H333" s="44"/>
      <c r="I333" s="44"/>
      <c r="J333" s="27"/>
      <c r="K333" s="44"/>
      <c r="L333" s="44"/>
      <c r="M333" s="27"/>
      <c r="N333" s="44"/>
      <c r="O333" s="44"/>
      <c r="P333" s="27"/>
      <c r="Q333" s="44"/>
      <c r="R333" s="44"/>
      <c r="S333" s="27"/>
      <c r="T333" s="44"/>
      <c r="U333" s="27"/>
      <c r="V333" s="44"/>
      <c r="W333" s="27"/>
      <c r="X333" s="44"/>
      <c r="Y333" s="27"/>
      <c r="Z333" s="44"/>
      <c r="AA333" s="27"/>
      <c r="AB333" s="44"/>
      <c r="AD333" s="44"/>
      <c r="AE333" s="6"/>
      <c r="AF333" s="44"/>
      <c r="AH333" s="44"/>
      <c r="AI333" s="44"/>
      <c r="AJ333" s="44"/>
    </row>
    <row r="334" spans="4:36">
      <c r="D334" s="44"/>
      <c r="E334" s="44"/>
      <c r="F334" s="27"/>
      <c r="G334" s="44"/>
      <c r="H334" s="44"/>
      <c r="I334" s="44"/>
      <c r="J334" s="27"/>
      <c r="K334" s="44"/>
      <c r="L334" s="44"/>
      <c r="M334" s="27"/>
      <c r="N334" s="44"/>
      <c r="O334" s="44"/>
      <c r="P334" s="27"/>
      <c r="Q334" s="44"/>
      <c r="R334" s="44"/>
      <c r="S334" s="27"/>
      <c r="T334" s="44"/>
      <c r="U334" s="27"/>
      <c r="V334" s="44"/>
      <c r="W334" s="27"/>
      <c r="X334" s="44"/>
      <c r="Y334" s="27"/>
      <c r="Z334" s="44"/>
      <c r="AA334" s="27"/>
      <c r="AB334" s="44"/>
      <c r="AD334" s="44"/>
      <c r="AE334" s="6"/>
      <c r="AF334" s="44"/>
      <c r="AH334" s="44"/>
      <c r="AI334" s="44"/>
      <c r="AJ334" s="44"/>
    </row>
    <row r="335" spans="4:36">
      <c r="D335" s="44"/>
      <c r="E335" s="44"/>
      <c r="F335" s="27"/>
      <c r="G335" s="44"/>
      <c r="H335" s="44"/>
      <c r="I335" s="44"/>
      <c r="J335" s="27"/>
      <c r="K335" s="44"/>
      <c r="L335" s="44"/>
      <c r="M335" s="27"/>
      <c r="N335" s="44"/>
      <c r="O335" s="44"/>
      <c r="P335" s="27"/>
      <c r="Q335" s="44"/>
      <c r="R335" s="44"/>
      <c r="S335" s="27"/>
      <c r="T335" s="44"/>
      <c r="U335" s="27"/>
      <c r="V335" s="44"/>
      <c r="W335" s="27"/>
      <c r="X335" s="44"/>
      <c r="Y335" s="27"/>
      <c r="Z335" s="44"/>
      <c r="AA335" s="27"/>
      <c r="AB335" s="44"/>
      <c r="AD335" s="44"/>
      <c r="AE335" s="6"/>
      <c r="AF335" s="44"/>
      <c r="AH335" s="44"/>
      <c r="AI335" s="44"/>
      <c r="AJ335" s="44"/>
    </row>
    <row r="336" spans="4:36">
      <c r="D336" s="44"/>
      <c r="E336" s="44"/>
      <c r="F336" s="27"/>
      <c r="G336" s="44"/>
      <c r="H336" s="44"/>
      <c r="I336" s="44"/>
      <c r="J336" s="27"/>
      <c r="K336" s="44"/>
      <c r="L336" s="44"/>
      <c r="M336" s="27"/>
      <c r="N336" s="44"/>
      <c r="O336" s="44"/>
      <c r="P336" s="27"/>
      <c r="Q336" s="44"/>
      <c r="R336" s="44"/>
      <c r="S336" s="27"/>
      <c r="T336" s="44"/>
      <c r="U336" s="27"/>
      <c r="V336" s="44"/>
      <c r="W336" s="27"/>
      <c r="X336" s="44"/>
      <c r="Y336" s="27"/>
      <c r="Z336" s="44"/>
      <c r="AA336" s="27"/>
      <c r="AB336" s="44"/>
      <c r="AD336" s="44"/>
      <c r="AE336" s="6"/>
      <c r="AF336" s="44"/>
      <c r="AH336" s="44"/>
      <c r="AI336" s="44"/>
      <c r="AJ336" s="44"/>
    </row>
    <row r="337" spans="4:36">
      <c r="D337" s="44"/>
      <c r="E337" s="44"/>
      <c r="F337" s="27"/>
      <c r="G337" s="44"/>
      <c r="H337" s="44"/>
      <c r="I337" s="44"/>
      <c r="J337" s="27"/>
      <c r="K337" s="44"/>
      <c r="L337" s="44"/>
      <c r="M337" s="27"/>
      <c r="N337" s="44"/>
      <c r="O337" s="44"/>
      <c r="P337" s="27"/>
      <c r="Q337" s="44"/>
      <c r="R337" s="44"/>
      <c r="S337" s="27"/>
      <c r="T337" s="44"/>
      <c r="U337" s="27"/>
      <c r="V337" s="44"/>
      <c r="W337" s="27"/>
      <c r="X337" s="44"/>
      <c r="Y337" s="27"/>
      <c r="Z337" s="44"/>
      <c r="AA337" s="27"/>
      <c r="AB337" s="44"/>
      <c r="AD337" s="44"/>
      <c r="AE337" s="6"/>
      <c r="AF337" s="44"/>
      <c r="AH337" s="44"/>
      <c r="AI337" s="44"/>
      <c r="AJ337" s="44"/>
    </row>
    <row r="338" spans="4:36">
      <c r="D338" s="44"/>
      <c r="E338" s="44"/>
      <c r="F338" s="27"/>
      <c r="G338" s="44"/>
      <c r="H338" s="44"/>
      <c r="I338" s="44"/>
      <c r="J338" s="27"/>
      <c r="K338" s="44"/>
      <c r="L338" s="44"/>
      <c r="M338" s="27"/>
      <c r="N338" s="44"/>
      <c r="O338" s="44"/>
      <c r="P338" s="27"/>
      <c r="Q338" s="44"/>
      <c r="R338" s="44"/>
      <c r="S338" s="27"/>
      <c r="T338" s="44"/>
      <c r="U338" s="27"/>
      <c r="V338" s="44"/>
      <c r="W338" s="27"/>
      <c r="X338" s="44"/>
      <c r="Y338" s="27"/>
      <c r="Z338" s="44"/>
      <c r="AA338" s="27"/>
      <c r="AB338" s="44"/>
      <c r="AD338" s="44"/>
      <c r="AE338" s="6"/>
      <c r="AF338" s="44"/>
      <c r="AH338" s="44"/>
      <c r="AI338" s="44"/>
      <c r="AJ338" s="44"/>
    </row>
    <row r="339" spans="4:36">
      <c r="D339" s="44"/>
      <c r="E339" s="44"/>
      <c r="F339" s="27"/>
      <c r="G339" s="44"/>
      <c r="H339" s="44"/>
      <c r="I339" s="44"/>
      <c r="J339" s="27"/>
      <c r="K339" s="44"/>
      <c r="L339" s="44"/>
      <c r="M339" s="27"/>
      <c r="N339" s="44"/>
      <c r="O339" s="44"/>
      <c r="P339" s="27"/>
      <c r="Q339" s="44"/>
      <c r="R339" s="44"/>
      <c r="S339" s="27"/>
      <c r="T339" s="44"/>
      <c r="U339" s="27"/>
      <c r="V339" s="44"/>
      <c r="W339" s="27"/>
      <c r="X339" s="44"/>
      <c r="Y339" s="27"/>
      <c r="Z339" s="44"/>
      <c r="AA339" s="27"/>
      <c r="AB339" s="44"/>
      <c r="AD339" s="44"/>
      <c r="AE339" s="6"/>
      <c r="AF339" s="44"/>
      <c r="AH339" s="44"/>
      <c r="AI339" s="44"/>
      <c r="AJ339" s="44"/>
    </row>
    <row r="340" spans="4:36">
      <c r="D340" s="44"/>
      <c r="E340" s="44"/>
      <c r="F340" s="27"/>
      <c r="G340" s="44"/>
      <c r="H340" s="44"/>
      <c r="I340" s="44"/>
      <c r="J340" s="27"/>
      <c r="K340" s="44"/>
      <c r="L340" s="44"/>
      <c r="M340" s="27"/>
      <c r="N340" s="44"/>
      <c r="O340" s="44"/>
      <c r="P340" s="27"/>
      <c r="Q340" s="44"/>
      <c r="R340" s="44"/>
      <c r="S340" s="27"/>
      <c r="T340" s="44"/>
      <c r="U340" s="27"/>
      <c r="V340" s="44"/>
      <c r="W340" s="27"/>
      <c r="X340" s="44"/>
      <c r="Y340" s="27"/>
      <c r="Z340" s="44"/>
      <c r="AA340" s="27"/>
      <c r="AB340" s="44"/>
      <c r="AD340" s="44"/>
      <c r="AE340" s="6"/>
      <c r="AF340" s="44"/>
      <c r="AH340" s="44"/>
      <c r="AI340" s="44"/>
      <c r="AJ340" s="44"/>
    </row>
    <row r="341" spans="4:36">
      <c r="D341" s="44"/>
      <c r="E341" s="44"/>
      <c r="F341" s="27"/>
      <c r="G341" s="44"/>
      <c r="H341" s="44"/>
      <c r="I341" s="44"/>
      <c r="J341" s="27"/>
      <c r="K341" s="44"/>
      <c r="L341" s="44"/>
      <c r="M341" s="27"/>
      <c r="N341" s="44"/>
      <c r="O341" s="44"/>
      <c r="P341" s="27"/>
      <c r="Q341" s="44"/>
      <c r="R341" s="44"/>
      <c r="S341" s="27"/>
      <c r="T341" s="44"/>
      <c r="U341" s="27"/>
      <c r="V341" s="44"/>
      <c r="W341" s="27"/>
      <c r="X341" s="44"/>
      <c r="Y341" s="27"/>
      <c r="Z341" s="44"/>
      <c r="AA341" s="27"/>
      <c r="AB341" s="44"/>
      <c r="AD341" s="44"/>
      <c r="AE341" s="6"/>
      <c r="AF341" s="44"/>
      <c r="AH341" s="44"/>
      <c r="AI341" s="44"/>
      <c r="AJ341" s="44"/>
    </row>
    <row r="342" spans="4:36">
      <c r="D342" s="44"/>
      <c r="E342" s="44"/>
      <c r="F342" s="27"/>
      <c r="G342" s="44"/>
      <c r="H342" s="44"/>
      <c r="I342" s="44"/>
      <c r="J342" s="27"/>
      <c r="K342" s="44"/>
      <c r="L342" s="44"/>
      <c r="M342" s="27"/>
      <c r="N342" s="44"/>
      <c r="O342" s="44"/>
      <c r="P342" s="27"/>
      <c r="Q342" s="44"/>
      <c r="R342" s="44"/>
      <c r="S342" s="27"/>
      <c r="T342" s="44"/>
      <c r="U342" s="27"/>
      <c r="V342" s="44"/>
      <c r="W342" s="27"/>
      <c r="X342" s="44"/>
      <c r="Y342" s="27"/>
      <c r="Z342" s="44"/>
      <c r="AA342" s="27"/>
      <c r="AB342" s="44"/>
      <c r="AD342" s="44"/>
      <c r="AE342" s="6"/>
      <c r="AF342" s="44"/>
      <c r="AH342" s="44"/>
      <c r="AI342" s="44"/>
      <c r="AJ342" s="44"/>
    </row>
    <row r="343" spans="4:36">
      <c r="D343" s="44"/>
      <c r="E343" s="44"/>
      <c r="F343" s="27"/>
      <c r="G343" s="44"/>
      <c r="H343" s="44"/>
      <c r="I343" s="44"/>
      <c r="J343" s="27"/>
      <c r="K343" s="44"/>
      <c r="L343" s="44"/>
      <c r="M343" s="27"/>
      <c r="N343" s="44"/>
      <c r="O343" s="44"/>
      <c r="P343" s="27"/>
      <c r="Q343" s="44"/>
      <c r="R343" s="44"/>
      <c r="S343" s="27"/>
      <c r="T343" s="44"/>
      <c r="U343" s="27"/>
      <c r="V343" s="44"/>
      <c r="W343" s="27"/>
      <c r="X343" s="44"/>
      <c r="Y343" s="27"/>
      <c r="Z343" s="44"/>
      <c r="AA343" s="27"/>
      <c r="AB343" s="44"/>
      <c r="AD343" s="44"/>
      <c r="AE343" s="6"/>
      <c r="AF343" s="44"/>
      <c r="AH343" s="44"/>
      <c r="AI343" s="44"/>
      <c r="AJ343" s="44"/>
    </row>
    <row r="344" spans="4:36">
      <c r="D344" s="44"/>
      <c r="E344" s="44"/>
      <c r="F344" s="27"/>
      <c r="G344" s="44"/>
      <c r="H344" s="44"/>
      <c r="I344" s="44"/>
      <c r="J344" s="27"/>
      <c r="K344" s="44"/>
      <c r="L344" s="44"/>
      <c r="M344" s="27"/>
      <c r="N344" s="44"/>
      <c r="O344" s="44"/>
      <c r="P344" s="27"/>
      <c r="Q344" s="44"/>
      <c r="R344" s="44"/>
      <c r="S344" s="27"/>
      <c r="T344" s="44"/>
      <c r="U344" s="27"/>
      <c r="V344" s="44"/>
      <c r="W344" s="27"/>
      <c r="X344" s="44"/>
      <c r="Y344" s="27"/>
      <c r="Z344" s="44"/>
      <c r="AA344" s="27"/>
      <c r="AB344" s="44"/>
      <c r="AD344" s="44"/>
      <c r="AE344" s="6"/>
      <c r="AF344" s="44"/>
      <c r="AH344" s="44"/>
      <c r="AI344" s="44"/>
      <c r="AJ344" s="44"/>
    </row>
    <row r="345" spans="4:36">
      <c r="D345" s="44"/>
      <c r="E345" s="44"/>
      <c r="F345" s="27"/>
      <c r="G345" s="44"/>
      <c r="H345" s="44"/>
      <c r="I345" s="44"/>
      <c r="J345" s="27"/>
      <c r="K345" s="44"/>
      <c r="L345" s="44"/>
      <c r="M345" s="27"/>
      <c r="N345" s="44"/>
      <c r="O345" s="44"/>
      <c r="P345" s="27"/>
      <c r="Q345" s="44"/>
      <c r="R345" s="44"/>
      <c r="S345" s="27"/>
      <c r="T345" s="44"/>
      <c r="U345" s="27"/>
      <c r="V345" s="44"/>
      <c r="W345" s="27"/>
      <c r="X345" s="44"/>
      <c r="Y345" s="27"/>
      <c r="Z345" s="44"/>
      <c r="AA345" s="27"/>
      <c r="AB345" s="44"/>
      <c r="AD345" s="44"/>
      <c r="AE345" s="6"/>
      <c r="AF345" s="44"/>
      <c r="AH345" s="44"/>
      <c r="AI345" s="44"/>
      <c r="AJ345" s="44"/>
    </row>
    <row r="346" spans="4:36">
      <c r="D346" s="44"/>
      <c r="E346" s="44"/>
      <c r="F346" s="27"/>
      <c r="G346" s="44"/>
      <c r="H346" s="44"/>
      <c r="I346" s="44"/>
      <c r="J346" s="27"/>
      <c r="K346" s="44"/>
      <c r="L346" s="44"/>
      <c r="M346" s="27"/>
      <c r="N346" s="44"/>
      <c r="O346" s="44"/>
      <c r="P346" s="27"/>
      <c r="Q346" s="44"/>
      <c r="R346" s="44"/>
      <c r="S346" s="27"/>
      <c r="T346" s="44"/>
      <c r="U346" s="27"/>
      <c r="V346" s="44"/>
      <c r="W346" s="27"/>
      <c r="X346" s="44"/>
      <c r="Y346" s="27"/>
      <c r="Z346" s="44"/>
      <c r="AA346" s="27"/>
      <c r="AB346" s="44"/>
      <c r="AD346" s="44"/>
      <c r="AE346" s="6"/>
      <c r="AF346" s="44"/>
      <c r="AH346" s="44"/>
      <c r="AI346" s="44"/>
      <c r="AJ346" s="44"/>
    </row>
    <row r="347" spans="4:36">
      <c r="D347" s="44"/>
      <c r="E347" s="44"/>
      <c r="F347" s="27"/>
      <c r="G347" s="44"/>
      <c r="H347" s="44"/>
      <c r="I347" s="44"/>
      <c r="J347" s="27"/>
      <c r="K347" s="44"/>
      <c r="L347" s="44"/>
      <c r="M347" s="27"/>
      <c r="N347" s="44"/>
      <c r="O347" s="44"/>
      <c r="P347" s="27"/>
      <c r="Q347" s="44"/>
      <c r="R347" s="44"/>
      <c r="S347" s="27"/>
      <c r="T347" s="44"/>
      <c r="U347" s="27"/>
      <c r="V347" s="44"/>
      <c r="W347" s="27"/>
      <c r="X347" s="44"/>
      <c r="Y347" s="27"/>
      <c r="Z347" s="44"/>
      <c r="AA347" s="27"/>
      <c r="AB347" s="44"/>
      <c r="AD347" s="44"/>
      <c r="AE347" s="6"/>
      <c r="AF347" s="44"/>
      <c r="AH347" s="44"/>
      <c r="AI347" s="44"/>
      <c r="AJ347" s="44"/>
    </row>
    <row r="348" spans="4:36">
      <c r="D348" s="44"/>
      <c r="E348" s="44"/>
      <c r="F348" s="27"/>
      <c r="G348" s="44"/>
      <c r="H348" s="44"/>
      <c r="I348" s="44"/>
      <c r="J348" s="27"/>
      <c r="K348" s="44"/>
      <c r="L348" s="44"/>
      <c r="M348" s="27"/>
      <c r="N348" s="44"/>
      <c r="O348" s="44"/>
      <c r="P348" s="27"/>
      <c r="Q348" s="44"/>
      <c r="R348" s="44"/>
      <c r="S348" s="27"/>
      <c r="T348" s="44"/>
      <c r="U348" s="27"/>
      <c r="V348" s="44"/>
      <c r="W348" s="27"/>
      <c r="X348" s="44"/>
      <c r="Y348" s="27"/>
      <c r="Z348" s="44"/>
      <c r="AA348" s="27"/>
      <c r="AB348" s="44"/>
      <c r="AD348" s="44"/>
      <c r="AE348" s="6"/>
      <c r="AF348" s="44"/>
      <c r="AH348" s="44"/>
      <c r="AI348" s="44"/>
      <c r="AJ348" s="44"/>
    </row>
    <row r="349" spans="4:36">
      <c r="D349" s="44"/>
      <c r="E349" s="44"/>
      <c r="F349" s="27"/>
      <c r="G349" s="44"/>
      <c r="H349" s="44"/>
      <c r="I349" s="44"/>
      <c r="J349" s="27"/>
      <c r="K349" s="44"/>
      <c r="L349" s="44"/>
      <c r="M349" s="27"/>
      <c r="N349" s="44"/>
      <c r="O349" s="44"/>
      <c r="P349" s="27"/>
      <c r="Q349" s="44"/>
      <c r="R349" s="44"/>
      <c r="S349" s="27"/>
      <c r="T349" s="44"/>
      <c r="U349" s="27"/>
      <c r="V349" s="44"/>
      <c r="W349" s="27"/>
      <c r="X349" s="44"/>
      <c r="Y349" s="27"/>
      <c r="Z349" s="44"/>
      <c r="AA349" s="27"/>
      <c r="AB349" s="44"/>
      <c r="AD349" s="44"/>
      <c r="AE349" s="6"/>
      <c r="AF349" s="44"/>
      <c r="AH349" s="44"/>
      <c r="AI349" s="44"/>
      <c r="AJ349" s="44"/>
    </row>
    <row r="350" spans="4:36">
      <c r="D350" s="44"/>
      <c r="E350" s="44"/>
      <c r="F350" s="27"/>
      <c r="G350" s="44"/>
      <c r="H350" s="44"/>
      <c r="I350" s="44"/>
      <c r="J350" s="27"/>
      <c r="K350" s="44"/>
      <c r="L350" s="44"/>
      <c r="M350" s="27"/>
      <c r="N350" s="44"/>
      <c r="O350" s="44"/>
      <c r="P350" s="27"/>
      <c r="Q350" s="44"/>
      <c r="R350" s="44"/>
      <c r="S350" s="27"/>
      <c r="T350" s="44"/>
      <c r="U350" s="27"/>
      <c r="V350" s="44"/>
      <c r="W350" s="27"/>
      <c r="X350" s="44"/>
      <c r="Y350" s="27"/>
      <c r="Z350" s="44"/>
      <c r="AA350" s="27"/>
      <c r="AB350" s="44"/>
      <c r="AD350" s="44"/>
      <c r="AE350" s="6"/>
      <c r="AF350" s="44"/>
      <c r="AH350" s="44"/>
      <c r="AI350" s="44"/>
      <c r="AJ350" s="44"/>
    </row>
    <row r="351" spans="4:36">
      <c r="D351" s="44"/>
      <c r="E351" s="44"/>
      <c r="F351" s="27"/>
      <c r="G351" s="44"/>
      <c r="H351" s="44"/>
      <c r="I351" s="44"/>
      <c r="J351" s="27"/>
      <c r="K351" s="44"/>
      <c r="L351" s="44"/>
      <c r="M351" s="27"/>
      <c r="N351" s="44"/>
      <c r="O351" s="44"/>
      <c r="P351" s="27"/>
      <c r="Q351" s="44"/>
      <c r="R351" s="44"/>
      <c r="S351" s="27"/>
      <c r="T351" s="44"/>
      <c r="U351" s="27"/>
      <c r="V351" s="44"/>
      <c r="W351" s="27"/>
      <c r="X351" s="44"/>
      <c r="Y351" s="27"/>
      <c r="Z351" s="44"/>
      <c r="AA351" s="27"/>
      <c r="AB351" s="44"/>
      <c r="AD351" s="44"/>
      <c r="AE351" s="6"/>
      <c r="AF351" s="44"/>
      <c r="AH351" s="44"/>
      <c r="AI351" s="44"/>
      <c r="AJ351" s="44"/>
    </row>
    <row r="352" spans="4:36">
      <c r="D352" s="44"/>
      <c r="E352" s="44"/>
      <c r="F352" s="27"/>
      <c r="G352" s="44"/>
      <c r="H352" s="44"/>
      <c r="I352" s="44"/>
      <c r="J352" s="27"/>
      <c r="K352" s="44"/>
      <c r="L352" s="44"/>
      <c r="M352" s="27"/>
      <c r="N352" s="44"/>
      <c r="O352" s="44"/>
      <c r="P352" s="27"/>
      <c r="Q352" s="44"/>
      <c r="R352" s="44"/>
      <c r="S352" s="27"/>
      <c r="T352" s="44"/>
      <c r="U352" s="27"/>
      <c r="V352" s="44"/>
      <c r="W352" s="27"/>
      <c r="X352" s="44"/>
      <c r="Y352" s="27"/>
      <c r="Z352" s="44"/>
      <c r="AA352" s="27"/>
      <c r="AB352" s="44"/>
      <c r="AD352" s="44"/>
      <c r="AE352" s="6"/>
      <c r="AF352" s="44"/>
      <c r="AH352" s="44"/>
      <c r="AI352" s="44"/>
      <c r="AJ352" s="44"/>
    </row>
    <row r="353" spans="4:36">
      <c r="D353" s="44"/>
      <c r="E353" s="44"/>
      <c r="F353" s="27"/>
      <c r="G353" s="44"/>
      <c r="H353" s="44"/>
      <c r="I353" s="44"/>
      <c r="J353" s="27"/>
      <c r="K353" s="44"/>
      <c r="L353" s="44"/>
      <c r="M353" s="27"/>
      <c r="N353" s="44"/>
      <c r="O353" s="44"/>
      <c r="P353" s="27"/>
      <c r="Q353" s="44"/>
      <c r="R353" s="44"/>
      <c r="S353" s="27"/>
      <c r="T353" s="44"/>
      <c r="U353" s="27"/>
      <c r="V353" s="44"/>
      <c r="W353" s="27"/>
      <c r="X353" s="44"/>
      <c r="Y353" s="27"/>
      <c r="Z353" s="44"/>
      <c r="AA353" s="27"/>
      <c r="AB353" s="44"/>
      <c r="AD353" s="44"/>
      <c r="AE353" s="6"/>
      <c r="AF353" s="44"/>
      <c r="AH353" s="44"/>
      <c r="AI353" s="44"/>
      <c r="AJ353" s="44"/>
    </row>
    <row r="354" spans="4:36">
      <c r="D354" s="44"/>
      <c r="E354" s="44"/>
      <c r="F354" s="27"/>
      <c r="G354" s="44"/>
      <c r="H354" s="44"/>
      <c r="I354" s="44"/>
      <c r="J354" s="27"/>
      <c r="K354" s="44"/>
      <c r="L354" s="44"/>
      <c r="M354" s="27"/>
      <c r="N354" s="44"/>
      <c r="O354" s="44"/>
      <c r="P354" s="27"/>
      <c r="Q354" s="44"/>
      <c r="R354" s="44"/>
      <c r="S354" s="27"/>
      <c r="T354" s="44"/>
      <c r="U354" s="27"/>
      <c r="V354" s="44"/>
      <c r="W354" s="27"/>
      <c r="X354" s="44"/>
      <c r="Y354" s="27"/>
      <c r="Z354" s="44"/>
      <c r="AA354" s="27"/>
      <c r="AB354" s="44"/>
      <c r="AD354" s="44"/>
      <c r="AE354" s="6"/>
      <c r="AF354" s="44"/>
      <c r="AH354" s="44"/>
      <c r="AI354" s="44"/>
      <c r="AJ354" s="44"/>
    </row>
    <row r="355" spans="4:36">
      <c r="D355" s="44"/>
      <c r="E355" s="44"/>
      <c r="F355" s="27"/>
      <c r="G355" s="44"/>
      <c r="H355" s="44"/>
      <c r="I355" s="44"/>
      <c r="J355" s="27"/>
      <c r="K355" s="44"/>
      <c r="L355" s="44"/>
      <c r="M355" s="27"/>
      <c r="N355" s="44"/>
      <c r="O355" s="44"/>
      <c r="P355" s="27"/>
      <c r="Q355" s="44"/>
      <c r="R355" s="44"/>
      <c r="S355" s="27"/>
      <c r="T355" s="44"/>
      <c r="U355" s="27"/>
      <c r="V355" s="44"/>
      <c r="W355" s="27"/>
      <c r="X355" s="44"/>
      <c r="Y355" s="27"/>
      <c r="Z355" s="44"/>
      <c r="AA355" s="27"/>
      <c r="AB355" s="44"/>
      <c r="AD355" s="44"/>
      <c r="AE355" s="6"/>
      <c r="AF355" s="44"/>
      <c r="AH355" s="44"/>
      <c r="AI355" s="44"/>
      <c r="AJ355" s="44"/>
    </row>
    <row r="356" spans="4:36">
      <c r="D356" s="44"/>
      <c r="E356" s="44"/>
      <c r="F356" s="27"/>
      <c r="G356" s="44"/>
      <c r="H356" s="44"/>
      <c r="I356" s="44"/>
      <c r="J356" s="27"/>
      <c r="K356" s="44"/>
      <c r="L356" s="44"/>
      <c r="M356" s="27"/>
      <c r="N356" s="44"/>
      <c r="O356" s="44"/>
      <c r="P356" s="27"/>
      <c r="Q356" s="44"/>
      <c r="R356" s="44"/>
      <c r="S356" s="27"/>
      <c r="T356" s="44"/>
      <c r="U356" s="27"/>
      <c r="V356" s="44"/>
      <c r="W356" s="27"/>
      <c r="X356" s="44"/>
      <c r="Y356" s="27"/>
      <c r="Z356" s="44"/>
      <c r="AA356" s="27"/>
      <c r="AB356" s="44"/>
      <c r="AD356" s="44"/>
      <c r="AE356" s="6"/>
      <c r="AF356" s="44"/>
      <c r="AH356" s="44"/>
      <c r="AI356" s="44"/>
      <c r="AJ356" s="44"/>
    </row>
    <row r="357" spans="4:36">
      <c r="D357" s="44"/>
      <c r="E357" s="44"/>
      <c r="F357" s="27"/>
      <c r="G357" s="44"/>
      <c r="H357" s="44"/>
      <c r="I357" s="44"/>
      <c r="J357" s="27"/>
      <c r="K357" s="44"/>
      <c r="L357" s="44"/>
      <c r="M357" s="27"/>
      <c r="N357" s="44"/>
      <c r="O357" s="44"/>
      <c r="P357" s="27"/>
      <c r="Q357" s="44"/>
      <c r="R357" s="44"/>
      <c r="S357" s="27"/>
      <c r="T357" s="44"/>
      <c r="U357" s="27"/>
      <c r="V357" s="44"/>
      <c r="W357" s="27"/>
      <c r="X357" s="44"/>
      <c r="Y357" s="27"/>
      <c r="Z357" s="44"/>
      <c r="AA357" s="27"/>
      <c r="AB357" s="44"/>
      <c r="AD357" s="44"/>
      <c r="AE357" s="6"/>
      <c r="AF357" s="44"/>
      <c r="AH357" s="44"/>
      <c r="AI357" s="44"/>
      <c r="AJ357" s="44"/>
    </row>
    <row r="358" spans="4:36">
      <c r="D358" s="44"/>
      <c r="E358" s="44"/>
      <c r="F358" s="27"/>
      <c r="G358" s="44"/>
      <c r="H358" s="44"/>
      <c r="I358" s="44"/>
      <c r="J358" s="27"/>
      <c r="K358" s="44"/>
      <c r="L358" s="44"/>
      <c r="M358" s="27"/>
      <c r="N358" s="44"/>
      <c r="O358" s="44"/>
      <c r="P358" s="27"/>
      <c r="Q358" s="44"/>
      <c r="R358" s="44"/>
      <c r="S358" s="27"/>
      <c r="T358" s="44"/>
      <c r="U358" s="27"/>
      <c r="V358" s="44"/>
      <c r="W358" s="27"/>
      <c r="X358" s="44"/>
      <c r="Y358" s="27"/>
      <c r="Z358" s="44"/>
      <c r="AA358" s="27"/>
      <c r="AB358" s="44"/>
      <c r="AD358" s="44"/>
      <c r="AE358" s="6"/>
      <c r="AF358" s="44"/>
      <c r="AH358" s="44"/>
      <c r="AI358" s="44"/>
      <c r="AJ358" s="44"/>
    </row>
    <row r="359" spans="4:36">
      <c r="D359" s="44"/>
      <c r="E359" s="44"/>
      <c r="F359" s="27"/>
      <c r="G359" s="44"/>
      <c r="H359" s="44"/>
      <c r="I359" s="44"/>
      <c r="J359" s="27"/>
      <c r="K359" s="44"/>
      <c r="L359" s="44"/>
      <c r="M359" s="27"/>
      <c r="N359" s="44"/>
      <c r="O359" s="44"/>
      <c r="P359" s="27"/>
      <c r="Q359" s="44"/>
      <c r="R359" s="44"/>
      <c r="S359" s="27"/>
      <c r="T359" s="44"/>
      <c r="U359" s="27"/>
      <c r="V359" s="44"/>
      <c r="W359" s="27"/>
      <c r="X359" s="44"/>
      <c r="Y359" s="27"/>
      <c r="Z359" s="44"/>
      <c r="AA359" s="27"/>
      <c r="AB359" s="44"/>
      <c r="AD359" s="44"/>
      <c r="AE359" s="6"/>
      <c r="AF359" s="44"/>
      <c r="AH359" s="44"/>
      <c r="AI359" s="44"/>
      <c r="AJ359" s="44"/>
    </row>
    <row r="360" spans="4:36">
      <c r="D360" s="44"/>
      <c r="E360" s="44"/>
      <c r="F360" s="27"/>
      <c r="G360" s="44"/>
      <c r="H360" s="44"/>
      <c r="I360" s="44"/>
      <c r="J360" s="27"/>
      <c r="K360" s="44"/>
      <c r="L360" s="44"/>
      <c r="M360" s="27"/>
      <c r="N360" s="44"/>
      <c r="O360" s="44"/>
      <c r="P360" s="27"/>
      <c r="Q360" s="44"/>
      <c r="R360" s="44"/>
      <c r="S360" s="27"/>
      <c r="T360" s="44"/>
      <c r="U360" s="27"/>
      <c r="V360" s="44"/>
      <c r="W360" s="27"/>
      <c r="X360" s="44"/>
      <c r="Y360" s="27"/>
      <c r="Z360" s="44"/>
      <c r="AA360" s="27"/>
      <c r="AB360" s="44"/>
      <c r="AD360" s="44"/>
      <c r="AE360" s="6"/>
      <c r="AF360" s="44"/>
      <c r="AH360" s="44"/>
      <c r="AI360" s="44"/>
      <c r="AJ360" s="44"/>
    </row>
    <row r="361" spans="4:36">
      <c r="D361" s="44"/>
      <c r="E361" s="44"/>
      <c r="F361" s="27"/>
      <c r="G361" s="44"/>
      <c r="H361" s="44"/>
      <c r="I361" s="44"/>
      <c r="J361" s="27"/>
      <c r="K361" s="44"/>
      <c r="L361" s="44"/>
      <c r="M361" s="27"/>
      <c r="N361" s="44"/>
      <c r="O361" s="44"/>
      <c r="P361" s="27"/>
      <c r="Q361" s="44"/>
      <c r="R361" s="44"/>
      <c r="S361" s="27"/>
      <c r="T361" s="44"/>
      <c r="U361" s="27"/>
      <c r="V361" s="44"/>
      <c r="W361" s="27"/>
      <c r="X361" s="44"/>
      <c r="Y361" s="27"/>
      <c r="Z361" s="44"/>
      <c r="AA361" s="27"/>
      <c r="AB361" s="44"/>
      <c r="AD361" s="44"/>
      <c r="AE361" s="6"/>
      <c r="AF361" s="44"/>
      <c r="AH361" s="44"/>
      <c r="AI361" s="44"/>
      <c r="AJ361" s="44"/>
    </row>
    <row r="362" spans="4:36">
      <c r="D362" s="44"/>
      <c r="E362" s="44"/>
      <c r="F362" s="27"/>
      <c r="G362" s="44"/>
      <c r="H362" s="44"/>
      <c r="I362" s="44"/>
      <c r="J362" s="27"/>
      <c r="K362" s="44"/>
      <c r="L362" s="44"/>
      <c r="M362" s="27"/>
      <c r="N362" s="44"/>
      <c r="O362" s="44"/>
      <c r="P362" s="27"/>
      <c r="Q362" s="44"/>
      <c r="R362" s="44"/>
      <c r="S362" s="27"/>
      <c r="T362" s="44"/>
      <c r="U362" s="27"/>
      <c r="V362" s="44"/>
      <c r="W362" s="27"/>
      <c r="X362" s="44"/>
      <c r="Y362" s="27"/>
      <c r="Z362" s="44"/>
      <c r="AA362" s="27"/>
      <c r="AB362" s="44"/>
      <c r="AD362" s="44"/>
      <c r="AE362" s="6"/>
      <c r="AF362" s="44"/>
      <c r="AH362" s="44"/>
      <c r="AI362" s="44"/>
      <c r="AJ362" s="44"/>
    </row>
    <row r="363" spans="4:36">
      <c r="D363" s="44"/>
      <c r="E363" s="44"/>
      <c r="F363" s="27"/>
      <c r="G363" s="44"/>
      <c r="H363" s="44"/>
      <c r="I363" s="44"/>
      <c r="J363" s="27"/>
      <c r="K363" s="44"/>
      <c r="L363" s="44"/>
      <c r="M363" s="27"/>
      <c r="N363" s="44"/>
      <c r="O363" s="44"/>
      <c r="P363" s="27"/>
      <c r="Q363" s="44"/>
      <c r="R363" s="44"/>
      <c r="S363" s="27"/>
      <c r="T363" s="44"/>
      <c r="U363" s="27"/>
      <c r="V363" s="44"/>
      <c r="W363" s="27"/>
      <c r="X363" s="44"/>
      <c r="Y363" s="27"/>
      <c r="Z363" s="44"/>
      <c r="AA363" s="27"/>
      <c r="AB363" s="44"/>
      <c r="AD363" s="44"/>
      <c r="AE363" s="6"/>
      <c r="AF363" s="44"/>
      <c r="AH363" s="44"/>
      <c r="AI363" s="44"/>
      <c r="AJ363" s="44"/>
    </row>
    <row r="364" spans="4:36">
      <c r="D364" s="44"/>
      <c r="E364" s="44"/>
      <c r="F364" s="27"/>
      <c r="G364" s="44"/>
      <c r="H364" s="44"/>
      <c r="I364" s="44"/>
      <c r="J364" s="27"/>
      <c r="K364" s="44"/>
      <c r="L364" s="44"/>
      <c r="M364" s="27"/>
      <c r="N364" s="44"/>
      <c r="O364" s="44"/>
      <c r="P364" s="27"/>
      <c r="Q364" s="44"/>
      <c r="R364" s="44"/>
      <c r="S364" s="27"/>
      <c r="T364" s="44"/>
      <c r="U364" s="27"/>
      <c r="V364" s="44"/>
      <c r="W364" s="27"/>
      <c r="X364" s="44"/>
      <c r="Y364" s="27"/>
      <c r="Z364" s="44"/>
      <c r="AA364" s="27"/>
      <c r="AB364" s="44"/>
      <c r="AD364" s="44"/>
      <c r="AE364" s="6"/>
      <c r="AF364" s="44"/>
      <c r="AH364" s="44"/>
      <c r="AI364" s="44"/>
      <c r="AJ364" s="44"/>
    </row>
    <row r="365" spans="4:36">
      <c r="D365" s="44"/>
      <c r="E365" s="44"/>
      <c r="F365" s="27"/>
      <c r="G365" s="44"/>
      <c r="H365" s="44"/>
      <c r="I365" s="44"/>
      <c r="J365" s="27"/>
      <c r="K365" s="44"/>
      <c r="L365" s="44"/>
      <c r="M365" s="27"/>
      <c r="N365" s="44"/>
      <c r="O365" s="44"/>
      <c r="P365" s="27"/>
      <c r="Q365" s="44"/>
      <c r="R365" s="44"/>
      <c r="S365" s="27"/>
      <c r="T365" s="44"/>
      <c r="U365" s="27"/>
      <c r="V365" s="44"/>
      <c r="W365" s="27"/>
      <c r="X365" s="44"/>
      <c r="Y365" s="27"/>
      <c r="Z365" s="44"/>
      <c r="AA365" s="27"/>
      <c r="AB365" s="44"/>
      <c r="AD365" s="44"/>
      <c r="AE365" s="6"/>
      <c r="AF365" s="44"/>
      <c r="AH365" s="44"/>
      <c r="AI365" s="44"/>
      <c r="AJ365" s="44"/>
    </row>
    <row r="366" spans="4:36">
      <c r="D366" s="44"/>
      <c r="E366" s="44"/>
      <c r="F366" s="27"/>
      <c r="G366" s="44"/>
      <c r="H366" s="44"/>
      <c r="I366" s="44"/>
      <c r="J366" s="27"/>
      <c r="K366" s="44"/>
      <c r="L366" s="44"/>
      <c r="M366" s="27"/>
      <c r="N366" s="44"/>
      <c r="O366" s="44"/>
      <c r="P366" s="27"/>
      <c r="Q366" s="44"/>
      <c r="R366" s="44"/>
      <c r="S366" s="27"/>
      <c r="T366" s="44"/>
      <c r="U366" s="27"/>
      <c r="V366" s="44"/>
      <c r="W366" s="27"/>
      <c r="X366" s="44"/>
      <c r="Y366" s="27"/>
      <c r="Z366" s="44"/>
      <c r="AA366" s="27"/>
      <c r="AB366" s="44"/>
      <c r="AD366" s="44"/>
      <c r="AE366" s="6"/>
      <c r="AF366" s="44"/>
      <c r="AH366" s="44"/>
      <c r="AI366" s="44"/>
      <c r="AJ366" s="44"/>
    </row>
    <row r="367" spans="4:36">
      <c r="D367" s="44"/>
      <c r="E367" s="44"/>
      <c r="F367" s="27"/>
      <c r="G367" s="44"/>
      <c r="H367" s="44"/>
      <c r="I367" s="44"/>
      <c r="J367" s="27"/>
      <c r="K367" s="44"/>
      <c r="L367" s="44"/>
      <c r="M367" s="27"/>
      <c r="N367" s="44"/>
      <c r="O367" s="44"/>
      <c r="P367" s="27"/>
      <c r="Q367" s="44"/>
      <c r="R367" s="44"/>
      <c r="S367" s="27"/>
      <c r="T367" s="44"/>
      <c r="U367" s="27"/>
      <c r="V367" s="44"/>
      <c r="W367" s="27"/>
      <c r="X367" s="44"/>
      <c r="Y367" s="27"/>
      <c r="Z367" s="44"/>
      <c r="AA367" s="27"/>
      <c r="AB367" s="44"/>
      <c r="AD367" s="44"/>
      <c r="AE367" s="6"/>
      <c r="AF367" s="44"/>
      <c r="AH367" s="44"/>
      <c r="AI367" s="44"/>
      <c r="AJ367" s="44"/>
    </row>
    <row r="368" spans="4:36">
      <c r="D368" s="44"/>
      <c r="E368" s="44"/>
      <c r="F368" s="27"/>
      <c r="G368" s="44"/>
      <c r="H368" s="44"/>
      <c r="I368" s="44"/>
      <c r="J368" s="27"/>
      <c r="K368" s="44"/>
      <c r="L368" s="44"/>
      <c r="M368" s="27"/>
      <c r="N368" s="44"/>
      <c r="O368" s="44"/>
      <c r="P368" s="27"/>
      <c r="Q368" s="44"/>
      <c r="R368" s="44"/>
      <c r="S368" s="27"/>
      <c r="T368" s="44"/>
      <c r="U368" s="27"/>
      <c r="V368" s="44"/>
      <c r="W368" s="27"/>
      <c r="X368" s="44"/>
      <c r="Y368" s="27"/>
      <c r="Z368" s="44"/>
      <c r="AA368" s="27"/>
      <c r="AB368" s="44"/>
      <c r="AD368" s="44"/>
      <c r="AE368" s="6"/>
      <c r="AF368" s="44"/>
      <c r="AH368" s="44"/>
      <c r="AI368" s="44"/>
      <c r="AJ368" s="44"/>
    </row>
    <row r="369" spans="4:36">
      <c r="D369" s="44"/>
      <c r="E369" s="44"/>
      <c r="F369" s="27"/>
      <c r="G369" s="44"/>
      <c r="H369" s="44"/>
      <c r="I369" s="44"/>
      <c r="J369" s="27"/>
      <c r="K369" s="44"/>
      <c r="L369" s="44"/>
      <c r="M369" s="27"/>
      <c r="N369" s="44"/>
      <c r="O369" s="44"/>
      <c r="P369" s="27"/>
      <c r="Q369" s="44"/>
      <c r="R369" s="44"/>
      <c r="S369" s="27"/>
      <c r="T369" s="44"/>
      <c r="U369" s="27"/>
      <c r="V369" s="44"/>
      <c r="W369" s="27"/>
      <c r="X369" s="44"/>
      <c r="Y369" s="27"/>
      <c r="Z369" s="44"/>
      <c r="AA369" s="27"/>
      <c r="AB369" s="44"/>
      <c r="AD369" s="44"/>
      <c r="AE369" s="6"/>
      <c r="AF369" s="44"/>
      <c r="AH369" s="44"/>
      <c r="AI369" s="44"/>
      <c r="AJ369" s="44"/>
    </row>
    <row r="370" spans="4:36">
      <c r="D370" s="44"/>
      <c r="E370" s="44"/>
      <c r="F370" s="27"/>
      <c r="G370" s="44"/>
      <c r="H370" s="44"/>
      <c r="I370" s="44"/>
      <c r="J370" s="27"/>
      <c r="K370" s="44"/>
      <c r="L370" s="44"/>
      <c r="M370" s="27"/>
      <c r="N370" s="44"/>
      <c r="O370" s="44"/>
      <c r="P370" s="27"/>
      <c r="Q370" s="44"/>
      <c r="R370" s="44"/>
      <c r="S370" s="27"/>
      <c r="T370" s="44"/>
      <c r="U370" s="27"/>
      <c r="V370" s="44"/>
      <c r="W370" s="27"/>
      <c r="X370" s="44"/>
      <c r="Y370" s="27"/>
      <c r="Z370" s="44"/>
      <c r="AA370" s="27"/>
      <c r="AB370" s="44"/>
      <c r="AD370" s="44"/>
      <c r="AE370" s="6"/>
      <c r="AF370" s="44"/>
      <c r="AH370" s="44"/>
      <c r="AI370" s="44"/>
      <c r="AJ370" s="44"/>
    </row>
    <row r="371" spans="4:36">
      <c r="D371" s="44"/>
      <c r="E371" s="44"/>
      <c r="F371" s="27"/>
      <c r="G371" s="44"/>
      <c r="H371" s="44"/>
      <c r="I371" s="44"/>
      <c r="J371" s="27"/>
      <c r="K371" s="44"/>
      <c r="L371" s="44"/>
      <c r="M371" s="27"/>
      <c r="N371" s="44"/>
      <c r="O371" s="44"/>
      <c r="P371" s="27"/>
      <c r="Q371" s="44"/>
      <c r="R371" s="44"/>
      <c r="S371" s="27"/>
      <c r="T371" s="44"/>
      <c r="U371" s="27"/>
      <c r="V371" s="44"/>
      <c r="W371" s="27"/>
      <c r="X371" s="44"/>
      <c r="Y371" s="27"/>
      <c r="Z371" s="44"/>
      <c r="AA371" s="27"/>
      <c r="AB371" s="44"/>
      <c r="AD371" s="44"/>
      <c r="AE371" s="6"/>
      <c r="AF371" s="44"/>
      <c r="AH371" s="44"/>
      <c r="AI371" s="44"/>
      <c r="AJ371" s="44"/>
    </row>
    <row r="372" spans="4:36">
      <c r="D372" s="44"/>
      <c r="E372" s="44"/>
      <c r="F372" s="27"/>
      <c r="G372" s="44"/>
      <c r="H372" s="44"/>
      <c r="I372" s="44"/>
      <c r="J372" s="27"/>
      <c r="K372" s="44"/>
      <c r="L372" s="44"/>
      <c r="M372" s="27"/>
      <c r="N372" s="44"/>
      <c r="O372" s="44"/>
      <c r="P372" s="27"/>
      <c r="Q372" s="44"/>
      <c r="R372" s="44"/>
      <c r="S372" s="27"/>
      <c r="T372" s="44"/>
      <c r="U372" s="27"/>
      <c r="V372" s="44"/>
      <c r="W372" s="27"/>
      <c r="X372" s="44"/>
      <c r="Y372" s="27"/>
      <c r="Z372" s="44"/>
      <c r="AA372" s="27"/>
      <c r="AB372" s="44"/>
      <c r="AD372" s="44"/>
      <c r="AE372" s="6"/>
      <c r="AF372" s="44"/>
      <c r="AH372" s="44"/>
      <c r="AI372" s="44"/>
      <c r="AJ372" s="44"/>
    </row>
    <row r="373" spans="4:36">
      <c r="D373" s="44"/>
      <c r="E373" s="44"/>
      <c r="F373" s="27"/>
      <c r="G373" s="44"/>
      <c r="H373" s="44"/>
      <c r="I373" s="44"/>
      <c r="J373" s="27"/>
      <c r="K373" s="44"/>
      <c r="L373" s="44"/>
      <c r="M373" s="27"/>
      <c r="N373" s="44"/>
      <c r="O373" s="44"/>
      <c r="P373" s="27"/>
      <c r="Q373" s="44"/>
      <c r="R373" s="44"/>
      <c r="S373" s="27"/>
      <c r="T373" s="44"/>
      <c r="U373" s="27"/>
      <c r="V373" s="44"/>
      <c r="W373" s="27"/>
      <c r="X373" s="44"/>
      <c r="Y373" s="27"/>
      <c r="Z373" s="44"/>
      <c r="AA373" s="27"/>
      <c r="AB373" s="44"/>
      <c r="AD373" s="44"/>
      <c r="AE373" s="6"/>
      <c r="AF373" s="44"/>
      <c r="AH373" s="44"/>
      <c r="AI373" s="44"/>
      <c r="AJ373" s="44"/>
    </row>
    <row r="374" spans="4:36">
      <c r="D374" s="44"/>
      <c r="E374" s="44"/>
      <c r="F374" s="27"/>
      <c r="G374" s="44"/>
      <c r="H374" s="44"/>
      <c r="I374" s="44"/>
      <c r="J374" s="27"/>
      <c r="K374" s="44"/>
      <c r="L374" s="44"/>
      <c r="M374" s="27"/>
      <c r="N374" s="44"/>
      <c r="O374" s="44"/>
      <c r="P374" s="27"/>
      <c r="Q374" s="44"/>
      <c r="R374" s="44"/>
      <c r="S374" s="27"/>
      <c r="T374" s="44"/>
      <c r="U374" s="27"/>
      <c r="V374" s="44"/>
      <c r="W374" s="27"/>
      <c r="X374" s="44"/>
      <c r="Y374" s="27"/>
      <c r="Z374" s="44"/>
      <c r="AA374" s="27"/>
      <c r="AB374" s="44"/>
      <c r="AD374" s="44"/>
      <c r="AE374" s="6"/>
      <c r="AF374" s="44"/>
      <c r="AH374" s="44"/>
      <c r="AI374" s="44"/>
      <c r="AJ374" s="44"/>
    </row>
    <row r="375" spans="4:36">
      <c r="D375" s="44"/>
      <c r="E375" s="44"/>
      <c r="F375" s="27"/>
      <c r="G375" s="44"/>
      <c r="H375" s="44"/>
      <c r="I375" s="44"/>
      <c r="J375" s="27"/>
      <c r="K375" s="44"/>
      <c r="L375" s="44"/>
      <c r="M375" s="27"/>
      <c r="N375" s="44"/>
      <c r="O375" s="44"/>
      <c r="P375" s="27"/>
      <c r="Q375" s="44"/>
      <c r="R375" s="44"/>
      <c r="S375" s="27"/>
      <c r="T375" s="44"/>
      <c r="U375" s="27"/>
      <c r="V375" s="44"/>
      <c r="W375" s="27"/>
      <c r="X375" s="44"/>
      <c r="Y375" s="27"/>
      <c r="Z375" s="44"/>
      <c r="AA375" s="27"/>
      <c r="AB375" s="44"/>
      <c r="AD375" s="44"/>
      <c r="AE375" s="6"/>
      <c r="AF375" s="44"/>
      <c r="AH375" s="44"/>
      <c r="AI375" s="44"/>
      <c r="AJ375" s="44"/>
    </row>
    <row r="376" spans="4:36">
      <c r="D376" s="44"/>
      <c r="E376" s="44"/>
      <c r="F376" s="27"/>
      <c r="G376" s="44"/>
      <c r="H376" s="44"/>
      <c r="I376" s="44"/>
      <c r="J376" s="27"/>
      <c r="K376" s="44"/>
      <c r="L376" s="44"/>
      <c r="M376" s="27"/>
      <c r="N376" s="44"/>
      <c r="O376" s="44"/>
      <c r="P376" s="27"/>
      <c r="Q376" s="44"/>
      <c r="R376" s="44"/>
      <c r="S376" s="27"/>
      <c r="T376" s="44"/>
      <c r="U376" s="27"/>
      <c r="V376" s="44"/>
      <c r="W376" s="27"/>
      <c r="X376" s="44"/>
      <c r="Y376" s="27"/>
      <c r="Z376" s="44"/>
      <c r="AA376" s="27"/>
      <c r="AB376" s="44"/>
      <c r="AD376" s="44"/>
      <c r="AE376" s="6"/>
      <c r="AF376" s="44"/>
      <c r="AH376" s="44"/>
      <c r="AI376" s="44"/>
      <c r="AJ376" s="44"/>
    </row>
    <row r="377" spans="4:36">
      <c r="D377" s="44"/>
      <c r="E377" s="44"/>
      <c r="F377" s="27"/>
      <c r="G377" s="44"/>
      <c r="H377" s="44"/>
      <c r="I377" s="44"/>
      <c r="J377" s="27"/>
      <c r="K377" s="44"/>
      <c r="L377" s="44"/>
      <c r="M377" s="27"/>
      <c r="N377" s="44"/>
      <c r="O377" s="44"/>
      <c r="P377" s="27"/>
      <c r="Q377" s="44"/>
      <c r="R377" s="44"/>
      <c r="S377" s="27"/>
      <c r="T377" s="44"/>
      <c r="U377" s="27"/>
      <c r="V377" s="44"/>
      <c r="W377" s="27"/>
      <c r="X377" s="44"/>
      <c r="Y377" s="27"/>
      <c r="Z377" s="44"/>
      <c r="AA377" s="27"/>
      <c r="AB377" s="44"/>
      <c r="AD377" s="44"/>
      <c r="AE377" s="6"/>
      <c r="AF377" s="44"/>
      <c r="AH377" s="44"/>
      <c r="AI377" s="44"/>
      <c r="AJ377" s="44"/>
    </row>
    <row r="378" spans="4:36">
      <c r="D378" s="44"/>
      <c r="E378" s="44"/>
      <c r="F378" s="27"/>
      <c r="G378" s="44"/>
      <c r="H378" s="44"/>
      <c r="I378" s="44"/>
      <c r="J378" s="27"/>
      <c r="K378" s="44"/>
      <c r="L378" s="44"/>
      <c r="M378" s="27"/>
      <c r="N378" s="44"/>
      <c r="O378" s="44"/>
      <c r="P378" s="27"/>
      <c r="Q378" s="44"/>
      <c r="R378" s="44"/>
      <c r="S378" s="27"/>
      <c r="T378" s="44"/>
      <c r="U378" s="27"/>
      <c r="V378" s="44"/>
      <c r="W378" s="27"/>
      <c r="X378" s="44"/>
      <c r="Y378" s="27"/>
      <c r="Z378" s="44"/>
      <c r="AA378" s="27"/>
      <c r="AB378" s="44"/>
      <c r="AD378" s="44"/>
      <c r="AE378" s="6"/>
      <c r="AF378" s="44"/>
      <c r="AH378" s="44"/>
      <c r="AI378" s="44"/>
      <c r="AJ378" s="44"/>
    </row>
    <row r="379" spans="4:36">
      <c r="D379" s="44"/>
      <c r="E379" s="44"/>
      <c r="F379" s="27"/>
      <c r="G379" s="44"/>
      <c r="H379" s="44"/>
      <c r="I379" s="44"/>
      <c r="J379" s="27"/>
      <c r="K379" s="44"/>
      <c r="L379" s="44"/>
      <c r="M379" s="27"/>
      <c r="N379" s="44"/>
      <c r="O379" s="44"/>
      <c r="P379" s="27"/>
      <c r="Q379" s="44"/>
      <c r="R379" s="44"/>
      <c r="S379" s="27"/>
      <c r="T379" s="44"/>
      <c r="U379" s="27"/>
      <c r="V379" s="44"/>
      <c r="W379" s="27"/>
      <c r="X379" s="44"/>
      <c r="Y379" s="27"/>
      <c r="Z379" s="44"/>
      <c r="AA379" s="27"/>
      <c r="AB379" s="44"/>
      <c r="AD379" s="44"/>
      <c r="AE379" s="6"/>
      <c r="AF379" s="44"/>
      <c r="AH379" s="44"/>
      <c r="AI379" s="44"/>
      <c r="AJ379" s="44"/>
    </row>
    <row r="380" spans="4:36">
      <c r="D380" s="44"/>
      <c r="E380" s="44"/>
      <c r="F380" s="27"/>
      <c r="G380" s="44"/>
      <c r="H380" s="44"/>
      <c r="I380" s="44"/>
      <c r="J380" s="27"/>
      <c r="K380" s="44"/>
      <c r="L380" s="44"/>
      <c r="M380" s="27"/>
      <c r="N380" s="44"/>
      <c r="O380" s="44"/>
      <c r="P380" s="27"/>
      <c r="Q380" s="44"/>
      <c r="R380" s="44"/>
      <c r="S380" s="27"/>
      <c r="T380" s="44"/>
      <c r="U380" s="27"/>
      <c r="V380" s="44"/>
      <c r="W380" s="27"/>
      <c r="X380" s="44"/>
      <c r="Y380" s="27"/>
      <c r="Z380" s="44"/>
      <c r="AA380" s="27"/>
      <c r="AB380" s="44"/>
      <c r="AD380" s="44"/>
      <c r="AE380" s="6"/>
      <c r="AF380" s="44"/>
      <c r="AH380" s="44"/>
      <c r="AI380" s="44"/>
      <c r="AJ380" s="44"/>
    </row>
    <row r="381" spans="4:36">
      <c r="D381" s="44"/>
      <c r="E381" s="44"/>
      <c r="F381" s="27"/>
      <c r="G381" s="44"/>
      <c r="H381" s="44"/>
      <c r="I381" s="44"/>
      <c r="J381" s="27"/>
      <c r="K381" s="44"/>
      <c r="L381" s="44"/>
      <c r="M381" s="27"/>
      <c r="N381" s="44"/>
      <c r="O381" s="44"/>
      <c r="P381" s="27"/>
      <c r="Q381" s="44"/>
      <c r="R381" s="44"/>
      <c r="S381" s="27"/>
      <c r="T381" s="44"/>
      <c r="U381" s="27"/>
      <c r="V381" s="44"/>
      <c r="W381" s="27"/>
      <c r="X381" s="44"/>
      <c r="Y381" s="27"/>
      <c r="Z381" s="44"/>
      <c r="AA381" s="27"/>
      <c r="AB381" s="44"/>
      <c r="AD381" s="44"/>
      <c r="AE381" s="6"/>
      <c r="AF381" s="44"/>
      <c r="AH381" s="44"/>
      <c r="AI381" s="44"/>
      <c r="AJ381" s="44"/>
    </row>
    <row r="382" spans="4:36">
      <c r="D382" s="44"/>
      <c r="E382" s="44"/>
      <c r="F382" s="27"/>
      <c r="G382" s="44"/>
      <c r="H382" s="44"/>
      <c r="I382" s="44"/>
      <c r="J382" s="27"/>
      <c r="K382" s="44"/>
      <c r="L382" s="44"/>
      <c r="M382" s="27"/>
      <c r="N382" s="44"/>
      <c r="O382" s="44"/>
      <c r="P382" s="27"/>
      <c r="Q382" s="44"/>
      <c r="R382" s="44"/>
      <c r="S382" s="27"/>
      <c r="T382" s="44"/>
      <c r="U382" s="27"/>
      <c r="V382" s="44"/>
      <c r="W382" s="27"/>
      <c r="X382" s="44"/>
      <c r="Y382" s="27"/>
      <c r="Z382" s="44"/>
      <c r="AA382" s="27"/>
      <c r="AB382" s="44"/>
      <c r="AD382" s="44"/>
      <c r="AE382" s="6"/>
      <c r="AF382" s="44"/>
      <c r="AH382" s="44"/>
      <c r="AI382" s="44"/>
      <c r="AJ382" s="44"/>
    </row>
    <row r="383" spans="4:36">
      <c r="D383" s="44"/>
      <c r="E383" s="44"/>
      <c r="F383" s="27"/>
      <c r="G383" s="44"/>
      <c r="H383" s="44"/>
      <c r="I383" s="44"/>
      <c r="J383" s="27"/>
      <c r="K383" s="44"/>
      <c r="L383" s="44"/>
      <c r="M383" s="27"/>
      <c r="N383" s="44"/>
      <c r="O383" s="44"/>
      <c r="P383" s="27"/>
      <c r="Q383" s="44"/>
      <c r="R383" s="44"/>
      <c r="S383" s="27"/>
      <c r="T383" s="44"/>
      <c r="U383" s="27"/>
      <c r="V383" s="44"/>
      <c r="W383" s="27"/>
      <c r="X383" s="44"/>
      <c r="Y383" s="27"/>
      <c r="Z383" s="44"/>
      <c r="AA383" s="27"/>
      <c r="AB383" s="44"/>
      <c r="AD383" s="44"/>
      <c r="AE383" s="6"/>
      <c r="AF383" s="44"/>
      <c r="AH383" s="44"/>
      <c r="AI383" s="44"/>
      <c r="AJ383" s="44"/>
    </row>
    <row r="384" spans="4:36">
      <c r="D384" s="44"/>
      <c r="E384" s="44"/>
      <c r="F384" s="27"/>
      <c r="G384" s="44"/>
      <c r="H384" s="44"/>
      <c r="I384" s="44"/>
      <c r="J384" s="27"/>
      <c r="K384" s="44"/>
      <c r="L384" s="44"/>
      <c r="M384" s="27"/>
      <c r="N384" s="44"/>
      <c r="O384" s="44"/>
      <c r="P384" s="27"/>
      <c r="Q384" s="44"/>
      <c r="R384" s="44"/>
      <c r="S384" s="27"/>
      <c r="T384" s="44"/>
      <c r="U384" s="27"/>
      <c r="V384" s="44"/>
      <c r="W384" s="27"/>
      <c r="X384" s="44"/>
      <c r="Y384" s="27"/>
      <c r="Z384" s="44"/>
      <c r="AA384" s="27"/>
      <c r="AB384" s="44"/>
      <c r="AD384" s="44"/>
      <c r="AE384" s="6"/>
      <c r="AF384" s="44"/>
      <c r="AH384" s="44"/>
      <c r="AI384" s="44"/>
      <c r="AJ384" s="44"/>
    </row>
    <row r="385" spans="4:36">
      <c r="D385" s="44"/>
      <c r="E385" s="44"/>
      <c r="F385" s="27"/>
      <c r="G385" s="44"/>
      <c r="H385" s="44"/>
      <c r="I385" s="44"/>
      <c r="J385" s="27"/>
      <c r="K385" s="44"/>
      <c r="L385" s="44"/>
      <c r="M385" s="27"/>
      <c r="N385" s="44"/>
      <c r="O385" s="44"/>
      <c r="P385" s="27"/>
      <c r="Q385" s="44"/>
      <c r="R385" s="44"/>
      <c r="S385" s="27"/>
      <c r="T385" s="44"/>
      <c r="U385" s="27"/>
      <c r="V385" s="44"/>
      <c r="W385" s="27"/>
      <c r="X385" s="44"/>
      <c r="Y385" s="27"/>
      <c r="Z385" s="44"/>
      <c r="AA385" s="27"/>
      <c r="AB385" s="44"/>
      <c r="AD385" s="44"/>
      <c r="AE385" s="6"/>
      <c r="AF385" s="44"/>
      <c r="AH385" s="44"/>
      <c r="AI385" s="44"/>
      <c r="AJ385" s="44"/>
    </row>
    <row r="386" spans="4:36">
      <c r="D386" s="44"/>
      <c r="E386" s="44"/>
      <c r="F386" s="27"/>
      <c r="G386" s="44"/>
      <c r="H386" s="44"/>
      <c r="I386" s="44"/>
      <c r="J386" s="27"/>
      <c r="K386" s="44"/>
      <c r="L386" s="44"/>
      <c r="M386" s="27"/>
      <c r="N386" s="44"/>
      <c r="O386" s="44"/>
      <c r="P386" s="27"/>
      <c r="Q386" s="44"/>
      <c r="R386" s="44"/>
      <c r="S386" s="27"/>
      <c r="T386" s="44"/>
      <c r="U386" s="27"/>
      <c r="V386" s="44"/>
      <c r="W386" s="27"/>
      <c r="X386" s="44"/>
      <c r="Y386" s="27"/>
      <c r="Z386" s="44"/>
      <c r="AA386" s="27"/>
      <c r="AB386" s="44"/>
      <c r="AD386" s="44"/>
      <c r="AE386" s="6"/>
      <c r="AF386" s="44"/>
      <c r="AH386" s="44"/>
      <c r="AI386" s="44"/>
      <c r="AJ386" s="44"/>
    </row>
    <row r="387" spans="4:36">
      <c r="D387" s="44"/>
      <c r="E387" s="44"/>
      <c r="F387" s="27"/>
      <c r="G387" s="44"/>
      <c r="H387" s="44"/>
      <c r="I387" s="44"/>
      <c r="J387" s="27"/>
      <c r="K387" s="44"/>
      <c r="L387" s="44"/>
      <c r="M387" s="27"/>
      <c r="N387" s="44"/>
      <c r="O387" s="44"/>
      <c r="P387" s="27"/>
      <c r="Q387" s="44"/>
      <c r="R387" s="44"/>
      <c r="S387" s="27"/>
      <c r="T387" s="44"/>
      <c r="U387" s="27"/>
      <c r="V387" s="44"/>
      <c r="W387" s="27"/>
      <c r="X387" s="44"/>
      <c r="Y387" s="27"/>
      <c r="Z387" s="44"/>
      <c r="AA387" s="27"/>
      <c r="AB387" s="44"/>
      <c r="AD387" s="44"/>
      <c r="AE387" s="6"/>
      <c r="AF387" s="44"/>
      <c r="AH387" s="44"/>
      <c r="AI387" s="44"/>
      <c r="AJ387" s="44"/>
    </row>
    <row r="388" spans="4:36">
      <c r="D388" s="44"/>
      <c r="E388" s="44"/>
      <c r="F388" s="27"/>
      <c r="G388" s="44"/>
      <c r="H388" s="44"/>
      <c r="I388" s="44"/>
      <c r="J388" s="27"/>
      <c r="K388" s="44"/>
      <c r="L388" s="44"/>
      <c r="M388" s="27"/>
      <c r="N388" s="44"/>
      <c r="O388" s="44"/>
      <c r="P388" s="27"/>
      <c r="Q388" s="44"/>
      <c r="R388" s="44"/>
      <c r="S388" s="27"/>
      <c r="T388" s="44"/>
      <c r="U388" s="27"/>
      <c r="V388" s="44"/>
      <c r="W388" s="27"/>
      <c r="X388" s="44"/>
      <c r="Y388" s="27"/>
      <c r="Z388" s="44"/>
      <c r="AA388" s="27"/>
      <c r="AB388" s="44"/>
      <c r="AD388" s="44"/>
      <c r="AE388" s="6"/>
      <c r="AF388" s="44"/>
      <c r="AH388" s="44"/>
      <c r="AI388" s="44"/>
      <c r="AJ388" s="44"/>
    </row>
    <row r="389" spans="4:36">
      <c r="D389" s="44"/>
      <c r="E389" s="44"/>
      <c r="F389" s="27"/>
      <c r="G389" s="44"/>
      <c r="H389" s="44"/>
      <c r="I389" s="44"/>
      <c r="J389" s="27"/>
      <c r="K389" s="44"/>
      <c r="L389" s="44"/>
      <c r="M389" s="27"/>
      <c r="N389" s="44"/>
      <c r="O389" s="44"/>
      <c r="P389" s="27"/>
      <c r="Q389" s="44"/>
      <c r="R389" s="44"/>
      <c r="S389" s="27"/>
      <c r="T389" s="44"/>
      <c r="U389" s="27"/>
      <c r="V389" s="44"/>
      <c r="W389" s="27"/>
      <c r="X389" s="44"/>
      <c r="Y389" s="27"/>
      <c r="Z389" s="44"/>
      <c r="AA389" s="27"/>
      <c r="AB389" s="44"/>
      <c r="AD389" s="44"/>
      <c r="AE389" s="6"/>
      <c r="AF389" s="44"/>
      <c r="AH389" s="44"/>
      <c r="AI389" s="44"/>
      <c r="AJ389" s="44"/>
    </row>
    <row r="390" spans="4:36">
      <c r="D390" s="44"/>
      <c r="E390" s="44"/>
      <c r="F390" s="27"/>
      <c r="G390" s="44"/>
      <c r="H390" s="44"/>
      <c r="I390" s="44"/>
      <c r="J390" s="27"/>
      <c r="K390" s="44"/>
      <c r="L390" s="44"/>
      <c r="M390" s="27"/>
      <c r="N390" s="44"/>
      <c r="O390" s="44"/>
      <c r="P390" s="27"/>
      <c r="Q390" s="44"/>
      <c r="R390" s="44"/>
      <c r="S390" s="27"/>
      <c r="T390" s="44"/>
      <c r="U390" s="27"/>
      <c r="V390" s="44"/>
      <c r="W390" s="27"/>
      <c r="X390" s="44"/>
      <c r="Y390" s="27"/>
      <c r="Z390" s="44"/>
      <c r="AA390" s="27"/>
      <c r="AB390" s="44"/>
      <c r="AD390" s="44"/>
      <c r="AE390" s="6"/>
      <c r="AF390" s="44"/>
      <c r="AH390" s="44"/>
      <c r="AI390" s="44"/>
      <c r="AJ390" s="44"/>
    </row>
    <row r="391" spans="4:36">
      <c r="D391" s="44"/>
      <c r="E391" s="44"/>
      <c r="F391" s="27"/>
      <c r="G391" s="44"/>
      <c r="H391" s="44"/>
      <c r="I391" s="44"/>
      <c r="J391" s="27"/>
      <c r="K391" s="44"/>
      <c r="L391" s="44"/>
      <c r="M391" s="27"/>
      <c r="N391" s="44"/>
      <c r="O391" s="44"/>
      <c r="P391" s="27"/>
      <c r="Q391" s="44"/>
      <c r="R391" s="44"/>
      <c r="S391" s="27"/>
      <c r="T391" s="44"/>
      <c r="U391" s="27"/>
      <c r="V391" s="44"/>
      <c r="W391" s="27"/>
      <c r="X391" s="44"/>
      <c r="Y391" s="27"/>
      <c r="Z391" s="44"/>
      <c r="AA391" s="27"/>
      <c r="AB391" s="44"/>
      <c r="AD391" s="44"/>
      <c r="AE391" s="6"/>
      <c r="AF391" s="44"/>
      <c r="AH391" s="44"/>
      <c r="AI391" s="44"/>
      <c r="AJ391" s="44"/>
    </row>
    <row r="392" spans="4:36">
      <c r="D392" s="44"/>
      <c r="E392" s="44"/>
      <c r="F392" s="27"/>
      <c r="G392" s="44"/>
      <c r="H392" s="44"/>
      <c r="I392" s="44"/>
      <c r="J392" s="27"/>
      <c r="K392" s="44"/>
      <c r="L392" s="44"/>
      <c r="M392" s="27"/>
      <c r="N392" s="44"/>
      <c r="O392" s="44"/>
      <c r="P392" s="27"/>
      <c r="Q392" s="44"/>
      <c r="R392" s="44"/>
      <c r="S392" s="27"/>
      <c r="T392" s="44"/>
      <c r="U392" s="27"/>
      <c r="V392" s="44"/>
      <c r="W392" s="27"/>
      <c r="X392" s="44"/>
      <c r="Y392" s="27"/>
      <c r="Z392" s="44"/>
      <c r="AA392" s="27"/>
      <c r="AB392" s="44"/>
      <c r="AD392" s="44"/>
      <c r="AE392" s="6"/>
      <c r="AF392" s="44"/>
      <c r="AH392" s="44"/>
      <c r="AI392" s="44"/>
      <c r="AJ392" s="44"/>
    </row>
    <row r="393" spans="4:36">
      <c r="D393" s="44"/>
      <c r="E393" s="44"/>
      <c r="F393" s="27"/>
      <c r="G393" s="44"/>
      <c r="H393" s="44"/>
      <c r="I393" s="44"/>
      <c r="J393" s="27"/>
      <c r="K393" s="44"/>
      <c r="L393" s="44"/>
      <c r="M393" s="27"/>
      <c r="N393" s="44"/>
      <c r="O393" s="44"/>
      <c r="P393" s="27"/>
      <c r="Q393" s="44"/>
      <c r="R393" s="44"/>
      <c r="S393" s="27"/>
      <c r="T393" s="44"/>
      <c r="U393" s="27"/>
      <c r="V393" s="44"/>
      <c r="W393" s="27"/>
      <c r="X393" s="44"/>
      <c r="Y393" s="27"/>
      <c r="Z393" s="44"/>
      <c r="AA393" s="27"/>
      <c r="AB393" s="44"/>
      <c r="AD393" s="44"/>
      <c r="AE393" s="6"/>
      <c r="AF393" s="44"/>
      <c r="AH393" s="44"/>
      <c r="AI393" s="44"/>
      <c r="AJ393" s="44"/>
    </row>
    <row r="394" spans="4:36">
      <c r="D394" s="44"/>
      <c r="E394" s="44"/>
      <c r="F394" s="27"/>
      <c r="G394" s="44"/>
      <c r="H394" s="44"/>
      <c r="I394" s="44"/>
      <c r="J394" s="27"/>
      <c r="K394" s="44"/>
      <c r="L394" s="44"/>
      <c r="M394" s="27"/>
      <c r="N394" s="44"/>
      <c r="O394" s="44"/>
      <c r="P394" s="27"/>
      <c r="Q394" s="44"/>
      <c r="R394" s="44"/>
      <c r="S394" s="27"/>
      <c r="T394" s="44"/>
      <c r="U394" s="27"/>
      <c r="V394" s="44"/>
      <c r="W394" s="27"/>
      <c r="X394" s="44"/>
      <c r="Y394" s="27"/>
      <c r="Z394" s="44"/>
      <c r="AA394" s="27"/>
      <c r="AB394" s="44"/>
      <c r="AD394" s="44"/>
      <c r="AE394" s="6"/>
      <c r="AF394" s="44"/>
      <c r="AH394" s="44"/>
      <c r="AI394" s="44"/>
      <c r="AJ394" s="44"/>
    </row>
    <row r="395" spans="4:36">
      <c r="D395" s="44"/>
      <c r="E395" s="44"/>
      <c r="F395" s="27"/>
      <c r="G395" s="44"/>
      <c r="H395" s="44"/>
      <c r="I395" s="44"/>
      <c r="J395" s="27"/>
      <c r="K395" s="44"/>
      <c r="L395" s="44"/>
      <c r="M395" s="27"/>
      <c r="N395" s="44"/>
      <c r="O395" s="44"/>
      <c r="P395" s="27"/>
      <c r="Q395" s="44"/>
      <c r="R395" s="44"/>
      <c r="S395" s="27"/>
      <c r="T395" s="44"/>
      <c r="U395" s="27"/>
      <c r="V395" s="44"/>
      <c r="W395" s="27"/>
      <c r="X395" s="44"/>
      <c r="Y395" s="27"/>
      <c r="Z395" s="44"/>
      <c r="AA395" s="27"/>
      <c r="AB395" s="44"/>
      <c r="AD395" s="44"/>
      <c r="AE395" s="6"/>
      <c r="AF395" s="44"/>
      <c r="AH395" s="44"/>
      <c r="AI395" s="44"/>
      <c r="AJ395" s="44"/>
    </row>
    <row r="396" spans="4:36">
      <c r="D396" s="44"/>
      <c r="E396" s="44"/>
      <c r="F396" s="27"/>
      <c r="G396" s="44"/>
      <c r="H396" s="44"/>
      <c r="I396" s="44"/>
      <c r="J396" s="27"/>
      <c r="K396" s="44"/>
      <c r="L396" s="44"/>
      <c r="M396" s="27"/>
      <c r="N396" s="44"/>
      <c r="O396" s="44"/>
      <c r="P396" s="27"/>
      <c r="Q396" s="44"/>
      <c r="R396" s="44"/>
      <c r="S396" s="27"/>
      <c r="T396" s="44"/>
      <c r="U396" s="27"/>
      <c r="V396" s="44"/>
      <c r="W396" s="27"/>
      <c r="X396" s="44"/>
      <c r="Y396" s="27"/>
      <c r="Z396" s="44"/>
      <c r="AA396" s="27"/>
      <c r="AB396" s="44"/>
      <c r="AD396" s="44"/>
      <c r="AE396" s="6"/>
      <c r="AF396" s="44"/>
      <c r="AH396" s="44"/>
      <c r="AI396" s="44"/>
      <c r="AJ396" s="44"/>
    </row>
    <row r="397" spans="4:36">
      <c r="D397" s="44"/>
      <c r="E397" s="44"/>
      <c r="F397" s="27"/>
      <c r="G397" s="44"/>
      <c r="H397" s="44"/>
      <c r="I397" s="44"/>
      <c r="J397" s="27"/>
      <c r="K397" s="44"/>
      <c r="L397" s="44"/>
      <c r="M397" s="27"/>
      <c r="N397" s="44"/>
      <c r="O397" s="44"/>
      <c r="P397" s="27"/>
      <c r="Q397" s="44"/>
      <c r="R397" s="44"/>
      <c r="S397" s="27"/>
      <c r="T397" s="44"/>
      <c r="U397" s="27"/>
      <c r="V397" s="44"/>
      <c r="W397" s="27"/>
      <c r="X397" s="44"/>
      <c r="Y397" s="27"/>
      <c r="Z397" s="44"/>
      <c r="AA397" s="27"/>
      <c r="AB397" s="44"/>
      <c r="AD397" s="44"/>
      <c r="AE397" s="6"/>
      <c r="AF397" s="44"/>
      <c r="AH397" s="44"/>
      <c r="AI397" s="44"/>
      <c r="AJ397" s="44"/>
    </row>
    <row r="398" spans="4:36">
      <c r="D398" s="44"/>
      <c r="E398" s="44"/>
      <c r="F398" s="27"/>
      <c r="G398" s="44"/>
      <c r="H398" s="44"/>
      <c r="I398" s="44"/>
      <c r="J398" s="27"/>
      <c r="K398" s="44"/>
      <c r="L398" s="44"/>
      <c r="M398" s="27"/>
      <c r="N398" s="44"/>
      <c r="O398" s="44"/>
      <c r="P398" s="27"/>
      <c r="Q398" s="44"/>
      <c r="R398" s="44"/>
      <c r="S398" s="27"/>
      <c r="T398" s="44"/>
      <c r="U398" s="27"/>
      <c r="V398" s="44"/>
      <c r="W398" s="27"/>
      <c r="X398" s="44"/>
      <c r="Y398" s="27"/>
      <c r="Z398" s="44"/>
      <c r="AA398" s="27"/>
      <c r="AB398" s="44"/>
      <c r="AD398" s="44"/>
      <c r="AE398" s="6"/>
      <c r="AF398" s="44"/>
      <c r="AH398" s="44"/>
      <c r="AI398" s="44"/>
      <c r="AJ398" s="44"/>
    </row>
    <row r="399" spans="4:36">
      <c r="D399" s="44"/>
      <c r="E399" s="44"/>
      <c r="F399" s="27"/>
      <c r="G399" s="44"/>
      <c r="H399" s="44"/>
      <c r="I399" s="44"/>
      <c r="J399" s="27"/>
      <c r="K399" s="44"/>
      <c r="L399" s="44"/>
      <c r="M399" s="27"/>
      <c r="N399" s="44"/>
      <c r="O399" s="44"/>
      <c r="P399" s="27"/>
      <c r="Q399" s="44"/>
      <c r="R399" s="44"/>
      <c r="S399" s="27"/>
      <c r="T399" s="44"/>
      <c r="U399" s="27"/>
      <c r="V399" s="44"/>
      <c r="W399" s="27"/>
      <c r="X399" s="44"/>
      <c r="Y399" s="27"/>
      <c r="Z399" s="44"/>
      <c r="AA399" s="27"/>
      <c r="AB399" s="44"/>
      <c r="AD399" s="44"/>
      <c r="AE399" s="6"/>
      <c r="AF399" s="44"/>
      <c r="AH399" s="44"/>
      <c r="AI399" s="44"/>
      <c r="AJ399" s="44"/>
    </row>
    <row r="400" spans="4:36">
      <c r="D400" s="44"/>
      <c r="E400" s="44"/>
      <c r="F400" s="27"/>
      <c r="G400" s="44"/>
      <c r="H400" s="44"/>
      <c r="I400" s="44"/>
      <c r="J400" s="27"/>
      <c r="K400" s="44"/>
      <c r="L400" s="44"/>
      <c r="M400" s="27"/>
      <c r="N400" s="44"/>
      <c r="O400" s="44"/>
      <c r="P400" s="27"/>
      <c r="Q400" s="44"/>
      <c r="R400" s="44"/>
      <c r="S400" s="27"/>
      <c r="T400" s="44"/>
      <c r="U400" s="27"/>
      <c r="V400" s="44"/>
      <c r="W400" s="27"/>
      <c r="X400" s="44"/>
      <c r="Y400" s="27"/>
      <c r="Z400" s="44"/>
      <c r="AA400" s="27"/>
      <c r="AB400" s="44"/>
      <c r="AD400" s="44"/>
      <c r="AE400" s="6"/>
      <c r="AF400" s="44"/>
      <c r="AH400" s="44"/>
      <c r="AI400" s="44"/>
      <c r="AJ400" s="44"/>
    </row>
    <row r="401" spans="4:36">
      <c r="D401" s="44"/>
      <c r="E401" s="44"/>
      <c r="F401" s="27"/>
      <c r="G401" s="44"/>
      <c r="H401" s="44"/>
      <c r="I401" s="44"/>
      <c r="J401" s="27"/>
      <c r="K401" s="44"/>
      <c r="L401" s="44"/>
      <c r="M401" s="27"/>
      <c r="N401" s="44"/>
      <c r="O401" s="44"/>
      <c r="P401" s="27"/>
      <c r="Q401" s="44"/>
      <c r="R401" s="44"/>
      <c r="S401" s="27"/>
      <c r="T401" s="44"/>
      <c r="U401" s="27"/>
      <c r="V401" s="44"/>
      <c r="W401" s="27"/>
      <c r="X401" s="44"/>
      <c r="Y401" s="27"/>
      <c r="Z401" s="44"/>
      <c r="AA401" s="27"/>
      <c r="AB401" s="44"/>
      <c r="AD401" s="44"/>
      <c r="AE401" s="6"/>
      <c r="AF401" s="44"/>
      <c r="AH401" s="44"/>
      <c r="AI401" s="44"/>
      <c r="AJ401" s="44"/>
    </row>
    <row r="402" spans="4:36">
      <c r="D402" s="44"/>
      <c r="E402" s="44"/>
      <c r="F402" s="27"/>
      <c r="G402" s="44"/>
      <c r="H402" s="44"/>
      <c r="I402" s="44"/>
      <c r="J402" s="27"/>
      <c r="K402" s="44"/>
      <c r="L402" s="44"/>
      <c r="M402" s="27"/>
      <c r="N402" s="44"/>
      <c r="O402" s="44"/>
      <c r="P402" s="27"/>
      <c r="Q402" s="44"/>
      <c r="R402" s="44"/>
      <c r="S402" s="27"/>
      <c r="T402" s="44"/>
      <c r="U402" s="27"/>
      <c r="V402" s="44"/>
      <c r="W402" s="27"/>
      <c r="X402" s="44"/>
      <c r="Y402" s="27"/>
      <c r="Z402" s="44"/>
      <c r="AA402" s="27"/>
      <c r="AB402" s="44"/>
      <c r="AD402" s="44"/>
      <c r="AE402" s="6"/>
      <c r="AF402" s="44"/>
      <c r="AH402" s="44"/>
      <c r="AI402" s="44"/>
      <c r="AJ402" s="44"/>
    </row>
    <row r="403" spans="4:36">
      <c r="D403" s="44"/>
      <c r="E403" s="44"/>
      <c r="F403" s="27"/>
      <c r="G403" s="44"/>
      <c r="H403" s="44"/>
      <c r="I403" s="44"/>
      <c r="J403" s="27"/>
      <c r="K403" s="44"/>
      <c r="L403" s="44"/>
      <c r="M403" s="27"/>
      <c r="N403" s="44"/>
      <c r="O403" s="44"/>
      <c r="P403" s="27"/>
      <c r="Q403" s="44"/>
      <c r="R403" s="44"/>
      <c r="S403" s="27"/>
      <c r="T403" s="44"/>
      <c r="U403" s="27"/>
      <c r="V403" s="44"/>
      <c r="W403" s="27"/>
      <c r="X403" s="44"/>
      <c r="Y403" s="27"/>
      <c r="Z403" s="44"/>
      <c r="AA403" s="27"/>
      <c r="AB403" s="44"/>
      <c r="AD403" s="44"/>
      <c r="AE403" s="6"/>
      <c r="AF403" s="44"/>
      <c r="AH403" s="44"/>
      <c r="AI403" s="44"/>
      <c r="AJ403" s="44"/>
    </row>
    <row r="404" spans="4:36">
      <c r="D404" s="44"/>
      <c r="E404" s="44"/>
      <c r="F404" s="27"/>
      <c r="G404" s="44"/>
      <c r="H404" s="44"/>
      <c r="I404" s="44"/>
      <c r="J404" s="27"/>
      <c r="K404" s="44"/>
      <c r="L404" s="44"/>
      <c r="M404" s="27"/>
      <c r="N404" s="44"/>
      <c r="O404" s="44"/>
      <c r="P404" s="27"/>
      <c r="Q404" s="44"/>
      <c r="R404" s="44"/>
      <c r="S404" s="27"/>
      <c r="T404" s="44"/>
      <c r="U404" s="27"/>
      <c r="V404" s="44"/>
      <c r="W404" s="27"/>
      <c r="X404" s="44"/>
      <c r="Y404" s="27"/>
      <c r="Z404" s="44"/>
      <c r="AA404" s="27"/>
      <c r="AB404" s="44"/>
      <c r="AD404" s="44"/>
      <c r="AE404" s="6"/>
      <c r="AF404" s="44"/>
      <c r="AH404" s="44"/>
      <c r="AI404" s="44"/>
      <c r="AJ404" s="44"/>
    </row>
    <row r="405" spans="4:36">
      <c r="D405" s="44"/>
      <c r="E405" s="44"/>
      <c r="F405" s="27"/>
      <c r="G405" s="44"/>
      <c r="H405" s="44"/>
      <c r="I405" s="44"/>
      <c r="J405" s="27"/>
      <c r="K405" s="44"/>
      <c r="L405" s="44"/>
      <c r="M405" s="27"/>
      <c r="N405" s="44"/>
      <c r="O405" s="44"/>
      <c r="P405" s="27"/>
      <c r="Q405" s="44"/>
      <c r="R405" s="44"/>
      <c r="S405" s="27"/>
      <c r="T405" s="44"/>
      <c r="U405" s="27"/>
      <c r="V405" s="44"/>
      <c r="W405" s="27"/>
      <c r="X405" s="44"/>
      <c r="Y405" s="27"/>
      <c r="Z405" s="44"/>
      <c r="AA405" s="27"/>
      <c r="AB405" s="44"/>
      <c r="AD405" s="44"/>
      <c r="AE405" s="6"/>
      <c r="AF405" s="44"/>
      <c r="AH405" s="44"/>
      <c r="AI405" s="44"/>
      <c r="AJ405" s="44"/>
    </row>
    <row r="406" spans="4:36">
      <c r="D406" s="44"/>
      <c r="E406" s="44"/>
      <c r="F406" s="27"/>
      <c r="G406" s="44"/>
      <c r="H406" s="44"/>
      <c r="I406" s="44"/>
      <c r="J406" s="27"/>
      <c r="K406" s="44"/>
      <c r="L406" s="44"/>
      <c r="M406" s="27"/>
      <c r="N406" s="44"/>
      <c r="O406" s="44"/>
      <c r="P406" s="27"/>
      <c r="Q406" s="44"/>
      <c r="R406" s="44"/>
      <c r="S406" s="27"/>
      <c r="T406" s="44"/>
      <c r="U406" s="27"/>
      <c r="V406" s="44"/>
      <c r="W406" s="27"/>
      <c r="X406" s="44"/>
      <c r="Y406" s="27"/>
      <c r="Z406" s="44"/>
      <c r="AA406" s="27"/>
      <c r="AB406" s="44"/>
      <c r="AD406" s="44"/>
      <c r="AE406" s="6"/>
      <c r="AF406" s="44"/>
      <c r="AH406" s="44"/>
      <c r="AI406" s="44"/>
      <c r="AJ406" s="44"/>
    </row>
    <row r="407" spans="4:36">
      <c r="D407" s="44"/>
      <c r="E407" s="44"/>
      <c r="F407" s="27"/>
      <c r="G407" s="44"/>
      <c r="H407" s="44"/>
      <c r="I407" s="44"/>
      <c r="J407" s="27"/>
      <c r="K407" s="44"/>
      <c r="L407" s="44"/>
      <c r="M407" s="27"/>
      <c r="N407" s="44"/>
      <c r="O407" s="44"/>
      <c r="P407" s="27"/>
      <c r="Q407" s="44"/>
      <c r="R407" s="44"/>
      <c r="S407" s="27"/>
      <c r="T407" s="44"/>
      <c r="U407" s="27"/>
      <c r="V407" s="44"/>
      <c r="W407" s="27"/>
      <c r="X407" s="44"/>
      <c r="Y407" s="27"/>
      <c r="Z407" s="44"/>
      <c r="AA407" s="27"/>
      <c r="AB407" s="44"/>
      <c r="AD407" s="44"/>
      <c r="AE407" s="6"/>
      <c r="AF407" s="44"/>
      <c r="AH407" s="44"/>
      <c r="AI407" s="44"/>
      <c r="AJ407" s="44"/>
    </row>
    <row r="408" spans="4:36">
      <c r="D408" s="44"/>
      <c r="E408" s="44"/>
      <c r="F408" s="27"/>
      <c r="G408" s="44"/>
      <c r="H408" s="44"/>
      <c r="I408" s="44"/>
      <c r="J408" s="27"/>
      <c r="K408" s="44"/>
      <c r="L408" s="44"/>
      <c r="M408" s="27"/>
      <c r="N408" s="44"/>
      <c r="O408" s="44"/>
      <c r="P408" s="27"/>
      <c r="Q408" s="44"/>
      <c r="R408" s="44"/>
      <c r="S408" s="27"/>
      <c r="T408" s="44"/>
      <c r="U408" s="27"/>
      <c r="V408" s="44"/>
      <c r="W408" s="27"/>
      <c r="X408" s="44"/>
      <c r="Y408" s="27"/>
      <c r="Z408" s="44"/>
      <c r="AA408" s="27"/>
      <c r="AB408" s="44"/>
      <c r="AD408" s="44"/>
      <c r="AE408" s="6"/>
      <c r="AF408" s="44"/>
      <c r="AH408" s="44"/>
      <c r="AI408" s="44"/>
      <c r="AJ408" s="44"/>
    </row>
    <row r="409" spans="4:36">
      <c r="D409" s="44"/>
      <c r="E409" s="44"/>
      <c r="F409" s="27"/>
      <c r="G409" s="44"/>
      <c r="H409" s="44"/>
      <c r="I409" s="44"/>
      <c r="J409" s="27"/>
      <c r="K409" s="44"/>
      <c r="L409" s="44"/>
      <c r="M409" s="27"/>
      <c r="N409" s="44"/>
      <c r="O409" s="44"/>
      <c r="P409" s="27"/>
      <c r="Q409" s="44"/>
      <c r="R409" s="44"/>
      <c r="S409" s="27"/>
      <c r="T409" s="44"/>
      <c r="U409" s="27"/>
      <c r="V409" s="44"/>
      <c r="W409" s="27"/>
      <c r="X409" s="44"/>
      <c r="Y409" s="27"/>
      <c r="Z409" s="44"/>
      <c r="AA409" s="27"/>
      <c r="AB409" s="44"/>
      <c r="AD409" s="44"/>
      <c r="AE409" s="6"/>
      <c r="AF409" s="44"/>
      <c r="AH409" s="44"/>
      <c r="AI409" s="44"/>
      <c r="AJ409" s="44"/>
    </row>
    <row r="410" spans="4:36">
      <c r="D410" s="44"/>
      <c r="E410" s="44"/>
      <c r="F410" s="27"/>
      <c r="G410" s="44"/>
      <c r="H410" s="44"/>
      <c r="I410" s="44"/>
      <c r="J410" s="27"/>
      <c r="K410" s="44"/>
      <c r="L410" s="44"/>
      <c r="M410" s="27"/>
      <c r="N410" s="44"/>
      <c r="O410" s="44"/>
      <c r="P410" s="27"/>
      <c r="Q410" s="44"/>
      <c r="R410" s="44"/>
      <c r="S410" s="27"/>
      <c r="T410" s="44"/>
      <c r="U410" s="27"/>
      <c r="V410" s="44"/>
      <c r="W410" s="27"/>
      <c r="X410" s="44"/>
      <c r="Y410" s="27"/>
      <c r="Z410" s="44"/>
      <c r="AA410" s="27"/>
      <c r="AB410" s="44"/>
      <c r="AD410" s="44"/>
      <c r="AE410" s="6"/>
      <c r="AF410" s="44"/>
      <c r="AH410" s="44"/>
      <c r="AI410" s="44"/>
      <c r="AJ410" s="44"/>
    </row>
    <row r="411" spans="4:36">
      <c r="D411" s="44"/>
      <c r="E411" s="44"/>
      <c r="F411" s="27"/>
      <c r="G411" s="44"/>
      <c r="H411" s="44"/>
      <c r="I411" s="44"/>
      <c r="J411" s="27"/>
      <c r="K411" s="44"/>
      <c r="L411" s="44"/>
      <c r="M411" s="27"/>
      <c r="N411" s="44"/>
      <c r="O411" s="44"/>
      <c r="P411" s="27"/>
      <c r="Q411" s="44"/>
      <c r="R411" s="44"/>
      <c r="S411" s="27"/>
      <c r="T411" s="44"/>
      <c r="U411" s="27"/>
      <c r="V411" s="44"/>
      <c r="W411" s="27"/>
      <c r="X411" s="44"/>
      <c r="Y411" s="27"/>
      <c r="Z411" s="44"/>
      <c r="AA411" s="27"/>
      <c r="AB411" s="44"/>
      <c r="AD411" s="44"/>
      <c r="AE411" s="6"/>
      <c r="AF411" s="44"/>
      <c r="AH411" s="44"/>
      <c r="AI411" s="44"/>
      <c r="AJ411" s="44"/>
    </row>
    <row r="412" spans="4:36">
      <c r="D412" s="44"/>
      <c r="E412" s="44"/>
      <c r="F412" s="27"/>
      <c r="G412" s="44"/>
      <c r="H412" s="44"/>
      <c r="I412" s="44"/>
      <c r="J412" s="27"/>
      <c r="K412" s="44"/>
      <c r="L412" s="44"/>
      <c r="M412" s="27"/>
      <c r="N412" s="44"/>
      <c r="O412" s="44"/>
      <c r="P412" s="27"/>
      <c r="Q412" s="44"/>
      <c r="R412" s="44"/>
      <c r="S412" s="27"/>
      <c r="T412" s="44"/>
      <c r="U412" s="27"/>
      <c r="V412" s="44"/>
      <c r="W412" s="27"/>
      <c r="X412" s="44"/>
      <c r="Y412" s="27"/>
      <c r="Z412" s="44"/>
      <c r="AA412" s="27"/>
      <c r="AB412" s="44"/>
      <c r="AD412" s="44"/>
      <c r="AE412" s="6"/>
      <c r="AF412" s="44"/>
      <c r="AH412" s="44"/>
      <c r="AI412" s="44"/>
      <c r="AJ412" s="44"/>
    </row>
    <row r="413" spans="4:36">
      <c r="D413" s="44"/>
      <c r="E413" s="44"/>
      <c r="F413" s="27"/>
      <c r="G413" s="44"/>
      <c r="H413" s="44"/>
      <c r="I413" s="44"/>
      <c r="J413" s="27"/>
      <c r="K413" s="44"/>
      <c r="L413" s="44"/>
      <c r="M413" s="27"/>
      <c r="N413" s="44"/>
      <c r="O413" s="44"/>
      <c r="P413" s="27"/>
      <c r="Q413" s="44"/>
      <c r="R413" s="44"/>
      <c r="S413" s="27"/>
      <c r="T413" s="44"/>
      <c r="U413" s="27"/>
      <c r="V413" s="44"/>
      <c r="W413" s="27"/>
      <c r="X413" s="44"/>
      <c r="Y413" s="27"/>
      <c r="Z413" s="44"/>
      <c r="AA413" s="27"/>
      <c r="AB413" s="44"/>
      <c r="AD413" s="44"/>
      <c r="AE413" s="6"/>
      <c r="AF413" s="44"/>
      <c r="AH413" s="44"/>
      <c r="AI413" s="44"/>
      <c r="AJ413" s="44"/>
    </row>
    <row r="414" spans="4:36">
      <c r="D414" s="44"/>
      <c r="E414" s="44"/>
      <c r="F414" s="27"/>
      <c r="G414" s="44"/>
      <c r="H414" s="44"/>
      <c r="I414" s="44"/>
      <c r="J414" s="27"/>
      <c r="K414" s="44"/>
      <c r="L414" s="44"/>
      <c r="M414" s="27"/>
      <c r="N414" s="44"/>
      <c r="O414" s="44"/>
      <c r="P414" s="27"/>
      <c r="Q414" s="44"/>
      <c r="R414" s="44"/>
      <c r="S414" s="27"/>
      <c r="T414" s="44"/>
      <c r="U414" s="27"/>
      <c r="V414" s="44"/>
      <c r="W414" s="27"/>
      <c r="X414" s="44"/>
      <c r="Y414" s="27"/>
      <c r="Z414" s="44"/>
      <c r="AA414" s="27"/>
      <c r="AB414" s="44"/>
      <c r="AD414" s="44"/>
      <c r="AE414" s="6"/>
      <c r="AF414" s="44"/>
      <c r="AH414" s="44"/>
      <c r="AI414" s="44"/>
      <c r="AJ414" s="44"/>
    </row>
    <row r="415" spans="4:36">
      <c r="D415" s="44"/>
      <c r="E415" s="44"/>
      <c r="F415" s="27"/>
      <c r="G415" s="44"/>
      <c r="H415" s="44"/>
      <c r="I415" s="44"/>
      <c r="J415" s="27"/>
      <c r="K415" s="44"/>
      <c r="L415" s="44"/>
      <c r="M415" s="27"/>
      <c r="N415" s="44"/>
      <c r="O415" s="44"/>
      <c r="P415" s="27"/>
      <c r="Q415" s="44"/>
      <c r="R415" s="44"/>
      <c r="S415" s="27"/>
      <c r="T415" s="44"/>
      <c r="U415" s="27"/>
      <c r="V415" s="44"/>
      <c r="W415" s="27"/>
      <c r="X415" s="44"/>
      <c r="Y415" s="27"/>
      <c r="Z415" s="44"/>
      <c r="AA415" s="27"/>
      <c r="AB415" s="44"/>
      <c r="AD415" s="44"/>
      <c r="AE415" s="6"/>
      <c r="AF415" s="44"/>
      <c r="AH415" s="44"/>
      <c r="AI415" s="44"/>
      <c r="AJ415" s="44"/>
    </row>
    <row r="416" spans="4:36">
      <c r="D416" s="44"/>
      <c r="E416" s="44"/>
      <c r="F416" s="27"/>
      <c r="G416" s="44"/>
      <c r="H416" s="44"/>
      <c r="I416" s="44"/>
      <c r="J416" s="27"/>
      <c r="K416" s="44"/>
      <c r="L416" s="44"/>
      <c r="M416" s="27"/>
      <c r="N416" s="44"/>
      <c r="O416" s="44"/>
      <c r="P416" s="27"/>
      <c r="Q416" s="44"/>
      <c r="R416" s="44"/>
      <c r="S416" s="27"/>
      <c r="T416" s="44"/>
      <c r="U416" s="27"/>
      <c r="V416" s="44"/>
      <c r="W416" s="27"/>
      <c r="X416" s="44"/>
      <c r="Y416" s="27"/>
      <c r="Z416" s="44"/>
      <c r="AA416" s="27"/>
      <c r="AB416" s="44"/>
      <c r="AD416" s="44"/>
      <c r="AE416" s="6"/>
      <c r="AF416" s="44"/>
      <c r="AH416" s="44"/>
      <c r="AI416" s="44"/>
      <c r="AJ416" s="44"/>
    </row>
    <row r="417" spans="4:36">
      <c r="D417" s="44"/>
      <c r="E417" s="44"/>
      <c r="F417" s="27"/>
      <c r="G417" s="44"/>
      <c r="H417" s="44"/>
      <c r="I417" s="44"/>
      <c r="J417" s="27"/>
      <c r="K417" s="44"/>
      <c r="L417" s="44"/>
      <c r="M417" s="27"/>
      <c r="N417" s="44"/>
      <c r="O417" s="44"/>
      <c r="P417" s="27"/>
      <c r="Q417" s="44"/>
      <c r="R417" s="44"/>
      <c r="S417" s="27"/>
      <c r="T417" s="44"/>
      <c r="U417" s="27"/>
      <c r="V417" s="44"/>
      <c r="W417" s="27"/>
      <c r="X417" s="44"/>
      <c r="Y417" s="27"/>
      <c r="Z417" s="44"/>
      <c r="AA417" s="27"/>
      <c r="AB417" s="44"/>
      <c r="AD417" s="44"/>
      <c r="AE417" s="6"/>
      <c r="AF417" s="44"/>
      <c r="AH417" s="44"/>
      <c r="AI417" s="44"/>
      <c r="AJ417" s="44"/>
    </row>
    <row r="418" spans="4:36">
      <c r="D418" s="44"/>
      <c r="E418" s="44"/>
      <c r="F418" s="27"/>
      <c r="G418" s="44"/>
      <c r="H418" s="44"/>
      <c r="I418" s="44"/>
      <c r="J418" s="27"/>
      <c r="K418" s="44"/>
      <c r="L418" s="44"/>
      <c r="M418" s="27"/>
      <c r="N418" s="44"/>
      <c r="O418" s="44"/>
      <c r="P418" s="27"/>
      <c r="Q418" s="44"/>
      <c r="R418" s="44"/>
      <c r="S418" s="27"/>
      <c r="T418" s="44"/>
      <c r="U418" s="27"/>
      <c r="V418" s="44"/>
      <c r="W418" s="27"/>
      <c r="X418" s="44"/>
      <c r="Y418" s="27"/>
      <c r="Z418" s="44"/>
      <c r="AA418" s="27"/>
      <c r="AB418" s="44"/>
      <c r="AD418" s="44"/>
      <c r="AE418" s="6"/>
      <c r="AF418" s="44"/>
      <c r="AH418" s="44"/>
      <c r="AI418" s="44"/>
      <c r="AJ418" s="44"/>
    </row>
    <row r="419" spans="4:36">
      <c r="D419" s="44"/>
      <c r="E419" s="44"/>
      <c r="F419" s="27"/>
      <c r="G419" s="44"/>
      <c r="H419" s="44"/>
      <c r="I419" s="44"/>
      <c r="J419" s="27"/>
      <c r="K419" s="44"/>
      <c r="L419" s="44"/>
      <c r="M419" s="27"/>
      <c r="N419" s="44"/>
      <c r="O419" s="44"/>
      <c r="P419" s="27"/>
      <c r="Q419" s="44"/>
      <c r="R419" s="44"/>
      <c r="S419" s="27"/>
      <c r="T419" s="44"/>
      <c r="U419" s="27"/>
      <c r="V419" s="44"/>
      <c r="W419" s="27"/>
      <c r="X419" s="44"/>
      <c r="Y419" s="27"/>
      <c r="Z419" s="44"/>
      <c r="AA419" s="27"/>
      <c r="AB419" s="44"/>
      <c r="AD419" s="44"/>
      <c r="AE419" s="6"/>
      <c r="AF419" s="44"/>
      <c r="AH419" s="44"/>
      <c r="AI419" s="44"/>
      <c r="AJ419" s="44"/>
    </row>
    <row r="420" spans="4:36">
      <c r="D420" s="44"/>
      <c r="E420" s="44"/>
      <c r="F420" s="27"/>
      <c r="G420" s="44"/>
      <c r="H420" s="44"/>
      <c r="I420" s="44"/>
      <c r="J420" s="27"/>
      <c r="K420" s="44"/>
      <c r="L420" s="44"/>
      <c r="M420" s="27"/>
      <c r="N420" s="44"/>
      <c r="O420" s="44"/>
      <c r="P420" s="27"/>
      <c r="Q420" s="44"/>
      <c r="R420" s="44"/>
      <c r="S420" s="27"/>
      <c r="T420" s="44"/>
      <c r="U420" s="27"/>
      <c r="V420" s="44"/>
      <c r="W420" s="27"/>
      <c r="X420" s="44"/>
      <c r="Y420" s="27"/>
      <c r="Z420" s="44"/>
      <c r="AA420" s="27"/>
      <c r="AB420" s="44"/>
      <c r="AD420" s="44"/>
      <c r="AE420" s="6"/>
      <c r="AF420" s="44"/>
      <c r="AH420" s="44"/>
      <c r="AI420" s="44"/>
      <c r="AJ420" s="44"/>
    </row>
    <row r="421" spans="4:36">
      <c r="D421" s="44"/>
      <c r="E421" s="44"/>
      <c r="F421" s="27"/>
      <c r="G421" s="44"/>
      <c r="H421" s="44"/>
      <c r="I421" s="44"/>
      <c r="J421" s="27"/>
      <c r="K421" s="44"/>
      <c r="L421" s="44"/>
      <c r="M421" s="27"/>
      <c r="N421" s="44"/>
      <c r="O421" s="44"/>
      <c r="P421" s="27"/>
      <c r="Q421" s="44"/>
      <c r="R421" s="44"/>
      <c r="S421" s="27"/>
      <c r="T421" s="44"/>
      <c r="U421" s="27"/>
      <c r="V421" s="44"/>
      <c r="W421" s="27"/>
      <c r="X421" s="44"/>
      <c r="Y421" s="27"/>
      <c r="Z421" s="44"/>
      <c r="AA421" s="27"/>
      <c r="AB421" s="44"/>
      <c r="AD421" s="44"/>
      <c r="AE421" s="6"/>
      <c r="AF421" s="44"/>
      <c r="AH421" s="44"/>
      <c r="AI421" s="44"/>
      <c r="AJ421" s="44"/>
    </row>
    <row r="422" spans="4:36">
      <c r="D422" s="44"/>
      <c r="E422" s="44"/>
      <c r="F422" s="27"/>
      <c r="G422" s="44"/>
      <c r="H422" s="44"/>
      <c r="I422" s="44"/>
      <c r="J422" s="27"/>
      <c r="K422" s="44"/>
      <c r="L422" s="44"/>
      <c r="M422" s="27"/>
      <c r="N422" s="44"/>
      <c r="O422" s="44"/>
      <c r="P422" s="27"/>
      <c r="Q422" s="44"/>
      <c r="R422" s="44"/>
      <c r="S422" s="27"/>
      <c r="T422" s="44"/>
      <c r="U422" s="27"/>
      <c r="V422" s="44"/>
      <c r="W422" s="27"/>
      <c r="X422" s="44"/>
      <c r="Y422" s="27"/>
      <c r="Z422" s="44"/>
      <c r="AA422" s="27"/>
      <c r="AB422" s="44"/>
      <c r="AD422" s="44"/>
      <c r="AE422" s="6"/>
      <c r="AF422" s="44"/>
      <c r="AH422" s="44"/>
      <c r="AI422" s="44"/>
      <c r="AJ422" s="44"/>
    </row>
    <row r="423" spans="4:36">
      <c r="D423" s="44"/>
      <c r="E423" s="44"/>
      <c r="F423" s="27"/>
      <c r="G423" s="44"/>
      <c r="H423" s="44"/>
      <c r="I423" s="44"/>
      <c r="J423" s="27"/>
      <c r="K423" s="44"/>
      <c r="L423" s="44"/>
      <c r="M423" s="27"/>
      <c r="N423" s="44"/>
      <c r="O423" s="44"/>
      <c r="P423" s="27"/>
      <c r="Q423" s="44"/>
      <c r="R423" s="44"/>
      <c r="S423" s="27"/>
      <c r="T423" s="44"/>
      <c r="U423" s="27"/>
      <c r="V423" s="44"/>
      <c r="W423" s="27"/>
      <c r="X423" s="44"/>
      <c r="Y423" s="27"/>
      <c r="Z423" s="44"/>
      <c r="AA423" s="27"/>
      <c r="AB423" s="44"/>
      <c r="AD423" s="44"/>
      <c r="AE423" s="6"/>
      <c r="AF423" s="44"/>
      <c r="AH423" s="44"/>
      <c r="AI423" s="44"/>
      <c r="AJ423" s="44"/>
    </row>
    <row r="424" spans="4:36">
      <c r="D424" s="44"/>
      <c r="E424" s="44"/>
      <c r="F424" s="27"/>
      <c r="G424" s="44"/>
      <c r="H424" s="44"/>
      <c r="I424" s="44"/>
      <c r="J424" s="27"/>
      <c r="K424" s="44"/>
      <c r="L424" s="44"/>
      <c r="M424" s="27"/>
      <c r="N424" s="44"/>
      <c r="O424" s="44"/>
      <c r="P424" s="27"/>
      <c r="Q424" s="44"/>
      <c r="R424" s="44"/>
      <c r="S424" s="27"/>
      <c r="T424" s="44"/>
      <c r="U424" s="27"/>
      <c r="V424" s="44"/>
      <c r="W424" s="27"/>
      <c r="X424" s="44"/>
      <c r="Y424" s="27"/>
      <c r="Z424" s="44"/>
      <c r="AA424" s="27"/>
      <c r="AB424" s="44"/>
      <c r="AD424" s="44"/>
      <c r="AE424" s="6"/>
      <c r="AF424" s="44"/>
      <c r="AH424" s="44"/>
      <c r="AI424" s="44"/>
      <c r="AJ424" s="44"/>
    </row>
    <row r="425" spans="4:36">
      <c r="D425" s="44"/>
      <c r="E425" s="44"/>
      <c r="F425" s="27"/>
      <c r="G425" s="44"/>
      <c r="H425" s="44"/>
      <c r="I425" s="44"/>
      <c r="J425" s="27"/>
      <c r="K425" s="44"/>
      <c r="L425" s="44"/>
      <c r="M425" s="27"/>
      <c r="N425" s="44"/>
      <c r="O425" s="44"/>
      <c r="P425" s="27"/>
      <c r="Q425" s="44"/>
      <c r="R425" s="44"/>
      <c r="S425" s="27"/>
      <c r="T425" s="44"/>
      <c r="U425" s="27"/>
      <c r="V425" s="44"/>
      <c r="W425" s="27"/>
      <c r="X425" s="44"/>
      <c r="Y425" s="27"/>
      <c r="Z425" s="44"/>
      <c r="AA425" s="27"/>
      <c r="AB425" s="44"/>
      <c r="AD425" s="44"/>
      <c r="AE425" s="6"/>
      <c r="AF425" s="44"/>
      <c r="AH425" s="44"/>
      <c r="AI425" s="44"/>
      <c r="AJ425" s="44"/>
    </row>
    <row r="426" spans="4:36">
      <c r="D426" s="44"/>
      <c r="E426" s="44"/>
      <c r="F426" s="27"/>
      <c r="G426" s="44"/>
      <c r="H426" s="44"/>
      <c r="I426" s="44"/>
      <c r="J426" s="27"/>
      <c r="K426" s="44"/>
      <c r="L426" s="44"/>
      <c r="M426" s="27"/>
      <c r="N426" s="44"/>
      <c r="O426" s="44"/>
      <c r="P426" s="27"/>
      <c r="Q426" s="44"/>
      <c r="R426" s="44"/>
      <c r="S426" s="27"/>
      <c r="T426" s="44"/>
      <c r="U426" s="27"/>
      <c r="V426" s="44"/>
      <c r="W426" s="27"/>
      <c r="X426" s="44"/>
      <c r="Y426" s="27"/>
      <c r="Z426" s="44"/>
      <c r="AA426" s="27"/>
      <c r="AB426" s="44"/>
      <c r="AD426" s="44"/>
      <c r="AE426" s="6"/>
      <c r="AF426" s="44"/>
      <c r="AH426" s="44"/>
      <c r="AI426" s="44"/>
      <c r="AJ426" s="44"/>
    </row>
    <row r="427" spans="4:36">
      <c r="D427" s="44"/>
      <c r="E427" s="44"/>
      <c r="F427" s="27"/>
      <c r="G427" s="44"/>
      <c r="H427" s="44"/>
      <c r="I427" s="44"/>
      <c r="J427" s="27"/>
      <c r="K427" s="44"/>
      <c r="L427" s="44"/>
      <c r="M427" s="27"/>
      <c r="N427" s="44"/>
      <c r="O427" s="44"/>
      <c r="P427" s="27"/>
      <c r="Q427" s="44"/>
      <c r="R427" s="44"/>
      <c r="S427" s="27"/>
      <c r="T427" s="44"/>
      <c r="U427" s="27"/>
      <c r="V427" s="44"/>
      <c r="W427" s="27"/>
      <c r="X427" s="44"/>
      <c r="Y427" s="27"/>
      <c r="Z427" s="44"/>
      <c r="AA427" s="27"/>
      <c r="AB427" s="44"/>
      <c r="AD427" s="44"/>
      <c r="AE427" s="6"/>
      <c r="AF427" s="44"/>
      <c r="AH427" s="44"/>
      <c r="AI427" s="44"/>
      <c r="AJ427" s="44"/>
    </row>
    <row r="428" spans="4:36">
      <c r="D428" s="44"/>
      <c r="E428" s="44"/>
      <c r="F428" s="27"/>
      <c r="G428" s="44"/>
      <c r="H428" s="44"/>
      <c r="I428" s="44"/>
      <c r="J428" s="27"/>
      <c r="K428" s="44"/>
      <c r="L428" s="44"/>
      <c r="M428" s="27"/>
      <c r="N428" s="44"/>
      <c r="O428" s="44"/>
      <c r="P428" s="27"/>
      <c r="Q428" s="44"/>
      <c r="R428" s="44"/>
      <c r="S428" s="27"/>
      <c r="T428" s="44"/>
      <c r="U428" s="27"/>
      <c r="V428" s="44"/>
      <c r="W428" s="27"/>
      <c r="X428" s="44"/>
      <c r="Y428" s="27"/>
      <c r="Z428" s="44"/>
      <c r="AA428" s="27"/>
      <c r="AB428" s="44"/>
      <c r="AD428" s="44"/>
      <c r="AE428" s="6"/>
      <c r="AF428" s="44"/>
      <c r="AH428" s="44"/>
      <c r="AI428" s="44"/>
      <c r="AJ428" s="44"/>
    </row>
    <row r="429" spans="4:36">
      <c r="D429" s="44"/>
      <c r="E429" s="44"/>
      <c r="F429" s="27"/>
      <c r="G429" s="44"/>
      <c r="H429" s="44"/>
      <c r="I429" s="44"/>
      <c r="J429" s="27"/>
      <c r="K429" s="44"/>
      <c r="L429" s="44"/>
      <c r="M429" s="27"/>
      <c r="N429" s="44"/>
      <c r="O429" s="44"/>
      <c r="P429" s="27"/>
      <c r="Q429" s="44"/>
      <c r="R429" s="44"/>
      <c r="S429" s="27"/>
      <c r="T429" s="44"/>
      <c r="U429" s="27"/>
      <c r="V429" s="44"/>
      <c r="W429" s="27"/>
      <c r="X429" s="44"/>
      <c r="Y429" s="27"/>
      <c r="Z429" s="44"/>
      <c r="AA429" s="27"/>
      <c r="AB429" s="44"/>
      <c r="AD429" s="44"/>
      <c r="AE429" s="6"/>
      <c r="AF429" s="44"/>
      <c r="AH429" s="44"/>
      <c r="AI429" s="44"/>
      <c r="AJ429" s="44"/>
    </row>
    <row r="430" spans="4:36">
      <c r="D430" s="44"/>
      <c r="E430" s="44"/>
      <c r="F430" s="27"/>
      <c r="G430" s="44"/>
      <c r="H430" s="44"/>
      <c r="I430" s="44"/>
      <c r="J430" s="27"/>
      <c r="K430" s="44"/>
      <c r="L430" s="44"/>
      <c r="M430" s="27"/>
      <c r="N430" s="44"/>
      <c r="O430" s="44"/>
      <c r="P430" s="27"/>
      <c r="Q430" s="44"/>
      <c r="R430" s="44"/>
      <c r="S430" s="27"/>
      <c r="T430" s="44"/>
      <c r="U430" s="27"/>
      <c r="V430" s="44"/>
      <c r="W430" s="27"/>
      <c r="X430" s="44"/>
      <c r="Y430" s="27"/>
      <c r="Z430" s="44"/>
      <c r="AA430" s="27"/>
      <c r="AB430" s="44"/>
      <c r="AD430" s="44"/>
      <c r="AE430" s="6"/>
      <c r="AF430" s="44"/>
      <c r="AH430" s="44"/>
      <c r="AI430" s="44"/>
      <c r="AJ430" s="44"/>
    </row>
    <row r="431" spans="4:36">
      <c r="D431" s="44"/>
      <c r="E431" s="44"/>
      <c r="F431" s="27"/>
      <c r="G431" s="44"/>
      <c r="H431" s="44"/>
      <c r="I431" s="44"/>
      <c r="J431" s="27"/>
      <c r="K431" s="44"/>
      <c r="L431" s="44"/>
      <c r="M431" s="27"/>
      <c r="N431" s="44"/>
      <c r="O431" s="44"/>
      <c r="P431" s="27"/>
      <c r="Q431" s="44"/>
      <c r="R431" s="44"/>
      <c r="S431" s="27"/>
      <c r="T431" s="44"/>
      <c r="U431" s="27"/>
      <c r="V431" s="44"/>
      <c r="W431" s="27"/>
      <c r="X431" s="44"/>
      <c r="Y431" s="27"/>
      <c r="Z431" s="44"/>
      <c r="AA431" s="27"/>
      <c r="AB431" s="44"/>
      <c r="AD431" s="44"/>
      <c r="AE431" s="6"/>
      <c r="AF431" s="44"/>
      <c r="AH431" s="44"/>
      <c r="AI431" s="44"/>
      <c r="AJ431" s="44"/>
    </row>
    <row r="432" spans="4:36">
      <c r="D432" s="44"/>
      <c r="E432" s="44"/>
      <c r="F432" s="27"/>
      <c r="G432" s="44"/>
      <c r="H432" s="44"/>
      <c r="I432" s="44"/>
      <c r="J432" s="27"/>
      <c r="K432" s="44"/>
      <c r="L432" s="44"/>
      <c r="M432" s="27"/>
      <c r="N432" s="44"/>
      <c r="O432" s="44"/>
      <c r="P432" s="27"/>
      <c r="Q432" s="44"/>
      <c r="R432" s="44"/>
      <c r="S432" s="27"/>
      <c r="T432" s="44"/>
      <c r="U432" s="27"/>
      <c r="V432" s="44"/>
      <c r="W432" s="27"/>
      <c r="X432" s="44"/>
      <c r="Y432" s="27"/>
      <c r="Z432" s="44"/>
      <c r="AA432" s="27"/>
      <c r="AB432" s="44"/>
      <c r="AD432" s="44"/>
      <c r="AE432" s="6"/>
      <c r="AF432" s="44"/>
      <c r="AH432" s="44"/>
      <c r="AI432" s="44"/>
      <c r="AJ432" s="44"/>
    </row>
    <row r="433" spans="4:36">
      <c r="D433" s="44"/>
      <c r="E433" s="44"/>
      <c r="F433" s="27"/>
      <c r="G433" s="44"/>
      <c r="H433" s="44"/>
      <c r="I433" s="44"/>
      <c r="J433" s="27"/>
      <c r="K433" s="44"/>
      <c r="L433" s="44"/>
      <c r="M433" s="27"/>
      <c r="N433" s="44"/>
      <c r="O433" s="44"/>
      <c r="P433" s="27"/>
      <c r="Q433" s="44"/>
      <c r="R433" s="44"/>
      <c r="S433" s="27"/>
      <c r="T433" s="44"/>
      <c r="U433" s="27"/>
      <c r="V433" s="44"/>
      <c r="W433" s="27"/>
      <c r="X433" s="44"/>
      <c r="Y433" s="27"/>
      <c r="Z433" s="44"/>
      <c r="AA433" s="27"/>
      <c r="AB433" s="44"/>
      <c r="AD433" s="44"/>
      <c r="AE433" s="6"/>
      <c r="AF433" s="44"/>
      <c r="AH433" s="44"/>
      <c r="AI433" s="44"/>
      <c r="AJ433" s="44"/>
    </row>
    <row r="434" spans="4:36">
      <c r="D434" s="44"/>
      <c r="E434" s="44"/>
      <c r="F434" s="27"/>
      <c r="G434" s="44"/>
      <c r="H434" s="44"/>
      <c r="I434" s="44"/>
      <c r="J434" s="27"/>
      <c r="K434" s="44"/>
      <c r="L434" s="44"/>
      <c r="M434" s="27"/>
      <c r="N434" s="44"/>
      <c r="O434" s="44"/>
      <c r="P434" s="27"/>
      <c r="Q434" s="44"/>
      <c r="R434" s="44"/>
      <c r="S434" s="27"/>
      <c r="T434" s="44"/>
      <c r="U434" s="27"/>
      <c r="V434" s="44"/>
      <c r="W434" s="27"/>
      <c r="X434" s="44"/>
      <c r="Y434" s="27"/>
      <c r="Z434" s="44"/>
      <c r="AA434" s="27"/>
      <c r="AB434" s="44"/>
      <c r="AD434" s="44"/>
      <c r="AE434" s="6"/>
      <c r="AF434" s="44"/>
      <c r="AH434" s="44"/>
      <c r="AI434" s="44"/>
      <c r="AJ434" s="44"/>
    </row>
    <row r="435" spans="4:36">
      <c r="D435" s="44"/>
      <c r="E435" s="44"/>
      <c r="F435" s="27"/>
      <c r="G435" s="44"/>
      <c r="H435" s="44"/>
      <c r="I435" s="44"/>
      <c r="J435" s="27"/>
      <c r="K435" s="44"/>
      <c r="L435" s="44"/>
      <c r="M435" s="27"/>
      <c r="N435" s="44"/>
      <c r="O435" s="44"/>
      <c r="P435" s="27"/>
      <c r="Q435" s="44"/>
      <c r="R435" s="44"/>
      <c r="S435" s="27"/>
      <c r="T435" s="44"/>
      <c r="U435" s="27"/>
      <c r="V435" s="44"/>
      <c r="W435" s="27"/>
      <c r="X435" s="44"/>
      <c r="Y435" s="27"/>
      <c r="Z435" s="44"/>
      <c r="AA435" s="27"/>
      <c r="AB435" s="44"/>
      <c r="AD435" s="44"/>
      <c r="AE435" s="6"/>
      <c r="AF435" s="44"/>
      <c r="AH435" s="44"/>
      <c r="AI435" s="44"/>
      <c r="AJ435" s="44"/>
    </row>
    <row r="436" spans="4:36">
      <c r="D436" s="44"/>
      <c r="E436" s="44"/>
      <c r="F436" s="27"/>
      <c r="G436" s="44"/>
      <c r="H436" s="44"/>
      <c r="I436" s="44"/>
      <c r="J436" s="27"/>
      <c r="K436" s="44"/>
      <c r="L436" s="44"/>
      <c r="M436" s="27"/>
      <c r="N436" s="44"/>
      <c r="O436" s="44"/>
      <c r="P436" s="27"/>
      <c r="Q436" s="44"/>
      <c r="R436" s="44"/>
      <c r="S436" s="27"/>
      <c r="T436" s="44"/>
      <c r="U436" s="27"/>
      <c r="V436" s="44"/>
      <c r="W436" s="27"/>
      <c r="X436" s="44"/>
      <c r="Y436" s="27"/>
      <c r="Z436" s="44"/>
      <c r="AA436" s="27"/>
      <c r="AB436" s="44"/>
      <c r="AD436" s="44"/>
      <c r="AE436" s="6"/>
      <c r="AF436" s="44"/>
      <c r="AH436" s="44"/>
      <c r="AI436" s="44"/>
      <c r="AJ436" s="44"/>
    </row>
    <row r="437" spans="4:36">
      <c r="D437" s="44"/>
      <c r="E437" s="44"/>
      <c r="F437" s="27"/>
      <c r="G437" s="44"/>
      <c r="H437" s="44"/>
      <c r="I437" s="44"/>
      <c r="J437" s="27"/>
      <c r="K437" s="44"/>
      <c r="L437" s="44"/>
      <c r="M437" s="27"/>
      <c r="N437" s="44"/>
      <c r="O437" s="44"/>
      <c r="P437" s="27"/>
      <c r="Q437" s="44"/>
      <c r="R437" s="44"/>
      <c r="S437" s="27"/>
      <c r="T437" s="44"/>
      <c r="U437" s="27"/>
      <c r="V437" s="44"/>
      <c r="W437" s="27"/>
      <c r="X437" s="44"/>
      <c r="Y437" s="27"/>
      <c r="Z437" s="44"/>
      <c r="AA437" s="27"/>
      <c r="AB437" s="44"/>
      <c r="AD437" s="44"/>
      <c r="AE437" s="6"/>
      <c r="AF437" s="44"/>
      <c r="AH437" s="44"/>
      <c r="AI437" s="44"/>
      <c r="AJ437" s="44"/>
    </row>
    <row r="438" spans="4:36">
      <c r="D438" s="44"/>
      <c r="E438" s="44"/>
      <c r="F438" s="27"/>
      <c r="G438" s="44"/>
      <c r="H438" s="44"/>
      <c r="I438" s="44"/>
      <c r="J438" s="27"/>
      <c r="K438" s="44"/>
      <c r="L438" s="44"/>
      <c r="M438" s="27"/>
      <c r="N438" s="44"/>
      <c r="O438" s="44"/>
      <c r="P438" s="27"/>
      <c r="Q438" s="44"/>
      <c r="R438" s="44"/>
      <c r="S438" s="27"/>
      <c r="T438" s="44"/>
      <c r="U438" s="27"/>
      <c r="V438" s="44"/>
      <c r="W438" s="27"/>
      <c r="X438" s="44"/>
      <c r="Y438" s="27"/>
      <c r="Z438" s="44"/>
      <c r="AA438" s="27"/>
      <c r="AB438" s="44"/>
      <c r="AD438" s="44"/>
      <c r="AE438" s="6"/>
      <c r="AF438" s="44"/>
      <c r="AH438" s="44"/>
      <c r="AI438" s="44"/>
      <c r="AJ438" s="44"/>
    </row>
    <row r="439" spans="4:36">
      <c r="D439" s="44"/>
      <c r="E439" s="44"/>
      <c r="F439" s="27"/>
      <c r="G439" s="44"/>
      <c r="H439" s="44"/>
      <c r="I439" s="44"/>
      <c r="J439" s="27"/>
      <c r="K439" s="44"/>
      <c r="L439" s="44"/>
      <c r="M439" s="27"/>
      <c r="N439" s="44"/>
      <c r="O439" s="44"/>
      <c r="P439" s="27"/>
      <c r="Q439" s="44"/>
      <c r="R439" s="44"/>
      <c r="S439" s="27"/>
      <c r="T439" s="44"/>
      <c r="U439" s="27"/>
      <c r="V439" s="44"/>
      <c r="W439" s="27"/>
      <c r="X439" s="44"/>
      <c r="Y439" s="27"/>
      <c r="Z439" s="44"/>
      <c r="AA439" s="27"/>
      <c r="AB439" s="44"/>
      <c r="AD439" s="44"/>
      <c r="AE439" s="6"/>
      <c r="AF439" s="44"/>
      <c r="AH439" s="44"/>
      <c r="AI439" s="44"/>
      <c r="AJ439" s="44"/>
    </row>
    <row r="440" spans="4:36">
      <c r="D440" s="44"/>
      <c r="E440" s="44"/>
      <c r="F440" s="27"/>
      <c r="G440" s="44"/>
      <c r="H440" s="44"/>
      <c r="I440" s="44"/>
      <c r="J440" s="27"/>
      <c r="K440" s="44"/>
      <c r="L440" s="44"/>
      <c r="M440" s="27"/>
      <c r="N440" s="44"/>
      <c r="O440" s="44"/>
      <c r="P440" s="27"/>
      <c r="Q440" s="44"/>
      <c r="R440" s="44"/>
      <c r="S440" s="27"/>
      <c r="T440" s="44"/>
      <c r="U440" s="27"/>
      <c r="V440" s="44"/>
      <c r="W440" s="27"/>
      <c r="X440" s="44"/>
      <c r="Y440" s="27"/>
      <c r="Z440" s="44"/>
      <c r="AA440" s="27"/>
      <c r="AB440" s="44"/>
      <c r="AD440" s="44"/>
      <c r="AE440" s="6"/>
      <c r="AF440" s="44"/>
      <c r="AH440" s="44"/>
      <c r="AI440" s="44"/>
      <c r="AJ440" s="44"/>
    </row>
    <row r="441" spans="4:36">
      <c r="D441" s="44"/>
      <c r="E441" s="44"/>
      <c r="F441" s="27"/>
      <c r="G441" s="44"/>
      <c r="H441" s="44"/>
      <c r="I441" s="44"/>
      <c r="J441" s="27"/>
      <c r="K441" s="44"/>
      <c r="L441" s="44"/>
      <c r="M441" s="27"/>
      <c r="N441" s="44"/>
      <c r="O441" s="44"/>
      <c r="P441" s="27"/>
      <c r="Q441" s="44"/>
      <c r="R441" s="44"/>
      <c r="S441" s="27"/>
      <c r="T441" s="44"/>
      <c r="U441" s="27"/>
      <c r="V441" s="44"/>
      <c r="W441" s="27"/>
      <c r="X441" s="44"/>
      <c r="Y441" s="27"/>
      <c r="Z441" s="44"/>
      <c r="AA441" s="27"/>
      <c r="AB441" s="44"/>
      <c r="AD441" s="44"/>
      <c r="AE441" s="6"/>
      <c r="AF441" s="44"/>
      <c r="AH441" s="44"/>
      <c r="AI441" s="44"/>
      <c r="AJ441" s="44"/>
    </row>
    <row r="442" spans="4:36">
      <c r="D442" s="44"/>
      <c r="E442" s="44"/>
      <c r="F442" s="27"/>
      <c r="G442" s="44"/>
      <c r="H442" s="44"/>
      <c r="I442" s="44"/>
      <c r="J442" s="27"/>
      <c r="K442" s="44"/>
      <c r="L442" s="44"/>
      <c r="M442" s="27"/>
      <c r="N442" s="44"/>
      <c r="O442" s="44"/>
      <c r="P442" s="27"/>
      <c r="Q442" s="44"/>
      <c r="R442" s="44"/>
      <c r="S442" s="27"/>
      <c r="T442" s="44"/>
      <c r="U442" s="27"/>
      <c r="V442" s="44"/>
      <c r="W442" s="27"/>
      <c r="X442" s="44"/>
      <c r="Y442" s="27"/>
      <c r="Z442" s="44"/>
      <c r="AA442" s="27"/>
      <c r="AB442" s="44"/>
      <c r="AD442" s="44"/>
      <c r="AE442" s="6"/>
      <c r="AF442" s="44"/>
      <c r="AH442" s="44"/>
      <c r="AI442" s="44"/>
      <c r="AJ442" s="44"/>
    </row>
    <row r="443" spans="4:36">
      <c r="D443" s="44"/>
      <c r="E443" s="44"/>
      <c r="F443" s="27"/>
      <c r="G443" s="44"/>
      <c r="H443" s="44"/>
      <c r="I443" s="44"/>
      <c r="J443" s="27"/>
      <c r="K443" s="44"/>
      <c r="L443" s="44"/>
      <c r="M443" s="27"/>
      <c r="N443" s="44"/>
      <c r="O443" s="44"/>
      <c r="P443" s="27"/>
      <c r="Q443" s="44"/>
      <c r="R443" s="44"/>
      <c r="S443" s="27"/>
      <c r="T443" s="44"/>
      <c r="U443" s="27"/>
      <c r="V443" s="44"/>
      <c r="W443" s="27"/>
      <c r="X443" s="44"/>
      <c r="Y443" s="27"/>
      <c r="Z443" s="44"/>
      <c r="AA443" s="27"/>
      <c r="AB443" s="44"/>
      <c r="AD443" s="44"/>
      <c r="AE443" s="6"/>
      <c r="AF443" s="44"/>
      <c r="AH443" s="44"/>
      <c r="AI443" s="44"/>
      <c r="AJ443" s="44"/>
    </row>
    <row r="444" spans="4:36">
      <c r="D444" s="44"/>
      <c r="E444" s="44"/>
      <c r="F444" s="27"/>
      <c r="G444" s="44"/>
      <c r="H444" s="44"/>
      <c r="I444" s="44"/>
      <c r="J444" s="27"/>
      <c r="K444" s="44"/>
      <c r="L444" s="44"/>
      <c r="M444" s="27"/>
      <c r="N444" s="44"/>
      <c r="O444" s="44"/>
      <c r="P444" s="27"/>
      <c r="Q444" s="44"/>
      <c r="R444" s="44"/>
      <c r="S444" s="27"/>
      <c r="T444" s="44"/>
      <c r="U444" s="27"/>
      <c r="V444" s="44"/>
      <c r="W444" s="27"/>
      <c r="X444" s="44"/>
      <c r="Y444" s="27"/>
      <c r="Z444" s="44"/>
      <c r="AA444" s="27"/>
      <c r="AB444" s="44"/>
      <c r="AD444" s="44"/>
      <c r="AE444" s="6"/>
      <c r="AF444" s="44"/>
      <c r="AH444" s="44"/>
      <c r="AI444" s="44"/>
      <c r="AJ444" s="44"/>
    </row>
    <row r="445" spans="4:36">
      <c r="D445" s="44"/>
      <c r="E445" s="44"/>
      <c r="F445" s="27"/>
      <c r="G445" s="44"/>
      <c r="H445" s="44"/>
      <c r="I445" s="44"/>
      <c r="J445" s="27"/>
      <c r="K445" s="44"/>
      <c r="L445" s="44"/>
      <c r="M445" s="27"/>
      <c r="N445" s="44"/>
      <c r="O445" s="44"/>
      <c r="P445" s="27"/>
      <c r="Q445" s="44"/>
      <c r="R445" s="44"/>
      <c r="S445" s="27"/>
      <c r="T445" s="44"/>
      <c r="U445" s="27"/>
      <c r="V445" s="44"/>
      <c r="W445" s="27"/>
      <c r="X445" s="44"/>
      <c r="Y445" s="27"/>
      <c r="Z445" s="44"/>
      <c r="AA445" s="27"/>
      <c r="AB445" s="44"/>
      <c r="AD445" s="44"/>
      <c r="AE445" s="6"/>
      <c r="AF445" s="44"/>
      <c r="AH445" s="44"/>
      <c r="AI445" s="44"/>
      <c r="AJ445" s="44"/>
    </row>
    <row r="446" spans="4:36">
      <c r="D446" s="44"/>
      <c r="E446" s="44"/>
      <c r="F446" s="27"/>
      <c r="G446" s="44"/>
      <c r="H446" s="44"/>
      <c r="I446" s="44"/>
      <c r="J446" s="27"/>
      <c r="K446" s="44"/>
      <c r="L446" s="44"/>
      <c r="M446" s="27"/>
      <c r="N446" s="44"/>
      <c r="O446" s="44"/>
      <c r="P446" s="27"/>
      <c r="Q446" s="44"/>
      <c r="R446" s="44"/>
      <c r="S446" s="27"/>
      <c r="T446" s="44"/>
      <c r="U446" s="27"/>
      <c r="V446" s="44"/>
      <c r="W446" s="27"/>
      <c r="X446" s="44"/>
      <c r="Y446" s="27"/>
      <c r="Z446" s="44"/>
      <c r="AA446" s="27"/>
      <c r="AB446" s="44"/>
      <c r="AD446" s="44"/>
      <c r="AE446" s="6"/>
      <c r="AF446" s="44"/>
      <c r="AH446" s="44"/>
      <c r="AI446" s="44"/>
      <c r="AJ446" s="44"/>
    </row>
    <row r="447" spans="4:36">
      <c r="D447" s="44"/>
      <c r="E447" s="44"/>
      <c r="F447" s="27"/>
      <c r="G447" s="44"/>
      <c r="H447" s="44"/>
      <c r="I447" s="44"/>
      <c r="J447" s="27"/>
      <c r="K447" s="44"/>
      <c r="L447" s="44"/>
      <c r="M447" s="27"/>
      <c r="N447" s="44"/>
      <c r="O447" s="44"/>
      <c r="P447" s="27"/>
      <c r="Q447" s="44"/>
      <c r="R447" s="44"/>
      <c r="S447" s="27"/>
      <c r="T447" s="44"/>
      <c r="U447" s="27"/>
      <c r="V447" s="44"/>
      <c r="W447" s="27"/>
      <c r="X447" s="44"/>
      <c r="Y447" s="27"/>
      <c r="Z447" s="44"/>
      <c r="AA447" s="27"/>
      <c r="AB447" s="44"/>
      <c r="AD447" s="44"/>
      <c r="AE447" s="6"/>
      <c r="AF447" s="44"/>
      <c r="AH447" s="44"/>
      <c r="AI447" s="44"/>
      <c r="AJ447" s="44"/>
    </row>
    <row r="448" spans="4:36">
      <c r="D448" s="44"/>
      <c r="E448" s="44"/>
      <c r="F448" s="27"/>
      <c r="G448" s="44"/>
      <c r="H448" s="44"/>
      <c r="I448" s="44"/>
      <c r="J448" s="27"/>
      <c r="K448" s="44"/>
      <c r="L448" s="44"/>
      <c r="M448" s="27"/>
      <c r="N448" s="44"/>
      <c r="O448" s="44"/>
      <c r="P448" s="27"/>
      <c r="Q448" s="44"/>
      <c r="R448" s="44"/>
      <c r="S448" s="27"/>
      <c r="T448" s="44"/>
      <c r="U448" s="27"/>
      <c r="V448" s="44"/>
      <c r="W448" s="27"/>
      <c r="X448" s="44"/>
      <c r="Y448" s="27"/>
      <c r="Z448" s="44"/>
      <c r="AA448" s="27"/>
      <c r="AB448" s="44"/>
      <c r="AD448" s="44"/>
      <c r="AE448" s="6"/>
      <c r="AF448" s="44"/>
      <c r="AH448" s="44"/>
      <c r="AI448" s="44"/>
      <c r="AJ448" s="44"/>
    </row>
    <row r="449" spans="4:36">
      <c r="D449" s="44"/>
      <c r="E449" s="44"/>
      <c r="F449" s="27"/>
      <c r="G449" s="44"/>
      <c r="H449" s="44"/>
      <c r="I449" s="44"/>
      <c r="J449" s="27"/>
      <c r="K449" s="44"/>
      <c r="L449" s="44"/>
      <c r="M449" s="27"/>
      <c r="N449" s="44"/>
      <c r="O449" s="44"/>
      <c r="P449" s="27"/>
      <c r="Q449" s="44"/>
      <c r="R449" s="44"/>
      <c r="S449" s="27"/>
      <c r="T449" s="44"/>
      <c r="U449" s="27"/>
      <c r="V449" s="44"/>
      <c r="W449" s="27"/>
      <c r="X449" s="44"/>
      <c r="Y449" s="27"/>
      <c r="Z449" s="44"/>
      <c r="AA449" s="27"/>
      <c r="AB449" s="44"/>
      <c r="AD449" s="44"/>
      <c r="AE449" s="6"/>
      <c r="AF449" s="44"/>
      <c r="AH449" s="44"/>
      <c r="AI449" s="44"/>
      <c r="AJ449" s="44"/>
    </row>
    <row r="450" spans="4:36">
      <c r="D450" s="44"/>
      <c r="E450" s="44"/>
      <c r="F450" s="27"/>
      <c r="G450" s="44"/>
      <c r="H450" s="44"/>
      <c r="I450" s="44"/>
      <c r="J450" s="27"/>
      <c r="K450" s="44"/>
      <c r="L450" s="44"/>
      <c r="M450" s="27"/>
      <c r="N450" s="44"/>
      <c r="O450" s="44"/>
      <c r="P450" s="27"/>
      <c r="Q450" s="44"/>
      <c r="R450" s="44"/>
      <c r="S450" s="27"/>
      <c r="T450" s="44"/>
      <c r="U450" s="27"/>
      <c r="V450" s="44"/>
      <c r="W450" s="27"/>
      <c r="X450" s="44"/>
      <c r="Y450" s="27"/>
      <c r="Z450" s="44"/>
      <c r="AA450" s="27"/>
      <c r="AB450" s="44"/>
      <c r="AD450" s="44"/>
      <c r="AE450" s="6"/>
      <c r="AF450" s="44"/>
      <c r="AH450" s="44"/>
      <c r="AI450" s="44"/>
      <c r="AJ450" s="44"/>
    </row>
    <row r="451" spans="4:36">
      <c r="D451" s="44"/>
      <c r="E451" s="44"/>
      <c r="F451" s="27"/>
      <c r="G451" s="44"/>
      <c r="H451" s="44"/>
      <c r="I451" s="44"/>
      <c r="J451" s="27"/>
      <c r="K451" s="44"/>
      <c r="L451" s="44"/>
      <c r="M451" s="27"/>
      <c r="N451" s="44"/>
      <c r="O451" s="44"/>
      <c r="P451" s="27"/>
      <c r="Q451" s="44"/>
      <c r="R451" s="44"/>
      <c r="S451" s="27"/>
      <c r="T451" s="44"/>
      <c r="U451" s="27"/>
      <c r="V451" s="44"/>
      <c r="W451" s="27"/>
      <c r="X451" s="44"/>
      <c r="Y451" s="27"/>
      <c r="Z451" s="44"/>
      <c r="AA451" s="27"/>
      <c r="AB451" s="44"/>
      <c r="AD451" s="44"/>
      <c r="AE451" s="6"/>
      <c r="AF451" s="44"/>
      <c r="AH451" s="44"/>
      <c r="AI451" s="44"/>
      <c r="AJ451" s="44"/>
    </row>
    <row r="452" spans="4:36">
      <c r="D452" s="44"/>
      <c r="E452" s="44"/>
      <c r="F452" s="27"/>
      <c r="G452" s="44"/>
      <c r="H452" s="44"/>
      <c r="I452" s="44"/>
      <c r="J452" s="27"/>
      <c r="K452" s="44"/>
      <c r="L452" s="44"/>
      <c r="M452" s="27"/>
      <c r="N452" s="44"/>
      <c r="O452" s="44"/>
      <c r="P452" s="27"/>
      <c r="Q452" s="44"/>
      <c r="R452" s="44"/>
      <c r="S452" s="27"/>
      <c r="T452" s="44"/>
      <c r="U452" s="27"/>
      <c r="V452" s="44"/>
      <c r="W452" s="27"/>
      <c r="X452" s="44"/>
      <c r="Y452" s="27"/>
      <c r="Z452" s="44"/>
      <c r="AA452" s="27"/>
      <c r="AB452" s="44"/>
      <c r="AD452" s="44"/>
      <c r="AE452" s="6"/>
      <c r="AF452" s="44"/>
      <c r="AH452" s="44"/>
      <c r="AI452" s="44"/>
      <c r="AJ452" s="44"/>
    </row>
    <row r="453" spans="4:36">
      <c r="D453" s="44"/>
      <c r="E453" s="44"/>
      <c r="F453" s="27"/>
      <c r="G453" s="44"/>
      <c r="H453" s="44"/>
      <c r="I453" s="44"/>
      <c r="J453" s="27"/>
      <c r="K453" s="44"/>
      <c r="L453" s="44"/>
      <c r="M453" s="27"/>
      <c r="N453" s="44"/>
      <c r="O453" s="44"/>
      <c r="P453" s="27"/>
      <c r="Q453" s="44"/>
      <c r="R453" s="44"/>
      <c r="S453" s="27"/>
      <c r="T453" s="44"/>
      <c r="U453" s="27"/>
      <c r="V453" s="44"/>
      <c r="W453" s="27"/>
      <c r="X453" s="44"/>
      <c r="Y453" s="27"/>
      <c r="Z453" s="44"/>
      <c r="AA453" s="27"/>
      <c r="AB453" s="44"/>
      <c r="AD453" s="44"/>
      <c r="AE453" s="6"/>
      <c r="AF453" s="44"/>
      <c r="AH453" s="44"/>
      <c r="AI453" s="44"/>
      <c r="AJ453" s="44"/>
    </row>
    <row r="454" spans="4:36">
      <c r="D454" s="44"/>
      <c r="E454" s="44"/>
      <c r="F454" s="27"/>
      <c r="G454" s="44"/>
      <c r="H454" s="44"/>
      <c r="I454" s="44"/>
      <c r="J454" s="27"/>
      <c r="K454" s="44"/>
      <c r="L454" s="44"/>
      <c r="M454" s="27"/>
      <c r="N454" s="44"/>
      <c r="O454" s="44"/>
      <c r="P454" s="27"/>
      <c r="Q454" s="44"/>
      <c r="R454" s="44"/>
      <c r="S454" s="27"/>
      <c r="T454" s="44"/>
      <c r="U454" s="27"/>
      <c r="V454" s="44"/>
      <c r="W454" s="27"/>
      <c r="X454" s="44"/>
      <c r="Y454" s="27"/>
      <c r="Z454" s="44"/>
      <c r="AA454" s="27"/>
      <c r="AB454" s="44"/>
      <c r="AD454" s="44"/>
      <c r="AE454" s="6"/>
      <c r="AF454" s="44"/>
      <c r="AH454" s="44"/>
      <c r="AI454" s="44"/>
      <c r="AJ454" s="44"/>
    </row>
    <row r="455" spans="4:36">
      <c r="D455" s="44"/>
      <c r="E455" s="44"/>
      <c r="F455" s="27"/>
      <c r="G455" s="44"/>
      <c r="H455" s="44"/>
      <c r="I455" s="44"/>
      <c r="J455" s="27"/>
      <c r="K455" s="44"/>
      <c r="L455" s="44"/>
      <c r="M455" s="27"/>
      <c r="N455" s="44"/>
      <c r="O455" s="44"/>
      <c r="P455" s="27"/>
      <c r="Q455" s="44"/>
      <c r="R455" s="44"/>
      <c r="S455" s="27"/>
      <c r="T455" s="44"/>
      <c r="U455" s="27"/>
      <c r="V455" s="44"/>
      <c r="W455" s="27"/>
      <c r="X455" s="44"/>
      <c r="Y455" s="27"/>
      <c r="Z455" s="44"/>
      <c r="AA455" s="27"/>
      <c r="AB455" s="44"/>
      <c r="AD455" s="44"/>
      <c r="AE455" s="6"/>
      <c r="AF455" s="44"/>
      <c r="AH455" s="44"/>
      <c r="AI455" s="44"/>
      <c r="AJ455" s="44"/>
    </row>
    <row r="456" spans="4:36">
      <c r="D456" s="44"/>
      <c r="E456" s="44"/>
      <c r="F456" s="27"/>
      <c r="G456" s="44"/>
      <c r="H456" s="44"/>
      <c r="I456" s="44"/>
      <c r="J456" s="27"/>
      <c r="K456" s="44"/>
      <c r="L456" s="44"/>
      <c r="M456" s="27"/>
      <c r="N456" s="44"/>
      <c r="O456" s="44"/>
      <c r="P456" s="27"/>
      <c r="Q456" s="44"/>
      <c r="R456" s="44"/>
      <c r="S456" s="27"/>
      <c r="T456" s="44"/>
      <c r="U456" s="27"/>
      <c r="V456" s="44"/>
      <c r="W456" s="27"/>
      <c r="X456" s="44"/>
      <c r="Y456" s="27"/>
      <c r="Z456" s="44"/>
      <c r="AA456" s="27"/>
      <c r="AB456" s="44"/>
      <c r="AD456" s="44"/>
      <c r="AE456" s="6"/>
      <c r="AF456" s="44"/>
      <c r="AH456" s="44"/>
      <c r="AI456" s="44"/>
      <c r="AJ456" s="44"/>
    </row>
    <row r="457" spans="4:36">
      <c r="D457" s="44"/>
      <c r="E457" s="44"/>
      <c r="F457" s="27"/>
      <c r="G457" s="44"/>
      <c r="H457" s="44"/>
      <c r="I457" s="44"/>
      <c r="J457" s="27"/>
      <c r="K457" s="44"/>
      <c r="L457" s="44"/>
      <c r="M457" s="27"/>
      <c r="N457" s="44"/>
      <c r="O457" s="44"/>
      <c r="P457" s="27"/>
      <c r="Q457" s="44"/>
      <c r="R457" s="44"/>
      <c r="S457" s="27"/>
      <c r="T457" s="44"/>
      <c r="U457" s="27"/>
      <c r="V457" s="44"/>
      <c r="W457" s="27"/>
      <c r="X457" s="44"/>
      <c r="Y457" s="27"/>
      <c r="Z457" s="44"/>
      <c r="AA457" s="27"/>
      <c r="AB457" s="44"/>
      <c r="AD457" s="44"/>
      <c r="AE457" s="6"/>
      <c r="AF457" s="44"/>
      <c r="AH457" s="44"/>
      <c r="AI457" s="44"/>
      <c r="AJ457" s="44"/>
    </row>
    <row r="458" spans="4:36">
      <c r="D458" s="44"/>
      <c r="E458" s="44"/>
      <c r="F458" s="27"/>
      <c r="G458" s="44"/>
      <c r="H458" s="44"/>
      <c r="I458" s="44"/>
      <c r="J458" s="27"/>
      <c r="K458" s="44"/>
      <c r="L458" s="44"/>
      <c r="M458" s="27"/>
      <c r="N458" s="44"/>
      <c r="O458" s="44"/>
      <c r="P458" s="27"/>
      <c r="Q458" s="44"/>
      <c r="R458" s="44"/>
      <c r="S458" s="27"/>
      <c r="T458" s="44"/>
      <c r="U458" s="27"/>
      <c r="V458" s="44"/>
      <c r="W458" s="27"/>
      <c r="X458" s="44"/>
      <c r="Y458" s="27"/>
      <c r="Z458" s="44"/>
      <c r="AA458" s="27"/>
      <c r="AB458" s="44"/>
      <c r="AD458" s="44"/>
      <c r="AE458" s="6"/>
      <c r="AF458" s="44"/>
      <c r="AH458" s="44"/>
      <c r="AI458" s="44"/>
      <c r="AJ458" s="44"/>
    </row>
    <row r="459" spans="4:36">
      <c r="D459" s="44"/>
      <c r="E459" s="44"/>
      <c r="F459" s="27"/>
      <c r="G459" s="44"/>
      <c r="H459" s="44"/>
      <c r="I459" s="44"/>
      <c r="J459" s="27"/>
      <c r="K459" s="44"/>
      <c r="L459" s="44"/>
      <c r="M459" s="27"/>
      <c r="N459" s="44"/>
      <c r="O459" s="44"/>
      <c r="P459" s="27"/>
      <c r="Q459" s="44"/>
      <c r="R459" s="44"/>
      <c r="S459" s="27"/>
      <c r="T459" s="44"/>
      <c r="U459" s="27"/>
      <c r="V459" s="44"/>
      <c r="W459" s="27"/>
      <c r="X459" s="44"/>
      <c r="Y459" s="27"/>
      <c r="Z459" s="44"/>
      <c r="AA459" s="27"/>
      <c r="AB459" s="44"/>
      <c r="AD459" s="44"/>
      <c r="AE459" s="6"/>
      <c r="AF459" s="44"/>
      <c r="AH459" s="44"/>
      <c r="AI459" s="44"/>
      <c r="AJ459" s="44"/>
    </row>
    <row r="460" spans="4:36">
      <c r="D460" s="44"/>
      <c r="E460" s="44"/>
      <c r="F460" s="27"/>
      <c r="G460" s="44"/>
      <c r="H460" s="44"/>
      <c r="I460" s="44"/>
      <c r="J460" s="27"/>
      <c r="K460" s="44"/>
      <c r="L460" s="44"/>
      <c r="M460" s="27"/>
      <c r="N460" s="44"/>
      <c r="O460" s="44"/>
      <c r="P460" s="27"/>
      <c r="Q460" s="44"/>
      <c r="R460" s="44"/>
      <c r="S460" s="27"/>
      <c r="T460" s="44"/>
      <c r="U460" s="27"/>
      <c r="V460" s="44"/>
      <c r="W460" s="27"/>
      <c r="X460" s="44"/>
      <c r="Y460" s="27"/>
      <c r="Z460" s="44"/>
      <c r="AA460" s="27"/>
      <c r="AB460" s="44"/>
      <c r="AD460" s="44"/>
      <c r="AE460" s="6"/>
      <c r="AF460" s="44"/>
      <c r="AH460" s="44"/>
      <c r="AI460" s="44"/>
      <c r="AJ460" s="44"/>
    </row>
    <row r="461" spans="4:36">
      <c r="D461" s="44"/>
      <c r="E461" s="44"/>
      <c r="F461" s="27"/>
      <c r="G461" s="44"/>
      <c r="H461" s="44"/>
      <c r="I461" s="44"/>
      <c r="J461" s="27"/>
      <c r="K461" s="44"/>
      <c r="L461" s="44"/>
      <c r="M461" s="27"/>
      <c r="N461" s="44"/>
      <c r="O461" s="44"/>
      <c r="P461" s="27"/>
      <c r="Q461" s="44"/>
      <c r="R461" s="44"/>
      <c r="S461" s="27"/>
      <c r="T461" s="44"/>
      <c r="U461" s="27"/>
      <c r="V461" s="44"/>
      <c r="W461" s="27"/>
      <c r="X461" s="44"/>
      <c r="Y461" s="27"/>
      <c r="Z461" s="44"/>
      <c r="AA461" s="27"/>
      <c r="AB461" s="44"/>
      <c r="AD461" s="44"/>
      <c r="AE461" s="6"/>
      <c r="AF461" s="44"/>
      <c r="AH461" s="44"/>
      <c r="AI461" s="44"/>
      <c r="AJ461" s="44"/>
    </row>
    <row r="462" spans="4:36">
      <c r="D462" s="44"/>
      <c r="E462" s="44"/>
      <c r="F462" s="27"/>
      <c r="G462" s="44"/>
      <c r="H462" s="44"/>
      <c r="I462" s="44"/>
      <c r="J462" s="27"/>
      <c r="K462" s="44"/>
      <c r="L462" s="44"/>
      <c r="M462" s="27"/>
      <c r="N462" s="44"/>
      <c r="O462" s="44"/>
      <c r="P462" s="27"/>
      <c r="Q462" s="44"/>
      <c r="R462" s="44"/>
      <c r="S462" s="27"/>
      <c r="T462" s="44"/>
      <c r="U462" s="27"/>
      <c r="V462" s="44"/>
      <c r="W462" s="27"/>
      <c r="X462" s="44"/>
      <c r="Y462" s="27"/>
      <c r="Z462" s="44"/>
      <c r="AA462" s="27"/>
      <c r="AB462" s="44"/>
      <c r="AD462" s="44"/>
      <c r="AE462" s="6"/>
      <c r="AF462" s="44"/>
      <c r="AH462" s="44"/>
      <c r="AI462" s="44"/>
      <c r="AJ462" s="44"/>
    </row>
    <row r="463" spans="4:36">
      <c r="D463" s="44"/>
      <c r="E463" s="44"/>
      <c r="F463" s="27"/>
      <c r="G463" s="44"/>
      <c r="H463" s="44"/>
      <c r="I463" s="44"/>
      <c r="J463" s="27"/>
      <c r="K463" s="44"/>
      <c r="L463" s="44"/>
      <c r="M463" s="27"/>
      <c r="N463" s="44"/>
      <c r="O463" s="44"/>
      <c r="P463" s="27"/>
      <c r="Q463" s="44"/>
      <c r="R463" s="44"/>
      <c r="S463" s="27"/>
      <c r="T463" s="44"/>
      <c r="U463" s="27"/>
      <c r="V463" s="44"/>
      <c r="W463" s="27"/>
      <c r="X463" s="44"/>
      <c r="Y463" s="27"/>
      <c r="Z463" s="44"/>
      <c r="AA463" s="27"/>
      <c r="AB463" s="44"/>
      <c r="AD463" s="44"/>
      <c r="AE463" s="6"/>
      <c r="AF463" s="44"/>
      <c r="AH463" s="44"/>
      <c r="AI463" s="44"/>
      <c r="AJ463" s="44"/>
    </row>
    <row r="464" spans="4:36">
      <c r="D464" s="44"/>
      <c r="E464" s="44"/>
      <c r="F464" s="27"/>
      <c r="G464" s="44"/>
      <c r="H464" s="44"/>
      <c r="I464" s="44"/>
      <c r="J464" s="27"/>
      <c r="K464" s="44"/>
      <c r="L464" s="44"/>
      <c r="M464" s="27"/>
      <c r="N464" s="44"/>
      <c r="O464" s="44"/>
      <c r="P464" s="27"/>
      <c r="Q464" s="44"/>
      <c r="R464" s="44"/>
      <c r="S464" s="27"/>
      <c r="T464" s="44"/>
      <c r="U464" s="27"/>
      <c r="V464" s="44"/>
      <c r="W464" s="27"/>
      <c r="X464" s="44"/>
      <c r="Y464" s="27"/>
      <c r="Z464" s="44"/>
      <c r="AA464" s="27"/>
      <c r="AB464" s="44"/>
      <c r="AD464" s="44"/>
      <c r="AE464" s="6"/>
      <c r="AF464" s="44"/>
      <c r="AH464" s="44"/>
      <c r="AI464" s="44"/>
      <c r="AJ464" s="44"/>
    </row>
    <row r="465" spans="4:36">
      <c r="D465" s="44"/>
      <c r="E465" s="44"/>
      <c r="F465" s="27"/>
      <c r="G465" s="44"/>
      <c r="H465" s="44"/>
      <c r="I465" s="44"/>
      <c r="J465" s="27"/>
      <c r="K465" s="44"/>
      <c r="L465" s="44"/>
      <c r="M465" s="27"/>
      <c r="N465" s="44"/>
      <c r="O465" s="44"/>
      <c r="P465" s="27"/>
      <c r="Q465" s="44"/>
      <c r="R465" s="44"/>
      <c r="S465" s="27"/>
      <c r="T465" s="44"/>
      <c r="U465" s="27"/>
      <c r="V465" s="44"/>
      <c r="W465" s="27"/>
      <c r="X465" s="44"/>
      <c r="Y465" s="27"/>
      <c r="Z465" s="44"/>
      <c r="AA465" s="27"/>
      <c r="AB465" s="44"/>
      <c r="AD465" s="44"/>
      <c r="AE465" s="6"/>
      <c r="AF465" s="44"/>
      <c r="AH465" s="44"/>
      <c r="AI465" s="44"/>
      <c r="AJ465" s="44"/>
    </row>
    <row r="466" spans="4:36">
      <c r="D466" s="44"/>
      <c r="E466" s="44"/>
      <c r="F466" s="27"/>
      <c r="G466" s="44"/>
      <c r="H466" s="44"/>
      <c r="I466" s="44"/>
      <c r="J466" s="27"/>
      <c r="K466" s="44"/>
      <c r="L466" s="44"/>
      <c r="M466" s="27"/>
      <c r="N466" s="44"/>
      <c r="O466" s="44"/>
      <c r="P466" s="27"/>
      <c r="Q466" s="44"/>
      <c r="R466" s="44"/>
      <c r="S466" s="27"/>
      <c r="T466" s="44"/>
      <c r="U466" s="27"/>
      <c r="V466" s="44"/>
      <c r="W466" s="27"/>
      <c r="X466" s="44"/>
      <c r="Y466" s="27"/>
      <c r="Z466" s="44"/>
      <c r="AA466" s="27"/>
      <c r="AB466" s="44"/>
      <c r="AD466" s="44"/>
      <c r="AE466" s="6"/>
      <c r="AF466" s="44"/>
      <c r="AH466" s="44"/>
      <c r="AI466" s="44"/>
      <c r="AJ466" s="44"/>
    </row>
    <row r="467" spans="4:36">
      <c r="D467" s="44"/>
      <c r="E467" s="44"/>
      <c r="F467" s="27"/>
      <c r="G467" s="44"/>
      <c r="H467" s="44"/>
      <c r="I467" s="44"/>
      <c r="J467" s="27"/>
      <c r="K467" s="44"/>
      <c r="L467" s="44"/>
      <c r="M467" s="27"/>
      <c r="N467" s="44"/>
      <c r="O467" s="44"/>
      <c r="P467" s="27"/>
      <c r="Q467" s="44"/>
      <c r="R467" s="44"/>
      <c r="S467" s="27"/>
      <c r="T467" s="44"/>
      <c r="U467" s="27"/>
      <c r="V467" s="44"/>
      <c r="W467" s="27"/>
      <c r="X467" s="44"/>
      <c r="Y467" s="27"/>
      <c r="Z467" s="44"/>
      <c r="AA467" s="27"/>
      <c r="AB467" s="44"/>
      <c r="AD467" s="44"/>
      <c r="AE467" s="6"/>
      <c r="AF467" s="44"/>
      <c r="AH467" s="44"/>
      <c r="AI467" s="44"/>
      <c r="AJ467" s="44"/>
    </row>
    <row r="468" spans="4:36">
      <c r="D468" s="44"/>
      <c r="E468" s="44"/>
      <c r="F468" s="27"/>
      <c r="G468" s="44"/>
      <c r="H468" s="44"/>
      <c r="I468" s="44"/>
      <c r="J468" s="27"/>
      <c r="K468" s="44"/>
      <c r="L468" s="44"/>
      <c r="M468" s="27"/>
      <c r="N468" s="44"/>
      <c r="O468" s="44"/>
      <c r="P468" s="27"/>
      <c r="Q468" s="44"/>
      <c r="R468" s="44"/>
      <c r="S468" s="27"/>
      <c r="T468" s="44"/>
      <c r="U468" s="27"/>
      <c r="V468" s="44"/>
      <c r="W468" s="27"/>
      <c r="X468" s="44"/>
      <c r="Y468" s="27"/>
      <c r="Z468" s="44"/>
      <c r="AA468" s="27"/>
      <c r="AB468" s="44"/>
      <c r="AD468" s="44"/>
      <c r="AE468" s="6"/>
      <c r="AF468" s="44"/>
      <c r="AH468" s="44"/>
      <c r="AI468" s="44"/>
      <c r="AJ468" s="44"/>
    </row>
    <row r="469" spans="4:36">
      <c r="D469" s="44"/>
      <c r="E469" s="44"/>
      <c r="F469" s="27"/>
      <c r="G469" s="44"/>
      <c r="H469" s="44"/>
      <c r="I469" s="44"/>
      <c r="J469" s="27"/>
      <c r="K469" s="44"/>
      <c r="L469" s="44"/>
      <c r="M469" s="27"/>
      <c r="N469" s="44"/>
      <c r="O469" s="44"/>
      <c r="P469" s="27"/>
      <c r="Q469" s="44"/>
      <c r="R469" s="44"/>
      <c r="S469" s="27"/>
      <c r="T469" s="44"/>
      <c r="U469" s="27"/>
      <c r="V469" s="44"/>
      <c r="W469" s="27"/>
      <c r="X469" s="44"/>
      <c r="Y469" s="27"/>
      <c r="Z469" s="44"/>
      <c r="AA469" s="27"/>
      <c r="AB469" s="44"/>
      <c r="AD469" s="44"/>
      <c r="AE469" s="6"/>
      <c r="AF469" s="44"/>
      <c r="AH469" s="44"/>
      <c r="AI469" s="44"/>
      <c r="AJ469" s="44"/>
    </row>
    <row r="470" spans="4:36">
      <c r="D470" s="44"/>
      <c r="E470" s="44"/>
      <c r="F470" s="27"/>
      <c r="G470" s="44"/>
      <c r="H470" s="44"/>
      <c r="I470" s="44"/>
      <c r="J470" s="27"/>
      <c r="K470" s="44"/>
      <c r="L470" s="44"/>
      <c r="M470" s="27"/>
      <c r="N470" s="44"/>
      <c r="O470" s="44"/>
      <c r="P470" s="27"/>
      <c r="Q470" s="44"/>
      <c r="R470" s="44"/>
      <c r="S470" s="27"/>
      <c r="T470" s="44"/>
      <c r="U470" s="27"/>
      <c r="V470" s="44"/>
      <c r="W470" s="27"/>
      <c r="X470" s="44"/>
      <c r="Y470" s="27"/>
      <c r="Z470" s="44"/>
      <c r="AA470" s="27"/>
      <c r="AB470" s="44"/>
      <c r="AD470" s="44"/>
      <c r="AE470" s="6"/>
      <c r="AF470" s="44"/>
      <c r="AH470" s="44"/>
      <c r="AI470" s="44"/>
      <c r="AJ470" s="44"/>
    </row>
    <row r="471" spans="4:36">
      <c r="D471" s="44"/>
      <c r="E471" s="44"/>
      <c r="F471" s="27"/>
      <c r="G471" s="44"/>
      <c r="H471" s="44"/>
      <c r="I471" s="44"/>
      <c r="J471" s="27"/>
      <c r="K471" s="44"/>
      <c r="L471" s="44"/>
      <c r="M471" s="27"/>
      <c r="N471" s="44"/>
      <c r="O471" s="44"/>
      <c r="P471" s="27"/>
      <c r="Q471" s="44"/>
      <c r="R471" s="44"/>
      <c r="S471" s="27"/>
      <c r="T471" s="44"/>
      <c r="U471" s="27"/>
      <c r="V471" s="44"/>
      <c r="W471" s="27"/>
      <c r="X471" s="44"/>
      <c r="Y471" s="27"/>
      <c r="Z471" s="44"/>
      <c r="AA471" s="27"/>
      <c r="AB471" s="44"/>
      <c r="AD471" s="44"/>
      <c r="AE471" s="6"/>
      <c r="AF471" s="44"/>
      <c r="AH471" s="44"/>
      <c r="AI471" s="44"/>
      <c r="AJ471" s="44"/>
    </row>
    <row r="472" spans="4:36">
      <c r="D472" s="44"/>
      <c r="E472" s="44"/>
      <c r="F472" s="27"/>
      <c r="G472" s="44"/>
      <c r="H472" s="44"/>
      <c r="I472" s="44"/>
      <c r="J472" s="27"/>
      <c r="K472" s="44"/>
      <c r="L472" s="44"/>
      <c r="M472" s="27"/>
      <c r="N472" s="44"/>
      <c r="O472" s="44"/>
      <c r="P472" s="27"/>
      <c r="Q472" s="44"/>
      <c r="R472" s="44"/>
      <c r="S472" s="27"/>
      <c r="T472" s="44"/>
      <c r="U472" s="27"/>
      <c r="V472" s="44"/>
      <c r="W472" s="27"/>
      <c r="X472" s="44"/>
      <c r="Y472" s="27"/>
      <c r="Z472" s="44"/>
      <c r="AA472" s="27"/>
      <c r="AB472" s="44"/>
      <c r="AD472" s="44"/>
      <c r="AE472" s="6"/>
      <c r="AF472" s="44"/>
      <c r="AH472" s="44"/>
      <c r="AI472" s="44"/>
      <c r="AJ472" s="44"/>
    </row>
    <row r="473" spans="4:36">
      <c r="D473" s="44"/>
      <c r="E473" s="44"/>
      <c r="F473" s="27"/>
      <c r="G473" s="44"/>
      <c r="H473" s="44"/>
      <c r="I473" s="44"/>
      <c r="J473" s="27"/>
      <c r="K473" s="44"/>
      <c r="L473" s="44"/>
      <c r="M473" s="27"/>
      <c r="N473" s="44"/>
      <c r="O473" s="44"/>
      <c r="P473" s="27"/>
      <c r="Q473" s="44"/>
      <c r="R473" s="44"/>
      <c r="S473" s="27"/>
      <c r="T473" s="44"/>
      <c r="U473" s="27"/>
      <c r="V473" s="44"/>
      <c r="W473" s="27"/>
      <c r="X473" s="44"/>
      <c r="Y473" s="27"/>
      <c r="Z473" s="44"/>
      <c r="AA473" s="27"/>
      <c r="AB473" s="44"/>
      <c r="AD473" s="44"/>
      <c r="AE473" s="6"/>
      <c r="AF473" s="44"/>
      <c r="AH473" s="44"/>
      <c r="AI473" s="44"/>
      <c r="AJ473" s="44"/>
    </row>
    <row r="474" spans="4:36">
      <c r="D474" s="44"/>
      <c r="E474" s="44"/>
      <c r="F474" s="27"/>
      <c r="G474" s="44"/>
      <c r="H474" s="44"/>
      <c r="I474" s="44"/>
      <c r="J474" s="27"/>
      <c r="K474" s="44"/>
      <c r="L474" s="44"/>
      <c r="M474" s="27"/>
      <c r="N474" s="44"/>
      <c r="O474" s="44"/>
      <c r="P474" s="27"/>
      <c r="Q474" s="44"/>
      <c r="R474" s="44"/>
      <c r="S474" s="27"/>
      <c r="T474" s="44"/>
      <c r="U474" s="27"/>
      <c r="V474" s="44"/>
      <c r="W474" s="27"/>
      <c r="X474" s="44"/>
      <c r="Y474" s="27"/>
      <c r="Z474" s="44"/>
      <c r="AA474" s="27"/>
      <c r="AB474" s="44"/>
      <c r="AD474" s="44"/>
      <c r="AE474" s="6"/>
      <c r="AF474" s="44"/>
      <c r="AH474" s="44"/>
      <c r="AI474" s="44"/>
      <c r="AJ474" s="44"/>
    </row>
    <row r="475" spans="4:36">
      <c r="D475" s="44"/>
      <c r="E475" s="44"/>
      <c r="F475" s="27"/>
      <c r="G475" s="44"/>
      <c r="H475" s="44"/>
      <c r="I475" s="44"/>
      <c r="J475" s="27"/>
      <c r="K475" s="44"/>
      <c r="L475" s="44"/>
      <c r="M475" s="27"/>
      <c r="N475" s="44"/>
      <c r="O475" s="44"/>
      <c r="P475" s="27"/>
      <c r="Q475" s="44"/>
      <c r="R475" s="44"/>
      <c r="S475" s="27"/>
      <c r="T475" s="44"/>
      <c r="U475" s="27"/>
      <c r="V475" s="44"/>
      <c r="W475" s="27"/>
      <c r="X475" s="44"/>
      <c r="Y475" s="27"/>
      <c r="Z475" s="44"/>
      <c r="AA475" s="27"/>
      <c r="AB475" s="44"/>
      <c r="AD475" s="44"/>
      <c r="AE475" s="6"/>
      <c r="AF475" s="44"/>
      <c r="AH475" s="44"/>
      <c r="AI475" s="44"/>
      <c r="AJ475" s="44"/>
    </row>
    <row r="476" spans="4:36">
      <c r="D476" s="44"/>
      <c r="E476" s="44"/>
      <c r="F476" s="27"/>
      <c r="G476" s="44"/>
      <c r="H476" s="44"/>
      <c r="I476" s="44"/>
      <c r="J476" s="27"/>
      <c r="K476" s="44"/>
      <c r="L476" s="44"/>
      <c r="M476" s="27"/>
      <c r="N476" s="44"/>
      <c r="O476" s="44"/>
      <c r="P476" s="27"/>
      <c r="Q476" s="44"/>
      <c r="R476" s="44"/>
      <c r="S476" s="27"/>
      <c r="T476" s="44"/>
      <c r="U476" s="27"/>
      <c r="V476" s="44"/>
      <c r="W476" s="27"/>
      <c r="X476" s="44"/>
      <c r="Y476" s="27"/>
      <c r="Z476" s="44"/>
      <c r="AA476" s="27"/>
      <c r="AB476" s="44"/>
      <c r="AD476" s="44"/>
      <c r="AE476" s="6"/>
      <c r="AF476" s="44"/>
      <c r="AH476" s="44"/>
      <c r="AI476" s="44"/>
      <c r="AJ476" s="44"/>
    </row>
    <row r="477" spans="4:36">
      <c r="D477" s="44"/>
      <c r="E477" s="44"/>
      <c r="F477" s="27"/>
      <c r="G477" s="44"/>
      <c r="H477" s="44"/>
      <c r="I477" s="44"/>
      <c r="J477" s="27"/>
      <c r="K477" s="44"/>
      <c r="L477" s="44"/>
      <c r="M477" s="27"/>
      <c r="N477" s="44"/>
      <c r="O477" s="44"/>
      <c r="P477" s="27"/>
      <c r="Q477" s="44"/>
      <c r="R477" s="44"/>
      <c r="S477" s="27"/>
      <c r="T477" s="44"/>
      <c r="U477" s="27"/>
      <c r="V477" s="44"/>
      <c r="W477" s="27"/>
      <c r="X477" s="44"/>
      <c r="Y477" s="27"/>
      <c r="Z477" s="44"/>
      <c r="AA477" s="27"/>
      <c r="AB477" s="44"/>
      <c r="AD477" s="44"/>
      <c r="AE477" s="6"/>
      <c r="AF477" s="44"/>
      <c r="AH477" s="44"/>
      <c r="AI477" s="44"/>
      <c r="AJ477" s="44"/>
    </row>
    <row r="478" spans="4:36">
      <c r="D478" s="44"/>
      <c r="E478" s="44"/>
      <c r="F478" s="27"/>
      <c r="G478" s="44"/>
      <c r="H478" s="44"/>
      <c r="I478" s="44"/>
      <c r="J478" s="27"/>
      <c r="K478" s="44"/>
      <c r="L478" s="44"/>
      <c r="M478" s="27"/>
      <c r="N478" s="44"/>
      <c r="O478" s="44"/>
      <c r="P478" s="27"/>
      <c r="Q478" s="44"/>
      <c r="R478" s="44"/>
      <c r="S478" s="27"/>
      <c r="T478" s="44"/>
      <c r="U478" s="27"/>
      <c r="V478" s="44"/>
      <c r="W478" s="27"/>
      <c r="X478" s="44"/>
      <c r="Y478" s="27"/>
      <c r="Z478" s="44"/>
      <c r="AA478" s="27"/>
      <c r="AB478" s="44"/>
      <c r="AD478" s="44"/>
      <c r="AE478" s="6"/>
      <c r="AF478" s="44"/>
      <c r="AH478" s="44"/>
      <c r="AI478" s="44"/>
      <c r="AJ478" s="44"/>
    </row>
    <row r="479" spans="4:36">
      <c r="D479" s="44"/>
      <c r="E479" s="44"/>
      <c r="F479" s="27"/>
      <c r="G479" s="44"/>
      <c r="H479" s="44"/>
      <c r="I479" s="44"/>
      <c r="J479" s="27"/>
      <c r="K479" s="44"/>
      <c r="L479" s="44"/>
      <c r="M479" s="27"/>
      <c r="N479" s="44"/>
      <c r="O479" s="44"/>
      <c r="P479" s="27"/>
      <c r="Q479" s="44"/>
      <c r="R479" s="44"/>
      <c r="S479" s="27"/>
      <c r="T479" s="44"/>
      <c r="U479" s="27"/>
      <c r="V479" s="44"/>
      <c r="W479" s="27"/>
      <c r="X479" s="44"/>
      <c r="Y479" s="27"/>
      <c r="Z479" s="44"/>
      <c r="AA479" s="27"/>
      <c r="AB479" s="44"/>
      <c r="AD479" s="44"/>
      <c r="AE479" s="6"/>
      <c r="AF479" s="44"/>
      <c r="AH479" s="44"/>
      <c r="AI479" s="44"/>
      <c r="AJ479" s="44"/>
    </row>
    <row r="480" spans="4:36">
      <c r="D480" s="44"/>
      <c r="E480" s="44"/>
      <c r="F480" s="27"/>
      <c r="G480" s="44"/>
      <c r="H480" s="44"/>
      <c r="I480" s="44"/>
      <c r="J480" s="27"/>
      <c r="K480" s="44"/>
      <c r="L480" s="44"/>
      <c r="M480" s="27"/>
      <c r="N480" s="44"/>
      <c r="O480" s="44"/>
      <c r="P480" s="27"/>
      <c r="Q480" s="44"/>
      <c r="R480" s="44"/>
      <c r="S480" s="27"/>
      <c r="T480" s="44"/>
      <c r="U480" s="27"/>
      <c r="V480" s="44"/>
      <c r="W480" s="27"/>
      <c r="X480" s="44"/>
      <c r="Y480" s="27"/>
      <c r="Z480" s="44"/>
      <c r="AA480" s="27"/>
      <c r="AB480" s="44"/>
      <c r="AD480" s="44"/>
      <c r="AE480" s="6"/>
      <c r="AF480" s="44"/>
      <c r="AH480" s="44"/>
      <c r="AI480" s="44"/>
      <c r="AJ480" s="44"/>
    </row>
    <row r="481" spans="4:36">
      <c r="D481" s="44"/>
      <c r="E481" s="44"/>
      <c r="F481" s="27"/>
      <c r="G481" s="44"/>
      <c r="H481" s="44"/>
      <c r="I481" s="44"/>
      <c r="J481" s="27"/>
      <c r="K481" s="44"/>
      <c r="L481" s="44"/>
      <c r="M481" s="27"/>
      <c r="N481" s="44"/>
      <c r="O481" s="44"/>
      <c r="P481" s="27"/>
      <c r="Q481" s="44"/>
      <c r="R481" s="44"/>
      <c r="S481" s="27"/>
      <c r="T481" s="44"/>
      <c r="U481" s="27"/>
      <c r="V481" s="44"/>
      <c r="W481" s="27"/>
      <c r="X481" s="44"/>
      <c r="Y481" s="27"/>
      <c r="Z481" s="44"/>
      <c r="AA481" s="27"/>
      <c r="AB481" s="44"/>
      <c r="AD481" s="44"/>
      <c r="AE481" s="6"/>
      <c r="AF481" s="44"/>
      <c r="AH481" s="44"/>
      <c r="AI481" s="44"/>
      <c r="AJ481" s="44"/>
    </row>
    <row r="482" spans="4:36">
      <c r="D482" s="44"/>
      <c r="E482" s="44"/>
      <c r="F482" s="27"/>
      <c r="G482" s="44"/>
      <c r="H482" s="44"/>
      <c r="I482" s="44"/>
      <c r="J482" s="27"/>
      <c r="K482" s="44"/>
      <c r="L482" s="44"/>
      <c r="M482" s="27"/>
      <c r="N482" s="44"/>
      <c r="O482" s="44"/>
      <c r="P482" s="27"/>
      <c r="Q482" s="44"/>
      <c r="R482" s="44"/>
      <c r="S482" s="27"/>
      <c r="T482" s="44"/>
      <c r="U482" s="27"/>
      <c r="V482" s="44"/>
      <c r="W482" s="27"/>
      <c r="X482" s="44"/>
      <c r="Y482" s="27"/>
      <c r="Z482" s="44"/>
      <c r="AA482" s="27"/>
      <c r="AB482" s="44"/>
      <c r="AD482" s="44"/>
      <c r="AE482" s="6"/>
      <c r="AF482" s="44"/>
      <c r="AH482" s="44"/>
      <c r="AI482" s="44"/>
      <c r="AJ482" s="44"/>
    </row>
    <row r="483" spans="4:36">
      <c r="D483" s="44"/>
      <c r="E483" s="44"/>
      <c r="F483" s="27"/>
      <c r="G483" s="44"/>
      <c r="H483" s="44"/>
      <c r="I483" s="44"/>
      <c r="J483" s="27"/>
      <c r="K483" s="44"/>
      <c r="L483" s="44"/>
      <c r="M483" s="27"/>
      <c r="N483" s="44"/>
      <c r="O483" s="44"/>
      <c r="P483" s="27"/>
      <c r="Q483" s="44"/>
      <c r="R483" s="44"/>
      <c r="S483" s="27"/>
      <c r="T483" s="44"/>
      <c r="U483" s="27"/>
      <c r="V483" s="44"/>
      <c r="W483" s="27"/>
      <c r="X483" s="44"/>
      <c r="Y483" s="27"/>
      <c r="Z483" s="44"/>
      <c r="AA483" s="27"/>
      <c r="AB483" s="44"/>
      <c r="AD483" s="44"/>
      <c r="AE483" s="6"/>
      <c r="AF483" s="44"/>
      <c r="AH483" s="44"/>
      <c r="AI483" s="44"/>
      <c r="AJ483" s="44"/>
    </row>
    <row r="484" spans="4:36">
      <c r="D484" s="44"/>
      <c r="E484" s="44"/>
      <c r="F484" s="27"/>
      <c r="G484" s="44"/>
      <c r="H484" s="44"/>
      <c r="I484" s="44"/>
      <c r="J484" s="27"/>
      <c r="K484" s="44"/>
      <c r="L484" s="44"/>
      <c r="M484" s="27"/>
      <c r="N484" s="44"/>
      <c r="O484" s="44"/>
      <c r="P484" s="27"/>
      <c r="Q484" s="44"/>
      <c r="R484" s="44"/>
      <c r="S484" s="27"/>
      <c r="T484" s="44"/>
      <c r="U484" s="27"/>
      <c r="V484" s="44"/>
      <c r="W484" s="27"/>
      <c r="X484" s="44"/>
      <c r="Y484" s="27"/>
      <c r="Z484" s="44"/>
      <c r="AA484" s="27"/>
      <c r="AB484" s="44"/>
      <c r="AD484" s="44"/>
      <c r="AE484" s="6"/>
      <c r="AF484" s="44"/>
      <c r="AH484" s="44"/>
      <c r="AI484" s="44"/>
      <c r="AJ484" s="44"/>
    </row>
    <row r="485" spans="4:36">
      <c r="D485" s="44"/>
      <c r="E485" s="44"/>
      <c r="F485" s="27"/>
      <c r="G485" s="44"/>
      <c r="H485" s="44"/>
      <c r="I485" s="44"/>
      <c r="J485" s="27"/>
      <c r="K485" s="44"/>
      <c r="L485" s="44"/>
      <c r="M485" s="27"/>
      <c r="N485" s="44"/>
      <c r="O485" s="44"/>
      <c r="P485" s="27"/>
      <c r="Q485" s="44"/>
      <c r="R485" s="44"/>
      <c r="S485" s="27"/>
      <c r="T485" s="44"/>
      <c r="U485" s="27"/>
      <c r="V485" s="44"/>
      <c r="W485" s="27"/>
      <c r="X485" s="44"/>
      <c r="Y485" s="27"/>
      <c r="Z485" s="44"/>
      <c r="AA485" s="27"/>
      <c r="AB485" s="44"/>
      <c r="AD485" s="44"/>
      <c r="AE485" s="6"/>
      <c r="AF485" s="44"/>
      <c r="AH485" s="44"/>
      <c r="AI485" s="44"/>
      <c r="AJ485" s="44"/>
    </row>
    <row r="486" spans="4:36">
      <c r="D486" s="44"/>
      <c r="E486" s="44"/>
      <c r="F486" s="27"/>
      <c r="G486" s="44"/>
      <c r="H486" s="44"/>
      <c r="I486" s="44"/>
      <c r="J486" s="27"/>
      <c r="K486" s="44"/>
      <c r="L486" s="44"/>
      <c r="M486" s="27"/>
      <c r="N486" s="44"/>
      <c r="O486" s="44"/>
      <c r="P486" s="27"/>
      <c r="Q486" s="44"/>
      <c r="R486" s="44"/>
      <c r="S486" s="27"/>
      <c r="T486" s="44"/>
      <c r="U486" s="27"/>
      <c r="V486" s="44"/>
      <c r="W486" s="27"/>
      <c r="X486" s="44"/>
      <c r="Y486" s="27"/>
      <c r="Z486" s="44"/>
      <c r="AA486" s="27"/>
      <c r="AB486" s="44"/>
      <c r="AD486" s="44"/>
      <c r="AE486" s="6"/>
      <c r="AF486" s="44"/>
      <c r="AH486" s="44"/>
      <c r="AI486" s="44"/>
      <c r="AJ486" s="44"/>
    </row>
    <row r="487" spans="4:36">
      <c r="D487" s="44"/>
      <c r="E487" s="44"/>
      <c r="F487" s="27"/>
      <c r="G487" s="44"/>
      <c r="H487" s="44"/>
      <c r="I487" s="44"/>
      <c r="J487" s="27"/>
      <c r="K487" s="44"/>
      <c r="L487" s="44"/>
      <c r="M487" s="27"/>
      <c r="N487" s="44"/>
      <c r="O487" s="44"/>
      <c r="P487" s="27"/>
      <c r="Q487" s="44"/>
      <c r="R487" s="44"/>
      <c r="S487" s="27"/>
      <c r="T487" s="44"/>
      <c r="U487" s="27"/>
      <c r="V487" s="44"/>
      <c r="W487" s="27"/>
      <c r="X487" s="44"/>
      <c r="Y487" s="27"/>
      <c r="Z487" s="44"/>
      <c r="AA487" s="27"/>
      <c r="AB487" s="44"/>
      <c r="AD487" s="44"/>
      <c r="AE487" s="6"/>
      <c r="AF487" s="44"/>
      <c r="AH487" s="44"/>
      <c r="AI487" s="44"/>
      <c r="AJ487" s="44"/>
    </row>
    <row r="488" spans="4:36">
      <c r="D488" s="44"/>
      <c r="E488" s="44"/>
      <c r="F488" s="27"/>
      <c r="G488" s="44"/>
      <c r="H488" s="44"/>
      <c r="I488" s="44"/>
      <c r="J488" s="27"/>
      <c r="K488" s="44"/>
      <c r="L488" s="44"/>
      <c r="M488" s="27"/>
      <c r="N488" s="44"/>
      <c r="O488" s="44"/>
      <c r="P488" s="27"/>
      <c r="Q488" s="44"/>
      <c r="R488" s="44"/>
      <c r="S488" s="27"/>
      <c r="T488" s="44"/>
      <c r="U488" s="27"/>
      <c r="V488" s="44"/>
      <c r="W488" s="27"/>
      <c r="X488" s="44"/>
      <c r="Y488" s="27"/>
      <c r="Z488" s="44"/>
      <c r="AA488" s="27"/>
      <c r="AB488" s="44"/>
      <c r="AD488" s="44"/>
      <c r="AE488" s="6"/>
      <c r="AF488" s="44"/>
      <c r="AH488" s="44"/>
      <c r="AI488" s="44"/>
      <c r="AJ488" s="44"/>
    </row>
    <row r="489" spans="4:36">
      <c r="D489" s="44"/>
      <c r="E489" s="44"/>
      <c r="F489" s="27"/>
      <c r="G489" s="44"/>
      <c r="H489" s="44"/>
      <c r="I489" s="44"/>
      <c r="J489" s="27"/>
      <c r="K489" s="44"/>
      <c r="L489" s="44"/>
      <c r="M489" s="27"/>
      <c r="N489" s="44"/>
      <c r="O489" s="44"/>
      <c r="P489" s="27"/>
      <c r="Q489" s="44"/>
      <c r="R489" s="44"/>
      <c r="S489" s="27"/>
      <c r="T489" s="44"/>
      <c r="U489" s="27"/>
      <c r="V489" s="44"/>
      <c r="W489" s="27"/>
      <c r="X489" s="44"/>
      <c r="Y489" s="27"/>
      <c r="Z489" s="44"/>
      <c r="AA489" s="27"/>
      <c r="AB489" s="44"/>
      <c r="AD489" s="44"/>
      <c r="AE489" s="6"/>
      <c r="AF489" s="44"/>
      <c r="AH489" s="44"/>
      <c r="AI489" s="44"/>
      <c r="AJ489" s="44"/>
    </row>
    <row r="490" spans="4:36">
      <c r="D490" s="44"/>
      <c r="E490" s="44"/>
      <c r="F490" s="27"/>
      <c r="G490" s="44"/>
      <c r="H490" s="44"/>
      <c r="I490" s="44"/>
      <c r="J490" s="27"/>
      <c r="K490" s="44"/>
      <c r="L490" s="44"/>
      <c r="M490" s="27"/>
      <c r="N490" s="44"/>
      <c r="O490" s="44"/>
      <c r="P490" s="27"/>
      <c r="Q490" s="44"/>
      <c r="R490" s="44"/>
      <c r="S490" s="27"/>
      <c r="T490" s="44"/>
      <c r="U490" s="27"/>
      <c r="V490" s="44"/>
      <c r="W490" s="27"/>
      <c r="X490" s="44"/>
      <c r="Y490" s="27"/>
      <c r="Z490" s="44"/>
      <c r="AA490" s="27"/>
      <c r="AB490" s="44"/>
      <c r="AD490" s="44"/>
      <c r="AE490" s="6"/>
      <c r="AF490" s="44"/>
      <c r="AH490" s="44"/>
      <c r="AI490" s="44"/>
      <c r="AJ490" s="44"/>
    </row>
    <row r="491" spans="4:36">
      <c r="D491" s="44"/>
      <c r="E491" s="44"/>
      <c r="F491" s="27"/>
      <c r="G491" s="44"/>
      <c r="H491" s="44"/>
      <c r="I491" s="44"/>
      <c r="J491" s="27"/>
      <c r="K491" s="44"/>
      <c r="L491" s="44"/>
      <c r="M491" s="27"/>
      <c r="N491" s="44"/>
      <c r="O491" s="44"/>
      <c r="P491" s="27"/>
      <c r="Q491" s="44"/>
      <c r="R491" s="44"/>
      <c r="S491" s="27"/>
      <c r="T491" s="44"/>
      <c r="U491" s="27"/>
      <c r="V491" s="44"/>
      <c r="W491" s="27"/>
      <c r="X491" s="44"/>
      <c r="Y491" s="27"/>
      <c r="Z491" s="44"/>
      <c r="AA491" s="27"/>
      <c r="AB491" s="44"/>
      <c r="AD491" s="44"/>
      <c r="AE491" s="6"/>
      <c r="AF491" s="44"/>
      <c r="AH491" s="44"/>
      <c r="AI491" s="44"/>
      <c r="AJ491" s="44"/>
    </row>
    <row r="492" spans="4:36">
      <c r="D492" s="44"/>
      <c r="E492" s="44"/>
      <c r="F492" s="27"/>
      <c r="G492" s="44"/>
      <c r="H492" s="44"/>
      <c r="I492" s="44"/>
      <c r="J492" s="27"/>
      <c r="K492" s="44"/>
      <c r="L492" s="44"/>
      <c r="M492" s="27"/>
      <c r="N492" s="44"/>
      <c r="O492" s="44"/>
      <c r="P492" s="27"/>
      <c r="Q492" s="44"/>
      <c r="R492" s="44"/>
      <c r="S492" s="27"/>
      <c r="T492" s="44"/>
      <c r="U492" s="27"/>
      <c r="V492" s="44"/>
      <c r="W492" s="27"/>
      <c r="X492" s="44"/>
      <c r="Y492" s="27"/>
      <c r="Z492" s="44"/>
      <c r="AA492" s="27"/>
      <c r="AB492" s="44"/>
      <c r="AD492" s="44"/>
      <c r="AE492" s="6"/>
      <c r="AF492" s="44"/>
      <c r="AH492" s="44"/>
      <c r="AI492" s="44"/>
      <c r="AJ492" s="44"/>
    </row>
    <row r="493" spans="4:36">
      <c r="D493" s="44"/>
      <c r="E493" s="44"/>
      <c r="F493" s="27"/>
      <c r="G493" s="44"/>
      <c r="H493" s="44"/>
      <c r="I493" s="44"/>
      <c r="J493" s="27"/>
      <c r="K493" s="44"/>
      <c r="L493" s="44"/>
      <c r="M493" s="27"/>
      <c r="N493" s="44"/>
      <c r="O493" s="44"/>
      <c r="P493" s="27"/>
      <c r="Q493" s="44"/>
      <c r="R493" s="44"/>
      <c r="S493" s="27"/>
      <c r="T493" s="44"/>
      <c r="U493" s="27"/>
      <c r="V493" s="44"/>
      <c r="W493" s="27"/>
      <c r="X493" s="44"/>
      <c r="Y493" s="27"/>
      <c r="Z493" s="44"/>
      <c r="AA493" s="27"/>
      <c r="AB493" s="44"/>
      <c r="AD493" s="44"/>
      <c r="AE493" s="6"/>
      <c r="AF493" s="44"/>
      <c r="AH493" s="44"/>
      <c r="AI493" s="44"/>
      <c r="AJ493" s="44"/>
    </row>
    <row r="494" spans="4:36">
      <c r="D494" s="44"/>
      <c r="E494" s="44"/>
      <c r="F494" s="27"/>
      <c r="G494" s="44"/>
      <c r="H494" s="44"/>
      <c r="I494" s="44"/>
      <c r="J494" s="27"/>
      <c r="K494" s="44"/>
      <c r="L494" s="44"/>
      <c r="M494" s="27"/>
      <c r="N494" s="44"/>
      <c r="O494" s="44"/>
      <c r="P494" s="27"/>
      <c r="Q494" s="44"/>
      <c r="R494" s="44"/>
      <c r="S494" s="27"/>
      <c r="T494" s="44"/>
      <c r="U494" s="27"/>
      <c r="V494" s="44"/>
      <c r="W494" s="27"/>
      <c r="X494" s="44"/>
      <c r="Y494" s="27"/>
      <c r="Z494" s="44"/>
      <c r="AA494" s="27"/>
      <c r="AB494" s="44"/>
      <c r="AD494" s="44"/>
      <c r="AE494" s="6"/>
      <c r="AF494" s="44"/>
      <c r="AH494" s="44"/>
      <c r="AI494" s="44"/>
      <c r="AJ494" s="44"/>
    </row>
    <row r="495" spans="4:36">
      <c r="D495" s="44"/>
      <c r="E495" s="44"/>
      <c r="F495" s="27"/>
      <c r="G495" s="44"/>
      <c r="H495" s="44"/>
      <c r="I495" s="44"/>
      <c r="J495" s="27"/>
      <c r="K495" s="44"/>
      <c r="L495" s="44"/>
      <c r="M495" s="27"/>
      <c r="N495" s="44"/>
      <c r="O495" s="44"/>
      <c r="P495" s="27"/>
      <c r="Q495" s="44"/>
      <c r="R495" s="44"/>
      <c r="S495" s="27"/>
      <c r="T495" s="44"/>
      <c r="U495" s="27"/>
      <c r="V495" s="44"/>
      <c r="W495" s="27"/>
      <c r="X495" s="44"/>
      <c r="Y495" s="27"/>
      <c r="Z495" s="44"/>
      <c r="AA495" s="27"/>
      <c r="AB495" s="44"/>
      <c r="AD495" s="44"/>
      <c r="AE495" s="6"/>
      <c r="AF495" s="44"/>
      <c r="AH495" s="44"/>
      <c r="AI495" s="44"/>
      <c r="AJ495" s="44"/>
    </row>
    <row r="496" spans="4:36">
      <c r="D496" s="44"/>
      <c r="E496" s="44"/>
      <c r="F496" s="27"/>
      <c r="G496" s="44"/>
      <c r="H496" s="44"/>
      <c r="I496" s="44"/>
      <c r="J496" s="27"/>
      <c r="K496" s="44"/>
      <c r="L496" s="44"/>
      <c r="M496" s="27"/>
      <c r="N496" s="44"/>
      <c r="O496" s="44"/>
      <c r="P496" s="27"/>
      <c r="Q496" s="44"/>
      <c r="R496" s="44"/>
      <c r="S496" s="27"/>
      <c r="T496" s="44"/>
      <c r="U496" s="27"/>
      <c r="V496" s="44"/>
      <c r="W496" s="27"/>
      <c r="X496" s="44"/>
      <c r="Y496" s="27"/>
      <c r="Z496" s="44"/>
      <c r="AA496" s="27"/>
      <c r="AB496" s="44"/>
      <c r="AD496" s="44"/>
      <c r="AE496" s="6"/>
      <c r="AF496" s="44"/>
      <c r="AH496" s="44"/>
      <c r="AI496" s="44"/>
      <c r="AJ496" s="44"/>
    </row>
    <row r="497" spans="4:36">
      <c r="D497" s="44"/>
      <c r="E497" s="44"/>
      <c r="F497" s="27"/>
      <c r="G497" s="44"/>
      <c r="H497" s="44"/>
      <c r="I497" s="44"/>
      <c r="J497" s="27"/>
      <c r="K497" s="44"/>
      <c r="L497" s="44"/>
      <c r="M497" s="27"/>
      <c r="N497" s="44"/>
      <c r="O497" s="44"/>
      <c r="P497" s="27"/>
      <c r="Q497" s="44"/>
      <c r="R497" s="44"/>
      <c r="S497" s="27"/>
      <c r="T497" s="44"/>
      <c r="U497" s="27"/>
      <c r="V497" s="44"/>
      <c r="W497" s="27"/>
      <c r="X497" s="44"/>
      <c r="Y497" s="27"/>
      <c r="Z497" s="44"/>
      <c r="AA497" s="27"/>
      <c r="AB497" s="44"/>
      <c r="AD497" s="44"/>
      <c r="AE497" s="6"/>
      <c r="AF497" s="44"/>
      <c r="AH497" s="44"/>
      <c r="AI497" s="44"/>
      <c r="AJ497" s="44"/>
    </row>
    <row r="498" spans="4:36">
      <c r="D498" s="44"/>
      <c r="E498" s="44"/>
      <c r="F498" s="27"/>
      <c r="G498" s="44"/>
      <c r="H498" s="44"/>
      <c r="I498" s="44"/>
      <c r="J498" s="27"/>
      <c r="K498" s="44"/>
      <c r="L498" s="44"/>
      <c r="M498" s="27"/>
      <c r="N498" s="44"/>
      <c r="O498" s="44"/>
      <c r="P498" s="27"/>
      <c r="Q498" s="44"/>
      <c r="R498" s="44"/>
      <c r="S498" s="27"/>
      <c r="T498" s="44"/>
      <c r="U498" s="27"/>
      <c r="V498" s="44"/>
      <c r="W498" s="27"/>
      <c r="X498" s="44"/>
      <c r="Y498" s="27"/>
      <c r="Z498" s="44"/>
      <c r="AA498" s="27"/>
      <c r="AB498" s="44"/>
      <c r="AD498" s="44"/>
      <c r="AE498" s="6"/>
      <c r="AF498" s="44"/>
      <c r="AH498" s="44"/>
      <c r="AI498" s="44"/>
      <c r="AJ498" s="44"/>
    </row>
    <row r="499" spans="4:36">
      <c r="D499" s="44"/>
      <c r="E499" s="44"/>
      <c r="F499" s="27"/>
      <c r="G499" s="44"/>
      <c r="H499" s="44"/>
      <c r="I499" s="44"/>
      <c r="J499" s="27"/>
      <c r="K499" s="44"/>
      <c r="L499" s="44"/>
      <c r="M499" s="27"/>
      <c r="N499" s="44"/>
      <c r="O499" s="44"/>
      <c r="P499" s="27"/>
      <c r="Q499" s="44"/>
      <c r="R499" s="44"/>
      <c r="S499" s="27"/>
      <c r="T499" s="44"/>
      <c r="U499" s="27"/>
      <c r="V499" s="44"/>
      <c r="W499" s="27"/>
      <c r="X499" s="44"/>
      <c r="Y499" s="27"/>
      <c r="Z499" s="44"/>
      <c r="AA499" s="27"/>
      <c r="AB499" s="44"/>
      <c r="AD499" s="44"/>
      <c r="AE499" s="6"/>
      <c r="AF499" s="44"/>
      <c r="AH499" s="44"/>
      <c r="AI499" s="44"/>
      <c r="AJ499" s="44"/>
    </row>
    <row r="500" spans="4:36">
      <c r="D500" s="44"/>
      <c r="E500" s="44"/>
      <c r="F500" s="27"/>
      <c r="G500" s="44"/>
      <c r="H500" s="44"/>
      <c r="I500" s="44"/>
      <c r="J500" s="27"/>
      <c r="K500" s="44"/>
      <c r="L500" s="44"/>
      <c r="M500" s="27"/>
      <c r="N500" s="44"/>
      <c r="O500" s="44"/>
      <c r="P500" s="27"/>
      <c r="Q500" s="44"/>
      <c r="R500" s="44"/>
      <c r="S500" s="27"/>
      <c r="T500" s="44"/>
      <c r="U500" s="27"/>
      <c r="V500" s="44"/>
      <c r="W500" s="27"/>
      <c r="X500" s="44"/>
      <c r="Y500" s="27"/>
      <c r="Z500" s="44"/>
      <c r="AA500" s="27"/>
      <c r="AB500" s="44"/>
      <c r="AD500" s="44"/>
      <c r="AE500" s="6"/>
      <c r="AF500" s="44"/>
      <c r="AH500" s="44"/>
      <c r="AI500" s="44"/>
      <c r="AJ500" s="44"/>
    </row>
    <row r="501" spans="4:36">
      <c r="D501" s="44"/>
      <c r="E501" s="44"/>
      <c r="F501" s="27"/>
      <c r="G501" s="44"/>
      <c r="H501" s="44"/>
      <c r="I501" s="44"/>
      <c r="J501" s="27"/>
      <c r="K501" s="44"/>
      <c r="L501" s="44"/>
      <c r="M501" s="27"/>
      <c r="N501" s="44"/>
      <c r="O501" s="44"/>
      <c r="P501" s="27"/>
      <c r="Q501" s="44"/>
      <c r="R501" s="44"/>
      <c r="S501" s="27"/>
      <c r="T501" s="44"/>
      <c r="U501" s="27"/>
      <c r="V501" s="44"/>
      <c r="W501" s="27"/>
      <c r="X501" s="44"/>
      <c r="Y501" s="27"/>
      <c r="Z501" s="44"/>
      <c r="AA501" s="27"/>
      <c r="AB501" s="44"/>
      <c r="AD501" s="44"/>
      <c r="AE501" s="6"/>
      <c r="AF501" s="44"/>
      <c r="AH501" s="44"/>
      <c r="AI501" s="44"/>
      <c r="AJ501" s="44"/>
    </row>
    <row r="502" spans="4:36">
      <c r="D502" s="44"/>
      <c r="E502" s="44"/>
      <c r="F502" s="27"/>
      <c r="G502" s="44"/>
      <c r="H502" s="44"/>
      <c r="I502" s="44"/>
      <c r="J502" s="27"/>
      <c r="K502" s="44"/>
      <c r="L502" s="44"/>
      <c r="M502" s="27"/>
      <c r="N502" s="44"/>
      <c r="O502" s="44"/>
      <c r="P502" s="27"/>
      <c r="Q502" s="44"/>
      <c r="R502" s="44"/>
      <c r="S502" s="27"/>
      <c r="T502" s="44"/>
      <c r="U502" s="27"/>
      <c r="V502" s="44"/>
      <c r="W502" s="27"/>
      <c r="X502" s="44"/>
      <c r="Y502" s="27"/>
      <c r="Z502" s="44"/>
      <c r="AA502" s="27"/>
      <c r="AB502" s="44"/>
      <c r="AD502" s="44"/>
      <c r="AE502" s="6"/>
      <c r="AF502" s="44"/>
      <c r="AH502" s="44"/>
      <c r="AI502" s="44"/>
      <c r="AJ502" s="44"/>
    </row>
    <row r="503" spans="4:36">
      <c r="D503" s="44"/>
      <c r="E503" s="44"/>
      <c r="F503" s="27"/>
      <c r="G503" s="44"/>
      <c r="H503" s="44"/>
      <c r="I503" s="44"/>
      <c r="J503" s="27"/>
      <c r="K503" s="44"/>
      <c r="L503" s="44"/>
      <c r="M503" s="27"/>
      <c r="N503" s="44"/>
      <c r="O503" s="44"/>
      <c r="P503" s="27"/>
      <c r="Q503" s="44"/>
      <c r="R503" s="44"/>
      <c r="S503" s="27"/>
      <c r="T503" s="44"/>
      <c r="U503" s="27"/>
      <c r="V503" s="44"/>
      <c r="W503" s="27"/>
      <c r="X503" s="44"/>
      <c r="Y503" s="27"/>
      <c r="Z503" s="44"/>
      <c r="AA503" s="27"/>
      <c r="AB503" s="44"/>
      <c r="AD503" s="44"/>
      <c r="AE503" s="6"/>
      <c r="AF503" s="44"/>
      <c r="AH503" s="44"/>
      <c r="AI503" s="44"/>
      <c r="AJ503" s="44"/>
    </row>
    <row r="504" spans="4:36">
      <c r="D504" s="44"/>
      <c r="E504" s="44"/>
      <c r="F504" s="27"/>
      <c r="G504" s="44"/>
      <c r="H504" s="44"/>
      <c r="I504" s="44"/>
      <c r="J504" s="27"/>
      <c r="K504" s="44"/>
      <c r="L504" s="44"/>
      <c r="M504" s="27"/>
      <c r="N504" s="44"/>
      <c r="O504" s="44"/>
      <c r="P504" s="27"/>
      <c r="Q504" s="44"/>
      <c r="R504" s="44"/>
      <c r="S504" s="27"/>
      <c r="T504" s="44"/>
      <c r="U504" s="27"/>
      <c r="V504" s="44"/>
      <c r="W504" s="27"/>
      <c r="X504" s="44"/>
      <c r="Y504" s="27"/>
      <c r="Z504" s="44"/>
      <c r="AA504" s="27"/>
      <c r="AB504" s="44"/>
      <c r="AD504" s="44"/>
      <c r="AE504" s="6"/>
      <c r="AF504" s="44"/>
      <c r="AH504" s="44"/>
      <c r="AI504" s="44"/>
      <c r="AJ504" s="44"/>
    </row>
    <row r="505" spans="4:36">
      <c r="D505" s="44"/>
      <c r="E505" s="44"/>
      <c r="F505" s="27"/>
      <c r="G505" s="44"/>
      <c r="H505" s="44"/>
      <c r="I505" s="44"/>
      <c r="J505" s="27"/>
      <c r="K505" s="44"/>
      <c r="L505" s="44"/>
      <c r="M505" s="27"/>
      <c r="N505" s="44"/>
      <c r="O505" s="44"/>
      <c r="P505" s="27"/>
      <c r="Q505" s="44"/>
      <c r="R505" s="44"/>
      <c r="S505" s="27"/>
      <c r="T505" s="44"/>
      <c r="U505" s="27"/>
      <c r="V505" s="44"/>
      <c r="W505" s="27"/>
      <c r="X505" s="44"/>
      <c r="Y505" s="27"/>
      <c r="Z505" s="44"/>
      <c r="AA505" s="27"/>
      <c r="AB505" s="44"/>
      <c r="AD505" s="44"/>
      <c r="AE505" s="6"/>
      <c r="AF505" s="44"/>
      <c r="AH505" s="44"/>
      <c r="AI505" s="44"/>
      <c r="AJ505" s="44"/>
    </row>
    <row r="506" spans="4:36">
      <c r="D506" s="44"/>
      <c r="E506" s="44"/>
      <c r="F506" s="27"/>
      <c r="G506" s="44"/>
      <c r="H506" s="44"/>
      <c r="I506" s="44"/>
      <c r="J506" s="27"/>
      <c r="K506" s="44"/>
      <c r="L506" s="44"/>
      <c r="M506" s="27"/>
      <c r="N506" s="44"/>
      <c r="O506" s="44"/>
      <c r="P506" s="27"/>
      <c r="Q506" s="44"/>
      <c r="R506" s="44"/>
      <c r="S506" s="27"/>
      <c r="T506" s="44"/>
      <c r="U506" s="27"/>
      <c r="V506" s="44"/>
      <c r="W506" s="27"/>
      <c r="X506" s="44"/>
      <c r="Y506" s="27"/>
      <c r="Z506" s="44"/>
      <c r="AA506" s="27"/>
      <c r="AB506" s="44"/>
      <c r="AD506" s="44"/>
      <c r="AE506" s="6"/>
      <c r="AF506" s="44"/>
      <c r="AH506" s="44"/>
      <c r="AI506" s="44"/>
      <c r="AJ506" s="44"/>
    </row>
    <row r="507" spans="4:36">
      <c r="D507" s="44"/>
      <c r="E507" s="44"/>
      <c r="F507" s="27"/>
      <c r="G507" s="44"/>
      <c r="H507" s="44"/>
      <c r="I507" s="44"/>
      <c r="J507" s="27"/>
      <c r="K507" s="44"/>
      <c r="L507" s="44"/>
      <c r="M507" s="27"/>
      <c r="N507" s="44"/>
      <c r="O507" s="44"/>
      <c r="P507" s="27"/>
      <c r="Q507" s="44"/>
      <c r="R507" s="44"/>
      <c r="S507" s="27"/>
      <c r="T507" s="44"/>
      <c r="U507" s="27"/>
      <c r="V507" s="44"/>
      <c r="W507" s="27"/>
      <c r="X507" s="44"/>
      <c r="Y507" s="27"/>
      <c r="Z507" s="44"/>
      <c r="AA507" s="27"/>
      <c r="AB507" s="44"/>
      <c r="AD507" s="44"/>
      <c r="AE507" s="6"/>
      <c r="AF507" s="44"/>
      <c r="AH507" s="44"/>
      <c r="AI507" s="44"/>
      <c r="AJ507" s="44"/>
    </row>
    <row r="508" spans="4:36">
      <c r="D508" s="44"/>
      <c r="E508" s="44"/>
      <c r="F508" s="27"/>
      <c r="G508" s="44"/>
      <c r="H508" s="44"/>
      <c r="I508" s="44"/>
      <c r="J508" s="27"/>
      <c r="K508" s="44"/>
      <c r="L508" s="44"/>
      <c r="M508" s="27"/>
      <c r="N508" s="44"/>
      <c r="O508" s="44"/>
      <c r="P508" s="27"/>
      <c r="Q508" s="44"/>
      <c r="R508" s="44"/>
      <c r="S508" s="27"/>
      <c r="T508" s="44"/>
      <c r="U508" s="27"/>
      <c r="V508" s="44"/>
      <c r="W508" s="27"/>
      <c r="X508" s="44"/>
      <c r="Y508" s="27"/>
      <c r="Z508" s="44"/>
      <c r="AA508" s="27"/>
      <c r="AB508" s="44"/>
      <c r="AD508" s="44"/>
      <c r="AE508" s="6"/>
      <c r="AF508" s="44"/>
      <c r="AH508" s="44"/>
      <c r="AI508" s="44"/>
      <c r="AJ508" s="44"/>
    </row>
    <row r="509" spans="4:36">
      <c r="D509" s="44"/>
      <c r="E509" s="44"/>
      <c r="F509" s="27"/>
      <c r="G509" s="44"/>
      <c r="H509" s="44"/>
      <c r="I509" s="44"/>
      <c r="J509" s="27"/>
      <c r="K509" s="44"/>
      <c r="L509" s="44"/>
      <c r="M509" s="27"/>
      <c r="N509" s="44"/>
      <c r="O509" s="44"/>
      <c r="P509" s="27"/>
      <c r="Q509" s="44"/>
      <c r="R509" s="44"/>
      <c r="S509" s="27"/>
      <c r="T509" s="44"/>
      <c r="U509" s="27"/>
      <c r="V509" s="44"/>
      <c r="W509" s="27"/>
      <c r="X509" s="44"/>
      <c r="Y509" s="27"/>
      <c r="Z509" s="44"/>
      <c r="AA509" s="27"/>
      <c r="AB509" s="44"/>
      <c r="AD509" s="44"/>
      <c r="AE509" s="6"/>
      <c r="AF509" s="44"/>
      <c r="AH509" s="44"/>
      <c r="AI509" s="44"/>
      <c r="AJ509" s="44"/>
    </row>
    <row r="510" spans="4:36">
      <c r="D510" s="44"/>
      <c r="E510" s="44"/>
      <c r="F510" s="27"/>
      <c r="G510" s="44"/>
      <c r="H510" s="44"/>
      <c r="I510" s="44"/>
      <c r="J510" s="27"/>
      <c r="K510" s="44"/>
      <c r="L510" s="44"/>
      <c r="M510" s="27"/>
      <c r="N510" s="44"/>
      <c r="O510" s="44"/>
      <c r="P510" s="27"/>
      <c r="Q510" s="44"/>
      <c r="R510" s="44"/>
      <c r="S510" s="27"/>
      <c r="T510" s="44"/>
      <c r="U510" s="27"/>
      <c r="V510" s="44"/>
      <c r="W510" s="27"/>
      <c r="X510" s="44"/>
      <c r="Y510" s="27"/>
      <c r="Z510" s="44"/>
      <c r="AA510" s="27"/>
      <c r="AB510" s="44"/>
      <c r="AD510" s="44"/>
      <c r="AE510" s="6"/>
      <c r="AF510" s="44"/>
      <c r="AH510" s="44"/>
      <c r="AI510" s="44"/>
      <c r="AJ510" s="44"/>
    </row>
    <row r="511" spans="4:36">
      <c r="D511" s="44"/>
      <c r="E511" s="44"/>
      <c r="F511" s="27"/>
      <c r="G511" s="44"/>
      <c r="H511" s="44"/>
      <c r="I511" s="44"/>
      <c r="J511" s="27"/>
      <c r="K511" s="44"/>
      <c r="L511" s="44"/>
      <c r="M511" s="27"/>
      <c r="N511" s="44"/>
      <c r="O511" s="44"/>
      <c r="P511" s="27"/>
      <c r="Q511" s="44"/>
      <c r="R511" s="44"/>
      <c r="S511" s="27"/>
      <c r="T511" s="44"/>
      <c r="U511" s="27"/>
      <c r="V511" s="44"/>
      <c r="W511" s="27"/>
      <c r="X511" s="44"/>
      <c r="Y511" s="27"/>
      <c r="Z511" s="44"/>
      <c r="AA511" s="27"/>
      <c r="AB511" s="44"/>
      <c r="AD511" s="44"/>
      <c r="AE511" s="6"/>
      <c r="AF511" s="44"/>
      <c r="AH511" s="44"/>
      <c r="AI511" s="44"/>
      <c r="AJ511" s="44"/>
    </row>
    <row r="512" spans="4:36">
      <c r="D512" s="44"/>
      <c r="E512" s="44"/>
      <c r="F512" s="27"/>
      <c r="G512" s="44"/>
      <c r="H512" s="44"/>
      <c r="I512" s="44"/>
      <c r="J512" s="27"/>
      <c r="K512" s="44"/>
      <c r="L512" s="44"/>
      <c r="M512" s="27"/>
      <c r="N512" s="44"/>
      <c r="O512" s="44"/>
      <c r="P512" s="27"/>
      <c r="Q512" s="44"/>
      <c r="R512" s="44"/>
      <c r="S512" s="27"/>
      <c r="T512" s="44"/>
      <c r="U512" s="27"/>
      <c r="V512" s="44"/>
      <c r="W512" s="27"/>
      <c r="X512" s="44"/>
      <c r="Y512" s="27"/>
      <c r="Z512" s="44"/>
      <c r="AA512" s="27"/>
      <c r="AB512" s="44"/>
      <c r="AD512" s="44"/>
      <c r="AE512" s="6"/>
      <c r="AF512" s="44"/>
      <c r="AH512" s="44"/>
      <c r="AI512" s="44"/>
      <c r="AJ512" s="44"/>
    </row>
    <row r="513" spans="4:36">
      <c r="D513" s="44"/>
      <c r="E513" s="44"/>
      <c r="F513" s="27"/>
      <c r="G513" s="44"/>
      <c r="H513" s="44"/>
      <c r="I513" s="44"/>
      <c r="J513" s="27"/>
      <c r="K513" s="44"/>
      <c r="L513" s="44"/>
      <c r="M513" s="27"/>
      <c r="N513" s="44"/>
      <c r="O513" s="44"/>
      <c r="P513" s="27"/>
      <c r="Q513" s="44"/>
      <c r="R513" s="44"/>
      <c r="S513" s="27"/>
      <c r="T513" s="44"/>
      <c r="U513" s="27"/>
      <c r="V513" s="44"/>
      <c r="W513" s="27"/>
      <c r="X513" s="44"/>
      <c r="Y513" s="27"/>
      <c r="Z513" s="44"/>
      <c r="AA513" s="27"/>
      <c r="AB513" s="44"/>
      <c r="AD513" s="44"/>
      <c r="AE513" s="6"/>
      <c r="AF513" s="44"/>
      <c r="AH513" s="44"/>
      <c r="AI513" s="44"/>
      <c r="AJ513" s="44"/>
    </row>
    <row r="514" spans="4:36">
      <c r="D514" s="44"/>
      <c r="E514" s="44"/>
      <c r="F514" s="27"/>
      <c r="G514" s="44"/>
      <c r="H514" s="44"/>
      <c r="I514" s="44"/>
      <c r="J514" s="27"/>
      <c r="K514" s="44"/>
      <c r="L514" s="44"/>
      <c r="M514" s="27"/>
      <c r="N514" s="44"/>
      <c r="O514" s="44"/>
      <c r="P514" s="27"/>
      <c r="Q514" s="44"/>
      <c r="R514" s="44"/>
      <c r="S514" s="27"/>
      <c r="T514" s="44"/>
      <c r="U514" s="27"/>
      <c r="V514" s="44"/>
      <c r="W514" s="27"/>
      <c r="X514" s="44"/>
      <c r="Y514" s="27"/>
      <c r="Z514" s="44"/>
      <c r="AA514" s="27"/>
      <c r="AB514" s="44"/>
      <c r="AD514" s="44"/>
      <c r="AE514" s="6"/>
      <c r="AF514" s="44"/>
      <c r="AH514" s="44"/>
      <c r="AI514" s="44"/>
      <c r="AJ514" s="44"/>
    </row>
    <row r="515" spans="4:36">
      <c r="D515" s="44"/>
      <c r="E515" s="44"/>
      <c r="F515" s="27"/>
      <c r="G515" s="44"/>
      <c r="H515" s="44"/>
      <c r="I515" s="44"/>
      <c r="J515" s="27"/>
      <c r="K515" s="44"/>
      <c r="L515" s="44"/>
      <c r="M515" s="27"/>
      <c r="N515" s="44"/>
      <c r="O515" s="44"/>
      <c r="P515" s="27"/>
      <c r="Q515" s="44"/>
      <c r="R515" s="44"/>
      <c r="S515" s="27"/>
      <c r="T515" s="44"/>
      <c r="U515" s="27"/>
      <c r="V515" s="44"/>
      <c r="W515" s="27"/>
      <c r="X515" s="44"/>
      <c r="Y515" s="27"/>
      <c r="Z515" s="44"/>
      <c r="AA515" s="27"/>
      <c r="AB515" s="44"/>
      <c r="AD515" s="44"/>
      <c r="AE515" s="6"/>
      <c r="AF515" s="44"/>
      <c r="AH515" s="44"/>
      <c r="AI515" s="44"/>
      <c r="AJ515" s="44"/>
    </row>
    <row r="516" spans="4:36">
      <c r="D516" s="44"/>
      <c r="E516" s="44"/>
      <c r="F516" s="27"/>
      <c r="G516" s="44"/>
      <c r="H516" s="44"/>
      <c r="I516" s="44"/>
      <c r="J516" s="27"/>
      <c r="K516" s="44"/>
      <c r="L516" s="44"/>
      <c r="M516" s="27"/>
      <c r="N516" s="44"/>
      <c r="O516" s="44"/>
      <c r="P516" s="27"/>
      <c r="Q516" s="44"/>
      <c r="R516" s="44"/>
      <c r="S516" s="27"/>
      <c r="T516" s="44"/>
      <c r="U516" s="27"/>
      <c r="V516" s="44"/>
      <c r="W516" s="27"/>
      <c r="X516" s="44"/>
      <c r="Y516" s="27"/>
      <c r="Z516" s="44"/>
      <c r="AA516" s="27"/>
      <c r="AB516" s="44"/>
      <c r="AD516" s="44"/>
      <c r="AE516" s="6"/>
      <c r="AF516" s="44"/>
      <c r="AH516" s="44"/>
      <c r="AI516" s="44"/>
      <c r="AJ516" s="44"/>
    </row>
    <row r="517" spans="4:36">
      <c r="D517" s="44"/>
      <c r="E517" s="44"/>
      <c r="F517" s="27"/>
      <c r="G517" s="44"/>
      <c r="H517" s="44"/>
      <c r="I517" s="44"/>
      <c r="J517" s="27"/>
      <c r="K517" s="44"/>
      <c r="L517" s="44"/>
      <c r="M517" s="27"/>
      <c r="N517" s="44"/>
      <c r="O517" s="44"/>
      <c r="P517" s="27"/>
      <c r="Q517" s="44"/>
      <c r="R517" s="44"/>
      <c r="S517" s="27"/>
      <c r="T517" s="44"/>
      <c r="U517" s="27"/>
      <c r="V517" s="44"/>
      <c r="W517" s="27"/>
      <c r="X517" s="44"/>
      <c r="Y517" s="27"/>
      <c r="Z517" s="44"/>
      <c r="AA517" s="27"/>
      <c r="AB517" s="44"/>
      <c r="AD517" s="44"/>
      <c r="AE517" s="6"/>
      <c r="AF517" s="44"/>
      <c r="AH517" s="44"/>
      <c r="AI517" s="44"/>
      <c r="AJ517" s="44"/>
    </row>
    <row r="518" spans="4:36">
      <c r="D518" s="44"/>
      <c r="E518" s="44"/>
      <c r="F518" s="27"/>
      <c r="G518" s="44"/>
      <c r="H518" s="44"/>
      <c r="I518" s="44"/>
      <c r="J518" s="27"/>
      <c r="K518" s="44"/>
      <c r="L518" s="44"/>
      <c r="M518" s="27"/>
      <c r="N518" s="44"/>
      <c r="O518" s="44"/>
      <c r="P518" s="27"/>
      <c r="Q518" s="44"/>
      <c r="R518" s="44"/>
      <c r="S518" s="27"/>
      <c r="T518" s="44"/>
      <c r="U518" s="27"/>
      <c r="V518" s="44"/>
      <c r="W518" s="27"/>
      <c r="X518" s="44"/>
      <c r="Y518" s="27"/>
      <c r="Z518" s="44"/>
      <c r="AA518" s="27"/>
      <c r="AB518" s="44"/>
      <c r="AD518" s="44"/>
      <c r="AE518" s="6"/>
      <c r="AF518" s="44"/>
      <c r="AH518" s="44"/>
      <c r="AI518" s="44"/>
      <c r="AJ518" s="44"/>
    </row>
    <row r="519" spans="4:36">
      <c r="D519" s="44"/>
      <c r="E519" s="44"/>
      <c r="F519" s="27"/>
      <c r="G519" s="44"/>
      <c r="H519" s="44"/>
      <c r="I519" s="44"/>
      <c r="J519" s="27"/>
      <c r="K519" s="44"/>
      <c r="L519" s="44"/>
      <c r="M519" s="27"/>
      <c r="N519" s="44"/>
      <c r="O519" s="44"/>
      <c r="P519" s="27"/>
      <c r="Q519" s="44"/>
      <c r="R519" s="44"/>
      <c r="S519" s="27"/>
      <c r="T519" s="44"/>
      <c r="U519" s="27"/>
      <c r="V519" s="44"/>
      <c r="W519" s="27"/>
      <c r="X519" s="44"/>
      <c r="Y519" s="27"/>
      <c r="Z519" s="44"/>
      <c r="AA519" s="27"/>
      <c r="AB519" s="44"/>
      <c r="AD519" s="44"/>
      <c r="AE519" s="6"/>
      <c r="AF519" s="44"/>
      <c r="AH519" s="44"/>
      <c r="AI519" s="44"/>
      <c r="AJ519" s="44"/>
    </row>
    <row r="520" spans="4:36">
      <c r="D520" s="44"/>
      <c r="E520" s="44"/>
      <c r="F520" s="27"/>
      <c r="G520" s="44"/>
      <c r="H520" s="44"/>
      <c r="I520" s="44"/>
      <c r="J520" s="27"/>
      <c r="K520" s="44"/>
      <c r="L520" s="44"/>
      <c r="M520" s="27"/>
      <c r="N520" s="44"/>
      <c r="O520" s="44"/>
      <c r="P520" s="27"/>
      <c r="Q520" s="44"/>
      <c r="R520" s="44"/>
      <c r="S520" s="27"/>
      <c r="T520" s="44"/>
      <c r="U520" s="27"/>
      <c r="V520" s="44"/>
      <c r="W520" s="27"/>
      <c r="X520" s="44"/>
      <c r="Y520" s="27"/>
      <c r="Z520" s="44"/>
      <c r="AA520" s="27"/>
      <c r="AB520" s="44"/>
      <c r="AD520" s="44"/>
      <c r="AE520" s="6"/>
      <c r="AF520" s="44"/>
      <c r="AH520" s="44"/>
      <c r="AI520" s="44"/>
      <c r="AJ520" s="44"/>
    </row>
    <row r="521" spans="4:36">
      <c r="D521" s="44"/>
      <c r="E521" s="44"/>
      <c r="F521" s="27"/>
      <c r="G521" s="44"/>
      <c r="H521" s="44"/>
      <c r="I521" s="44"/>
      <c r="J521" s="27"/>
      <c r="K521" s="44"/>
      <c r="L521" s="44"/>
      <c r="M521" s="27"/>
      <c r="N521" s="44"/>
      <c r="O521" s="44"/>
      <c r="P521" s="27"/>
      <c r="Q521" s="44"/>
      <c r="R521" s="44"/>
      <c r="S521" s="27"/>
      <c r="T521" s="44"/>
      <c r="U521" s="27"/>
      <c r="V521" s="44"/>
      <c r="W521" s="27"/>
      <c r="X521" s="44"/>
      <c r="Y521" s="27"/>
      <c r="Z521" s="44"/>
      <c r="AA521" s="27"/>
      <c r="AB521" s="44"/>
      <c r="AD521" s="44"/>
      <c r="AE521" s="6"/>
      <c r="AF521" s="44"/>
      <c r="AH521" s="44"/>
      <c r="AI521" s="44"/>
      <c r="AJ521" s="44"/>
    </row>
    <row r="522" spans="4:36">
      <c r="D522" s="44"/>
      <c r="E522" s="44"/>
      <c r="F522" s="27"/>
      <c r="G522" s="44"/>
      <c r="H522" s="44"/>
      <c r="I522" s="44"/>
      <c r="J522" s="27"/>
      <c r="K522" s="44"/>
      <c r="L522" s="44"/>
      <c r="M522" s="27"/>
      <c r="N522" s="44"/>
      <c r="O522" s="44"/>
      <c r="P522" s="27"/>
      <c r="Q522" s="44"/>
      <c r="R522" s="44"/>
      <c r="S522" s="27"/>
      <c r="T522" s="44"/>
      <c r="U522" s="27"/>
      <c r="V522" s="44"/>
      <c r="W522" s="27"/>
      <c r="X522" s="44"/>
      <c r="Y522" s="27"/>
      <c r="Z522" s="44"/>
      <c r="AA522" s="27"/>
      <c r="AB522" s="44"/>
      <c r="AD522" s="44"/>
      <c r="AE522" s="6"/>
      <c r="AF522" s="44"/>
      <c r="AH522" s="44"/>
      <c r="AI522" s="44"/>
      <c r="AJ522" s="44"/>
    </row>
    <row r="523" spans="4:36">
      <c r="D523" s="44"/>
      <c r="E523" s="44"/>
      <c r="F523" s="27"/>
      <c r="G523" s="44"/>
      <c r="H523" s="44"/>
      <c r="I523" s="44"/>
      <c r="J523" s="27"/>
      <c r="K523" s="44"/>
      <c r="L523" s="44"/>
      <c r="M523" s="27"/>
      <c r="N523" s="44"/>
      <c r="O523" s="44"/>
      <c r="P523" s="27"/>
      <c r="Q523" s="44"/>
      <c r="R523" s="44"/>
      <c r="S523" s="27"/>
      <c r="T523" s="44"/>
      <c r="U523" s="27"/>
      <c r="V523" s="44"/>
      <c r="W523" s="27"/>
      <c r="X523" s="44"/>
      <c r="Y523" s="27"/>
      <c r="Z523" s="44"/>
      <c r="AA523" s="27"/>
      <c r="AB523" s="44"/>
      <c r="AD523" s="44"/>
      <c r="AE523" s="6"/>
      <c r="AF523" s="44"/>
      <c r="AH523" s="44"/>
      <c r="AI523" s="44"/>
      <c r="AJ523" s="44"/>
    </row>
    <row r="524" spans="4:36">
      <c r="D524" s="44"/>
      <c r="E524" s="44"/>
      <c r="F524" s="27"/>
      <c r="G524" s="44"/>
      <c r="H524" s="44"/>
      <c r="I524" s="44"/>
      <c r="J524" s="27"/>
      <c r="K524" s="44"/>
      <c r="L524" s="44"/>
      <c r="M524" s="27"/>
      <c r="N524" s="44"/>
      <c r="O524" s="44"/>
      <c r="P524" s="27"/>
      <c r="Q524" s="44"/>
      <c r="R524" s="44"/>
      <c r="S524" s="27"/>
      <c r="T524" s="44"/>
      <c r="U524" s="27"/>
      <c r="V524" s="44"/>
      <c r="W524" s="27"/>
      <c r="X524" s="44"/>
      <c r="Y524" s="27"/>
      <c r="Z524" s="44"/>
      <c r="AA524" s="27"/>
      <c r="AB524" s="44"/>
      <c r="AD524" s="44"/>
      <c r="AE524" s="6"/>
      <c r="AF524" s="44"/>
      <c r="AH524" s="44"/>
      <c r="AI524" s="44"/>
      <c r="AJ524" s="44"/>
    </row>
    <row r="525" spans="4:36">
      <c r="D525" s="44"/>
      <c r="E525" s="44"/>
      <c r="F525" s="27"/>
      <c r="G525" s="44"/>
      <c r="H525" s="44"/>
      <c r="I525" s="44"/>
      <c r="J525" s="27"/>
      <c r="K525" s="44"/>
      <c r="L525" s="44"/>
      <c r="M525" s="27"/>
      <c r="N525" s="44"/>
      <c r="O525" s="44"/>
      <c r="P525" s="27"/>
      <c r="Q525" s="44"/>
      <c r="R525" s="44"/>
      <c r="S525" s="27"/>
      <c r="T525" s="44"/>
      <c r="U525" s="27"/>
      <c r="V525" s="44"/>
      <c r="W525" s="27"/>
      <c r="X525" s="44"/>
      <c r="Y525" s="27"/>
      <c r="Z525" s="44"/>
      <c r="AA525" s="27"/>
      <c r="AB525" s="44"/>
      <c r="AD525" s="44"/>
      <c r="AE525" s="6"/>
      <c r="AF525" s="44"/>
      <c r="AH525" s="44"/>
      <c r="AI525" s="44"/>
      <c r="AJ525" s="44"/>
    </row>
    <row r="526" spans="4:36">
      <c r="D526" s="44"/>
      <c r="E526" s="44"/>
      <c r="F526" s="27"/>
      <c r="G526" s="44"/>
      <c r="H526" s="44"/>
      <c r="I526" s="44"/>
      <c r="J526" s="27"/>
      <c r="K526" s="44"/>
      <c r="L526" s="44"/>
      <c r="M526" s="27"/>
      <c r="N526" s="44"/>
      <c r="O526" s="44"/>
      <c r="P526" s="27"/>
      <c r="Q526" s="44"/>
      <c r="R526" s="44"/>
      <c r="S526" s="27"/>
      <c r="T526" s="44"/>
      <c r="U526" s="27"/>
      <c r="V526" s="44"/>
      <c r="W526" s="27"/>
      <c r="X526" s="44"/>
      <c r="Y526" s="27"/>
      <c r="Z526" s="44"/>
      <c r="AA526" s="27"/>
      <c r="AB526" s="44"/>
      <c r="AD526" s="44"/>
      <c r="AE526" s="6"/>
      <c r="AF526" s="44"/>
      <c r="AH526" s="44"/>
      <c r="AI526" s="44"/>
      <c r="AJ526" s="44"/>
    </row>
    <row r="527" spans="4:36">
      <c r="D527" s="44"/>
      <c r="E527" s="44"/>
      <c r="F527" s="27"/>
      <c r="G527" s="44"/>
      <c r="H527" s="44"/>
      <c r="I527" s="44"/>
      <c r="J527" s="27"/>
      <c r="K527" s="44"/>
      <c r="L527" s="44"/>
      <c r="M527" s="27"/>
      <c r="N527" s="44"/>
      <c r="O527" s="44"/>
      <c r="P527" s="27"/>
      <c r="Q527" s="44"/>
      <c r="R527" s="44"/>
      <c r="S527" s="27"/>
      <c r="T527" s="44"/>
      <c r="U527" s="27"/>
      <c r="V527" s="44"/>
      <c r="W527" s="27"/>
      <c r="X527" s="44"/>
      <c r="Y527" s="27"/>
      <c r="Z527" s="44"/>
      <c r="AA527" s="27"/>
      <c r="AB527" s="44"/>
      <c r="AD527" s="44"/>
      <c r="AE527" s="6"/>
      <c r="AF527" s="44"/>
      <c r="AH527" s="44"/>
      <c r="AI527" s="44"/>
      <c r="AJ527" s="44"/>
    </row>
    <row r="528" spans="4:36">
      <c r="D528" s="44"/>
      <c r="E528" s="44"/>
      <c r="F528" s="27"/>
      <c r="G528" s="44"/>
      <c r="H528" s="44"/>
      <c r="I528" s="44"/>
      <c r="J528" s="27"/>
      <c r="K528" s="44"/>
      <c r="L528" s="44"/>
      <c r="M528" s="27"/>
      <c r="N528" s="44"/>
      <c r="O528" s="44"/>
      <c r="P528" s="27"/>
      <c r="Q528" s="44"/>
      <c r="R528" s="44"/>
      <c r="S528" s="27"/>
      <c r="T528" s="44"/>
      <c r="U528" s="27"/>
      <c r="V528" s="44"/>
      <c r="W528" s="27"/>
      <c r="X528" s="44"/>
      <c r="Y528" s="27"/>
      <c r="Z528" s="44"/>
      <c r="AA528" s="27"/>
      <c r="AB528" s="44"/>
      <c r="AD528" s="44"/>
      <c r="AE528" s="6"/>
      <c r="AF528" s="44"/>
      <c r="AH528" s="44"/>
      <c r="AI528" s="44"/>
      <c r="AJ528" s="44"/>
    </row>
    <row r="529" spans="4:36">
      <c r="D529" s="44"/>
      <c r="E529" s="44"/>
      <c r="F529" s="27"/>
      <c r="G529" s="44"/>
      <c r="H529" s="44"/>
      <c r="I529" s="44"/>
      <c r="J529" s="27"/>
      <c r="K529" s="44"/>
      <c r="L529" s="44"/>
      <c r="M529" s="27"/>
      <c r="N529" s="44"/>
      <c r="O529" s="44"/>
      <c r="P529" s="27"/>
      <c r="Q529" s="44"/>
      <c r="R529" s="44"/>
      <c r="S529" s="27"/>
      <c r="T529" s="44"/>
      <c r="U529" s="27"/>
      <c r="V529" s="44"/>
      <c r="W529" s="27"/>
      <c r="X529" s="44"/>
      <c r="Y529" s="27"/>
      <c r="Z529" s="44"/>
      <c r="AA529" s="27"/>
      <c r="AB529" s="44"/>
      <c r="AD529" s="44"/>
      <c r="AE529" s="6"/>
      <c r="AF529" s="44"/>
      <c r="AH529" s="44"/>
      <c r="AI529" s="44"/>
      <c r="AJ529" s="44"/>
    </row>
    <row r="530" spans="4:36">
      <c r="D530" s="44"/>
      <c r="E530" s="44"/>
      <c r="F530" s="27"/>
      <c r="G530" s="44"/>
      <c r="H530" s="44"/>
      <c r="I530" s="44"/>
      <c r="J530" s="27"/>
      <c r="K530" s="44"/>
      <c r="L530" s="44"/>
      <c r="M530" s="27"/>
      <c r="N530" s="44"/>
      <c r="O530" s="44"/>
      <c r="P530" s="27"/>
      <c r="Q530" s="44"/>
      <c r="R530" s="44"/>
      <c r="S530" s="27"/>
      <c r="T530" s="44"/>
      <c r="U530" s="27"/>
      <c r="V530" s="44"/>
      <c r="W530" s="27"/>
      <c r="X530" s="44"/>
      <c r="Y530" s="27"/>
      <c r="Z530" s="44"/>
      <c r="AA530" s="27"/>
      <c r="AB530" s="44"/>
      <c r="AD530" s="44"/>
      <c r="AE530" s="6"/>
      <c r="AF530" s="44"/>
      <c r="AH530" s="44"/>
      <c r="AI530" s="44"/>
      <c r="AJ530" s="44"/>
    </row>
    <row r="531" spans="4:36">
      <c r="D531" s="44"/>
      <c r="E531" s="44"/>
      <c r="F531" s="27"/>
      <c r="G531" s="44"/>
      <c r="H531" s="44"/>
      <c r="I531" s="44"/>
      <c r="J531" s="27"/>
      <c r="K531" s="44"/>
      <c r="L531" s="44"/>
      <c r="M531" s="27"/>
      <c r="N531" s="44"/>
      <c r="O531" s="44"/>
      <c r="P531" s="27"/>
      <c r="Q531" s="44"/>
      <c r="R531" s="44"/>
      <c r="S531" s="27"/>
      <c r="T531" s="44"/>
      <c r="U531" s="27"/>
      <c r="V531" s="44"/>
      <c r="W531" s="27"/>
      <c r="X531" s="44"/>
      <c r="Y531" s="27"/>
      <c r="Z531" s="44"/>
      <c r="AA531" s="27"/>
      <c r="AB531" s="44"/>
      <c r="AD531" s="44"/>
      <c r="AE531" s="6"/>
      <c r="AF531" s="44"/>
      <c r="AH531" s="44"/>
      <c r="AI531" s="44"/>
      <c r="AJ531" s="44"/>
    </row>
    <row r="532" spans="4:36">
      <c r="D532" s="44"/>
      <c r="E532" s="44"/>
      <c r="F532" s="27"/>
      <c r="G532" s="44"/>
      <c r="H532" s="44"/>
      <c r="I532" s="44"/>
      <c r="J532" s="27"/>
      <c r="K532" s="44"/>
      <c r="L532" s="44"/>
      <c r="M532" s="27"/>
      <c r="N532" s="44"/>
      <c r="O532" s="44"/>
      <c r="P532" s="27"/>
      <c r="Q532" s="44"/>
      <c r="R532" s="44"/>
      <c r="S532" s="27"/>
      <c r="T532" s="44"/>
      <c r="U532" s="27"/>
      <c r="V532" s="44"/>
      <c r="W532" s="27"/>
      <c r="X532" s="44"/>
      <c r="Y532" s="27"/>
      <c r="Z532" s="44"/>
      <c r="AA532" s="27"/>
      <c r="AB532" s="44"/>
      <c r="AD532" s="44"/>
      <c r="AE532" s="6"/>
      <c r="AF532" s="44"/>
      <c r="AH532" s="44"/>
      <c r="AI532" s="44"/>
      <c r="AJ532" s="44"/>
    </row>
    <row r="533" spans="4:36">
      <c r="D533" s="44"/>
      <c r="E533" s="44"/>
      <c r="F533" s="27"/>
      <c r="G533" s="44"/>
      <c r="H533" s="44"/>
      <c r="I533" s="44"/>
      <c r="J533" s="27"/>
      <c r="K533" s="44"/>
      <c r="L533" s="44"/>
      <c r="M533" s="27"/>
      <c r="N533" s="44"/>
      <c r="O533" s="44"/>
      <c r="P533" s="27"/>
      <c r="Q533" s="44"/>
      <c r="R533" s="44"/>
      <c r="S533" s="27"/>
      <c r="T533" s="44"/>
      <c r="U533" s="27"/>
      <c r="V533" s="44"/>
      <c r="W533" s="27"/>
      <c r="X533" s="44"/>
      <c r="Y533" s="27"/>
      <c r="Z533" s="44"/>
      <c r="AA533" s="27"/>
      <c r="AB533" s="44"/>
      <c r="AD533" s="44"/>
      <c r="AE533" s="6"/>
      <c r="AF533" s="44"/>
      <c r="AH533" s="44"/>
      <c r="AI533" s="44"/>
      <c r="AJ533" s="44"/>
    </row>
    <row r="534" spans="4:36">
      <c r="D534" s="44"/>
      <c r="E534" s="44"/>
      <c r="F534" s="27"/>
      <c r="G534" s="44"/>
      <c r="H534" s="44"/>
      <c r="I534" s="44"/>
      <c r="J534" s="27"/>
      <c r="K534" s="44"/>
      <c r="L534" s="44"/>
      <c r="M534" s="27"/>
      <c r="N534" s="44"/>
      <c r="O534" s="44"/>
      <c r="P534" s="27"/>
      <c r="Q534" s="44"/>
      <c r="R534" s="44"/>
      <c r="S534" s="27"/>
      <c r="T534" s="44"/>
      <c r="U534" s="27"/>
      <c r="V534" s="44"/>
      <c r="W534" s="27"/>
      <c r="X534" s="44"/>
      <c r="Y534" s="27"/>
      <c r="Z534" s="44"/>
      <c r="AA534" s="27"/>
      <c r="AB534" s="44"/>
      <c r="AD534" s="44"/>
      <c r="AE534" s="6"/>
      <c r="AF534" s="44"/>
      <c r="AH534" s="44"/>
      <c r="AI534" s="44"/>
      <c r="AJ534" s="44"/>
    </row>
    <row r="535" spans="4:36">
      <c r="D535" s="44"/>
      <c r="E535" s="44"/>
      <c r="F535" s="27"/>
      <c r="G535" s="44"/>
      <c r="H535" s="44"/>
      <c r="I535" s="44"/>
      <c r="J535" s="27"/>
      <c r="K535" s="44"/>
      <c r="L535" s="44"/>
      <c r="M535" s="27"/>
      <c r="N535" s="44"/>
      <c r="O535" s="44"/>
      <c r="P535" s="27"/>
      <c r="Q535" s="44"/>
      <c r="R535" s="44"/>
      <c r="S535" s="27"/>
      <c r="T535" s="44"/>
      <c r="U535" s="27"/>
      <c r="V535" s="44"/>
      <c r="W535" s="27"/>
      <c r="X535" s="44"/>
      <c r="Y535" s="27"/>
      <c r="Z535" s="44"/>
      <c r="AA535" s="27"/>
      <c r="AB535" s="44"/>
      <c r="AD535" s="44"/>
      <c r="AE535" s="6"/>
      <c r="AF535" s="44"/>
      <c r="AH535" s="44"/>
      <c r="AI535" s="44"/>
      <c r="AJ535" s="44"/>
    </row>
    <row r="536" spans="4:36">
      <c r="D536" s="44"/>
      <c r="E536" s="44"/>
      <c r="F536" s="27"/>
      <c r="G536" s="44"/>
      <c r="H536" s="44"/>
      <c r="I536" s="44"/>
      <c r="J536" s="27"/>
      <c r="K536" s="44"/>
      <c r="L536" s="44"/>
      <c r="M536" s="27"/>
      <c r="N536" s="44"/>
      <c r="O536" s="44"/>
      <c r="P536" s="27"/>
      <c r="Q536" s="44"/>
      <c r="R536" s="44"/>
      <c r="S536" s="27"/>
      <c r="T536" s="44"/>
      <c r="U536" s="27"/>
      <c r="V536" s="44"/>
      <c r="W536" s="27"/>
      <c r="X536" s="44"/>
      <c r="Y536" s="27"/>
      <c r="Z536" s="44"/>
      <c r="AA536" s="27"/>
      <c r="AB536" s="44"/>
      <c r="AD536" s="44"/>
      <c r="AE536" s="6"/>
      <c r="AF536" s="44"/>
      <c r="AH536" s="44"/>
      <c r="AI536" s="44"/>
      <c r="AJ536" s="44"/>
    </row>
    <row r="537" spans="4:36">
      <c r="D537" s="44"/>
      <c r="E537" s="44"/>
      <c r="F537" s="27"/>
      <c r="G537" s="44"/>
      <c r="H537" s="44"/>
      <c r="I537" s="44"/>
      <c r="J537" s="27"/>
      <c r="K537" s="44"/>
      <c r="L537" s="44"/>
      <c r="M537" s="27"/>
      <c r="N537" s="44"/>
      <c r="O537" s="44"/>
      <c r="P537" s="27"/>
      <c r="Q537" s="44"/>
      <c r="R537" s="44"/>
      <c r="S537" s="27"/>
      <c r="T537" s="44"/>
      <c r="U537" s="27"/>
      <c r="V537" s="44"/>
      <c r="W537" s="27"/>
      <c r="X537" s="44"/>
      <c r="Y537" s="27"/>
      <c r="Z537" s="44"/>
      <c r="AA537" s="27"/>
      <c r="AB537" s="44"/>
      <c r="AD537" s="44"/>
      <c r="AE537" s="6"/>
      <c r="AF537" s="44"/>
      <c r="AH537" s="44"/>
      <c r="AI537" s="44"/>
      <c r="AJ537" s="44"/>
    </row>
    <row r="538" spans="4:36">
      <c r="D538" s="44"/>
      <c r="E538" s="44"/>
      <c r="F538" s="27"/>
      <c r="G538" s="44"/>
      <c r="H538" s="44"/>
      <c r="I538" s="44"/>
      <c r="J538" s="27"/>
      <c r="K538" s="44"/>
      <c r="L538" s="44"/>
      <c r="M538" s="27"/>
      <c r="N538" s="44"/>
      <c r="O538" s="44"/>
      <c r="P538" s="27"/>
      <c r="Q538" s="44"/>
      <c r="R538" s="44"/>
      <c r="S538" s="27"/>
      <c r="T538" s="44"/>
      <c r="U538" s="27"/>
      <c r="V538" s="44"/>
      <c r="W538" s="27"/>
      <c r="X538" s="44"/>
      <c r="Y538" s="27"/>
      <c r="Z538" s="44"/>
      <c r="AA538" s="27"/>
      <c r="AB538" s="44"/>
      <c r="AD538" s="44"/>
      <c r="AE538" s="6"/>
      <c r="AF538" s="44"/>
      <c r="AH538" s="44"/>
      <c r="AI538" s="44"/>
      <c r="AJ538" s="44"/>
    </row>
    <row r="539" spans="4:36">
      <c r="D539" s="44"/>
      <c r="E539" s="44"/>
      <c r="F539" s="27"/>
      <c r="G539" s="44"/>
      <c r="H539" s="44"/>
      <c r="I539" s="44"/>
      <c r="J539" s="27"/>
      <c r="K539" s="44"/>
      <c r="L539" s="44"/>
      <c r="M539" s="27"/>
      <c r="N539" s="44"/>
      <c r="O539" s="44"/>
      <c r="P539" s="27"/>
      <c r="Q539" s="44"/>
      <c r="R539" s="44"/>
      <c r="S539" s="27"/>
      <c r="T539" s="44"/>
      <c r="U539" s="27"/>
      <c r="V539" s="44"/>
      <c r="W539" s="27"/>
      <c r="X539" s="44"/>
      <c r="Y539" s="27"/>
      <c r="Z539" s="44"/>
      <c r="AA539" s="27"/>
      <c r="AB539" s="44"/>
      <c r="AD539" s="44"/>
      <c r="AE539" s="6"/>
      <c r="AF539" s="44"/>
      <c r="AH539" s="44"/>
      <c r="AI539" s="44"/>
      <c r="AJ539" s="44"/>
    </row>
    <row r="540" spans="4:36">
      <c r="D540" s="44"/>
      <c r="E540" s="44"/>
      <c r="F540" s="27"/>
      <c r="G540" s="44"/>
      <c r="H540" s="44"/>
      <c r="I540" s="44"/>
      <c r="J540" s="27"/>
      <c r="K540" s="44"/>
      <c r="L540" s="44"/>
      <c r="M540" s="27"/>
      <c r="N540" s="44"/>
      <c r="O540" s="44"/>
      <c r="P540" s="27"/>
      <c r="Q540" s="44"/>
      <c r="R540" s="44"/>
      <c r="S540" s="27"/>
      <c r="T540" s="44"/>
      <c r="U540" s="27"/>
      <c r="V540" s="44"/>
      <c r="W540" s="27"/>
      <c r="X540" s="44"/>
      <c r="Y540" s="27"/>
      <c r="Z540" s="44"/>
      <c r="AA540" s="27"/>
      <c r="AB540" s="44"/>
      <c r="AD540" s="44"/>
      <c r="AE540" s="6"/>
      <c r="AF540" s="44"/>
      <c r="AH540" s="44"/>
      <c r="AI540" s="44"/>
      <c r="AJ540" s="44"/>
    </row>
    <row r="541" spans="4:36">
      <c r="D541" s="44"/>
      <c r="E541" s="44"/>
      <c r="F541" s="27"/>
      <c r="G541" s="44"/>
      <c r="H541" s="44"/>
      <c r="I541" s="44"/>
      <c r="J541" s="27"/>
      <c r="K541" s="44"/>
      <c r="L541" s="44"/>
      <c r="M541" s="27"/>
      <c r="N541" s="44"/>
      <c r="O541" s="44"/>
      <c r="P541" s="27"/>
      <c r="Q541" s="44"/>
      <c r="R541" s="44"/>
      <c r="S541" s="27"/>
      <c r="T541" s="44"/>
      <c r="U541" s="27"/>
      <c r="V541" s="44"/>
      <c r="W541" s="27"/>
      <c r="X541" s="44"/>
      <c r="Y541" s="27"/>
      <c r="Z541" s="44"/>
      <c r="AA541" s="27"/>
      <c r="AB541" s="44"/>
      <c r="AD541" s="44"/>
      <c r="AE541" s="6"/>
      <c r="AF541" s="44"/>
      <c r="AH541" s="44"/>
      <c r="AI541" s="44"/>
      <c r="AJ541" s="44"/>
    </row>
    <row r="542" spans="4:36">
      <c r="D542" s="44"/>
      <c r="E542" s="44"/>
      <c r="F542" s="27"/>
      <c r="G542" s="44"/>
      <c r="H542" s="44"/>
      <c r="I542" s="44"/>
      <c r="J542" s="27"/>
      <c r="K542" s="44"/>
      <c r="L542" s="44"/>
      <c r="M542" s="27"/>
      <c r="N542" s="44"/>
      <c r="O542" s="44"/>
      <c r="P542" s="27"/>
      <c r="Q542" s="44"/>
      <c r="R542" s="44"/>
      <c r="S542" s="27"/>
      <c r="T542" s="44"/>
      <c r="U542" s="27"/>
      <c r="V542" s="44"/>
      <c r="W542" s="27"/>
      <c r="X542" s="44"/>
      <c r="Y542" s="27"/>
      <c r="Z542" s="44"/>
      <c r="AA542" s="27"/>
      <c r="AB542" s="44"/>
      <c r="AD542" s="44"/>
      <c r="AE542" s="6"/>
      <c r="AF542" s="44"/>
      <c r="AH542" s="44"/>
      <c r="AI542" s="44"/>
      <c r="AJ542" s="44"/>
    </row>
    <row r="543" spans="4:36">
      <c r="D543" s="44"/>
      <c r="E543" s="44"/>
      <c r="F543" s="27"/>
      <c r="G543" s="44"/>
      <c r="H543" s="44"/>
      <c r="I543" s="44"/>
      <c r="J543" s="27"/>
      <c r="K543" s="44"/>
      <c r="L543" s="44"/>
      <c r="M543" s="27"/>
      <c r="N543" s="44"/>
      <c r="O543" s="44"/>
      <c r="P543" s="27"/>
      <c r="Q543" s="44"/>
      <c r="R543" s="44"/>
      <c r="S543" s="27"/>
      <c r="T543" s="44"/>
      <c r="U543" s="27"/>
      <c r="V543" s="44"/>
      <c r="W543" s="27"/>
      <c r="X543" s="44"/>
      <c r="Y543" s="27"/>
      <c r="Z543" s="44"/>
      <c r="AA543" s="27"/>
      <c r="AB543" s="44"/>
      <c r="AD543" s="44"/>
      <c r="AE543" s="6"/>
      <c r="AF543" s="44"/>
      <c r="AH543" s="44"/>
      <c r="AI543" s="44"/>
      <c r="AJ543" s="44"/>
    </row>
    <row r="544" spans="4:36">
      <c r="D544" s="44"/>
      <c r="E544" s="44"/>
      <c r="F544" s="27"/>
      <c r="G544" s="44"/>
      <c r="H544" s="44"/>
      <c r="I544" s="44"/>
      <c r="J544" s="27"/>
      <c r="K544" s="44"/>
      <c r="L544" s="44"/>
      <c r="M544" s="27"/>
      <c r="N544" s="44"/>
      <c r="O544" s="44"/>
      <c r="P544" s="27"/>
      <c r="Q544" s="44"/>
      <c r="R544" s="44"/>
      <c r="S544" s="27"/>
      <c r="T544" s="44"/>
      <c r="U544" s="27"/>
      <c r="V544" s="44"/>
      <c r="W544" s="27"/>
      <c r="X544" s="44"/>
      <c r="Y544" s="27"/>
      <c r="Z544" s="44"/>
      <c r="AA544" s="27"/>
      <c r="AB544" s="44"/>
      <c r="AD544" s="44"/>
      <c r="AE544" s="6"/>
      <c r="AF544" s="44"/>
      <c r="AH544" s="44"/>
      <c r="AI544" s="44"/>
      <c r="AJ544" s="44"/>
    </row>
    <row r="545" spans="4:36">
      <c r="D545" s="44"/>
      <c r="E545" s="44"/>
      <c r="F545" s="27"/>
      <c r="G545" s="44"/>
      <c r="H545" s="44"/>
      <c r="I545" s="44"/>
      <c r="J545" s="27"/>
      <c r="K545" s="44"/>
      <c r="L545" s="44"/>
      <c r="M545" s="27"/>
      <c r="N545" s="44"/>
      <c r="O545" s="44"/>
      <c r="P545" s="27"/>
      <c r="Q545" s="44"/>
      <c r="R545" s="44"/>
      <c r="S545" s="27"/>
      <c r="T545" s="44"/>
      <c r="U545" s="27"/>
      <c r="V545" s="44"/>
      <c r="W545" s="27"/>
      <c r="X545" s="44"/>
      <c r="Y545" s="27"/>
      <c r="Z545" s="44"/>
      <c r="AA545" s="27"/>
      <c r="AB545" s="44"/>
      <c r="AD545" s="44"/>
      <c r="AE545" s="6"/>
      <c r="AF545" s="44"/>
      <c r="AH545" s="44"/>
      <c r="AI545" s="44"/>
      <c r="AJ545" s="44"/>
    </row>
    <row r="546" spans="4:36">
      <c r="D546" s="44"/>
      <c r="E546" s="44"/>
      <c r="F546" s="27"/>
      <c r="G546" s="44"/>
      <c r="H546" s="44"/>
      <c r="I546" s="44"/>
      <c r="J546" s="27"/>
      <c r="K546" s="44"/>
      <c r="L546" s="44"/>
      <c r="M546" s="27"/>
      <c r="N546" s="44"/>
      <c r="O546" s="44"/>
      <c r="P546" s="27"/>
      <c r="Q546" s="44"/>
      <c r="R546" s="44"/>
      <c r="S546" s="27"/>
      <c r="T546" s="44"/>
      <c r="U546" s="27"/>
      <c r="V546" s="44"/>
      <c r="W546" s="27"/>
      <c r="X546" s="44"/>
      <c r="Y546" s="27"/>
      <c r="Z546" s="44"/>
      <c r="AA546" s="27"/>
      <c r="AB546" s="44"/>
      <c r="AD546" s="44"/>
      <c r="AE546" s="6"/>
      <c r="AF546" s="44"/>
      <c r="AH546" s="44"/>
      <c r="AI546" s="44"/>
      <c r="AJ546" s="44"/>
    </row>
    <row r="547" spans="4:36">
      <c r="D547" s="44"/>
      <c r="E547" s="44"/>
      <c r="F547" s="27"/>
      <c r="G547" s="44"/>
      <c r="H547" s="44"/>
      <c r="I547" s="44"/>
      <c r="J547" s="27"/>
      <c r="K547" s="44"/>
      <c r="L547" s="44"/>
      <c r="M547" s="27"/>
      <c r="N547" s="44"/>
      <c r="O547" s="44"/>
      <c r="P547" s="27"/>
      <c r="Q547" s="44"/>
      <c r="R547" s="44"/>
      <c r="S547" s="27"/>
      <c r="T547" s="44"/>
      <c r="U547" s="27"/>
      <c r="V547" s="44"/>
      <c r="W547" s="27"/>
      <c r="X547" s="44"/>
      <c r="Y547" s="27"/>
      <c r="Z547" s="44"/>
      <c r="AA547" s="27"/>
      <c r="AB547" s="44"/>
      <c r="AD547" s="44"/>
      <c r="AE547" s="6"/>
      <c r="AF547" s="44"/>
      <c r="AH547" s="44"/>
      <c r="AI547" s="44"/>
      <c r="AJ547" s="44"/>
    </row>
    <row r="548" spans="4:36">
      <c r="D548" s="44"/>
      <c r="E548" s="44"/>
      <c r="F548" s="27"/>
      <c r="G548" s="44"/>
      <c r="H548" s="44"/>
      <c r="I548" s="44"/>
      <c r="J548" s="27"/>
      <c r="K548" s="44"/>
      <c r="L548" s="44"/>
      <c r="M548" s="27"/>
      <c r="N548" s="44"/>
      <c r="O548" s="44"/>
      <c r="P548" s="27"/>
      <c r="Q548" s="44"/>
      <c r="R548" s="44"/>
      <c r="S548" s="27"/>
      <c r="T548" s="44"/>
      <c r="U548" s="27"/>
      <c r="V548" s="44"/>
      <c r="W548" s="27"/>
      <c r="X548" s="44"/>
      <c r="Y548" s="27"/>
      <c r="Z548" s="44"/>
      <c r="AA548" s="27"/>
      <c r="AB548" s="44"/>
      <c r="AD548" s="44"/>
      <c r="AE548" s="6"/>
      <c r="AF548" s="44"/>
      <c r="AH548" s="44"/>
      <c r="AI548" s="44"/>
      <c r="AJ548" s="44"/>
    </row>
    <row r="549" spans="4:36">
      <c r="D549" s="44"/>
      <c r="E549" s="44"/>
      <c r="F549" s="27"/>
      <c r="G549" s="44"/>
      <c r="H549" s="44"/>
      <c r="I549" s="44"/>
      <c r="J549" s="27"/>
      <c r="K549" s="44"/>
      <c r="L549" s="44"/>
      <c r="M549" s="27"/>
      <c r="N549" s="44"/>
      <c r="O549" s="44"/>
      <c r="P549" s="27"/>
      <c r="Q549" s="44"/>
      <c r="R549" s="44"/>
      <c r="S549" s="27"/>
      <c r="T549" s="44"/>
      <c r="U549" s="27"/>
      <c r="V549" s="44"/>
      <c r="W549" s="27"/>
      <c r="X549" s="44"/>
      <c r="Y549" s="27"/>
      <c r="Z549" s="44"/>
      <c r="AA549" s="27"/>
      <c r="AB549" s="44"/>
      <c r="AD549" s="44"/>
      <c r="AE549" s="6"/>
      <c r="AF549" s="44"/>
      <c r="AH549" s="44"/>
      <c r="AI549" s="44"/>
      <c r="AJ549" s="44"/>
    </row>
    <row r="550" spans="4:36">
      <c r="D550" s="44"/>
      <c r="E550" s="44"/>
      <c r="F550" s="27"/>
      <c r="G550" s="44"/>
      <c r="H550" s="44"/>
      <c r="I550" s="44"/>
      <c r="J550" s="27"/>
      <c r="K550" s="44"/>
      <c r="L550" s="44"/>
      <c r="M550" s="27"/>
      <c r="N550" s="44"/>
      <c r="O550" s="44"/>
      <c r="P550" s="27"/>
      <c r="Q550" s="44"/>
      <c r="R550" s="44"/>
      <c r="S550" s="27"/>
      <c r="T550" s="44"/>
      <c r="U550" s="27"/>
      <c r="V550" s="44"/>
      <c r="W550" s="27"/>
      <c r="X550" s="44"/>
      <c r="Y550" s="27"/>
      <c r="Z550" s="44"/>
      <c r="AA550" s="27"/>
      <c r="AB550" s="44"/>
      <c r="AD550" s="44"/>
      <c r="AE550" s="6"/>
      <c r="AF550" s="44"/>
      <c r="AH550" s="44"/>
      <c r="AI550" s="44"/>
      <c r="AJ550" s="44"/>
    </row>
    <row r="551" spans="4:36">
      <c r="D551" s="44"/>
      <c r="E551" s="44"/>
      <c r="F551" s="27"/>
      <c r="G551" s="44"/>
      <c r="H551" s="44"/>
      <c r="I551" s="44"/>
      <c r="J551" s="27"/>
      <c r="K551" s="44"/>
      <c r="L551" s="44"/>
      <c r="M551" s="27"/>
      <c r="N551" s="44"/>
      <c r="O551" s="44"/>
      <c r="P551" s="27"/>
      <c r="Q551" s="44"/>
      <c r="R551" s="44"/>
      <c r="S551" s="27"/>
      <c r="T551" s="44"/>
      <c r="U551" s="27"/>
      <c r="V551" s="44"/>
      <c r="W551" s="27"/>
      <c r="X551" s="44"/>
      <c r="Y551" s="27"/>
      <c r="Z551" s="44"/>
      <c r="AA551" s="27"/>
      <c r="AB551" s="44"/>
      <c r="AD551" s="44"/>
      <c r="AE551" s="6"/>
      <c r="AF551" s="44"/>
      <c r="AH551" s="44"/>
      <c r="AI551" s="44"/>
      <c r="AJ551" s="44"/>
    </row>
    <row r="552" spans="4:36">
      <c r="D552" s="44"/>
      <c r="E552" s="44"/>
      <c r="F552" s="27"/>
      <c r="G552" s="44"/>
      <c r="H552" s="44"/>
      <c r="I552" s="44"/>
      <c r="J552" s="27"/>
      <c r="K552" s="44"/>
      <c r="L552" s="44"/>
      <c r="M552" s="27"/>
      <c r="N552" s="44"/>
      <c r="O552" s="44"/>
      <c r="P552" s="27"/>
      <c r="Q552" s="44"/>
      <c r="R552" s="44"/>
      <c r="S552" s="27"/>
      <c r="T552" s="44"/>
      <c r="U552" s="27"/>
      <c r="V552" s="44"/>
      <c r="W552" s="27"/>
      <c r="X552" s="44"/>
      <c r="Y552" s="27"/>
      <c r="Z552" s="44"/>
      <c r="AA552" s="27"/>
      <c r="AB552" s="44"/>
      <c r="AD552" s="44"/>
      <c r="AE552" s="6"/>
      <c r="AF552" s="44"/>
      <c r="AH552" s="44"/>
      <c r="AI552" s="44"/>
      <c r="AJ552" s="44"/>
    </row>
    <row r="553" spans="4:36">
      <c r="D553" s="44"/>
      <c r="E553" s="44"/>
      <c r="F553" s="27"/>
      <c r="G553" s="44"/>
      <c r="H553" s="44"/>
      <c r="I553" s="44"/>
      <c r="J553" s="27"/>
      <c r="K553" s="44"/>
      <c r="L553" s="44"/>
      <c r="M553" s="27"/>
      <c r="N553" s="44"/>
      <c r="O553" s="44"/>
      <c r="P553" s="27"/>
      <c r="Q553" s="44"/>
      <c r="R553" s="44"/>
      <c r="S553" s="27"/>
      <c r="T553" s="44"/>
      <c r="U553" s="27"/>
      <c r="V553" s="44"/>
      <c r="W553" s="27"/>
      <c r="X553" s="44"/>
      <c r="Y553" s="27"/>
      <c r="Z553" s="44"/>
      <c r="AA553" s="27"/>
      <c r="AB553" s="44"/>
      <c r="AD553" s="44"/>
      <c r="AE553" s="6"/>
      <c r="AF553" s="44"/>
      <c r="AH553" s="44"/>
      <c r="AI553" s="44"/>
      <c r="AJ553" s="44"/>
    </row>
    <row r="554" spans="4:36">
      <c r="D554" s="44"/>
      <c r="E554" s="44"/>
      <c r="F554" s="27"/>
      <c r="G554" s="44"/>
      <c r="H554" s="44"/>
      <c r="I554" s="44"/>
      <c r="J554" s="27"/>
      <c r="K554" s="44"/>
      <c r="L554" s="44"/>
      <c r="M554" s="27"/>
      <c r="N554" s="44"/>
      <c r="O554" s="44"/>
      <c r="P554" s="27"/>
      <c r="Q554" s="44"/>
      <c r="R554" s="44"/>
      <c r="S554" s="27"/>
      <c r="T554" s="44"/>
      <c r="U554" s="27"/>
      <c r="V554" s="44"/>
      <c r="W554" s="27"/>
      <c r="X554" s="44"/>
      <c r="Y554" s="27"/>
      <c r="Z554" s="44"/>
      <c r="AA554" s="27"/>
      <c r="AB554" s="44"/>
      <c r="AD554" s="44"/>
      <c r="AE554" s="6"/>
      <c r="AF554" s="44"/>
      <c r="AH554" s="44"/>
      <c r="AI554" s="44"/>
      <c r="AJ554" s="44"/>
    </row>
    <row r="555" spans="4:36">
      <c r="D555" s="44"/>
      <c r="E555" s="44"/>
      <c r="F555" s="27"/>
      <c r="G555" s="44"/>
      <c r="H555" s="44"/>
      <c r="I555" s="44"/>
      <c r="J555" s="27"/>
      <c r="K555" s="44"/>
      <c r="L555" s="44"/>
      <c r="M555" s="27"/>
      <c r="N555" s="44"/>
      <c r="O555" s="44"/>
      <c r="P555" s="27"/>
      <c r="Q555" s="44"/>
      <c r="R555" s="44"/>
      <c r="S555" s="27"/>
      <c r="T555" s="44"/>
      <c r="U555" s="27"/>
      <c r="V555" s="44"/>
      <c r="W555" s="27"/>
      <c r="X555" s="44"/>
      <c r="Y555" s="27"/>
      <c r="Z555" s="44"/>
      <c r="AA555" s="27"/>
      <c r="AB555" s="44"/>
      <c r="AD555" s="44"/>
      <c r="AE555" s="6"/>
      <c r="AF555" s="44"/>
      <c r="AH555" s="44"/>
      <c r="AI555" s="44"/>
      <c r="AJ555" s="44"/>
    </row>
    <row r="556" spans="4:36">
      <c r="D556" s="44"/>
      <c r="E556" s="44"/>
      <c r="F556" s="27"/>
      <c r="G556" s="44"/>
      <c r="H556" s="44"/>
      <c r="I556" s="44"/>
      <c r="J556" s="27"/>
      <c r="K556" s="44"/>
      <c r="L556" s="44"/>
      <c r="M556" s="27"/>
      <c r="N556" s="44"/>
      <c r="O556" s="44"/>
      <c r="P556" s="27"/>
      <c r="Q556" s="44"/>
      <c r="R556" s="44"/>
      <c r="S556" s="27"/>
      <c r="T556" s="44"/>
      <c r="U556" s="27"/>
      <c r="V556" s="44"/>
      <c r="W556" s="27"/>
      <c r="X556" s="44"/>
      <c r="Y556" s="27"/>
      <c r="Z556" s="44"/>
      <c r="AA556" s="27"/>
      <c r="AB556" s="44"/>
      <c r="AD556" s="44"/>
      <c r="AE556" s="6"/>
      <c r="AF556" s="44"/>
      <c r="AH556" s="44"/>
      <c r="AI556" s="44"/>
      <c r="AJ556" s="44"/>
    </row>
    <row r="557" spans="4:36">
      <c r="D557" s="44"/>
      <c r="E557" s="44"/>
      <c r="F557" s="27"/>
      <c r="G557" s="44"/>
      <c r="H557" s="44"/>
      <c r="I557" s="44"/>
      <c r="J557" s="27"/>
      <c r="K557" s="44"/>
      <c r="L557" s="44"/>
      <c r="M557" s="27"/>
      <c r="N557" s="44"/>
      <c r="O557" s="44"/>
      <c r="P557" s="27"/>
      <c r="Q557" s="44"/>
      <c r="R557" s="44"/>
      <c r="S557" s="27"/>
      <c r="T557" s="44"/>
      <c r="U557" s="27"/>
      <c r="V557" s="44"/>
      <c r="W557" s="27"/>
      <c r="X557" s="44"/>
      <c r="Y557" s="27"/>
      <c r="Z557" s="44"/>
      <c r="AA557" s="27"/>
      <c r="AB557" s="44"/>
      <c r="AD557" s="44"/>
      <c r="AE557" s="6"/>
      <c r="AF557" s="44"/>
      <c r="AH557" s="44"/>
      <c r="AI557" s="44"/>
      <c r="AJ557" s="44"/>
    </row>
    <row r="558" spans="4:36">
      <c r="D558" s="44"/>
      <c r="E558" s="44"/>
      <c r="F558" s="27"/>
      <c r="G558" s="44"/>
      <c r="H558" s="44"/>
      <c r="I558" s="44"/>
      <c r="J558" s="27"/>
      <c r="K558" s="44"/>
      <c r="L558" s="44"/>
      <c r="M558" s="27"/>
      <c r="N558" s="44"/>
      <c r="O558" s="44"/>
      <c r="P558" s="27"/>
      <c r="Q558" s="44"/>
      <c r="R558" s="44"/>
      <c r="S558" s="27"/>
      <c r="T558" s="44"/>
      <c r="U558" s="27"/>
      <c r="V558" s="44"/>
      <c r="W558" s="27"/>
      <c r="X558" s="44"/>
      <c r="Y558" s="27"/>
      <c r="Z558" s="44"/>
      <c r="AA558" s="27"/>
      <c r="AB558" s="44"/>
      <c r="AD558" s="44"/>
      <c r="AE558" s="6"/>
      <c r="AF558" s="44"/>
      <c r="AH558" s="44"/>
      <c r="AI558" s="44"/>
      <c r="AJ558" s="44"/>
    </row>
    <row r="559" spans="4:36">
      <c r="D559" s="44"/>
      <c r="E559" s="44"/>
      <c r="F559" s="27"/>
      <c r="G559" s="44"/>
      <c r="H559" s="44"/>
      <c r="I559" s="44"/>
      <c r="J559" s="27"/>
      <c r="K559" s="44"/>
      <c r="L559" s="44"/>
      <c r="M559" s="27"/>
      <c r="N559" s="44"/>
      <c r="O559" s="44"/>
      <c r="P559" s="27"/>
      <c r="Q559" s="44"/>
      <c r="R559" s="44"/>
      <c r="S559" s="27"/>
      <c r="T559" s="44"/>
      <c r="U559" s="27"/>
      <c r="V559" s="44"/>
      <c r="W559" s="27"/>
      <c r="X559" s="44"/>
      <c r="Y559" s="27"/>
      <c r="Z559" s="44"/>
      <c r="AA559" s="27"/>
      <c r="AB559" s="44"/>
      <c r="AD559" s="44"/>
      <c r="AE559" s="6"/>
      <c r="AF559" s="44"/>
      <c r="AH559" s="44"/>
      <c r="AI559" s="44"/>
      <c r="AJ559" s="44"/>
    </row>
    <row r="560" spans="4:36">
      <c r="D560" s="44"/>
      <c r="E560" s="44"/>
      <c r="F560" s="27"/>
      <c r="G560" s="44"/>
      <c r="H560" s="44"/>
      <c r="I560" s="44"/>
      <c r="J560" s="27"/>
      <c r="K560" s="44"/>
      <c r="L560" s="44"/>
      <c r="M560" s="27"/>
      <c r="N560" s="44"/>
      <c r="O560" s="44"/>
      <c r="P560" s="27"/>
      <c r="Q560" s="44"/>
      <c r="R560" s="44"/>
      <c r="S560" s="27"/>
      <c r="T560" s="44"/>
      <c r="U560" s="27"/>
      <c r="V560" s="44"/>
      <c r="W560" s="27"/>
      <c r="X560" s="44"/>
      <c r="Y560" s="27"/>
      <c r="Z560" s="44"/>
      <c r="AA560" s="27"/>
      <c r="AB560" s="44"/>
      <c r="AD560" s="44"/>
      <c r="AE560" s="6"/>
      <c r="AF560" s="44"/>
      <c r="AH560" s="44"/>
      <c r="AI560" s="44"/>
      <c r="AJ560" s="44"/>
    </row>
    <row r="561" spans="4:36">
      <c r="D561" s="44"/>
      <c r="E561" s="44"/>
      <c r="F561" s="27"/>
      <c r="G561" s="44"/>
      <c r="H561" s="44"/>
      <c r="I561" s="44"/>
      <c r="J561" s="27"/>
      <c r="K561" s="44"/>
      <c r="L561" s="44"/>
      <c r="M561" s="27"/>
      <c r="N561" s="44"/>
      <c r="O561" s="44"/>
      <c r="P561" s="27"/>
      <c r="Q561" s="44"/>
      <c r="R561" s="44"/>
      <c r="S561" s="27"/>
      <c r="T561" s="44"/>
      <c r="U561" s="27"/>
      <c r="V561" s="44"/>
      <c r="W561" s="27"/>
      <c r="X561" s="44"/>
      <c r="Y561" s="27"/>
      <c r="Z561" s="44"/>
      <c r="AA561" s="27"/>
      <c r="AB561" s="44"/>
      <c r="AD561" s="44"/>
      <c r="AE561" s="6"/>
      <c r="AF561" s="44"/>
      <c r="AH561" s="44"/>
      <c r="AI561" s="44"/>
      <c r="AJ561" s="44"/>
    </row>
    <row r="562" spans="4:36">
      <c r="D562" s="44"/>
      <c r="E562" s="44"/>
      <c r="F562" s="27"/>
      <c r="G562" s="44"/>
      <c r="H562" s="44"/>
      <c r="I562" s="44"/>
      <c r="J562" s="27"/>
      <c r="K562" s="44"/>
      <c r="L562" s="44"/>
      <c r="M562" s="27"/>
      <c r="N562" s="44"/>
      <c r="O562" s="44"/>
      <c r="P562" s="27"/>
      <c r="Q562" s="44"/>
      <c r="R562" s="44"/>
      <c r="S562" s="27"/>
      <c r="T562" s="44"/>
      <c r="U562" s="27"/>
      <c r="V562" s="44"/>
      <c r="W562" s="27"/>
      <c r="X562" s="44"/>
      <c r="Y562" s="27"/>
      <c r="Z562" s="44"/>
      <c r="AA562" s="27"/>
      <c r="AB562" s="44"/>
      <c r="AD562" s="44"/>
      <c r="AE562" s="6"/>
      <c r="AF562" s="44"/>
      <c r="AH562" s="44"/>
      <c r="AI562" s="44"/>
      <c r="AJ562" s="44"/>
    </row>
    <row r="563" spans="4:36">
      <c r="D563" s="44"/>
      <c r="E563" s="44"/>
      <c r="F563" s="27"/>
      <c r="G563" s="44"/>
      <c r="H563" s="44"/>
      <c r="I563" s="44"/>
      <c r="J563" s="27"/>
      <c r="K563" s="44"/>
      <c r="L563" s="44"/>
      <c r="M563" s="27"/>
      <c r="N563" s="44"/>
      <c r="O563" s="44"/>
      <c r="P563" s="27"/>
      <c r="Q563" s="44"/>
      <c r="R563" s="44"/>
      <c r="S563" s="27"/>
      <c r="T563" s="44"/>
      <c r="U563" s="27"/>
      <c r="V563" s="44"/>
      <c r="W563" s="27"/>
      <c r="X563" s="44"/>
      <c r="Y563" s="27"/>
      <c r="Z563" s="44"/>
      <c r="AA563" s="27"/>
      <c r="AB563" s="44"/>
      <c r="AD563" s="44"/>
      <c r="AE563" s="6"/>
      <c r="AF563" s="44"/>
      <c r="AH563" s="44"/>
      <c r="AI563" s="44"/>
      <c r="AJ563" s="44"/>
    </row>
    <row r="564" spans="4:36">
      <c r="D564" s="44"/>
      <c r="E564" s="44"/>
      <c r="F564" s="27"/>
      <c r="G564" s="44"/>
      <c r="H564" s="44"/>
      <c r="I564" s="44"/>
      <c r="J564" s="27"/>
      <c r="K564" s="44"/>
      <c r="L564" s="44"/>
      <c r="M564" s="27"/>
      <c r="N564" s="44"/>
      <c r="O564" s="44"/>
      <c r="P564" s="27"/>
      <c r="Q564" s="44"/>
      <c r="R564" s="44"/>
      <c r="S564" s="27"/>
      <c r="T564" s="44"/>
      <c r="U564" s="27"/>
      <c r="V564" s="44"/>
      <c r="W564" s="27"/>
      <c r="X564" s="44"/>
      <c r="Y564" s="27"/>
      <c r="Z564" s="44"/>
      <c r="AA564" s="27"/>
      <c r="AB564" s="44"/>
      <c r="AD564" s="44"/>
      <c r="AE564" s="6"/>
      <c r="AF564" s="44"/>
      <c r="AH564" s="44"/>
      <c r="AI564" s="44"/>
      <c r="AJ564" s="44"/>
    </row>
    <row r="565" spans="4:36">
      <c r="D565" s="44"/>
      <c r="E565" s="44"/>
      <c r="F565" s="27"/>
      <c r="G565" s="44"/>
      <c r="H565" s="44"/>
      <c r="I565" s="44"/>
      <c r="J565" s="27"/>
      <c r="K565" s="44"/>
      <c r="L565" s="44"/>
      <c r="M565" s="27"/>
      <c r="N565" s="44"/>
      <c r="O565" s="44"/>
      <c r="P565" s="27"/>
      <c r="Q565" s="44"/>
      <c r="R565" s="44"/>
      <c r="S565" s="27"/>
      <c r="T565" s="44"/>
      <c r="U565" s="27"/>
      <c r="V565" s="44"/>
      <c r="W565" s="27"/>
      <c r="X565" s="44"/>
      <c r="Y565" s="27"/>
      <c r="Z565" s="44"/>
      <c r="AA565" s="27"/>
      <c r="AB565" s="44"/>
      <c r="AD565" s="44"/>
      <c r="AE565" s="6"/>
      <c r="AF565" s="44"/>
      <c r="AH565" s="44"/>
      <c r="AI565" s="44"/>
      <c r="AJ565" s="44"/>
    </row>
    <row r="566" spans="4:36">
      <c r="D566" s="44"/>
      <c r="E566" s="44"/>
      <c r="F566" s="27"/>
      <c r="G566" s="44"/>
      <c r="H566" s="44"/>
      <c r="I566" s="44"/>
      <c r="J566" s="27"/>
      <c r="K566" s="44"/>
      <c r="L566" s="44"/>
      <c r="M566" s="27"/>
      <c r="N566" s="44"/>
      <c r="O566" s="44"/>
      <c r="P566" s="27"/>
      <c r="Q566" s="44"/>
      <c r="R566" s="44"/>
      <c r="S566" s="27"/>
      <c r="T566" s="44"/>
      <c r="U566" s="27"/>
      <c r="V566" s="44"/>
      <c r="W566" s="27"/>
      <c r="X566" s="44"/>
      <c r="Y566" s="27"/>
      <c r="Z566" s="44"/>
      <c r="AA566" s="27"/>
      <c r="AB566" s="44"/>
      <c r="AD566" s="44"/>
      <c r="AE566" s="6"/>
      <c r="AF566" s="44"/>
      <c r="AH566" s="44"/>
      <c r="AI566" s="44"/>
      <c r="AJ566" s="44"/>
    </row>
    <row r="567" spans="4:36">
      <c r="D567" s="44"/>
      <c r="E567" s="44"/>
      <c r="F567" s="27"/>
      <c r="G567" s="44"/>
      <c r="H567" s="44"/>
      <c r="I567" s="44"/>
      <c r="J567" s="27"/>
      <c r="K567" s="44"/>
      <c r="L567" s="44"/>
      <c r="M567" s="27"/>
      <c r="N567" s="44"/>
      <c r="O567" s="44"/>
      <c r="P567" s="27"/>
      <c r="Q567" s="44"/>
      <c r="R567" s="44"/>
      <c r="S567" s="27"/>
      <c r="T567" s="44"/>
      <c r="U567" s="27"/>
      <c r="V567" s="44"/>
      <c r="W567" s="27"/>
      <c r="X567" s="44"/>
      <c r="Y567" s="27"/>
      <c r="Z567" s="44"/>
      <c r="AA567" s="27"/>
      <c r="AB567" s="44"/>
      <c r="AD567" s="44"/>
      <c r="AE567" s="6"/>
      <c r="AF567" s="44"/>
      <c r="AH567" s="44"/>
      <c r="AI567" s="44"/>
      <c r="AJ567" s="44"/>
    </row>
    <row r="568" spans="4:36">
      <c r="D568" s="44"/>
      <c r="E568" s="44"/>
      <c r="F568" s="27"/>
      <c r="G568" s="44"/>
      <c r="H568" s="44"/>
      <c r="I568" s="44"/>
      <c r="J568" s="27"/>
      <c r="K568" s="44"/>
      <c r="L568" s="44"/>
      <c r="M568" s="27"/>
      <c r="N568" s="44"/>
      <c r="O568" s="44"/>
      <c r="P568" s="27"/>
      <c r="Q568" s="44"/>
      <c r="R568" s="44"/>
      <c r="S568" s="27"/>
      <c r="T568" s="44"/>
      <c r="U568" s="27"/>
      <c r="V568" s="44"/>
      <c r="W568" s="27"/>
      <c r="X568" s="44"/>
      <c r="Y568" s="27"/>
      <c r="Z568" s="44"/>
      <c r="AA568" s="27"/>
      <c r="AB568" s="44"/>
      <c r="AD568" s="44"/>
      <c r="AE568" s="6"/>
      <c r="AF568" s="44"/>
      <c r="AH568" s="44"/>
      <c r="AI568" s="44"/>
      <c r="AJ568" s="44"/>
    </row>
    <row r="569" spans="4:36">
      <c r="D569" s="44"/>
      <c r="E569" s="44"/>
      <c r="F569" s="27"/>
      <c r="G569" s="44"/>
      <c r="H569" s="44"/>
      <c r="I569" s="44"/>
      <c r="J569" s="27"/>
      <c r="K569" s="44"/>
      <c r="L569" s="44"/>
      <c r="M569" s="27"/>
      <c r="N569" s="44"/>
      <c r="O569" s="44"/>
      <c r="P569" s="27"/>
      <c r="Q569" s="44"/>
      <c r="R569" s="44"/>
      <c r="S569" s="27"/>
      <c r="T569" s="44"/>
      <c r="U569" s="27"/>
      <c r="V569" s="44"/>
      <c r="W569" s="27"/>
      <c r="X569" s="44"/>
      <c r="Y569" s="27"/>
      <c r="Z569" s="44"/>
      <c r="AA569" s="27"/>
      <c r="AB569" s="44"/>
      <c r="AD569" s="44"/>
      <c r="AE569" s="6"/>
      <c r="AF569" s="44"/>
      <c r="AH569" s="44"/>
      <c r="AI569" s="44"/>
      <c r="AJ569" s="44"/>
    </row>
    <row r="570" spans="4:36">
      <c r="D570" s="44"/>
      <c r="E570" s="44"/>
      <c r="F570" s="27"/>
      <c r="G570" s="44"/>
      <c r="H570" s="44"/>
      <c r="I570" s="44"/>
      <c r="J570" s="27"/>
      <c r="K570" s="44"/>
      <c r="L570" s="44"/>
      <c r="M570" s="27"/>
      <c r="N570" s="44"/>
      <c r="O570" s="44"/>
      <c r="P570" s="27"/>
      <c r="Q570" s="44"/>
      <c r="R570" s="44"/>
      <c r="S570" s="27"/>
      <c r="T570" s="44"/>
      <c r="U570" s="27"/>
      <c r="V570" s="44"/>
      <c r="W570" s="27"/>
      <c r="X570" s="44"/>
      <c r="Y570" s="27"/>
      <c r="Z570" s="44"/>
      <c r="AA570" s="27"/>
      <c r="AB570" s="44"/>
      <c r="AD570" s="44"/>
      <c r="AE570" s="6"/>
      <c r="AF570" s="44"/>
      <c r="AH570" s="44"/>
      <c r="AI570" s="44"/>
      <c r="AJ570" s="44"/>
    </row>
    <row r="571" spans="4:36">
      <c r="D571" s="44"/>
      <c r="E571" s="44"/>
      <c r="F571" s="27"/>
      <c r="G571" s="44"/>
      <c r="H571" s="44"/>
      <c r="I571" s="44"/>
      <c r="J571" s="27"/>
      <c r="K571" s="44"/>
      <c r="L571" s="44"/>
      <c r="M571" s="27"/>
      <c r="N571" s="44"/>
      <c r="O571" s="44"/>
      <c r="P571" s="27"/>
      <c r="Q571" s="44"/>
      <c r="R571" s="44"/>
      <c r="S571" s="27"/>
      <c r="T571" s="44"/>
      <c r="U571" s="27"/>
      <c r="V571" s="44"/>
      <c r="W571" s="27"/>
      <c r="X571" s="44"/>
      <c r="Y571" s="27"/>
      <c r="Z571" s="44"/>
      <c r="AA571" s="27"/>
      <c r="AB571" s="44"/>
      <c r="AD571" s="44"/>
      <c r="AE571" s="6"/>
      <c r="AF571" s="44"/>
      <c r="AH571" s="44"/>
      <c r="AI571" s="44"/>
      <c r="AJ571" s="44"/>
    </row>
    <row r="572" spans="4:36">
      <c r="D572" s="44"/>
      <c r="E572" s="44"/>
      <c r="F572" s="27"/>
      <c r="G572" s="44"/>
      <c r="H572" s="44"/>
      <c r="I572" s="44"/>
      <c r="J572" s="27"/>
      <c r="K572" s="44"/>
      <c r="L572" s="44"/>
      <c r="M572" s="27"/>
      <c r="N572" s="44"/>
      <c r="O572" s="44"/>
      <c r="P572" s="27"/>
      <c r="Q572" s="44"/>
      <c r="R572" s="44"/>
      <c r="S572" s="27"/>
      <c r="T572" s="44"/>
      <c r="U572" s="27"/>
      <c r="V572" s="44"/>
      <c r="W572" s="27"/>
      <c r="X572" s="44"/>
      <c r="Y572" s="27"/>
      <c r="Z572" s="44"/>
      <c r="AA572" s="27"/>
      <c r="AB572" s="44"/>
      <c r="AD572" s="44"/>
      <c r="AE572" s="6"/>
      <c r="AF572" s="44"/>
      <c r="AH572" s="44"/>
      <c r="AI572" s="44"/>
      <c r="AJ572" s="44"/>
    </row>
    <row r="573" spans="4:36">
      <c r="D573" s="44"/>
      <c r="E573" s="44"/>
      <c r="F573" s="27"/>
      <c r="G573" s="44"/>
      <c r="H573" s="44"/>
      <c r="I573" s="44"/>
      <c r="J573" s="27"/>
      <c r="K573" s="44"/>
      <c r="L573" s="44"/>
      <c r="M573" s="27"/>
      <c r="N573" s="44"/>
      <c r="O573" s="44"/>
      <c r="P573" s="27"/>
      <c r="Q573" s="44"/>
      <c r="R573" s="44"/>
      <c r="S573" s="27"/>
      <c r="T573" s="44"/>
      <c r="U573" s="27"/>
      <c r="V573" s="44"/>
      <c r="W573" s="27"/>
      <c r="X573" s="44"/>
      <c r="Y573" s="27"/>
      <c r="Z573" s="44"/>
      <c r="AA573" s="27"/>
      <c r="AB573" s="44"/>
      <c r="AD573" s="44"/>
      <c r="AE573" s="6"/>
      <c r="AF573" s="44"/>
      <c r="AH573" s="44"/>
      <c r="AI573" s="44"/>
      <c r="AJ573" s="44"/>
    </row>
    <row r="574" spans="4:36">
      <c r="D574" s="44"/>
      <c r="E574" s="44"/>
      <c r="F574" s="27"/>
      <c r="G574" s="44"/>
      <c r="H574" s="44"/>
      <c r="I574" s="44"/>
      <c r="J574" s="27"/>
      <c r="K574" s="44"/>
      <c r="L574" s="44"/>
      <c r="M574" s="27"/>
      <c r="N574" s="44"/>
      <c r="O574" s="44"/>
      <c r="P574" s="27"/>
      <c r="Q574" s="44"/>
      <c r="R574" s="44"/>
      <c r="S574" s="27"/>
      <c r="T574" s="44"/>
      <c r="U574" s="27"/>
      <c r="V574" s="44"/>
      <c r="W574" s="27"/>
      <c r="X574" s="44"/>
      <c r="Y574" s="27"/>
      <c r="Z574" s="44"/>
      <c r="AA574" s="27"/>
      <c r="AB574" s="44"/>
      <c r="AD574" s="44"/>
      <c r="AE574" s="6"/>
      <c r="AF574" s="44"/>
      <c r="AH574" s="44"/>
      <c r="AI574" s="44"/>
      <c r="AJ574" s="44"/>
    </row>
    <row r="575" spans="4:36">
      <c r="D575" s="44"/>
      <c r="E575" s="44"/>
      <c r="F575" s="27"/>
      <c r="G575" s="44"/>
      <c r="H575" s="44"/>
      <c r="I575" s="44"/>
      <c r="J575" s="27"/>
      <c r="K575" s="44"/>
      <c r="L575" s="44"/>
      <c r="M575" s="27"/>
      <c r="N575" s="44"/>
      <c r="O575" s="44"/>
      <c r="P575" s="27"/>
      <c r="Q575" s="44"/>
      <c r="R575" s="44"/>
      <c r="S575" s="27"/>
      <c r="T575" s="44"/>
      <c r="U575" s="27"/>
      <c r="V575" s="44"/>
      <c r="W575" s="27"/>
      <c r="X575" s="44"/>
      <c r="Y575" s="27"/>
      <c r="Z575" s="44"/>
      <c r="AA575" s="27"/>
      <c r="AB575" s="44"/>
      <c r="AD575" s="44"/>
      <c r="AE575" s="6"/>
      <c r="AF575" s="44"/>
      <c r="AH575" s="44"/>
      <c r="AI575" s="44"/>
      <c r="AJ575" s="44"/>
    </row>
    <row r="576" spans="4:36">
      <c r="D576" s="44"/>
      <c r="E576" s="44"/>
      <c r="F576" s="27"/>
      <c r="G576" s="44"/>
      <c r="H576" s="44"/>
      <c r="I576" s="44"/>
      <c r="J576" s="27"/>
      <c r="K576" s="44"/>
      <c r="L576" s="44"/>
      <c r="M576" s="27"/>
      <c r="N576" s="44"/>
      <c r="O576" s="44"/>
      <c r="P576" s="27"/>
      <c r="Q576" s="44"/>
      <c r="R576" s="44"/>
      <c r="S576" s="27"/>
      <c r="T576" s="44"/>
      <c r="U576" s="27"/>
      <c r="V576" s="44"/>
      <c r="W576" s="27"/>
      <c r="X576" s="44"/>
      <c r="Y576" s="27"/>
      <c r="Z576" s="44"/>
      <c r="AA576" s="27"/>
      <c r="AB576" s="44"/>
      <c r="AD576" s="44"/>
      <c r="AE576" s="6"/>
      <c r="AF576" s="44"/>
      <c r="AH576" s="44"/>
      <c r="AI576" s="44"/>
      <c r="AJ576" s="44"/>
    </row>
    <row r="577" spans="4:36">
      <c r="D577" s="44"/>
      <c r="E577" s="44"/>
      <c r="F577" s="27"/>
      <c r="G577" s="44"/>
      <c r="H577" s="44"/>
      <c r="I577" s="44"/>
      <c r="J577" s="27"/>
      <c r="K577" s="44"/>
      <c r="L577" s="44"/>
      <c r="M577" s="27"/>
      <c r="N577" s="44"/>
      <c r="O577" s="44"/>
      <c r="P577" s="27"/>
      <c r="Q577" s="44"/>
      <c r="R577" s="44"/>
      <c r="S577" s="27"/>
      <c r="T577" s="44"/>
      <c r="U577" s="27"/>
      <c r="V577" s="44"/>
      <c r="W577" s="27"/>
      <c r="X577" s="44"/>
      <c r="Y577" s="27"/>
      <c r="Z577" s="44"/>
      <c r="AA577" s="27"/>
      <c r="AB577" s="44"/>
      <c r="AD577" s="44"/>
      <c r="AE577" s="6"/>
      <c r="AF577" s="44"/>
      <c r="AH577" s="44"/>
      <c r="AI577" s="44"/>
      <c r="AJ577" s="44"/>
    </row>
    <row r="578" spans="4:36">
      <c r="D578" s="44"/>
      <c r="E578" s="44"/>
      <c r="F578" s="27"/>
      <c r="G578" s="44"/>
      <c r="H578" s="44"/>
      <c r="I578" s="44"/>
      <c r="J578" s="27"/>
      <c r="K578" s="44"/>
      <c r="L578" s="44"/>
      <c r="M578" s="27"/>
      <c r="N578" s="44"/>
      <c r="O578" s="44"/>
      <c r="P578" s="27"/>
      <c r="Q578" s="44"/>
      <c r="R578" s="44"/>
      <c r="S578" s="27"/>
      <c r="T578" s="44"/>
      <c r="U578" s="27"/>
      <c r="V578" s="44"/>
      <c r="W578" s="27"/>
      <c r="X578" s="44"/>
      <c r="Y578" s="27"/>
      <c r="Z578" s="44"/>
      <c r="AA578" s="27"/>
      <c r="AB578" s="44"/>
      <c r="AD578" s="44"/>
      <c r="AE578" s="6"/>
      <c r="AF578" s="44"/>
      <c r="AH578" s="44"/>
      <c r="AI578" s="44"/>
      <c r="AJ578" s="44"/>
    </row>
    <row r="579" spans="4:36">
      <c r="D579" s="44"/>
      <c r="E579" s="44"/>
      <c r="F579" s="27"/>
      <c r="G579" s="44"/>
      <c r="H579" s="44"/>
      <c r="I579" s="44"/>
      <c r="J579" s="27"/>
      <c r="K579" s="44"/>
      <c r="L579" s="44"/>
      <c r="M579" s="27"/>
      <c r="N579" s="44"/>
      <c r="O579" s="44"/>
      <c r="P579" s="27"/>
      <c r="Q579" s="44"/>
      <c r="R579" s="44"/>
      <c r="S579" s="27"/>
      <c r="T579" s="44"/>
      <c r="U579" s="27"/>
      <c r="V579" s="44"/>
      <c r="W579" s="27"/>
      <c r="X579" s="44"/>
      <c r="Y579" s="27"/>
      <c r="Z579" s="44"/>
      <c r="AA579" s="27"/>
      <c r="AB579" s="44"/>
      <c r="AD579" s="44"/>
      <c r="AE579" s="6"/>
      <c r="AF579" s="44"/>
      <c r="AH579" s="44"/>
      <c r="AI579" s="44"/>
      <c r="AJ579" s="44"/>
    </row>
    <row r="580" spans="4:36">
      <c r="D580" s="44"/>
      <c r="E580" s="44"/>
      <c r="F580" s="27"/>
      <c r="G580" s="44"/>
      <c r="H580" s="44"/>
      <c r="I580" s="44"/>
      <c r="J580" s="27"/>
      <c r="K580" s="44"/>
      <c r="L580" s="44"/>
      <c r="M580" s="27"/>
      <c r="N580" s="44"/>
      <c r="O580" s="44"/>
      <c r="P580" s="27"/>
      <c r="Q580" s="44"/>
      <c r="R580" s="44"/>
      <c r="S580" s="27"/>
      <c r="T580" s="44"/>
      <c r="U580" s="27"/>
      <c r="V580" s="44"/>
      <c r="W580" s="27"/>
      <c r="X580" s="44"/>
      <c r="Y580" s="27"/>
      <c r="Z580" s="44"/>
      <c r="AA580" s="27"/>
      <c r="AB580" s="44"/>
      <c r="AD580" s="44"/>
      <c r="AE580" s="6"/>
      <c r="AF580" s="44"/>
      <c r="AH580" s="44"/>
      <c r="AI580" s="44"/>
      <c r="AJ580" s="44"/>
    </row>
    <row r="581" spans="4:36">
      <c r="D581" s="44"/>
      <c r="E581" s="44"/>
      <c r="F581" s="27"/>
      <c r="G581" s="44"/>
      <c r="H581" s="44"/>
      <c r="I581" s="44"/>
      <c r="J581" s="27"/>
      <c r="K581" s="44"/>
      <c r="L581" s="44"/>
      <c r="M581" s="27"/>
      <c r="N581" s="44"/>
      <c r="O581" s="44"/>
      <c r="P581" s="27"/>
      <c r="Q581" s="44"/>
      <c r="R581" s="44"/>
      <c r="S581" s="27"/>
      <c r="T581" s="44"/>
      <c r="U581" s="27"/>
      <c r="V581" s="44"/>
      <c r="W581" s="27"/>
      <c r="X581" s="44"/>
      <c r="Y581" s="27"/>
      <c r="Z581" s="44"/>
      <c r="AA581" s="27"/>
      <c r="AB581" s="44"/>
      <c r="AD581" s="44"/>
      <c r="AE581" s="6"/>
      <c r="AF581" s="44"/>
      <c r="AH581" s="44"/>
      <c r="AI581" s="44"/>
      <c r="AJ581" s="44"/>
    </row>
    <row r="582" spans="4:36">
      <c r="D582" s="44"/>
      <c r="E582" s="44"/>
      <c r="F582" s="27"/>
      <c r="G582" s="44"/>
      <c r="H582" s="44"/>
      <c r="I582" s="44"/>
      <c r="J582" s="27"/>
      <c r="K582" s="44"/>
      <c r="L582" s="44"/>
      <c r="M582" s="27"/>
      <c r="N582" s="44"/>
      <c r="O582" s="44"/>
      <c r="P582" s="27"/>
      <c r="Q582" s="44"/>
      <c r="R582" s="44"/>
      <c r="S582" s="27"/>
      <c r="T582" s="44"/>
      <c r="U582" s="27"/>
      <c r="V582" s="44"/>
      <c r="W582" s="27"/>
      <c r="X582" s="44"/>
      <c r="Y582" s="27"/>
      <c r="Z582" s="44"/>
      <c r="AA582" s="27"/>
      <c r="AB582" s="44"/>
      <c r="AD582" s="44"/>
      <c r="AE582" s="6"/>
      <c r="AF582" s="44"/>
      <c r="AH582" s="44"/>
      <c r="AI582" s="44"/>
      <c r="AJ582" s="44"/>
    </row>
    <row r="583" spans="4:36">
      <c r="D583" s="44"/>
      <c r="E583" s="44"/>
      <c r="F583" s="27"/>
      <c r="G583" s="44"/>
      <c r="H583" s="44"/>
      <c r="I583" s="44"/>
      <c r="J583" s="27"/>
      <c r="K583" s="44"/>
      <c r="L583" s="44"/>
      <c r="M583" s="27"/>
      <c r="N583" s="44"/>
      <c r="O583" s="44"/>
      <c r="P583" s="27"/>
      <c r="Q583" s="44"/>
      <c r="R583" s="44"/>
      <c r="S583" s="27"/>
      <c r="T583" s="44"/>
      <c r="U583" s="27"/>
      <c r="V583" s="44"/>
      <c r="W583" s="27"/>
      <c r="X583" s="44"/>
      <c r="Y583" s="27"/>
      <c r="Z583" s="44"/>
      <c r="AA583" s="27"/>
      <c r="AB583" s="44"/>
      <c r="AD583" s="44"/>
      <c r="AE583" s="6"/>
      <c r="AF583" s="44"/>
      <c r="AH583" s="44"/>
      <c r="AI583" s="44"/>
      <c r="AJ583" s="44"/>
    </row>
    <row r="584" spans="4:36">
      <c r="D584" s="44"/>
      <c r="E584" s="44"/>
      <c r="F584" s="27"/>
      <c r="G584" s="44"/>
      <c r="H584" s="44"/>
      <c r="I584" s="44"/>
      <c r="J584" s="27"/>
      <c r="K584" s="44"/>
      <c r="L584" s="44"/>
      <c r="M584" s="27"/>
      <c r="N584" s="44"/>
      <c r="O584" s="44"/>
      <c r="P584" s="27"/>
      <c r="Q584" s="44"/>
      <c r="R584" s="44"/>
      <c r="S584" s="27"/>
      <c r="T584" s="44"/>
      <c r="U584" s="27"/>
      <c r="V584" s="44"/>
      <c r="W584" s="27"/>
      <c r="X584" s="44"/>
      <c r="Y584" s="27"/>
      <c r="Z584" s="44"/>
      <c r="AA584" s="27"/>
      <c r="AB584" s="44"/>
      <c r="AD584" s="44"/>
      <c r="AE584" s="6"/>
      <c r="AF584" s="44"/>
      <c r="AH584" s="44"/>
      <c r="AI584" s="44"/>
      <c r="AJ584" s="44"/>
    </row>
    <row r="585" spans="4:36">
      <c r="D585" s="44"/>
      <c r="E585" s="44"/>
      <c r="F585" s="27"/>
      <c r="G585" s="44"/>
      <c r="H585" s="44"/>
      <c r="I585" s="44"/>
      <c r="J585" s="27"/>
      <c r="K585" s="44"/>
      <c r="L585" s="44"/>
      <c r="M585" s="27"/>
      <c r="N585" s="44"/>
      <c r="O585" s="44"/>
      <c r="P585" s="27"/>
      <c r="Q585" s="44"/>
      <c r="R585" s="44"/>
      <c r="S585" s="27"/>
      <c r="T585" s="44"/>
      <c r="U585" s="27"/>
      <c r="V585" s="44"/>
      <c r="W585" s="27"/>
      <c r="X585" s="44"/>
      <c r="Y585" s="27"/>
      <c r="Z585" s="44"/>
      <c r="AA585" s="27"/>
      <c r="AB585" s="44"/>
      <c r="AD585" s="44"/>
      <c r="AE585" s="6"/>
      <c r="AF585" s="44"/>
      <c r="AH585" s="44"/>
      <c r="AI585" s="44"/>
      <c r="AJ585" s="44"/>
    </row>
    <row r="586" spans="4:36">
      <c r="D586" s="44"/>
      <c r="E586" s="44"/>
      <c r="F586" s="27"/>
      <c r="G586" s="44"/>
      <c r="H586" s="44"/>
      <c r="I586" s="44"/>
      <c r="J586" s="27"/>
      <c r="K586" s="44"/>
      <c r="L586" s="44"/>
      <c r="M586" s="27"/>
      <c r="N586" s="44"/>
      <c r="O586" s="44"/>
      <c r="P586" s="27"/>
      <c r="Q586" s="44"/>
      <c r="R586" s="44"/>
      <c r="S586" s="27"/>
      <c r="T586" s="44"/>
      <c r="U586" s="27"/>
      <c r="V586" s="44"/>
      <c r="W586" s="27"/>
      <c r="X586" s="44"/>
      <c r="Y586" s="27"/>
      <c r="Z586" s="44"/>
      <c r="AA586" s="27"/>
      <c r="AB586" s="44"/>
      <c r="AD586" s="44"/>
      <c r="AE586" s="6"/>
      <c r="AF586" s="44"/>
      <c r="AH586" s="44"/>
      <c r="AI586" s="44"/>
      <c r="AJ586" s="44"/>
    </row>
    <row r="587" spans="4:36">
      <c r="D587" s="44"/>
      <c r="E587" s="44"/>
      <c r="F587" s="27"/>
      <c r="G587" s="44"/>
      <c r="H587" s="44"/>
      <c r="I587" s="44"/>
      <c r="J587" s="27"/>
      <c r="K587" s="44"/>
      <c r="L587" s="44"/>
      <c r="M587" s="27"/>
      <c r="N587" s="44"/>
      <c r="O587" s="44"/>
      <c r="P587" s="27"/>
      <c r="Q587" s="44"/>
      <c r="R587" s="44"/>
      <c r="S587" s="27"/>
      <c r="T587" s="44"/>
      <c r="U587" s="27"/>
      <c r="V587" s="44"/>
      <c r="W587" s="27"/>
      <c r="X587" s="44"/>
      <c r="Y587" s="27"/>
      <c r="Z587" s="44"/>
      <c r="AA587" s="27"/>
      <c r="AB587" s="44"/>
      <c r="AD587" s="44"/>
      <c r="AE587" s="6"/>
      <c r="AF587" s="44"/>
      <c r="AH587" s="44"/>
      <c r="AI587" s="44"/>
      <c r="AJ587" s="44"/>
    </row>
    <row r="588" spans="4:36">
      <c r="D588" s="44"/>
      <c r="E588" s="44"/>
      <c r="F588" s="27"/>
      <c r="G588" s="44"/>
      <c r="H588" s="44"/>
      <c r="I588" s="44"/>
      <c r="J588" s="27"/>
      <c r="K588" s="44"/>
      <c r="L588" s="44"/>
      <c r="M588" s="27"/>
      <c r="N588" s="44"/>
      <c r="O588" s="44"/>
      <c r="P588" s="27"/>
      <c r="Q588" s="44"/>
      <c r="R588" s="44"/>
      <c r="S588" s="27"/>
      <c r="T588" s="44"/>
      <c r="U588" s="27"/>
      <c r="V588" s="44"/>
      <c r="W588" s="27"/>
      <c r="X588" s="44"/>
      <c r="Y588" s="27"/>
      <c r="Z588" s="44"/>
      <c r="AA588" s="27"/>
      <c r="AB588" s="44"/>
      <c r="AD588" s="44"/>
      <c r="AE588" s="6"/>
      <c r="AF588" s="44"/>
      <c r="AH588" s="44"/>
      <c r="AI588" s="44"/>
      <c r="AJ588" s="44"/>
    </row>
    <row r="589" spans="4:36">
      <c r="D589" s="44"/>
      <c r="E589" s="44"/>
      <c r="F589" s="27"/>
      <c r="G589" s="44"/>
      <c r="H589" s="44"/>
      <c r="I589" s="44"/>
      <c r="J589" s="27"/>
      <c r="K589" s="44"/>
      <c r="L589" s="44"/>
      <c r="M589" s="27"/>
      <c r="N589" s="44"/>
      <c r="O589" s="44"/>
      <c r="P589" s="27"/>
      <c r="Q589" s="44"/>
      <c r="R589" s="44"/>
      <c r="S589" s="27"/>
      <c r="T589" s="44"/>
      <c r="U589" s="27"/>
      <c r="V589" s="44"/>
      <c r="W589" s="27"/>
      <c r="X589" s="44"/>
      <c r="Y589" s="27"/>
      <c r="Z589" s="44"/>
      <c r="AA589" s="27"/>
      <c r="AB589" s="44"/>
      <c r="AD589" s="44"/>
      <c r="AE589" s="6"/>
      <c r="AF589" s="44"/>
      <c r="AH589" s="44"/>
      <c r="AI589" s="44"/>
      <c r="AJ589" s="44"/>
    </row>
    <row r="590" spans="4:36">
      <c r="D590" s="44"/>
      <c r="E590" s="44"/>
      <c r="F590" s="27"/>
      <c r="G590" s="44"/>
      <c r="H590" s="44"/>
      <c r="I590" s="44"/>
      <c r="J590" s="27"/>
      <c r="K590" s="44"/>
      <c r="L590" s="44"/>
      <c r="M590" s="27"/>
      <c r="N590" s="44"/>
      <c r="O590" s="44"/>
      <c r="P590" s="27"/>
      <c r="Q590" s="44"/>
      <c r="R590" s="44"/>
      <c r="S590" s="27"/>
      <c r="T590" s="44"/>
      <c r="U590" s="27"/>
      <c r="V590" s="44"/>
      <c r="W590" s="27"/>
      <c r="X590" s="44"/>
      <c r="Y590" s="27"/>
      <c r="Z590" s="44"/>
      <c r="AA590" s="27"/>
      <c r="AB590" s="44"/>
      <c r="AD590" s="44"/>
      <c r="AE590" s="6"/>
      <c r="AF590" s="44"/>
      <c r="AH590" s="44"/>
      <c r="AI590" s="44"/>
      <c r="AJ590" s="44"/>
    </row>
    <row r="591" spans="4:36">
      <c r="D591" s="44"/>
      <c r="E591" s="44"/>
      <c r="F591" s="27"/>
      <c r="G591" s="44"/>
      <c r="H591" s="44"/>
      <c r="I591" s="44"/>
      <c r="J591" s="27"/>
      <c r="K591" s="44"/>
      <c r="L591" s="44"/>
      <c r="M591" s="27"/>
      <c r="N591" s="44"/>
      <c r="O591" s="44"/>
      <c r="P591" s="27"/>
      <c r="Q591" s="44"/>
      <c r="R591" s="44"/>
      <c r="S591" s="27"/>
      <c r="T591" s="44"/>
      <c r="U591" s="27"/>
      <c r="V591" s="44"/>
      <c r="W591" s="27"/>
      <c r="X591" s="44"/>
      <c r="Y591" s="27"/>
      <c r="Z591" s="44"/>
      <c r="AA591" s="27"/>
      <c r="AB591" s="44"/>
      <c r="AD591" s="44"/>
      <c r="AE591" s="6"/>
      <c r="AF591" s="44"/>
      <c r="AH591" s="44"/>
      <c r="AI591" s="44"/>
      <c r="AJ591" s="44"/>
    </row>
    <row r="592" spans="4:36">
      <c r="D592" s="44"/>
      <c r="E592" s="44"/>
      <c r="F592" s="27"/>
      <c r="G592" s="44"/>
      <c r="H592" s="44"/>
      <c r="I592" s="44"/>
      <c r="J592" s="27"/>
      <c r="K592" s="44"/>
      <c r="L592" s="44"/>
      <c r="M592" s="27"/>
      <c r="N592" s="44"/>
      <c r="O592" s="44"/>
      <c r="P592" s="27"/>
      <c r="Q592" s="44"/>
      <c r="R592" s="44"/>
      <c r="S592" s="27"/>
      <c r="T592" s="44"/>
      <c r="U592" s="27"/>
      <c r="V592" s="44"/>
      <c r="W592" s="27"/>
      <c r="X592" s="44"/>
      <c r="Y592" s="27"/>
      <c r="Z592" s="44"/>
      <c r="AA592" s="27"/>
      <c r="AB592" s="44"/>
      <c r="AD592" s="44"/>
      <c r="AE592" s="6"/>
      <c r="AF592" s="44"/>
      <c r="AH592" s="44"/>
      <c r="AI592" s="44"/>
      <c r="AJ592" s="44"/>
    </row>
    <row r="593" spans="4:36">
      <c r="D593" s="44"/>
      <c r="E593" s="44"/>
      <c r="F593" s="27"/>
      <c r="G593" s="44"/>
      <c r="H593" s="44"/>
      <c r="I593" s="44"/>
      <c r="J593" s="27"/>
      <c r="K593" s="44"/>
      <c r="L593" s="44"/>
      <c r="M593" s="27"/>
      <c r="N593" s="44"/>
      <c r="O593" s="44"/>
      <c r="P593" s="27"/>
      <c r="Q593" s="44"/>
      <c r="R593" s="44"/>
      <c r="S593" s="27"/>
      <c r="T593" s="44"/>
      <c r="U593" s="27"/>
      <c r="V593" s="44"/>
      <c r="W593" s="27"/>
      <c r="X593" s="44"/>
      <c r="Y593" s="27"/>
      <c r="Z593" s="44"/>
      <c r="AA593" s="27"/>
      <c r="AB593" s="44"/>
      <c r="AD593" s="44"/>
      <c r="AE593" s="6"/>
      <c r="AF593" s="44"/>
      <c r="AH593" s="44"/>
      <c r="AI593" s="44"/>
      <c r="AJ593" s="44"/>
    </row>
    <row r="594" spans="4:36">
      <c r="D594" s="44"/>
      <c r="E594" s="44"/>
      <c r="F594" s="27"/>
      <c r="G594" s="44"/>
      <c r="H594" s="44"/>
      <c r="I594" s="44"/>
      <c r="J594" s="27"/>
      <c r="K594" s="44"/>
      <c r="L594" s="44"/>
      <c r="M594" s="27"/>
      <c r="N594" s="44"/>
      <c r="O594" s="44"/>
      <c r="P594" s="27"/>
      <c r="Q594" s="44"/>
      <c r="R594" s="44"/>
      <c r="S594" s="27"/>
      <c r="T594" s="44"/>
      <c r="U594" s="27"/>
      <c r="V594" s="44"/>
      <c r="W594" s="27"/>
      <c r="X594" s="44"/>
      <c r="Y594" s="27"/>
      <c r="Z594" s="44"/>
      <c r="AA594" s="27"/>
      <c r="AB594" s="44"/>
      <c r="AD594" s="44"/>
      <c r="AE594" s="6"/>
      <c r="AF594" s="44"/>
      <c r="AH594" s="44"/>
      <c r="AI594" s="44"/>
      <c r="AJ594" s="44"/>
    </row>
    <row r="595" spans="4:36">
      <c r="D595" s="44"/>
      <c r="E595" s="44"/>
      <c r="F595" s="27"/>
      <c r="G595" s="44"/>
      <c r="H595" s="44"/>
      <c r="I595" s="44"/>
      <c r="J595" s="27"/>
      <c r="K595" s="44"/>
      <c r="L595" s="44"/>
      <c r="M595" s="27"/>
      <c r="N595" s="44"/>
      <c r="O595" s="44"/>
      <c r="P595" s="27"/>
      <c r="Q595" s="44"/>
      <c r="R595" s="44"/>
      <c r="S595" s="27"/>
      <c r="T595" s="44"/>
      <c r="U595" s="27"/>
      <c r="V595" s="44"/>
      <c r="W595" s="27"/>
      <c r="X595" s="44"/>
      <c r="Y595" s="27"/>
      <c r="Z595" s="44"/>
      <c r="AA595" s="27"/>
      <c r="AB595" s="44"/>
      <c r="AD595" s="44"/>
      <c r="AE595" s="6"/>
      <c r="AF595" s="44"/>
      <c r="AH595" s="44"/>
      <c r="AI595" s="44"/>
      <c r="AJ595" s="44"/>
    </row>
    <row r="596" spans="4:36">
      <c r="D596" s="44"/>
      <c r="E596" s="44"/>
      <c r="F596" s="27"/>
      <c r="G596" s="44"/>
      <c r="H596" s="44"/>
      <c r="I596" s="44"/>
      <c r="J596" s="27"/>
      <c r="K596" s="44"/>
      <c r="L596" s="44"/>
      <c r="M596" s="27"/>
      <c r="N596" s="44"/>
      <c r="O596" s="44"/>
      <c r="P596" s="27"/>
      <c r="Q596" s="44"/>
      <c r="R596" s="44"/>
      <c r="S596" s="27"/>
      <c r="T596" s="44"/>
      <c r="U596" s="27"/>
      <c r="V596" s="44"/>
      <c r="W596" s="27"/>
      <c r="X596" s="44"/>
      <c r="Y596" s="27"/>
      <c r="Z596" s="44"/>
      <c r="AA596" s="27"/>
      <c r="AB596" s="44"/>
      <c r="AD596" s="44"/>
      <c r="AE596" s="6"/>
      <c r="AF596" s="44"/>
      <c r="AH596" s="44"/>
      <c r="AI596" s="44"/>
      <c r="AJ596" s="44"/>
    </row>
    <row r="597" spans="4:36">
      <c r="D597" s="44"/>
      <c r="E597" s="44"/>
      <c r="F597" s="27"/>
      <c r="G597" s="44"/>
      <c r="H597" s="44"/>
      <c r="I597" s="44"/>
      <c r="J597" s="27"/>
      <c r="K597" s="44"/>
      <c r="L597" s="44"/>
      <c r="M597" s="27"/>
      <c r="N597" s="44"/>
      <c r="O597" s="44"/>
      <c r="P597" s="27"/>
      <c r="Q597" s="44"/>
      <c r="R597" s="44"/>
      <c r="S597" s="27"/>
      <c r="T597" s="44"/>
      <c r="U597" s="27"/>
      <c r="V597" s="44"/>
      <c r="W597" s="27"/>
      <c r="X597" s="44"/>
      <c r="Y597" s="27"/>
      <c r="Z597" s="44"/>
      <c r="AA597" s="27"/>
      <c r="AB597" s="44"/>
      <c r="AD597" s="44"/>
      <c r="AE597" s="6"/>
      <c r="AF597" s="44"/>
      <c r="AH597" s="44"/>
      <c r="AI597" s="44"/>
      <c r="AJ597" s="44"/>
    </row>
    <row r="598" spans="4:36">
      <c r="D598" s="44"/>
      <c r="E598" s="44"/>
      <c r="F598" s="27"/>
      <c r="G598" s="44"/>
      <c r="H598" s="44"/>
      <c r="I598" s="44"/>
      <c r="J598" s="27"/>
      <c r="K598" s="44"/>
      <c r="L598" s="44"/>
      <c r="M598" s="27"/>
      <c r="N598" s="44"/>
      <c r="O598" s="44"/>
      <c r="P598" s="27"/>
      <c r="Q598" s="44"/>
      <c r="R598" s="44"/>
      <c r="S598" s="27"/>
      <c r="T598" s="44"/>
      <c r="U598" s="27"/>
      <c r="V598" s="44"/>
      <c r="W598" s="27"/>
      <c r="X598" s="44"/>
      <c r="Y598" s="27"/>
      <c r="Z598" s="44"/>
      <c r="AA598" s="27"/>
      <c r="AB598" s="44"/>
      <c r="AD598" s="44"/>
      <c r="AE598" s="6"/>
      <c r="AF598" s="44"/>
      <c r="AH598" s="44"/>
      <c r="AI598" s="44"/>
      <c r="AJ598" s="44"/>
    </row>
    <row r="599" spans="4:36">
      <c r="D599" s="44"/>
      <c r="E599" s="44"/>
      <c r="F599" s="27"/>
      <c r="G599" s="44"/>
      <c r="H599" s="44"/>
      <c r="I599" s="44"/>
      <c r="J599" s="27"/>
      <c r="K599" s="44"/>
      <c r="L599" s="44"/>
      <c r="M599" s="27"/>
      <c r="N599" s="44"/>
      <c r="O599" s="44"/>
      <c r="P599" s="27"/>
      <c r="Q599" s="44"/>
      <c r="R599" s="44"/>
      <c r="S599" s="27"/>
      <c r="T599" s="44"/>
      <c r="U599" s="27"/>
      <c r="V599" s="44"/>
      <c r="W599" s="27"/>
      <c r="X599" s="44"/>
      <c r="Y599" s="27"/>
      <c r="Z599" s="44"/>
      <c r="AA599" s="27"/>
      <c r="AB599" s="44"/>
      <c r="AD599" s="44"/>
      <c r="AE599" s="6"/>
      <c r="AF599" s="44"/>
      <c r="AH599" s="44"/>
      <c r="AI599" s="44"/>
      <c r="AJ599" s="44"/>
    </row>
    <row r="600" spans="4:36">
      <c r="D600" s="44"/>
      <c r="E600" s="44"/>
      <c r="F600" s="27"/>
      <c r="G600" s="44"/>
      <c r="H600" s="44"/>
      <c r="I600" s="44"/>
      <c r="J600" s="27"/>
      <c r="K600" s="44"/>
      <c r="L600" s="44"/>
      <c r="M600" s="27"/>
      <c r="N600" s="44"/>
      <c r="O600" s="44"/>
      <c r="P600" s="27"/>
      <c r="Q600" s="44"/>
      <c r="R600" s="44"/>
      <c r="S600" s="27"/>
      <c r="T600" s="44"/>
      <c r="U600" s="27"/>
      <c r="V600" s="44"/>
      <c r="W600" s="27"/>
      <c r="X600" s="44"/>
      <c r="Y600" s="27"/>
      <c r="Z600" s="44"/>
      <c r="AA600" s="27"/>
      <c r="AB600" s="44"/>
      <c r="AD600" s="44"/>
      <c r="AE600" s="6"/>
      <c r="AF600" s="44"/>
      <c r="AH600" s="44"/>
      <c r="AI600" s="44"/>
      <c r="AJ600" s="44"/>
    </row>
    <row r="601" spans="4:36">
      <c r="D601" s="44"/>
      <c r="E601" s="44"/>
      <c r="F601" s="27"/>
      <c r="G601" s="44"/>
      <c r="H601" s="44"/>
      <c r="I601" s="44"/>
      <c r="J601" s="27"/>
      <c r="K601" s="44"/>
      <c r="L601" s="44"/>
      <c r="M601" s="27"/>
      <c r="N601" s="44"/>
      <c r="O601" s="44"/>
      <c r="P601" s="27"/>
      <c r="Q601" s="44"/>
      <c r="R601" s="44"/>
      <c r="S601" s="27"/>
      <c r="T601" s="44"/>
      <c r="U601" s="27"/>
      <c r="V601" s="44"/>
      <c r="W601" s="27"/>
      <c r="X601" s="44"/>
      <c r="Y601" s="27"/>
      <c r="Z601" s="44"/>
      <c r="AA601" s="27"/>
      <c r="AB601" s="44"/>
      <c r="AD601" s="44"/>
      <c r="AE601" s="6"/>
      <c r="AF601" s="44"/>
      <c r="AH601" s="44"/>
      <c r="AI601" s="44"/>
      <c r="AJ601" s="44"/>
    </row>
    <row r="602" spans="4:36">
      <c r="D602" s="44"/>
      <c r="E602" s="44"/>
      <c r="F602" s="27"/>
      <c r="G602" s="44"/>
      <c r="H602" s="44"/>
      <c r="I602" s="44"/>
      <c r="J602" s="27"/>
      <c r="K602" s="44"/>
      <c r="L602" s="44"/>
      <c r="M602" s="27"/>
      <c r="N602" s="44"/>
      <c r="O602" s="44"/>
      <c r="P602" s="27"/>
      <c r="Q602" s="44"/>
      <c r="R602" s="44"/>
      <c r="S602" s="27"/>
      <c r="T602" s="44"/>
      <c r="U602" s="27"/>
      <c r="V602" s="44"/>
      <c r="W602" s="27"/>
      <c r="X602" s="44"/>
      <c r="Y602" s="27"/>
      <c r="Z602" s="44"/>
      <c r="AA602" s="27"/>
      <c r="AB602" s="44"/>
      <c r="AD602" s="44"/>
      <c r="AE602" s="6"/>
      <c r="AF602" s="44"/>
      <c r="AH602" s="44"/>
      <c r="AI602" s="44"/>
      <c r="AJ602" s="44"/>
    </row>
    <row r="603" spans="4:36">
      <c r="D603" s="44"/>
      <c r="E603" s="44"/>
      <c r="F603" s="27"/>
      <c r="G603" s="44"/>
      <c r="H603" s="44"/>
      <c r="I603" s="44"/>
      <c r="J603" s="27"/>
      <c r="K603" s="44"/>
      <c r="L603" s="44"/>
      <c r="M603" s="27"/>
      <c r="N603" s="44"/>
      <c r="O603" s="44"/>
      <c r="P603" s="27"/>
      <c r="Q603" s="44"/>
      <c r="R603" s="44"/>
      <c r="S603" s="27"/>
      <c r="T603" s="44"/>
      <c r="U603" s="27"/>
      <c r="V603" s="44"/>
      <c r="W603" s="27"/>
      <c r="X603" s="44"/>
      <c r="Y603" s="27"/>
      <c r="Z603" s="44"/>
      <c r="AA603" s="27"/>
      <c r="AB603" s="44"/>
      <c r="AD603" s="44"/>
      <c r="AE603" s="6"/>
      <c r="AF603" s="44"/>
      <c r="AH603" s="44"/>
      <c r="AI603" s="44"/>
      <c r="AJ603" s="44"/>
    </row>
    <row r="604" spans="4:36">
      <c r="D604" s="44"/>
      <c r="E604" s="44"/>
      <c r="F604" s="27"/>
      <c r="G604" s="44"/>
      <c r="H604" s="44"/>
      <c r="I604" s="44"/>
      <c r="J604" s="27"/>
      <c r="K604" s="44"/>
      <c r="L604" s="44"/>
      <c r="M604" s="27"/>
      <c r="N604" s="44"/>
      <c r="O604" s="44"/>
      <c r="P604" s="27"/>
      <c r="Q604" s="44"/>
      <c r="R604" s="44"/>
      <c r="S604" s="27"/>
      <c r="T604" s="44"/>
      <c r="U604" s="27"/>
      <c r="V604" s="44"/>
      <c r="W604" s="27"/>
      <c r="X604" s="44"/>
      <c r="Y604" s="27"/>
      <c r="Z604" s="44"/>
      <c r="AA604" s="27"/>
      <c r="AB604" s="44"/>
      <c r="AD604" s="44"/>
      <c r="AE604" s="6"/>
      <c r="AF604" s="44"/>
      <c r="AH604" s="44"/>
      <c r="AI604" s="44"/>
      <c r="AJ604" s="44"/>
    </row>
    <row r="605" spans="4:36">
      <c r="D605" s="44"/>
      <c r="E605" s="44"/>
      <c r="F605" s="27"/>
      <c r="G605" s="44"/>
      <c r="H605" s="44"/>
      <c r="I605" s="44"/>
      <c r="J605" s="27"/>
      <c r="K605" s="44"/>
      <c r="L605" s="44"/>
      <c r="M605" s="27"/>
      <c r="N605" s="44"/>
      <c r="O605" s="44"/>
      <c r="P605" s="27"/>
      <c r="Q605" s="44"/>
      <c r="R605" s="44"/>
      <c r="S605" s="27"/>
      <c r="T605" s="44"/>
      <c r="U605" s="27"/>
      <c r="V605" s="44"/>
      <c r="W605" s="27"/>
      <c r="X605" s="44"/>
      <c r="Y605" s="27"/>
      <c r="Z605" s="44"/>
      <c r="AA605" s="27"/>
      <c r="AB605" s="44"/>
      <c r="AD605" s="44"/>
      <c r="AE605" s="6"/>
      <c r="AF605" s="44"/>
      <c r="AH605" s="44"/>
      <c r="AI605" s="44"/>
      <c r="AJ605" s="44"/>
    </row>
    <row r="606" spans="4:36">
      <c r="D606" s="44"/>
      <c r="E606" s="44"/>
      <c r="F606" s="27"/>
      <c r="G606" s="44"/>
      <c r="H606" s="44"/>
      <c r="I606" s="44"/>
      <c r="J606" s="27"/>
      <c r="K606" s="44"/>
      <c r="L606" s="44"/>
      <c r="M606" s="27"/>
      <c r="N606" s="44"/>
      <c r="O606" s="44"/>
      <c r="P606" s="27"/>
      <c r="Q606" s="44"/>
      <c r="R606" s="44"/>
      <c r="S606" s="27"/>
      <c r="T606" s="44"/>
      <c r="U606" s="27"/>
      <c r="V606" s="44"/>
      <c r="W606" s="27"/>
      <c r="X606" s="44"/>
      <c r="Y606" s="27"/>
      <c r="Z606" s="44"/>
      <c r="AA606" s="27"/>
      <c r="AB606" s="44"/>
      <c r="AD606" s="44"/>
      <c r="AE606" s="6"/>
      <c r="AF606" s="44"/>
      <c r="AH606" s="44"/>
      <c r="AI606" s="44"/>
      <c r="AJ606" s="44"/>
    </row>
    <row r="607" spans="4:36">
      <c r="D607" s="44"/>
      <c r="E607" s="44"/>
      <c r="F607" s="27"/>
      <c r="G607" s="44"/>
      <c r="H607" s="44"/>
      <c r="I607" s="44"/>
      <c r="J607" s="27"/>
      <c r="K607" s="44"/>
      <c r="L607" s="44"/>
      <c r="M607" s="27"/>
      <c r="N607" s="44"/>
      <c r="O607" s="44"/>
      <c r="P607" s="27"/>
      <c r="Q607" s="44"/>
      <c r="R607" s="44"/>
      <c r="S607" s="27"/>
      <c r="T607" s="44"/>
      <c r="U607" s="27"/>
      <c r="V607" s="44"/>
      <c r="W607" s="27"/>
      <c r="X607" s="44"/>
      <c r="Y607" s="27"/>
      <c r="Z607" s="44"/>
      <c r="AA607" s="27"/>
      <c r="AB607" s="44"/>
      <c r="AD607" s="44"/>
      <c r="AE607" s="6"/>
      <c r="AF607" s="44"/>
      <c r="AH607" s="44"/>
      <c r="AI607" s="44"/>
      <c r="AJ607" s="44"/>
    </row>
    <row r="608" spans="4:36">
      <c r="D608" s="44"/>
      <c r="E608" s="44"/>
      <c r="F608" s="27"/>
      <c r="G608" s="44"/>
      <c r="H608" s="44"/>
      <c r="I608" s="44"/>
      <c r="J608" s="27"/>
      <c r="K608" s="44"/>
      <c r="L608" s="44"/>
      <c r="M608" s="27"/>
      <c r="N608" s="44"/>
      <c r="O608" s="44"/>
      <c r="P608" s="27"/>
      <c r="Q608" s="44"/>
      <c r="R608" s="44"/>
      <c r="S608" s="27"/>
      <c r="T608" s="44"/>
      <c r="U608" s="27"/>
      <c r="V608" s="44"/>
      <c r="W608" s="27"/>
      <c r="X608" s="44"/>
      <c r="Y608" s="27"/>
      <c r="Z608" s="44"/>
      <c r="AA608" s="27"/>
      <c r="AB608" s="44"/>
      <c r="AD608" s="44"/>
      <c r="AE608" s="6"/>
      <c r="AF608" s="44"/>
      <c r="AH608" s="44"/>
      <c r="AI608" s="44"/>
      <c r="AJ608" s="44"/>
    </row>
    <row r="609" spans="4:36">
      <c r="D609" s="44"/>
      <c r="E609" s="44"/>
      <c r="F609" s="27"/>
      <c r="G609" s="44"/>
      <c r="H609" s="44"/>
      <c r="I609" s="44"/>
      <c r="J609" s="27"/>
      <c r="K609" s="44"/>
      <c r="L609" s="44"/>
      <c r="M609" s="27"/>
      <c r="N609" s="44"/>
      <c r="O609" s="44"/>
      <c r="P609" s="27"/>
      <c r="Q609" s="44"/>
      <c r="R609" s="44"/>
      <c r="S609" s="27"/>
      <c r="T609" s="44"/>
      <c r="U609" s="27"/>
      <c r="V609" s="44"/>
      <c r="W609" s="27"/>
      <c r="X609" s="44"/>
      <c r="Y609" s="27"/>
      <c r="Z609" s="44"/>
      <c r="AA609" s="27"/>
      <c r="AB609" s="44"/>
      <c r="AD609" s="44"/>
      <c r="AE609" s="6"/>
      <c r="AF609" s="44"/>
      <c r="AH609" s="44"/>
      <c r="AI609" s="44"/>
      <c r="AJ609" s="44"/>
    </row>
    <row r="610" spans="4:36">
      <c r="D610" s="44"/>
      <c r="E610" s="44"/>
      <c r="F610" s="27"/>
      <c r="G610" s="44"/>
      <c r="H610" s="44"/>
      <c r="I610" s="44"/>
      <c r="J610" s="27"/>
      <c r="K610" s="44"/>
      <c r="L610" s="44"/>
      <c r="M610" s="27"/>
      <c r="N610" s="44"/>
      <c r="O610" s="44"/>
      <c r="P610" s="27"/>
      <c r="Q610" s="44"/>
      <c r="R610" s="44"/>
      <c r="S610" s="27"/>
      <c r="T610" s="44"/>
      <c r="U610" s="27"/>
      <c r="V610" s="44"/>
      <c r="W610" s="27"/>
      <c r="X610" s="44"/>
      <c r="Y610" s="27"/>
      <c r="Z610" s="44"/>
      <c r="AA610" s="27"/>
      <c r="AB610" s="44"/>
      <c r="AD610" s="44"/>
      <c r="AE610" s="6"/>
      <c r="AF610" s="44"/>
      <c r="AH610" s="44"/>
      <c r="AI610" s="44"/>
      <c r="AJ610" s="44"/>
    </row>
    <row r="611" spans="4:36">
      <c r="D611" s="44"/>
      <c r="E611" s="44"/>
      <c r="F611" s="27"/>
      <c r="G611" s="44"/>
      <c r="H611" s="44"/>
      <c r="I611" s="44"/>
      <c r="J611" s="27"/>
      <c r="K611" s="44"/>
      <c r="L611" s="44"/>
      <c r="M611" s="27"/>
      <c r="N611" s="44"/>
      <c r="O611" s="44"/>
      <c r="P611" s="27"/>
      <c r="Q611" s="44"/>
      <c r="R611" s="44"/>
      <c r="S611" s="27"/>
      <c r="T611" s="44"/>
      <c r="U611" s="27"/>
      <c r="V611" s="44"/>
      <c r="W611" s="27"/>
      <c r="X611" s="44"/>
      <c r="Y611" s="27"/>
      <c r="Z611" s="44"/>
      <c r="AA611" s="27"/>
      <c r="AB611" s="44"/>
      <c r="AD611" s="44"/>
      <c r="AE611" s="6"/>
      <c r="AF611" s="44"/>
      <c r="AH611" s="44"/>
      <c r="AI611" s="44"/>
      <c r="AJ611" s="44"/>
    </row>
    <row r="612" spans="4:36">
      <c r="D612" s="44"/>
      <c r="E612" s="44"/>
      <c r="F612" s="27"/>
      <c r="G612" s="44"/>
      <c r="H612" s="44"/>
      <c r="I612" s="44"/>
      <c r="J612" s="27"/>
      <c r="K612" s="44"/>
      <c r="L612" s="44"/>
      <c r="M612" s="27"/>
      <c r="N612" s="44"/>
      <c r="O612" s="44"/>
      <c r="P612" s="27"/>
      <c r="Q612" s="44"/>
      <c r="R612" s="44"/>
      <c r="S612" s="27"/>
      <c r="T612" s="44"/>
      <c r="U612" s="27"/>
      <c r="V612" s="44"/>
      <c r="W612" s="27"/>
      <c r="X612" s="44"/>
      <c r="Y612" s="27"/>
      <c r="Z612" s="44"/>
      <c r="AA612" s="27"/>
      <c r="AB612" s="44"/>
      <c r="AD612" s="44"/>
      <c r="AE612" s="6"/>
      <c r="AF612" s="44"/>
      <c r="AH612" s="44"/>
      <c r="AI612" s="44"/>
      <c r="AJ612" s="44"/>
    </row>
    <row r="613" spans="4:36">
      <c r="D613" s="44"/>
      <c r="E613" s="44"/>
      <c r="F613" s="27"/>
      <c r="G613" s="44"/>
      <c r="H613" s="44"/>
      <c r="I613" s="44"/>
      <c r="J613" s="27"/>
      <c r="K613" s="44"/>
      <c r="L613" s="44"/>
      <c r="M613" s="27"/>
      <c r="N613" s="44"/>
      <c r="O613" s="44"/>
      <c r="P613" s="27"/>
      <c r="Q613" s="44"/>
      <c r="R613" s="44"/>
      <c r="S613" s="27"/>
      <c r="T613" s="44"/>
      <c r="U613" s="27"/>
      <c r="V613" s="44"/>
      <c r="W613" s="27"/>
      <c r="X613" s="44"/>
      <c r="Y613" s="27"/>
      <c r="Z613" s="44"/>
      <c r="AA613" s="27"/>
      <c r="AB613" s="44"/>
      <c r="AD613" s="44"/>
      <c r="AE613" s="6"/>
      <c r="AF613" s="44"/>
      <c r="AH613" s="44"/>
      <c r="AI613" s="44"/>
      <c r="AJ613" s="44"/>
    </row>
    <row r="614" spans="4:36">
      <c r="D614" s="44"/>
      <c r="E614" s="44"/>
      <c r="F614" s="27"/>
      <c r="G614" s="44"/>
      <c r="H614" s="44"/>
      <c r="I614" s="44"/>
      <c r="J614" s="27"/>
      <c r="K614" s="44"/>
      <c r="L614" s="44"/>
      <c r="M614" s="27"/>
      <c r="N614" s="44"/>
      <c r="O614" s="44"/>
      <c r="P614" s="27"/>
      <c r="Q614" s="44"/>
      <c r="R614" s="44"/>
      <c r="S614" s="27"/>
      <c r="T614" s="44"/>
      <c r="U614" s="27"/>
      <c r="V614" s="44"/>
      <c r="W614" s="27"/>
      <c r="X614" s="44"/>
      <c r="Y614" s="27"/>
      <c r="Z614" s="44"/>
      <c r="AA614" s="27"/>
      <c r="AB614" s="44"/>
      <c r="AD614" s="44"/>
      <c r="AE614" s="6"/>
      <c r="AF614" s="44"/>
      <c r="AH614" s="44"/>
      <c r="AI614" s="44"/>
      <c r="AJ614" s="44"/>
    </row>
    <row r="615" spans="4:36">
      <c r="D615" s="44"/>
      <c r="E615" s="44"/>
      <c r="F615" s="27"/>
      <c r="G615" s="44"/>
      <c r="H615" s="44"/>
      <c r="I615" s="44"/>
      <c r="J615" s="27"/>
      <c r="K615" s="44"/>
      <c r="L615" s="44"/>
      <c r="M615" s="27"/>
      <c r="N615" s="44"/>
      <c r="O615" s="44"/>
      <c r="P615" s="27"/>
      <c r="Q615" s="44"/>
      <c r="R615" s="44"/>
      <c r="S615" s="27"/>
      <c r="T615" s="44"/>
      <c r="U615" s="27"/>
      <c r="V615" s="44"/>
      <c r="W615" s="27"/>
      <c r="X615" s="44"/>
      <c r="Y615" s="27"/>
      <c r="Z615" s="44"/>
      <c r="AA615" s="27"/>
      <c r="AB615" s="44"/>
      <c r="AD615" s="44"/>
      <c r="AE615" s="6"/>
      <c r="AF615" s="44"/>
      <c r="AH615" s="44"/>
      <c r="AI615" s="44"/>
      <c r="AJ615" s="44"/>
    </row>
    <row r="616" spans="4:36">
      <c r="D616" s="44"/>
      <c r="E616" s="44"/>
      <c r="F616" s="27"/>
      <c r="G616" s="44"/>
      <c r="H616" s="44"/>
      <c r="I616" s="44"/>
      <c r="J616" s="27"/>
      <c r="K616" s="44"/>
      <c r="L616" s="44"/>
      <c r="M616" s="27"/>
      <c r="N616" s="44"/>
      <c r="O616" s="44"/>
      <c r="P616" s="27"/>
      <c r="Q616" s="44"/>
      <c r="R616" s="44"/>
      <c r="S616" s="27"/>
      <c r="T616" s="44"/>
      <c r="U616" s="27"/>
      <c r="V616" s="44"/>
      <c r="W616" s="27"/>
      <c r="X616" s="44"/>
      <c r="Y616" s="27"/>
      <c r="Z616" s="44"/>
      <c r="AA616" s="27"/>
      <c r="AB616" s="44"/>
      <c r="AD616" s="44"/>
      <c r="AE616" s="6"/>
      <c r="AF616" s="44"/>
      <c r="AH616" s="44"/>
      <c r="AI616" s="44"/>
      <c r="AJ616" s="44"/>
    </row>
    <row r="617" spans="4:36">
      <c r="D617" s="44"/>
      <c r="E617" s="44"/>
      <c r="F617" s="27"/>
      <c r="G617" s="44"/>
      <c r="H617" s="44"/>
      <c r="I617" s="44"/>
      <c r="J617" s="27"/>
      <c r="K617" s="44"/>
      <c r="L617" s="44"/>
      <c r="M617" s="27"/>
      <c r="N617" s="44"/>
      <c r="O617" s="44"/>
      <c r="P617" s="27"/>
      <c r="Q617" s="44"/>
      <c r="R617" s="44"/>
      <c r="S617" s="27"/>
      <c r="T617" s="44"/>
      <c r="U617" s="27"/>
      <c r="V617" s="44"/>
      <c r="W617" s="27"/>
      <c r="X617" s="44"/>
      <c r="Y617" s="27"/>
      <c r="Z617" s="44"/>
      <c r="AA617" s="27"/>
      <c r="AB617" s="44"/>
      <c r="AD617" s="44"/>
      <c r="AE617" s="6"/>
      <c r="AF617" s="44"/>
      <c r="AH617" s="44"/>
      <c r="AI617" s="44"/>
      <c r="AJ617" s="44"/>
    </row>
    <row r="618" spans="4:36">
      <c r="D618" s="44"/>
      <c r="E618" s="44"/>
      <c r="F618" s="27"/>
      <c r="G618" s="44"/>
      <c r="H618" s="44"/>
      <c r="I618" s="44"/>
      <c r="J618" s="27"/>
      <c r="K618" s="44"/>
      <c r="L618" s="44"/>
      <c r="M618" s="27"/>
      <c r="N618" s="44"/>
      <c r="O618" s="44"/>
      <c r="P618" s="27"/>
      <c r="Q618" s="44"/>
      <c r="R618" s="44"/>
      <c r="S618" s="27"/>
      <c r="T618" s="44"/>
      <c r="U618" s="27"/>
      <c r="V618" s="44"/>
      <c r="W618" s="27"/>
      <c r="X618" s="44"/>
      <c r="Y618" s="27"/>
      <c r="Z618" s="44"/>
      <c r="AA618" s="27"/>
      <c r="AB618" s="44"/>
      <c r="AD618" s="44"/>
      <c r="AE618" s="6"/>
      <c r="AF618" s="44"/>
      <c r="AH618" s="44"/>
      <c r="AI618" s="44"/>
      <c r="AJ618" s="44"/>
    </row>
    <row r="619" spans="4:36">
      <c r="D619" s="44"/>
      <c r="E619" s="44"/>
      <c r="F619" s="27"/>
      <c r="G619" s="44"/>
      <c r="H619" s="44"/>
      <c r="I619" s="44"/>
      <c r="J619" s="27"/>
      <c r="K619" s="44"/>
      <c r="L619" s="44"/>
      <c r="M619" s="27"/>
      <c r="N619" s="44"/>
      <c r="O619" s="44"/>
      <c r="P619" s="27"/>
      <c r="Q619" s="44"/>
      <c r="R619" s="44"/>
      <c r="S619" s="27"/>
      <c r="T619" s="44"/>
      <c r="U619" s="27"/>
      <c r="V619" s="44"/>
      <c r="W619" s="27"/>
      <c r="X619" s="44"/>
      <c r="Y619" s="27"/>
      <c r="Z619" s="44"/>
      <c r="AA619" s="27"/>
      <c r="AB619" s="44"/>
      <c r="AD619" s="44"/>
      <c r="AE619" s="6"/>
      <c r="AF619" s="44"/>
      <c r="AH619" s="44"/>
      <c r="AI619" s="44"/>
      <c r="AJ619" s="44"/>
    </row>
    <row r="620" spans="4:36">
      <c r="D620" s="44"/>
      <c r="E620" s="44"/>
      <c r="F620" s="27"/>
      <c r="G620" s="44"/>
      <c r="H620" s="44"/>
      <c r="I620" s="44"/>
      <c r="J620" s="27"/>
      <c r="K620" s="44"/>
      <c r="L620" s="44"/>
      <c r="M620" s="27"/>
      <c r="N620" s="44"/>
      <c r="O620" s="44"/>
      <c r="P620" s="27"/>
      <c r="Q620" s="44"/>
      <c r="R620" s="44"/>
      <c r="S620" s="27"/>
      <c r="T620" s="44"/>
      <c r="U620" s="27"/>
      <c r="V620" s="44"/>
      <c r="W620" s="27"/>
      <c r="X620" s="44"/>
      <c r="Y620" s="27"/>
      <c r="Z620" s="44"/>
      <c r="AA620" s="27"/>
      <c r="AB620" s="44"/>
      <c r="AD620" s="44"/>
      <c r="AE620" s="6"/>
      <c r="AF620" s="44"/>
      <c r="AH620" s="44"/>
      <c r="AI620" s="44"/>
      <c r="AJ620" s="44"/>
    </row>
    <row r="621" spans="4:36">
      <c r="D621" s="44"/>
      <c r="E621" s="44"/>
      <c r="F621" s="27"/>
      <c r="G621" s="44"/>
      <c r="H621" s="44"/>
      <c r="I621" s="44"/>
      <c r="J621" s="27"/>
      <c r="K621" s="44"/>
      <c r="L621" s="44"/>
      <c r="M621" s="27"/>
      <c r="N621" s="44"/>
      <c r="O621" s="44"/>
      <c r="P621" s="27"/>
      <c r="Q621" s="44"/>
      <c r="R621" s="44"/>
      <c r="S621" s="27"/>
      <c r="T621" s="44"/>
      <c r="U621" s="27"/>
      <c r="V621" s="44"/>
      <c r="W621" s="27"/>
      <c r="X621" s="44"/>
      <c r="Y621" s="27"/>
      <c r="Z621" s="44"/>
      <c r="AA621" s="27"/>
      <c r="AB621" s="44"/>
      <c r="AD621" s="44"/>
      <c r="AE621" s="6"/>
      <c r="AF621" s="44"/>
      <c r="AH621" s="44"/>
      <c r="AI621" s="44"/>
      <c r="AJ621" s="44"/>
    </row>
    <row r="622" spans="4:36">
      <c r="D622" s="44"/>
      <c r="E622" s="44"/>
      <c r="F622" s="27"/>
      <c r="G622" s="44"/>
      <c r="H622" s="44"/>
      <c r="I622" s="44"/>
      <c r="J622" s="27"/>
      <c r="K622" s="44"/>
      <c r="L622" s="44"/>
      <c r="M622" s="27"/>
      <c r="N622" s="44"/>
      <c r="O622" s="44"/>
      <c r="P622" s="27"/>
      <c r="Q622" s="44"/>
      <c r="R622" s="44"/>
      <c r="S622" s="27"/>
      <c r="T622" s="44"/>
      <c r="U622" s="27"/>
      <c r="V622" s="44"/>
      <c r="W622" s="27"/>
      <c r="X622" s="44"/>
      <c r="Y622" s="27"/>
      <c r="Z622" s="44"/>
      <c r="AA622" s="27"/>
      <c r="AB622" s="44"/>
      <c r="AD622" s="44"/>
      <c r="AE622" s="6"/>
      <c r="AF622" s="44"/>
      <c r="AH622" s="44"/>
      <c r="AI622" s="44"/>
      <c r="AJ622" s="44"/>
    </row>
    <row r="623" spans="4:36">
      <c r="D623" s="44"/>
      <c r="E623" s="44"/>
      <c r="F623" s="27"/>
      <c r="G623" s="44"/>
      <c r="H623" s="44"/>
      <c r="I623" s="44"/>
      <c r="J623" s="27"/>
      <c r="K623" s="44"/>
      <c r="L623" s="44"/>
      <c r="M623" s="27"/>
      <c r="N623" s="44"/>
      <c r="O623" s="44"/>
      <c r="P623" s="27"/>
      <c r="Q623" s="44"/>
      <c r="R623" s="44"/>
      <c r="S623" s="27"/>
      <c r="T623" s="44"/>
      <c r="U623" s="27"/>
      <c r="V623" s="44"/>
      <c r="W623" s="27"/>
      <c r="X623" s="44"/>
      <c r="Y623" s="27"/>
      <c r="Z623" s="44"/>
      <c r="AA623" s="27"/>
      <c r="AB623" s="44"/>
      <c r="AD623" s="44"/>
      <c r="AE623" s="6"/>
      <c r="AF623" s="44"/>
      <c r="AH623" s="44"/>
      <c r="AI623" s="44"/>
      <c r="AJ623" s="44"/>
    </row>
    <row r="624" spans="4:36">
      <c r="D624" s="44"/>
      <c r="E624" s="44"/>
      <c r="F624" s="27"/>
      <c r="G624" s="44"/>
      <c r="H624" s="44"/>
      <c r="I624" s="44"/>
      <c r="J624" s="27"/>
      <c r="K624" s="44"/>
      <c r="L624" s="44"/>
      <c r="M624" s="27"/>
      <c r="N624" s="44"/>
      <c r="O624" s="44"/>
      <c r="P624" s="27"/>
      <c r="Q624" s="44"/>
      <c r="R624" s="44"/>
      <c r="S624" s="27"/>
      <c r="T624" s="44"/>
      <c r="U624" s="27"/>
      <c r="V624" s="44"/>
      <c r="W624" s="27"/>
      <c r="X624" s="44"/>
      <c r="Y624" s="27"/>
      <c r="Z624" s="44"/>
      <c r="AA624" s="27"/>
      <c r="AB624" s="44"/>
      <c r="AD624" s="44"/>
      <c r="AE624" s="6"/>
      <c r="AF624" s="44"/>
      <c r="AH624" s="44"/>
      <c r="AI624" s="44"/>
      <c r="AJ624" s="44"/>
    </row>
    <row r="625" spans="4:36">
      <c r="D625" s="44"/>
      <c r="E625" s="44"/>
      <c r="F625" s="27"/>
      <c r="G625" s="44"/>
      <c r="H625" s="44"/>
      <c r="I625" s="44"/>
      <c r="J625" s="27"/>
      <c r="K625" s="44"/>
      <c r="L625" s="44"/>
      <c r="M625" s="27"/>
      <c r="N625" s="44"/>
      <c r="O625" s="44"/>
      <c r="P625" s="27"/>
      <c r="Q625" s="44"/>
      <c r="R625" s="44"/>
      <c r="S625" s="27"/>
      <c r="T625" s="44"/>
      <c r="U625" s="27"/>
      <c r="V625" s="44"/>
      <c r="W625" s="27"/>
      <c r="X625" s="44"/>
      <c r="Y625" s="27"/>
      <c r="Z625" s="44"/>
      <c r="AA625" s="27"/>
      <c r="AB625" s="44"/>
      <c r="AD625" s="44"/>
      <c r="AE625" s="6"/>
      <c r="AF625" s="44"/>
      <c r="AH625" s="44"/>
      <c r="AI625" s="44"/>
      <c r="AJ625" s="44"/>
    </row>
    <row r="626" spans="4:36">
      <c r="D626" s="44"/>
      <c r="E626" s="44"/>
      <c r="F626" s="27"/>
      <c r="G626" s="44"/>
      <c r="H626" s="44"/>
      <c r="I626" s="44"/>
      <c r="J626" s="27"/>
      <c r="K626" s="44"/>
      <c r="L626" s="44"/>
      <c r="M626" s="27"/>
      <c r="N626" s="44"/>
      <c r="O626" s="44"/>
      <c r="P626" s="27"/>
      <c r="Q626" s="44"/>
      <c r="R626" s="44"/>
      <c r="S626" s="27"/>
      <c r="T626" s="44"/>
      <c r="U626" s="27"/>
      <c r="V626" s="44"/>
      <c r="W626" s="27"/>
      <c r="X626" s="44"/>
      <c r="Y626" s="27"/>
      <c r="Z626" s="44"/>
      <c r="AA626" s="27"/>
      <c r="AB626" s="44"/>
      <c r="AD626" s="44"/>
      <c r="AE626" s="6"/>
      <c r="AF626" s="44"/>
      <c r="AH626" s="44"/>
      <c r="AI626" s="44"/>
      <c r="AJ626" s="44"/>
    </row>
    <row r="627" spans="4:36">
      <c r="D627" s="44"/>
      <c r="E627" s="44"/>
      <c r="F627" s="27"/>
      <c r="G627" s="44"/>
      <c r="H627" s="44"/>
      <c r="I627" s="44"/>
      <c r="J627" s="27"/>
      <c r="K627" s="44"/>
      <c r="L627" s="44"/>
      <c r="M627" s="27"/>
      <c r="N627" s="44"/>
      <c r="O627" s="44"/>
      <c r="P627" s="27"/>
      <c r="Q627" s="44"/>
      <c r="R627" s="44"/>
      <c r="S627" s="27"/>
      <c r="T627" s="44"/>
      <c r="U627" s="27"/>
      <c r="V627" s="44"/>
      <c r="W627" s="27"/>
      <c r="X627" s="44"/>
      <c r="Y627" s="27"/>
      <c r="Z627" s="44"/>
      <c r="AA627" s="27"/>
      <c r="AB627" s="44"/>
      <c r="AD627" s="44"/>
      <c r="AE627" s="6"/>
      <c r="AF627" s="44"/>
      <c r="AH627" s="44"/>
      <c r="AI627" s="44"/>
      <c r="AJ627" s="44"/>
    </row>
    <row r="628" spans="4:36">
      <c r="D628" s="44"/>
      <c r="E628" s="44"/>
      <c r="F628" s="27"/>
      <c r="G628" s="44"/>
      <c r="H628" s="44"/>
      <c r="I628" s="44"/>
      <c r="J628" s="27"/>
      <c r="K628" s="44"/>
      <c r="L628" s="44"/>
      <c r="M628" s="27"/>
      <c r="N628" s="44"/>
      <c r="O628" s="44"/>
      <c r="P628" s="27"/>
      <c r="Q628" s="44"/>
      <c r="R628" s="44"/>
      <c r="S628" s="27"/>
      <c r="T628" s="44"/>
      <c r="U628" s="27"/>
      <c r="V628" s="44"/>
      <c r="W628" s="27"/>
      <c r="X628" s="44"/>
      <c r="Y628" s="27"/>
      <c r="Z628" s="44"/>
      <c r="AA628" s="27"/>
      <c r="AB628" s="44"/>
      <c r="AD628" s="44"/>
      <c r="AE628" s="6"/>
      <c r="AF628" s="44"/>
      <c r="AH628" s="44"/>
      <c r="AI628" s="44"/>
      <c r="AJ628" s="44"/>
    </row>
    <row r="629" spans="4:36">
      <c r="D629" s="44"/>
      <c r="E629" s="44"/>
      <c r="F629" s="27"/>
      <c r="G629" s="44"/>
      <c r="H629" s="44"/>
      <c r="I629" s="44"/>
      <c r="J629" s="27"/>
      <c r="K629" s="44"/>
      <c r="L629" s="44"/>
      <c r="M629" s="27"/>
      <c r="N629" s="44"/>
      <c r="O629" s="44"/>
      <c r="P629" s="27"/>
      <c r="Q629" s="44"/>
      <c r="R629" s="44"/>
      <c r="S629" s="27"/>
      <c r="T629" s="44"/>
      <c r="U629" s="27"/>
      <c r="V629" s="44"/>
      <c r="W629" s="27"/>
      <c r="X629" s="44"/>
      <c r="Y629" s="27"/>
      <c r="Z629" s="44"/>
      <c r="AA629" s="27"/>
      <c r="AB629" s="44"/>
      <c r="AD629" s="44"/>
      <c r="AE629" s="6"/>
      <c r="AF629" s="44"/>
      <c r="AH629" s="44"/>
      <c r="AI629" s="44"/>
      <c r="AJ629" s="44"/>
    </row>
    <row r="630" spans="4:36">
      <c r="D630" s="44"/>
      <c r="E630" s="44"/>
      <c r="F630" s="27"/>
      <c r="G630" s="44"/>
      <c r="H630" s="44"/>
      <c r="I630" s="44"/>
      <c r="J630" s="27"/>
      <c r="K630" s="44"/>
      <c r="L630" s="44"/>
      <c r="M630" s="27"/>
      <c r="N630" s="44"/>
      <c r="O630" s="44"/>
      <c r="P630" s="27"/>
      <c r="Q630" s="44"/>
      <c r="R630" s="44"/>
      <c r="S630" s="27"/>
      <c r="T630" s="44"/>
      <c r="U630" s="27"/>
      <c r="V630" s="44"/>
      <c r="W630" s="27"/>
      <c r="X630" s="44"/>
      <c r="Y630" s="27"/>
      <c r="Z630" s="44"/>
      <c r="AA630" s="27"/>
      <c r="AB630" s="44"/>
      <c r="AD630" s="44"/>
      <c r="AE630" s="6"/>
      <c r="AF630" s="44"/>
      <c r="AH630" s="44"/>
      <c r="AI630" s="44"/>
      <c r="AJ630" s="44"/>
    </row>
    <row r="631" spans="4:36">
      <c r="D631" s="44"/>
      <c r="E631" s="44"/>
      <c r="F631" s="27"/>
      <c r="G631" s="44"/>
      <c r="H631" s="44"/>
      <c r="I631" s="44"/>
      <c r="J631" s="27"/>
      <c r="K631" s="44"/>
      <c r="L631" s="44"/>
      <c r="M631" s="27"/>
      <c r="N631" s="44"/>
      <c r="O631" s="44"/>
      <c r="P631" s="27"/>
      <c r="Q631" s="44"/>
      <c r="R631" s="44"/>
      <c r="S631" s="27"/>
      <c r="T631" s="44"/>
      <c r="U631" s="27"/>
      <c r="V631" s="44"/>
      <c r="W631" s="27"/>
      <c r="X631" s="44"/>
      <c r="Y631" s="27"/>
      <c r="Z631" s="44"/>
      <c r="AA631" s="27"/>
      <c r="AB631" s="44"/>
      <c r="AD631" s="44"/>
      <c r="AE631" s="6"/>
      <c r="AF631" s="44"/>
      <c r="AH631" s="44"/>
      <c r="AI631" s="44"/>
      <c r="AJ631" s="44"/>
    </row>
    <row r="632" spans="4:36">
      <c r="D632" s="44"/>
      <c r="E632" s="44"/>
      <c r="F632" s="27"/>
      <c r="G632" s="44"/>
      <c r="H632" s="44"/>
      <c r="I632" s="44"/>
      <c r="J632" s="27"/>
      <c r="K632" s="44"/>
      <c r="L632" s="44"/>
      <c r="M632" s="27"/>
      <c r="N632" s="44"/>
      <c r="O632" s="44"/>
      <c r="P632" s="27"/>
      <c r="Q632" s="44"/>
      <c r="R632" s="44"/>
      <c r="S632" s="27"/>
      <c r="T632" s="44"/>
      <c r="U632" s="27"/>
      <c r="V632" s="44"/>
      <c r="W632" s="27"/>
      <c r="X632" s="44"/>
      <c r="Y632" s="27"/>
      <c r="Z632" s="44"/>
      <c r="AA632" s="27"/>
      <c r="AB632" s="44"/>
      <c r="AD632" s="44"/>
      <c r="AE632" s="6"/>
      <c r="AF632" s="44"/>
      <c r="AH632" s="44"/>
      <c r="AI632" s="44"/>
      <c r="AJ632" s="44"/>
    </row>
    <row r="633" spans="4:36">
      <c r="D633" s="44"/>
      <c r="E633" s="44"/>
      <c r="F633" s="27"/>
      <c r="G633" s="44"/>
      <c r="H633" s="44"/>
      <c r="I633" s="44"/>
      <c r="J633" s="27"/>
      <c r="K633" s="44"/>
      <c r="L633" s="44"/>
      <c r="M633" s="27"/>
      <c r="N633" s="44"/>
      <c r="O633" s="44"/>
      <c r="P633" s="27"/>
      <c r="Q633" s="44"/>
      <c r="R633" s="44"/>
      <c r="S633" s="27"/>
      <c r="T633" s="44"/>
      <c r="U633" s="27"/>
      <c r="V633" s="44"/>
      <c r="W633" s="27"/>
      <c r="X633" s="44"/>
      <c r="Y633" s="27"/>
      <c r="Z633" s="44"/>
      <c r="AA633" s="27"/>
      <c r="AB633" s="44"/>
      <c r="AD633" s="44"/>
      <c r="AE633" s="6"/>
      <c r="AF633" s="44"/>
      <c r="AH633" s="44"/>
      <c r="AI633" s="44"/>
      <c r="AJ633" s="44"/>
    </row>
    <row r="634" spans="4:36">
      <c r="D634" s="44"/>
      <c r="E634" s="44"/>
      <c r="F634" s="27"/>
      <c r="G634" s="44"/>
      <c r="H634" s="44"/>
      <c r="I634" s="44"/>
      <c r="J634" s="27"/>
      <c r="K634" s="44"/>
      <c r="L634" s="44"/>
      <c r="M634" s="27"/>
      <c r="N634" s="44"/>
      <c r="O634" s="44"/>
      <c r="P634" s="27"/>
      <c r="Q634" s="44"/>
      <c r="R634" s="44"/>
      <c r="S634" s="27"/>
      <c r="T634" s="44"/>
      <c r="U634" s="27"/>
      <c r="V634" s="44"/>
      <c r="W634" s="27"/>
      <c r="X634" s="44"/>
      <c r="Y634" s="27"/>
      <c r="Z634" s="44"/>
      <c r="AA634" s="27"/>
      <c r="AB634" s="44"/>
      <c r="AD634" s="44"/>
      <c r="AE634" s="6"/>
      <c r="AF634" s="44"/>
      <c r="AH634" s="44"/>
      <c r="AI634" s="44"/>
      <c r="AJ634" s="44"/>
    </row>
    <row r="635" spans="4:36">
      <c r="D635" s="44"/>
      <c r="E635" s="44"/>
      <c r="F635" s="27"/>
      <c r="G635" s="44"/>
      <c r="H635" s="44"/>
      <c r="I635" s="44"/>
      <c r="J635" s="27"/>
      <c r="K635" s="44"/>
      <c r="L635" s="44"/>
      <c r="M635" s="27"/>
      <c r="N635" s="44"/>
      <c r="O635" s="44"/>
      <c r="P635" s="27"/>
      <c r="Q635" s="44"/>
      <c r="R635" s="44"/>
      <c r="S635" s="27"/>
      <c r="T635" s="44"/>
      <c r="U635" s="27"/>
      <c r="V635" s="44"/>
      <c r="W635" s="27"/>
      <c r="X635" s="44"/>
      <c r="Y635" s="27"/>
      <c r="Z635" s="44"/>
      <c r="AA635" s="27"/>
      <c r="AB635" s="44"/>
      <c r="AD635" s="44"/>
      <c r="AE635" s="6"/>
      <c r="AF635" s="44"/>
      <c r="AH635" s="44"/>
      <c r="AI635" s="44"/>
      <c r="AJ635" s="44"/>
    </row>
    <row r="636" spans="4:36">
      <c r="D636" s="44"/>
      <c r="E636" s="44"/>
      <c r="F636" s="27"/>
      <c r="G636" s="44"/>
      <c r="H636" s="44"/>
      <c r="I636" s="44"/>
      <c r="J636" s="27"/>
      <c r="K636" s="44"/>
      <c r="L636" s="44"/>
      <c r="M636" s="27"/>
      <c r="N636" s="44"/>
      <c r="O636" s="44"/>
      <c r="P636" s="27"/>
      <c r="Q636" s="44"/>
      <c r="R636" s="44"/>
      <c r="S636" s="27"/>
      <c r="T636" s="44"/>
      <c r="U636" s="27"/>
      <c r="V636" s="44"/>
      <c r="W636" s="27"/>
      <c r="X636" s="44"/>
      <c r="Y636" s="27"/>
      <c r="Z636" s="44"/>
      <c r="AA636" s="27"/>
      <c r="AB636" s="44"/>
      <c r="AD636" s="44"/>
      <c r="AE636" s="6"/>
      <c r="AF636" s="44"/>
      <c r="AH636" s="44"/>
      <c r="AI636" s="44"/>
      <c r="AJ636" s="44"/>
    </row>
    <row r="637" spans="4:36">
      <c r="D637" s="44"/>
      <c r="E637" s="44"/>
      <c r="F637" s="27"/>
      <c r="G637" s="44"/>
      <c r="H637" s="44"/>
      <c r="I637" s="44"/>
      <c r="J637" s="27"/>
      <c r="K637" s="44"/>
      <c r="L637" s="44"/>
      <c r="M637" s="27"/>
      <c r="N637" s="44"/>
      <c r="O637" s="44"/>
      <c r="P637" s="27"/>
      <c r="Q637" s="44"/>
      <c r="R637" s="44"/>
      <c r="S637" s="27"/>
      <c r="T637" s="44"/>
      <c r="U637" s="27"/>
      <c r="V637" s="44"/>
      <c r="W637" s="27"/>
      <c r="X637" s="44"/>
      <c r="Y637" s="27"/>
      <c r="Z637" s="44"/>
      <c r="AA637" s="27"/>
      <c r="AB637" s="44"/>
      <c r="AD637" s="44"/>
      <c r="AE637" s="6"/>
      <c r="AF637" s="44"/>
      <c r="AH637" s="44"/>
      <c r="AI637" s="44"/>
      <c r="AJ637" s="44"/>
    </row>
    <row r="638" spans="4:36">
      <c r="D638" s="44"/>
      <c r="E638" s="44"/>
      <c r="F638" s="27"/>
      <c r="G638" s="44"/>
      <c r="H638" s="44"/>
      <c r="I638" s="44"/>
      <c r="J638" s="27"/>
      <c r="K638" s="44"/>
      <c r="L638" s="44"/>
      <c r="M638" s="27"/>
      <c r="N638" s="44"/>
      <c r="O638" s="44"/>
      <c r="P638" s="27"/>
      <c r="Q638" s="44"/>
      <c r="R638" s="44"/>
      <c r="S638" s="27"/>
      <c r="T638" s="44"/>
      <c r="U638" s="27"/>
      <c r="V638" s="44"/>
      <c r="W638" s="27"/>
      <c r="X638" s="44"/>
      <c r="Y638" s="27"/>
      <c r="Z638" s="44"/>
      <c r="AA638" s="27"/>
      <c r="AB638" s="44"/>
      <c r="AD638" s="44"/>
      <c r="AE638" s="6"/>
      <c r="AF638" s="44"/>
      <c r="AH638" s="44"/>
      <c r="AI638" s="44"/>
      <c r="AJ638" s="44"/>
    </row>
    <row r="639" spans="4:36">
      <c r="D639" s="44"/>
      <c r="E639" s="44"/>
      <c r="F639" s="27"/>
      <c r="G639" s="44"/>
      <c r="H639" s="44"/>
      <c r="I639" s="44"/>
      <c r="J639" s="27"/>
      <c r="K639" s="44"/>
      <c r="L639" s="44"/>
      <c r="M639" s="27"/>
      <c r="N639" s="44"/>
      <c r="O639" s="44"/>
      <c r="P639" s="27"/>
      <c r="Q639" s="44"/>
      <c r="R639" s="44"/>
      <c r="S639" s="27"/>
      <c r="T639" s="44"/>
      <c r="U639" s="27"/>
      <c r="V639" s="44"/>
      <c r="W639" s="27"/>
      <c r="X639" s="44"/>
      <c r="Y639" s="27"/>
      <c r="Z639" s="44"/>
      <c r="AA639" s="27"/>
      <c r="AB639" s="44"/>
      <c r="AD639" s="44"/>
      <c r="AE639" s="6"/>
      <c r="AF639" s="44"/>
      <c r="AH639" s="44"/>
      <c r="AI639" s="44"/>
      <c r="AJ639" s="44"/>
    </row>
    <row r="640" spans="4:36">
      <c r="D640" s="44"/>
      <c r="E640" s="44"/>
      <c r="F640" s="27"/>
      <c r="G640" s="44"/>
      <c r="H640" s="44"/>
      <c r="I640" s="44"/>
      <c r="J640" s="27"/>
      <c r="K640" s="44"/>
      <c r="L640" s="44"/>
      <c r="M640" s="27"/>
      <c r="N640" s="44"/>
      <c r="O640" s="44"/>
      <c r="P640" s="27"/>
      <c r="Q640" s="44"/>
      <c r="R640" s="44"/>
      <c r="S640" s="27"/>
      <c r="T640" s="44"/>
      <c r="U640" s="27"/>
      <c r="V640" s="44"/>
      <c r="W640" s="27"/>
      <c r="X640" s="44"/>
      <c r="Y640" s="27"/>
      <c r="Z640" s="44"/>
      <c r="AA640" s="27"/>
      <c r="AB640" s="44"/>
      <c r="AD640" s="44"/>
      <c r="AE640" s="6"/>
      <c r="AF640" s="44"/>
      <c r="AH640" s="44"/>
      <c r="AI640" s="44"/>
      <c r="AJ640" s="44"/>
    </row>
    <row r="641" spans="4:36">
      <c r="D641" s="44"/>
      <c r="E641" s="44"/>
      <c r="F641" s="27"/>
      <c r="G641" s="44"/>
      <c r="H641" s="44"/>
      <c r="I641" s="44"/>
      <c r="J641" s="27"/>
      <c r="K641" s="44"/>
      <c r="L641" s="44"/>
      <c r="M641" s="27"/>
      <c r="N641" s="44"/>
      <c r="O641" s="44"/>
      <c r="P641" s="27"/>
      <c r="Q641" s="44"/>
      <c r="R641" s="44"/>
      <c r="S641" s="27"/>
      <c r="T641" s="44"/>
      <c r="U641" s="27"/>
      <c r="V641" s="44"/>
      <c r="W641" s="27"/>
      <c r="X641" s="44"/>
      <c r="Y641" s="27"/>
      <c r="Z641" s="44"/>
      <c r="AA641" s="27"/>
      <c r="AB641" s="44"/>
      <c r="AD641" s="44"/>
      <c r="AE641" s="6"/>
      <c r="AF641" s="44"/>
      <c r="AH641" s="44"/>
      <c r="AI641" s="44"/>
      <c r="AJ641" s="44"/>
    </row>
    <row r="642" spans="4:36">
      <c r="D642" s="44"/>
      <c r="E642" s="44"/>
      <c r="F642" s="27"/>
      <c r="G642" s="44"/>
      <c r="H642" s="44"/>
      <c r="I642" s="44"/>
      <c r="J642" s="27"/>
      <c r="K642" s="44"/>
      <c r="L642" s="44"/>
      <c r="M642" s="27"/>
      <c r="N642" s="44"/>
      <c r="O642" s="44"/>
      <c r="P642" s="27"/>
      <c r="Q642" s="44"/>
      <c r="R642" s="44"/>
      <c r="S642" s="27"/>
      <c r="T642" s="44"/>
      <c r="U642" s="27"/>
      <c r="V642" s="44"/>
      <c r="W642" s="27"/>
      <c r="X642" s="44"/>
      <c r="Y642" s="27"/>
      <c r="Z642" s="44"/>
      <c r="AA642" s="27"/>
      <c r="AB642" s="44"/>
      <c r="AD642" s="44"/>
      <c r="AE642" s="6"/>
      <c r="AF642" s="44"/>
      <c r="AH642" s="44"/>
      <c r="AI642" s="44"/>
      <c r="AJ642" s="44"/>
    </row>
    <row r="643" spans="4:36">
      <c r="D643" s="44"/>
      <c r="E643" s="44"/>
      <c r="F643" s="27"/>
      <c r="G643" s="44"/>
      <c r="H643" s="44"/>
      <c r="I643" s="44"/>
      <c r="J643" s="27"/>
      <c r="K643" s="44"/>
      <c r="L643" s="44"/>
      <c r="M643" s="27"/>
      <c r="N643" s="44"/>
      <c r="O643" s="44"/>
      <c r="P643" s="27"/>
      <c r="Q643" s="44"/>
      <c r="R643" s="44"/>
      <c r="S643" s="27"/>
      <c r="T643" s="44"/>
      <c r="U643" s="27"/>
      <c r="V643" s="44"/>
      <c r="W643" s="27"/>
      <c r="X643" s="44"/>
      <c r="Y643" s="27"/>
      <c r="Z643" s="44"/>
      <c r="AA643" s="27"/>
      <c r="AB643" s="44"/>
      <c r="AD643" s="44"/>
      <c r="AE643" s="6"/>
      <c r="AF643" s="44"/>
      <c r="AH643" s="44"/>
      <c r="AI643" s="44"/>
      <c r="AJ643" s="44"/>
    </row>
    <row r="644" spans="4:36">
      <c r="D644" s="44"/>
      <c r="E644" s="44"/>
      <c r="F644" s="27"/>
      <c r="G644" s="44"/>
      <c r="H644" s="44"/>
      <c r="I644" s="44"/>
      <c r="J644" s="27"/>
      <c r="K644" s="44"/>
      <c r="L644" s="44"/>
      <c r="M644" s="27"/>
      <c r="N644" s="44"/>
      <c r="O644" s="44"/>
      <c r="P644" s="27"/>
      <c r="Q644" s="44"/>
      <c r="R644" s="44"/>
      <c r="S644" s="27"/>
      <c r="T644" s="44"/>
      <c r="U644" s="27"/>
      <c r="V644" s="44"/>
      <c r="W644" s="27"/>
      <c r="X644" s="44"/>
      <c r="Y644" s="27"/>
      <c r="Z644" s="44"/>
      <c r="AA644" s="27"/>
      <c r="AB644" s="44"/>
      <c r="AD644" s="44"/>
      <c r="AE644" s="6"/>
      <c r="AF644" s="44"/>
      <c r="AH644" s="44"/>
      <c r="AI644" s="44"/>
      <c r="AJ644" s="44"/>
    </row>
    <row r="645" spans="4:36">
      <c r="D645" s="44"/>
      <c r="E645" s="44"/>
      <c r="F645" s="27"/>
      <c r="G645" s="44"/>
      <c r="H645" s="44"/>
      <c r="I645" s="44"/>
      <c r="J645" s="27"/>
      <c r="K645" s="44"/>
      <c r="L645" s="44"/>
      <c r="M645" s="27"/>
      <c r="N645" s="44"/>
      <c r="O645" s="44"/>
      <c r="P645" s="27"/>
      <c r="Q645" s="44"/>
      <c r="R645" s="44"/>
      <c r="S645" s="27"/>
      <c r="T645" s="44"/>
      <c r="U645" s="27"/>
      <c r="V645" s="44"/>
      <c r="W645" s="27"/>
      <c r="X645" s="44"/>
      <c r="Y645" s="27"/>
      <c r="Z645" s="44"/>
      <c r="AA645" s="27"/>
      <c r="AB645" s="44"/>
      <c r="AD645" s="44"/>
      <c r="AE645" s="6"/>
      <c r="AF645" s="44"/>
      <c r="AH645" s="44"/>
      <c r="AI645" s="44"/>
      <c r="AJ645" s="44"/>
    </row>
    <row r="646" spans="4:36">
      <c r="D646" s="44"/>
      <c r="E646" s="44"/>
      <c r="F646" s="27"/>
      <c r="G646" s="44"/>
      <c r="H646" s="44"/>
      <c r="I646" s="44"/>
      <c r="J646" s="27"/>
      <c r="K646" s="44"/>
      <c r="L646" s="44"/>
      <c r="M646" s="27"/>
      <c r="N646" s="44"/>
      <c r="O646" s="44"/>
      <c r="P646" s="27"/>
      <c r="Q646" s="44"/>
      <c r="R646" s="44"/>
      <c r="S646" s="27"/>
      <c r="T646" s="44"/>
      <c r="U646" s="27"/>
      <c r="V646" s="44"/>
      <c r="W646" s="27"/>
      <c r="X646" s="44"/>
      <c r="Y646" s="27"/>
      <c r="Z646" s="44"/>
      <c r="AA646" s="27"/>
      <c r="AB646" s="44"/>
      <c r="AD646" s="44"/>
      <c r="AE646" s="6"/>
      <c r="AF646" s="44"/>
      <c r="AH646" s="44"/>
      <c r="AI646" s="44"/>
      <c r="AJ646" s="44"/>
    </row>
    <row r="647" spans="4:36">
      <c r="D647" s="44"/>
      <c r="E647" s="44"/>
      <c r="F647" s="27"/>
      <c r="G647" s="44"/>
      <c r="H647" s="44"/>
      <c r="I647" s="44"/>
      <c r="J647" s="27"/>
      <c r="K647" s="44"/>
      <c r="L647" s="44"/>
      <c r="M647" s="27"/>
      <c r="N647" s="44"/>
      <c r="O647" s="44"/>
      <c r="P647" s="27"/>
      <c r="Q647" s="44"/>
      <c r="R647" s="44"/>
      <c r="S647" s="27"/>
      <c r="T647" s="44"/>
      <c r="U647" s="27"/>
      <c r="V647" s="44"/>
      <c r="W647" s="27"/>
      <c r="X647" s="44"/>
      <c r="Y647" s="27"/>
      <c r="Z647" s="44"/>
      <c r="AA647" s="27"/>
      <c r="AB647" s="44"/>
      <c r="AD647" s="44"/>
      <c r="AE647" s="6"/>
      <c r="AF647" s="44"/>
      <c r="AH647" s="44"/>
      <c r="AI647" s="44"/>
      <c r="AJ647" s="44"/>
    </row>
    <row r="648" spans="4:36">
      <c r="D648" s="44"/>
      <c r="E648" s="44"/>
      <c r="F648" s="27"/>
      <c r="G648" s="44"/>
      <c r="H648" s="44"/>
      <c r="I648" s="44"/>
      <c r="J648" s="27"/>
      <c r="K648" s="44"/>
      <c r="L648" s="44"/>
      <c r="M648" s="27"/>
      <c r="N648" s="44"/>
      <c r="O648" s="44"/>
      <c r="P648" s="27"/>
      <c r="Q648" s="44"/>
      <c r="R648" s="44"/>
      <c r="S648" s="27"/>
      <c r="T648" s="44"/>
      <c r="U648" s="27"/>
      <c r="V648" s="44"/>
      <c r="W648" s="27"/>
      <c r="X648" s="44"/>
      <c r="Y648" s="27"/>
      <c r="Z648" s="44"/>
      <c r="AA648" s="27"/>
      <c r="AB648" s="44"/>
      <c r="AD648" s="44"/>
      <c r="AE648" s="6"/>
      <c r="AF648" s="44"/>
      <c r="AH648" s="44"/>
      <c r="AI648" s="44"/>
      <c r="AJ648" s="44"/>
    </row>
    <row r="649" spans="4:36">
      <c r="D649" s="44"/>
      <c r="E649" s="44"/>
      <c r="F649" s="27"/>
      <c r="G649" s="44"/>
      <c r="H649" s="44"/>
      <c r="I649" s="44"/>
      <c r="J649" s="27"/>
      <c r="K649" s="44"/>
      <c r="L649" s="44"/>
      <c r="M649" s="27"/>
      <c r="N649" s="44"/>
      <c r="O649" s="44"/>
      <c r="P649" s="27"/>
      <c r="Q649" s="44"/>
      <c r="R649" s="44"/>
      <c r="S649" s="27"/>
      <c r="T649" s="44"/>
      <c r="U649" s="27"/>
      <c r="V649" s="44"/>
      <c r="W649" s="27"/>
      <c r="X649" s="44"/>
      <c r="Y649" s="27"/>
      <c r="Z649" s="44"/>
      <c r="AA649" s="27"/>
      <c r="AB649" s="44"/>
      <c r="AD649" s="44"/>
      <c r="AE649" s="6"/>
      <c r="AF649" s="44"/>
      <c r="AH649" s="44"/>
      <c r="AI649" s="44"/>
      <c r="AJ649" s="44"/>
    </row>
    <row r="650" spans="4:36">
      <c r="D650" s="44"/>
      <c r="E650" s="44"/>
      <c r="F650" s="27"/>
      <c r="G650" s="44"/>
      <c r="H650" s="44"/>
      <c r="I650" s="44"/>
      <c r="J650" s="27"/>
      <c r="K650" s="44"/>
      <c r="L650" s="44"/>
      <c r="M650" s="27"/>
      <c r="N650" s="44"/>
      <c r="O650" s="44"/>
      <c r="P650" s="27"/>
      <c r="Q650" s="44"/>
      <c r="R650" s="44"/>
      <c r="S650" s="27"/>
      <c r="T650" s="44"/>
      <c r="U650" s="27"/>
      <c r="V650" s="44"/>
      <c r="W650" s="27"/>
      <c r="X650" s="44"/>
      <c r="Y650" s="27"/>
      <c r="Z650" s="44"/>
      <c r="AA650" s="27"/>
      <c r="AB650" s="44"/>
      <c r="AD650" s="44"/>
      <c r="AE650" s="6"/>
      <c r="AF650" s="44"/>
      <c r="AH650" s="44"/>
      <c r="AI650" s="44"/>
      <c r="AJ650" s="44"/>
    </row>
    <row r="651" spans="4:36">
      <c r="D651" s="44"/>
      <c r="E651" s="44"/>
      <c r="F651" s="27"/>
      <c r="G651" s="44"/>
      <c r="H651" s="44"/>
      <c r="I651" s="44"/>
      <c r="J651" s="27"/>
      <c r="K651" s="44"/>
      <c r="L651" s="44"/>
      <c r="M651" s="27"/>
      <c r="N651" s="44"/>
      <c r="O651" s="44"/>
      <c r="P651" s="27"/>
      <c r="Q651" s="44"/>
      <c r="R651" s="44"/>
      <c r="S651" s="27"/>
      <c r="T651" s="44"/>
      <c r="U651" s="27"/>
      <c r="V651" s="44"/>
      <c r="W651" s="27"/>
      <c r="X651" s="44"/>
      <c r="Y651" s="27"/>
      <c r="Z651" s="44"/>
      <c r="AA651" s="27"/>
      <c r="AB651" s="44"/>
      <c r="AD651" s="44"/>
      <c r="AE651" s="6"/>
      <c r="AF651" s="44"/>
      <c r="AH651" s="44"/>
      <c r="AI651" s="44"/>
      <c r="AJ651" s="44"/>
    </row>
    <row r="652" spans="4:36">
      <c r="D652" s="44"/>
      <c r="E652" s="44"/>
      <c r="F652" s="27"/>
      <c r="G652" s="44"/>
      <c r="H652" s="44"/>
      <c r="I652" s="44"/>
      <c r="J652" s="27"/>
      <c r="K652" s="44"/>
      <c r="L652" s="44"/>
      <c r="M652" s="27"/>
      <c r="N652" s="44"/>
      <c r="O652" s="44"/>
      <c r="P652" s="27"/>
      <c r="Q652" s="44"/>
      <c r="R652" s="44"/>
      <c r="S652" s="27"/>
      <c r="T652" s="44"/>
      <c r="U652" s="27"/>
      <c r="V652" s="44"/>
      <c r="W652" s="27"/>
      <c r="X652" s="44"/>
      <c r="Y652" s="27"/>
      <c r="Z652" s="44"/>
      <c r="AA652" s="27"/>
      <c r="AB652" s="44"/>
      <c r="AD652" s="44"/>
      <c r="AE652" s="6"/>
      <c r="AF652" s="44"/>
      <c r="AH652" s="44"/>
      <c r="AI652" s="44"/>
      <c r="AJ652" s="44"/>
    </row>
    <row r="653" spans="4:36">
      <c r="D653" s="44"/>
      <c r="E653" s="44"/>
      <c r="F653" s="27"/>
      <c r="G653" s="44"/>
      <c r="H653" s="44"/>
      <c r="I653" s="44"/>
      <c r="J653" s="27"/>
      <c r="K653" s="44"/>
      <c r="L653" s="44"/>
      <c r="M653" s="27"/>
      <c r="N653" s="44"/>
      <c r="O653" s="44"/>
      <c r="P653" s="27"/>
      <c r="Q653" s="44"/>
      <c r="R653" s="44"/>
      <c r="S653" s="27"/>
      <c r="T653" s="44"/>
      <c r="U653" s="27"/>
      <c r="V653" s="44"/>
      <c r="W653" s="27"/>
      <c r="X653" s="44"/>
      <c r="Y653" s="27"/>
      <c r="Z653" s="44"/>
      <c r="AA653" s="27"/>
      <c r="AB653" s="44"/>
      <c r="AD653" s="44"/>
      <c r="AE653" s="6"/>
      <c r="AF653" s="44"/>
      <c r="AH653" s="44"/>
      <c r="AI653" s="44"/>
      <c r="AJ653" s="44"/>
    </row>
    <row r="654" spans="4:36">
      <c r="D654" s="44"/>
      <c r="E654" s="44"/>
      <c r="F654" s="27"/>
      <c r="G654" s="44"/>
      <c r="H654" s="44"/>
      <c r="I654" s="44"/>
      <c r="J654" s="27"/>
      <c r="K654" s="44"/>
      <c r="L654" s="44"/>
      <c r="M654" s="27"/>
      <c r="N654" s="44"/>
      <c r="O654" s="44"/>
      <c r="P654" s="27"/>
      <c r="Q654" s="44"/>
      <c r="R654" s="44"/>
      <c r="S654" s="27"/>
      <c r="T654" s="44"/>
      <c r="U654" s="27"/>
      <c r="V654" s="44"/>
      <c r="W654" s="27"/>
      <c r="X654" s="44"/>
      <c r="Y654" s="27"/>
      <c r="Z654" s="44"/>
      <c r="AA654" s="27"/>
      <c r="AB654" s="44"/>
      <c r="AD654" s="44"/>
      <c r="AE654" s="6"/>
      <c r="AF654" s="44"/>
      <c r="AH654" s="44"/>
      <c r="AI654" s="44"/>
      <c r="AJ654" s="44"/>
    </row>
    <row r="655" spans="4:36">
      <c r="D655" s="44"/>
      <c r="E655" s="44"/>
      <c r="F655" s="27"/>
      <c r="G655" s="44"/>
      <c r="H655" s="44"/>
      <c r="I655" s="44"/>
      <c r="J655" s="27"/>
      <c r="K655" s="44"/>
      <c r="L655" s="44"/>
      <c r="M655" s="27"/>
      <c r="N655" s="44"/>
      <c r="O655" s="44"/>
      <c r="P655" s="27"/>
      <c r="Q655" s="44"/>
      <c r="R655" s="44"/>
      <c r="S655" s="27"/>
      <c r="T655" s="44"/>
      <c r="U655" s="27"/>
      <c r="V655" s="44"/>
      <c r="W655" s="27"/>
      <c r="X655" s="44"/>
      <c r="Y655" s="27"/>
      <c r="Z655" s="44"/>
      <c r="AA655" s="27"/>
      <c r="AB655" s="44"/>
      <c r="AD655" s="44"/>
      <c r="AE655" s="6"/>
      <c r="AF655" s="44"/>
      <c r="AH655" s="44"/>
      <c r="AI655" s="44"/>
      <c r="AJ655" s="44"/>
    </row>
    <row r="656" spans="4:36">
      <c r="D656" s="44"/>
      <c r="E656" s="44"/>
      <c r="F656" s="27"/>
      <c r="G656" s="44"/>
      <c r="H656" s="44"/>
      <c r="I656" s="44"/>
      <c r="J656" s="27"/>
      <c r="K656" s="44"/>
      <c r="L656" s="44"/>
      <c r="M656" s="27"/>
      <c r="N656" s="44"/>
      <c r="O656" s="44"/>
      <c r="P656" s="27"/>
      <c r="Q656" s="44"/>
      <c r="R656" s="44"/>
      <c r="S656" s="27"/>
      <c r="T656" s="44"/>
      <c r="U656" s="27"/>
      <c r="V656" s="44"/>
      <c r="W656" s="27"/>
      <c r="X656" s="44"/>
      <c r="Y656" s="27"/>
      <c r="Z656" s="44"/>
      <c r="AA656" s="27"/>
      <c r="AB656" s="44"/>
      <c r="AD656" s="44"/>
      <c r="AE656" s="6"/>
      <c r="AF656" s="44"/>
      <c r="AH656" s="44"/>
      <c r="AI656" s="44"/>
      <c r="AJ656" s="44"/>
    </row>
    <row r="657" spans="4:36">
      <c r="D657" s="44"/>
      <c r="E657" s="44"/>
      <c r="F657" s="27"/>
      <c r="G657" s="44"/>
      <c r="H657" s="44"/>
      <c r="I657" s="44"/>
      <c r="J657" s="27"/>
      <c r="K657" s="44"/>
      <c r="L657" s="44"/>
      <c r="M657" s="27"/>
      <c r="N657" s="44"/>
      <c r="O657" s="44"/>
      <c r="P657" s="27"/>
      <c r="Q657" s="44"/>
      <c r="R657" s="44"/>
      <c r="S657" s="27"/>
      <c r="T657" s="44"/>
      <c r="U657" s="27"/>
      <c r="V657" s="44"/>
      <c r="W657" s="27"/>
      <c r="X657" s="44"/>
      <c r="Y657" s="27"/>
      <c r="Z657" s="44"/>
      <c r="AA657" s="27"/>
      <c r="AB657" s="44"/>
      <c r="AD657" s="44"/>
      <c r="AE657" s="6"/>
      <c r="AF657" s="44"/>
      <c r="AH657" s="44"/>
      <c r="AI657" s="44"/>
      <c r="AJ657" s="44"/>
    </row>
    <row r="658" spans="4:36">
      <c r="D658" s="44"/>
      <c r="E658" s="44"/>
      <c r="F658" s="27"/>
      <c r="G658" s="44"/>
      <c r="H658" s="44"/>
      <c r="I658" s="44"/>
      <c r="J658" s="27"/>
      <c r="K658" s="44"/>
      <c r="L658" s="44"/>
      <c r="M658" s="27"/>
      <c r="N658" s="44"/>
      <c r="O658" s="44"/>
      <c r="P658" s="27"/>
      <c r="Q658" s="44"/>
      <c r="R658" s="44"/>
      <c r="S658" s="27"/>
      <c r="T658" s="44"/>
      <c r="U658" s="27"/>
      <c r="V658" s="44"/>
      <c r="W658" s="27"/>
      <c r="X658" s="44"/>
      <c r="Y658" s="27"/>
      <c r="Z658" s="44"/>
      <c r="AA658" s="27"/>
      <c r="AB658" s="44"/>
      <c r="AD658" s="44"/>
      <c r="AE658" s="6"/>
      <c r="AF658" s="44"/>
      <c r="AH658" s="44"/>
      <c r="AI658" s="44"/>
      <c r="AJ658" s="44"/>
    </row>
    <row r="659" spans="4:36">
      <c r="D659" s="44"/>
      <c r="E659" s="44"/>
      <c r="F659" s="27"/>
      <c r="G659" s="44"/>
      <c r="H659" s="44"/>
      <c r="I659" s="44"/>
      <c r="J659" s="27"/>
      <c r="K659" s="44"/>
      <c r="L659" s="44"/>
      <c r="M659" s="27"/>
      <c r="N659" s="44"/>
      <c r="O659" s="44"/>
      <c r="P659" s="27"/>
      <c r="Q659" s="44"/>
      <c r="R659" s="44"/>
      <c r="S659" s="27"/>
      <c r="T659" s="44"/>
      <c r="U659" s="27"/>
      <c r="V659" s="44"/>
      <c r="W659" s="27"/>
      <c r="X659" s="44"/>
      <c r="Y659" s="27"/>
      <c r="Z659" s="44"/>
      <c r="AA659" s="27"/>
      <c r="AB659" s="44"/>
      <c r="AD659" s="44"/>
      <c r="AE659" s="6"/>
      <c r="AF659" s="44"/>
      <c r="AH659" s="44"/>
      <c r="AI659" s="44"/>
      <c r="AJ659" s="44"/>
    </row>
    <row r="660" spans="4:36">
      <c r="D660" s="44"/>
      <c r="E660" s="44"/>
      <c r="F660" s="27"/>
      <c r="G660" s="44"/>
      <c r="H660" s="44"/>
      <c r="I660" s="44"/>
      <c r="J660" s="27"/>
      <c r="K660" s="44"/>
      <c r="L660" s="44"/>
      <c r="M660" s="27"/>
      <c r="N660" s="44"/>
      <c r="O660" s="44"/>
      <c r="P660" s="27"/>
      <c r="Q660" s="44"/>
      <c r="R660" s="44"/>
      <c r="S660" s="27"/>
      <c r="T660" s="44"/>
      <c r="U660" s="27"/>
      <c r="V660" s="44"/>
      <c r="W660" s="27"/>
      <c r="X660" s="44"/>
      <c r="Y660" s="27"/>
      <c r="Z660" s="44"/>
      <c r="AA660" s="27"/>
      <c r="AB660" s="44"/>
      <c r="AD660" s="44"/>
      <c r="AE660" s="6"/>
      <c r="AF660" s="44"/>
      <c r="AH660" s="44"/>
      <c r="AI660" s="44"/>
      <c r="AJ660" s="44"/>
    </row>
    <row r="661" spans="4:36">
      <c r="D661" s="44"/>
      <c r="E661" s="44"/>
      <c r="F661" s="27"/>
      <c r="G661" s="44"/>
      <c r="H661" s="44"/>
      <c r="I661" s="44"/>
      <c r="J661" s="27"/>
      <c r="K661" s="44"/>
      <c r="L661" s="44"/>
      <c r="M661" s="27"/>
      <c r="N661" s="44"/>
      <c r="O661" s="44"/>
      <c r="P661" s="27"/>
      <c r="Q661" s="44"/>
      <c r="R661" s="44"/>
      <c r="S661" s="27"/>
      <c r="T661" s="44"/>
      <c r="U661" s="27"/>
      <c r="V661" s="44"/>
      <c r="W661" s="27"/>
      <c r="X661" s="44"/>
      <c r="Y661" s="27"/>
      <c r="Z661" s="44"/>
      <c r="AA661" s="27"/>
      <c r="AB661" s="44"/>
      <c r="AD661" s="44"/>
      <c r="AE661" s="6"/>
      <c r="AF661" s="44"/>
      <c r="AH661" s="44"/>
      <c r="AI661" s="44"/>
      <c r="AJ661" s="44"/>
    </row>
    <row r="662" spans="4:36">
      <c r="D662" s="44"/>
      <c r="E662" s="44"/>
      <c r="F662" s="27"/>
      <c r="G662" s="44"/>
      <c r="H662" s="44"/>
      <c r="I662" s="44"/>
      <c r="J662" s="27"/>
      <c r="K662" s="44"/>
      <c r="L662" s="44"/>
      <c r="M662" s="27"/>
      <c r="N662" s="44"/>
      <c r="O662" s="44"/>
      <c r="P662" s="27"/>
      <c r="Q662" s="44"/>
      <c r="R662" s="44"/>
      <c r="S662" s="27"/>
      <c r="T662" s="44"/>
      <c r="U662" s="27"/>
      <c r="V662" s="44"/>
      <c r="W662" s="27"/>
      <c r="X662" s="44"/>
      <c r="Y662" s="27"/>
      <c r="Z662" s="44"/>
      <c r="AA662" s="27"/>
      <c r="AB662" s="44"/>
      <c r="AD662" s="44"/>
      <c r="AE662" s="6"/>
      <c r="AF662" s="44"/>
      <c r="AH662" s="44"/>
      <c r="AI662" s="44"/>
      <c r="AJ662" s="44"/>
    </row>
    <row r="663" spans="4:36">
      <c r="D663" s="44"/>
      <c r="E663" s="44"/>
      <c r="F663" s="27"/>
      <c r="G663" s="44"/>
      <c r="H663" s="44"/>
      <c r="I663" s="44"/>
      <c r="J663" s="27"/>
      <c r="K663" s="44"/>
      <c r="L663" s="44"/>
      <c r="M663" s="27"/>
      <c r="N663" s="44"/>
      <c r="O663" s="44"/>
      <c r="P663" s="27"/>
      <c r="Q663" s="44"/>
      <c r="R663" s="44"/>
      <c r="S663" s="27"/>
      <c r="T663" s="44"/>
      <c r="U663" s="27"/>
      <c r="V663" s="44"/>
      <c r="W663" s="27"/>
      <c r="X663" s="44"/>
      <c r="Y663" s="27"/>
      <c r="Z663" s="44"/>
      <c r="AA663" s="27"/>
      <c r="AB663" s="44"/>
      <c r="AD663" s="44"/>
      <c r="AE663" s="6"/>
      <c r="AF663" s="44"/>
      <c r="AH663" s="44"/>
      <c r="AI663" s="44"/>
      <c r="AJ663" s="44"/>
    </row>
    <row r="664" spans="4:36">
      <c r="D664" s="44"/>
      <c r="E664" s="44"/>
      <c r="F664" s="27"/>
      <c r="G664" s="44"/>
      <c r="H664" s="44"/>
      <c r="I664" s="44"/>
      <c r="J664" s="27"/>
      <c r="K664" s="44"/>
      <c r="L664" s="44"/>
      <c r="M664" s="27"/>
      <c r="N664" s="44"/>
      <c r="O664" s="44"/>
      <c r="P664" s="27"/>
      <c r="Q664" s="44"/>
      <c r="R664" s="44"/>
      <c r="S664" s="27"/>
      <c r="T664" s="44"/>
      <c r="U664" s="27"/>
      <c r="V664" s="44"/>
      <c r="W664" s="27"/>
      <c r="X664" s="44"/>
      <c r="Y664" s="27"/>
      <c r="Z664" s="44"/>
      <c r="AA664" s="27"/>
      <c r="AB664" s="44"/>
      <c r="AD664" s="44"/>
      <c r="AE664" s="6"/>
      <c r="AF664" s="44"/>
      <c r="AH664" s="44"/>
      <c r="AI664" s="44"/>
      <c r="AJ664" s="44"/>
    </row>
    <row r="665" spans="4:36">
      <c r="D665" s="44"/>
      <c r="E665" s="44"/>
      <c r="F665" s="27"/>
      <c r="G665" s="44"/>
      <c r="H665" s="44"/>
      <c r="I665" s="44"/>
      <c r="J665" s="27"/>
      <c r="K665" s="44"/>
      <c r="L665" s="44"/>
      <c r="M665" s="27"/>
      <c r="N665" s="44"/>
      <c r="O665" s="44"/>
      <c r="P665" s="27"/>
      <c r="Q665" s="44"/>
      <c r="R665" s="44"/>
      <c r="S665" s="27"/>
      <c r="T665" s="44"/>
      <c r="U665" s="27"/>
      <c r="V665" s="44"/>
      <c r="W665" s="27"/>
      <c r="X665" s="44"/>
      <c r="Y665" s="27"/>
      <c r="Z665" s="44"/>
      <c r="AA665" s="27"/>
      <c r="AB665" s="44"/>
      <c r="AD665" s="44"/>
      <c r="AE665" s="6"/>
      <c r="AF665" s="44"/>
      <c r="AH665" s="44"/>
      <c r="AI665" s="44"/>
      <c r="AJ665" s="44"/>
    </row>
    <row r="666" spans="4:36">
      <c r="D666" s="44"/>
      <c r="E666" s="44"/>
      <c r="F666" s="27"/>
      <c r="G666" s="44"/>
      <c r="H666" s="44"/>
      <c r="I666" s="44"/>
      <c r="J666" s="27"/>
      <c r="K666" s="44"/>
      <c r="L666" s="44"/>
      <c r="M666" s="27"/>
      <c r="N666" s="44"/>
      <c r="O666" s="44"/>
      <c r="P666" s="27"/>
      <c r="Q666" s="44"/>
      <c r="R666" s="44"/>
      <c r="S666" s="27"/>
      <c r="T666" s="44"/>
      <c r="U666" s="27"/>
      <c r="V666" s="44"/>
      <c r="W666" s="27"/>
      <c r="X666" s="44"/>
      <c r="Y666" s="27"/>
      <c r="Z666" s="44"/>
      <c r="AA666" s="27"/>
      <c r="AB666" s="44"/>
      <c r="AD666" s="44"/>
      <c r="AE666" s="6"/>
      <c r="AF666" s="44"/>
      <c r="AH666" s="44"/>
      <c r="AI666" s="44"/>
      <c r="AJ666" s="44"/>
    </row>
    <row r="667" spans="4:36">
      <c r="D667" s="44"/>
      <c r="E667" s="44"/>
      <c r="F667" s="27"/>
      <c r="G667" s="44"/>
      <c r="H667" s="44"/>
      <c r="I667" s="44"/>
      <c r="J667" s="27"/>
      <c r="K667" s="44"/>
      <c r="L667" s="44"/>
      <c r="M667" s="27"/>
      <c r="N667" s="44"/>
      <c r="O667" s="44"/>
      <c r="P667" s="27"/>
      <c r="Q667" s="44"/>
      <c r="R667" s="44"/>
      <c r="S667" s="27"/>
      <c r="T667" s="44"/>
      <c r="U667" s="27"/>
      <c r="V667" s="44"/>
      <c r="W667" s="27"/>
      <c r="X667" s="44"/>
      <c r="Y667" s="27"/>
      <c r="Z667" s="44"/>
      <c r="AA667" s="27"/>
      <c r="AB667" s="44"/>
      <c r="AD667" s="44"/>
      <c r="AE667" s="6"/>
      <c r="AF667" s="44"/>
      <c r="AH667" s="44"/>
      <c r="AI667" s="44"/>
      <c r="AJ667" s="44"/>
    </row>
    <row r="668" spans="4:36">
      <c r="D668" s="44"/>
      <c r="E668" s="44"/>
      <c r="F668" s="27"/>
      <c r="G668" s="44"/>
      <c r="H668" s="44"/>
      <c r="I668" s="44"/>
      <c r="J668" s="27"/>
      <c r="K668" s="44"/>
      <c r="L668" s="44"/>
      <c r="M668" s="27"/>
      <c r="N668" s="44"/>
      <c r="O668" s="44"/>
      <c r="P668" s="27"/>
      <c r="Q668" s="44"/>
      <c r="R668" s="44"/>
      <c r="S668" s="27"/>
      <c r="T668" s="44"/>
      <c r="U668" s="27"/>
      <c r="V668" s="44"/>
      <c r="W668" s="27"/>
      <c r="X668" s="44"/>
      <c r="Y668" s="27"/>
      <c r="Z668" s="44"/>
      <c r="AA668" s="27"/>
      <c r="AB668" s="44"/>
      <c r="AD668" s="44"/>
      <c r="AE668" s="6"/>
      <c r="AF668" s="44"/>
      <c r="AH668" s="44"/>
      <c r="AI668" s="44"/>
      <c r="AJ668" s="44"/>
    </row>
    <row r="669" spans="4:36">
      <c r="D669" s="44"/>
      <c r="E669" s="44"/>
      <c r="F669" s="27"/>
      <c r="G669" s="44"/>
      <c r="H669" s="44"/>
      <c r="I669" s="44"/>
      <c r="J669" s="27"/>
      <c r="K669" s="44"/>
      <c r="L669" s="44"/>
      <c r="M669" s="27"/>
      <c r="N669" s="44"/>
      <c r="O669" s="44"/>
      <c r="P669" s="27"/>
      <c r="Q669" s="44"/>
      <c r="R669" s="44"/>
      <c r="S669" s="27"/>
      <c r="T669" s="44"/>
      <c r="U669" s="27"/>
      <c r="V669" s="44"/>
      <c r="W669" s="27"/>
      <c r="X669" s="44"/>
      <c r="Y669" s="27"/>
      <c r="Z669" s="44"/>
      <c r="AA669" s="27"/>
      <c r="AB669" s="44"/>
      <c r="AD669" s="44"/>
      <c r="AE669" s="6"/>
      <c r="AF669" s="44"/>
      <c r="AH669" s="44"/>
      <c r="AI669" s="44"/>
      <c r="AJ669" s="44"/>
    </row>
    <row r="670" spans="4:36">
      <c r="D670" s="44"/>
      <c r="E670" s="44"/>
      <c r="F670" s="27"/>
      <c r="G670" s="44"/>
      <c r="H670" s="44"/>
      <c r="I670" s="44"/>
      <c r="J670" s="27"/>
      <c r="K670" s="44"/>
      <c r="L670" s="44"/>
      <c r="M670" s="27"/>
      <c r="N670" s="44"/>
      <c r="O670" s="44"/>
      <c r="P670" s="27"/>
      <c r="Q670" s="44"/>
      <c r="R670" s="44"/>
      <c r="S670" s="27"/>
      <c r="T670" s="44"/>
      <c r="U670" s="27"/>
      <c r="V670" s="44"/>
      <c r="W670" s="27"/>
      <c r="X670" s="44"/>
      <c r="Y670" s="27"/>
      <c r="Z670" s="44"/>
      <c r="AA670" s="27"/>
      <c r="AB670" s="44"/>
      <c r="AD670" s="44"/>
      <c r="AE670" s="6"/>
      <c r="AF670" s="44"/>
      <c r="AH670" s="44"/>
      <c r="AI670" s="44"/>
      <c r="AJ670" s="44"/>
    </row>
    <row r="671" spans="4:36">
      <c r="D671" s="44"/>
      <c r="E671" s="44"/>
      <c r="F671" s="27"/>
      <c r="G671" s="44"/>
      <c r="H671" s="44"/>
      <c r="I671" s="44"/>
      <c r="J671" s="27"/>
      <c r="K671" s="44"/>
      <c r="L671" s="44"/>
      <c r="M671" s="27"/>
      <c r="N671" s="44"/>
      <c r="O671" s="44"/>
      <c r="P671" s="27"/>
      <c r="Q671" s="44"/>
      <c r="R671" s="44"/>
      <c r="S671" s="27"/>
      <c r="T671" s="44"/>
      <c r="U671" s="27"/>
      <c r="V671" s="44"/>
      <c r="W671" s="27"/>
      <c r="X671" s="44"/>
      <c r="Y671" s="27"/>
      <c r="Z671" s="44"/>
      <c r="AA671" s="27"/>
      <c r="AB671" s="44"/>
      <c r="AD671" s="44"/>
      <c r="AE671" s="6"/>
      <c r="AF671" s="44"/>
      <c r="AH671" s="44"/>
      <c r="AI671" s="44"/>
      <c r="AJ671" s="44"/>
    </row>
    <row r="672" spans="4:36">
      <c r="D672" s="44"/>
      <c r="E672" s="44"/>
      <c r="F672" s="27"/>
      <c r="G672" s="44"/>
      <c r="H672" s="44"/>
      <c r="I672" s="44"/>
      <c r="J672" s="27"/>
      <c r="K672" s="44"/>
      <c r="L672" s="44"/>
      <c r="M672" s="27"/>
      <c r="N672" s="44"/>
      <c r="O672" s="44"/>
      <c r="P672" s="27"/>
      <c r="Q672" s="44"/>
      <c r="R672" s="44"/>
      <c r="S672" s="27"/>
      <c r="T672" s="44"/>
      <c r="U672" s="27"/>
      <c r="V672" s="44"/>
      <c r="W672" s="27"/>
      <c r="X672" s="44"/>
      <c r="Y672" s="27"/>
      <c r="Z672" s="44"/>
      <c r="AA672" s="27"/>
      <c r="AB672" s="44"/>
      <c r="AD672" s="44"/>
      <c r="AE672" s="6"/>
      <c r="AF672" s="44"/>
      <c r="AH672" s="44"/>
      <c r="AI672" s="44"/>
      <c r="AJ672" s="44"/>
    </row>
    <row r="673" spans="4:36">
      <c r="D673" s="44"/>
      <c r="E673" s="44"/>
      <c r="F673" s="27"/>
      <c r="G673" s="44"/>
      <c r="H673" s="44"/>
      <c r="I673" s="44"/>
      <c r="J673" s="27"/>
      <c r="K673" s="44"/>
      <c r="L673" s="44"/>
      <c r="M673" s="27"/>
      <c r="N673" s="44"/>
      <c r="O673" s="44"/>
      <c r="P673" s="27"/>
      <c r="Q673" s="44"/>
      <c r="R673" s="44"/>
      <c r="S673" s="27"/>
      <c r="T673" s="44"/>
      <c r="U673" s="27"/>
      <c r="V673" s="44"/>
      <c r="W673" s="27"/>
      <c r="X673" s="44"/>
      <c r="Y673" s="27"/>
      <c r="Z673" s="44"/>
      <c r="AA673" s="27"/>
      <c r="AB673" s="44"/>
      <c r="AD673" s="44"/>
      <c r="AE673" s="6"/>
      <c r="AF673" s="44"/>
      <c r="AH673" s="44"/>
      <c r="AI673" s="44"/>
      <c r="AJ673" s="44"/>
    </row>
    <row r="674" spans="4:36">
      <c r="D674" s="44"/>
      <c r="E674" s="44"/>
      <c r="F674" s="27"/>
      <c r="G674" s="44"/>
      <c r="H674" s="44"/>
      <c r="I674" s="44"/>
      <c r="J674" s="27"/>
      <c r="K674" s="44"/>
      <c r="L674" s="44"/>
      <c r="M674" s="27"/>
      <c r="N674" s="44"/>
      <c r="O674" s="44"/>
      <c r="P674" s="27"/>
      <c r="Q674" s="44"/>
      <c r="R674" s="44"/>
      <c r="S674" s="27"/>
      <c r="T674" s="44"/>
      <c r="U674" s="27"/>
      <c r="V674" s="44"/>
      <c r="W674" s="27"/>
      <c r="X674" s="44"/>
      <c r="Y674" s="27"/>
      <c r="Z674" s="44"/>
      <c r="AA674" s="27"/>
      <c r="AB674" s="44"/>
      <c r="AD674" s="44"/>
      <c r="AE674" s="6"/>
      <c r="AF674" s="44"/>
      <c r="AH674" s="44"/>
      <c r="AI674" s="44"/>
      <c r="AJ674" s="44"/>
    </row>
    <row r="675" spans="4:36">
      <c r="D675" s="44"/>
      <c r="E675" s="44"/>
      <c r="F675" s="27"/>
      <c r="G675" s="44"/>
      <c r="H675" s="44"/>
      <c r="I675" s="44"/>
      <c r="J675" s="27"/>
      <c r="K675" s="44"/>
      <c r="L675" s="44"/>
      <c r="M675" s="27"/>
      <c r="N675" s="44"/>
      <c r="O675" s="44"/>
      <c r="P675" s="27"/>
      <c r="Q675" s="44"/>
      <c r="R675" s="44"/>
      <c r="S675" s="27"/>
      <c r="T675" s="44"/>
      <c r="U675" s="27"/>
      <c r="V675" s="44"/>
      <c r="W675" s="27"/>
      <c r="X675" s="44"/>
      <c r="Y675" s="27"/>
      <c r="Z675" s="44"/>
      <c r="AA675" s="27"/>
      <c r="AB675" s="44"/>
      <c r="AD675" s="44"/>
      <c r="AE675" s="6"/>
      <c r="AF675" s="44"/>
      <c r="AH675" s="44"/>
      <c r="AI675" s="44"/>
      <c r="AJ675" s="44"/>
    </row>
    <row r="676" spans="4:36">
      <c r="D676" s="44"/>
      <c r="E676" s="44"/>
      <c r="F676" s="27"/>
      <c r="G676" s="44"/>
      <c r="H676" s="44"/>
      <c r="I676" s="44"/>
      <c r="J676" s="27"/>
      <c r="K676" s="44"/>
      <c r="L676" s="44"/>
      <c r="M676" s="27"/>
      <c r="N676" s="44"/>
      <c r="O676" s="44"/>
      <c r="P676" s="27"/>
      <c r="Q676" s="44"/>
      <c r="R676" s="44"/>
      <c r="S676" s="27"/>
      <c r="T676" s="44"/>
      <c r="U676" s="27"/>
      <c r="V676" s="44"/>
      <c r="W676" s="27"/>
      <c r="X676" s="44"/>
      <c r="Y676" s="27"/>
      <c r="Z676" s="44"/>
      <c r="AA676" s="27"/>
      <c r="AB676" s="44"/>
      <c r="AD676" s="44"/>
      <c r="AE676" s="6"/>
      <c r="AF676" s="44"/>
      <c r="AH676" s="44"/>
      <c r="AI676" s="44"/>
      <c r="AJ676" s="44"/>
    </row>
    <row r="677" spans="4:36">
      <c r="D677" s="44"/>
      <c r="E677" s="44"/>
      <c r="F677" s="27"/>
      <c r="G677" s="44"/>
      <c r="H677" s="44"/>
      <c r="I677" s="44"/>
      <c r="J677" s="27"/>
      <c r="K677" s="44"/>
      <c r="L677" s="44"/>
      <c r="M677" s="27"/>
      <c r="N677" s="44"/>
      <c r="O677" s="44"/>
      <c r="P677" s="27"/>
      <c r="Q677" s="44"/>
      <c r="R677" s="44"/>
      <c r="S677" s="27"/>
      <c r="T677" s="44"/>
      <c r="U677" s="27"/>
      <c r="V677" s="44"/>
      <c r="W677" s="27"/>
      <c r="X677" s="44"/>
      <c r="Y677" s="27"/>
      <c r="Z677" s="44"/>
      <c r="AA677" s="27"/>
      <c r="AB677" s="44"/>
      <c r="AD677" s="44"/>
      <c r="AE677" s="6"/>
      <c r="AF677" s="44"/>
      <c r="AH677" s="44"/>
      <c r="AI677" s="44"/>
      <c r="AJ677" s="44"/>
    </row>
    <row r="678" spans="4:36">
      <c r="D678" s="44"/>
      <c r="E678" s="44"/>
      <c r="F678" s="27"/>
      <c r="G678" s="44"/>
      <c r="H678" s="44"/>
      <c r="I678" s="44"/>
      <c r="J678" s="27"/>
      <c r="K678" s="44"/>
      <c r="L678" s="44"/>
      <c r="M678" s="27"/>
      <c r="N678" s="44"/>
      <c r="O678" s="44"/>
      <c r="P678" s="27"/>
      <c r="Q678" s="44"/>
      <c r="R678" s="44"/>
      <c r="S678" s="27"/>
      <c r="T678" s="44"/>
      <c r="U678" s="27"/>
      <c r="V678" s="44"/>
      <c r="W678" s="27"/>
      <c r="X678" s="44"/>
      <c r="Y678" s="27"/>
      <c r="Z678" s="44"/>
      <c r="AA678" s="27"/>
      <c r="AB678" s="44"/>
      <c r="AD678" s="44"/>
      <c r="AE678" s="6"/>
      <c r="AF678" s="44"/>
      <c r="AH678" s="44"/>
      <c r="AI678" s="44"/>
      <c r="AJ678" s="44"/>
    </row>
    <row r="679" spans="4:36">
      <c r="D679" s="44"/>
      <c r="E679" s="44"/>
      <c r="F679" s="27"/>
      <c r="G679" s="44"/>
      <c r="H679" s="44"/>
      <c r="I679" s="44"/>
      <c r="J679" s="27"/>
      <c r="K679" s="44"/>
      <c r="L679" s="44"/>
      <c r="M679" s="27"/>
      <c r="N679" s="44"/>
      <c r="O679" s="44"/>
      <c r="P679" s="27"/>
      <c r="Q679" s="44"/>
      <c r="R679" s="44"/>
      <c r="S679" s="27"/>
      <c r="T679" s="44"/>
      <c r="U679" s="27"/>
      <c r="V679" s="44"/>
      <c r="W679" s="27"/>
      <c r="X679" s="44"/>
      <c r="Y679" s="27"/>
      <c r="Z679" s="44"/>
      <c r="AA679" s="27"/>
      <c r="AB679" s="44"/>
      <c r="AD679" s="44"/>
      <c r="AE679" s="6"/>
      <c r="AF679" s="44"/>
      <c r="AH679" s="44"/>
      <c r="AI679" s="44"/>
      <c r="AJ679" s="44"/>
    </row>
    <row r="680" spans="4:36">
      <c r="D680" s="44"/>
      <c r="E680" s="44"/>
      <c r="F680" s="27"/>
      <c r="G680" s="44"/>
      <c r="H680" s="44"/>
      <c r="I680" s="44"/>
      <c r="J680" s="27"/>
      <c r="K680" s="44"/>
      <c r="L680" s="44"/>
      <c r="M680" s="27"/>
      <c r="N680" s="44"/>
      <c r="O680" s="44"/>
      <c r="P680" s="27"/>
      <c r="Q680" s="44"/>
      <c r="R680" s="44"/>
      <c r="S680" s="27"/>
      <c r="T680" s="44"/>
      <c r="U680" s="27"/>
      <c r="V680" s="44"/>
      <c r="W680" s="27"/>
      <c r="X680" s="44"/>
      <c r="Y680" s="27"/>
      <c r="Z680" s="44"/>
      <c r="AA680" s="27"/>
      <c r="AB680" s="44"/>
      <c r="AD680" s="44"/>
      <c r="AE680" s="6"/>
      <c r="AF680" s="44"/>
      <c r="AH680" s="44"/>
      <c r="AI680" s="44"/>
      <c r="AJ680" s="44"/>
    </row>
    <row r="681" spans="4:36">
      <c r="D681" s="44"/>
      <c r="E681" s="44"/>
      <c r="F681" s="27"/>
      <c r="G681" s="44"/>
      <c r="H681" s="44"/>
      <c r="I681" s="44"/>
      <c r="J681" s="27"/>
      <c r="K681" s="44"/>
      <c r="L681" s="44"/>
      <c r="M681" s="27"/>
      <c r="N681" s="44"/>
      <c r="O681" s="44"/>
      <c r="P681" s="27"/>
      <c r="Q681" s="44"/>
      <c r="R681" s="44"/>
      <c r="S681" s="27"/>
      <c r="T681" s="44"/>
      <c r="U681" s="27"/>
      <c r="V681" s="44"/>
      <c r="W681" s="27"/>
      <c r="X681" s="44"/>
      <c r="Y681" s="27"/>
      <c r="Z681" s="44"/>
      <c r="AA681" s="27"/>
      <c r="AB681" s="44"/>
      <c r="AD681" s="44"/>
      <c r="AE681" s="6"/>
      <c r="AF681" s="44"/>
      <c r="AH681" s="44"/>
      <c r="AI681" s="44"/>
      <c r="AJ681" s="44"/>
    </row>
    <row r="682" spans="4:36">
      <c r="D682" s="44"/>
      <c r="E682" s="44"/>
      <c r="F682" s="27"/>
      <c r="G682" s="44"/>
      <c r="H682" s="44"/>
      <c r="I682" s="44"/>
      <c r="J682" s="27"/>
      <c r="K682" s="44"/>
      <c r="L682" s="44"/>
      <c r="M682" s="27"/>
      <c r="N682" s="44"/>
      <c r="O682" s="44"/>
      <c r="P682" s="27"/>
      <c r="Q682" s="44"/>
      <c r="R682" s="44"/>
      <c r="S682" s="27"/>
      <c r="T682" s="44"/>
      <c r="U682" s="27"/>
      <c r="V682" s="44"/>
      <c r="W682" s="27"/>
      <c r="X682" s="44"/>
      <c r="Y682" s="27"/>
      <c r="Z682" s="44"/>
      <c r="AA682" s="27"/>
      <c r="AB682" s="44"/>
      <c r="AD682" s="44"/>
      <c r="AE682" s="6"/>
      <c r="AF682" s="44"/>
      <c r="AH682" s="44"/>
      <c r="AI682" s="44"/>
      <c r="AJ682" s="44"/>
    </row>
    <row r="683" spans="4:36">
      <c r="D683" s="44"/>
      <c r="E683" s="44"/>
      <c r="F683" s="27"/>
      <c r="G683" s="44"/>
      <c r="H683" s="44"/>
      <c r="I683" s="44"/>
      <c r="J683" s="27"/>
      <c r="K683" s="44"/>
      <c r="L683" s="44"/>
      <c r="M683" s="27"/>
      <c r="N683" s="44"/>
      <c r="O683" s="44"/>
      <c r="P683" s="27"/>
      <c r="Q683" s="44"/>
      <c r="R683" s="44"/>
      <c r="S683" s="27"/>
      <c r="T683" s="44"/>
      <c r="U683" s="27"/>
      <c r="V683" s="44"/>
      <c r="W683" s="27"/>
      <c r="X683" s="44"/>
      <c r="Y683" s="27"/>
      <c r="Z683" s="44"/>
      <c r="AA683" s="27"/>
      <c r="AB683" s="44"/>
      <c r="AD683" s="44"/>
      <c r="AE683" s="6"/>
      <c r="AF683" s="44"/>
      <c r="AH683" s="44"/>
      <c r="AI683" s="44"/>
      <c r="AJ683" s="44"/>
    </row>
    <row r="684" spans="4:36">
      <c r="D684" s="44"/>
      <c r="E684" s="44"/>
      <c r="F684" s="27"/>
      <c r="G684" s="44"/>
      <c r="H684" s="44"/>
      <c r="I684" s="44"/>
      <c r="J684" s="27"/>
      <c r="K684" s="44"/>
      <c r="L684" s="44"/>
      <c r="M684" s="27"/>
      <c r="N684" s="44"/>
      <c r="O684" s="44"/>
      <c r="P684" s="27"/>
      <c r="Q684" s="44"/>
      <c r="R684" s="44"/>
      <c r="S684" s="27"/>
      <c r="T684" s="44"/>
      <c r="U684" s="27"/>
      <c r="V684" s="44"/>
      <c r="W684" s="27"/>
      <c r="X684" s="44"/>
      <c r="Y684" s="27"/>
      <c r="Z684" s="44"/>
      <c r="AA684" s="27"/>
      <c r="AB684" s="44"/>
      <c r="AD684" s="44"/>
      <c r="AE684" s="6"/>
      <c r="AF684" s="44"/>
      <c r="AH684" s="44"/>
      <c r="AI684" s="44"/>
      <c r="AJ684" s="44"/>
    </row>
    <row r="685" spans="4:36">
      <c r="D685" s="44"/>
      <c r="E685" s="44"/>
      <c r="F685" s="27"/>
      <c r="G685" s="44"/>
      <c r="H685" s="44"/>
      <c r="I685" s="44"/>
      <c r="J685" s="27"/>
      <c r="K685" s="44"/>
      <c r="L685" s="44"/>
      <c r="M685" s="27"/>
      <c r="N685" s="44"/>
      <c r="O685" s="44"/>
      <c r="P685" s="27"/>
      <c r="Q685" s="44"/>
      <c r="R685" s="44"/>
      <c r="S685" s="27"/>
      <c r="T685" s="44"/>
      <c r="U685" s="27"/>
      <c r="V685" s="44"/>
      <c r="W685" s="27"/>
      <c r="X685" s="44"/>
      <c r="Y685" s="27"/>
      <c r="Z685" s="44"/>
      <c r="AA685" s="27"/>
      <c r="AB685" s="44"/>
      <c r="AD685" s="44"/>
      <c r="AE685" s="6"/>
      <c r="AF685" s="44"/>
      <c r="AH685" s="44"/>
      <c r="AI685" s="44"/>
      <c r="AJ685" s="44"/>
    </row>
    <row r="686" spans="4:36">
      <c r="D686" s="44"/>
      <c r="E686" s="44"/>
      <c r="F686" s="27"/>
      <c r="G686" s="44"/>
      <c r="H686" s="44"/>
      <c r="I686" s="44"/>
      <c r="J686" s="27"/>
      <c r="K686" s="44"/>
      <c r="L686" s="44"/>
      <c r="M686" s="27"/>
      <c r="N686" s="44"/>
      <c r="O686" s="44"/>
      <c r="P686" s="27"/>
      <c r="Q686" s="44"/>
      <c r="R686" s="44"/>
      <c r="S686" s="27"/>
      <c r="T686" s="44"/>
      <c r="U686" s="27"/>
      <c r="V686" s="44"/>
      <c r="W686" s="27"/>
      <c r="X686" s="44"/>
      <c r="Y686" s="27"/>
      <c r="Z686" s="44"/>
      <c r="AA686" s="27"/>
      <c r="AB686" s="44"/>
      <c r="AD686" s="44"/>
      <c r="AE686" s="6"/>
      <c r="AF686" s="44"/>
      <c r="AH686" s="44"/>
      <c r="AI686" s="44"/>
      <c r="AJ686" s="44"/>
    </row>
    <row r="687" spans="4:36">
      <c r="D687" s="44"/>
      <c r="E687" s="44"/>
      <c r="F687" s="27"/>
      <c r="G687" s="44"/>
      <c r="H687" s="44"/>
      <c r="I687" s="44"/>
      <c r="J687" s="27"/>
      <c r="K687" s="44"/>
      <c r="L687" s="44"/>
      <c r="M687" s="27"/>
      <c r="N687" s="44"/>
      <c r="O687" s="44"/>
      <c r="P687" s="27"/>
      <c r="Q687" s="44"/>
      <c r="R687" s="44"/>
      <c r="S687" s="27"/>
      <c r="T687" s="44"/>
      <c r="U687" s="27"/>
      <c r="V687" s="44"/>
      <c r="W687" s="27"/>
      <c r="X687" s="44"/>
      <c r="Y687" s="27"/>
      <c r="Z687" s="44"/>
      <c r="AA687" s="27"/>
      <c r="AB687" s="44"/>
      <c r="AD687" s="44"/>
      <c r="AE687" s="6"/>
      <c r="AF687" s="44"/>
      <c r="AH687" s="44"/>
      <c r="AI687" s="44"/>
      <c r="AJ687" s="44"/>
    </row>
    <row r="688" spans="4:36">
      <c r="D688" s="44"/>
      <c r="E688" s="44"/>
      <c r="F688" s="27"/>
      <c r="G688" s="44"/>
      <c r="H688" s="44"/>
      <c r="I688" s="44"/>
      <c r="J688" s="27"/>
      <c r="K688" s="44"/>
      <c r="L688" s="44"/>
      <c r="M688" s="27"/>
      <c r="N688" s="44"/>
      <c r="O688" s="44"/>
      <c r="P688" s="27"/>
      <c r="Q688" s="44"/>
      <c r="R688" s="44"/>
      <c r="S688" s="27"/>
      <c r="T688" s="44"/>
      <c r="U688" s="27"/>
      <c r="V688" s="44"/>
      <c r="W688" s="27"/>
      <c r="X688" s="44"/>
      <c r="Y688" s="27"/>
      <c r="Z688" s="44"/>
      <c r="AA688" s="27"/>
      <c r="AB688" s="44"/>
      <c r="AD688" s="44"/>
      <c r="AE688" s="6"/>
      <c r="AF688" s="44"/>
      <c r="AH688" s="44"/>
      <c r="AI688" s="44"/>
      <c r="AJ688" s="44"/>
    </row>
    <row r="689" spans="4:36">
      <c r="D689" s="44"/>
      <c r="E689" s="44"/>
      <c r="F689" s="27"/>
      <c r="G689" s="44"/>
      <c r="H689" s="44"/>
      <c r="I689" s="44"/>
      <c r="J689" s="27"/>
      <c r="K689" s="44"/>
      <c r="L689" s="44"/>
      <c r="M689" s="27"/>
      <c r="N689" s="44"/>
      <c r="O689" s="44"/>
      <c r="P689" s="27"/>
      <c r="Q689" s="44"/>
      <c r="R689" s="44"/>
      <c r="S689" s="27"/>
      <c r="T689" s="44"/>
      <c r="U689" s="27"/>
      <c r="V689" s="44"/>
      <c r="W689" s="27"/>
      <c r="X689" s="44"/>
      <c r="Y689" s="27"/>
      <c r="Z689" s="44"/>
      <c r="AA689" s="27"/>
      <c r="AB689" s="44"/>
      <c r="AD689" s="44"/>
      <c r="AE689" s="6"/>
      <c r="AF689" s="44"/>
      <c r="AH689" s="44"/>
      <c r="AI689" s="44"/>
      <c r="AJ689" s="44"/>
    </row>
    <row r="690" spans="4:36">
      <c r="D690" s="44"/>
      <c r="E690" s="44"/>
      <c r="F690" s="27"/>
      <c r="G690" s="44"/>
      <c r="H690" s="44"/>
      <c r="I690" s="44"/>
      <c r="J690" s="27"/>
      <c r="K690" s="44"/>
      <c r="L690" s="44"/>
      <c r="M690" s="27"/>
      <c r="N690" s="44"/>
      <c r="O690" s="44"/>
      <c r="P690" s="27"/>
      <c r="Q690" s="44"/>
      <c r="R690" s="44"/>
      <c r="S690" s="27"/>
      <c r="T690" s="44"/>
      <c r="U690" s="27"/>
      <c r="V690" s="44"/>
      <c r="W690" s="27"/>
      <c r="X690" s="44"/>
      <c r="Y690" s="27"/>
      <c r="Z690" s="44"/>
      <c r="AA690" s="27"/>
      <c r="AB690" s="44"/>
      <c r="AD690" s="44"/>
      <c r="AE690" s="6"/>
      <c r="AF690" s="44"/>
      <c r="AH690" s="44"/>
      <c r="AI690" s="44"/>
      <c r="AJ690" s="44"/>
    </row>
    <row r="691" spans="4:36">
      <c r="D691" s="44"/>
      <c r="E691" s="44"/>
      <c r="F691" s="27"/>
      <c r="G691" s="44"/>
      <c r="H691" s="44"/>
      <c r="I691" s="44"/>
      <c r="J691" s="27"/>
      <c r="K691" s="44"/>
      <c r="L691" s="44"/>
      <c r="M691" s="27"/>
      <c r="N691" s="44"/>
      <c r="O691" s="44"/>
      <c r="P691" s="27"/>
      <c r="Q691" s="44"/>
      <c r="R691" s="44"/>
      <c r="S691" s="27"/>
      <c r="T691" s="44"/>
      <c r="U691" s="27"/>
      <c r="V691" s="44"/>
      <c r="W691" s="27"/>
      <c r="X691" s="44"/>
      <c r="Y691" s="27"/>
      <c r="Z691" s="44"/>
      <c r="AA691" s="27"/>
      <c r="AB691" s="44"/>
      <c r="AD691" s="44"/>
      <c r="AE691" s="6"/>
      <c r="AF691" s="44"/>
      <c r="AH691" s="44"/>
      <c r="AI691" s="44"/>
      <c r="AJ691" s="44"/>
    </row>
    <row r="692" spans="4:36">
      <c r="D692" s="44"/>
      <c r="E692" s="44"/>
      <c r="F692" s="27"/>
      <c r="G692" s="44"/>
      <c r="H692" s="44"/>
      <c r="I692" s="44"/>
      <c r="J692" s="27"/>
      <c r="K692" s="44"/>
      <c r="L692" s="44"/>
      <c r="M692" s="27"/>
      <c r="N692" s="44"/>
      <c r="O692" s="44"/>
      <c r="P692" s="27"/>
      <c r="Q692" s="44"/>
      <c r="R692" s="44"/>
      <c r="S692" s="27"/>
      <c r="T692" s="44"/>
      <c r="U692" s="27"/>
      <c r="V692" s="44"/>
      <c r="W692" s="27"/>
      <c r="X692" s="44"/>
      <c r="Y692" s="27"/>
      <c r="Z692" s="44"/>
      <c r="AA692" s="27"/>
      <c r="AB692" s="44"/>
      <c r="AD692" s="44"/>
      <c r="AE692" s="6"/>
      <c r="AF692" s="44"/>
      <c r="AH692" s="44"/>
      <c r="AI692" s="44"/>
      <c r="AJ692" s="44"/>
    </row>
    <row r="693" spans="4:36">
      <c r="D693" s="44"/>
      <c r="E693" s="44"/>
      <c r="F693" s="27"/>
      <c r="G693" s="44"/>
      <c r="H693" s="44"/>
      <c r="I693" s="44"/>
      <c r="J693" s="27"/>
      <c r="K693" s="44"/>
      <c r="L693" s="44"/>
      <c r="M693" s="27"/>
      <c r="N693" s="44"/>
      <c r="O693" s="44"/>
      <c r="P693" s="27"/>
      <c r="Q693" s="44"/>
      <c r="R693" s="44"/>
      <c r="S693" s="27"/>
      <c r="T693" s="44"/>
      <c r="U693" s="27"/>
      <c r="V693" s="44"/>
      <c r="W693" s="27"/>
      <c r="X693" s="44"/>
      <c r="Y693" s="27"/>
      <c r="Z693" s="44"/>
      <c r="AA693" s="27"/>
      <c r="AB693" s="44"/>
      <c r="AD693" s="44"/>
      <c r="AE693" s="6"/>
      <c r="AF693" s="44"/>
      <c r="AH693" s="44"/>
      <c r="AI693" s="44"/>
      <c r="AJ693" s="44"/>
    </row>
    <row r="694" spans="4:36">
      <c r="D694" s="44"/>
      <c r="E694" s="44"/>
      <c r="F694" s="27"/>
      <c r="G694" s="44"/>
      <c r="H694" s="44"/>
      <c r="I694" s="44"/>
      <c r="J694" s="27"/>
      <c r="K694" s="44"/>
      <c r="L694" s="44"/>
      <c r="M694" s="27"/>
      <c r="N694" s="44"/>
      <c r="O694" s="44"/>
      <c r="P694" s="27"/>
      <c r="Q694" s="44"/>
      <c r="R694" s="44"/>
      <c r="S694" s="27"/>
      <c r="T694" s="44"/>
      <c r="U694" s="27"/>
      <c r="V694" s="44"/>
      <c r="W694" s="27"/>
      <c r="X694" s="44"/>
      <c r="Y694" s="27"/>
      <c r="Z694" s="44"/>
      <c r="AA694" s="27"/>
      <c r="AB694" s="44"/>
      <c r="AD694" s="44"/>
      <c r="AE694" s="6"/>
      <c r="AF694" s="44"/>
      <c r="AH694" s="44"/>
      <c r="AI694" s="44"/>
      <c r="AJ694" s="44"/>
    </row>
    <row r="695" spans="4:36">
      <c r="D695" s="44"/>
      <c r="E695" s="44"/>
      <c r="F695" s="27"/>
      <c r="G695" s="44"/>
      <c r="H695" s="44"/>
      <c r="I695" s="44"/>
      <c r="J695" s="27"/>
      <c r="K695" s="44"/>
      <c r="L695" s="44"/>
      <c r="M695" s="27"/>
      <c r="N695" s="44"/>
      <c r="O695" s="44"/>
      <c r="P695" s="27"/>
      <c r="Q695" s="44"/>
      <c r="R695" s="44"/>
      <c r="S695" s="27"/>
      <c r="T695" s="44"/>
      <c r="U695" s="27"/>
      <c r="V695" s="44"/>
      <c r="W695" s="27"/>
      <c r="X695" s="44"/>
      <c r="Y695" s="27"/>
      <c r="Z695" s="44"/>
      <c r="AA695" s="27"/>
      <c r="AB695" s="44"/>
      <c r="AD695" s="44"/>
      <c r="AE695" s="6"/>
      <c r="AF695" s="44"/>
      <c r="AH695" s="44"/>
      <c r="AI695" s="44"/>
      <c r="AJ695" s="44"/>
    </row>
    <row r="696" spans="4:36">
      <c r="D696" s="44"/>
      <c r="E696" s="44"/>
      <c r="F696" s="27"/>
      <c r="G696" s="44"/>
      <c r="H696" s="44"/>
      <c r="I696" s="44"/>
      <c r="J696" s="27"/>
      <c r="K696" s="44"/>
      <c r="L696" s="44"/>
      <c r="M696" s="27"/>
      <c r="N696" s="44"/>
      <c r="O696" s="44"/>
      <c r="P696" s="27"/>
      <c r="Q696" s="44"/>
      <c r="R696" s="44"/>
      <c r="S696" s="27"/>
      <c r="T696" s="44"/>
      <c r="U696" s="27"/>
      <c r="V696" s="44"/>
      <c r="W696" s="27"/>
      <c r="X696" s="44"/>
      <c r="Y696" s="27"/>
      <c r="Z696" s="44"/>
      <c r="AA696" s="27"/>
      <c r="AB696" s="44"/>
      <c r="AD696" s="44"/>
      <c r="AE696" s="6"/>
      <c r="AF696" s="44"/>
      <c r="AH696" s="44"/>
      <c r="AI696" s="44"/>
      <c r="AJ696" s="44"/>
    </row>
    <row r="697" spans="4:36">
      <c r="D697" s="44"/>
      <c r="E697" s="44"/>
      <c r="F697" s="27"/>
      <c r="G697" s="44"/>
      <c r="H697" s="44"/>
      <c r="I697" s="44"/>
      <c r="J697" s="27"/>
      <c r="K697" s="44"/>
      <c r="L697" s="44"/>
      <c r="M697" s="27"/>
      <c r="N697" s="44"/>
      <c r="O697" s="44"/>
      <c r="P697" s="27"/>
      <c r="Q697" s="44"/>
      <c r="R697" s="44"/>
      <c r="S697" s="27"/>
      <c r="T697" s="44"/>
      <c r="U697" s="27"/>
      <c r="V697" s="44"/>
      <c r="W697" s="27"/>
      <c r="X697" s="44"/>
      <c r="Y697" s="27"/>
      <c r="Z697" s="44"/>
      <c r="AA697" s="27"/>
      <c r="AB697" s="44"/>
      <c r="AD697" s="44"/>
      <c r="AE697" s="6"/>
      <c r="AF697" s="44"/>
      <c r="AH697" s="44"/>
      <c r="AI697" s="44"/>
      <c r="AJ697" s="44"/>
    </row>
    <row r="698" spans="4:36">
      <c r="D698" s="44"/>
      <c r="E698" s="44"/>
      <c r="F698" s="27"/>
      <c r="G698" s="44"/>
      <c r="H698" s="44"/>
      <c r="I698" s="44"/>
      <c r="J698" s="27"/>
      <c r="K698" s="44"/>
      <c r="L698" s="44"/>
      <c r="M698" s="27"/>
      <c r="N698" s="44"/>
      <c r="O698" s="44"/>
      <c r="P698" s="27"/>
      <c r="Q698" s="44"/>
      <c r="R698" s="44"/>
      <c r="S698" s="27"/>
      <c r="T698" s="44"/>
      <c r="U698" s="27"/>
      <c r="V698" s="44"/>
      <c r="W698" s="27"/>
      <c r="X698" s="44"/>
      <c r="Y698" s="27"/>
      <c r="Z698" s="44"/>
      <c r="AA698" s="27"/>
      <c r="AB698" s="44"/>
      <c r="AD698" s="44"/>
      <c r="AE698" s="6"/>
      <c r="AF698" s="44"/>
      <c r="AH698" s="44"/>
      <c r="AI698" s="44"/>
      <c r="AJ698" s="44"/>
    </row>
    <row r="699" spans="4:36">
      <c r="D699" s="44"/>
      <c r="E699" s="44"/>
      <c r="F699" s="27"/>
      <c r="G699" s="44"/>
      <c r="H699" s="44"/>
      <c r="I699" s="44"/>
      <c r="J699" s="27"/>
      <c r="K699" s="44"/>
      <c r="L699" s="44"/>
      <c r="M699" s="27"/>
      <c r="N699" s="44"/>
      <c r="O699" s="44"/>
      <c r="P699" s="27"/>
      <c r="Q699" s="44"/>
      <c r="R699" s="44"/>
      <c r="S699" s="27"/>
      <c r="T699" s="44"/>
      <c r="U699" s="27"/>
      <c r="V699" s="44"/>
      <c r="W699" s="27"/>
      <c r="X699" s="44"/>
      <c r="Y699" s="27"/>
      <c r="Z699" s="44"/>
      <c r="AA699" s="27"/>
      <c r="AB699" s="44"/>
      <c r="AD699" s="44"/>
      <c r="AE699" s="6"/>
      <c r="AF699" s="44"/>
      <c r="AH699" s="44"/>
      <c r="AI699" s="44"/>
      <c r="AJ699" s="44"/>
    </row>
    <row r="700" spans="4:36">
      <c r="D700" s="44"/>
      <c r="E700" s="44"/>
      <c r="F700" s="27"/>
      <c r="G700" s="44"/>
      <c r="H700" s="44"/>
      <c r="I700" s="44"/>
      <c r="J700" s="27"/>
      <c r="K700" s="44"/>
      <c r="L700" s="44"/>
      <c r="M700" s="27"/>
      <c r="N700" s="44"/>
      <c r="O700" s="44"/>
      <c r="P700" s="27"/>
      <c r="Q700" s="44"/>
      <c r="R700" s="44"/>
      <c r="S700" s="27"/>
      <c r="T700" s="44"/>
      <c r="U700" s="27"/>
      <c r="V700" s="44"/>
      <c r="W700" s="27"/>
      <c r="X700" s="44"/>
      <c r="Y700" s="27"/>
      <c r="Z700" s="44"/>
      <c r="AA700" s="27"/>
      <c r="AB700" s="44"/>
      <c r="AD700" s="44"/>
      <c r="AE700" s="6"/>
      <c r="AF700" s="44"/>
      <c r="AH700" s="44"/>
      <c r="AI700" s="44"/>
      <c r="AJ700" s="44"/>
    </row>
    <row r="701" spans="4:36">
      <c r="D701" s="44"/>
      <c r="E701" s="44"/>
      <c r="F701" s="27"/>
      <c r="G701" s="44"/>
      <c r="H701" s="44"/>
      <c r="I701" s="44"/>
      <c r="J701" s="27"/>
      <c r="K701" s="44"/>
      <c r="L701" s="44"/>
      <c r="M701" s="27"/>
      <c r="N701" s="44"/>
      <c r="O701" s="44"/>
      <c r="P701" s="27"/>
      <c r="Q701" s="44"/>
      <c r="R701" s="44"/>
      <c r="S701" s="27"/>
      <c r="T701" s="44"/>
      <c r="U701" s="27"/>
      <c r="V701" s="44"/>
      <c r="W701" s="27"/>
      <c r="X701" s="44"/>
      <c r="Y701" s="27"/>
      <c r="Z701" s="44"/>
      <c r="AA701" s="27"/>
      <c r="AB701" s="44"/>
      <c r="AD701" s="44"/>
      <c r="AE701" s="6"/>
      <c r="AF701" s="44"/>
      <c r="AH701" s="44"/>
      <c r="AI701" s="44"/>
      <c r="AJ701" s="44"/>
    </row>
    <row r="702" spans="4:36">
      <c r="D702" s="44"/>
      <c r="E702" s="44"/>
      <c r="F702" s="27"/>
      <c r="G702" s="44"/>
      <c r="H702" s="44"/>
      <c r="I702" s="44"/>
      <c r="J702" s="27"/>
      <c r="K702" s="44"/>
      <c r="L702" s="44"/>
      <c r="M702" s="27"/>
      <c r="N702" s="44"/>
      <c r="O702" s="44"/>
      <c r="P702" s="27"/>
      <c r="Q702" s="44"/>
      <c r="R702" s="44"/>
      <c r="S702" s="27"/>
      <c r="T702" s="44"/>
      <c r="U702" s="27"/>
      <c r="V702" s="44"/>
      <c r="W702" s="27"/>
      <c r="X702" s="44"/>
      <c r="Y702" s="27"/>
      <c r="Z702" s="44"/>
      <c r="AA702" s="27"/>
      <c r="AB702" s="44"/>
      <c r="AD702" s="44"/>
      <c r="AE702" s="6"/>
      <c r="AF702" s="44"/>
      <c r="AH702" s="44"/>
      <c r="AI702" s="44"/>
      <c r="AJ702" s="44"/>
    </row>
    <row r="703" spans="4:36">
      <c r="D703" s="44"/>
      <c r="E703" s="44"/>
      <c r="F703" s="27"/>
      <c r="G703" s="44"/>
      <c r="H703" s="44"/>
      <c r="I703" s="44"/>
      <c r="J703" s="27"/>
      <c r="K703" s="44"/>
      <c r="L703" s="44"/>
      <c r="M703" s="27"/>
      <c r="N703" s="44"/>
      <c r="O703" s="44"/>
      <c r="P703" s="27"/>
      <c r="Q703" s="44"/>
      <c r="R703" s="44"/>
      <c r="S703" s="27"/>
      <c r="T703" s="44"/>
      <c r="U703" s="27"/>
      <c r="V703" s="44"/>
      <c r="W703" s="27"/>
      <c r="X703" s="44"/>
      <c r="Y703" s="27"/>
      <c r="Z703" s="44"/>
      <c r="AA703" s="27"/>
      <c r="AB703" s="44"/>
      <c r="AD703" s="44"/>
      <c r="AE703" s="6"/>
      <c r="AF703" s="44"/>
      <c r="AH703" s="44"/>
      <c r="AI703" s="44"/>
      <c r="AJ703" s="44"/>
    </row>
    <row r="704" spans="4:36">
      <c r="D704" s="44"/>
      <c r="E704" s="44"/>
      <c r="F704" s="27"/>
      <c r="G704" s="44"/>
      <c r="H704" s="44"/>
      <c r="I704" s="44"/>
      <c r="J704" s="27"/>
      <c r="K704" s="44"/>
      <c r="L704" s="44"/>
      <c r="M704" s="27"/>
      <c r="N704" s="44"/>
      <c r="O704" s="44"/>
      <c r="P704" s="27"/>
      <c r="Q704" s="44"/>
      <c r="R704" s="44"/>
      <c r="S704" s="27"/>
      <c r="T704" s="44"/>
      <c r="U704" s="27"/>
      <c r="V704" s="44"/>
      <c r="W704" s="27"/>
      <c r="X704" s="44"/>
      <c r="Y704" s="27"/>
      <c r="Z704" s="44"/>
      <c r="AA704" s="27"/>
      <c r="AB704" s="44"/>
      <c r="AD704" s="44"/>
      <c r="AE704" s="6"/>
      <c r="AF704" s="44"/>
      <c r="AH704" s="44"/>
      <c r="AI704" s="44"/>
      <c r="AJ704" s="44"/>
    </row>
    <row r="705" spans="4:36">
      <c r="D705" s="44"/>
      <c r="E705" s="44"/>
      <c r="F705" s="27"/>
      <c r="G705" s="44"/>
      <c r="H705" s="44"/>
      <c r="I705" s="44"/>
      <c r="J705" s="27"/>
      <c r="K705" s="44"/>
      <c r="L705" s="44"/>
      <c r="M705" s="27"/>
      <c r="N705" s="44"/>
      <c r="O705" s="44"/>
      <c r="P705" s="27"/>
      <c r="Q705" s="44"/>
      <c r="R705" s="44"/>
      <c r="S705" s="27"/>
      <c r="T705" s="44"/>
      <c r="U705" s="27"/>
      <c r="V705" s="44"/>
      <c r="W705" s="27"/>
      <c r="X705" s="44"/>
      <c r="Y705" s="27"/>
      <c r="Z705" s="44"/>
      <c r="AA705" s="27"/>
      <c r="AB705" s="44"/>
      <c r="AD705" s="44"/>
      <c r="AE705" s="6"/>
      <c r="AF705" s="44"/>
      <c r="AH705" s="44"/>
      <c r="AI705" s="44"/>
      <c r="AJ705" s="44"/>
    </row>
    <row r="706" spans="4:36">
      <c r="D706" s="44"/>
      <c r="E706" s="44"/>
      <c r="F706" s="27"/>
      <c r="G706" s="44"/>
      <c r="H706" s="44"/>
      <c r="I706" s="44"/>
      <c r="J706" s="27"/>
      <c r="K706" s="44"/>
      <c r="L706" s="44"/>
      <c r="M706" s="27"/>
      <c r="N706" s="44"/>
      <c r="O706" s="44"/>
      <c r="P706" s="27"/>
      <c r="Q706" s="44"/>
      <c r="R706" s="44"/>
      <c r="S706" s="27"/>
      <c r="T706" s="44"/>
      <c r="U706" s="27"/>
      <c r="V706" s="44"/>
      <c r="W706" s="27"/>
      <c r="X706" s="44"/>
      <c r="Y706" s="27"/>
      <c r="Z706" s="44"/>
      <c r="AA706" s="27"/>
      <c r="AB706" s="44"/>
      <c r="AD706" s="44"/>
      <c r="AE706" s="6"/>
      <c r="AF706" s="44"/>
      <c r="AH706" s="44"/>
      <c r="AI706" s="44"/>
      <c r="AJ706" s="44"/>
    </row>
    <row r="707" spans="4:36">
      <c r="D707" s="44"/>
      <c r="E707" s="44"/>
      <c r="F707" s="27"/>
      <c r="G707" s="44"/>
      <c r="H707" s="44"/>
      <c r="I707" s="44"/>
      <c r="J707" s="27"/>
      <c r="K707" s="44"/>
      <c r="L707" s="44"/>
      <c r="M707" s="27"/>
      <c r="N707" s="44"/>
      <c r="O707" s="44"/>
      <c r="P707" s="27"/>
      <c r="Q707" s="44"/>
      <c r="R707" s="44"/>
      <c r="S707" s="27"/>
      <c r="T707" s="44"/>
      <c r="U707" s="27"/>
      <c r="V707" s="44"/>
      <c r="W707" s="27"/>
      <c r="X707" s="44"/>
      <c r="Y707" s="27"/>
      <c r="Z707" s="44"/>
      <c r="AA707" s="27"/>
      <c r="AB707" s="44"/>
      <c r="AD707" s="44"/>
      <c r="AE707" s="6"/>
      <c r="AF707" s="44"/>
      <c r="AH707" s="44"/>
      <c r="AI707" s="44"/>
      <c r="AJ707" s="44"/>
    </row>
    <row r="708" spans="4:36">
      <c r="D708" s="44"/>
      <c r="E708" s="44"/>
      <c r="F708" s="27"/>
      <c r="G708" s="44"/>
      <c r="H708" s="44"/>
      <c r="I708" s="44"/>
      <c r="J708" s="27"/>
      <c r="K708" s="44"/>
      <c r="L708" s="44"/>
      <c r="M708" s="27"/>
      <c r="N708" s="44"/>
      <c r="O708" s="44"/>
      <c r="P708" s="27"/>
      <c r="Q708" s="44"/>
      <c r="R708" s="44"/>
      <c r="S708" s="27"/>
      <c r="T708" s="44"/>
      <c r="U708" s="27"/>
      <c r="V708" s="44"/>
      <c r="W708" s="27"/>
      <c r="X708" s="44"/>
      <c r="Y708" s="27"/>
      <c r="Z708" s="44"/>
      <c r="AA708" s="27"/>
      <c r="AB708" s="44"/>
      <c r="AD708" s="44"/>
      <c r="AE708" s="6"/>
      <c r="AF708" s="44"/>
      <c r="AH708" s="44"/>
      <c r="AI708" s="44"/>
      <c r="AJ708" s="44"/>
    </row>
    <row r="709" spans="4:36">
      <c r="D709" s="44"/>
      <c r="E709" s="44"/>
      <c r="F709" s="27"/>
      <c r="G709" s="44"/>
      <c r="H709" s="44"/>
      <c r="I709" s="44"/>
      <c r="J709" s="27"/>
      <c r="K709" s="44"/>
      <c r="L709" s="44"/>
      <c r="M709" s="27"/>
      <c r="N709" s="44"/>
      <c r="O709" s="44"/>
      <c r="P709" s="27"/>
      <c r="Q709" s="44"/>
      <c r="R709" s="44"/>
      <c r="S709" s="27"/>
      <c r="T709" s="44"/>
      <c r="U709" s="27"/>
      <c r="V709" s="44"/>
      <c r="W709" s="27"/>
      <c r="X709" s="44"/>
      <c r="Y709" s="27"/>
      <c r="Z709" s="44"/>
      <c r="AA709" s="27"/>
      <c r="AB709" s="44"/>
      <c r="AD709" s="44"/>
      <c r="AE709" s="6"/>
      <c r="AF709" s="44"/>
      <c r="AH709" s="44"/>
      <c r="AI709" s="44"/>
      <c r="AJ709" s="44"/>
    </row>
    <row r="710" spans="4:36">
      <c r="D710" s="44"/>
      <c r="E710" s="44"/>
      <c r="F710" s="27"/>
      <c r="G710" s="44"/>
      <c r="H710" s="44"/>
      <c r="I710" s="44"/>
      <c r="J710" s="27"/>
      <c r="K710" s="44"/>
      <c r="L710" s="44"/>
      <c r="M710" s="27"/>
      <c r="N710" s="44"/>
      <c r="O710" s="44"/>
      <c r="P710" s="27"/>
      <c r="Q710" s="44"/>
      <c r="R710" s="44"/>
      <c r="S710" s="27"/>
      <c r="T710" s="44"/>
      <c r="U710" s="27"/>
      <c r="V710" s="44"/>
      <c r="W710" s="27"/>
      <c r="X710" s="44"/>
      <c r="Y710" s="27"/>
      <c r="Z710" s="44"/>
      <c r="AA710" s="27"/>
      <c r="AB710" s="44"/>
      <c r="AD710" s="44"/>
      <c r="AE710" s="6"/>
      <c r="AF710" s="44"/>
      <c r="AH710" s="44"/>
      <c r="AI710" s="44"/>
      <c r="AJ710" s="44"/>
    </row>
    <row r="711" spans="4:36">
      <c r="D711" s="44"/>
      <c r="E711" s="44"/>
      <c r="F711" s="27"/>
      <c r="G711" s="44"/>
      <c r="H711" s="44"/>
      <c r="I711" s="44"/>
      <c r="J711" s="27"/>
      <c r="K711" s="44"/>
      <c r="L711" s="44"/>
      <c r="M711" s="27"/>
      <c r="N711" s="44"/>
      <c r="O711" s="44"/>
      <c r="P711" s="27"/>
      <c r="Q711" s="44"/>
      <c r="R711" s="44"/>
      <c r="S711" s="27"/>
      <c r="T711" s="44"/>
      <c r="U711" s="27"/>
      <c r="V711" s="44"/>
      <c r="W711" s="27"/>
      <c r="X711" s="44"/>
      <c r="Y711" s="27"/>
      <c r="Z711" s="44"/>
      <c r="AA711" s="27"/>
      <c r="AB711" s="44"/>
      <c r="AD711" s="44"/>
      <c r="AE711" s="6"/>
      <c r="AF711" s="44"/>
      <c r="AH711" s="44"/>
      <c r="AI711" s="44"/>
      <c r="AJ711" s="44"/>
    </row>
    <row r="712" spans="4:36">
      <c r="D712" s="44"/>
      <c r="E712" s="44"/>
      <c r="F712" s="27"/>
      <c r="G712" s="44"/>
      <c r="H712" s="44"/>
      <c r="I712" s="44"/>
      <c r="J712" s="27"/>
      <c r="K712" s="44"/>
      <c r="L712" s="44"/>
      <c r="M712" s="27"/>
      <c r="N712" s="44"/>
      <c r="O712" s="44"/>
      <c r="P712" s="27"/>
      <c r="Q712" s="44"/>
      <c r="R712" s="44"/>
      <c r="S712" s="27"/>
      <c r="T712" s="44"/>
      <c r="U712" s="27"/>
      <c r="V712" s="44"/>
      <c r="W712" s="27"/>
      <c r="X712" s="44"/>
      <c r="Y712" s="27"/>
      <c r="Z712" s="44"/>
      <c r="AA712" s="27"/>
      <c r="AB712" s="44"/>
      <c r="AD712" s="44"/>
      <c r="AE712" s="6"/>
      <c r="AF712" s="44"/>
      <c r="AH712" s="44"/>
      <c r="AI712" s="44"/>
      <c r="AJ712" s="44"/>
    </row>
    <row r="713" spans="4:36">
      <c r="D713" s="44"/>
      <c r="E713" s="44"/>
      <c r="F713" s="27"/>
      <c r="G713" s="44"/>
      <c r="H713" s="44"/>
      <c r="I713" s="44"/>
      <c r="J713" s="27"/>
      <c r="K713" s="44"/>
      <c r="L713" s="44"/>
      <c r="M713" s="27"/>
      <c r="N713" s="44"/>
      <c r="O713" s="44"/>
      <c r="P713" s="27"/>
      <c r="Q713" s="44"/>
      <c r="R713" s="44"/>
      <c r="S713" s="27"/>
      <c r="T713" s="44"/>
      <c r="U713" s="27"/>
      <c r="V713" s="44"/>
      <c r="W713" s="27"/>
      <c r="X713" s="44"/>
      <c r="Y713" s="27"/>
      <c r="Z713" s="44"/>
      <c r="AA713" s="27"/>
      <c r="AB713" s="44"/>
      <c r="AD713" s="44"/>
      <c r="AE713" s="6"/>
      <c r="AF713" s="44"/>
      <c r="AH713" s="44"/>
      <c r="AI713" s="44"/>
      <c r="AJ713" s="44"/>
    </row>
    <row r="714" spans="4:36">
      <c r="D714" s="44"/>
      <c r="E714" s="44"/>
      <c r="F714" s="27"/>
      <c r="G714" s="44"/>
      <c r="H714" s="44"/>
      <c r="I714" s="44"/>
      <c r="J714" s="27"/>
      <c r="K714" s="44"/>
      <c r="L714" s="44"/>
      <c r="M714" s="27"/>
      <c r="N714" s="44"/>
      <c r="O714" s="44"/>
      <c r="P714" s="27"/>
      <c r="Q714" s="44"/>
      <c r="R714" s="44"/>
      <c r="S714" s="27"/>
      <c r="T714" s="44"/>
      <c r="U714" s="27"/>
      <c r="V714" s="44"/>
      <c r="W714" s="27"/>
      <c r="X714" s="44"/>
      <c r="Y714" s="27"/>
      <c r="Z714" s="44"/>
      <c r="AA714" s="27"/>
      <c r="AB714" s="44"/>
      <c r="AD714" s="44"/>
      <c r="AE714" s="6"/>
      <c r="AF714" s="44"/>
      <c r="AH714" s="44"/>
      <c r="AI714" s="44"/>
      <c r="AJ714" s="44"/>
    </row>
    <row r="715" spans="4:36">
      <c r="D715" s="44"/>
      <c r="E715" s="44"/>
      <c r="F715" s="27"/>
      <c r="G715" s="44"/>
      <c r="H715" s="44"/>
      <c r="I715" s="44"/>
      <c r="J715" s="27"/>
      <c r="K715" s="44"/>
      <c r="L715" s="44"/>
      <c r="M715" s="27"/>
      <c r="N715" s="44"/>
      <c r="O715" s="44"/>
      <c r="P715" s="27"/>
      <c r="Q715" s="44"/>
      <c r="R715" s="44"/>
      <c r="S715" s="27"/>
      <c r="T715" s="44"/>
      <c r="U715" s="27"/>
      <c r="V715" s="44"/>
      <c r="W715" s="27"/>
      <c r="X715" s="44"/>
      <c r="Y715" s="27"/>
      <c r="Z715" s="44"/>
      <c r="AA715" s="27"/>
      <c r="AB715" s="44"/>
      <c r="AD715" s="44"/>
      <c r="AE715" s="6"/>
      <c r="AF715" s="44"/>
      <c r="AH715" s="44"/>
      <c r="AI715" s="44"/>
      <c r="AJ715" s="44"/>
    </row>
    <row r="716" spans="4:36">
      <c r="D716" s="44"/>
      <c r="E716" s="44"/>
      <c r="F716" s="27"/>
      <c r="G716" s="44"/>
      <c r="H716" s="44"/>
      <c r="I716" s="44"/>
      <c r="J716" s="27"/>
      <c r="K716" s="44"/>
      <c r="L716" s="44"/>
      <c r="M716" s="27"/>
      <c r="N716" s="44"/>
      <c r="O716" s="44"/>
      <c r="P716" s="27"/>
      <c r="Q716" s="44"/>
      <c r="R716" s="44"/>
      <c r="S716" s="27"/>
      <c r="T716" s="44"/>
      <c r="U716" s="27"/>
      <c r="V716" s="44"/>
      <c r="W716" s="27"/>
      <c r="X716" s="44"/>
      <c r="Y716" s="27"/>
      <c r="Z716" s="44"/>
      <c r="AA716" s="27"/>
      <c r="AB716" s="44"/>
      <c r="AD716" s="44"/>
      <c r="AE716" s="6"/>
      <c r="AF716" s="44"/>
      <c r="AH716" s="44"/>
      <c r="AI716" s="44"/>
      <c r="AJ716" s="44"/>
    </row>
    <row r="717" spans="4:36">
      <c r="D717" s="44"/>
      <c r="E717" s="44"/>
      <c r="F717" s="27"/>
      <c r="G717" s="44"/>
      <c r="H717" s="44"/>
      <c r="I717" s="44"/>
      <c r="J717" s="27"/>
      <c r="K717" s="44"/>
      <c r="L717" s="44"/>
      <c r="M717" s="27"/>
      <c r="N717" s="44"/>
      <c r="O717" s="44"/>
      <c r="P717" s="27"/>
      <c r="Q717" s="44"/>
      <c r="R717" s="44"/>
      <c r="S717" s="27"/>
      <c r="T717" s="44"/>
      <c r="U717" s="27"/>
      <c r="V717" s="44"/>
      <c r="W717" s="27"/>
      <c r="X717" s="44"/>
      <c r="Y717" s="27"/>
      <c r="Z717" s="44"/>
      <c r="AA717" s="27"/>
      <c r="AB717" s="44"/>
      <c r="AD717" s="44"/>
      <c r="AE717" s="6"/>
      <c r="AF717" s="44"/>
      <c r="AH717" s="44"/>
      <c r="AI717" s="44"/>
      <c r="AJ717" s="44"/>
    </row>
    <row r="718" spans="4:36">
      <c r="D718" s="44"/>
      <c r="E718" s="44"/>
      <c r="F718" s="27"/>
      <c r="G718" s="44"/>
      <c r="H718" s="44"/>
      <c r="I718" s="44"/>
      <c r="J718" s="27"/>
      <c r="K718" s="44"/>
      <c r="L718" s="44"/>
      <c r="M718" s="27"/>
      <c r="N718" s="44"/>
      <c r="O718" s="44"/>
      <c r="P718" s="27"/>
      <c r="Q718" s="44"/>
      <c r="R718" s="44"/>
      <c r="S718" s="27"/>
      <c r="T718" s="44"/>
      <c r="U718" s="27"/>
      <c r="V718" s="44"/>
      <c r="W718" s="27"/>
      <c r="X718" s="44"/>
      <c r="Y718" s="27"/>
      <c r="Z718" s="44"/>
      <c r="AA718" s="27"/>
      <c r="AB718" s="44"/>
      <c r="AD718" s="44"/>
      <c r="AE718" s="6"/>
      <c r="AF718" s="44"/>
      <c r="AH718" s="44"/>
      <c r="AI718" s="44"/>
      <c r="AJ718" s="44"/>
    </row>
    <row r="719" spans="4:36">
      <c r="D719" s="44"/>
      <c r="E719" s="44"/>
      <c r="F719" s="27"/>
      <c r="G719" s="44"/>
      <c r="H719" s="44"/>
      <c r="I719" s="44"/>
      <c r="J719" s="27"/>
      <c r="K719" s="44"/>
      <c r="L719" s="44"/>
      <c r="M719" s="27"/>
      <c r="N719" s="44"/>
      <c r="O719" s="44"/>
      <c r="P719" s="27"/>
      <c r="Q719" s="44"/>
      <c r="R719" s="44"/>
      <c r="S719" s="27"/>
      <c r="T719" s="44"/>
      <c r="U719" s="27"/>
      <c r="V719" s="44"/>
      <c r="W719" s="27"/>
      <c r="X719" s="44"/>
      <c r="Y719" s="27"/>
      <c r="Z719" s="44"/>
      <c r="AA719" s="27"/>
      <c r="AB719" s="44"/>
      <c r="AD719" s="44"/>
      <c r="AE719" s="6"/>
      <c r="AF719" s="44"/>
      <c r="AH719" s="44"/>
      <c r="AI719" s="44"/>
      <c r="AJ719" s="44"/>
    </row>
    <row r="720" spans="4:36">
      <c r="D720" s="44"/>
      <c r="E720" s="44"/>
      <c r="F720" s="27"/>
      <c r="G720" s="44"/>
      <c r="H720" s="44"/>
      <c r="I720" s="44"/>
      <c r="J720" s="27"/>
      <c r="K720" s="44"/>
      <c r="L720" s="44"/>
      <c r="M720" s="27"/>
      <c r="N720" s="44"/>
      <c r="O720" s="44"/>
      <c r="P720" s="27"/>
      <c r="Q720" s="44"/>
      <c r="R720" s="44"/>
      <c r="S720" s="27"/>
      <c r="T720" s="44"/>
      <c r="U720" s="27"/>
      <c r="V720" s="44"/>
      <c r="W720" s="27"/>
      <c r="X720" s="44"/>
      <c r="Y720" s="27"/>
      <c r="Z720" s="44"/>
      <c r="AA720" s="27"/>
      <c r="AB720" s="44"/>
      <c r="AD720" s="44"/>
      <c r="AE720" s="6"/>
      <c r="AF720" s="44"/>
      <c r="AH720" s="44"/>
      <c r="AI720" s="44"/>
      <c r="AJ720" s="44"/>
    </row>
    <row r="721" spans="4:36">
      <c r="D721" s="44"/>
      <c r="E721" s="44"/>
      <c r="F721" s="27"/>
      <c r="G721" s="44"/>
      <c r="H721" s="44"/>
      <c r="I721" s="44"/>
      <c r="J721" s="27"/>
      <c r="K721" s="44"/>
      <c r="L721" s="44"/>
      <c r="M721" s="27"/>
      <c r="N721" s="44"/>
      <c r="O721" s="44"/>
      <c r="P721" s="27"/>
      <c r="Q721" s="44"/>
      <c r="R721" s="44"/>
      <c r="S721" s="27"/>
      <c r="T721" s="44"/>
      <c r="U721" s="27"/>
      <c r="V721" s="44"/>
      <c r="W721" s="27"/>
      <c r="X721" s="44"/>
      <c r="Y721" s="27"/>
      <c r="Z721" s="44"/>
      <c r="AA721" s="27"/>
      <c r="AB721" s="44"/>
      <c r="AD721" s="44"/>
      <c r="AE721" s="6"/>
      <c r="AF721" s="44"/>
      <c r="AH721" s="44"/>
      <c r="AI721" s="44"/>
      <c r="AJ721" s="44"/>
    </row>
    <row r="722" spans="4:36">
      <c r="D722" s="44"/>
      <c r="E722" s="44"/>
      <c r="F722" s="27"/>
      <c r="G722" s="44"/>
      <c r="H722" s="44"/>
      <c r="I722" s="44"/>
      <c r="J722" s="27"/>
      <c r="K722" s="44"/>
      <c r="L722" s="44"/>
      <c r="M722" s="27"/>
      <c r="N722" s="44"/>
      <c r="O722" s="44"/>
      <c r="P722" s="27"/>
      <c r="Q722" s="44"/>
      <c r="R722" s="44"/>
      <c r="S722" s="27"/>
      <c r="T722" s="44"/>
      <c r="U722" s="27"/>
      <c r="V722" s="44"/>
      <c r="W722" s="27"/>
      <c r="X722" s="44"/>
      <c r="Y722" s="27"/>
      <c r="Z722" s="44"/>
      <c r="AA722" s="27"/>
      <c r="AB722" s="44"/>
      <c r="AD722" s="44"/>
      <c r="AE722" s="6"/>
      <c r="AF722" s="44"/>
      <c r="AH722" s="44"/>
      <c r="AI722" s="44"/>
      <c r="AJ722" s="44"/>
    </row>
    <row r="723" spans="4:36">
      <c r="D723" s="44"/>
      <c r="E723" s="44"/>
      <c r="F723" s="27"/>
      <c r="G723" s="44"/>
      <c r="H723" s="44"/>
      <c r="I723" s="44"/>
      <c r="J723" s="27"/>
      <c r="K723" s="44"/>
      <c r="L723" s="44"/>
      <c r="M723" s="27"/>
      <c r="N723" s="44"/>
      <c r="O723" s="44"/>
      <c r="P723" s="27"/>
      <c r="Q723" s="44"/>
      <c r="R723" s="44"/>
      <c r="S723" s="27"/>
      <c r="T723" s="44"/>
      <c r="U723" s="27"/>
      <c r="V723" s="44"/>
      <c r="W723" s="27"/>
      <c r="X723" s="44"/>
      <c r="Y723" s="27"/>
      <c r="Z723" s="44"/>
      <c r="AA723" s="27"/>
      <c r="AB723" s="44"/>
      <c r="AD723" s="44"/>
      <c r="AE723" s="6"/>
      <c r="AF723" s="44"/>
      <c r="AH723" s="44"/>
      <c r="AI723" s="44"/>
      <c r="AJ723" s="44"/>
    </row>
    <row r="724" spans="4:36">
      <c r="D724" s="44"/>
      <c r="E724" s="44"/>
      <c r="F724" s="27"/>
      <c r="G724" s="44"/>
      <c r="H724" s="44"/>
      <c r="I724" s="44"/>
      <c r="J724" s="27"/>
      <c r="K724" s="44"/>
      <c r="L724" s="44"/>
      <c r="M724" s="27"/>
      <c r="N724" s="44"/>
      <c r="O724" s="44"/>
      <c r="P724" s="27"/>
      <c r="Q724" s="44"/>
      <c r="R724" s="44"/>
      <c r="S724" s="27"/>
      <c r="T724" s="44"/>
      <c r="U724" s="27"/>
      <c r="V724" s="44"/>
      <c r="W724" s="27"/>
      <c r="X724" s="44"/>
      <c r="Y724" s="27"/>
      <c r="Z724" s="44"/>
      <c r="AA724" s="27"/>
      <c r="AB724" s="44"/>
      <c r="AD724" s="44"/>
      <c r="AE724" s="6"/>
      <c r="AF724" s="44"/>
      <c r="AH724" s="44"/>
      <c r="AI724" s="44"/>
      <c r="AJ724" s="44"/>
    </row>
    <row r="725" spans="4:36">
      <c r="D725" s="44"/>
      <c r="E725" s="44"/>
      <c r="F725" s="27"/>
      <c r="G725" s="44"/>
      <c r="H725" s="44"/>
      <c r="I725" s="44"/>
      <c r="J725" s="27"/>
      <c r="K725" s="44"/>
      <c r="L725" s="44"/>
      <c r="M725" s="27"/>
      <c r="N725" s="44"/>
      <c r="O725" s="44"/>
      <c r="P725" s="27"/>
      <c r="Q725" s="44"/>
      <c r="R725" s="44"/>
      <c r="S725" s="27"/>
      <c r="T725" s="44"/>
      <c r="U725" s="27"/>
      <c r="V725" s="44"/>
      <c r="W725" s="27"/>
      <c r="X725" s="44"/>
      <c r="Y725" s="27"/>
      <c r="Z725" s="44"/>
      <c r="AA725" s="27"/>
      <c r="AB725" s="44"/>
      <c r="AD725" s="44"/>
      <c r="AE725" s="6"/>
      <c r="AF725" s="44"/>
      <c r="AH725" s="44"/>
      <c r="AI725" s="44"/>
      <c r="AJ725" s="44"/>
    </row>
    <row r="726" spans="4:36">
      <c r="D726" s="44"/>
      <c r="E726" s="44"/>
      <c r="F726" s="27"/>
      <c r="G726" s="44"/>
      <c r="H726" s="44"/>
      <c r="I726" s="44"/>
      <c r="J726" s="27"/>
      <c r="K726" s="44"/>
      <c r="L726" s="44"/>
      <c r="M726" s="27"/>
      <c r="N726" s="44"/>
      <c r="O726" s="44"/>
      <c r="P726" s="27"/>
      <c r="Q726" s="44"/>
      <c r="R726" s="44"/>
      <c r="S726" s="27"/>
      <c r="T726" s="44"/>
      <c r="U726" s="27"/>
      <c r="V726" s="44"/>
      <c r="W726" s="27"/>
      <c r="X726" s="44"/>
      <c r="Y726" s="27"/>
      <c r="Z726" s="44"/>
      <c r="AA726" s="27"/>
      <c r="AB726" s="44"/>
      <c r="AD726" s="44"/>
      <c r="AE726" s="6"/>
      <c r="AF726" s="44"/>
      <c r="AH726" s="44"/>
      <c r="AI726" s="44"/>
      <c r="AJ726" s="44"/>
    </row>
    <row r="727" spans="4:36">
      <c r="D727" s="44"/>
      <c r="E727" s="44"/>
      <c r="F727" s="27"/>
      <c r="G727" s="44"/>
      <c r="H727" s="44"/>
      <c r="I727" s="44"/>
      <c r="J727" s="27"/>
      <c r="K727" s="44"/>
      <c r="L727" s="44"/>
      <c r="M727" s="27"/>
      <c r="N727" s="44"/>
      <c r="O727" s="44"/>
      <c r="P727" s="27"/>
      <c r="Q727" s="44"/>
      <c r="R727" s="44"/>
      <c r="S727" s="27"/>
      <c r="T727" s="44"/>
      <c r="U727" s="27"/>
      <c r="V727" s="44"/>
      <c r="W727" s="27"/>
      <c r="X727" s="44"/>
      <c r="Y727" s="27"/>
      <c r="Z727" s="44"/>
      <c r="AA727" s="27"/>
      <c r="AB727" s="44"/>
      <c r="AD727" s="44"/>
      <c r="AE727" s="6"/>
      <c r="AF727" s="44"/>
      <c r="AH727" s="44"/>
      <c r="AI727" s="44"/>
      <c r="AJ727" s="44"/>
    </row>
    <row r="728" spans="4:36">
      <c r="D728" s="44"/>
      <c r="E728" s="44"/>
      <c r="F728" s="27"/>
      <c r="G728" s="44"/>
      <c r="H728" s="44"/>
      <c r="I728" s="44"/>
      <c r="J728" s="27"/>
      <c r="K728" s="44"/>
      <c r="L728" s="44"/>
      <c r="M728" s="27"/>
      <c r="N728" s="44"/>
      <c r="O728" s="44"/>
      <c r="P728" s="27"/>
      <c r="Q728" s="44"/>
      <c r="R728" s="44"/>
      <c r="S728" s="27"/>
      <c r="T728" s="44"/>
      <c r="U728" s="27"/>
      <c r="V728" s="44"/>
      <c r="W728" s="27"/>
      <c r="X728" s="44"/>
      <c r="Y728" s="27"/>
      <c r="Z728" s="44"/>
      <c r="AA728" s="27"/>
      <c r="AB728" s="44"/>
      <c r="AD728" s="44"/>
      <c r="AE728" s="6"/>
      <c r="AF728" s="44"/>
      <c r="AH728" s="44"/>
      <c r="AI728" s="44"/>
      <c r="AJ728" s="44"/>
    </row>
    <row r="729" spans="4:36">
      <c r="D729" s="44"/>
      <c r="E729" s="44"/>
      <c r="F729" s="27"/>
      <c r="G729" s="44"/>
      <c r="H729" s="44"/>
      <c r="I729" s="44"/>
      <c r="J729" s="27"/>
      <c r="K729" s="44"/>
      <c r="L729" s="44"/>
      <c r="M729" s="27"/>
      <c r="N729" s="44"/>
      <c r="O729" s="44"/>
      <c r="P729" s="27"/>
      <c r="Q729" s="44"/>
      <c r="R729" s="44"/>
      <c r="S729" s="27"/>
      <c r="T729" s="44"/>
      <c r="U729" s="27"/>
      <c r="V729" s="44"/>
      <c r="W729" s="27"/>
      <c r="X729" s="44"/>
      <c r="Y729" s="27"/>
      <c r="Z729" s="44"/>
      <c r="AA729" s="27"/>
      <c r="AB729" s="44"/>
      <c r="AD729" s="44"/>
      <c r="AE729" s="6"/>
      <c r="AF729" s="44"/>
      <c r="AH729" s="44"/>
      <c r="AI729" s="44"/>
      <c r="AJ729" s="44"/>
    </row>
    <row r="730" spans="4:36">
      <c r="D730" s="44"/>
      <c r="E730" s="44"/>
      <c r="F730" s="27"/>
      <c r="G730" s="44"/>
      <c r="H730" s="44"/>
      <c r="I730" s="44"/>
      <c r="J730" s="27"/>
      <c r="K730" s="44"/>
      <c r="L730" s="44"/>
      <c r="M730" s="27"/>
      <c r="N730" s="44"/>
      <c r="O730" s="44"/>
      <c r="P730" s="27"/>
      <c r="Q730" s="44"/>
      <c r="R730" s="44"/>
      <c r="S730" s="27"/>
      <c r="T730" s="44"/>
      <c r="U730" s="27"/>
      <c r="V730" s="44"/>
      <c r="W730" s="27"/>
      <c r="X730" s="44"/>
      <c r="Y730" s="27"/>
      <c r="Z730" s="44"/>
      <c r="AA730" s="27"/>
      <c r="AB730" s="44"/>
      <c r="AD730" s="44"/>
      <c r="AE730" s="6"/>
      <c r="AF730" s="44"/>
      <c r="AH730" s="44"/>
      <c r="AI730" s="44"/>
      <c r="AJ730" s="44"/>
    </row>
    <row r="731" spans="4:36">
      <c r="D731" s="44"/>
      <c r="E731" s="44"/>
      <c r="F731" s="27"/>
      <c r="G731" s="44"/>
      <c r="H731" s="44"/>
      <c r="I731" s="44"/>
      <c r="J731" s="27"/>
      <c r="K731" s="44"/>
      <c r="L731" s="44"/>
      <c r="M731" s="27"/>
      <c r="N731" s="44"/>
      <c r="O731" s="44"/>
      <c r="P731" s="27"/>
      <c r="Q731" s="44"/>
      <c r="R731" s="44"/>
      <c r="S731" s="27"/>
      <c r="T731" s="44"/>
      <c r="U731" s="27"/>
      <c r="V731" s="44"/>
      <c r="W731" s="27"/>
      <c r="X731" s="44"/>
      <c r="Y731" s="27"/>
      <c r="Z731" s="44"/>
      <c r="AA731" s="27"/>
      <c r="AB731" s="44"/>
      <c r="AD731" s="44"/>
      <c r="AE731" s="6"/>
      <c r="AF731" s="44"/>
      <c r="AH731" s="44"/>
      <c r="AI731" s="44"/>
      <c r="AJ731" s="44"/>
    </row>
    <row r="732" spans="4:36">
      <c r="D732" s="44"/>
      <c r="E732" s="44"/>
      <c r="F732" s="27"/>
      <c r="G732" s="44"/>
      <c r="H732" s="44"/>
      <c r="I732" s="44"/>
      <c r="J732" s="27"/>
      <c r="K732" s="44"/>
      <c r="L732" s="44"/>
      <c r="M732" s="27"/>
      <c r="N732" s="44"/>
      <c r="O732" s="44"/>
      <c r="P732" s="27"/>
      <c r="Q732" s="44"/>
      <c r="R732" s="44"/>
      <c r="S732" s="27"/>
      <c r="T732" s="44"/>
      <c r="U732" s="27"/>
      <c r="V732" s="44"/>
      <c r="W732" s="27"/>
      <c r="X732" s="44"/>
      <c r="Y732" s="27"/>
      <c r="Z732" s="44"/>
      <c r="AA732" s="27"/>
      <c r="AB732" s="44"/>
      <c r="AD732" s="44"/>
      <c r="AE732" s="6"/>
      <c r="AF732" s="44"/>
      <c r="AH732" s="44"/>
      <c r="AI732" s="44"/>
      <c r="AJ732" s="44"/>
    </row>
    <row r="733" spans="4:36">
      <c r="D733" s="44"/>
      <c r="E733" s="44"/>
      <c r="F733" s="27"/>
      <c r="G733" s="44"/>
      <c r="H733" s="44"/>
      <c r="I733" s="44"/>
      <c r="J733" s="27"/>
      <c r="K733" s="44"/>
      <c r="L733" s="44"/>
      <c r="M733" s="27"/>
      <c r="N733" s="44"/>
      <c r="O733" s="44"/>
      <c r="P733" s="27"/>
      <c r="Q733" s="44"/>
      <c r="R733" s="44"/>
      <c r="S733" s="27"/>
      <c r="T733" s="44"/>
      <c r="U733" s="27"/>
      <c r="V733" s="44"/>
      <c r="W733" s="27"/>
      <c r="X733" s="44"/>
      <c r="Y733" s="27"/>
      <c r="Z733" s="44"/>
      <c r="AA733" s="27"/>
      <c r="AB733" s="44"/>
      <c r="AD733" s="44"/>
      <c r="AE733" s="6"/>
      <c r="AF733" s="44"/>
      <c r="AH733" s="44"/>
      <c r="AI733" s="44"/>
      <c r="AJ733" s="44"/>
    </row>
    <row r="734" spans="4:36">
      <c r="D734" s="44"/>
      <c r="E734" s="44"/>
      <c r="F734" s="27"/>
      <c r="G734" s="44"/>
      <c r="H734" s="44"/>
      <c r="I734" s="44"/>
      <c r="J734" s="27"/>
      <c r="K734" s="44"/>
      <c r="L734" s="44"/>
      <c r="M734" s="27"/>
      <c r="N734" s="44"/>
      <c r="O734" s="44"/>
      <c r="P734" s="27"/>
      <c r="Q734" s="44"/>
      <c r="R734" s="44"/>
      <c r="S734" s="27"/>
      <c r="T734" s="44"/>
      <c r="U734" s="27"/>
      <c r="V734" s="44"/>
      <c r="W734" s="27"/>
      <c r="X734" s="44"/>
      <c r="Y734" s="27"/>
      <c r="Z734" s="44"/>
      <c r="AA734" s="27"/>
      <c r="AB734" s="44"/>
      <c r="AD734" s="44"/>
      <c r="AE734" s="6"/>
      <c r="AF734" s="44"/>
      <c r="AH734" s="44"/>
      <c r="AI734" s="44"/>
      <c r="AJ734" s="44"/>
    </row>
    <row r="735" spans="4:36">
      <c r="D735" s="44"/>
      <c r="E735" s="44"/>
      <c r="F735" s="27"/>
      <c r="G735" s="44"/>
      <c r="H735" s="44"/>
      <c r="I735" s="44"/>
      <c r="J735" s="27"/>
      <c r="K735" s="44"/>
      <c r="L735" s="44"/>
      <c r="M735" s="27"/>
      <c r="N735" s="44"/>
      <c r="O735" s="44"/>
      <c r="P735" s="27"/>
      <c r="Q735" s="44"/>
      <c r="R735" s="44"/>
      <c r="S735" s="27"/>
      <c r="T735" s="44"/>
      <c r="U735" s="27"/>
      <c r="V735" s="44"/>
      <c r="W735" s="27"/>
      <c r="X735" s="44"/>
      <c r="Y735" s="27"/>
      <c r="Z735" s="44"/>
      <c r="AA735" s="27"/>
      <c r="AB735" s="44"/>
      <c r="AD735" s="44"/>
      <c r="AE735" s="6"/>
      <c r="AF735" s="44"/>
      <c r="AH735" s="44"/>
      <c r="AI735" s="44"/>
      <c r="AJ735" s="44"/>
    </row>
    <row r="736" spans="4:36">
      <c r="D736" s="44"/>
      <c r="E736" s="44"/>
      <c r="F736" s="27"/>
      <c r="G736" s="44"/>
      <c r="H736" s="44"/>
      <c r="I736" s="44"/>
      <c r="J736" s="27"/>
      <c r="K736" s="44"/>
      <c r="L736" s="44"/>
      <c r="M736" s="27"/>
      <c r="N736" s="44"/>
      <c r="O736" s="44"/>
      <c r="P736" s="27"/>
      <c r="Q736" s="44"/>
      <c r="R736" s="44"/>
      <c r="S736" s="27"/>
      <c r="T736" s="44"/>
      <c r="U736" s="27"/>
      <c r="V736" s="44"/>
      <c r="W736" s="27"/>
      <c r="X736" s="44"/>
      <c r="Y736" s="27"/>
      <c r="Z736" s="44"/>
      <c r="AA736" s="27"/>
      <c r="AB736" s="44"/>
      <c r="AD736" s="44"/>
      <c r="AE736" s="6"/>
      <c r="AF736" s="44"/>
      <c r="AH736" s="44"/>
      <c r="AI736" s="44"/>
      <c r="AJ736" s="44"/>
    </row>
    <row r="737" spans="4:36">
      <c r="D737" s="44"/>
      <c r="E737" s="44"/>
      <c r="F737" s="27"/>
      <c r="G737" s="44"/>
      <c r="H737" s="44"/>
      <c r="I737" s="44"/>
      <c r="J737" s="27"/>
      <c r="K737" s="44"/>
      <c r="L737" s="44"/>
      <c r="M737" s="27"/>
      <c r="N737" s="44"/>
      <c r="O737" s="44"/>
      <c r="P737" s="27"/>
      <c r="Q737" s="44"/>
      <c r="R737" s="44"/>
      <c r="S737" s="27"/>
      <c r="T737" s="44"/>
      <c r="U737" s="27"/>
      <c r="V737" s="44"/>
      <c r="W737" s="27"/>
      <c r="X737" s="44"/>
      <c r="Y737" s="27"/>
      <c r="Z737" s="44"/>
      <c r="AA737" s="27"/>
      <c r="AB737" s="44"/>
      <c r="AD737" s="44"/>
      <c r="AE737" s="6"/>
      <c r="AF737" s="44"/>
      <c r="AH737" s="44"/>
      <c r="AI737" s="44"/>
      <c r="AJ737" s="44"/>
    </row>
    <row r="738" spans="4:36">
      <c r="D738" s="44"/>
      <c r="E738" s="44"/>
      <c r="F738" s="27"/>
      <c r="G738" s="44"/>
      <c r="H738" s="44"/>
      <c r="I738" s="44"/>
      <c r="J738" s="27"/>
      <c r="K738" s="44"/>
      <c r="L738" s="44"/>
      <c r="M738" s="27"/>
      <c r="N738" s="44"/>
      <c r="O738" s="44"/>
      <c r="P738" s="27"/>
      <c r="Q738" s="44"/>
      <c r="R738" s="44"/>
      <c r="S738" s="27"/>
      <c r="T738" s="44"/>
      <c r="U738" s="27"/>
      <c r="V738" s="44"/>
      <c r="W738" s="27"/>
      <c r="X738" s="44"/>
      <c r="Y738" s="27"/>
      <c r="Z738" s="44"/>
      <c r="AA738" s="27"/>
      <c r="AB738" s="44"/>
      <c r="AD738" s="44"/>
      <c r="AE738" s="6"/>
      <c r="AF738" s="44"/>
      <c r="AH738" s="44"/>
      <c r="AI738" s="44"/>
      <c r="AJ738" s="44"/>
    </row>
    <row r="739" spans="4:36">
      <c r="D739" s="44"/>
      <c r="E739" s="44"/>
      <c r="F739" s="27"/>
      <c r="G739" s="44"/>
      <c r="H739" s="44"/>
      <c r="I739" s="44"/>
      <c r="J739" s="27"/>
      <c r="K739" s="44"/>
      <c r="L739" s="44"/>
      <c r="M739" s="27"/>
      <c r="N739" s="44"/>
      <c r="O739" s="44"/>
      <c r="P739" s="27"/>
      <c r="Q739" s="44"/>
      <c r="R739" s="44"/>
      <c r="S739" s="27"/>
      <c r="T739" s="44"/>
      <c r="U739" s="27"/>
      <c r="V739" s="44"/>
      <c r="W739" s="27"/>
      <c r="X739" s="44"/>
      <c r="Y739" s="27"/>
      <c r="Z739" s="44"/>
      <c r="AA739" s="27"/>
      <c r="AB739" s="44"/>
      <c r="AD739" s="44"/>
      <c r="AE739" s="6"/>
      <c r="AF739" s="44"/>
      <c r="AH739" s="44"/>
      <c r="AI739" s="44"/>
      <c r="AJ739" s="44"/>
    </row>
    <row r="740" spans="4:36">
      <c r="D740" s="44"/>
      <c r="E740" s="44"/>
      <c r="F740" s="27"/>
      <c r="G740" s="44"/>
      <c r="H740" s="44"/>
      <c r="I740" s="44"/>
      <c r="J740" s="27"/>
      <c r="K740" s="44"/>
      <c r="L740" s="44"/>
      <c r="M740" s="27"/>
      <c r="N740" s="44"/>
      <c r="O740" s="44"/>
      <c r="P740" s="27"/>
      <c r="Q740" s="44"/>
      <c r="R740" s="44"/>
      <c r="S740" s="27"/>
      <c r="T740" s="44"/>
      <c r="U740" s="27"/>
      <c r="V740" s="44"/>
      <c r="W740" s="27"/>
      <c r="X740" s="44"/>
      <c r="Y740" s="27"/>
      <c r="Z740" s="44"/>
      <c r="AA740" s="27"/>
      <c r="AB740" s="44"/>
      <c r="AD740" s="44"/>
      <c r="AE740" s="6"/>
      <c r="AF740" s="44"/>
      <c r="AH740" s="44"/>
      <c r="AI740" s="44"/>
      <c r="AJ740" s="44"/>
    </row>
    <row r="741" spans="4:36">
      <c r="D741" s="44"/>
      <c r="E741" s="44"/>
      <c r="F741" s="27"/>
      <c r="G741" s="44"/>
      <c r="H741" s="44"/>
      <c r="I741" s="44"/>
      <c r="J741" s="27"/>
      <c r="K741" s="44"/>
      <c r="L741" s="44"/>
      <c r="M741" s="27"/>
      <c r="N741" s="44"/>
      <c r="O741" s="44"/>
      <c r="P741" s="27"/>
      <c r="Q741" s="44"/>
      <c r="R741" s="44"/>
      <c r="S741" s="27"/>
      <c r="T741" s="44"/>
      <c r="U741" s="27"/>
      <c r="V741" s="44"/>
      <c r="W741" s="27"/>
      <c r="X741" s="44"/>
      <c r="Y741" s="27"/>
      <c r="Z741" s="44"/>
      <c r="AA741" s="27"/>
      <c r="AB741" s="44"/>
      <c r="AD741" s="44"/>
      <c r="AE741" s="6"/>
      <c r="AF741" s="44"/>
      <c r="AH741" s="44"/>
      <c r="AI741" s="44"/>
      <c r="AJ741" s="44"/>
    </row>
    <row r="742" spans="4:36">
      <c r="D742" s="44"/>
      <c r="E742" s="44"/>
      <c r="F742" s="27"/>
      <c r="G742" s="44"/>
      <c r="H742" s="44"/>
      <c r="I742" s="44"/>
      <c r="J742" s="27"/>
      <c r="K742" s="44"/>
      <c r="L742" s="44"/>
      <c r="M742" s="27"/>
      <c r="N742" s="44"/>
      <c r="O742" s="44"/>
      <c r="P742" s="27"/>
      <c r="Q742" s="44"/>
      <c r="R742" s="44"/>
      <c r="S742" s="27"/>
      <c r="T742" s="44"/>
      <c r="U742" s="27"/>
      <c r="V742" s="44"/>
      <c r="W742" s="27"/>
      <c r="X742" s="44"/>
      <c r="Y742" s="27"/>
      <c r="Z742" s="44"/>
      <c r="AA742" s="27"/>
      <c r="AB742" s="44"/>
      <c r="AD742" s="44"/>
      <c r="AE742" s="6"/>
      <c r="AF742" s="44"/>
      <c r="AH742" s="44"/>
      <c r="AI742" s="44"/>
      <c r="AJ742" s="44"/>
    </row>
    <row r="743" spans="4:36">
      <c r="D743" s="44"/>
      <c r="E743" s="44"/>
      <c r="F743" s="27"/>
      <c r="G743" s="44"/>
      <c r="H743" s="44"/>
      <c r="I743" s="44"/>
      <c r="J743" s="27"/>
      <c r="K743" s="44"/>
      <c r="L743" s="44"/>
      <c r="M743" s="27"/>
      <c r="N743" s="44"/>
      <c r="O743" s="44"/>
      <c r="P743" s="27"/>
      <c r="Q743" s="44"/>
      <c r="R743" s="44"/>
      <c r="S743" s="27"/>
      <c r="T743" s="44"/>
      <c r="U743" s="27"/>
      <c r="V743" s="44"/>
      <c r="W743" s="27"/>
      <c r="X743" s="44"/>
      <c r="Y743" s="27"/>
      <c r="Z743" s="44"/>
      <c r="AA743" s="27"/>
      <c r="AB743" s="44"/>
      <c r="AD743" s="44"/>
      <c r="AE743" s="6"/>
      <c r="AF743" s="44"/>
      <c r="AH743" s="44"/>
      <c r="AI743" s="44"/>
      <c r="AJ743" s="44"/>
    </row>
    <row r="744" spans="4:36">
      <c r="D744" s="44"/>
      <c r="E744" s="44"/>
      <c r="F744" s="27"/>
      <c r="G744" s="44"/>
      <c r="H744" s="44"/>
      <c r="I744" s="44"/>
      <c r="J744" s="27"/>
      <c r="K744" s="44"/>
      <c r="L744" s="44"/>
      <c r="M744" s="27"/>
      <c r="N744" s="44"/>
      <c r="O744" s="44"/>
      <c r="P744" s="27"/>
      <c r="Q744" s="44"/>
      <c r="R744" s="44"/>
      <c r="S744" s="27"/>
      <c r="T744" s="44"/>
      <c r="U744" s="27"/>
      <c r="V744" s="44"/>
      <c r="W744" s="27"/>
      <c r="X744" s="44"/>
      <c r="Y744" s="27"/>
      <c r="Z744" s="44"/>
      <c r="AA744" s="27"/>
      <c r="AB744" s="44"/>
      <c r="AD744" s="44"/>
      <c r="AE744" s="6"/>
      <c r="AF744" s="44"/>
      <c r="AH744" s="44"/>
      <c r="AI744" s="44"/>
      <c r="AJ744" s="44"/>
    </row>
    <row r="745" spans="4:36">
      <c r="D745" s="44"/>
      <c r="E745" s="44"/>
      <c r="F745" s="27"/>
      <c r="G745" s="44"/>
      <c r="H745" s="44"/>
      <c r="I745" s="44"/>
      <c r="J745" s="27"/>
      <c r="K745" s="44"/>
      <c r="L745" s="44"/>
      <c r="M745" s="27"/>
      <c r="N745" s="44"/>
      <c r="O745" s="44"/>
      <c r="P745" s="27"/>
      <c r="Q745" s="44"/>
      <c r="R745" s="44"/>
      <c r="S745" s="27"/>
      <c r="T745" s="44"/>
      <c r="U745" s="27"/>
      <c r="V745" s="44"/>
      <c r="W745" s="27"/>
      <c r="X745" s="44"/>
      <c r="Y745" s="27"/>
      <c r="Z745" s="44"/>
      <c r="AA745" s="27"/>
      <c r="AB745" s="44"/>
      <c r="AD745" s="44"/>
      <c r="AE745" s="6"/>
      <c r="AF745" s="44"/>
      <c r="AH745" s="44"/>
      <c r="AI745" s="44"/>
      <c r="AJ745" s="44"/>
    </row>
    <row r="746" spans="4:36">
      <c r="D746" s="44"/>
      <c r="E746" s="44"/>
      <c r="F746" s="27"/>
      <c r="G746" s="44"/>
      <c r="H746" s="44"/>
      <c r="I746" s="44"/>
      <c r="J746" s="27"/>
      <c r="K746" s="44"/>
      <c r="L746" s="44"/>
      <c r="M746" s="27"/>
      <c r="N746" s="44"/>
      <c r="O746" s="44"/>
      <c r="P746" s="27"/>
      <c r="Q746" s="44"/>
      <c r="R746" s="44"/>
      <c r="S746" s="27"/>
      <c r="T746" s="44"/>
      <c r="U746" s="27"/>
      <c r="V746" s="44"/>
      <c r="W746" s="27"/>
      <c r="X746" s="44"/>
      <c r="Y746" s="27"/>
      <c r="Z746" s="44"/>
      <c r="AA746" s="27"/>
      <c r="AB746" s="44"/>
      <c r="AD746" s="44"/>
      <c r="AE746" s="6"/>
      <c r="AF746" s="44"/>
      <c r="AH746" s="44"/>
      <c r="AI746" s="44"/>
      <c r="AJ746" s="44"/>
    </row>
    <row r="747" spans="4:36">
      <c r="D747" s="44"/>
      <c r="E747" s="44"/>
      <c r="F747" s="27"/>
      <c r="G747" s="44"/>
      <c r="H747" s="44"/>
      <c r="I747" s="44"/>
      <c r="J747" s="27"/>
      <c r="K747" s="44"/>
      <c r="L747" s="44"/>
      <c r="M747" s="27"/>
      <c r="N747" s="44"/>
      <c r="O747" s="44"/>
      <c r="P747" s="27"/>
      <c r="Q747" s="44"/>
      <c r="R747" s="44"/>
      <c r="S747" s="27"/>
      <c r="T747" s="44"/>
      <c r="U747" s="27"/>
      <c r="V747" s="44"/>
      <c r="W747" s="27"/>
      <c r="X747" s="44"/>
      <c r="Y747" s="27"/>
      <c r="Z747" s="44"/>
      <c r="AA747" s="27"/>
      <c r="AB747" s="44"/>
      <c r="AD747" s="44"/>
      <c r="AE747" s="6"/>
      <c r="AF747" s="44"/>
      <c r="AH747" s="44"/>
      <c r="AI747" s="44"/>
      <c r="AJ747" s="44"/>
    </row>
    <row r="748" spans="4:36">
      <c r="D748" s="44"/>
      <c r="E748" s="44"/>
      <c r="F748" s="27"/>
      <c r="G748" s="44"/>
      <c r="H748" s="44"/>
      <c r="I748" s="44"/>
      <c r="J748" s="27"/>
      <c r="K748" s="44"/>
      <c r="L748" s="44"/>
      <c r="M748" s="27"/>
      <c r="N748" s="44"/>
      <c r="O748" s="44"/>
      <c r="P748" s="27"/>
      <c r="Q748" s="44"/>
      <c r="R748" s="44"/>
      <c r="S748" s="27"/>
      <c r="T748" s="44"/>
      <c r="U748" s="27"/>
      <c r="V748" s="44"/>
      <c r="W748" s="27"/>
      <c r="X748" s="44"/>
      <c r="Y748" s="27"/>
      <c r="Z748" s="44"/>
      <c r="AA748" s="27"/>
      <c r="AB748" s="44"/>
      <c r="AD748" s="44"/>
      <c r="AE748" s="6"/>
      <c r="AF748" s="44"/>
      <c r="AH748" s="44"/>
      <c r="AI748" s="44"/>
      <c r="AJ748" s="44"/>
    </row>
    <row r="749" spans="4:36">
      <c r="D749" s="44"/>
      <c r="E749" s="44"/>
      <c r="F749" s="27"/>
      <c r="G749" s="44"/>
      <c r="H749" s="44"/>
      <c r="I749" s="44"/>
      <c r="J749" s="27"/>
      <c r="K749" s="44"/>
      <c r="L749" s="44"/>
      <c r="M749" s="27"/>
      <c r="N749" s="44"/>
      <c r="O749" s="44"/>
      <c r="P749" s="27"/>
      <c r="Q749" s="44"/>
      <c r="R749" s="44"/>
      <c r="S749" s="27"/>
      <c r="T749" s="44"/>
      <c r="U749" s="27"/>
      <c r="V749" s="44"/>
      <c r="W749" s="27"/>
      <c r="X749" s="44"/>
      <c r="Y749" s="27"/>
      <c r="Z749" s="44"/>
      <c r="AA749" s="27"/>
      <c r="AB749" s="44"/>
      <c r="AD749" s="44"/>
      <c r="AE749" s="6"/>
      <c r="AF749" s="44"/>
      <c r="AH749" s="44"/>
      <c r="AI749" s="44"/>
      <c r="AJ749" s="44"/>
    </row>
    <row r="750" spans="4:36">
      <c r="D750" s="44"/>
      <c r="E750" s="44"/>
      <c r="F750" s="27"/>
      <c r="G750" s="44"/>
      <c r="H750" s="44"/>
      <c r="I750" s="44"/>
      <c r="J750" s="27"/>
      <c r="K750" s="44"/>
      <c r="L750" s="44"/>
      <c r="M750" s="27"/>
      <c r="N750" s="44"/>
      <c r="O750" s="44"/>
      <c r="P750" s="27"/>
      <c r="Q750" s="44"/>
      <c r="R750" s="44"/>
      <c r="S750" s="27"/>
      <c r="T750" s="44"/>
      <c r="U750" s="27"/>
      <c r="V750" s="44"/>
      <c r="W750" s="27"/>
      <c r="X750" s="44"/>
      <c r="Y750" s="27"/>
      <c r="Z750" s="44"/>
      <c r="AA750" s="27"/>
      <c r="AB750" s="44"/>
      <c r="AD750" s="44"/>
      <c r="AE750" s="6"/>
      <c r="AF750" s="44"/>
      <c r="AH750" s="44"/>
      <c r="AI750" s="44"/>
      <c r="AJ750" s="44"/>
    </row>
    <row r="751" spans="4:36">
      <c r="D751" s="44"/>
      <c r="E751" s="44"/>
      <c r="F751" s="27"/>
      <c r="G751" s="44"/>
      <c r="H751" s="44"/>
      <c r="I751" s="44"/>
      <c r="J751" s="27"/>
      <c r="K751" s="44"/>
      <c r="L751" s="44"/>
      <c r="M751" s="27"/>
      <c r="N751" s="44"/>
      <c r="O751" s="44"/>
      <c r="P751" s="27"/>
      <c r="Q751" s="44"/>
      <c r="R751" s="44"/>
      <c r="S751" s="27"/>
      <c r="T751" s="44"/>
      <c r="U751" s="27"/>
      <c r="V751" s="44"/>
      <c r="W751" s="27"/>
      <c r="X751" s="44"/>
      <c r="Y751" s="27"/>
      <c r="Z751" s="44"/>
      <c r="AA751" s="27"/>
      <c r="AB751" s="44"/>
      <c r="AD751" s="44"/>
      <c r="AE751" s="6"/>
      <c r="AF751" s="44"/>
      <c r="AH751" s="44"/>
      <c r="AI751" s="44"/>
      <c r="AJ751" s="44"/>
    </row>
    <row r="752" spans="4:36">
      <c r="D752" s="44"/>
      <c r="E752" s="44"/>
      <c r="F752" s="27"/>
      <c r="G752" s="44"/>
      <c r="H752" s="44"/>
      <c r="I752" s="44"/>
      <c r="J752" s="27"/>
      <c r="K752" s="44"/>
      <c r="L752" s="44"/>
      <c r="M752" s="27"/>
      <c r="N752" s="44"/>
      <c r="O752" s="44"/>
      <c r="P752" s="27"/>
      <c r="Q752" s="44"/>
      <c r="R752" s="44"/>
      <c r="S752" s="27"/>
      <c r="T752" s="44"/>
      <c r="U752" s="27"/>
      <c r="V752" s="44"/>
      <c r="W752" s="27"/>
      <c r="X752" s="44"/>
      <c r="Y752" s="27"/>
      <c r="Z752" s="44"/>
      <c r="AA752" s="27"/>
      <c r="AB752" s="44"/>
      <c r="AD752" s="44"/>
      <c r="AE752" s="6"/>
      <c r="AF752" s="44"/>
      <c r="AH752" s="44"/>
      <c r="AI752" s="44"/>
      <c r="AJ752" s="44"/>
    </row>
    <row r="753" spans="4:36">
      <c r="D753" s="44"/>
      <c r="E753" s="44"/>
      <c r="F753" s="27"/>
      <c r="G753" s="44"/>
      <c r="H753" s="44"/>
      <c r="I753" s="44"/>
      <c r="J753" s="27"/>
      <c r="K753" s="44"/>
      <c r="L753" s="44"/>
      <c r="M753" s="27"/>
      <c r="N753" s="44"/>
      <c r="O753" s="44"/>
      <c r="P753" s="27"/>
      <c r="Q753" s="44"/>
      <c r="R753" s="44"/>
      <c r="S753" s="27"/>
      <c r="T753" s="44"/>
      <c r="U753" s="27"/>
      <c r="V753" s="44"/>
      <c r="W753" s="27"/>
      <c r="X753" s="44"/>
      <c r="Y753" s="27"/>
      <c r="Z753" s="44"/>
      <c r="AA753" s="27"/>
      <c r="AB753" s="44"/>
      <c r="AD753" s="44"/>
      <c r="AE753" s="6"/>
      <c r="AF753" s="44"/>
      <c r="AH753" s="44"/>
      <c r="AI753" s="44"/>
      <c r="AJ753" s="44"/>
    </row>
    <row r="754" spans="4:36">
      <c r="D754" s="44"/>
      <c r="E754" s="44"/>
      <c r="F754" s="27"/>
      <c r="G754" s="44"/>
      <c r="H754" s="44"/>
      <c r="I754" s="44"/>
      <c r="J754" s="27"/>
      <c r="K754" s="44"/>
      <c r="L754" s="44"/>
      <c r="M754" s="27"/>
      <c r="N754" s="44"/>
      <c r="O754" s="44"/>
      <c r="P754" s="27"/>
      <c r="Q754" s="44"/>
      <c r="R754" s="44"/>
      <c r="S754" s="27"/>
      <c r="T754" s="44"/>
      <c r="U754" s="27"/>
      <c r="V754" s="44"/>
      <c r="W754" s="27"/>
      <c r="X754" s="44"/>
      <c r="Y754" s="27"/>
      <c r="Z754" s="44"/>
      <c r="AA754" s="27"/>
      <c r="AB754" s="44"/>
      <c r="AD754" s="44"/>
      <c r="AE754" s="6"/>
      <c r="AF754" s="44"/>
      <c r="AH754" s="44"/>
      <c r="AI754" s="44"/>
      <c r="AJ754" s="44"/>
    </row>
    <row r="755" spans="4:36">
      <c r="D755" s="44"/>
      <c r="E755" s="44"/>
      <c r="F755" s="27"/>
      <c r="G755" s="44"/>
      <c r="H755" s="44"/>
      <c r="I755" s="44"/>
      <c r="J755" s="27"/>
      <c r="K755" s="44"/>
      <c r="L755" s="44"/>
      <c r="M755" s="27"/>
      <c r="N755" s="44"/>
      <c r="O755" s="44"/>
      <c r="P755" s="27"/>
      <c r="Q755" s="44"/>
      <c r="R755" s="44"/>
      <c r="S755" s="27"/>
      <c r="T755" s="44"/>
      <c r="U755" s="27"/>
      <c r="V755" s="44"/>
      <c r="W755" s="27"/>
      <c r="X755" s="44"/>
      <c r="Y755" s="27"/>
      <c r="Z755" s="44"/>
      <c r="AA755" s="27"/>
      <c r="AB755" s="44"/>
      <c r="AD755" s="44"/>
      <c r="AE755" s="6"/>
      <c r="AF755" s="44"/>
      <c r="AH755" s="44"/>
      <c r="AI755" s="44"/>
      <c r="AJ755" s="44"/>
    </row>
    <row r="756" spans="4:36">
      <c r="D756" s="44"/>
      <c r="E756" s="44"/>
      <c r="F756" s="27"/>
      <c r="G756" s="44"/>
      <c r="H756" s="44"/>
      <c r="I756" s="44"/>
      <c r="J756" s="27"/>
      <c r="K756" s="44"/>
      <c r="L756" s="44"/>
      <c r="M756" s="27"/>
      <c r="N756" s="44"/>
      <c r="O756" s="44"/>
      <c r="P756" s="27"/>
      <c r="Q756" s="44"/>
      <c r="R756" s="44"/>
      <c r="S756" s="27"/>
      <c r="T756" s="44"/>
      <c r="U756" s="27"/>
      <c r="V756" s="44"/>
      <c r="W756" s="27"/>
      <c r="X756" s="44"/>
      <c r="Y756" s="27"/>
      <c r="Z756" s="44"/>
      <c r="AA756" s="27"/>
      <c r="AB756" s="44"/>
      <c r="AD756" s="44"/>
      <c r="AE756" s="6"/>
      <c r="AF756" s="44"/>
      <c r="AH756" s="44"/>
      <c r="AI756" s="44"/>
      <c r="AJ756" s="44"/>
    </row>
    <row r="757" spans="4:36">
      <c r="D757" s="44"/>
      <c r="E757" s="44"/>
      <c r="F757" s="27"/>
      <c r="G757" s="44"/>
      <c r="H757" s="44"/>
      <c r="I757" s="44"/>
      <c r="J757" s="27"/>
      <c r="K757" s="44"/>
      <c r="L757" s="44"/>
      <c r="M757" s="27"/>
      <c r="N757" s="44"/>
      <c r="O757" s="44"/>
      <c r="P757" s="27"/>
      <c r="Q757" s="44"/>
      <c r="R757" s="44"/>
      <c r="S757" s="27"/>
      <c r="T757" s="44"/>
      <c r="U757" s="27"/>
      <c r="V757" s="44"/>
      <c r="W757" s="27"/>
      <c r="X757" s="44"/>
      <c r="Y757" s="27"/>
      <c r="Z757" s="44"/>
      <c r="AA757" s="27"/>
      <c r="AB757" s="44"/>
      <c r="AD757" s="44"/>
      <c r="AE757" s="6"/>
      <c r="AF757" s="44"/>
      <c r="AH757" s="44"/>
      <c r="AI757" s="44"/>
      <c r="AJ757" s="44"/>
    </row>
    <row r="758" spans="4:36">
      <c r="D758" s="44"/>
      <c r="E758" s="44"/>
      <c r="F758" s="27"/>
      <c r="G758" s="44"/>
      <c r="H758" s="44"/>
      <c r="I758" s="44"/>
      <c r="J758" s="27"/>
      <c r="K758" s="44"/>
      <c r="L758" s="44"/>
      <c r="M758" s="27"/>
      <c r="N758" s="44"/>
      <c r="O758" s="44"/>
      <c r="P758" s="27"/>
      <c r="Q758" s="44"/>
      <c r="R758" s="44"/>
      <c r="S758" s="27"/>
      <c r="T758" s="44"/>
      <c r="U758" s="27"/>
      <c r="V758" s="44"/>
      <c r="W758" s="27"/>
      <c r="X758" s="44"/>
      <c r="Y758" s="27"/>
      <c r="Z758" s="44"/>
      <c r="AA758" s="27"/>
      <c r="AB758" s="44"/>
      <c r="AD758" s="44"/>
      <c r="AE758" s="6"/>
      <c r="AF758" s="44"/>
      <c r="AH758" s="44"/>
      <c r="AI758" s="44"/>
      <c r="AJ758" s="44"/>
    </row>
    <row r="759" spans="4:36">
      <c r="D759" s="44"/>
      <c r="E759" s="44"/>
      <c r="F759" s="27"/>
      <c r="G759" s="44"/>
      <c r="H759" s="44"/>
      <c r="I759" s="44"/>
      <c r="J759" s="27"/>
      <c r="K759" s="44"/>
      <c r="L759" s="44"/>
      <c r="M759" s="27"/>
      <c r="N759" s="44"/>
      <c r="O759" s="44"/>
      <c r="P759" s="27"/>
      <c r="Q759" s="44"/>
      <c r="R759" s="44"/>
      <c r="S759" s="27"/>
      <c r="T759" s="44"/>
      <c r="U759" s="27"/>
      <c r="V759" s="44"/>
      <c r="W759" s="27"/>
      <c r="X759" s="44"/>
      <c r="Y759" s="27"/>
      <c r="Z759" s="44"/>
      <c r="AA759" s="27"/>
      <c r="AB759" s="44"/>
      <c r="AD759" s="44"/>
      <c r="AE759" s="6"/>
      <c r="AF759" s="44"/>
      <c r="AH759" s="44"/>
      <c r="AI759" s="44"/>
      <c r="AJ759" s="44"/>
    </row>
    <row r="760" spans="4:36">
      <c r="D760" s="44"/>
      <c r="E760" s="44"/>
      <c r="F760" s="27"/>
      <c r="G760" s="44"/>
      <c r="H760" s="44"/>
      <c r="I760" s="44"/>
      <c r="J760" s="27"/>
      <c r="K760" s="44"/>
      <c r="L760" s="44"/>
      <c r="M760" s="27"/>
      <c r="N760" s="44"/>
      <c r="O760" s="44"/>
      <c r="P760" s="27"/>
      <c r="Q760" s="44"/>
      <c r="R760" s="44"/>
      <c r="S760" s="27"/>
      <c r="T760" s="44"/>
      <c r="U760" s="27"/>
      <c r="V760" s="44"/>
      <c r="W760" s="27"/>
      <c r="X760" s="44"/>
      <c r="Y760" s="27"/>
      <c r="Z760" s="44"/>
      <c r="AA760" s="27"/>
      <c r="AB760" s="44"/>
      <c r="AD760" s="44"/>
      <c r="AE760" s="6"/>
      <c r="AF760" s="44"/>
      <c r="AH760" s="44"/>
      <c r="AI760" s="44"/>
      <c r="AJ760" s="44"/>
    </row>
    <row r="761" spans="4:36">
      <c r="D761" s="44"/>
      <c r="E761" s="44"/>
      <c r="F761" s="27"/>
      <c r="G761" s="44"/>
      <c r="H761" s="44"/>
      <c r="I761" s="44"/>
      <c r="J761" s="27"/>
      <c r="K761" s="44"/>
      <c r="L761" s="44"/>
      <c r="M761" s="27"/>
      <c r="N761" s="44"/>
      <c r="O761" s="44"/>
      <c r="P761" s="27"/>
      <c r="Q761" s="44"/>
      <c r="R761" s="44"/>
      <c r="S761" s="27"/>
      <c r="T761" s="44"/>
      <c r="U761" s="27"/>
      <c r="V761" s="44"/>
      <c r="W761" s="27"/>
      <c r="X761" s="44"/>
      <c r="Y761" s="27"/>
      <c r="Z761" s="44"/>
      <c r="AA761" s="27"/>
      <c r="AB761" s="44"/>
      <c r="AD761" s="44"/>
      <c r="AE761" s="6"/>
      <c r="AF761" s="44"/>
      <c r="AH761" s="44"/>
      <c r="AI761" s="44"/>
      <c r="AJ761" s="44"/>
    </row>
    <row r="762" spans="4:36">
      <c r="D762" s="44"/>
      <c r="E762" s="44"/>
      <c r="F762" s="27"/>
      <c r="G762" s="44"/>
      <c r="H762" s="44"/>
      <c r="I762" s="44"/>
      <c r="J762" s="27"/>
      <c r="K762" s="44"/>
      <c r="L762" s="44"/>
      <c r="M762" s="27"/>
      <c r="N762" s="44"/>
      <c r="O762" s="44"/>
      <c r="P762" s="27"/>
      <c r="Q762" s="44"/>
      <c r="R762" s="44"/>
      <c r="S762" s="27"/>
      <c r="T762" s="44"/>
      <c r="U762" s="27"/>
      <c r="V762" s="44"/>
      <c r="W762" s="27"/>
      <c r="X762" s="44"/>
      <c r="Y762" s="27"/>
      <c r="Z762" s="44"/>
      <c r="AA762" s="27"/>
      <c r="AB762" s="44"/>
      <c r="AD762" s="44"/>
      <c r="AE762" s="6"/>
      <c r="AF762" s="44"/>
      <c r="AH762" s="44"/>
      <c r="AI762" s="44"/>
      <c r="AJ762" s="44"/>
    </row>
    <row r="763" spans="4:36">
      <c r="D763" s="44"/>
      <c r="E763" s="44"/>
      <c r="F763" s="27"/>
      <c r="G763" s="44"/>
      <c r="H763" s="44"/>
      <c r="I763" s="44"/>
      <c r="J763" s="27"/>
      <c r="K763" s="44"/>
      <c r="L763" s="44"/>
      <c r="M763" s="27"/>
      <c r="N763" s="44"/>
      <c r="O763" s="44"/>
      <c r="P763" s="27"/>
      <c r="Q763" s="44"/>
      <c r="R763" s="44"/>
      <c r="S763" s="27"/>
      <c r="T763" s="44"/>
      <c r="U763" s="27"/>
      <c r="V763" s="44"/>
      <c r="W763" s="27"/>
      <c r="X763" s="44"/>
      <c r="Y763" s="27"/>
      <c r="Z763" s="44"/>
      <c r="AA763" s="27"/>
      <c r="AB763" s="44"/>
      <c r="AD763" s="44"/>
      <c r="AE763" s="6"/>
      <c r="AF763" s="44"/>
      <c r="AH763" s="44"/>
      <c r="AI763" s="44"/>
      <c r="AJ763" s="44"/>
    </row>
    <row r="764" spans="4:36">
      <c r="D764" s="44"/>
      <c r="E764" s="44"/>
      <c r="F764" s="27"/>
      <c r="G764" s="44"/>
      <c r="H764" s="44"/>
      <c r="I764" s="44"/>
      <c r="J764" s="27"/>
      <c r="K764" s="44"/>
      <c r="L764" s="44"/>
      <c r="M764" s="27"/>
      <c r="N764" s="44"/>
      <c r="O764" s="44"/>
      <c r="P764" s="27"/>
      <c r="Q764" s="44"/>
      <c r="R764" s="44"/>
      <c r="S764" s="27"/>
      <c r="T764" s="44"/>
      <c r="U764" s="27"/>
      <c r="V764" s="44"/>
      <c r="W764" s="27"/>
      <c r="X764" s="44"/>
      <c r="Y764" s="27"/>
      <c r="Z764" s="44"/>
      <c r="AA764" s="27"/>
      <c r="AB764" s="44"/>
      <c r="AD764" s="44"/>
      <c r="AE764" s="6"/>
      <c r="AF764" s="44"/>
      <c r="AH764" s="44"/>
      <c r="AI764" s="44"/>
      <c r="AJ764" s="44"/>
    </row>
    <row r="765" spans="4:36">
      <c r="D765" s="44"/>
      <c r="E765" s="44"/>
      <c r="F765" s="27"/>
      <c r="G765" s="44"/>
      <c r="H765" s="44"/>
      <c r="I765" s="44"/>
      <c r="J765" s="27"/>
      <c r="K765" s="44"/>
      <c r="L765" s="44"/>
      <c r="M765" s="27"/>
      <c r="N765" s="44"/>
      <c r="O765" s="44"/>
      <c r="P765" s="27"/>
      <c r="Q765" s="44"/>
      <c r="R765" s="44"/>
      <c r="S765" s="27"/>
      <c r="T765" s="44"/>
      <c r="U765" s="27"/>
      <c r="V765" s="44"/>
      <c r="W765" s="27"/>
      <c r="X765" s="44"/>
      <c r="Y765" s="27"/>
      <c r="Z765" s="44"/>
      <c r="AA765" s="27"/>
      <c r="AB765" s="44"/>
      <c r="AD765" s="44"/>
      <c r="AE765" s="6"/>
      <c r="AF765" s="44"/>
      <c r="AH765" s="44"/>
      <c r="AI765" s="44"/>
      <c r="AJ765" s="44"/>
    </row>
    <row r="766" spans="4:36">
      <c r="D766" s="44"/>
      <c r="E766" s="44"/>
      <c r="F766" s="27"/>
      <c r="G766" s="44"/>
      <c r="H766" s="44"/>
      <c r="I766" s="44"/>
      <c r="J766" s="27"/>
      <c r="K766" s="44"/>
      <c r="L766" s="44"/>
      <c r="M766" s="27"/>
      <c r="N766" s="44"/>
      <c r="O766" s="44"/>
      <c r="P766" s="27"/>
      <c r="Q766" s="44"/>
      <c r="R766" s="44"/>
      <c r="S766" s="27"/>
      <c r="T766" s="44"/>
      <c r="U766" s="27"/>
      <c r="V766" s="44"/>
      <c r="W766" s="27"/>
      <c r="X766" s="44"/>
      <c r="Y766" s="27"/>
      <c r="Z766" s="44"/>
      <c r="AA766" s="27"/>
      <c r="AB766" s="44"/>
      <c r="AD766" s="44"/>
      <c r="AE766" s="6"/>
      <c r="AF766" s="44"/>
      <c r="AH766" s="44"/>
      <c r="AI766" s="44"/>
      <c r="AJ766" s="44"/>
    </row>
    <row r="767" spans="4:36">
      <c r="D767" s="44"/>
      <c r="E767" s="44"/>
      <c r="F767" s="27"/>
      <c r="G767" s="44"/>
      <c r="H767" s="44"/>
      <c r="I767" s="44"/>
      <c r="J767" s="27"/>
      <c r="K767" s="44"/>
      <c r="L767" s="44"/>
      <c r="M767" s="27"/>
      <c r="N767" s="44"/>
      <c r="O767" s="44"/>
      <c r="P767" s="27"/>
      <c r="Q767" s="44"/>
      <c r="R767" s="44"/>
      <c r="S767" s="27"/>
      <c r="T767" s="44"/>
      <c r="U767" s="27"/>
      <c r="V767" s="44"/>
      <c r="W767" s="27"/>
      <c r="X767" s="44"/>
      <c r="Y767" s="27"/>
      <c r="Z767" s="44"/>
      <c r="AA767" s="27"/>
      <c r="AB767" s="44"/>
      <c r="AD767" s="44"/>
      <c r="AE767" s="6"/>
      <c r="AF767" s="44"/>
      <c r="AH767" s="44"/>
      <c r="AI767" s="44"/>
      <c r="AJ767" s="44"/>
    </row>
    <row r="768" spans="4:36">
      <c r="D768" s="44"/>
      <c r="E768" s="44"/>
      <c r="F768" s="27"/>
      <c r="G768" s="44"/>
      <c r="H768" s="44"/>
      <c r="I768" s="44"/>
      <c r="J768" s="27"/>
      <c r="K768" s="44"/>
      <c r="L768" s="44"/>
      <c r="M768" s="27"/>
      <c r="N768" s="44"/>
      <c r="O768" s="44"/>
      <c r="P768" s="27"/>
      <c r="Q768" s="44"/>
      <c r="R768" s="44"/>
      <c r="S768" s="27"/>
      <c r="T768" s="44"/>
      <c r="U768" s="27"/>
      <c r="V768" s="44"/>
      <c r="W768" s="27"/>
      <c r="X768" s="44"/>
      <c r="Y768" s="27"/>
      <c r="Z768" s="44"/>
      <c r="AA768" s="27"/>
      <c r="AB768" s="44"/>
      <c r="AD768" s="44"/>
      <c r="AE768" s="6"/>
      <c r="AF768" s="44"/>
      <c r="AH768" s="44"/>
      <c r="AI768" s="44"/>
      <c r="AJ768" s="44"/>
    </row>
    <row r="769" spans="4:36">
      <c r="D769" s="44"/>
      <c r="E769" s="44"/>
      <c r="F769" s="27"/>
      <c r="G769" s="44"/>
      <c r="H769" s="44"/>
      <c r="I769" s="44"/>
      <c r="J769" s="27"/>
      <c r="K769" s="44"/>
      <c r="L769" s="44"/>
      <c r="M769" s="27"/>
      <c r="N769" s="44"/>
      <c r="O769" s="44"/>
      <c r="P769" s="27"/>
      <c r="Q769" s="44"/>
      <c r="R769" s="44"/>
      <c r="S769" s="27"/>
      <c r="T769" s="44"/>
      <c r="U769" s="27"/>
      <c r="V769" s="44"/>
      <c r="W769" s="27"/>
      <c r="X769" s="44"/>
      <c r="Y769" s="27"/>
      <c r="Z769" s="44"/>
      <c r="AA769" s="27"/>
      <c r="AB769" s="44"/>
      <c r="AD769" s="44"/>
      <c r="AE769" s="6"/>
      <c r="AF769" s="44"/>
      <c r="AH769" s="44"/>
      <c r="AI769" s="44"/>
      <c r="AJ769" s="44"/>
    </row>
    <row r="770" spans="4:36">
      <c r="D770" s="44"/>
      <c r="E770" s="44"/>
      <c r="F770" s="27"/>
      <c r="G770" s="44"/>
      <c r="H770" s="44"/>
      <c r="I770" s="44"/>
      <c r="J770" s="27"/>
      <c r="K770" s="44"/>
      <c r="L770" s="44"/>
      <c r="M770" s="27"/>
      <c r="N770" s="44"/>
      <c r="O770" s="44"/>
      <c r="P770" s="27"/>
      <c r="Q770" s="44"/>
      <c r="R770" s="44"/>
      <c r="S770" s="27"/>
      <c r="T770" s="44"/>
      <c r="U770" s="27"/>
      <c r="V770" s="44"/>
      <c r="W770" s="27"/>
      <c r="X770" s="44"/>
      <c r="Y770" s="27"/>
      <c r="Z770" s="44"/>
      <c r="AA770" s="27"/>
      <c r="AB770" s="44"/>
      <c r="AD770" s="44"/>
      <c r="AE770" s="6"/>
      <c r="AF770" s="44"/>
      <c r="AH770" s="44"/>
      <c r="AI770" s="44"/>
      <c r="AJ770" s="44"/>
    </row>
    <row r="771" spans="4:36">
      <c r="D771" s="44"/>
      <c r="E771" s="44"/>
      <c r="F771" s="27"/>
      <c r="G771" s="44"/>
      <c r="H771" s="44"/>
      <c r="I771" s="44"/>
      <c r="J771" s="27"/>
      <c r="K771" s="44"/>
      <c r="L771" s="44"/>
      <c r="M771" s="27"/>
      <c r="N771" s="44"/>
      <c r="O771" s="44"/>
      <c r="P771" s="27"/>
      <c r="Q771" s="44"/>
      <c r="R771" s="44"/>
      <c r="S771" s="27"/>
      <c r="T771" s="44"/>
      <c r="U771" s="27"/>
      <c r="V771" s="44"/>
      <c r="W771" s="27"/>
      <c r="X771" s="44"/>
      <c r="Y771" s="27"/>
      <c r="Z771" s="44"/>
      <c r="AA771" s="27"/>
      <c r="AB771" s="44"/>
      <c r="AD771" s="44"/>
      <c r="AE771" s="6"/>
      <c r="AF771" s="44"/>
      <c r="AH771" s="44"/>
      <c r="AI771" s="44"/>
      <c r="AJ771" s="44"/>
    </row>
    <row r="772" spans="4:36">
      <c r="D772" s="44"/>
      <c r="E772" s="44"/>
      <c r="F772" s="27"/>
      <c r="G772" s="44"/>
      <c r="H772" s="44"/>
      <c r="I772" s="44"/>
      <c r="J772" s="27"/>
      <c r="K772" s="44"/>
      <c r="L772" s="44"/>
      <c r="M772" s="27"/>
      <c r="N772" s="44"/>
      <c r="O772" s="44"/>
      <c r="P772" s="27"/>
      <c r="Q772" s="44"/>
      <c r="R772" s="44"/>
      <c r="S772" s="27"/>
      <c r="T772" s="44"/>
      <c r="U772" s="27"/>
      <c r="V772" s="44"/>
      <c r="W772" s="27"/>
      <c r="X772" s="44"/>
      <c r="Y772" s="27"/>
      <c r="Z772" s="44"/>
      <c r="AA772" s="27"/>
      <c r="AB772" s="44"/>
      <c r="AD772" s="44"/>
      <c r="AE772" s="6"/>
      <c r="AF772" s="44"/>
      <c r="AH772" s="44"/>
      <c r="AI772" s="44"/>
      <c r="AJ772" s="44"/>
    </row>
    <row r="773" spans="4:36">
      <c r="D773" s="44"/>
      <c r="E773" s="44"/>
      <c r="F773" s="27"/>
      <c r="G773" s="44"/>
      <c r="H773" s="44"/>
      <c r="I773" s="44"/>
      <c r="J773" s="27"/>
      <c r="K773" s="44"/>
      <c r="L773" s="44"/>
      <c r="M773" s="27"/>
      <c r="N773" s="44"/>
      <c r="O773" s="44"/>
      <c r="P773" s="27"/>
      <c r="Q773" s="44"/>
      <c r="R773" s="44"/>
      <c r="S773" s="27"/>
      <c r="T773" s="44"/>
      <c r="U773" s="27"/>
      <c r="V773" s="44"/>
      <c r="W773" s="27"/>
      <c r="X773" s="44"/>
      <c r="Y773" s="27"/>
      <c r="Z773" s="44"/>
      <c r="AA773" s="27"/>
      <c r="AB773" s="44"/>
      <c r="AD773" s="44"/>
      <c r="AE773" s="6"/>
      <c r="AF773" s="44"/>
      <c r="AH773" s="44"/>
      <c r="AI773" s="44"/>
      <c r="AJ773" s="44"/>
    </row>
    <row r="774" spans="4:36">
      <c r="D774" s="44"/>
      <c r="E774" s="44"/>
      <c r="F774" s="27"/>
      <c r="G774" s="44"/>
      <c r="H774" s="44"/>
      <c r="I774" s="44"/>
      <c r="J774" s="27"/>
      <c r="K774" s="44"/>
      <c r="L774" s="44"/>
      <c r="M774" s="27"/>
      <c r="N774" s="44"/>
      <c r="O774" s="44"/>
      <c r="P774" s="27"/>
      <c r="Q774" s="44"/>
      <c r="R774" s="44"/>
      <c r="S774" s="27"/>
      <c r="T774" s="44"/>
      <c r="U774" s="27"/>
      <c r="V774" s="44"/>
      <c r="W774" s="27"/>
      <c r="X774" s="44"/>
      <c r="Y774" s="27"/>
      <c r="Z774" s="44"/>
      <c r="AA774" s="27"/>
      <c r="AB774" s="44"/>
      <c r="AD774" s="44"/>
      <c r="AE774" s="6"/>
      <c r="AF774" s="44"/>
      <c r="AH774" s="44"/>
      <c r="AI774" s="44"/>
      <c r="AJ774" s="44"/>
    </row>
    <row r="775" spans="4:36">
      <c r="D775" s="44"/>
      <c r="E775" s="44"/>
      <c r="F775" s="27"/>
      <c r="G775" s="44"/>
      <c r="H775" s="44"/>
      <c r="I775" s="44"/>
      <c r="J775" s="27"/>
      <c r="K775" s="44"/>
      <c r="L775" s="44"/>
      <c r="M775" s="27"/>
      <c r="N775" s="44"/>
      <c r="O775" s="44"/>
      <c r="P775" s="27"/>
      <c r="Q775" s="44"/>
      <c r="R775" s="44"/>
      <c r="S775" s="27"/>
      <c r="T775" s="44"/>
      <c r="U775" s="27"/>
      <c r="V775" s="44"/>
      <c r="W775" s="27"/>
      <c r="X775" s="44"/>
      <c r="Y775" s="27"/>
      <c r="Z775" s="44"/>
      <c r="AA775" s="27"/>
      <c r="AB775" s="44"/>
      <c r="AD775" s="44"/>
      <c r="AE775" s="6"/>
      <c r="AF775" s="44"/>
      <c r="AH775" s="44"/>
      <c r="AI775" s="44"/>
      <c r="AJ775" s="44"/>
    </row>
    <row r="776" spans="4:36">
      <c r="D776" s="44"/>
      <c r="E776" s="44"/>
      <c r="F776" s="27"/>
      <c r="G776" s="44"/>
      <c r="H776" s="44"/>
      <c r="I776" s="44"/>
      <c r="J776" s="27"/>
      <c r="K776" s="44"/>
      <c r="L776" s="44"/>
      <c r="M776" s="27"/>
      <c r="N776" s="44"/>
      <c r="O776" s="44"/>
      <c r="P776" s="27"/>
      <c r="Q776" s="44"/>
      <c r="R776" s="44"/>
      <c r="S776" s="27"/>
      <c r="T776" s="44"/>
      <c r="U776" s="27"/>
      <c r="V776" s="44"/>
      <c r="W776" s="27"/>
      <c r="X776" s="44"/>
      <c r="Y776" s="27"/>
      <c r="Z776" s="44"/>
      <c r="AA776" s="27"/>
      <c r="AB776" s="44"/>
      <c r="AD776" s="44"/>
      <c r="AE776" s="6"/>
      <c r="AF776" s="44"/>
      <c r="AH776" s="44"/>
      <c r="AI776" s="44"/>
      <c r="AJ776" s="44"/>
    </row>
    <row r="777" spans="4:36">
      <c r="D777" s="44"/>
      <c r="E777" s="44"/>
      <c r="F777" s="27"/>
      <c r="G777" s="44"/>
      <c r="H777" s="44"/>
      <c r="I777" s="44"/>
      <c r="J777" s="27"/>
      <c r="K777" s="44"/>
      <c r="L777" s="44"/>
      <c r="M777" s="27"/>
      <c r="N777" s="44"/>
      <c r="O777" s="44"/>
      <c r="P777" s="27"/>
      <c r="Q777" s="44"/>
      <c r="R777" s="44"/>
      <c r="S777" s="27"/>
      <c r="T777" s="44"/>
      <c r="U777" s="27"/>
      <c r="V777" s="44"/>
      <c r="W777" s="27"/>
      <c r="X777" s="44"/>
      <c r="Y777" s="27"/>
      <c r="Z777" s="44"/>
      <c r="AA777" s="27"/>
      <c r="AB777" s="44"/>
      <c r="AD777" s="44"/>
      <c r="AE777" s="6"/>
      <c r="AF777" s="44"/>
      <c r="AH777" s="44"/>
      <c r="AI777" s="44"/>
      <c r="AJ777" s="44"/>
    </row>
    <row r="778" spans="4:36">
      <c r="D778" s="44"/>
      <c r="E778" s="44"/>
      <c r="F778" s="27"/>
      <c r="G778" s="44"/>
      <c r="H778" s="44"/>
      <c r="I778" s="44"/>
      <c r="J778" s="27"/>
      <c r="K778" s="44"/>
      <c r="L778" s="44"/>
      <c r="M778" s="27"/>
      <c r="N778" s="44"/>
      <c r="O778" s="44"/>
      <c r="P778" s="27"/>
      <c r="Q778" s="44"/>
      <c r="R778" s="44"/>
      <c r="S778" s="27"/>
      <c r="T778" s="44"/>
      <c r="U778" s="27"/>
      <c r="V778" s="44"/>
      <c r="W778" s="27"/>
      <c r="X778" s="44"/>
      <c r="Y778" s="27"/>
      <c r="Z778" s="44"/>
      <c r="AA778" s="27"/>
      <c r="AB778" s="44"/>
      <c r="AD778" s="44"/>
      <c r="AE778" s="6"/>
      <c r="AF778" s="44"/>
      <c r="AH778" s="44"/>
      <c r="AI778" s="44"/>
      <c r="AJ778" s="44"/>
    </row>
    <row r="779" spans="4:36">
      <c r="D779" s="44"/>
      <c r="E779" s="44"/>
      <c r="F779" s="27"/>
      <c r="G779" s="44"/>
      <c r="H779" s="44"/>
      <c r="I779" s="44"/>
      <c r="J779" s="27"/>
      <c r="K779" s="44"/>
      <c r="L779" s="44"/>
      <c r="M779" s="27"/>
      <c r="N779" s="44"/>
      <c r="O779" s="44"/>
      <c r="P779" s="27"/>
      <c r="Q779" s="44"/>
      <c r="R779" s="44"/>
      <c r="S779" s="27"/>
      <c r="T779" s="44"/>
      <c r="U779" s="27"/>
      <c r="V779" s="44"/>
      <c r="W779" s="27"/>
      <c r="X779" s="44"/>
      <c r="Y779" s="27"/>
      <c r="Z779" s="44"/>
      <c r="AA779" s="27"/>
      <c r="AB779" s="44"/>
      <c r="AD779" s="44"/>
      <c r="AE779" s="6"/>
      <c r="AF779" s="44"/>
      <c r="AH779" s="44"/>
      <c r="AI779" s="44"/>
      <c r="AJ779" s="44"/>
    </row>
    <row r="780" spans="4:36">
      <c r="D780" s="44"/>
      <c r="E780" s="44"/>
      <c r="F780" s="27"/>
      <c r="G780" s="44"/>
      <c r="H780" s="44"/>
      <c r="I780" s="44"/>
      <c r="J780" s="27"/>
      <c r="K780" s="44"/>
      <c r="L780" s="44"/>
      <c r="M780" s="27"/>
      <c r="N780" s="44"/>
      <c r="O780" s="44"/>
      <c r="P780" s="27"/>
      <c r="Q780" s="44"/>
      <c r="R780" s="44"/>
      <c r="S780" s="27"/>
      <c r="T780" s="44"/>
      <c r="U780" s="27"/>
      <c r="V780" s="44"/>
      <c r="W780" s="27"/>
      <c r="X780" s="44"/>
      <c r="Y780" s="27"/>
      <c r="Z780" s="44"/>
      <c r="AA780" s="27"/>
      <c r="AB780" s="44"/>
      <c r="AD780" s="44"/>
      <c r="AE780" s="6"/>
      <c r="AF780" s="44"/>
      <c r="AH780" s="44"/>
      <c r="AI780" s="44"/>
      <c r="AJ780" s="44"/>
    </row>
    <row r="781" spans="4:36">
      <c r="D781" s="44"/>
      <c r="E781" s="44"/>
      <c r="F781" s="27"/>
      <c r="G781" s="44"/>
      <c r="H781" s="44"/>
      <c r="I781" s="44"/>
      <c r="J781" s="27"/>
      <c r="K781" s="44"/>
      <c r="L781" s="44"/>
      <c r="M781" s="27"/>
      <c r="N781" s="44"/>
      <c r="O781" s="44"/>
      <c r="P781" s="27"/>
      <c r="Q781" s="44"/>
      <c r="R781" s="44"/>
      <c r="S781" s="27"/>
      <c r="T781" s="44"/>
      <c r="U781" s="27"/>
      <c r="V781" s="44"/>
      <c r="W781" s="27"/>
      <c r="X781" s="44"/>
      <c r="Y781" s="27"/>
      <c r="Z781" s="44"/>
      <c r="AA781" s="27"/>
      <c r="AB781" s="44"/>
      <c r="AD781" s="44"/>
      <c r="AE781" s="6"/>
      <c r="AF781" s="44"/>
      <c r="AH781" s="44"/>
      <c r="AI781" s="44"/>
      <c r="AJ781" s="44"/>
    </row>
    <row r="782" spans="4:36">
      <c r="D782" s="44"/>
      <c r="E782" s="44"/>
      <c r="F782" s="27"/>
      <c r="G782" s="44"/>
      <c r="H782" s="44"/>
      <c r="I782" s="44"/>
      <c r="J782" s="27"/>
      <c r="K782" s="44"/>
      <c r="L782" s="44"/>
      <c r="M782" s="27"/>
      <c r="N782" s="44"/>
      <c r="O782" s="44"/>
      <c r="P782" s="27"/>
      <c r="Q782" s="44"/>
      <c r="R782" s="44"/>
      <c r="S782" s="27"/>
      <c r="T782" s="44"/>
      <c r="U782" s="27"/>
      <c r="V782" s="44"/>
      <c r="W782" s="27"/>
      <c r="X782" s="44"/>
      <c r="Y782" s="27"/>
      <c r="Z782" s="44"/>
      <c r="AA782" s="27"/>
      <c r="AB782" s="44"/>
      <c r="AD782" s="44"/>
      <c r="AE782" s="6"/>
      <c r="AF782" s="44"/>
      <c r="AH782" s="44"/>
      <c r="AI782" s="44"/>
      <c r="AJ782" s="44"/>
    </row>
    <row r="783" spans="4:36">
      <c r="D783" s="44"/>
      <c r="E783" s="44"/>
      <c r="F783" s="27"/>
      <c r="G783" s="44"/>
      <c r="H783" s="44"/>
      <c r="I783" s="44"/>
      <c r="J783" s="27"/>
      <c r="K783" s="44"/>
      <c r="L783" s="44"/>
      <c r="M783" s="27"/>
      <c r="N783" s="44"/>
      <c r="O783" s="44"/>
      <c r="P783" s="27"/>
      <c r="Q783" s="44"/>
      <c r="R783" s="44"/>
      <c r="S783" s="27"/>
      <c r="T783" s="44"/>
      <c r="U783" s="27"/>
      <c r="V783" s="44"/>
      <c r="W783" s="27"/>
      <c r="X783" s="44"/>
      <c r="Y783" s="27"/>
      <c r="Z783" s="44"/>
      <c r="AA783" s="27"/>
      <c r="AB783" s="44"/>
      <c r="AD783" s="44"/>
      <c r="AE783" s="6"/>
      <c r="AF783" s="44"/>
      <c r="AH783" s="44"/>
      <c r="AI783" s="44"/>
      <c r="AJ783" s="44"/>
    </row>
    <row r="784" spans="4:36">
      <c r="D784" s="44"/>
      <c r="E784" s="44"/>
      <c r="F784" s="27"/>
      <c r="G784" s="44"/>
      <c r="H784" s="44"/>
      <c r="I784" s="44"/>
      <c r="J784" s="27"/>
      <c r="K784" s="44"/>
      <c r="L784" s="44"/>
      <c r="M784" s="27"/>
      <c r="N784" s="44"/>
      <c r="O784" s="44"/>
      <c r="P784" s="27"/>
      <c r="Q784" s="44"/>
      <c r="R784" s="44"/>
      <c r="S784" s="27"/>
      <c r="T784" s="44"/>
      <c r="U784" s="27"/>
      <c r="V784" s="44"/>
      <c r="W784" s="27"/>
      <c r="X784" s="44"/>
      <c r="Y784" s="27"/>
      <c r="Z784" s="44"/>
      <c r="AA784" s="27"/>
      <c r="AB784" s="44"/>
      <c r="AD784" s="44"/>
      <c r="AE784" s="6"/>
      <c r="AF784" s="44"/>
      <c r="AH784" s="44"/>
      <c r="AI784" s="44"/>
      <c r="AJ784" s="44"/>
    </row>
    <row r="785" spans="4:36">
      <c r="D785" s="44"/>
      <c r="E785" s="44"/>
      <c r="F785" s="27"/>
      <c r="G785" s="44"/>
      <c r="H785" s="44"/>
      <c r="I785" s="44"/>
      <c r="J785" s="27"/>
      <c r="K785" s="44"/>
      <c r="L785" s="44"/>
      <c r="M785" s="27"/>
      <c r="N785" s="44"/>
      <c r="O785" s="44"/>
      <c r="P785" s="27"/>
      <c r="Q785" s="44"/>
      <c r="R785" s="44"/>
      <c r="S785" s="27"/>
      <c r="T785" s="44"/>
      <c r="U785" s="27"/>
      <c r="V785" s="44"/>
      <c r="W785" s="27"/>
      <c r="X785" s="44"/>
      <c r="Y785" s="27"/>
      <c r="Z785" s="44"/>
      <c r="AA785" s="27"/>
      <c r="AB785" s="44"/>
      <c r="AD785" s="44"/>
      <c r="AE785" s="6"/>
      <c r="AF785" s="44"/>
      <c r="AH785" s="44"/>
      <c r="AI785" s="44"/>
      <c r="AJ785" s="44"/>
    </row>
    <row r="786" spans="4:36">
      <c r="D786" s="44"/>
      <c r="E786" s="44"/>
      <c r="F786" s="27"/>
      <c r="G786" s="44"/>
      <c r="H786" s="44"/>
      <c r="I786" s="44"/>
      <c r="J786" s="27"/>
      <c r="K786" s="44"/>
      <c r="L786" s="44"/>
      <c r="M786" s="27"/>
      <c r="N786" s="44"/>
      <c r="O786" s="44"/>
      <c r="P786" s="27"/>
      <c r="Q786" s="44"/>
      <c r="R786" s="44"/>
      <c r="S786" s="27"/>
      <c r="T786" s="44"/>
      <c r="U786" s="27"/>
      <c r="V786" s="44"/>
      <c r="W786" s="27"/>
      <c r="X786" s="44"/>
      <c r="Y786" s="27"/>
      <c r="Z786" s="44"/>
      <c r="AA786" s="27"/>
      <c r="AB786" s="44"/>
      <c r="AD786" s="44"/>
      <c r="AE786" s="6"/>
      <c r="AF786" s="44"/>
      <c r="AH786" s="44"/>
      <c r="AI786" s="44"/>
      <c r="AJ786" s="44"/>
    </row>
    <row r="787" spans="4:36">
      <c r="D787" s="44"/>
      <c r="E787" s="44"/>
      <c r="F787" s="27"/>
      <c r="G787" s="44"/>
      <c r="H787" s="44"/>
      <c r="I787" s="44"/>
      <c r="J787" s="27"/>
      <c r="K787" s="44"/>
      <c r="L787" s="44"/>
      <c r="M787" s="27"/>
      <c r="N787" s="44"/>
      <c r="O787" s="44"/>
      <c r="P787" s="27"/>
      <c r="Q787" s="44"/>
      <c r="R787" s="44"/>
      <c r="S787" s="27"/>
      <c r="T787" s="44"/>
      <c r="U787" s="27"/>
      <c r="V787" s="44"/>
      <c r="W787" s="27"/>
      <c r="X787" s="44"/>
      <c r="Y787" s="27"/>
      <c r="Z787" s="44"/>
      <c r="AA787" s="27"/>
      <c r="AB787" s="44"/>
      <c r="AD787" s="44"/>
      <c r="AE787" s="6"/>
      <c r="AF787" s="44"/>
      <c r="AH787" s="44"/>
      <c r="AI787" s="44"/>
      <c r="AJ787" s="44"/>
    </row>
    <row r="788" spans="4:36">
      <c r="D788" s="44"/>
      <c r="E788" s="44"/>
      <c r="F788" s="27"/>
      <c r="G788" s="44"/>
      <c r="H788" s="44"/>
      <c r="I788" s="44"/>
      <c r="J788" s="27"/>
      <c r="K788" s="44"/>
      <c r="L788" s="44"/>
      <c r="M788" s="27"/>
      <c r="N788" s="44"/>
      <c r="O788" s="44"/>
      <c r="P788" s="27"/>
      <c r="Q788" s="44"/>
      <c r="R788" s="44"/>
      <c r="S788" s="27"/>
      <c r="T788" s="44"/>
      <c r="U788" s="27"/>
      <c r="V788" s="44"/>
      <c r="W788" s="27"/>
      <c r="X788" s="44"/>
      <c r="Y788" s="27"/>
      <c r="Z788" s="44"/>
      <c r="AA788" s="27"/>
      <c r="AB788" s="44"/>
      <c r="AD788" s="44"/>
      <c r="AE788" s="6"/>
      <c r="AF788" s="44"/>
      <c r="AH788" s="44"/>
      <c r="AI788" s="44"/>
      <c r="AJ788" s="44"/>
    </row>
    <row r="789" spans="4:36">
      <c r="D789" s="44"/>
      <c r="E789" s="44"/>
      <c r="F789" s="27"/>
      <c r="G789" s="44"/>
      <c r="H789" s="44"/>
      <c r="I789" s="44"/>
      <c r="J789" s="27"/>
      <c r="K789" s="44"/>
      <c r="L789" s="44"/>
      <c r="M789" s="27"/>
      <c r="N789" s="44"/>
      <c r="O789" s="44"/>
      <c r="P789" s="27"/>
      <c r="Q789" s="44"/>
      <c r="R789" s="44"/>
      <c r="S789" s="27"/>
      <c r="T789" s="44"/>
      <c r="U789" s="27"/>
      <c r="V789" s="44"/>
      <c r="W789" s="27"/>
      <c r="X789" s="44"/>
      <c r="Y789" s="27"/>
      <c r="Z789" s="44"/>
      <c r="AA789" s="27"/>
      <c r="AB789" s="44"/>
      <c r="AD789" s="44"/>
      <c r="AE789" s="6"/>
      <c r="AF789" s="44"/>
      <c r="AH789" s="44"/>
      <c r="AI789" s="44"/>
      <c r="AJ789" s="44"/>
    </row>
    <row r="790" spans="4:36">
      <c r="D790" s="44"/>
      <c r="E790" s="44"/>
      <c r="F790" s="27"/>
      <c r="G790" s="44"/>
      <c r="H790" s="44"/>
      <c r="I790" s="44"/>
      <c r="J790" s="27"/>
      <c r="K790" s="44"/>
      <c r="L790" s="44"/>
      <c r="M790" s="27"/>
      <c r="N790" s="44"/>
      <c r="O790" s="44"/>
      <c r="P790" s="27"/>
      <c r="Q790" s="44"/>
      <c r="R790" s="44"/>
      <c r="S790" s="27"/>
      <c r="T790" s="44"/>
      <c r="U790" s="27"/>
      <c r="V790" s="44"/>
      <c r="W790" s="27"/>
      <c r="X790" s="44"/>
      <c r="Y790" s="27"/>
      <c r="Z790" s="44"/>
      <c r="AA790" s="27"/>
      <c r="AB790" s="44"/>
      <c r="AD790" s="44"/>
      <c r="AE790" s="6"/>
      <c r="AF790" s="44"/>
      <c r="AH790" s="44"/>
      <c r="AI790" s="44"/>
      <c r="AJ790" s="44"/>
    </row>
    <row r="791" spans="4:36">
      <c r="D791" s="44"/>
      <c r="E791" s="44"/>
      <c r="F791" s="27"/>
      <c r="G791" s="44"/>
      <c r="H791" s="44"/>
      <c r="I791" s="44"/>
      <c r="J791" s="27"/>
      <c r="K791" s="44"/>
      <c r="L791" s="44"/>
      <c r="M791" s="27"/>
      <c r="N791" s="44"/>
      <c r="O791" s="44"/>
      <c r="P791" s="27"/>
      <c r="Q791" s="44"/>
      <c r="R791" s="44"/>
      <c r="S791" s="27"/>
      <c r="T791" s="44"/>
      <c r="U791" s="27"/>
      <c r="V791" s="44"/>
      <c r="W791" s="27"/>
      <c r="X791" s="44"/>
      <c r="Y791" s="27"/>
      <c r="Z791" s="44"/>
      <c r="AA791" s="27"/>
      <c r="AB791" s="44"/>
      <c r="AD791" s="44"/>
      <c r="AE791" s="6"/>
      <c r="AF791" s="44"/>
      <c r="AH791" s="44"/>
      <c r="AI791" s="44"/>
      <c r="AJ791" s="44"/>
    </row>
    <row r="792" spans="4:36">
      <c r="D792" s="44"/>
      <c r="E792" s="44"/>
      <c r="F792" s="27"/>
      <c r="G792" s="44"/>
      <c r="H792" s="44"/>
      <c r="I792" s="44"/>
      <c r="J792" s="27"/>
      <c r="K792" s="44"/>
      <c r="L792" s="44"/>
      <c r="M792" s="27"/>
      <c r="N792" s="44"/>
      <c r="O792" s="44"/>
      <c r="P792" s="27"/>
      <c r="Q792" s="44"/>
      <c r="R792" s="44"/>
      <c r="S792" s="27"/>
      <c r="T792" s="44"/>
      <c r="U792" s="27"/>
      <c r="V792" s="44"/>
      <c r="W792" s="27"/>
      <c r="X792" s="44"/>
      <c r="Y792" s="27"/>
      <c r="Z792" s="44"/>
      <c r="AA792" s="27"/>
      <c r="AB792" s="44"/>
      <c r="AD792" s="44"/>
      <c r="AE792" s="6"/>
      <c r="AF792" s="44"/>
      <c r="AH792" s="44"/>
      <c r="AI792" s="44"/>
      <c r="AJ792" s="44"/>
    </row>
    <row r="793" spans="4:36">
      <c r="D793" s="44"/>
      <c r="E793" s="44"/>
      <c r="F793" s="27"/>
      <c r="G793" s="44"/>
      <c r="H793" s="44"/>
      <c r="I793" s="44"/>
      <c r="J793" s="27"/>
      <c r="K793" s="44"/>
      <c r="L793" s="44"/>
      <c r="M793" s="27"/>
      <c r="N793" s="44"/>
      <c r="O793" s="44"/>
      <c r="P793" s="27"/>
      <c r="Q793" s="44"/>
      <c r="R793" s="44"/>
      <c r="S793" s="27"/>
      <c r="T793" s="44"/>
      <c r="U793" s="27"/>
      <c r="V793" s="44"/>
      <c r="W793" s="27"/>
      <c r="X793" s="44"/>
      <c r="Y793" s="27"/>
      <c r="Z793" s="44"/>
      <c r="AA793" s="27"/>
      <c r="AB793" s="44"/>
      <c r="AD793" s="44"/>
      <c r="AE793" s="6"/>
      <c r="AF793" s="44"/>
      <c r="AH793" s="44"/>
      <c r="AI793" s="44"/>
      <c r="AJ793" s="44"/>
    </row>
    <row r="794" spans="4:36">
      <c r="D794" s="44"/>
      <c r="E794" s="44"/>
      <c r="F794" s="27"/>
      <c r="G794" s="44"/>
      <c r="H794" s="44"/>
      <c r="I794" s="44"/>
      <c r="J794" s="27"/>
      <c r="K794" s="44"/>
      <c r="L794" s="44"/>
      <c r="M794" s="27"/>
      <c r="N794" s="44"/>
      <c r="O794" s="44"/>
      <c r="P794" s="27"/>
      <c r="Q794" s="44"/>
      <c r="R794" s="44"/>
      <c r="S794" s="27"/>
      <c r="T794" s="44"/>
      <c r="U794" s="27"/>
      <c r="V794" s="44"/>
      <c r="W794" s="27"/>
      <c r="X794" s="44"/>
      <c r="Y794" s="27"/>
      <c r="Z794" s="44"/>
      <c r="AA794" s="27"/>
      <c r="AB794" s="44"/>
      <c r="AD794" s="44"/>
      <c r="AE794" s="6"/>
      <c r="AF794" s="44"/>
      <c r="AH794" s="44"/>
      <c r="AI794" s="44"/>
      <c r="AJ794" s="44"/>
    </row>
    <row r="795" spans="4:36">
      <c r="D795" s="44"/>
      <c r="E795" s="44"/>
      <c r="F795" s="27"/>
      <c r="G795" s="44"/>
      <c r="H795" s="44"/>
      <c r="I795" s="44"/>
      <c r="J795" s="27"/>
      <c r="K795" s="44"/>
      <c r="L795" s="44"/>
      <c r="M795" s="27"/>
      <c r="N795" s="44"/>
      <c r="O795" s="44"/>
      <c r="P795" s="27"/>
      <c r="Q795" s="44"/>
      <c r="R795" s="44"/>
      <c r="S795" s="27"/>
      <c r="T795" s="44"/>
      <c r="U795" s="27"/>
      <c r="V795" s="44"/>
      <c r="W795" s="27"/>
      <c r="X795" s="44"/>
      <c r="Y795" s="27"/>
      <c r="Z795" s="44"/>
      <c r="AA795" s="27"/>
      <c r="AB795" s="44"/>
      <c r="AD795" s="44"/>
      <c r="AE795" s="6"/>
      <c r="AF795" s="44"/>
      <c r="AH795" s="44"/>
      <c r="AI795" s="44"/>
      <c r="AJ795" s="44"/>
    </row>
    <row r="796" spans="4:36">
      <c r="D796" s="44"/>
      <c r="E796" s="44"/>
      <c r="F796" s="27"/>
      <c r="G796" s="44"/>
      <c r="H796" s="44"/>
      <c r="I796" s="44"/>
      <c r="J796" s="27"/>
      <c r="K796" s="44"/>
      <c r="L796" s="44"/>
      <c r="M796" s="27"/>
      <c r="N796" s="44"/>
      <c r="O796" s="44"/>
      <c r="P796" s="27"/>
      <c r="Q796" s="44"/>
      <c r="R796" s="44"/>
      <c r="S796" s="27"/>
      <c r="T796" s="44"/>
      <c r="U796" s="27"/>
      <c r="V796" s="44"/>
      <c r="W796" s="27"/>
      <c r="X796" s="44"/>
      <c r="Y796" s="27"/>
      <c r="Z796" s="44"/>
      <c r="AA796" s="27"/>
      <c r="AB796" s="44"/>
      <c r="AD796" s="44"/>
      <c r="AE796" s="6"/>
      <c r="AF796" s="44"/>
      <c r="AH796" s="44"/>
      <c r="AI796" s="44"/>
      <c r="AJ796" s="44"/>
    </row>
    <row r="797" spans="4:36">
      <c r="D797" s="44"/>
      <c r="E797" s="44"/>
      <c r="F797" s="27"/>
      <c r="G797" s="44"/>
      <c r="H797" s="44"/>
      <c r="I797" s="44"/>
      <c r="J797" s="27"/>
      <c r="K797" s="44"/>
      <c r="L797" s="44"/>
      <c r="M797" s="27"/>
      <c r="N797" s="44"/>
      <c r="O797" s="44"/>
      <c r="P797" s="27"/>
      <c r="Q797" s="44"/>
      <c r="R797" s="44"/>
      <c r="S797" s="27"/>
      <c r="T797" s="44"/>
      <c r="U797" s="27"/>
      <c r="V797" s="44"/>
      <c r="W797" s="27"/>
      <c r="X797" s="44"/>
      <c r="Y797" s="27"/>
      <c r="Z797" s="44"/>
      <c r="AA797" s="27"/>
      <c r="AB797" s="44"/>
      <c r="AD797" s="44"/>
      <c r="AE797" s="6"/>
      <c r="AF797" s="44"/>
      <c r="AH797" s="44"/>
      <c r="AI797" s="44"/>
      <c r="AJ797" s="44"/>
    </row>
    <row r="798" spans="4:36">
      <c r="D798" s="44"/>
      <c r="E798" s="44"/>
      <c r="F798" s="27"/>
      <c r="G798" s="44"/>
      <c r="H798" s="44"/>
      <c r="I798" s="44"/>
      <c r="J798" s="27"/>
      <c r="K798" s="44"/>
      <c r="L798" s="44"/>
      <c r="M798" s="27"/>
      <c r="N798" s="44"/>
      <c r="O798" s="44"/>
      <c r="P798" s="27"/>
      <c r="Q798" s="44"/>
      <c r="R798" s="44"/>
      <c r="S798" s="27"/>
      <c r="T798" s="44"/>
      <c r="U798" s="27"/>
      <c r="V798" s="44"/>
      <c r="W798" s="27"/>
      <c r="X798" s="44"/>
      <c r="Y798" s="27"/>
      <c r="Z798" s="44"/>
      <c r="AA798" s="27"/>
      <c r="AB798" s="44"/>
      <c r="AD798" s="44"/>
      <c r="AE798" s="6"/>
      <c r="AF798" s="44"/>
      <c r="AH798" s="44"/>
      <c r="AI798" s="44"/>
      <c r="AJ798" s="44"/>
    </row>
    <row r="799" spans="4:36">
      <c r="D799" s="44"/>
      <c r="E799" s="44"/>
      <c r="F799" s="27"/>
      <c r="G799" s="44"/>
      <c r="H799" s="44"/>
      <c r="I799" s="44"/>
      <c r="J799" s="27"/>
      <c r="K799" s="44"/>
      <c r="L799" s="44"/>
      <c r="M799" s="27"/>
      <c r="N799" s="44"/>
      <c r="O799" s="44"/>
      <c r="P799" s="27"/>
      <c r="Q799" s="44"/>
      <c r="R799" s="44"/>
      <c r="S799" s="27"/>
      <c r="T799" s="44"/>
      <c r="U799" s="27"/>
      <c r="V799" s="44"/>
      <c r="W799" s="27"/>
      <c r="X799" s="44"/>
      <c r="Y799" s="27"/>
      <c r="Z799" s="44"/>
      <c r="AA799" s="27"/>
      <c r="AB799" s="44"/>
      <c r="AD799" s="44"/>
      <c r="AE799" s="6"/>
      <c r="AF799" s="44"/>
      <c r="AH799" s="44"/>
      <c r="AI799" s="44"/>
      <c r="AJ799" s="44"/>
    </row>
    <row r="800" spans="4:36">
      <c r="D800" s="44"/>
      <c r="E800" s="44"/>
      <c r="F800" s="27"/>
      <c r="G800" s="44"/>
      <c r="H800" s="44"/>
      <c r="I800" s="44"/>
      <c r="J800" s="27"/>
      <c r="K800" s="44"/>
      <c r="L800" s="44"/>
      <c r="M800" s="27"/>
      <c r="N800" s="44"/>
      <c r="O800" s="44"/>
      <c r="P800" s="27"/>
      <c r="Q800" s="44"/>
      <c r="R800" s="44"/>
      <c r="S800" s="27"/>
      <c r="T800" s="44"/>
      <c r="U800" s="27"/>
      <c r="V800" s="44"/>
      <c r="W800" s="27"/>
      <c r="X800" s="44"/>
      <c r="Y800" s="27"/>
      <c r="Z800" s="44"/>
      <c r="AA800" s="27"/>
      <c r="AB800" s="44"/>
      <c r="AD800" s="44"/>
      <c r="AE800" s="6"/>
      <c r="AF800" s="44"/>
      <c r="AH800" s="44"/>
      <c r="AI800" s="44"/>
      <c r="AJ800" s="44"/>
    </row>
    <row r="801" spans="4:36">
      <c r="D801" s="44"/>
      <c r="E801" s="44"/>
      <c r="F801" s="27"/>
      <c r="G801" s="44"/>
      <c r="H801" s="44"/>
      <c r="I801" s="44"/>
      <c r="J801" s="27"/>
      <c r="K801" s="44"/>
      <c r="L801" s="44"/>
      <c r="M801" s="27"/>
      <c r="N801" s="44"/>
      <c r="O801" s="44"/>
      <c r="P801" s="27"/>
      <c r="Q801" s="44"/>
      <c r="R801" s="44"/>
      <c r="S801" s="27"/>
      <c r="T801" s="44"/>
      <c r="U801" s="27"/>
      <c r="V801" s="44"/>
      <c r="W801" s="27"/>
      <c r="X801" s="44"/>
      <c r="Y801" s="27"/>
      <c r="Z801" s="44"/>
      <c r="AA801" s="27"/>
      <c r="AB801" s="44"/>
      <c r="AD801" s="44"/>
      <c r="AE801" s="6"/>
      <c r="AF801" s="44"/>
      <c r="AH801" s="44"/>
      <c r="AI801" s="44"/>
      <c r="AJ801" s="44"/>
    </row>
    <row r="802" spans="4:36">
      <c r="D802" s="44"/>
      <c r="E802" s="44"/>
      <c r="F802" s="27"/>
      <c r="G802" s="44"/>
      <c r="H802" s="44"/>
      <c r="I802" s="44"/>
      <c r="J802" s="27"/>
      <c r="K802" s="44"/>
      <c r="L802" s="44"/>
      <c r="M802" s="27"/>
      <c r="N802" s="44"/>
      <c r="O802" s="44"/>
      <c r="P802" s="27"/>
      <c r="Q802" s="44"/>
      <c r="R802" s="44"/>
      <c r="S802" s="27"/>
      <c r="T802" s="44"/>
      <c r="U802" s="27"/>
      <c r="V802" s="44"/>
      <c r="W802" s="27"/>
      <c r="X802" s="44"/>
      <c r="Y802" s="27"/>
      <c r="Z802" s="44"/>
      <c r="AA802" s="27"/>
      <c r="AB802" s="44"/>
      <c r="AD802" s="44"/>
      <c r="AE802" s="6"/>
      <c r="AF802" s="44"/>
      <c r="AH802" s="44"/>
      <c r="AI802" s="44"/>
      <c r="AJ802" s="44"/>
    </row>
    <row r="803" spans="4:36">
      <c r="D803" s="44"/>
      <c r="E803" s="44"/>
      <c r="F803" s="27"/>
      <c r="G803" s="44"/>
      <c r="H803" s="44"/>
      <c r="I803" s="44"/>
      <c r="J803" s="27"/>
      <c r="K803" s="44"/>
      <c r="L803" s="44"/>
      <c r="M803" s="27"/>
      <c r="N803" s="44"/>
      <c r="O803" s="44"/>
      <c r="P803" s="27"/>
      <c r="Q803" s="44"/>
      <c r="R803" s="44"/>
      <c r="S803" s="27"/>
      <c r="T803" s="44"/>
      <c r="U803" s="27"/>
      <c r="V803" s="44"/>
      <c r="W803" s="27"/>
      <c r="X803" s="44"/>
      <c r="Y803" s="27"/>
      <c r="Z803" s="44"/>
      <c r="AA803" s="27"/>
      <c r="AB803" s="44"/>
      <c r="AD803" s="44"/>
      <c r="AE803" s="6"/>
      <c r="AF803" s="44"/>
      <c r="AH803" s="44"/>
      <c r="AI803" s="44"/>
      <c r="AJ803" s="44"/>
    </row>
    <row r="804" spans="4:36">
      <c r="D804" s="44"/>
      <c r="E804" s="44"/>
      <c r="F804" s="27"/>
      <c r="G804" s="44"/>
      <c r="H804" s="44"/>
      <c r="I804" s="44"/>
      <c r="J804" s="27"/>
      <c r="K804" s="44"/>
      <c r="L804" s="44"/>
      <c r="M804" s="27"/>
      <c r="N804" s="44"/>
      <c r="O804" s="44"/>
      <c r="P804" s="27"/>
      <c r="Q804" s="44"/>
      <c r="R804" s="44"/>
      <c r="S804" s="27"/>
      <c r="T804" s="44"/>
      <c r="U804" s="27"/>
      <c r="V804" s="44"/>
      <c r="W804" s="27"/>
      <c r="X804" s="44"/>
      <c r="Y804" s="27"/>
      <c r="Z804" s="44"/>
      <c r="AA804" s="27"/>
      <c r="AB804" s="44"/>
      <c r="AD804" s="44"/>
      <c r="AE804" s="6"/>
      <c r="AF804" s="44"/>
      <c r="AH804" s="44"/>
      <c r="AI804" s="44"/>
      <c r="AJ804" s="44"/>
    </row>
    <row r="805" spans="4:36">
      <c r="D805" s="44"/>
      <c r="E805" s="44"/>
      <c r="F805" s="27"/>
      <c r="G805" s="44"/>
      <c r="H805" s="44"/>
      <c r="I805" s="44"/>
      <c r="J805" s="27"/>
      <c r="K805" s="44"/>
      <c r="L805" s="44"/>
      <c r="M805" s="27"/>
      <c r="N805" s="44"/>
      <c r="O805" s="44"/>
      <c r="P805" s="27"/>
      <c r="Q805" s="44"/>
      <c r="R805" s="44"/>
      <c r="S805" s="27"/>
      <c r="T805" s="44"/>
      <c r="U805" s="27"/>
      <c r="V805" s="44"/>
      <c r="W805" s="27"/>
      <c r="X805" s="44"/>
      <c r="Y805" s="27"/>
      <c r="Z805" s="44"/>
      <c r="AA805" s="27"/>
      <c r="AB805" s="44"/>
      <c r="AD805" s="44"/>
      <c r="AE805" s="6"/>
      <c r="AF805" s="44"/>
      <c r="AH805" s="44"/>
      <c r="AI805" s="44"/>
      <c r="AJ805" s="44"/>
    </row>
    <row r="806" spans="4:36">
      <c r="D806" s="44"/>
      <c r="E806" s="44"/>
      <c r="F806" s="27"/>
      <c r="G806" s="44"/>
      <c r="H806" s="44"/>
      <c r="I806" s="44"/>
      <c r="J806" s="27"/>
      <c r="K806" s="44"/>
      <c r="L806" s="44"/>
      <c r="M806" s="27"/>
      <c r="N806" s="44"/>
      <c r="O806" s="44"/>
      <c r="P806" s="27"/>
      <c r="Q806" s="44"/>
      <c r="R806" s="44"/>
      <c r="S806" s="27"/>
      <c r="T806" s="44"/>
      <c r="U806" s="27"/>
      <c r="V806" s="44"/>
      <c r="W806" s="27"/>
      <c r="X806" s="44"/>
      <c r="Y806" s="27"/>
      <c r="Z806" s="44"/>
      <c r="AA806" s="27"/>
      <c r="AB806" s="44"/>
      <c r="AD806" s="44"/>
      <c r="AE806" s="6"/>
      <c r="AF806" s="44"/>
      <c r="AH806" s="44"/>
      <c r="AI806" s="44"/>
      <c r="AJ806" s="44"/>
    </row>
    <row r="807" spans="4:36">
      <c r="D807" s="44"/>
      <c r="E807" s="44"/>
      <c r="F807" s="27"/>
      <c r="G807" s="44"/>
      <c r="H807" s="44"/>
      <c r="I807" s="44"/>
      <c r="J807" s="27"/>
      <c r="K807" s="44"/>
      <c r="L807" s="44"/>
      <c r="M807" s="27"/>
      <c r="N807" s="44"/>
      <c r="O807" s="44"/>
      <c r="P807" s="27"/>
      <c r="Q807" s="44"/>
      <c r="R807" s="44"/>
      <c r="S807" s="27"/>
      <c r="T807" s="44"/>
      <c r="U807" s="27"/>
      <c r="V807" s="44"/>
      <c r="W807" s="27"/>
      <c r="X807" s="44"/>
      <c r="Y807" s="27"/>
      <c r="Z807" s="44"/>
      <c r="AA807" s="27"/>
      <c r="AB807" s="44"/>
      <c r="AD807" s="44"/>
      <c r="AE807" s="6"/>
      <c r="AF807" s="44"/>
      <c r="AH807" s="44"/>
      <c r="AI807" s="44"/>
      <c r="AJ807" s="44"/>
    </row>
    <row r="808" spans="4:36">
      <c r="D808" s="44"/>
      <c r="E808" s="44"/>
      <c r="F808" s="27"/>
      <c r="G808" s="44"/>
      <c r="H808" s="44"/>
      <c r="I808" s="44"/>
      <c r="J808" s="27"/>
      <c r="K808" s="44"/>
      <c r="L808" s="44"/>
      <c r="M808" s="27"/>
      <c r="N808" s="44"/>
      <c r="O808" s="44"/>
      <c r="P808" s="27"/>
      <c r="Q808" s="44"/>
      <c r="R808" s="44"/>
      <c r="S808" s="27"/>
      <c r="T808" s="44"/>
      <c r="U808" s="27"/>
      <c r="V808" s="44"/>
      <c r="W808" s="27"/>
      <c r="X808" s="44"/>
      <c r="Y808" s="27"/>
      <c r="Z808" s="44"/>
      <c r="AA808" s="27"/>
      <c r="AB808" s="44"/>
      <c r="AD808" s="44"/>
      <c r="AE808" s="6"/>
      <c r="AF808" s="44"/>
      <c r="AH808" s="44"/>
      <c r="AI808" s="44"/>
      <c r="AJ808" s="44"/>
    </row>
    <row r="809" spans="4:36">
      <c r="D809" s="44"/>
      <c r="E809" s="44"/>
      <c r="F809" s="27"/>
      <c r="G809" s="44"/>
      <c r="H809" s="44"/>
      <c r="I809" s="44"/>
      <c r="J809" s="27"/>
      <c r="K809" s="44"/>
      <c r="L809" s="44"/>
      <c r="M809" s="27"/>
      <c r="N809" s="44"/>
      <c r="O809" s="44"/>
      <c r="P809" s="27"/>
      <c r="Q809" s="44"/>
      <c r="R809" s="44"/>
      <c r="S809" s="27"/>
      <c r="T809" s="44"/>
      <c r="U809" s="27"/>
      <c r="V809" s="44"/>
      <c r="W809" s="27"/>
      <c r="X809" s="44"/>
      <c r="Y809" s="27"/>
      <c r="Z809" s="44"/>
      <c r="AA809" s="27"/>
      <c r="AB809" s="44"/>
      <c r="AD809" s="44"/>
      <c r="AE809" s="6"/>
      <c r="AF809" s="44"/>
      <c r="AH809" s="44"/>
      <c r="AI809" s="44"/>
      <c r="AJ809" s="44"/>
    </row>
    <row r="810" spans="4:36">
      <c r="D810" s="44"/>
      <c r="E810" s="44"/>
      <c r="F810" s="27"/>
      <c r="G810" s="44"/>
      <c r="H810" s="44"/>
      <c r="I810" s="44"/>
      <c r="J810" s="27"/>
      <c r="K810" s="44"/>
      <c r="L810" s="44"/>
      <c r="M810" s="27"/>
      <c r="N810" s="44"/>
      <c r="O810" s="44"/>
      <c r="P810" s="27"/>
      <c r="Q810" s="44"/>
      <c r="R810" s="44"/>
      <c r="S810" s="27"/>
      <c r="T810" s="44"/>
      <c r="U810" s="27"/>
      <c r="V810" s="44"/>
      <c r="W810" s="27"/>
      <c r="X810" s="44"/>
      <c r="Y810" s="27"/>
      <c r="Z810" s="44"/>
      <c r="AA810" s="27"/>
      <c r="AB810" s="44"/>
      <c r="AD810" s="44"/>
      <c r="AE810" s="6"/>
      <c r="AF810" s="44"/>
      <c r="AH810" s="44"/>
      <c r="AI810" s="44"/>
      <c r="AJ810" s="44"/>
    </row>
    <row r="811" spans="4:36">
      <c r="D811" s="44"/>
      <c r="E811" s="44"/>
      <c r="F811" s="27"/>
      <c r="G811" s="44"/>
      <c r="H811" s="44"/>
      <c r="I811" s="44"/>
      <c r="J811" s="27"/>
      <c r="K811" s="44"/>
      <c r="L811" s="44"/>
      <c r="M811" s="27"/>
      <c r="N811" s="44"/>
      <c r="O811" s="44"/>
      <c r="P811" s="27"/>
      <c r="Q811" s="44"/>
      <c r="R811" s="44"/>
      <c r="S811" s="27"/>
      <c r="T811" s="44"/>
      <c r="U811" s="27"/>
      <c r="V811" s="44"/>
      <c r="W811" s="27"/>
      <c r="X811" s="44"/>
      <c r="Y811" s="27"/>
      <c r="Z811" s="44"/>
      <c r="AA811" s="27"/>
      <c r="AB811" s="44"/>
      <c r="AD811" s="44"/>
      <c r="AE811" s="6"/>
      <c r="AF811" s="44"/>
      <c r="AH811" s="44"/>
      <c r="AI811" s="44"/>
      <c r="AJ811" s="44"/>
    </row>
    <row r="812" spans="4:36">
      <c r="D812" s="44"/>
      <c r="E812" s="44"/>
      <c r="F812" s="27"/>
      <c r="G812" s="44"/>
      <c r="H812" s="44"/>
      <c r="I812" s="44"/>
      <c r="J812" s="27"/>
      <c r="K812" s="44"/>
      <c r="L812" s="44"/>
      <c r="M812" s="27"/>
      <c r="N812" s="44"/>
      <c r="O812" s="44"/>
      <c r="P812" s="27"/>
      <c r="Q812" s="44"/>
      <c r="R812" s="44"/>
      <c r="S812" s="27"/>
      <c r="T812" s="44"/>
      <c r="U812" s="27"/>
      <c r="V812" s="44"/>
      <c r="W812" s="27"/>
      <c r="X812" s="44"/>
      <c r="Y812" s="27"/>
      <c r="Z812" s="44"/>
      <c r="AA812" s="27"/>
      <c r="AB812" s="44"/>
      <c r="AD812" s="44"/>
      <c r="AE812" s="6"/>
      <c r="AF812" s="44"/>
      <c r="AH812" s="44"/>
      <c r="AI812" s="44"/>
      <c r="AJ812" s="44"/>
    </row>
    <row r="813" spans="4:36">
      <c r="D813" s="44"/>
      <c r="E813" s="44"/>
      <c r="F813" s="27"/>
      <c r="G813" s="44"/>
      <c r="H813" s="44"/>
      <c r="I813" s="44"/>
      <c r="J813" s="27"/>
      <c r="K813" s="44"/>
      <c r="L813" s="44"/>
      <c r="M813" s="27"/>
      <c r="N813" s="44"/>
      <c r="O813" s="44"/>
      <c r="P813" s="27"/>
      <c r="Q813" s="44"/>
      <c r="R813" s="44"/>
      <c r="S813" s="27"/>
      <c r="T813" s="44"/>
      <c r="U813" s="27"/>
      <c r="V813" s="44"/>
      <c r="W813" s="27"/>
      <c r="X813" s="44"/>
      <c r="Y813" s="27"/>
      <c r="Z813" s="44"/>
      <c r="AA813" s="27"/>
      <c r="AB813" s="44"/>
      <c r="AD813" s="44"/>
      <c r="AE813" s="6"/>
      <c r="AF813" s="44"/>
      <c r="AH813" s="44"/>
      <c r="AI813" s="44"/>
      <c r="AJ813" s="44"/>
    </row>
    <row r="814" spans="4:36">
      <c r="D814" s="44"/>
      <c r="E814" s="44"/>
      <c r="F814" s="27"/>
      <c r="G814" s="44"/>
      <c r="H814" s="44"/>
      <c r="I814" s="44"/>
      <c r="J814" s="27"/>
      <c r="K814" s="44"/>
      <c r="L814" s="44"/>
      <c r="M814" s="27"/>
      <c r="N814" s="44"/>
      <c r="O814" s="44"/>
      <c r="P814" s="27"/>
      <c r="Q814" s="44"/>
      <c r="R814" s="44"/>
      <c r="S814" s="27"/>
      <c r="T814" s="44"/>
      <c r="U814" s="27"/>
      <c r="V814" s="44"/>
      <c r="W814" s="27"/>
      <c r="X814" s="44"/>
      <c r="Y814" s="27"/>
      <c r="Z814" s="44"/>
      <c r="AA814" s="27"/>
      <c r="AB814" s="44"/>
      <c r="AD814" s="44"/>
      <c r="AE814" s="6"/>
      <c r="AF814" s="44"/>
      <c r="AH814" s="44"/>
      <c r="AI814" s="44"/>
      <c r="AJ814" s="44"/>
    </row>
    <row r="815" spans="4:36">
      <c r="D815" s="44"/>
      <c r="E815" s="44"/>
      <c r="F815" s="27"/>
      <c r="G815" s="44"/>
      <c r="H815" s="44"/>
      <c r="I815" s="44"/>
      <c r="J815" s="27"/>
      <c r="K815" s="44"/>
      <c r="L815" s="44"/>
      <c r="M815" s="27"/>
      <c r="N815" s="44"/>
      <c r="O815" s="44"/>
      <c r="P815" s="27"/>
      <c r="Q815" s="44"/>
      <c r="R815" s="44"/>
      <c r="S815" s="27"/>
      <c r="T815" s="44"/>
      <c r="U815" s="27"/>
      <c r="V815" s="44"/>
      <c r="W815" s="27"/>
      <c r="X815" s="44"/>
      <c r="Y815" s="27"/>
      <c r="Z815" s="44"/>
      <c r="AA815" s="27"/>
      <c r="AB815" s="44"/>
      <c r="AD815" s="44"/>
      <c r="AE815" s="6"/>
      <c r="AF815" s="44"/>
      <c r="AH815" s="44"/>
      <c r="AI815" s="44"/>
      <c r="AJ815" s="44"/>
    </row>
    <row r="816" spans="4:36">
      <c r="D816" s="44"/>
      <c r="E816" s="44"/>
      <c r="F816" s="27"/>
      <c r="G816" s="44"/>
      <c r="H816" s="44"/>
      <c r="I816" s="44"/>
      <c r="J816" s="27"/>
      <c r="K816" s="44"/>
      <c r="L816" s="44"/>
      <c r="M816" s="27"/>
      <c r="N816" s="44"/>
      <c r="O816" s="44"/>
      <c r="P816" s="27"/>
      <c r="Q816" s="44"/>
      <c r="R816" s="44"/>
      <c r="S816" s="27"/>
      <c r="T816" s="44"/>
      <c r="U816" s="27"/>
      <c r="V816" s="44"/>
      <c r="W816" s="27"/>
      <c r="X816" s="44"/>
      <c r="Y816" s="27"/>
      <c r="Z816" s="44"/>
      <c r="AA816" s="27"/>
      <c r="AB816" s="44"/>
      <c r="AD816" s="44"/>
      <c r="AE816" s="6"/>
      <c r="AF816" s="44"/>
      <c r="AH816" s="44"/>
      <c r="AI816" s="44"/>
      <c r="AJ816" s="44"/>
    </row>
    <row r="817" spans="4:36">
      <c r="D817" s="44"/>
      <c r="E817" s="44"/>
      <c r="F817" s="27"/>
      <c r="G817" s="44"/>
      <c r="H817" s="44"/>
      <c r="I817" s="44"/>
      <c r="J817" s="27"/>
      <c r="K817" s="44"/>
      <c r="L817" s="44"/>
      <c r="M817" s="27"/>
      <c r="N817" s="44"/>
      <c r="O817" s="44"/>
      <c r="P817" s="27"/>
      <c r="Q817" s="44"/>
      <c r="R817" s="44"/>
      <c r="S817" s="27"/>
      <c r="T817" s="44"/>
      <c r="U817" s="27"/>
      <c r="V817" s="44"/>
      <c r="W817" s="27"/>
      <c r="X817" s="44"/>
      <c r="Y817" s="27"/>
      <c r="Z817" s="44"/>
      <c r="AA817" s="27"/>
      <c r="AB817" s="44"/>
      <c r="AD817" s="44"/>
      <c r="AE817" s="6"/>
      <c r="AF817" s="44"/>
      <c r="AH817" s="44"/>
      <c r="AI817" s="44"/>
      <c r="AJ817" s="44"/>
    </row>
    <row r="818" spans="4:36">
      <c r="D818" s="44"/>
      <c r="E818" s="44"/>
      <c r="F818" s="27"/>
      <c r="G818" s="44"/>
      <c r="H818" s="44"/>
      <c r="I818" s="44"/>
      <c r="J818" s="27"/>
      <c r="K818" s="44"/>
      <c r="L818" s="44"/>
      <c r="M818" s="27"/>
      <c r="N818" s="44"/>
      <c r="O818" s="44"/>
      <c r="P818" s="27"/>
      <c r="Q818" s="44"/>
      <c r="R818" s="44"/>
      <c r="S818" s="27"/>
      <c r="T818" s="44"/>
      <c r="U818" s="27"/>
      <c r="V818" s="44"/>
      <c r="W818" s="27"/>
      <c r="X818" s="44"/>
      <c r="Y818" s="27"/>
      <c r="Z818" s="44"/>
      <c r="AA818" s="27"/>
      <c r="AB818" s="44"/>
      <c r="AD818" s="44"/>
      <c r="AE818" s="6"/>
      <c r="AF818" s="44"/>
      <c r="AH818" s="44"/>
      <c r="AI818" s="44"/>
      <c r="AJ818" s="44"/>
    </row>
    <row r="819" spans="4:36">
      <c r="D819" s="44"/>
      <c r="E819" s="44"/>
      <c r="F819" s="27"/>
      <c r="G819" s="44"/>
      <c r="H819" s="44"/>
      <c r="I819" s="44"/>
      <c r="J819" s="27"/>
      <c r="K819" s="44"/>
      <c r="L819" s="44"/>
      <c r="M819" s="27"/>
      <c r="N819" s="44"/>
      <c r="O819" s="44"/>
      <c r="P819" s="27"/>
      <c r="Q819" s="44"/>
      <c r="R819" s="44"/>
      <c r="S819" s="27"/>
      <c r="T819" s="44"/>
      <c r="U819" s="27"/>
      <c r="V819" s="44"/>
      <c r="W819" s="27"/>
      <c r="X819" s="44"/>
      <c r="Y819" s="27"/>
      <c r="Z819" s="44"/>
      <c r="AA819" s="27"/>
      <c r="AB819" s="44"/>
      <c r="AD819" s="44"/>
      <c r="AE819" s="6"/>
      <c r="AF819" s="44"/>
      <c r="AH819" s="44"/>
      <c r="AI819" s="44"/>
      <c r="AJ819" s="44"/>
    </row>
    <row r="820" spans="4:36">
      <c r="D820" s="44"/>
      <c r="E820" s="44"/>
      <c r="F820" s="27"/>
      <c r="G820" s="44"/>
      <c r="H820" s="44"/>
      <c r="I820" s="44"/>
      <c r="J820" s="27"/>
      <c r="K820" s="44"/>
      <c r="L820" s="44"/>
      <c r="M820" s="27"/>
      <c r="N820" s="44"/>
      <c r="O820" s="44"/>
      <c r="P820" s="27"/>
      <c r="Q820" s="44"/>
      <c r="R820" s="44"/>
      <c r="S820" s="27"/>
      <c r="T820" s="44"/>
      <c r="U820" s="27"/>
      <c r="V820" s="44"/>
      <c r="W820" s="27"/>
      <c r="X820" s="44"/>
      <c r="Y820" s="27"/>
      <c r="Z820" s="44"/>
      <c r="AA820" s="27"/>
      <c r="AB820" s="44"/>
      <c r="AD820" s="44"/>
      <c r="AE820" s="6"/>
      <c r="AF820" s="44"/>
      <c r="AH820" s="44"/>
      <c r="AI820" s="44"/>
      <c r="AJ820" s="44"/>
    </row>
    <row r="821" spans="4:36">
      <c r="D821" s="44"/>
      <c r="E821" s="44"/>
      <c r="F821" s="27"/>
      <c r="G821" s="44"/>
      <c r="H821" s="44"/>
      <c r="I821" s="44"/>
      <c r="J821" s="27"/>
      <c r="K821" s="44"/>
      <c r="L821" s="44"/>
      <c r="M821" s="27"/>
      <c r="N821" s="44"/>
      <c r="O821" s="44"/>
      <c r="P821" s="27"/>
      <c r="Q821" s="44"/>
      <c r="R821" s="44"/>
      <c r="S821" s="27"/>
      <c r="T821" s="44"/>
      <c r="U821" s="27"/>
      <c r="V821" s="44"/>
      <c r="W821" s="27"/>
      <c r="X821" s="44"/>
      <c r="Y821" s="27"/>
      <c r="Z821" s="44"/>
      <c r="AA821" s="27"/>
      <c r="AB821" s="44"/>
      <c r="AD821" s="44"/>
      <c r="AE821" s="6"/>
      <c r="AF821" s="44"/>
      <c r="AH821" s="44"/>
      <c r="AI821" s="44"/>
      <c r="AJ821" s="44"/>
    </row>
    <row r="822" spans="4:36">
      <c r="D822" s="44"/>
      <c r="E822" s="44"/>
      <c r="F822" s="27"/>
      <c r="G822" s="44"/>
      <c r="H822" s="44"/>
      <c r="I822" s="44"/>
      <c r="J822" s="27"/>
      <c r="K822" s="44"/>
      <c r="L822" s="44"/>
      <c r="M822" s="27"/>
      <c r="N822" s="44"/>
      <c r="O822" s="44"/>
      <c r="P822" s="27"/>
      <c r="Q822" s="44"/>
      <c r="R822" s="44"/>
      <c r="S822" s="27"/>
      <c r="T822" s="44"/>
      <c r="U822" s="27"/>
      <c r="V822" s="44"/>
      <c r="W822" s="27"/>
      <c r="X822" s="44"/>
      <c r="Y822" s="27"/>
      <c r="Z822" s="44"/>
      <c r="AA822" s="27"/>
      <c r="AB822" s="44"/>
      <c r="AD822" s="44"/>
      <c r="AE822" s="6"/>
      <c r="AF822" s="44"/>
      <c r="AH822" s="44"/>
      <c r="AI822" s="44"/>
      <c r="AJ822" s="44"/>
    </row>
    <row r="823" spans="4:36">
      <c r="D823" s="44"/>
      <c r="E823" s="44"/>
      <c r="F823" s="27"/>
      <c r="G823" s="44"/>
      <c r="H823" s="44"/>
      <c r="I823" s="44"/>
      <c r="J823" s="27"/>
      <c r="K823" s="44"/>
      <c r="L823" s="44"/>
      <c r="M823" s="27"/>
      <c r="N823" s="44"/>
      <c r="O823" s="44"/>
      <c r="P823" s="27"/>
      <c r="Q823" s="44"/>
      <c r="R823" s="44"/>
      <c r="S823" s="27"/>
      <c r="T823" s="44"/>
      <c r="U823" s="27"/>
      <c r="V823" s="44"/>
      <c r="W823" s="27"/>
      <c r="X823" s="44"/>
      <c r="Y823" s="27"/>
      <c r="Z823" s="44"/>
      <c r="AA823" s="27"/>
      <c r="AB823" s="44"/>
      <c r="AD823" s="44"/>
      <c r="AE823" s="6"/>
      <c r="AF823" s="44"/>
      <c r="AH823" s="44"/>
      <c r="AI823" s="44"/>
      <c r="AJ823" s="44"/>
    </row>
    <row r="824" spans="4:36">
      <c r="D824" s="44"/>
      <c r="E824" s="44"/>
      <c r="F824" s="27"/>
      <c r="G824" s="44"/>
      <c r="H824" s="44"/>
      <c r="I824" s="44"/>
      <c r="J824" s="27"/>
      <c r="K824" s="44"/>
      <c r="L824" s="44"/>
      <c r="M824" s="27"/>
      <c r="N824" s="44"/>
      <c r="O824" s="44"/>
      <c r="P824" s="27"/>
      <c r="Q824" s="44"/>
      <c r="R824" s="44"/>
      <c r="S824" s="27"/>
      <c r="T824" s="44"/>
      <c r="U824" s="27"/>
      <c r="V824" s="44"/>
      <c r="W824" s="27"/>
      <c r="X824" s="44"/>
      <c r="Y824" s="27"/>
      <c r="Z824" s="44"/>
      <c r="AA824" s="27"/>
      <c r="AB824" s="44"/>
      <c r="AD824" s="44"/>
      <c r="AE824" s="6"/>
      <c r="AF824" s="44"/>
      <c r="AH824" s="44"/>
      <c r="AI824" s="44"/>
      <c r="AJ824" s="44"/>
    </row>
    <row r="825" spans="4:36">
      <c r="D825" s="44"/>
      <c r="E825" s="44"/>
      <c r="F825" s="27"/>
      <c r="G825" s="44"/>
      <c r="H825" s="44"/>
      <c r="I825" s="44"/>
      <c r="J825" s="27"/>
      <c r="K825" s="44"/>
      <c r="L825" s="44"/>
      <c r="M825" s="27"/>
      <c r="N825" s="44"/>
      <c r="O825" s="44"/>
      <c r="P825" s="27"/>
      <c r="Q825" s="44"/>
      <c r="R825" s="44"/>
      <c r="S825" s="27"/>
      <c r="T825" s="44"/>
      <c r="U825" s="27"/>
      <c r="V825" s="44"/>
      <c r="W825" s="27"/>
      <c r="X825" s="44"/>
      <c r="Y825" s="27"/>
      <c r="Z825" s="44"/>
      <c r="AA825" s="27"/>
      <c r="AB825" s="44"/>
      <c r="AD825" s="44"/>
      <c r="AE825" s="6"/>
      <c r="AF825" s="44"/>
      <c r="AH825" s="44"/>
      <c r="AI825" s="44"/>
      <c r="AJ825" s="44"/>
    </row>
    <row r="826" spans="4:36">
      <c r="D826" s="44"/>
      <c r="E826" s="44"/>
      <c r="F826" s="27"/>
      <c r="G826" s="44"/>
      <c r="H826" s="44"/>
      <c r="I826" s="44"/>
      <c r="J826" s="27"/>
      <c r="K826" s="44"/>
      <c r="L826" s="44"/>
      <c r="M826" s="27"/>
      <c r="N826" s="44"/>
      <c r="O826" s="44"/>
      <c r="P826" s="27"/>
      <c r="Q826" s="44"/>
      <c r="R826" s="44"/>
      <c r="S826" s="27"/>
      <c r="T826" s="44"/>
      <c r="U826" s="27"/>
      <c r="V826" s="44"/>
      <c r="W826" s="27"/>
      <c r="X826" s="44"/>
      <c r="Y826" s="27"/>
      <c r="Z826" s="44"/>
      <c r="AA826" s="27"/>
      <c r="AB826" s="44"/>
      <c r="AD826" s="44"/>
      <c r="AE826" s="6"/>
      <c r="AF826" s="44"/>
      <c r="AH826" s="44"/>
      <c r="AI826" s="44"/>
      <c r="AJ826" s="44"/>
    </row>
    <row r="827" spans="4:36">
      <c r="D827" s="44"/>
      <c r="E827" s="44"/>
      <c r="F827" s="27"/>
      <c r="G827" s="44"/>
      <c r="H827" s="44"/>
      <c r="I827" s="44"/>
      <c r="J827" s="27"/>
      <c r="K827" s="44"/>
      <c r="L827" s="44"/>
      <c r="M827" s="27"/>
      <c r="N827" s="44"/>
      <c r="O827" s="44"/>
      <c r="P827" s="27"/>
      <c r="Q827" s="44"/>
      <c r="R827" s="44"/>
      <c r="S827" s="27"/>
      <c r="T827" s="44"/>
      <c r="U827" s="27"/>
      <c r="V827" s="44"/>
      <c r="W827" s="27"/>
      <c r="X827" s="44"/>
      <c r="Y827" s="27"/>
      <c r="Z827" s="44"/>
      <c r="AA827" s="27"/>
      <c r="AB827" s="44"/>
      <c r="AD827" s="44"/>
      <c r="AE827" s="6"/>
      <c r="AF827" s="44"/>
      <c r="AH827" s="44"/>
      <c r="AI827" s="44"/>
      <c r="AJ827" s="44"/>
    </row>
    <row r="828" spans="4:36">
      <c r="D828" s="44"/>
      <c r="E828" s="44"/>
      <c r="F828" s="27"/>
      <c r="G828" s="44"/>
      <c r="H828" s="44"/>
      <c r="I828" s="44"/>
      <c r="J828" s="27"/>
      <c r="K828" s="44"/>
      <c r="L828" s="44"/>
      <c r="M828" s="27"/>
      <c r="N828" s="44"/>
      <c r="O828" s="44"/>
      <c r="P828" s="27"/>
      <c r="Q828" s="44"/>
      <c r="R828" s="44"/>
      <c r="S828" s="27"/>
      <c r="T828" s="44"/>
      <c r="U828" s="27"/>
      <c r="V828" s="44"/>
      <c r="W828" s="27"/>
      <c r="X828" s="44"/>
      <c r="Y828" s="27"/>
      <c r="Z828" s="44"/>
      <c r="AA828" s="27"/>
      <c r="AB828" s="44"/>
      <c r="AD828" s="44"/>
      <c r="AE828" s="6"/>
      <c r="AF828" s="44"/>
    </row>
    <row r="829" spans="4:36">
      <c r="D829" s="44"/>
      <c r="E829" s="44"/>
      <c r="F829" s="27"/>
      <c r="G829" s="44"/>
      <c r="H829" s="44"/>
      <c r="I829" s="44"/>
      <c r="J829" s="27"/>
      <c r="K829" s="44"/>
      <c r="L829" s="44"/>
      <c r="M829" s="27"/>
      <c r="N829" s="44"/>
      <c r="O829" s="44"/>
      <c r="P829" s="27"/>
      <c r="Q829" s="44"/>
      <c r="R829" s="44"/>
      <c r="S829" s="27"/>
      <c r="T829" s="44"/>
      <c r="U829" s="27"/>
      <c r="V829" s="44"/>
      <c r="W829" s="27"/>
      <c r="X829" s="44"/>
      <c r="Y829" s="27"/>
      <c r="Z829" s="44"/>
      <c r="AA829" s="27"/>
      <c r="AB829" s="44"/>
      <c r="AD829" s="44"/>
      <c r="AE829" s="6"/>
      <c r="AF829" s="44"/>
    </row>
    <row r="830" spans="4:36">
      <c r="D830" s="44"/>
      <c r="E830" s="44"/>
      <c r="F830" s="27"/>
      <c r="G830" s="44"/>
      <c r="H830" s="44"/>
      <c r="I830" s="44"/>
      <c r="J830" s="27"/>
      <c r="K830" s="44"/>
      <c r="L830" s="44"/>
      <c r="M830" s="27"/>
      <c r="N830" s="44"/>
      <c r="O830" s="44"/>
      <c r="P830" s="27"/>
      <c r="Q830" s="44"/>
      <c r="R830" s="44"/>
      <c r="S830" s="27"/>
      <c r="T830" s="44"/>
      <c r="U830" s="27"/>
      <c r="V830" s="44"/>
      <c r="W830" s="27"/>
      <c r="X830" s="44"/>
      <c r="Y830" s="27"/>
      <c r="Z830" s="44"/>
      <c r="AA830" s="27"/>
      <c r="AB830" s="44"/>
      <c r="AD830" s="44"/>
      <c r="AE830" s="6"/>
      <c r="AF830" s="44"/>
    </row>
    <row r="831" spans="4:36">
      <c r="D831" s="44"/>
      <c r="E831" s="44"/>
      <c r="F831" s="27"/>
      <c r="G831" s="44"/>
      <c r="H831" s="44"/>
      <c r="I831" s="44"/>
      <c r="J831" s="27"/>
      <c r="K831" s="44"/>
      <c r="L831" s="44"/>
      <c r="M831" s="27"/>
      <c r="N831" s="44"/>
      <c r="O831" s="44"/>
      <c r="P831" s="27"/>
      <c r="Q831" s="44"/>
      <c r="R831" s="44"/>
      <c r="S831" s="27"/>
      <c r="T831" s="44"/>
      <c r="U831" s="27"/>
      <c r="V831" s="44"/>
      <c r="W831" s="27"/>
      <c r="X831" s="44"/>
      <c r="Y831" s="27"/>
      <c r="Z831" s="44"/>
      <c r="AA831" s="27"/>
      <c r="AB831" s="44"/>
      <c r="AD831" s="44"/>
      <c r="AE831" s="6"/>
      <c r="AF831" s="44"/>
    </row>
    <row r="832" spans="4:36">
      <c r="D832" s="44"/>
      <c r="E832" s="44"/>
      <c r="F832" s="27"/>
      <c r="G832" s="44"/>
      <c r="H832" s="44"/>
      <c r="I832" s="44"/>
      <c r="J832" s="27"/>
      <c r="K832" s="44"/>
      <c r="L832" s="44"/>
      <c r="M832" s="27"/>
      <c r="N832" s="44"/>
      <c r="O832" s="44"/>
      <c r="P832" s="27"/>
      <c r="Q832" s="44"/>
      <c r="R832" s="44"/>
      <c r="S832" s="27"/>
      <c r="T832" s="44"/>
      <c r="U832" s="27"/>
      <c r="V832" s="44"/>
      <c r="W832" s="27"/>
      <c r="X832" s="44"/>
      <c r="Y832" s="27"/>
      <c r="Z832" s="44"/>
      <c r="AA832" s="27"/>
      <c r="AB832" s="44"/>
      <c r="AD832" s="44"/>
      <c r="AE832" s="6"/>
      <c r="AF832" s="44"/>
    </row>
    <row r="833" spans="4:32">
      <c r="D833" s="44"/>
      <c r="E833" s="44"/>
      <c r="F833" s="27"/>
      <c r="G833" s="44"/>
      <c r="H833" s="44"/>
      <c r="I833" s="44"/>
      <c r="J833" s="27"/>
      <c r="K833" s="44"/>
      <c r="L833" s="44"/>
      <c r="M833" s="27"/>
      <c r="N833" s="44"/>
      <c r="O833" s="44"/>
      <c r="P833" s="27"/>
      <c r="Q833" s="44"/>
      <c r="R833" s="44"/>
      <c r="S833" s="27"/>
      <c r="T833" s="44"/>
      <c r="U833" s="27"/>
      <c r="V833" s="44"/>
      <c r="W833" s="27"/>
      <c r="X833" s="44"/>
      <c r="Y833" s="27"/>
      <c r="Z833" s="44"/>
      <c r="AA833" s="27"/>
      <c r="AB833" s="44"/>
      <c r="AD833" s="44"/>
      <c r="AE833" s="6"/>
      <c r="AF833" s="44"/>
    </row>
    <row r="834" spans="4:32">
      <c r="D834" s="44"/>
      <c r="E834" s="44"/>
      <c r="F834" s="27"/>
      <c r="G834" s="44"/>
      <c r="H834" s="44"/>
      <c r="I834" s="44"/>
      <c r="J834" s="27"/>
      <c r="K834" s="44"/>
      <c r="L834" s="44"/>
      <c r="M834" s="27"/>
      <c r="N834" s="44"/>
      <c r="O834" s="44"/>
      <c r="P834" s="27"/>
      <c r="Q834" s="44"/>
      <c r="R834" s="44"/>
      <c r="S834" s="27"/>
      <c r="T834" s="44"/>
      <c r="U834" s="27"/>
      <c r="V834" s="44"/>
      <c r="W834" s="27"/>
      <c r="X834" s="44"/>
      <c r="Y834" s="27"/>
      <c r="Z834" s="44"/>
      <c r="AA834" s="27"/>
      <c r="AB834" s="44"/>
      <c r="AD834" s="44"/>
      <c r="AE834" s="6"/>
      <c r="AF834" s="44"/>
    </row>
    <row r="835" spans="4:32">
      <c r="D835" s="44"/>
      <c r="E835" s="44"/>
      <c r="F835" s="27"/>
      <c r="G835" s="44"/>
      <c r="H835" s="44"/>
      <c r="I835" s="44"/>
      <c r="J835" s="27"/>
      <c r="K835" s="44"/>
      <c r="L835" s="44"/>
      <c r="M835" s="27"/>
      <c r="N835" s="44"/>
      <c r="O835" s="44"/>
      <c r="P835" s="27"/>
      <c r="Q835" s="44"/>
      <c r="R835" s="44"/>
      <c r="S835" s="27"/>
      <c r="T835" s="44"/>
      <c r="U835" s="27"/>
      <c r="V835" s="44"/>
      <c r="W835" s="27"/>
      <c r="X835" s="44"/>
      <c r="Y835" s="27"/>
      <c r="Z835" s="44"/>
      <c r="AA835" s="27"/>
      <c r="AB835" s="44"/>
      <c r="AD835" s="44"/>
      <c r="AE835" s="6"/>
      <c r="AF835" s="44"/>
    </row>
    <row r="836" spans="4:32">
      <c r="D836" s="44"/>
      <c r="E836" s="44"/>
      <c r="F836" s="27"/>
      <c r="G836" s="44"/>
      <c r="H836" s="44"/>
      <c r="I836" s="44"/>
      <c r="J836" s="27"/>
      <c r="K836" s="44"/>
      <c r="L836" s="44"/>
      <c r="M836" s="27"/>
      <c r="N836" s="44"/>
      <c r="O836" s="44"/>
      <c r="P836" s="27"/>
      <c r="Q836" s="44"/>
      <c r="R836" s="44"/>
      <c r="S836" s="27"/>
      <c r="T836" s="44"/>
      <c r="U836" s="27"/>
      <c r="V836" s="44"/>
      <c r="W836" s="27"/>
      <c r="X836" s="44"/>
      <c r="Y836" s="27"/>
      <c r="Z836" s="44"/>
      <c r="AA836" s="27"/>
      <c r="AB836" s="44"/>
      <c r="AD836" s="44"/>
      <c r="AE836" s="6"/>
      <c r="AF836" s="44"/>
    </row>
    <row r="837" spans="4:32">
      <c r="D837" s="44"/>
      <c r="E837" s="44"/>
      <c r="F837" s="27"/>
      <c r="G837" s="44"/>
      <c r="H837" s="44"/>
      <c r="I837" s="44"/>
      <c r="J837" s="27"/>
      <c r="K837" s="44"/>
      <c r="L837" s="44"/>
      <c r="M837" s="27"/>
      <c r="N837" s="44"/>
      <c r="O837" s="44"/>
      <c r="P837" s="27"/>
      <c r="Q837" s="44"/>
      <c r="R837" s="44"/>
      <c r="S837" s="27"/>
      <c r="T837" s="44"/>
      <c r="U837" s="27"/>
      <c r="V837" s="44"/>
      <c r="W837" s="27"/>
      <c r="X837" s="44"/>
      <c r="Y837" s="27"/>
      <c r="Z837" s="44"/>
      <c r="AA837" s="27"/>
      <c r="AB837" s="44"/>
      <c r="AD837" s="44"/>
      <c r="AE837" s="6"/>
      <c r="AF837" s="44"/>
    </row>
    <row r="838" spans="4:32">
      <c r="D838" s="44"/>
      <c r="E838" s="44"/>
      <c r="F838" s="27"/>
      <c r="G838" s="44"/>
      <c r="H838" s="44"/>
      <c r="I838" s="44"/>
      <c r="J838" s="27"/>
      <c r="K838" s="44"/>
      <c r="L838" s="44"/>
      <c r="M838" s="27"/>
      <c r="N838" s="44"/>
      <c r="O838" s="44"/>
      <c r="P838" s="27"/>
      <c r="Q838" s="44"/>
      <c r="R838" s="44"/>
      <c r="S838" s="27"/>
      <c r="T838" s="44"/>
      <c r="U838" s="27"/>
      <c r="V838" s="44"/>
      <c r="W838" s="27"/>
      <c r="X838" s="44"/>
      <c r="Y838" s="27"/>
      <c r="Z838" s="44"/>
      <c r="AA838" s="27"/>
      <c r="AB838" s="44"/>
      <c r="AD838" s="44"/>
      <c r="AE838" s="6"/>
      <c r="AF838" s="44"/>
    </row>
    <row r="839" spans="4:32">
      <c r="D839" s="44"/>
      <c r="E839" s="44"/>
      <c r="F839" s="27"/>
      <c r="G839" s="44"/>
      <c r="H839" s="44"/>
      <c r="I839" s="44"/>
      <c r="J839" s="27"/>
      <c r="K839" s="44"/>
      <c r="L839" s="44"/>
      <c r="M839" s="27"/>
      <c r="N839" s="44"/>
      <c r="O839" s="44"/>
      <c r="P839" s="27"/>
      <c r="Q839" s="44"/>
      <c r="R839" s="44"/>
      <c r="S839" s="27"/>
      <c r="T839" s="44"/>
      <c r="U839" s="27"/>
      <c r="V839" s="44"/>
      <c r="W839" s="27"/>
      <c r="X839" s="44"/>
      <c r="Y839" s="27"/>
      <c r="Z839" s="44"/>
      <c r="AA839" s="27"/>
      <c r="AB839" s="44"/>
      <c r="AD839" s="44"/>
      <c r="AE839" s="6"/>
      <c r="AF839" s="44"/>
    </row>
    <row r="840" spans="4:32">
      <c r="D840" s="44"/>
      <c r="E840" s="44"/>
      <c r="F840" s="27"/>
      <c r="G840" s="44"/>
      <c r="H840" s="44"/>
      <c r="I840" s="44"/>
      <c r="J840" s="27"/>
      <c r="K840" s="44"/>
      <c r="L840" s="44"/>
      <c r="M840" s="27"/>
      <c r="N840" s="44"/>
      <c r="O840" s="44"/>
      <c r="P840" s="27"/>
      <c r="Q840" s="44"/>
      <c r="R840" s="44"/>
      <c r="S840" s="27"/>
      <c r="T840" s="44"/>
      <c r="U840" s="27"/>
      <c r="V840" s="44"/>
      <c r="W840" s="27"/>
      <c r="X840" s="44"/>
      <c r="Y840" s="27"/>
      <c r="Z840" s="44"/>
      <c r="AA840" s="27"/>
      <c r="AB840" s="44"/>
      <c r="AD840" s="44"/>
      <c r="AE840" s="6"/>
      <c r="AF840" s="44"/>
    </row>
    <row r="841" spans="4:32">
      <c r="D841" s="44"/>
      <c r="E841" s="44"/>
      <c r="F841" s="27"/>
      <c r="G841" s="44"/>
      <c r="H841" s="44"/>
      <c r="I841" s="44"/>
      <c r="J841" s="27"/>
      <c r="K841" s="44"/>
      <c r="L841" s="44"/>
      <c r="M841" s="27"/>
      <c r="N841" s="44"/>
      <c r="O841" s="44"/>
      <c r="P841" s="27"/>
      <c r="Q841" s="44"/>
      <c r="R841" s="44"/>
      <c r="S841" s="27"/>
      <c r="T841" s="44"/>
      <c r="U841" s="27"/>
      <c r="V841" s="44"/>
      <c r="W841" s="27"/>
      <c r="X841" s="44"/>
      <c r="Y841" s="27"/>
      <c r="Z841" s="44"/>
      <c r="AA841" s="27"/>
      <c r="AB841" s="44"/>
      <c r="AD841" s="44"/>
      <c r="AE841" s="6"/>
      <c r="AF841" s="44"/>
    </row>
    <row r="842" spans="4:32">
      <c r="D842" s="44"/>
      <c r="E842" s="44"/>
      <c r="F842" s="27"/>
      <c r="G842" s="44"/>
      <c r="H842" s="44"/>
      <c r="I842" s="44"/>
      <c r="J842" s="27"/>
      <c r="K842" s="44"/>
      <c r="L842" s="44"/>
      <c r="M842" s="27"/>
      <c r="N842" s="44"/>
      <c r="O842" s="44"/>
      <c r="P842" s="27"/>
      <c r="Q842" s="44"/>
      <c r="R842" s="44"/>
      <c r="S842" s="27"/>
      <c r="T842" s="44"/>
      <c r="U842" s="27"/>
      <c r="V842" s="44"/>
      <c r="W842" s="27"/>
      <c r="X842" s="44"/>
      <c r="Y842" s="27"/>
      <c r="Z842" s="44"/>
      <c r="AA842" s="27"/>
      <c r="AB842" s="44"/>
      <c r="AD842" s="44"/>
      <c r="AE842" s="6"/>
      <c r="AF842" s="44"/>
    </row>
    <row r="843" spans="4:32">
      <c r="D843" s="44"/>
      <c r="E843" s="44"/>
      <c r="F843" s="27"/>
      <c r="G843" s="44"/>
      <c r="H843" s="44"/>
      <c r="I843" s="44"/>
      <c r="J843" s="27"/>
      <c r="K843" s="44"/>
      <c r="L843" s="44"/>
      <c r="M843" s="27"/>
      <c r="N843" s="44"/>
      <c r="O843" s="44"/>
      <c r="P843" s="27"/>
      <c r="Q843" s="44"/>
      <c r="R843" s="44"/>
      <c r="S843" s="27"/>
      <c r="T843" s="44"/>
      <c r="U843" s="27"/>
      <c r="V843" s="44"/>
      <c r="W843" s="27"/>
      <c r="X843" s="44"/>
      <c r="Y843" s="27"/>
      <c r="Z843" s="44"/>
      <c r="AA843" s="27"/>
      <c r="AB843" s="44"/>
      <c r="AD843" s="44"/>
      <c r="AE843" s="6"/>
      <c r="AF843" s="44"/>
    </row>
    <row r="844" spans="4:32">
      <c r="D844" s="44"/>
      <c r="E844" s="44"/>
      <c r="F844" s="27"/>
      <c r="G844" s="44"/>
      <c r="H844" s="44"/>
      <c r="I844" s="44"/>
      <c r="J844" s="27"/>
      <c r="K844" s="44"/>
      <c r="L844" s="44"/>
      <c r="M844" s="27"/>
      <c r="N844" s="44"/>
      <c r="O844" s="44"/>
      <c r="P844" s="27"/>
      <c r="Q844" s="44"/>
      <c r="R844" s="44"/>
      <c r="S844" s="27"/>
      <c r="T844" s="44"/>
      <c r="U844" s="27"/>
      <c r="V844" s="44"/>
      <c r="W844" s="27"/>
      <c r="X844" s="44"/>
      <c r="Y844" s="27"/>
      <c r="Z844" s="44"/>
      <c r="AA844" s="27"/>
      <c r="AB844" s="44"/>
      <c r="AD844" s="44"/>
      <c r="AE844" s="6"/>
      <c r="AF844" s="44"/>
    </row>
    <row r="845" spans="4:32">
      <c r="D845" s="44"/>
      <c r="E845" s="44"/>
      <c r="F845" s="27"/>
      <c r="G845" s="44"/>
      <c r="H845" s="44"/>
      <c r="I845" s="44"/>
      <c r="J845" s="27"/>
      <c r="K845" s="44"/>
      <c r="L845" s="44"/>
      <c r="M845" s="27"/>
      <c r="N845" s="44"/>
      <c r="O845" s="44"/>
      <c r="P845" s="27"/>
      <c r="Q845" s="44"/>
      <c r="R845" s="44"/>
      <c r="S845" s="27"/>
      <c r="T845" s="44"/>
      <c r="U845" s="27"/>
      <c r="V845" s="44"/>
      <c r="W845" s="27"/>
      <c r="X845" s="44"/>
      <c r="Y845" s="27"/>
      <c r="Z845" s="44"/>
      <c r="AA845" s="27"/>
      <c r="AB845" s="44"/>
      <c r="AD845" s="44"/>
      <c r="AE845" s="6"/>
      <c r="AF845" s="44"/>
    </row>
    <row r="846" spans="4:32">
      <c r="D846" s="44"/>
      <c r="E846" s="44"/>
      <c r="F846" s="27"/>
      <c r="G846" s="44"/>
      <c r="H846" s="44"/>
      <c r="I846" s="44"/>
      <c r="J846" s="27"/>
      <c r="K846" s="44"/>
      <c r="L846" s="44"/>
      <c r="M846" s="27"/>
      <c r="N846" s="44"/>
      <c r="O846" s="44"/>
      <c r="P846" s="27"/>
      <c r="Q846" s="44"/>
      <c r="R846" s="44"/>
      <c r="S846" s="27"/>
      <c r="T846" s="44"/>
      <c r="U846" s="27"/>
      <c r="V846" s="44"/>
      <c r="W846" s="27"/>
      <c r="X846" s="44"/>
      <c r="Y846" s="27"/>
      <c r="Z846" s="44"/>
      <c r="AA846" s="27"/>
      <c r="AB846" s="44"/>
      <c r="AD846" s="44"/>
      <c r="AE846" s="6"/>
      <c r="AF846" s="44"/>
    </row>
    <row r="847" spans="4:32">
      <c r="D847" s="44"/>
      <c r="E847" s="44"/>
      <c r="F847" s="27"/>
      <c r="G847" s="44"/>
      <c r="H847" s="44"/>
      <c r="I847" s="44"/>
      <c r="J847" s="27"/>
      <c r="K847" s="44"/>
      <c r="L847" s="44"/>
      <c r="M847" s="27"/>
      <c r="N847" s="44"/>
      <c r="O847" s="44"/>
      <c r="P847" s="27"/>
      <c r="Q847" s="44"/>
      <c r="R847" s="44"/>
      <c r="S847" s="27"/>
      <c r="T847" s="44"/>
      <c r="U847" s="27"/>
      <c r="V847" s="44"/>
      <c r="W847" s="27"/>
      <c r="X847" s="44"/>
      <c r="Y847" s="27"/>
      <c r="Z847" s="44"/>
      <c r="AA847" s="27"/>
      <c r="AB847" s="44"/>
      <c r="AD847" s="44"/>
      <c r="AE847" s="6"/>
      <c r="AF847" s="44"/>
    </row>
    <row r="848" spans="4:32">
      <c r="D848" s="44"/>
      <c r="E848" s="44"/>
      <c r="F848" s="27"/>
      <c r="G848" s="44"/>
      <c r="H848" s="44"/>
      <c r="I848" s="44"/>
      <c r="J848" s="27"/>
      <c r="K848" s="44"/>
      <c r="L848" s="44"/>
      <c r="M848" s="27"/>
      <c r="N848" s="44"/>
      <c r="O848" s="44"/>
      <c r="P848" s="27"/>
      <c r="Q848" s="44"/>
      <c r="R848" s="44"/>
      <c r="S848" s="27"/>
      <c r="T848" s="44"/>
      <c r="U848" s="27"/>
      <c r="V848" s="44"/>
      <c r="W848" s="27"/>
      <c r="X848" s="44"/>
      <c r="Y848" s="27"/>
      <c r="Z848" s="44"/>
      <c r="AA848" s="27"/>
      <c r="AB848" s="44"/>
      <c r="AD848" s="44"/>
      <c r="AE848" s="6"/>
      <c r="AF848" s="44"/>
    </row>
    <row r="849" spans="4:32">
      <c r="D849" s="44"/>
      <c r="E849" s="44"/>
      <c r="F849" s="27"/>
      <c r="G849" s="44"/>
      <c r="H849" s="44"/>
      <c r="I849" s="44"/>
      <c r="J849" s="27"/>
      <c r="K849" s="44"/>
      <c r="L849" s="44"/>
      <c r="M849" s="27"/>
      <c r="N849" s="44"/>
      <c r="O849" s="44"/>
      <c r="P849" s="27"/>
      <c r="Q849" s="44"/>
      <c r="R849" s="44"/>
      <c r="S849" s="27"/>
      <c r="T849" s="44"/>
      <c r="U849" s="27"/>
      <c r="V849" s="44"/>
      <c r="W849" s="27"/>
      <c r="X849" s="44"/>
      <c r="Y849" s="27"/>
      <c r="Z849" s="44"/>
      <c r="AA849" s="27"/>
      <c r="AB849" s="44"/>
      <c r="AD849" s="44"/>
      <c r="AE849" s="6"/>
      <c r="AF849" s="44"/>
    </row>
    <row r="850" spans="4:32">
      <c r="D850" s="44"/>
      <c r="E850" s="44"/>
      <c r="F850" s="27"/>
      <c r="G850" s="44"/>
      <c r="H850" s="44"/>
      <c r="I850" s="44"/>
      <c r="J850" s="27"/>
      <c r="K850" s="44"/>
      <c r="L850" s="44"/>
      <c r="M850" s="27"/>
      <c r="N850" s="44"/>
      <c r="O850" s="44"/>
      <c r="P850" s="27"/>
      <c r="Q850" s="44"/>
      <c r="R850" s="44"/>
      <c r="S850" s="27"/>
      <c r="T850" s="44"/>
      <c r="U850" s="27"/>
      <c r="V850" s="44"/>
      <c r="W850" s="27"/>
      <c r="X850" s="44"/>
      <c r="Y850" s="27"/>
      <c r="Z850" s="44"/>
      <c r="AA850" s="27"/>
      <c r="AB850" s="44"/>
      <c r="AD850" s="44"/>
      <c r="AE850" s="6"/>
      <c r="AF850" s="44"/>
    </row>
    <row r="851" spans="4:32">
      <c r="D851" s="44"/>
      <c r="E851" s="44"/>
      <c r="F851" s="27"/>
      <c r="G851" s="44"/>
      <c r="H851" s="44"/>
      <c r="I851" s="44"/>
      <c r="J851" s="27"/>
      <c r="K851" s="44"/>
      <c r="L851" s="44"/>
      <c r="M851" s="27"/>
      <c r="N851" s="44"/>
      <c r="O851" s="44"/>
      <c r="P851" s="27"/>
      <c r="Q851" s="44"/>
      <c r="R851" s="44"/>
      <c r="S851" s="27"/>
      <c r="T851" s="44"/>
      <c r="U851" s="27"/>
      <c r="V851" s="44"/>
      <c r="W851" s="27"/>
      <c r="X851" s="44"/>
      <c r="Y851" s="27"/>
      <c r="Z851" s="44"/>
      <c r="AA851" s="27"/>
      <c r="AB851" s="44"/>
      <c r="AD851" s="44"/>
      <c r="AE851" s="6"/>
      <c r="AF851" s="44"/>
    </row>
    <row r="852" spans="4:32">
      <c r="D852" s="44"/>
      <c r="E852" s="44"/>
      <c r="F852" s="27"/>
      <c r="G852" s="44"/>
      <c r="H852" s="44"/>
      <c r="I852" s="44"/>
      <c r="J852" s="27"/>
      <c r="K852" s="44"/>
      <c r="L852" s="44"/>
      <c r="M852" s="27"/>
      <c r="N852" s="44"/>
      <c r="O852" s="44"/>
      <c r="P852" s="27"/>
      <c r="Q852" s="44"/>
      <c r="R852" s="44"/>
      <c r="S852" s="27"/>
      <c r="T852" s="44"/>
      <c r="U852" s="27"/>
      <c r="V852" s="44"/>
      <c r="W852" s="27"/>
      <c r="X852" s="44"/>
      <c r="Y852" s="27"/>
      <c r="Z852" s="44"/>
      <c r="AA852" s="27"/>
      <c r="AB852" s="44"/>
      <c r="AD852" s="44"/>
      <c r="AE852" s="6"/>
      <c r="AF852" s="44"/>
    </row>
    <row r="853" spans="4:32">
      <c r="D853" s="44"/>
      <c r="E853" s="44"/>
      <c r="F853" s="27"/>
      <c r="G853" s="44"/>
      <c r="H853" s="44"/>
      <c r="I853" s="44"/>
      <c r="J853" s="27"/>
      <c r="K853" s="44"/>
      <c r="L853" s="44"/>
      <c r="M853" s="27"/>
      <c r="N853" s="44"/>
      <c r="O853" s="44"/>
      <c r="P853" s="27"/>
      <c r="Q853" s="44"/>
      <c r="R853" s="44"/>
      <c r="S853" s="27"/>
      <c r="T853" s="44"/>
      <c r="U853" s="27"/>
      <c r="V853" s="44"/>
      <c r="W853" s="27"/>
      <c r="X853" s="44"/>
      <c r="Y853" s="27"/>
      <c r="Z853" s="44"/>
      <c r="AA853" s="27"/>
      <c r="AB853" s="44"/>
      <c r="AD853" s="44"/>
      <c r="AE853" s="6"/>
      <c r="AF853" s="44"/>
    </row>
    <row r="854" spans="4:32">
      <c r="D854" s="44"/>
      <c r="E854" s="44"/>
      <c r="F854" s="27"/>
      <c r="G854" s="44"/>
      <c r="H854" s="44"/>
      <c r="I854" s="44"/>
      <c r="J854" s="27"/>
      <c r="K854" s="44"/>
      <c r="L854" s="44"/>
      <c r="M854" s="27"/>
      <c r="N854" s="44"/>
      <c r="O854" s="44"/>
      <c r="P854" s="27"/>
      <c r="Q854" s="44"/>
      <c r="R854" s="44"/>
      <c r="S854" s="27"/>
      <c r="T854" s="44"/>
      <c r="U854" s="27"/>
      <c r="V854" s="44"/>
      <c r="W854" s="27"/>
      <c r="X854" s="44"/>
      <c r="Y854" s="27"/>
      <c r="Z854" s="44"/>
      <c r="AA854" s="27"/>
      <c r="AB854" s="44"/>
      <c r="AD854" s="44"/>
      <c r="AE854" s="6"/>
      <c r="AF854" s="44"/>
    </row>
    <row r="855" spans="4:32">
      <c r="D855" s="44"/>
      <c r="E855" s="44"/>
      <c r="F855" s="27"/>
      <c r="G855" s="44"/>
      <c r="H855" s="44"/>
      <c r="I855" s="44"/>
      <c r="J855" s="27"/>
      <c r="K855" s="44"/>
      <c r="L855" s="44"/>
      <c r="M855" s="27"/>
      <c r="N855" s="44"/>
      <c r="O855" s="44"/>
      <c r="P855" s="27"/>
      <c r="Q855" s="44"/>
      <c r="R855" s="44"/>
      <c r="S855" s="27"/>
      <c r="T855" s="44"/>
      <c r="U855" s="27"/>
      <c r="V855" s="44"/>
      <c r="W855" s="27"/>
      <c r="X855" s="44"/>
      <c r="Y855" s="27"/>
      <c r="Z855" s="44"/>
      <c r="AA855" s="27"/>
      <c r="AB855" s="44"/>
      <c r="AD855" s="44"/>
      <c r="AE855" s="6"/>
      <c r="AF855" s="44"/>
    </row>
    <row r="856" spans="4:32">
      <c r="D856" s="44"/>
      <c r="E856" s="44"/>
      <c r="F856" s="27"/>
      <c r="G856" s="44"/>
      <c r="H856" s="44"/>
      <c r="I856" s="44"/>
      <c r="J856" s="27"/>
      <c r="K856" s="44"/>
      <c r="L856" s="44"/>
      <c r="M856" s="27"/>
      <c r="N856" s="44"/>
      <c r="O856" s="44"/>
      <c r="P856" s="27"/>
      <c r="Q856" s="44"/>
      <c r="R856" s="44"/>
      <c r="S856" s="27"/>
      <c r="T856" s="44"/>
      <c r="U856" s="27"/>
      <c r="V856" s="44"/>
      <c r="W856" s="27"/>
      <c r="X856" s="44"/>
      <c r="Y856" s="27"/>
      <c r="Z856" s="44"/>
      <c r="AA856" s="27"/>
      <c r="AB856" s="44"/>
      <c r="AD856" s="44"/>
      <c r="AE856" s="6"/>
      <c r="AF856" s="44"/>
    </row>
    <row r="857" spans="4:32">
      <c r="D857" s="44"/>
      <c r="E857" s="44"/>
      <c r="F857" s="27"/>
      <c r="G857" s="44"/>
      <c r="H857" s="44"/>
      <c r="I857" s="44"/>
      <c r="J857" s="27"/>
      <c r="K857" s="44"/>
      <c r="L857" s="44"/>
      <c r="M857" s="27"/>
      <c r="N857" s="44"/>
      <c r="O857" s="44"/>
      <c r="P857" s="27"/>
      <c r="Q857" s="44"/>
      <c r="R857" s="44"/>
      <c r="S857" s="27"/>
      <c r="T857" s="44"/>
      <c r="U857" s="27"/>
      <c r="V857" s="44"/>
      <c r="W857" s="27"/>
      <c r="X857" s="44"/>
      <c r="Y857" s="27"/>
      <c r="Z857" s="44"/>
      <c r="AA857" s="27"/>
      <c r="AB857" s="44"/>
      <c r="AD857" s="44"/>
      <c r="AE857" s="6"/>
      <c r="AF857" s="44"/>
    </row>
    <row r="858" spans="4:32">
      <c r="D858" s="44"/>
      <c r="E858" s="44"/>
      <c r="F858" s="27"/>
      <c r="G858" s="44"/>
      <c r="H858" s="44"/>
      <c r="I858" s="44"/>
      <c r="J858" s="27"/>
      <c r="K858" s="44"/>
      <c r="L858" s="44"/>
      <c r="M858" s="27"/>
      <c r="N858" s="44"/>
      <c r="O858" s="44"/>
      <c r="P858" s="27"/>
      <c r="Q858" s="44"/>
      <c r="R858" s="44"/>
      <c r="S858" s="27"/>
      <c r="T858" s="44"/>
      <c r="U858" s="27"/>
      <c r="V858" s="44"/>
      <c r="W858" s="27"/>
      <c r="X858" s="44"/>
      <c r="Y858" s="27"/>
      <c r="Z858" s="44"/>
      <c r="AA858" s="27"/>
      <c r="AB858" s="44"/>
      <c r="AD858" s="44"/>
      <c r="AE858" s="6"/>
      <c r="AF858" s="44"/>
    </row>
    <row r="859" spans="4:32">
      <c r="D859" s="44"/>
      <c r="E859" s="44"/>
      <c r="F859" s="27"/>
      <c r="G859" s="44"/>
      <c r="H859" s="44"/>
      <c r="I859" s="44"/>
      <c r="J859" s="27"/>
      <c r="K859" s="44"/>
      <c r="L859" s="44"/>
      <c r="M859" s="27"/>
      <c r="N859" s="44"/>
      <c r="O859" s="44"/>
      <c r="P859" s="27"/>
      <c r="Q859" s="44"/>
      <c r="R859" s="44"/>
      <c r="S859" s="27"/>
      <c r="T859" s="44"/>
      <c r="U859" s="27"/>
      <c r="V859" s="44"/>
      <c r="W859" s="27"/>
      <c r="X859" s="44"/>
      <c r="Y859" s="27"/>
      <c r="Z859" s="44"/>
      <c r="AA859" s="27"/>
      <c r="AB859" s="44"/>
      <c r="AD859" s="44"/>
      <c r="AE859" s="6"/>
      <c r="AF859" s="44"/>
    </row>
    <row r="860" spans="4:32">
      <c r="D860" s="44"/>
      <c r="E860" s="44"/>
      <c r="F860" s="27"/>
      <c r="G860" s="44"/>
      <c r="H860" s="44"/>
      <c r="I860" s="44"/>
      <c r="J860" s="27"/>
      <c r="K860" s="44"/>
      <c r="L860" s="44"/>
      <c r="M860" s="27"/>
      <c r="N860" s="44"/>
      <c r="O860" s="44"/>
      <c r="P860" s="27"/>
      <c r="Q860" s="44"/>
      <c r="R860" s="44"/>
      <c r="S860" s="27"/>
      <c r="T860" s="44"/>
      <c r="U860" s="27"/>
      <c r="V860" s="44"/>
      <c r="W860" s="27"/>
      <c r="X860" s="44"/>
      <c r="Y860" s="27"/>
      <c r="Z860" s="44"/>
      <c r="AA860" s="27"/>
      <c r="AB860" s="44"/>
      <c r="AD860" s="44"/>
      <c r="AE860" s="6"/>
      <c r="AF860" s="44"/>
    </row>
    <row r="861" spans="4:32">
      <c r="D861" s="44"/>
      <c r="E861" s="44"/>
      <c r="F861" s="27"/>
      <c r="G861" s="44"/>
      <c r="H861" s="44"/>
      <c r="I861" s="44"/>
      <c r="J861" s="27"/>
      <c r="K861" s="44"/>
      <c r="L861" s="44"/>
      <c r="M861" s="27"/>
      <c r="N861" s="44"/>
      <c r="O861" s="44"/>
      <c r="P861" s="27"/>
      <c r="Q861" s="44"/>
      <c r="R861" s="44"/>
      <c r="S861" s="27"/>
      <c r="T861" s="44"/>
      <c r="U861" s="27"/>
      <c r="V861" s="44"/>
      <c r="W861" s="27"/>
      <c r="X861" s="44"/>
      <c r="Y861" s="27"/>
      <c r="Z861" s="44"/>
      <c r="AA861" s="27"/>
      <c r="AB861" s="44"/>
      <c r="AD861" s="44"/>
      <c r="AE861" s="6"/>
      <c r="AF861" s="44"/>
    </row>
    <row r="862" spans="4:32">
      <c r="D862" s="44"/>
      <c r="E862" s="44"/>
      <c r="F862" s="27"/>
      <c r="G862" s="44"/>
      <c r="H862" s="44"/>
      <c r="I862" s="44"/>
      <c r="J862" s="27"/>
      <c r="K862" s="44"/>
      <c r="L862" s="44"/>
      <c r="M862" s="27"/>
      <c r="N862" s="44"/>
      <c r="O862" s="44"/>
      <c r="P862" s="27"/>
      <c r="Q862" s="44"/>
      <c r="R862" s="44"/>
      <c r="S862" s="27"/>
      <c r="T862" s="44"/>
      <c r="U862" s="27"/>
      <c r="V862" s="44"/>
      <c r="W862" s="27"/>
      <c r="X862" s="44"/>
      <c r="Y862" s="27"/>
      <c r="Z862" s="44"/>
      <c r="AA862" s="27"/>
      <c r="AB862" s="44"/>
      <c r="AD862" s="44"/>
      <c r="AE862" s="6"/>
      <c r="AF862" s="44"/>
    </row>
    <row r="863" spans="4:32">
      <c r="D863" s="44"/>
      <c r="E863" s="44"/>
      <c r="F863" s="27"/>
      <c r="G863" s="44"/>
      <c r="H863" s="44"/>
      <c r="I863" s="44"/>
      <c r="J863" s="27"/>
      <c r="K863" s="44"/>
      <c r="L863" s="44"/>
      <c r="M863" s="27"/>
      <c r="N863" s="44"/>
      <c r="O863" s="44"/>
      <c r="P863" s="27"/>
      <c r="Q863" s="44"/>
      <c r="R863" s="44"/>
      <c r="S863" s="27"/>
      <c r="T863" s="44"/>
      <c r="U863" s="27"/>
      <c r="V863" s="44"/>
      <c r="W863" s="27"/>
      <c r="X863" s="44"/>
      <c r="Y863" s="27"/>
      <c r="Z863" s="44"/>
      <c r="AA863" s="27"/>
      <c r="AB863" s="44"/>
      <c r="AD863" s="44"/>
      <c r="AE863" s="6"/>
      <c r="AF863" s="44"/>
    </row>
    <row r="864" spans="4:32">
      <c r="D864" s="44"/>
      <c r="E864" s="44"/>
      <c r="F864" s="27"/>
      <c r="G864" s="44"/>
      <c r="H864" s="44"/>
      <c r="I864" s="44"/>
      <c r="J864" s="27"/>
      <c r="K864" s="44"/>
      <c r="L864" s="44"/>
      <c r="M864" s="27"/>
      <c r="N864" s="44"/>
      <c r="O864" s="44"/>
      <c r="P864" s="27"/>
      <c r="Q864" s="44"/>
      <c r="R864" s="44"/>
      <c r="S864" s="27"/>
      <c r="T864" s="44"/>
      <c r="U864" s="27"/>
      <c r="V864" s="44"/>
      <c r="W864" s="27"/>
      <c r="X864" s="44"/>
      <c r="Y864" s="27"/>
      <c r="Z864" s="44"/>
      <c r="AA864" s="27"/>
      <c r="AB864" s="44"/>
      <c r="AD864" s="44"/>
      <c r="AE864" s="6"/>
      <c r="AF864" s="44"/>
    </row>
    <row r="865" spans="4:32">
      <c r="D865" s="44"/>
      <c r="E865" s="44"/>
      <c r="F865" s="27"/>
      <c r="G865" s="44"/>
      <c r="H865" s="44"/>
      <c r="I865" s="44"/>
      <c r="J865" s="27"/>
      <c r="K865" s="44"/>
      <c r="L865" s="44"/>
      <c r="M865" s="27"/>
      <c r="N865" s="44"/>
      <c r="O865" s="44"/>
      <c r="P865" s="27"/>
      <c r="Q865" s="44"/>
      <c r="R865" s="44"/>
      <c r="S865" s="27"/>
      <c r="T865" s="44"/>
      <c r="U865" s="27"/>
      <c r="V865" s="44"/>
      <c r="W865" s="27"/>
      <c r="X865" s="44"/>
      <c r="Y865" s="27"/>
      <c r="Z865" s="44"/>
      <c r="AA865" s="27"/>
      <c r="AB865" s="44"/>
      <c r="AD865" s="44"/>
      <c r="AE865" s="6"/>
      <c r="AF865" s="44"/>
    </row>
    <row r="866" spans="4:32">
      <c r="D866" s="44"/>
      <c r="E866" s="44"/>
      <c r="F866" s="27"/>
      <c r="G866" s="44"/>
      <c r="H866" s="44"/>
      <c r="I866" s="44"/>
      <c r="J866" s="27"/>
      <c r="K866" s="44"/>
      <c r="L866" s="44"/>
      <c r="M866" s="27"/>
      <c r="N866" s="44"/>
      <c r="O866" s="44"/>
      <c r="P866" s="27"/>
      <c r="Q866" s="44"/>
      <c r="R866" s="44"/>
      <c r="S866" s="27"/>
      <c r="T866" s="44"/>
      <c r="U866" s="27"/>
      <c r="V866" s="44"/>
      <c r="W866" s="27"/>
      <c r="X866" s="44"/>
      <c r="Y866" s="27"/>
      <c r="Z866" s="44"/>
      <c r="AA866" s="27"/>
      <c r="AB866" s="44"/>
      <c r="AD866" s="44"/>
      <c r="AE866" s="6"/>
      <c r="AF866" s="44"/>
    </row>
    <row r="867" spans="4:32">
      <c r="D867" s="44"/>
      <c r="E867" s="44"/>
      <c r="F867" s="27"/>
      <c r="G867" s="44"/>
      <c r="H867" s="44"/>
      <c r="I867" s="44"/>
      <c r="J867" s="27"/>
      <c r="K867" s="44"/>
      <c r="L867" s="44"/>
      <c r="M867" s="27"/>
      <c r="N867" s="44"/>
      <c r="O867" s="44"/>
      <c r="P867" s="27"/>
      <c r="Q867" s="44"/>
      <c r="R867" s="44"/>
      <c r="S867" s="27"/>
      <c r="T867" s="44"/>
      <c r="U867" s="27"/>
      <c r="V867" s="44"/>
      <c r="W867" s="27"/>
      <c r="X867" s="44"/>
      <c r="Y867" s="27"/>
      <c r="Z867" s="44"/>
      <c r="AA867" s="27"/>
      <c r="AB867" s="44"/>
      <c r="AD867" s="44"/>
      <c r="AE867" s="6"/>
      <c r="AF867" s="44"/>
    </row>
    <row r="868" spans="4:32">
      <c r="D868" s="44"/>
      <c r="E868" s="44"/>
      <c r="F868" s="27"/>
      <c r="G868" s="44"/>
      <c r="H868" s="44"/>
      <c r="I868" s="44"/>
      <c r="J868" s="27"/>
      <c r="K868" s="44"/>
      <c r="L868" s="44"/>
      <c r="M868" s="27"/>
      <c r="N868" s="44"/>
      <c r="O868" s="44"/>
      <c r="P868" s="27"/>
      <c r="Q868" s="44"/>
      <c r="R868" s="44"/>
      <c r="S868" s="27"/>
      <c r="T868" s="44"/>
      <c r="U868" s="27"/>
      <c r="V868" s="44"/>
      <c r="W868" s="27"/>
      <c r="X868" s="44"/>
      <c r="Y868" s="27"/>
      <c r="Z868" s="44"/>
      <c r="AA868" s="27"/>
      <c r="AB868" s="44"/>
      <c r="AD868" s="44"/>
      <c r="AE868" s="6"/>
      <c r="AF868" s="44"/>
    </row>
    <row r="869" spans="4:32">
      <c r="D869" s="44"/>
      <c r="E869" s="44"/>
      <c r="F869" s="27"/>
      <c r="G869" s="44"/>
      <c r="H869" s="44"/>
      <c r="I869" s="44"/>
      <c r="J869" s="27"/>
      <c r="K869" s="44"/>
      <c r="L869" s="44"/>
      <c r="M869" s="27"/>
      <c r="N869" s="44"/>
      <c r="O869" s="44"/>
      <c r="P869" s="27"/>
      <c r="Q869" s="44"/>
      <c r="R869" s="44"/>
      <c r="S869" s="27"/>
      <c r="T869" s="44"/>
      <c r="U869" s="27"/>
      <c r="V869" s="44"/>
      <c r="W869" s="27"/>
      <c r="X869" s="44"/>
      <c r="Y869" s="27"/>
      <c r="Z869" s="44"/>
      <c r="AA869" s="27"/>
      <c r="AB869" s="44"/>
      <c r="AD869" s="44"/>
      <c r="AE869" s="6"/>
      <c r="AF869" s="44"/>
    </row>
    <row r="870" spans="4:32">
      <c r="D870" s="44"/>
      <c r="E870" s="44"/>
      <c r="F870" s="27"/>
      <c r="G870" s="44"/>
      <c r="H870" s="44"/>
      <c r="I870" s="44"/>
      <c r="J870" s="27"/>
      <c r="K870" s="44"/>
      <c r="L870" s="44"/>
      <c r="M870" s="27"/>
      <c r="N870" s="44"/>
      <c r="O870" s="44"/>
      <c r="P870" s="27"/>
      <c r="Q870" s="44"/>
      <c r="R870" s="44"/>
      <c r="S870" s="27"/>
      <c r="T870" s="44"/>
      <c r="U870" s="27"/>
      <c r="V870" s="44"/>
      <c r="W870" s="27"/>
      <c r="X870" s="44"/>
      <c r="Y870" s="27"/>
      <c r="Z870" s="44"/>
      <c r="AA870" s="27"/>
      <c r="AB870" s="44"/>
      <c r="AD870" s="44"/>
      <c r="AE870" s="6"/>
      <c r="AF870" s="44"/>
    </row>
    <row r="871" spans="4:32">
      <c r="D871" s="44"/>
      <c r="E871" s="44"/>
      <c r="F871" s="27"/>
      <c r="G871" s="44"/>
      <c r="H871" s="44"/>
      <c r="I871" s="44"/>
      <c r="J871" s="27"/>
      <c r="K871" s="44"/>
      <c r="L871" s="44"/>
      <c r="M871" s="27"/>
      <c r="N871" s="44"/>
      <c r="O871" s="44"/>
      <c r="P871" s="27"/>
      <c r="Q871" s="44"/>
      <c r="R871" s="44"/>
      <c r="S871" s="27"/>
      <c r="T871" s="44"/>
      <c r="U871" s="27"/>
      <c r="V871" s="44"/>
      <c r="W871" s="27"/>
      <c r="X871" s="44"/>
      <c r="Y871" s="27"/>
      <c r="Z871" s="44"/>
      <c r="AA871" s="27"/>
      <c r="AB871" s="44"/>
      <c r="AD871" s="44"/>
      <c r="AE871" s="6"/>
      <c r="AF871" s="44"/>
    </row>
    <row r="872" spans="4:32">
      <c r="D872" s="44"/>
      <c r="E872" s="44"/>
      <c r="F872" s="27"/>
      <c r="G872" s="44"/>
      <c r="H872" s="44"/>
      <c r="I872" s="44"/>
      <c r="J872" s="27"/>
      <c r="K872" s="44"/>
      <c r="L872" s="44"/>
      <c r="M872" s="27"/>
      <c r="N872" s="44"/>
      <c r="O872" s="44"/>
      <c r="P872" s="27"/>
      <c r="Q872" s="44"/>
      <c r="R872" s="44"/>
      <c r="S872" s="27"/>
      <c r="T872" s="44"/>
      <c r="U872" s="27"/>
      <c r="V872" s="44"/>
      <c r="W872" s="27"/>
      <c r="X872" s="44"/>
      <c r="Y872" s="27"/>
      <c r="Z872" s="44"/>
      <c r="AA872" s="27"/>
      <c r="AB872" s="44"/>
      <c r="AD872" s="44"/>
      <c r="AE872" s="6"/>
      <c r="AF872" s="44"/>
    </row>
    <row r="873" spans="4:32">
      <c r="D873" s="44"/>
      <c r="E873" s="44"/>
      <c r="F873" s="27"/>
      <c r="G873" s="44"/>
      <c r="H873" s="44"/>
      <c r="I873" s="44"/>
      <c r="J873" s="27"/>
      <c r="K873" s="44"/>
      <c r="L873" s="44"/>
      <c r="M873" s="27"/>
      <c r="N873" s="44"/>
      <c r="O873" s="44"/>
      <c r="P873" s="27"/>
      <c r="Q873" s="44"/>
      <c r="R873" s="44"/>
      <c r="S873" s="27"/>
      <c r="T873" s="44"/>
      <c r="U873" s="27"/>
      <c r="V873" s="44"/>
      <c r="W873" s="27"/>
      <c r="X873" s="44"/>
      <c r="Y873" s="27"/>
      <c r="Z873" s="44"/>
      <c r="AA873" s="27"/>
      <c r="AB873" s="44"/>
      <c r="AD873" s="44"/>
      <c r="AE873" s="6"/>
      <c r="AF873" s="44"/>
    </row>
    <row r="874" spans="4:32">
      <c r="D874" s="44"/>
      <c r="E874" s="44"/>
      <c r="F874" s="27"/>
      <c r="G874" s="44"/>
      <c r="H874" s="44"/>
      <c r="I874" s="44"/>
      <c r="J874" s="27"/>
      <c r="K874" s="44"/>
      <c r="L874" s="44"/>
      <c r="M874" s="27"/>
      <c r="N874" s="44"/>
      <c r="O874" s="44"/>
      <c r="P874" s="27"/>
      <c r="Q874" s="44"/>
      <c r="R874" s="44"/>
      <c r="S874" s="27"/>
      <c r="T874" s="44"/>
      <c r="U874" s="27"/>
      <c r="V874" s="44"/>
      <c r="W874" s="27"/>
      <c r="X874" s="44"/>
      <c r="Y874" s="27"/>
      <c r="Z874" s="44"/>
      <c r="AA874" s="27"/>
      <c r="AB874" s="44"/>
      <c r="AD874" s="44"/>
      <c r="AE874" s="6"/>
      <c r="AF874" s="44"/>
    </row>
    <row r="875" spans="4:32">
      <c r="D875" s="44"/>
      <c r="E875" s="44"/>
      <c r="F875" s="27"/>
      <c r="G875" s="44"/>
      <c r="H875" s="44"/>
      <c r="I875" s="44"/>
      <c r="J875" s="27"/>
      <c r="K875" s="44"/>
      <c r="L875" s="44"/>
      <c r="M875" s="27"/>
      <c r="N875" s="44"/>
      <c r="O875" s="44"/>
      <c r="P875" s="27"/>
      <c r="Q875" s="44"/>
      <c r="R875" s="44"/>
      <c r="S875" s="27"/>
      <c r="T875" s="44"/>
      <c r="U875" s="27"/>
      <c r="V875" s="44"/>
      <c r="W875" s="27"/>
      <c r="X875" s="44"/>
      <c r="Y875" s="27"/>
      <c r="Z875" s="44"/>
      <c r="AA875" s="27"/>
      <c r="AB875" s="44"/>
      <c r="AD875" s="44"/>
      <c r="AE875" s="6"/>
      <c r="AF875" s="44"/>
    </row>
    <row r="876" spans="4:32">
      <c r="D876" s="44"/>
      <c r="E876" s="44"/>
      <c r="F876" s="27"/>
      <c r="G876" s="44"/>
      <c r="H876" s="44"/>
      <c r="I876" s="44"/>
      <c r="J876" s="27"/>
      <c r="K876" s="44"/>
      <c r="L876" s="44"/>
      <c r="M876" s="27"/>
      <c r="N876" s="44"/>
      <c r="O876" s="44"/>
      <c r="P876" s="27"/>
      <c r="Q876" s="44"/>
      <c r="R876" s="44"/>
      <c r="S876" s="27"/>
      <c r="T876" s="44"/>
      <c r="U876" s="27"/>
      <c r="V876" s="44"/>
      <c r="W876" s="27"/>
      <c r="X876" s="44"/>
      <c r="Y876" s="27"/>
      <c r="Z876" s="44"/>
      <c r="AA876" s="27"/>
      <c r="AB876" s="44"/>
      <c r="AD876" s="44"/>
      <c r="AE876" s="6"/>
      <c r="AF876" s="44"/>
    </row>
    <row r="877" spans="4:32">
      <c r="D877" s="44"/>
      <c r="E877" s="44"/>
      <c r="F877" s="27"/>
      <c r="G877" s="44"/>
      <c r="H877" s="44"/>
      <c r="I877" s="44"/>
      <c r="J877" s="27"/>
      <c r="K877" s="44"/>
      <c r="L877" s="44"/>
      <c r="M877" s="27"/>
      <c r="N877" s="44"/>
      <c r="O877" s="44"/>
      <c r="P877" s="27"/>
      <c r="Q877" s="44"/>
      <c r="R877" s="44"/>
      <c r="S877" s="27"/>
      <c r="T877" s="44"/>
      <c r="U877" s="27"/>
      <c r="V877" s="44"/>
      <c r="W877" s="27"/>
      <c r="X877" s="44"/>
      <c r="Y877" s="27"/>
      <c r="Z877" s="44"/>
      <c r="AA877" s="27"/>
      <c r="AB877" s="44"/>
      <c r="AD877" s="44"/>
      <c r="AE877" s="6"/>
      <c r="AF877" s="44"/>
    </row>
    <row r="878" spans="4:32">
      <c r="D878" s="44"/>
      <c r="E878" s="44"/>
      <c r="F878" s="27"/>
      <c r="G878" s="44"/>
      <c r="H878" s="44"/>
      <c r="I878" s="44"/>
      <c r="J878" s="27"/>
      <c r="K878" s="44"/>
      <c r="L878" s="44"/>
      <c r="M878" s="27"/>
      <c r="N878" s="44"/>
      <c r="O878" s="44"/>
      <c r="P878" s="27"/>
      <c r="Q878" s="44"/>
      <c r="R878" s="44"/>
      <c r="S878" s="27"/>
      <c r="T878" s="44"/>
      <c r="U878" s="27"/>
      <c r="V878" s="44"/>
      <c r="W878" s="27"/>
      <c r="X878" s="44"/>
      <c r="Y878" s="27"/>
      <c r="Z878" s="44"/>
      <c r="AA878" s="27"/>
      <c r="AB878" s="44"/>
      <c r="AD878" s="44"/>
      <c r="AE878" s="6"/>
      <c r="AF878" s="44"/>
    </row>
    <row r="879" spans="4:32">
      <c r="D879" s="44"/>
      <c r="E879" s="44"/>
      <c r="F879" s="27"/>
      <c r="G879" s="44"/>
      <c r="H879" s="44"/>
      <c r="I879" s="44"/>
      <c r="J879" s="27"/>
      <c r="K879" s="44"/>
      <c r="L879" s="44"/>
      <c r="M879" s="27"/>
      <c r="N879" s="44"/>
      <c r="O879" s="44"/>
      <c r="P879" s="27"/>
      <c r="Q879" s="44"/>
      <c r="R879" s="44"/>
      <c r="S879" s="27"/>
      <c r="T879" s="44"/>
      <c r="U879" s="27"/>
      <c r="V879" s="44"/>
      <c r="W879" s="27"/>
      <c r="X879" s="44"/>
      <c r="Y879" s="27"/>
      <c r="Z879" s="44"/>
      <c r="AA879" s="27"/>
      <c r="AB879" s="44"/>
      <c r="AD879" s="44"/>
      <c r="AE879" s="6"/>
      <c r="AF879" s="44"/>
    </row>
    <row r="880" spans="4:32">
      <c r="D880" s="44"/>
      <c r="E880" s="44"/>
      <c r="F880" s="27"/>
      <c r="G880" s="44"/>
      <c r="H880" s="44"/>
      <c r="I880" s="44"/>
      <c r="J880" s="27"/>
      <c r="K880" s="44"/>
      <c r="L880" s="44"/>
      <c r="M880" s="27"/>
      <c r="N880" s="44"/>
      <c r="O880" s="44"/>
      <c r="P880" s="27"/>
      <c r="Q880" s="44"/>
      <c r="R880" s="44"/>
      <c r="S880" s="27"/>
      <c r="T880" s="44"/>
      <c r="U880" s="27"/>
      <c r="V880" s="44"/>
      <c r="W880" s="27"/>
      <c r="X880" s="44"/>
      <c r="Y880" s="27"/>
      <c r="Z880" s="44"/>
      <c r="AA880" s="27"/>
      <c r="AB880" s="44"/>
      <c r="AD880" s="44"/>
      <c r="AE880" s="6"/>
      <c r="AF880" s="44"/>
    </row>
    <row r="881" spans="4:32">
      <c r="D881" s="44"/>
      <c r="E881" s="44"/>
      <c r="F881" s="27"/>
      <c r="G881" s="44"/>
      <c r="H881" s="44"/>
      <c r="I881" s="44"/>
      <c r="J881" s="27"/>
      <c r="K881" s="44"/>
      <c r="L881" s="44"/>
      <c r="M881" s="27"/>
      <c r="N881" s="44"/>
      <c r="O881" s="44"/>
      <c r="P881" s="27"/>
      <c r="Q881" s="44"/>
      <c r="R881" s="44"/>
      <c r="S881" s="27"/>
      <c r="T881" s="44"/>
      <c r="U881" s="27"/>
      <c r="V881" s="44"/>
      <c r="W881" s="27"/>
      <c r="X881" s="44"/>
      <c r="Y881" s="27"/>
      <c r="Z881" s="44"/>
      <c r="AA881" s="27"/>
      <c r="AB881" s="44"/>
      <c r="AD881" s="44"/>
      <c r="AE881" s="6"/>
      <c r="AF881" s="44"/>
    </row>
    <row r="882" spans="4:32">
      <c r="D882" s="44"/>
      <c r="E882" s="44"/>
      <c r="F882" s="27"/>
      <c r="G882" s="44"/>
      <c r="H882" s="44"/>
      <c r="I882" s="44"/>
      <c r="J882" s="27"/>
      <c r="K882" s="44"/>
      <c r="L882" s="44"/>
      <c r="M882" s="27"/>
      <c r="N882" s="44"/>
      <c r="O882" s="44"/>
      <c r="P882" s="27"/>
      <c r="Q882" s="44"/>
      <c r="R882" s="44"/>
      <c r="S882" s="27"/>
      <c r="T882" s="44"/>
      <c r="U882" s="27"/>
      <c r="V882" s="44"/>
      <c r="W882" s="27"/>
      <c r="X882" s="44"/>
      <c r="Y882" s="27"/>
      <c r="Z882" s="44"/>
      <c r="AA882" s="27"/>
      <c r="AB882" s="44"/>
      <c r="AD882" s="44"/>
      <c r="AE882" s="6"/>
      <c r="AF882" s="44"/>
    </row>
    <row r="883" spans="4:32">
      <c r="D883" s="44"/>
      <c r="E883" s="44"/>
      <c r="F883" s="27"/>
      <c r="G883" s="44"/>
      <c r="H883" s="44"/>
      <c r="I883" s="44"/>
      <c r="J883" s="27"/>
      <c r="K883" s="44"/>
      <c r="L883" s="44"/>
      <c r="M883" s="27"/>
      <c r="N883" s="44"/>
      <c r="O883" s="44"/>
      <c r="P883" s="27"/>
      <c r="Q883" s="44"/>
      <c r="R883" s="44"/>
      <c r="S883" s="27"/>
      <c r="T883" s="44"/>
      <c r="U883" s="27"/>
      <c r="V883" s="44"/>
      <c r="W883" s="27"/>
      <c r="X883" s="44"/>
      <c r="Y883" s="27"/>
      <c r="Z883" s="44"/>
      <c r="AA883" s="27"/>
      <c r="AB883" s="44"/>
      <c r="AD883" s="44"/>
      <c r="AE883" s="6"/>
      <c r="AF883" s="44"/>
    </row>
    <row r="884" spans="4:32">
      <c r="D884" s="44"/>
      <c r="E884" s="44"/>
      <c r="F884" s="27"/>
      <c r="G884" s="44"/>
      <c r="H884" s="44"/>
      <c r="I884" s="44"/>
      <c r="J884" s="27"/>
      <c r="K884" s="44"/>
      <c r="L884" s="44"/>
      <c r="M884" s="27"/>
      <c r="N884" s="44"/>
      <c r="O884" s="44"/>
      <c r="P884" s="27"/>
      <c r="Q884" s="44"/>
      <c r="R884" s="44"/>
      <c r="S884" s="27"/>
      <c r="T884" s="44"/>
      <c r="U884" s="27"/>
      <c r="V884" s="44"/>
      <c r="W884" s="27"/>
      <c r="X884" s="44"/>
      <c r="Y884" s="27"/>
      <c r="Z884" s="44"/>
      <c r="AA884" s="27"/>
      <c r="AB884" s="44"/>
      <c r="AD884" s="44"/>
      <c r="AE884" s="6"/>
      <c r="AF884" s="44"/>
    </row>
    <row r="885" spans="4:32">
      <c r="D885" s="44"/>
      <c r="E885" s="44"/>
      <c r="F885" s="27"/>
      <c r="G885" s="44"/>
      <c r="H885" s="44"/>
      <c r="I885" s="44"/>
      <c r="J885" s="27"/>
      <c r="K885" s="44"/>
      <c r="L885" s="44"/>
      <c r="M885" s="27"/>
      <c r="N885" s="44"/>
      <c r="O885" s="44"/>
      <c r="P885" s="27"/>
      <c r="Q885" s="44"/>
      <c r="R885" s="44"/>
      <c r="S885" s="27"/>
      <c r="T885" s="44"/>
      <c r="U885" s="27"/>
      <c r="V885" s="44"/>
      <c r="W885" s="27"/>
      <c r="X885" s="44"/>
      <c r="Y885" s="27"/>
      <c r="Z885" s="44"/>
      <c r="AA885" s="27"/>
      <c r="AB885" s="44"/>
      <c r="AD885" s="44"/>
      <c r="AE885" s="6"/>
      <c r="AF885" s="44"/>
    </row>
    <row r="886" spans="4:32">
      <c r="D886" s="44"/>
      <c r="E886" s="44"/>
      <c r="F886" s="27"/>
      <c r="G886" s="44"/>
      <c r="H886" s="44"/>
      <c r="I886" s="44"/>
      <c r="J886" s="27"/>
      <c r="K886" s="44"/>
      <c r="L886" s="44"/>
      <c r="M886" s="27"/>
      <c r="N886" s="44"/>
      <c r="O886" s="44"/>
      <c r="P886" s="27"/>
      <c r="Q886" s="44"/>
      <c r="R886" s="44"/>
      <c r="S886" s="27"/>
      <c r="T886" s="44"/>
      <c r="U886" s="27"/>
      <c r="V886" s="44"/>
      <c r="W886" s="27"/>
      <c r="X886" s="44"/>
      <c r="Y886" s="27"/>
      <c r="Z886" s="44"/>
      <c r="AA886" s="27"/>
      <c r="AB886" s="44"/>
      <c r="AD886" s="44"/>
      <c r="AE886" s="6"/>
      <c r="AF886" s="44"/>
    </row>
    <row r="887" spans="4:32">
      <c r="D887" s="44"/>
      <c r="E887" s="44"/>
      <c r="F887" s="27"/>
      <c r="G887" s="44"/>
      <c r="H887" s="44"/>
      <c r="I887" s="44"/>
      <c r="J887" s="27"/>
      <c r="K887" s="44"/>
      <c r="L887" s="44"/>
      <c r="M887" s="27"/>
      <c r="N887" s="44"/>
      <c r="O887" s="44"/>
      <c r="P887" s="27"/>
      <c r="Q887" s="44"/>
      <c r="R887" s="44"/>
      <c r="S887" s="27"/>
      <c r="T887" s="44"/>
      <c r="U887" s="27"/>
      <c r="V887" s="44"/>
      <c r="W887" s="27"/>
      <c r="X887" s="44"/>
      <c r="Y887" s="27"/>
      <c r="Z887" s="44"/>
      <c r="AA887" s="27"/>
      <c r="AB887" s="44"/>
      <c r="AD887" s="44"/>
      <c r="AE887" s="6"/>
      <c r="AF887" s="44"/>
    </row>
    <row r="888" spans="4:32">
      <c r="D888" s="44"/>
      <c r="E888" s="44"/>
      <c r="F888" s="27"/>
      <c r="G888" s="44"/>
      <c r="H888" s="44"/>
      <c r="I888" s="44"/>
      <c r="J888" s="27"/>
      <c r="K888" s="44"/>
      <c r="L888" s="44"/>
      <c r="M888" s="27"/>
      <c r="N888" s="44"/>
      <c r="O888" s="44"/>
      <c r="P888" s="27"/>
      <c r="Q888" s="44"/>
      <c r="R888" s="44"/>
      <c r="S888" s="27"/>
      <c r="T888" s="44"/>
      <c r="U888" s="27"/>
      <c r="V888" s="44"/>
      <c r="W888" s="27"/>
      <c r="X888" s="44"/>
      <c r="Y888" s="27"/>
      <c r="Z888" s="44"/>
      <c r="AA888" s="27"/>
      <c r="AB888" s="44"/>
      <c r="AD888" s="44"/>
      <c r="AE888" s="6"/>
      <c r="AF888" s="44"/>
    </row>
    <row r="889" spans="4:32">
      <c r="D889" s="44"/>
      <c r="E889" s="44"/>
      <c r="F889" s="27"/>
      <c r="G889" s="44"/>
      <c r="H889" s="44"/>
      <c r="I889" s="44"/>
      <c r="J889" s="27"/>
      <c r="K889" s="44"/>
      <c r="L889" s="44"/>
      <c r="M889" s="27"/>
      <c r="N889" s="44"/>
      <c r="O889" s="44"/>
      <c r="P889" s="27"/>
      <c r="Q889" s="44"/>
      <c r="R889" s="44"/>
      <c r="S889" s="27"/>
      <c r="T889" s="44"/>
      <c r="U889" s="27"/>
      <c r="V889" s="44"/>
      <c r="W889" s="27"/>
      <c r="X889" s="44"/>
      <c r="Y889" s="27"/>
      <c r="Z889" s="44"/>
      <c r="AA889" s="27"/>
      <c r="AB889" s="44"/>
      <c r="AD889" s="44"/>
      <c r="AE889" s="6"/>
      <c r="AF889" s="44"/>
    </row>
    <row r="890" spans="4:32">
      <c r="D890" s="44"/>
      <c r="E890" s="44"/>
      <c r="F890" s="27"/>
      <c r="G890" s="44"/>
      <c r="H890" s="44"/>
      <c r="I890" s="44"/>
      <c r="J890" s="27"/>
      <c r="K890" s="44"/>
      <c r="L890" s="44"/>
      <c r="M890" s="27"/>
      <c r="N890" s="44"/>
      <c r="O890" s="44"/>
      <c r="P890" s="27"/>
      <c r="Q890" s="44"/>
      <c r="R890" s="44"/>
      <c r="S890" s="27"/>
      <c r="T890" s="44"/>
      <c r="U890" s="27"/>
      <c r="V890" s="44"/>
      <c r="W890" s="27"/>
      <c r="X890" s="44"/>
      <c r="Y890" s="27"/>
      <c r="Z890" s="44"/>
      <c r="AA890" s="27"/>
      <c r="AB890" s="44"/>
      <c r="AD890" s="44"/>
      <c r="AE890" s="6"/>
      <c r="AF890" s="44"/>
    </row>
    <row r="891" spans="4:32">
      <c r="D891" s="44"/>
      <c r="E891" s="44"/>
      <c r="F891" s="27"/>
      <c r="G891" s="44"/>
      <c r="H891" s="44"/>
      <c r="I891" s="44"/>
      <c r="J891" s="27"/>
      <c r="K891" s="44"/>
      <c r="L891" s="44"/>
      <c r="M891" s="27"/>
      <c r="N891" s="44"/>
      <c r="O891" s="44"/>
      <c r="P891" s="27"/>
      <c r="Q891" s="44"/>
      <c r="R891" s="44"/>
      <c r="S891" s="27"/>
      <c r="T891" s="44"/>
      <c r="U891" s="27"/>
      <c r="V891" s="44"/>
      <c r="W891" s="27"/>
      <c r="X891" s="44"/>
      <c r="Y891" s="27"/>
      <c r="Z891" s="44"/>
      <c r="AA891" s="27"/>
      <c r="AB891" s="44"/>
      <c r="AD891" s="44"/>
      <c r="AE891" s="6"/>
      <c r="AF891" s="44"/>
    </row>
    <row r="892" spans="4:32">
      <c r="D892" s="44"/>
      <c r="E892" s="44"/>
      <c r="F892" s="27"/>
      <c r="G892" s="44"/>
      <c r="H892" s="44"/>
      <c r="I892" s="44"/>
      <c r="J892" s="27"/>
      <c r="K892" s="44"/>
      <c r="L892" s="44"/>
      <c r="M892" s="27"/>
      <c r="N892" s="44"/>
      <c r="O892" s="44"/>
      <c r="P892" s="27"/>
      <c r="Q892" s="44"/>
      <c r="R892" s="44"/>
      <c r="S892" s="27"/>
      <c r="T892" s="44"/>
      <c r="U892" s="27"/>
      <c r="V892" s="44"/>
      <c r="W892" s="27"/>
      <c r="X892" s="44"/>
      <c r="Y892" s="27"/>
      <c r="Z892" s="44"/>
      <c r="AA892" s="27"/>
      <c r="AB892" s="44"/>
      <c r="AD892" s="44"/>
      <c r="AE892" s="6"/>
      <c r="AF892" s="44"/>
    </row>
    <row r="893" spans="4:32">
      <c r="D893" s="44"/>
      <c r="E893" s="44"/>
      <c r="F893" s="27"/>
      <c r="G893" s="44"/>
      <c r="H893" s="44"/>
      <c r="I893" s="44"/>
      <c r="J893" s="27"/>
      <c r="K893" s="44"/>
      <c r="L893" s="44"/>
      <c r="M893" s="27"/>
      <c r="N893" s="44"/>
      <c r="O893" s="44"/>
      <c r="P893" s="27"/>
      <c r="Q893" s="44"/>
      <c r="R893" s="44"/>
      <c r="S893" s="27"/>
      <c r="T893" s="44"/>
      <c r="U893" s="27"/>
      <c r="V893" s="44"/>
      <c r="W893" s="27"/>
      <c r="X893" s="44"/>
      <c r="Y893" s="27"/>
      <c r="Z893" s="44"/>
      <c r="AA893" s="27"/>
      <c r="AB893" s="44"/>
      <c r="AD893" s="44"/>
      <c r="AE893" s="6"/>
      <c r="AF893" s="44"/>
    </row>
    <row r="894" spans="4:32">
      <c r="D894" s="44"/>
      <c r="E894" s="44"/>
      <c r="F894" s="27"/>
      <c r="G894" s="44"/>
      <c r="H894" s="44"/>
      <c r="I894" s="44"/>
      <c r="J894" s="27"/>
      <c r="K894" s="44"/>
      <c r="L894" s="44"/>
      <c r="M894" s="27"/>
      <c r="N894" s="44"/>
      <c r="O894" s="44"/>
      <c r="P894" s="27"/>
      <c r="Q894" s="44"/>
      <c r="R894" s="44"/>
      <c r="S894" s="27"/>
      <c r="T894" s="44"/>
      <c r="U894" s="27"/>
      <c r="V894" s="44"/>
      <c r="W894" s="27"/>
      <c r="X894" s="44"/>
      <c r="Y894" s="27"/>
      <c r="Z894" s="44"/>
      <c r="AA894" s="27"/>
      <c r="AB894" s="44"/>
      <c r="AD894" s="44"/>
      <c r="AE894" s="6"/>
      <c r="AF894" s="44"/>
    </row>
    <row r="895" spans="4:32">
      <c r="D895" s="44"/>
      <c r="E895" s="44"/>
      <c r="F895" s="27"/>
      <c r="G895" s="44"/>
      <c r="H895" s="44"/>
      <c r="I895" s="44"/>
      <c r="J895" s="27"/>
      <c r="K895" s="44"/>
      <c r="L895" s="44"/>
      <c r="M895" s="27"/>
      <c r="N895" s="44"/>
      <c r="O895" s="44"/>
      <c r="P895" s="27"/>
      <c r="Q895" s="44"/>
      <c r="R895" s="44"/>
      <c r="S895" s="27"/>
      <c r="T895" s="44"/>
      <c r="U895" s="27"/>
      <c r="V895" s="44"/>
      <c r="W895" s="27"/>
      <c r="X895" s="44"/>
      <c r="Y895" s="27"/>
      <c r="Z895" s="44"/>
      <c r="AA895" s="27"/>
      <c r="AB895" s="44"/>
      <c r="AD895" s="44"/>
      <c r="AE895" s="6"/>
      <c r="AF895" s="44"/>
    </row>
    <row r="896" spans="4:32">
      <c r="D896" s="44"/>
      <c r="E896" s="44"/>
      <c r="F896" s="27"/>
      <c r="G896" s="44"/>
      <c r="H896" s="44"/>
      <c r="I896" s="44"/>
      <c r="J896" s="27"/>
      <c r="K896" s="44"/>
      <c r="L896" s="44"/>
      <c r="M896" s="27"/>
      <c r="N896" s="44"/>
      <c r="O896" s="44"/>
      <c r="P896" s="27"/>
      <c r="Q896" s="44"/>
      <c r="R896" s="44"/>
      <c r="S896" s="27"/>
      <c r="T896" s="44"/>
      <c r="U896" s="27"/>
      <c r="V896" s="44"/>
      <c r="W896" s="27"/>
      <c r="X896" s="44"/>
      <c r="Y896" s="27"/>
      <c r="Z896" s="44"/>
      <c r="AA896" s="27"/>
      <c r="AB896" s="44"/>
      <c r="AD896" s="44"/>
      <c r="AE896" s="6"/>
      <c r="AF896" s="44"/>
    </row>
    <row r="897" spans="4:32">
      <c r="D897" s="44"/>
      <c r="E897" s="44"/>
      <c r="F897" s="27"/>
      <c r="G897" s="44"/>
      <c r="H897" s="44"/>
      <c r="I897" s="44"/>
      <c r="J897" s="27"/>
      <c r="K897" s="44"/>
      <c r="L897" s="44"/>
      <c r="M897" s="27"/>
      <c r="N897" s="44"/>
      <c r="O897" s="44"/>
      <c r="P897" s="27"/>
      <c r="Q897" s="44"/>
      <c r="R897" s="44"/>
      <c r="S897" s="27"/>
      <c r="T897" s="44"/>
      <c r="U897" s="27"/>
      <c r="V897" s="44"/>
      <c r="W897" s="27"/>
      <c r="X897" s="44"/>
      <c r="Y897" s="27"/>
      <c r="Z897" s="44"/>
      <c r="AA897" s="27"/>
      <c r="AB897" s="44"/>
      <c r="AD897" s="44"/>
      <c r="AE897" s="6"/>
      <c r="AF897" s="44"/>
    </row>
    <row r="898" spans="4:32">
      <c r="D898" s="44"/>
      <c r="E898" s="44"/>
      <c r="F898" s="27"/>
      <c r="G898" s="44"/>
      <c r="H898" s="44"/>
      <c r="I898" s="44"/>
      <c r="J898" s="27"/>
      <c r="K898" s="44"/>
      <c r="L898" s="44"/>
      <c r="M898" s="27"/>
      <c r="N898" s="44"/>
      <c r="O898" s="44"/>
      <c r="P898" s="27"/>
      <c r="Q898" s="44"/>
      <c r="R898" s="44"/>
      <c r="S898" s="27"/>
      <c r="T898" s="44"/>
      <c r="U898" s="27"/>
      <c r="V898" s="44"/>
      <c r="W898" s="27"/>
      <c r="X898" s="44"/>
      <c r="Y898" s="27"/>
      <c r="Z898" s="44"/>
      <c r="AA898" s="27"/>
      <c r="AB898" s="44"/>
      <c r="AD898" s="44"/>
      <c r="AE898" s="6"/>
      <c r="AF898" s="44"/>
    </row>
    <row r="899" spans="4:32">
      <c r="D899" s="44"/>
      <c r="E899" s="44"/>
      <c r="F899" s="27"/>
      <c r="G899" s="44"/>
      <c r="H899" s="44"/>
      <c r="I899" s="44"/>
      <c r="J899" s="27"/>
      <c r="K899" s="44"/>
      <c r="L899" s="44"/>
      <c r="M899" s="27"/>
      <c r="N899" s="44"/>
      <c r="O899" s="44"/>
      <c r="P899" s="27"/>
      <c r="Q899" s="44"/>
      <c r="R899" s="44"/>
      <c r="S899" s="27"/>
      <c r="T899" s="44"/>
      <c r="U899" s="27"/>
      <c r="V899" s="44"/>
      <c r="W899" s="27"/>
      <c r="X899" s="44"/>
      <c r="Y899" s="27"/>
      <c r="Z899" s="44"/>
      <c r="AA899" s="27"/>
      <c r="AB899" s="44"/>
      <c r="AD899" s="44"/>
      <c r="AE899" s="6"/>
      <c r="AF899" s="44"/>
    </row>
    <row r="900" spans="4:32">
      <c r="D900" s="44"/>
      <c r="E900" s="44"/>
      <c r="F900" s="27"/>
      <c r="G900" s="44"/>
      <c r="H900" s="44"/>
      <c r="I900" s="44"/>
      <c r="J900" s="27"/>
      <c r="K900" s="44"/>
      <c r="L900" s="44"/>
      <c r="M900" s="27"/>
      <c r="N900" s="44"/>
      <c r="O900" s="44"/>
      <c r="P900" s="27"/>
      <c r="Q900" s="44"/>
      <c r="R900" s="44"/>
      <c r="S900" s="27"/>
      <c r="T900" s="44"/>
      <c r="U900" s="27"/>
      <c r="V900" s="44"/>
      <c r="W900" s="27"/>
      <c r="X900" s="44"/>
      <c r="Y900" s="27"/>
      <c r="Z900" s="44"/>
      <c r="AA900" s="27"/>
      <c r="AB900" s="44"/>
      <c r="AD900" s="44"/>
      <c r="AE900" s="6"/>
      <c r="AF900" s="44"/>
    </row>
    <row r="901" spans="4:32">
      <c r="D901" s="44"/>
      <c r="E901" s="44"/>
      <c r="F901" s="27"/>
      <c r="G901" s="44"/>
      <c r="H901" s="44"/>
      <c r="I901" s="44"/>
      <c r="J901" s="27"/>
      <c r="K901" s="44"/>
      <c r="L901" s="44"/>
      <c r="M901" s="27"/>
      <c r="N901" s="44"/>
      <c r="O901" s="44"/>
      <c r="P901" s="27"/>
      <c r="Q901" s="44"/>
      <c r="R901" s="44"/>
      <c r="S901" s="27"/>
      <c r="T901" s="44"/>
      <c r="U901" s="27"/>
      <c r="V901" s="44"/>
      <c r="W901" s="27"/>
      <c r="X901" s="44"/>
      <c r="Y901" s="27"/>
      <c r="Z901" s="44"/>
      <c r="AA901" s="27"/>
      <c r="AB901" s="44"/>
      <c r="AD901" s="44"/>
      <c r="AE901" s="6"/>
      <c r="AF901" s="44"/>
    </row>
    <row r="902" spans="4:32">
      <c r="D902" s="44"/>
      <c r="E902" s="44"/>
      <c r="F902" s="27"/>
      <c r="G902" s="44"/>
      <c r="H902" s="44"/>
      <c r="I902" s="44"/>
      <c r="J902" s="27"/>
      <c r="K902" s="44"/>
      <c r="L902" s="44"/>
      <c r="M902" s="27"/>
      <c r="N902" s="44"/>
      <c r="O902" s="44"/>
      <c r="P902" s="27"/>
      <c r="Q902" s="44"/>
      <c r="R902" s="44"/>
      <c r="S902" s="27"/>
      <c r="T902" s="44"/>
      <c r="U902" s="27"/>
      <c r="V902" s="44"/>
      <c r="W902" s="27"/>
      <c r="X902" s="44"/>
      <c r="Y902" s="27"/>
      <c r="Z902" s="44"/>
      <c r="AA902" s="27"/>
      <c r="AB902" s="44"/>
      <c r="AD902" s="44"/>
      <c r="AE902" s="6"/>
      <c r="AF902" s="44"/>
    </row>
    <row r="903" spans="4:32">
      <c r="D903" s="44"/>
      <c r="E903" s="44"/>
      <c r="F903" s="27"/>
      <c r="G903" s="44"/>
      <c r="H903" s="44"/>
      <c r="I903" s="44"/>
      <c r="J903" s="27"/>
      <c r="K903" s="44"/>
      <c r="L903" s="44"/>
      <c r="M903" s="27"/>
      <c r="N903" s="44"/>
      <c r="O903" s="44"/>
      <c r="P903" s="27"/>
      <c r="Q903" s="44"/>
      <c r="R903" s="44"/>
      <c r="S903" s="27"/>
      <c r="T903" s="44"/>
      <c r="U903" s="27"/>
      <c r="V903" s="44"/>
      <c r="W903" s="27"/>
      <c r="X903" s="44"/>
      <c r="Y903" s="27"/>
      <c r="Z903" s="44"/>
      <c r="AA903" s="27"/>
      <c r="AB903" s="44"/>
      <c r="AD903" s="44"/>
      <c r="AE903" s="6"/>
      <c r="AF903" s="44"/>
    </row>
    <row r="904" spans="4:32">
      <c r="D904" s="44"/>
      <c r="E904" s="44"/>
      <c r="F904" s="27"/>
      <c r="G904" s="44"/>
      <c r="H904" s="44"/>
      <c r="I904" s="44"/>
      <c r="J904" s="27"/>
      <c r="K904" s="44"/>
      <c r="L904" s="44"/>
      <c r="M904" s="27"/>
      <c r="N904" s="44"/>
      <c r="O904" s="44"/>
      <c r="P904" s="27"/>
      <c r="Q904" s="44"/>
      <c r="R904" s="44"/>
      <c r="S904" s="27"/>
      <c r="T904" s="44"/>
      <c r="U904" s="27"/>
      <c r="V904" s="44"/>
      <c r="W904" s="27"/>
      <c r="X904" s="44"/>
      <c r="Y904" s="27"/>
      <c r="Z904" s="44"/>
      <c r="AA904" s="27"/>
      <c r="AB904" s="44"/>
      <c r="AD904" s="44"/>
      <c r="AE904" s="6"/>
      <c r="AF904" s="44"/>
    </row>
    <row r="905" spans="4:32">
      <c r="D905" s="44"/>
      <c r="E905" s="44"/>
      <c r="F905" s="27"/>
      <c r="G905" s="44"/>
      <c r="H905" s="44"/>
      <c r="I905" s="44"/>
      <c r="J905" s="27"/>
      <c r="K905" s="44"/>
      <c r="L905" s="44"/>
      <c r="M905" s="27"/>
      <c r="N905" s="44"/>
      <c r="O905" s="44"/>
      <c r="P905" s="27"/>
      <c r="Q905" s="44"/>
      <c r="R905" s="44"/>
      <c r="S905" s="27"/>
      <c r="T905" s="44"/>
      <c r="U905" s="27"/>
      <c r="V905" s="44"/>
      <c r="W905" s="27"/>
      <c r="X905" s="44"/>
      <c r="Y905" s="27"/>
      <c r="Z905" s="44"/>
      <c r="AA905" s="27"/>
      <c r="AB905" s="44"/>
      <c r="AD905" s="44"/>
      <c r="AE905" s="6"/>
      <c r="AF905" s="44"/>
    </row>
    <row r="906" spans="4:32">
      <c r="D906" s="44"/>
      <c r="E906" s="44"/>
      <c r="F906" s="27"/>
      <c r="G906" s="44"/>
      <c r="H906" s="44"/>
      <c r="I906" s="44"/>
      <c r="J906" s="27"/>
      <c r="K906" s="44"/>
      <c r="L906" s="44"/>
      <c r="M906" s="27"/>
      <c r="N906" s="44"/>
      <c r="O906" s="44"/>
      <c r="P906" s="27"/>
      <c r="Q906" s="44"/>
      <c r="R906" s="44"/>
      <c r="S906" s="27"/>
      <c r="T906" s="44"/>
      <c r="U906" s="27"/>
      <c r="V906" s="44"/>
      <c r="W906" s="27"/>
      <c r="X906" s="44"/>
      <c r="Y906" s="27"/>
      <c r="Z906" s="44"/>
      <c r="AA906" s="27"/>
      <c r="AB906" s="44"/>
      <c r="AD906" s="44"/>
      <c r="AE906" s="6"/>
      <c r="AF906" s="44"/>
    </row>
    <row r="907" spans="4:32">
      <c r="D907" s="44"/>
      <c r="E907" s="44"/>
      <c r="F907" s="27"/>
      <c r="G907" s="44"/>
      <c r="H907" s="44"/>
      <c r="I907" s="44"/>
      <c r="J907" s="27"/>
      <c r="K907" s="44"/>
      <c r="L907" s="44"/>
      <c r="M907" s="27"/>
      <c r="N907" s="44"/>
      <c r="O907" s="44"/>
      <c r="P907" s="27"/>
      <c r="Q907" s="44"/>
      <c r="R907" s="44"/>
      <c r="S907" s="27"/>
      <c r="T907" s="44"/>
      <c r="U907" s="27"/>
      <c r="V907" s="44"/>
      <c r="W907" s="27"/>
      <c r="X907" s="44"/>
      <c r="Y907" s="27"/>
      <c r="Z907" s="44"/>
      <c r="AA907" s="27"/>
      <c r="AB907" s="44"/>
      <c r="AD907" s="44"/>
      <c r="AE907" s="6"/>
      <c r="AF907" s="44"/>
    </row>
    <row r="908" spans="4:32">
      <c r="D908" s="44"/>
      <c r="E908" s="44"/>
      <c r="F908" s="27"/>
      <c r="G908" s="44"/>
      <c r="H908" s="44"/>
      <c r="I908" s="44"/>
      <c r="J908" s="27"/>
      <c r="K908" s="44"/>
      <c r="L908" s="44"/>
      <c r="M908" s="27"/>
      <c r="N908" s="44"/>
      <c r="O908" s="44"/>
      <c r="P908" s="27"/>
      <c r="Q908" s="44"/>
      <c r="R908" s="44"/>
      <c r="S908" s="27"/>
      <c r="T908" s="44"/>
      <c r="U908" s="27"/>
      <c r="V908" s="44"/>
      <c r="W908" s="27"/>
      <c r="X908" s="44"/>
      <c r="Y908" s="27"/>
      <c r="Z908" s="44"/>
      <c r="AA908" s="27"/>
      <c r="AB908" s="44"/>
      <c r="AD908" s="44"/>
      <c r="AE908" s="6"/>
      <c r="AF908" s="44"/>
    </row>
    <row r="909" spans="4:32">
      <c r="D909" s="44"/>
      <c r="E909" s="44"/>
      <c r="F909" s="27"/>
      <c r="G909" s="44"/>
      <c r="H909" s="44"/>
      <c r="I909" s="44"/>
      <c r="J909" s="27"/>
      <c r="K909" s="44"/>
      <c r="L909" s="44"/>
      <c r="M909" s="27"/>
      <c r="N909" s="44"/>
      <c r="O909" s="44"/>
      <c r="P909" s="27"/>
      <c r="Q909" s="44"/>
      <c r="R909" s="44"/>
      <c r="S909" s="27"/>
      <c r="T909" s="44"/>
      <c r="U909" s="27"/>
      <c r="V909" s="44"/>
      <c r="W909" s="27"/>
      <c r="X909" s="44"/>
      <c r="Y909" s="27"/>
      <c r="Z909" s="44"/>
      <c r="AA909" s="27"/>
      <c r="AB909" s="44"/>
      <c r="AD909" s="44"/>
      <c r="AE909" s="6"/>
      <c r="AF909" s="44"/>
    </row>
    <row r="910" spans="4:32">
      <c r="D910" s="44"/>
      <c r="E910" s="44"/>
      <c r="F910" s="27"/>
      <c r="G910" s="44"/>
      <c r="H910" s="44"/>
      <c r="I910" s="44"/>
      <c r="J910" s="27"/>
      <c r="K910" s="44"/>
      <c r="L910" s="44"/>
      <c r="M910" s="27"/>
      <c r="N910" s="44"/>
      <c r="O910" s="44"/>
      <c r="P910" s="27"/>
      <c r="Q910" s="44"/>
      <c r="R910" s="44"/>
      <c r="S910" s="27"/>
      <c r="T910" s="44"/>
      <c r="U910" s="27"/>
      <c r="V910" s="44"/>
      <c r="W910" s="27"/>
      <c r="X910" s="44"/>
      <c r="Y910" s="27"/>
      <c r="Z910" s="44"/>
      <c r="AA910" s="27"/>
      <c r="AB910" s="44"/>
      <c r="AD910" s="44"/>
      <c r="AE910" s="6"/>
      <c r="AF910" s="44"/>
    </row>
    <row r="911" spans="4:32">
      <c r="D911" s="44"/>
      <c r="E911" s="44"/>
      <c r="F911" s="27"/>
      <c r="G911" s="44"/>
      <c r="H911" s="44"/>
      <c r="I911" s="44"/>
      <c r="J911" s="27"/>
      <c r="K911" s="44"/>
      <c r="L911" s="44"/>
      <c r="M911" s="27"/>
      <c r="N911" s="44"/>
      <c r="O911" s="44"/>
      <c r="P911" s="27"/>
      <c r="Q911" s="44"/>
      <c r="R911" s="44"/>
      <c r="S911" s="27"/>
      <c r="T911" s="44"/>
      <c r="U911" s="27"/>
      <c r="V911" s="44"/>
      <c r="W911" s="27"/>
      <c r="X911" s="44"/>
      <c r="Y911" s="27"/>
      <c r="Z911" s="44"/>
      <c r="AA911" s="27"/>
      <c r="AB911" s="44"/>
      <c r="AD911" s="44"/>
      <c r="AE911" s="6"/>
      <c r="AF911" s="44"/>
    </row>
    <row r="912" spans="4:32">
      <c r="D912" s="44"/>
      <c r="E912" s="44"/>
      <c r="F912" s="27"/>
      <c r="G912" s="44"/>
      <c r="H912" s="44"/>
      <c r="I912" s="44"/>
      <c r="J912" s="27"/>
      <c r="K912" s="44"/>
      <c r="L912" s="44"/>
      <c r="M912" s="27"/>
      <c r="N912" s="44"/>
      <c r="O912" s="44"/>
      <c r="P912" s="27"/>
      <c r="Q912" s="44"/>
      <c r="R912" s="44"/>
      <c r="S912" s="27"/>
      <c r="T912" s="44"/>
      <c r="U912" s="27"/>
      <c r="V912" s="44"/>
      <c r="W912" s="27"/>
      <c r="X912" s="44"/>
      <c r="Y912" s="27"/>
      <c r="Z912" s="44"/>
      <c r="AA912" s="27"/>
      <c r="AB912" s="44"/>
      <c r="AD912" s="44"/>
      <c r="AE912" s="6"/>
      <c r="AF912" s="44"/>
    </row>
    <row r="913" spans="4:32">
      <c r="D913" s="44"/>
      <c r="E913" s="44"/>
      <c r="F913" s="27"/>
      <c r="G913" s="44"/>
      <c r="H913" s="44"/>
      <c r="I913" s="44"/>
      <c r="J913" s="27"/>
      <c r="K913" s="44"/>
      <c r="L913" s="44"/>
      <c r="M913" s="27"/>
      <c r="N913" s="44"/>
      <c r="O913" s="44"/>
      <c r="P913" s="27"/>
      <c r="Q913" s="44"/>
      <c r="R913" s="44"/>
      <c r="S913" s="27"/>
      <c r="T913" s="44"/>
      <c r="U913" s="27"/>
      <c r="V913" s="44"/>
      <c r="W913" s="27"/>
      <c r="X913" s="44"/>
      <c r="Y913" s="27"/>
      <c r="Z913" s="44"/>
      <c r="AA913" s="27"/>
      <c r="AB913" s="44"/>
      <c r="AD913" s="44"/>
      <c r="AE913" s="6"/>
      <c r="AF913" s="44"/>
    </row>
    <row r="914" spans="4:32">
      <c r="D914" s="44"/>
      <c r="E914" s="44"/>
      <c r="F914" s="27"/>
      <c r="G914" s="44"/>
      <c r="H914" s="44"/>
      <c r="I914" s="44"/>
      <c r="J914" s="27"/>
      <c r="K914" s="44"/>
      <c r="L914" s="44"/>
      <c r="M914" s="27"/>
      <c r="N914" s="44"/>
      <c r="O914" s="44"/>
      <c r="P914" s="27"/>
      <c r="Q914" s="44"/>
      <c r="R914" s="44"/>
      <c r="S914" s="27"/>
      <c r="T914" s="44"/>
      <c r="U914" s="27"/>
      <c r="V914" s="44"/>
      <c r="W914" s="27"/>
      <c r="X914" s="44"/>
      <c r="Y914" s="27"/>
      <c r="Z914" s="44"/>
      <c r="AA914" s="27"/>
      <c r="AB914" s="44"/>
      <c r="AD914" s="44"/>
      <c r="AE914" s="6"/>
      <c r="AF914" s="44"/>
    </row>
    <row r="915" spans="4:32">
      <c r="D915" s="44"/>
      <c r="E915" s="44"/>
      <c r="F915" s="27"/>
      <c r="G915" s="44"/>
      <c r="H915" s="44"/>
      <c r="I915" s="44"/>
      <c r="J915" s="27"/>
      <c r="K915" s="44"/>
      <c r="L915" s="44"/>
      <c r="M915" s="27"/>
      <c r="N915" s="44"/>
      <c r="O915" s="44"/>
      <c r="P915" s="27"/>
      <c r="Q915" s="44"/>
      <c r="R915" s="44"/>
      <c r="S915" s="27"/>
      <c r="T915" s="44"/>
      <c r="U915" s="27"/>
      <c r="V915" s="44"/>
      <c r="W915" s="27"/>
      <c r="X915" s="44"/>
      <c r="Y915" s="27"/>
      <c r="Z915" s="44"/>
      <c r="AA915" s="27"/>
      <c r="AB915" s="44"/>
      <c r="AD915" s="44"/>
      <c r="AE915" s="6"/>
      <c r="AF915" s="44"/>
    </row>
    <row r="916" spans="4:32">
      <c r="D916" s="44"/>
      <c r="E916" s="44"/>
      <c r="F916" s="27"/>
      <c r="G916" s="44"/>
      <c r="H916" s="44"/>
      <c r="I916" s="44"/>
      <c r="J916" s="27"/>
      <c r="K916" s="44"/>
      <c r="L916" s="44"/>
      <c r="M916" s="27"/>
      <c r="N916" s="44"/>
      <c r="O916" s="44"/>
      <c r="P916" s="27"/>
      <c r="Q916" s="44"/>
      <c r="R916" s="44"/>
      <c r="S916" s="27"/>
      <c r="T916" s="44"/>
      <c r="U916" s="27"/>
      <c r="V916" s="44"/>
      <c r="W916" s="27"/>
      <c r="X916" s="44"/>
      <c r="Y916" s="27"/>
      <c r="Z916" s="44"/>
      <c r="AA916" s="27"/>
      <c r="AB916" s="44"/>
      <c r="AD916" s="44"/>
      <c r="AE916" s="6"/>
      <c r="AF916" s="44"/>
    </row>
    <row r="917" spans="4:32">
      <c r="D917" s="44"/>
      <c r="E917" s="44"/>
      <c r="F917" s="27"/>
      <c r="G917" s="44"/>
      <c r="H917" s="44"/>
      <c r="I917" s="44"/>
      <c r="J917" s="27"/>
      <c r="K917" s="44"/>
      <c r="L917" s="44"/>
      <c r="M917" s="27"/>
      <c r="N917" s="44"/>
      <c r="O917" s="44"/>
      <c r="P917" s="27"/>
      <c r="Q917" s="44"/>
      <c r="R917" s="44"/>
      <c r="S917" s="27"/>
      <c r="T917" s="44"/>
      <c r="U917" s="27"/>
      <c r="V917" s="44"/>
      <c r="W917" s="27"/>
      <c r="X917" s="44"/>
      <c r="Y917" s="27"/>
      <c r="Z917" s="44"/>
      <c r="AA917" s="27"/>
      <c r="AB917" s="44"/>
      <c r="AD917" s="44"/>
      <c r="AE917" s="6"/>
      <c r="AF917" s="44"/>
    </row>
    <row r="918" spans="4:32">
      <c r="D918" s="44"/>
      <c r="E918" s="44"/>
      <c r="F918" s="27"/>
      <c r="G918" s="44"/>
      <c r="H918" s="44"/>
      <c r="I918" s="44"/>
      <c r="J918" s="27"/>
      <c r="K918" s="44"/>
      <c r="L918" s="44"/>
      <c r="M918" s="27"/>
      <c r="N918" s="44"/>
      <c r="O918" s="44"/>
      <c r="P918" s="27"/>
      <c r="Q918" s="44"/>
      <c r="R918" s="44"/>
      <c r="S918" s="27"/>
      <c r="T918" s="44"/>
      <c r="U918" s="27"/>
      <c r="V918" s="44"/>
      <c r="W918" s="27"/>
      <c r="X918" s="44"/>
      <c r="Y918" s="27"/>
      <c r="Z918" s="44"/>
      <c r="AA918" s="27"/>
      <c r="AB918" s="44"/>
      <c r="AD918" s="44"/>
      <c r="AE918" s="6"/>
      <c r="AF918" s="44"/>
    </row>
    <row r="919" spans="4:32">
      <c r="D919" s="44"/>
      <c r="E919" s="44"/>
      <c r="F919" s="27"/>
      <c r="G919" s="44"/>
      <c r="H919" s="44"/>
      <c r="I919" s="44"/>
      <c r="J919" s="27"/>
      <c r="K919" s="44"/>
      <c r="L919" s="44"/>
      <c r="M919" s="27"/>
      <c r="N919" s="44"/>
      <c r="O919" s="44"/>
      <c r="P919" s="27"/>
      <c r="Q919" s="44"/>
      <c r="R919" s="44"/>
      <c r="S919" s="27"/>
      <c r="T919" s="44"/>
      <c r="U919" s="27"/>
      <c r="V919" s="44"/>
      <c r="W919" s="27"/>
      <c r="X919" s="44"/>
      <c r="Y919" s="27"/>
      <c r="Z919" s="44"/>
      <c r="AA919" s="27"/>
      <c r="AB919" s="44"/>
      <c r="AD919" s="44"/>
      <c r="AE919" s="6"/>
      <c r="AF919" s="44"/>
    </row>
    <row r="920" spans="4:32">
      <c r="D920" s="44"/>
      <c r="E920" s="44"/>
      <c r="F920" s="27"/>
      <c r="G920" s="44"/>
      <c r="H920" s="44"/>
      <c r="I920" s="44"/>
      <c r="J920" s="27"/>
      <c r="K920" s="44"/>
      <c r="L920" s="44"/>
      <c r="M920" s="27"/>
      <c r="N920" s="44"/>
      <c r="O920" s="44"/>
      <c r="P920" s="27"/>
      <c r="Q920" s="44"/>
      <c r="R920" s="44"/>
      <c r="S920" s="27"/>
      <c r="T920" s="44"/>
      <c r="U920" s="27"/>
      <c r="V920" s="44"/>
      <c r="W920" s="27"/>
      <c r="X920" s="44"/>
      <c r="Y920" s="27"/>
      <c r="Z920" s="44"/>
      <c r="AA920" s="27"/>
      <c r="AB920" s="44"/>
      <c r="AD920" s="44"/>
      <c r="AE920" s="6"/>
      <c r="AF920" s="44"/>
    </row>
    <row r="921" spans="4:32">
      <c r="D921" s="44"/>
      <c r="E921" s="44"/>
      <c r="F921" s="27"/>
      <c r="G921" s="44"/>
      <c r="H921" s="44"/>
      <c r="I921" s="44"/>
      <c r="J921" s="27"/>
      <c r="K921" s="44"/>
      <c r="L921" s="44"/>
      <c r="M921" s="27"/>
      <c r="N921" s="44"/>
      <c r="O921" s="44"/>
      <c r="P921" s="27"/>
      <c r="Q921" s="44"/>
      <c r="R921" s="44"/>
      <c r="S921" s="27"/>
      <c r="T921" s="44"/>
      <c r="U921" s="27"/>
      <c r="V921" s="44"/>
      <c r="W921" s="27"/>
      <c r="X921" s="44"/>
      <c r="Y921" s="27"/>
      <c r="Z921" s="44"/>
      <c r="AA921" s="27"/>
      <c r="AB921" s="44"/>
      <c r="AD921" s="44"/>
      <c r="AE921" s="6"/>
      <c r="AF921" s="44"/>
    </row>
    <row r="922" spans="4:32">
      <c r="D922" s="44"/>
      <c r="E922" s="44"/>
      <c r="F922" s="27"/>
      <c r="G922" s="44"/>
      <c r="H922" s="44"/>
      <c r="I922" s="44"/>
      <c r="J922" s="27"/>
      <c r="K922" s="44"/>
      <c r="L922" s="44"/>
      <c r="M922" s="27"/>
      <c r="N922" s="44"/>
      <c r="O922" s="44"/>
      <c r="P922" s="27"/>
      <c r="Q922" s="44"/>
      <c r="R922" s="44"/>
      <c r="S922" s="27"/>
      <c r="T922" s="44"/>
      <c r="U922" s="27"/>
      <c r="V922" s="44"/>
      <c r="W922" s="27"/>
      <c r="X922" s="44"/>
      <c r="Y922" s="27"/>
      <c r="Z922" s="44"/>
      <c r="AA922" s="27"/>
      <c r="AB922" s="44"/>
      <c r="AD922" s="44"/>
      <c r="AE922" s="6"/>
      <c r="AF922" s="44"/>
    </row>
    <row r="923" spans="4:32">
      <c r="D923" s="44"/>
      <c r="E923" s="44"/>
      <c r="F923" s="27"/>
      <c r="G923" s="44"/>
      <c r="H923" s="44"/>
      <c r="I923" s="44"/>
      <c r="J923" s="27"/>
      <c r="K923" s="44"/>
      <c r="L923" s="44"/>
      <c r="M923" s="27"/>
      <c r="N923" s="44"/>
      <c r="O923" s="44"/>
      <c r="P923" s="27"/>
      <c r="Q923" s="44"/>
      <c r="R923" s="44"/>
      <c r="S923" s="27"/>
      <c r="T923" s="44"/>
      <c r="U923" s="27"/>
      <c r="V923" s="44"/>
      <c r="W923" s="27"/>
      <c r="X923" s="44"/>
      <c r="Y923" s="27"/>
      <c r="Z923" s="44"/>
      <c r="AA923" s="27"/>
      <c r="AB923" s="44"/>
      <c r="AD923" s="44"/>
      <c r="AE923" s="6"/>
      <c r="AF923" s="44"/>
    </row>
    <row r="924" spans="4:32">
      <c r="D924" s="44"/>
      <c r="E924" s="44"/>
      <c r="F924" s="27"/>
      <c r="G924" s="44"/>
      <c r="H924" s="44"/>
      <c r="I924" s="44"/>
      <c r="J924" s="27"/>
      <c r="K924" s="44"/>
      <c r="L924" s="44"/>
      <c r="M924" s="27"/>
      <c r="N924" s="44"/>
      <c r="O924" s="44"/>
      <c r="P924" s="27"/>
      <c r="Q924" s="44"/>
      <c r="R924" s="44"/>
      <c r="S924" s="27"/>
      <c r="T924" s="44"/>
      <c r="U924" s="27"/>
      <c r="V924" s="44"/>
      <c r="W924" s="27"/>
      <c r="X924" s="44"/>
      <c r="Y924" s="27"/>
      <c r="Z924" s="44"/>
      <c r="AA924" s="27"/>
      <c r="AB924" s="44"/>
      <c r="AD924" s="44"/>
      <c r="AE924" s="6"/>
      <c r="AF924" s="44"/>
    </row>
    <row r="925" spans="4:32">
      <c r="D925" s="44"/>
      <c r="E925" s="44"/>
      <c r="F925" s="27"/>
      <c r="G925" s="44"/>
      <c r="H925" s="44"/>
      <c r="I925" s="44"/>
      <c r="J925" s="27"/>
      <c r="K925" s="44"/>
      <c r="L925" s="44"/>
      <c r="M925" s="27"/>
      <c r="N925" s="44"/>
      <c r="O925" s="44"/>
      <c r="P925" s="27"/>
      <c r="Q925" s="44"/>
      <c r="R925" s="44"/>
      <c r="S925" s="27"/>
      <c r="T925" s="44"/>
      <c r="U925" s="27"/>
      <c r="V925" s="44"/>
      <c r="W925" s="27"/>
      <c r="X925" s="44"/>
      <c r="Y925" s="27"/>
      <c r="Z925" s="44"/>
      <c r="AA925" s="27"/>
      <c r="AB925" s="44"/>
      <c r="AD925" s="44"/>
      <c r="AE925" s="6"/>
      <c r="AF925" s="44"/>
    </row>
    <row r="926" spans="4:32">
      <c r="D926" s="44"/>
      <c r="E926" s="44"/>
      <c r="F926" s="27"/>
      <c r="G926" s="44"/>
      <c r="H926" s="44"/>
      <c r="I926" s="44"/>
      <c r="J926" s="27"/>
      <c r="K926" s="44"/>
      <c r="L926" s="44"/>
      <c r="M926" s="27"/>
      <c r="N926" s="44"/>
      <c r="O926" s="44"/>
      <c r="P926" s="27"/>
      <c r="Q926" s="44"/>
      <c r="R926" s="44"/>
      <c r="S926" s="27"/>
      <c r="T926" s="44"/>
      <c r="U926" s="27"/>
      <c r="V926" s="44"/>
      <c r="W926" s="27"/>
      <c r="X926" s="44"/>
      <c r="Y926" s="27"/>
      <c r="Z926" s="44"/>
      <c r="AA926" s="27"/>
      <c r="AB926" s="44"/>
      <c r="AD926" s="44"/>
      <c r="AE926" s="6"/>
      <c r="AF926" s="44"/>
    </row>
    <row r="927" spans="4:32">
      <c r="D927" s="44"/>
      <c r="E927" s="44"/>
      <c r="F927" s="27"/>
      <c r="G927" s="44"/>
      <c r="H927" s="44"/>
      <c r="I927" s="44"/>
      <c r="J927" s="27"/>
      <c r="K927" s="44"/>
      <c r="L927" s="44"/>
      <c r="M927" s="27"/>
      <c r="N927" s="44"/>
      <c r="O927" s="44"/>
      <c r="P927" s="27"/>
      <c r="Q927" s="44"/>
      <c r="R927" s="44"/>
      <c r="S927" s="27"/>
      <c r="T927" s="44"/>
      <c r="U927" s="27"/>
      <c r="V927" s="44"/>
      <c r="W927" s="27"/>
      <c r="X927" s="44"/>
      <c r="Y927" s="27"/>
      <c r="Z927" s="44"/>
      <c r="AA927" s="27"/>
      <c r="AB927" s="44"/>
      <c r="AD927" s="44"/>
      <c r="AE927" s="6"/>
      <c r="AF927" s="44"/>
    </row>
    <row r="928" spans="4:32">
      <c r="D928" s="44"/>
      <c r="E928" s="44"/>
      <c r="F928" s="27"/>
      <c r="G928" s="44"/>
      <c r="H928" s="44"/>
      <c r="I928" s="44"/>
      <c r="J928" s="27"/>
      <c r="K928" s="44"/>
      <c r="L928" s="44"/>
      <c r="M928" s="27"/>
      <c r="N928" s="44"/>
      <c r="O928" s="44"/>
      <c r="P928" s="27"/>
      <c r="Q928" s="44"/>
      <c r="R928" s="44"/>
      <c r="S928" s="27"/>
      <c r="T928" s="44"/>
      <c r="U928" s="27"/>
      <c r="V928" s="44"/>
      <c r="W928" s="27"/>
      <c r="X928" s="44"/>
      <c r="Y928" s="27"/>
      <c r="Z928" s="44"/>
      <c r="AA928" s="27"/>
      <c r="AB928" s="44"/>
      <c r="AD928" s="44"/>
      <c r="AE928" s="6"/>
      <c r="AF928" s="44"/>
    </row>
    <row r="929" spans="4:32">
      <c r="D929" s="44"/>
      <c r="E929" s="44"/>
      <c r="F929" s="27"/>
      <c r="G929" s="44"/>
      <c r="H929" s="44"/>
      <c r="I929" s="44"/>
      <c r="J929" s="27"/>
      <c r="K929" s="44"/>
      <c r="L929" s="44"/>
      <c r="M929" s="27"/>
      <c r="N929" s="44"/>
      <c r="O929" s="44"/>
      <c r="P929" s="27"/>
      <c r="Q929" s="44"/>
      <c r="R929" s="44"/>
      <c r="S929" s="27"/>
      <c r="T929" s="44"/>
      <c r="U929" s="27"/>
      <c r="V929" s="44"/>
      <c r="W929" s="27"/>
      <c r="X929" s="44"/>
      <c r="Y929" s="27"/>
      <c r="Z929" s="44"/>
      <c r="AA929" s="27"/>
      <c r="AB929" s="44"/>
      <c r="AD929" s="44"/>
      <c r="AE929" s="6"/>
      <c r="AF929" s="44"/>
    </row>
    <row r="930" spans="4:32">
      <c r="D930" s="44"/>
      <c r="E930" s="44"/>
      <c r="F930" s="27"/>
      <c r="G930" s="44"/>
      <c r="H930" s="44"/>
      <c r="I930" s="44"/>
      <c r="J930" s="27"/>
      <c r="K930" s="44"/>
      <c r="L930" s="44"/>
      <c r="M930" s="27"/>
      <c r="N930" s="44"/>
      <c r="O930" s="44"/>
      <c r="P930" s="27"/>
      <c r="Q930" s="44"/>
      <c r="R930" s="44"/>
      <c r="S930" s="27"/>
      <c r="T930" s="44"/>
      <c r="U930" s="27"/>
      <c r="V930" s="44"/>
      <c r="W930" s="27"/>
      <c r="X930" s="44"/>
      <c r="Y930" s="27"/>
      <c r="Z930" s="44"/>
      <c r="AA930" s="27"/>
      <c r="AB930" s="44"/>
      <c r="AD930" s="44"/>
      <c r="AE930" s="6"/>
      <c r="AF930" s="44"/>
    </row>
    <row r="931" spans="4:32">
      <c r="D931" s="44"/>
      <c r="E931" s="44"/>
      <c r="F931" s="27"/>
      <c r="G931" s="44"/>
      <c r="H931" s="44"/>
      <c r="I931" s="44"/>
      <c r="J931" s="27"/>
      <c r="K931" s="44"/>
      <c r="L931" s="44"/>
      <c r="M931" s="27"/>
      <c r="N931" s="44"/>
      <c r="O931" s="44"/>
      <c r="P931" s="27"/>
      <c r="Q931" s="44"/>
      <c r="R931" s="44"/>
      <c r="S931" s="27"/>
      <c r="T931" s="44"/>
      <c r="U931" s="27"/>
      <c r="V931" s="44"/>
      <c r="W931" s="27"/>
      <c r="X931" s="44"/>
      <c r="Y931" s="27"/>
      <c r="Z931" s="44"/>
      <c r="AA931" s="27"/>
      <c r="AB931" s="44"/>
      <c r="AD931" s="44"/>
      <c r="AE931" s="6"/>
      <c r="AF931" s="44"/>
    </row>
    <row r="932" spans="4:32">
      <c r="D932" s="44"/>
      <c r="E932" s="44"/>
      <c r="F932" s="27"/>
      <c r="G932" s="44"/>
      <c r="H932" s="44"/>
      <c r="I932" s="44"/>
      <c r="J932" s="27"/>
      <c r="K932" s="44"/>
      <c r="L932" s="44"/>
      <c r="M932" s="27"/>
      <c r="N932" s="44"/>
      <c r="O932" s="44"/>
      <c r="P932" s="27"/>
      <c r="Q932" s="44"/>
      <c r="R932" s="44"/>
      <c r="S932" s="27"/>
      <c r="T932" s="44"/>
      <c r="U932" s="27"/>
      <c r="V932" s="44"/>
      <c r="W932" s="27"/>
      <c r="X932" s="44"/>
      <c r="Y932" s="27"/>
      <c r="Z932" s="44"/>
      <c r="AA932" s="27"/>
      <c r="AB932" s="44"/>
      <c r="AD932" s="44"/>
      <c r="AE932" s="6"/>
      <c r="AF932" s="44"/>
    </row>
    <row r="933" spans="4:32">
      <c r="D933" s="44"/>
      <c r="E933" s="44"/>
      <c r="F933" s="27"/>
      <c r="G933" s="44"/>
      <c r="H933" s="44"/>
      <c r="I933" s="44"/>
      <c r="J933" s="27"/>
      <c r="K933" s="44"/>
      <c r="L933" s="44"/>
      <c r="M933" s="27"/>
      <c r="N933" s="44"/>
      <c r="O933" s="44"/>
      <c r="P933" s="27"/>
      <c r="Q933" s="44"/>
      <c r="R933" s="44"/>
      <c r="S933" s="27"/>
      <c r="T933" s="44"/>
      <c r="U933" s="27"/>
      <c r="V933" s="44"/>
      <c r="W933" s="27"/>
      <c r="X933" s="44"/>
      <c r="Y933" s="27"/>
      <c r="Z933" s="44"/>
      <c r="AA933" s="27"/>
      <c r="AB933" s="44"/>
      <c r="AD933" s="44"/>
      <c r="AE933" s="6"/>
      <c r="AF933" s="44"/>
    </row>
    <row r="934" spans="4:32">
      <c r="D934" s="44"/>
      <c r="E934" s="44"/>
      <c r="F934" s="27"/>
      <c r="G934" s="44"/>
      <c r="H934" s="44"/>
      <c r="I934" s="44"/>
      <c r="J934" s="27"/>
      <c r="K934" s="44"/>
      <c r="L934" s="44"/>
      <c r="M934" s="27"/>
      <c r="N934" s="44"/>
      <c r="O934" s="44"/>
      <c r="P934" s="27"/>
      <c r="Q934" s="44"/>
      <c r="R934" s="44"/>
      <c r="S934" s="27"/>
      <c r="T934" s="44"/>
      <c r="U934" s="27"/>
      <c r="V934" s="44"/>
      <c r="W934" s="27"/>
      <c r="X934" s="44"/>
      <c r="Y934" s="27"/>
      <c r="Z934" s="44"/>
      <c r="AA934" s="27"/>
      <c r="AB934" s="44"/>
      <c r="AD934" s="44"/>
      <c r="AE934" s="6"/>
      <c r="AF934" s="44"/>
    </row>
    <row r="935" spans="4:32">
      <c r="D935" s="44"/>
      <c r="E935" s="44"/>
      <c r="F935" s="27"/>
      <c r="G935" s="44"/>
      <c r="H935" s="44"/>
      <c r="I935" s="44"/>
      <c r="J935" s="27"/>
      <c r="K935" s="44"/>
      <c r="L935" s="44"/>
      <c r="M935" s="27"/>
      <c r="N935" s="44"/>
      <c r="O935" s="44"/>
      <c r="P935" s="27"/>
      <c r="Q935" s="44"/>
      <c r="R935" s="44"/>
      <c r="S935" s="27"/>
      <c r="T935" s="44"/>
      <c r="U935" s="27"/>
      <c r="V935" s="44"/>
      <c r="W935" s="27"/>
      <c r="X935" s="44"/>
      <c r="Y935" s="27"/>
      <c r="Z935" s="44"/>
      <c r="AA935" s="27"/>
      <c r="AB935" s="44"/>
      <c r="AD935" s="44"/>
      <c r="AE935" s="6"/>
      <c r="AF935" s="44"/>
    </row>
    <row r="936" spans="4:32">
      <c r="D936" s="44"/>
      <c r="E936" s="44"/>
      <c r="F936" s="27"/>
      <c r="G936" s="44"/>
      <c r="H936" s="44"/>
      <c r="I936" s="44"/>
      <c r="J936" s="27"/>
      <c r="K936" s="44"/>
      <c r="L936" s="44"/>
      <c r="M936" s="27"/>
      <c r="N936" s="44"/>
      <c r="O936" s="44"/>
      <c r="P936" s="27"/>
      <c r="Q936" s="44"/>
      <c r="R936" s="44"/>
      <c r="S936" s="27"/>
      <c r="T936" s="44"/>
      <c r="U936" s="27"/>
      <c r="V936" s="44"/>
      <c r="W936" s="27"/>
      <c r="X936" s="44"/>
      <c r="Y936" s="27"/>
      <c r="Z936" s="44"/>
      <c r="AA936" s="27"/>
      <c r="AB936" s="44"/>
      <c r="AD936" s="44"/>
      <c r="AE936" s="6"/>
      <c r="AF936" s="44"/>
    </row>
    <row r="937" spans="4:32">
      <c r="D937" s="44"/>
      <c r="E937" s="44"/>
      <c r="F937" s="27"/>
      <c r="G937" s="44"/>
      <c r="H937" s="44"/>
      <c r="I937" s="44"/>
      <c r="J937" s="27"/>
      <c r="K937" s="44"/>
      <c r="L937" s="44"/>
      <c r="M937" s="27"/>
      <c r="N937" s="44"/>
      <c r="O937" s="44"/>
      <c r="P937" s="27"/>
      <c r="Q937" s="44"/>
      <c r="R937" s="44"/>
      <c r="S937" s="27"/>
      <c r="T937" s="44"/>
      <c r="U937" s="27"/>
      <c r="V937" s="44"/>
      <c r="W937" s="27"/>
      <c r="X937" s="44"/>
      <c r="Y937" s="27"/>
      <c r="Z937" s="44"/>
      <c r="AA937" s="27"/>
      <c r="AB937" s="44"/>
      <c r="AD937" s="44"/>
      <c r="AE937" s="6"/>
      <c r="AF937" s="44"/>
    </row>
    <row r="938" spans="4:32">
      <c r="D938" s="44"/>
      <c r="E938" s="44"/>
      <c r="F938" s="27"/>
      <c r="G938" s="44"/>
      <c r="H938" s="44"/>
      <c r="I938" s="44"/>
      <c r="J938" s="27"/>
      <c r="K938" s="44"/>
      <c r="L938" s="44"/>
      <c r="M938" s="27"/>
      <c r="N938" s="44"/>
      <c r="O938" s="44"/>
      <c r="P938" s="27"/>
      <c r="Q938" s="44"/>
      <c r="R938" s="44"/>
      <c r="S938" s="27"/>
      <c r="T938" s="44"/>
      <c r="U938" s="27"/>
      <c r="V938" s="44"/>
      <c r="W938" s="27"/>
      <c r="X938" s="44"/>
      <c r="Y938" s="27"/>
      <c r="Z938" s="44"/>
      <c r="AA938" s="27"/>
      <c r="AB938" s="44"/>
      <c r="AD938" s="44"/>
      <c r="AE938" s="6"/>
      <c r="AF938" s="44"/>
    </row>
    <row r="939" spans="4:32">
      <c r="D939" s="44"/>
      <c r="E939" s="44"/>
      <c r="F939" s="27"/>
      <c r="G939" s="44"/>
      <c r="H939" s="44"/>
      <c r="I939" s="44"/>
      <c r="J939" s="27"/>
      <c r="K939" s="44"/>
      <c r="L939" s="44"/>
      <c r="M939" s="27"/>
      <c r="N939" s="44"/>
      <c r="O939" s="44"/>
      <c r="P939" s="27"/>
      <c r="Q939" s="44"/>
      <c r="R939" s="44"/>
      <c r="S939" s="27"/>
      <c r="T939" s="44"/>
      <c r="U939" s="27"/>
      <c r="V939" s="44"/>
      <c r="W939" s="27"/>
      <c r="X939" s="44"/>
      <c r="Y939" s="27"/>
      <c r="Z939" s="44"/>
      <c r="AA939" s="27"/>
      <c r="AB939" s="44"/>
      <c r="AD939" s="44"/>
      <c r="AE939" s="6"/>
      <c r="AF939" s="44"/>
    </row>
    <row r="940" spans="4:32">
      <c r="D940" s="44"/>
      <c r="E940" s="44"/>
      <c r="F940" s="27"/>
      <c r="G940" s="44"/>
      <c r="H940" s="44"/>
      <c r="I940" s="44"/>
      <c r="J940" s="27"/>
      <c r="K940" s="44"/>
      <c r="L940" s="44"/>
      <c r="M940" s="27"/>
      <c r="N940" s="44"/>
      <c r="O940" s="44"/>
      <c r="P940" s="27"/>
      <c r="Q940" s="44"/>
      <c r="R940" s="44"/>
      <c r="S940" s="27"/>
      <c r="T940" s="44"/>
      <c r="U940" s="27"/>
      <c r="V940" s="44"/>
      <c r="W940" s="27"/>
      <c r="X940" s="44"/>
      <c r="Y940" s="27"/>
      <c r="Z940" s="44"/>
      <c r="AA940" s="27"/>
      <c r="AB940" s="44"/>
      <c r="AD940" s="44"/>
      <c r="AE940" s="6"/>
      <c r="AF940" s="44"/>
    </row>
    <row r="941" spans="4:32">
      <c r="D941" s="44"/>
      <c r="E941" s="44"/>
      <c r="F941" s="27"/>
      <c r="G941" s="44"/>
      <c r="H941" s="44"/>
      <c r="I941" s="44"/>
      <c r="J941" s="27"/>
      <c r="K941" s="44"/>
      <c r="L941" s="44"/>
      <c r="M941" s="27"/>
      <c r="N941" s="44"/>
      <c r="O941" s="44"/>
      <c r="P941" s="27"/>
      <c r="Q941" s="44"/>
      <c r="R941" s="44"/>
      <c r="S941" s="27"/>
      <c r="T941" s="44"/>
      <c r="U941" s="27"/>
      <c r="V941" s="44"/>
      <c r="W941" s="27"/>
      <c r="X941" s="44"/>
      <c r="Y941" s="27"/>
      <c r="Z941" s="44"/>
      <c r="AA941" s="27"/>
      <c r="AB941" s="44"/>
      <c r="AD941" s="44"/>
      <c r="AE941" s="6"/>
      <c r="AF941" s="44"/>
    </row>
    <row r="942" spans="4:32">
      <c r="D942" s="44"/>
      <c r="E942" s="44"/>
      <c r="F942" s="27"/>
      <c r="G942" s="44"/>
      <c r="H942" s="44"/>
      <c r="I942" s="44"/>
      <c r="J942" s="27"/>
      <c r="K942" s="44"/>
      <c r="L942" s="44"/>
      <c r="M942" s="27"/>
      <c r="N942" s="44"/>
      <c r="O942" s="44"/>
      <c r="P942" s="27"/>
      <c r="Q942" s="44"/>
      <c r="R942" s="44"/>
      <c r="S942" s="27"/>
      <c r="T942" s="44"/>
      <c r="U942" s="27"/>
      <c r="V942" s="44"/>
      <c r="W942" s="27"/>
      <c r="X942" s="44"/>
      <c r="Y942" s="27"/>
      <c r="Z942" s="44"/>
      <c r="AA942" s="27"/>
      <c r="AB942" s="44"/>
      <c r="AD942" s="44"/>
      <c r="AE942" s="6"/>
      <c r="AF942" s="44"/>
    </row>
    <row r="943" spans="4:32">
      <c r="D943" s="44"/>
      <c r="E943" s="44"/>
      <c r="F943" s="27"/>
      <c r="G943" s="44"/>
      <c r="H943" s="44"/>
      <c r="I943" s="44"/>
      <c r="J943" s="27"/>
      <c r="K943" s="44"/>
      <c r="L943" s="44"/>
      <c r="M943" s="27"/>
      <c r="N943" s="44"/>
      <c r="O943" s="44"/>
      <c r="P943" s="27"/>
      <c r="Q943" s="44"/>
      <c r="R943" s="44"/>
      <c r="S943" s="27"/>
      <c r="T943" s="44"/>
      <c r="U943" s="27"/>
      <c r="V943" s="44"/>
      <c r="W943" s="27"/>
      <c r="X943" s="44"/>
      <c r="Y943" s="27"/>
      <c r="Z943" s="44"/>
      <c r="AA943" s="27"/>
      <c r="AB943" s="44"/>
      <c r="AD943" s="44"/>
      <c r="AE943" s="6"/>
      <c r="AF943" s="44"/>
    </row>
    <row r="944" spans="4:32">
      <c r="D944" s="44"/>
      <c r="E944" s="44"/>
      <c r="F944" s="27"/>
      <c r="G944" s="44"/>
      <c r="H944" s="44"/>
      <c r="I944" s="44"/>
      <c r="J944" s="27"/>
      <c r="K944" s="44"/>
      <c r="L944" s="44"/>
      <c r="M944" s="27"/>
      <c r="N944" s="44"/>
      <c r="O944" s="44"/>
      <c r="P944" s="27"/>
      <c r="Q944" s="44"/>
      <c r="R944" s="44"/>
      <c r="S944" s="27"/>
      <c r="T944" s="44"/>
      <c r="U944" s="27"/>
      <c r="V944" s="44"/>
      <c r="W944" s="27"/>
      <c r="X944" s="44"/>
      <c r="Y944" s="27"/>
      <c r="Z944" s="44"/>
      <c r="AA944" s="27"/>
      <c r="AB944" s="44"/>
      <c r="AD944" s="44"/>
      <c r="AE944" s="6"/>
      <c r="AF944" s="44"/>
    </row>
    <row r="945" spans="4:32">
      <c r="D945" s="44"/>
      <c r="E945" s="44"/>
      <c r="F945" s="27"/>
      <c r="G945" s="44"/>
      <c r="H945" s="44"/>
      <c r="I945" s="44"/>
      <c r="J945" s="27"/>
      <c r="K945" s="44"/>
      <c r="L945" s="44"/>
      <c r="M945" s="27"/>
      <c r="N945" s="44"/>
      <c r="O945" s="44"/>
      <c r="P945" s="27"/>
      <c r="Q945" s="44"/>
      <c r="R945" s="44"/>
      <c r="S945" s="27"/>
      <c r="T945" s="44"/>
      <c r="U945" s="27"/>
      <c r="V945" s="44"/>
      <c r="W945" s="27"/>
      <c r="X945" s="44"/>
      <c r="Y945" s="27"/>
      <c r="Z945" s="44"/>
      <c r="AA945" s="27"/>
      <c r="AB945" s="44"/>
      <c r="AD945" s="44"/>
      <c r="AE945" s="6"/>
      <c r="AF945" s="44"/>
    </row>
    <row r="946" spans="4:32">
      <c r="D946" s="44"/>
      <c r="E946" s="44"/>
      <c r="F946" s="27"/>
      <c r="G946" s="44"/>
      <c r="H946" s="44"/>
      <c r="I946" s="44"/>
      <c r="J946" s="27"/>
      <c r="K946" s="44"/>
      <c r="L946" s="44"/>
      <c r="M946" s="27"/>
      <c r="N946" s="44"/>
      <c r="O946" s="44"/>
      <c r="P946" s="27"/>
      <c r="Q946" s="44"/>
      <c r="R946" s="44"/>
      <c r="S946" s="27"/>
      <c r="T946" s="44"/>
      <c r="U946" s="27"/>
      <c r="V946" s="44"/>
      <c r="W946" s="27"/>
      <c r="X946" s="44"/>
      <c r="Y946" s="27"/>
      <c r="Z946" s="44"/>
      <c r="AA946" s="27"/>
      <c r="AB946" s="44"/>
      <c r="AD946" s="44"/>
      <c r="AE946" s="6"/>
      <c r="AF946" s="44"/>
    </row>
    <row r="947" spans="4:32">
      <c r="D947" s="44"/>
      <c r="E947" s="44"/>
      <c r="F947" s="27"/>
      <c r="G947" s="44"/>
      <c r="H947" s="44"/>
      <c r="I947" s="44"/>
      <c r="J947" s="27"/>
      <c r="K947" s="44"/>
      <c r="L947" s="44"/>
      <c r="M947" s="27"/>
      <c r="N947" s="44"/>
      <c r="O947" s="44"/>
      <c r="P947" s="27"/>
      <c r="Q947" s="44"/>
      <c r="R947" s="44"/>
      <c r="S947" s="27"/>
      <c r="T947" s="44"/>
      <c r="U947" s="27"/>
      <c r="V947" s="44"/>
      <c r="W947" s="27"/>
      <c r="X947" s="44"/>
      <c r="Y947" s="27"/>
      <c r="Z947" s="44"/>
      <c r="AA947" s="27"/>
      <c r="AB947" s="44"/>
      <c r="AD947" s="44"/>
      <c r="AE947" s="6"/>
      <c r="AF947" s="44"/>
    </row>
    <row r="948" spans="4:32">
      <c r="D948" s="44"/>
      <c r="E948" s="44"/>
      <c r="F948" s="27"/>
      <c r="G948" s="44"/>
      <c r="H948" s="44"/>
      <c r="I948" s="44"/>
      <c r="J948" s="27"/>
      <c r="K948" s="44"/>
      <c r="L948" s="44"/>
      <c r="M948" s="27"/>
      <c r="N948" s="44"/>
      <c r="O948" s="44"/>
      <c r="P948" s="27"/>
      <c r="Q948" s="44"/>
      <c r="R948" s="44"/>
      <c r="S948" s="27"/>
      <c r="T948" s="44"/>
      <c r="U948" s="27"/>
      <c r="V948" s="44"/>
      <c r="W948" s="27"/>
      <c r="X948" s="44"/>
      <c r="Y948" s="27"/>
      <c r="Z948" s="44"/>
      <c r="AA948" s="27"/>
      <c r="AB948" s="44"/>
      <c r="AD948" s="44"/>
      <c r="AE948" s="6"/>
      <c r="AF948" s="44"/>
    </row>
    <row r="949" spans="4:32">
      <c r="D949" s="44"/>
      <c r="E949" s="44"/>
      <c r="F949" s="27"/>
      <c r="G949" s="44"/>
      <c r="H949" s="44"/>
      <c r="I949" s="44"/>
      <c r="J949" s="27"/>
      <c r="K949" s="44"/>
      <c r="L949" s="44"/>
      <c r="M949" s="27"/>
      <c r="N949" s="44"/>
      <c r="O949" s="44"/>
      <c r="P949" s="27"/>
      <c r="Q949" s="44"/>
      <c r="R949" s="44"/>
      <c r="S949" s="27"/>
      <c r="T949" s="44"/>
      <c r="U949" s="27"/>
      <c r="V949" s="44"/>
      <c r="W949" s="27"/>
      <c r="X949" s="44"/>
      <c r="Y949" s="27"/>
      <c r="Z949" s="44"/>
      <c r="AA949" s="27"/>
      <c r="AB949" s="44"/>
      <c r="AD949" s="44"/>
      <c r="AE949" s="6"/>
      <c r="AF949" s="44"/>
    </row>
    <row r="950" spans="4:32">
      <c r="D950" s="44"/>
      <c r="E950" s="44"/>
      <c r="F950" s="27"/>
      <c r="G950" s="44"/>
      <c r="H950" s="44"/>
      <c r="I950" s="44"/>
      <c r="J950" s="27"/>
      <c r="K950" s="44"/>
      <c r="L950" s="44"/>
      <c r="M950" s="27"/>
      <c r="N950" s="44"/>
      <c r="O950" s="44"/>
      <c r="P950" s="27"/>
      <c r="Q950" s="44"/>
      <c r="R950" s="44"/>
      <c r="S950" s="27"/>
      <c r="T950" s="44"/>
      <c r="U950" s="27"/>
      <c r="V950" s="44"/>
      <c r="W950" s="27"/>
      <c r="X950" s="44"/>
      <c r="Y950" s="27"/>
      <c r="Z950" s="44"/>
      <c r="AA950" s="27"/>
      <c r="AB950" s="44"/>
      <c r="AD950" s="44"/>
      <c r="AE950" s="6"/>
      <c r="AF950" s="44"/>
    </row>
    <row r="951" spans="4:32">
      <c r="D951" s="44"/>
      <c r="E951" s="44"/>
      <c r="F951" s="27"/>
      <c r="G951" s="44"/>
      <c r="H951" s="44"/>
      <c r="I951" s="44"/>
      <c r="J951" s="27"/>
      <c r="K951" s="44"/>
      <c r="L951" s="44"/>
      <c r="M951" s="27"/>
      <c r="N951" s="44"/>
      <c r="O951" s="44"/>
      <c r="P951" s="27"/>
      <c r="Q951" s="44"/>
      <c r="R951" s="44"/>
      <c r="S951" s="27"/>
      <c r="T951" s="44"/>
      <c r="U951" s="27"/>
      <c r="V951" s="44"/>
      <c r="W951" s="27"/>
      <c r="X951" s="44"/>
      <c r="Y951" s="27"/>
      <c r="Z951" s="44"/>
      <c r="AA951" s="27"/>
      <c r="AB951" s="44"/>
      <c r="AD951" s="44"/>
      <c r="AE951" s="6"/>
      <c r="AF951" s="44"/>
    </row>
    <row r="952" spans="4:32">
      <c r="D952" s="44"/>
      <c r="E952" s="44"/>
      <c r="F952" s="27"/>
      <c r="G952" s="44"/>
      <c r="H952" s="44"/>
      <c r="I952" s="44"/>
      <c r="J952" s="27"/>
      <c r="K952" s="44"/>
      <c r="L952" s="44"/>
      <c r="M952" s="27"/>
      <c r="N952" s="44"/>
      <c r="O952" s="44"/>
      <c r="P952" s="27"/>
      <c r="Q952" s="44"/>
      <c r="R952" s="44"/>
      <c r="S952" s="27"/>
      <c r="T952" s="44"/>
      <c r="U952" s="27"/>
      <c r="V952" s="44"/>
      <c r="W952" s="27"/>
      <c r="X952" s="44"/>
      <c r="Y952" s="27"/>
      <c r="Z952" s="44"/>
      <c r="AA952" s="27"/>
      <c r="AB952" s="44"/>
      <c r="AD952" s="44"/>
      <c r="AE952" s="6"/>
      <c r="AF952" s="44"/>
    </row>
    <row r="953" spans="4:32">
      <c r="D953" s="44"/>
      <c r="E953" s="44"/>
      <c r="F953" s="27"/>
      <c r="G953" s="44"/>
      <c r="H953" s="44"/>
      <c r="I953" s="44"/>
      <c r="J953" s="27"/>
      <c r="K953" s="44"/>
      <c r="L953" s="44"/>
      <c r="M953" s="27"/>
      <c r="N953" s="44"/>
      <c r="O953" s="44"/>
      <c r="P953" s="27"/>
      <c r="Q953" s="44"/>
      <c r="R953" s="44"/>
      <c r="S953" s="27"/>
      <c r="T953" s="44"/>
      <c r="U953" s="27"/>
      <c r="V953" s="44"/>
      <c r="W953" s="27"/>
      <c r="X953" s="44"/>
      <c r="Y953" s="27"/>
      <c r="Z953" s="44"/>
      <c r="AA953" s="27"/>
      <c r="AB953" s="44"/>
      <c r="AD953" s="44"/>
      <c r="AE953" s="6"/>
      <c r="AF953" s="44"/>
    </row>
    <row r="954" spans="4:32">
      <c r="D954" s="44"/>
      <c r="E954" s="44"/>
      <c r="F954" s="27"/>
      <c r="G954" s="44"/>
      <c r="H954" s="44"/>
      <c r="I954" s="44"/>
      <c r="J954" s="27"/>
      <c r="K954" s="44"/>
      <c r="L954" s="44"/>
      <c r="M954" s="27"/>
      <c r="N954" s="44"/>
      <c r="O954" s="44"/>
      <c r="P954" s="27"/>
      <c r="Q954" s="44"/>
      <c r="R954" s="44"/>
      <c r="S954" s="27"/>
      <c r="T954" s="44"/>
      <c r="U954" s="27"/>
      <c r="V954" s="44"/>
      <c r="W954" s="27"/>
      <c r="X954" s="44"/>
      <c r="Y954" s="27"/>
      <c r="Z954" s="44"/>
      <c r="AA954" s="27"/>
      <c r="AB954" s="44"/>
      <c r="AD954" s="44"/>
      <c r="AE954" s="6"/>
      <c r="AF954" s="44"/>
    </row>
    <row r="955" spans="4:32">
      <c r="D955" s="44"/>
      <c r="E955" s="44"/>
      <c r="F955" s="27"/>
      <c r="G955" s="44"/>
      <c r="H955" s="44"/>
      <c r="I955" s="44"/>
      <c r="J955" s="27"/>
      <c r="K955" s="44"/>
      <c r="L955" s="44"/>
      <c r="M955" s="27"/>
      <c r="N955" s="44"/>
      <c r="O955" s="44"/>
      <c r="P955" s="27"/>
      <c r="Q955" s="44"/>
      <c r="R955" s="44"/>
      <c r="S955" s="27"/>
      <c r="T955" s="44"/>
      <c r="U955" s="27"/>
      <c r="V955" s="44"/>
      <c r="W955" s="27"/>
      <c r="X955" s="44"/>
      <c r="Y955" s="27"/>
      <c r="Z955" s="44"/>
      <c r="AA955" s="27"/>
      <c r="AB955" s="44"/>
      <c r="AD955" s="44"/>
      <c r="AE955" s="6"/>
      <c r="AF955" s="44"/>
    </row>
    <row r="956" spans="4:32">
      <c r="D956" s="44"/>
      <c r="E956" s="44"/>
      <c r="F956" s="27"/>
      <c r="G956" s="44"/>
      <c r="H956" s="44"/>
      <c r="I956" s="44"/>
      <c r="J956" s="27"/>
      <c r="K956" s="44"/>
      <c r="L956" s="44"/>
      <c r="M956" s="27"/>
      <c r="N956" s="44"/>
      <c r="O956" s="44"/>
      <c r="P956" s="27"/>
      <c r="Q956" s="44"/>
      <c r="R956" s="44"/>
      <c r="S956" s="27"/>
      <c r="T956" s="44"/>
      <c r="U956" s="27"/>
      <c r="V956" s="44"/>
      <c r="W956" s="27"/>
      <c r="X956" s="44"/>
      <c r="Y956" s="27"/>
      <c r="Z956" s="44"/>
      <c r="AA956" s="27"/>
      <c r="AB956" s="44"/>
      <c r="AD956" s="44"/>
      <c r="AE956" s="6"/>
      <c r="AF956" s="44"/>
    </row>
    <row r="957" spans="4:32">
      <c r="D957" s="44"/>
      <c r="E957" s="44"/>
      <c r="F957" s="27"/>
      <c r="G957" s="44"/>
      <c r="H957" s="44"/>
      <c r="I957" s="44"/>
      <c r="J957" s="27"/>
      <c r="K957" s="44"/>
      <c r="L957" s="44"/>
      <c r="M957" s="27"/>
      <c r="N957" s="44"/>
      <c r="O957" s="44"/>
      <c r="P957" s="27"/>
      <c r="Q957" s="44"/>
      <c r="R957" s="44"/>
      <c r="S957" s="27"/>
      <c r="T957" s="44"/>
      <c r="U957" s="27"/>
      <c r="V957" s="44"/>
      <c r="W957" s="27"/>
      <c r="X957" s="44"/>
      <c r="Y957" s="27"/>
      <c r="Z957" s="44"/>
      <c r="AA957" s="27"/>
      <c r="AB957" s="44"/>
      <c r="AD957" s="44"/>
      <c r="AE957" s="6"/>
      <c r="AF957" s="44"/>
    </row>
    <row r="958" spans="4:32">
      <c r="D958" s="44"/>
      <c r="E958" s="44"/>
      <c r="F958" s="27"/>
      <c r="G958" s="44"/>
      <c r="H958" s="44"/>
      <c r="I958" s="44"/>
      <c r="J958" s="27"/>
      <c r="K958" s="44"/>
      <c r="L958" s="44"/>
      <c r="M958" s="27"/>
      <c r="N958" s="44"/>
      <c r="O958" s="44"/>
      <c r="P958" s="27"/>
      <c r="Q958" s="44"/>
      <c r="R958" s="44"/>
      <c r="S958" s="27"/>
      <c r="T958" s="44"/>
      <c r="U958" s="27"/>
      <c r="V958" s="44"/>
      <c r="W958" s="27"/>
      <c r="X958" s="44"/>
      <c r="Y958" s="27"/>
      <c r="Z958" s="44"/>
      <c r="AA958" s="27"/>
      <c r="AB958" s="44"/>
      <c r="AD958" s="44"/>
      <c r="AE958" s="6"/>
      <c r="AF958" s="44"/>
    </row>
    <row r="959" spans="4:32">
      <c r="D959" s="44"/>
      <c r="E959" s="44"/>
      <c r="F959" s="27"/>
      <c r="G959" s="44"/>
      <c r="H959" s="44"/>
      <c r="I959" s="44"/>
      <c r="J959" s="27"/>
      <c r="K959" s="44"/>
      <c r="L959" s="44"/>
      <c r="M959" s="27"/>
      <c r="N959" s="44"/>
      <c r="O959" s="44"/>
      <c r="P959" s="27"/>
      <c r="Q959" s="44"/>
      <c r="R959" s="44"/>
      <c r="S959" s="27"/>
      <c r="T959" s="44"/>
      <c r="U959" s="27"/>
      <c r="V959" s="44"/>
      <c r="W959" s="27"/>
      <c r="X959" s="44"/>
      <c r="Y959" s="27"/>
      <c r="Z959" s="44"/>
      <c r="AA959" s="27"/>
      <c r="AB959" s="44"/>
      <c r="AD959" s="44"/>
      <c r="AE959" s="6"/>
      <c r="AF959" s="44"/>
    </row>
    <row r="960" spans="4:32">
      <c r="D960" s="44"/>
      <c r="E960" s="44"/>
      <c r="F960" s="27"/>
      <c r="G960" s="44"/>
      <c r="H960" s="44"/>
      <c r="I960" s="44"/>
      <c r="J960" s="27"/>
      <c r="K960" s="44"/>
      <c r="L960" s="44"/>
      <c r="M960" s="27"/>
      <c r="N960" s="44"/>
      <c r="O960" s="44"/>
      <c r="P960" s="27"/>
      <c r="Q960" s="44"/>
      <c r="R960" s="44"/>
      <c r="S960" s="27"/>
      <c r="T960" s="44"/>
      <c r="U960" s="27"/>
      <c r="V960" s="44"/>
      <c r="W960" s="27"/>
      <c r="X960" s="44"/>
      <c r="Y960" s="27"/>
      <c r="Z960" s="44"/>
      <c r="AA960" s="27"/>
      <c r="AB960" s="44"/>
      <c r="AD960" s="44"/>
      <c r="AE960" s="6"/>
      <c r="AF960" s="44"/>
    </row>
    <row r="961" spans="4:32">
      <c r="D961" s="44"/>
      <c r="E961" s="44"/>
      <c r="F961" s="27"/>
      <c r="G961" s="44"/>
      <c r="H961" s="44"/>
      <c r="I961" s="44"/>
      <c r="J961" s="27"/>
      <c r="K961" s="44"/>
      <c r="L961" s="44"/>
      <c r="M961" s="27"/>
      <c r="N961" s="44"/>
      <c r="O961" s="44"/>
      <c r="P961" s="27"/>
      <c r="Q961" s="44"/>
      <c r="R961" s="44"/>
      <c r="S961" s="27"/>
      <c r="T961" s="44"/>
      <c r="U961" s="27"/>
      <c r="V961" s="44"/>
      <c r="W961" s="27"/>
      <c r="X961" s="44"/>
      <c r="Y961" s="27"/>
      <c r="Z961" s="44"/>
      <c r="AA961" s="27"/>
      <c r="AB961" s="44"/>
      <c r="AD961" s="44"/>
      <c r="AE961" s="6"/>
      <c r="AF961" s="44"/>
    </row>
    <row r="962" spans="4:32">
      <c r="D962" s="44"/>
      <c r="E962" s="44"/>
      <c r="F962" s="27"/>
      <c r="G962" s="44"/>
      <c r="H962" s="44"/>
      <c r="I962" s="44"/>
      <c r="J962" s="27"/>
      <c r="K962" s="44"/>
      <c r="L962" s="44"/>
      <c r="M962" s="27"/>
      <c r="N962" s="44"/>
      <c r="O962" s="44"/>
      <c r="P962" s="27"/>
      <c r="Q962" s="44"/>
      <c r="R962" s="44"/>
      <c r="S962" s="27"/>
      <c r="T962" s="44"/>
      <c r="U962" s="27"/>
      <c r="V962" s="44"/>
      <c r="W962" s="27"/>
      <c r="X962" s="44"/>
      <c r="Y962" s="27"/>
      <c r="Z962" s="44"/>
      <c r="AA962" s="27"/>
      <c r="AB962" s="44"/>
      <c r="AD962" s="44"/>
      <c r="AE962" s="6"/>
      <c r="AF962" s="44"/>
    </row>
    <row r="963" spans="4:32">
      <c r="D963" s="44"/>
      <c r="E963" s="44"/>
      <c r="F963" s="27"/>
      <c r="G963" s="44"/>
      <c r="H963" s="44"/>
      <c r="I963" s="44"/>
      <c r="J963" s="27"/>
      <c r="K963" s="44"/>
      <c r="L963" s="44"/>
      <c r="M963" s="27"/>
      <c r="N963" s="44"/>
      <c r="O963" s="44"/>
      <c r="P963" s="27"/>
      <c r="Q963" s="44"/>
      <c r="R963" s="44"/>
      <c r="S963" s="27"/>
      <c r="T963" s="44"/>
      <c r="U963" s="27"/>
      <c r="V963" s="44"/>
      <c r="W963" s="27"/>
      <c r="X963" s="44"/>
      <c r="Y963" s="27"/>
      <c r="Z963" s="44"/>
      <c r="AA963" s="27"/>
      <c r="AB963" s="44"/>
      <c r="AD963" s="44"/>
      <c r="AE963" s="6"/>
      <c r="AF963" s="44"/>
    </row>
    <row r="964" spans="4:32">
      <c r="D964" s="44"/>
      <c r="E964" s="44"/>
      <c r="F964" s="27"/>
      <c r="G964" s="44"/>
      <c r="H964" s="44"/>
      <c r="I964" s="44"/>
      <c r="J964" s="27"/>
      <c r="K964" s="44"/>
      <c r="L964" s="44"/>
      <c r="M964" s="27"/>
      <c r="N964" s="44"/>
      <c r="O964" s="44"/>
      <c r="P964" s="27"/>
      <c r="Q964" s="44"/>
      <c r="R964" s="44"/>
      <c r="S964" s="27"/>
      <c r="T964" s="44"/>
      <c r="U964" s="27"/>
      <c r="V964" s="44"/>
      <c r="W964" s="27"/>
      <c r="X964" s="44"/>
      <c r="Y964" s="27"/>
      <c r="Z964" s="44"/>
      <c r="AA964" s="27"/>
      <c r="AB964" s="44"/>
      <c r="AD964" s="44"/>
      <c r="AE964" s="6"/>
      <c r="AF964" s="44"/>
    </row>
    <row r="965" spans="4:32">
      <c r="D965" s="44"/>
      <c r="E965" s="44"/>
      <c r="F965" s="27"/>
      <c r="G965" s="44"/>
      <c r="H965" s="44"/>
      <c r="I965" s="44"/>
      <c r="J965" s="27"/>
      <c r="K965" s="44"/>
      <c r="L965" s="44"/>
      <c r="M965" s="27"/>
      <c r="N965" s="44"/>
      <c r="O965" s="44"/>
      <c r="P965" s="27"/>
      <c r="Q965" s="44"/>
      <c r="R965" s="44"/>
      <c r="S965" s="27"/>
      <c r="T965" s="44"/>
      <c r="U965" s="27"/>
      <c r="V965" s="44"/>
      <c r="W965" s="27"/>
      <c r="X965" s="44"/>
      <c r="Y965" s="27"/>
      <c r="Z965" s="44"/>
      <c r="AA965" s="27"/>
      <c r="AB965" s="44"/>
      <c r="AD965" s="44"/>
      <c r="AE965" s="6"/>
      <c r="AF965" s="44"/>
    </row>
    <row r="966" spans="4:32">
      <c r="D966" s="44"/>
      <c r="E966" s="44"/>
      <c r="F966" s="27"/>
      <c r="G966" s="44"/>
      <c r="H966" s="44"/>
      <c r="I966" s="44"/>
      <c r="J966" s="27"/>
      <c r="K966" s="44"/>
      <c r="L966" s="44"/>
      <c r="M966" s="27"/>
      <c r="N966" s="44"/>
      <c r="O966" s="44"/>
      <c r="P966" s="27"/>
      <c r="Q966" s="44"/>
      <c r="R966" s="44"/>
      <c r="S966" s="27"/>
      <c r="T966" s="44"/>
      <c r="U966" s="27"/>
      <c r="V966" s="44"/>
      <c r="W966" s="27"/>
      <c r="X966" s="44"/>
      <c r="Y966" s="27"/>
      <c r="Z966" s="44"/>
      <c r="AA966" s="27"/>
      <c r="AB966" s="44"/>
      <c r="AD966" s="44"/>
      <c r="AE966" s="6"/>
      <c r="AF966" s="44"/>
    </row>
    <row r="967" spans="4:32">
      <c r="D967" s="44"/>
      <c r="E967" s="44"/>
      <c r="F967" s="27"/>
      <c r="G967" s="44"/>
      <c r="H967" s="44"/>
      <c r="I967" s="44"/>
      <c r="J967" s="27"/>
      <c r="K967" s="44"/>
      <c r="L967" s="44"/>
      <c r="M967" s="27"/>
      <c r="N967" s="44"/>
      <c r="O967" s="44"/>
      <c r="P967" s="27"/>
      <c r="Q967" s="44"/>
      <c r="R967" s="44"/>
      <c r="S967" s="27"/>
      <c r="T967" s="44"/>
      <c r="U967" s="27"/>
      <c r="V967" s="44"/>
      <c r="W967" s="27"/>
      <c r="X967" s="44"/>
      <c r="Y967" s="27"/>
      <c r="Z967" s="44"/>
      <c r="AA967" s="27"/>
      <c r="AB967" s="44"/>
      <c r="AD967" s="44"/>
      <c r="AE967" s="6"/>
      <c r="AF967" s="44"/>
    </row>
    <row r="968" spans="4:32">
      <c r="D968" s="44"/>
      <c r="E968" s="44"/>
      <c r="F968" s="27"/>
      <c r="G968" s="44"/>
      <c r="H968" s="44"/>
      <c r="I968" s="44"/>
      <c r="J968" s="27"/>
      <c r="K968" s="44"/>
      <c r="L968" s="44"/>
      <c r="M968" s="27"/>
      <c r="N968" s="44"/>
      <c r="O968" s="44"/>
      <c r="P968" s="27"/>
      <c r="Q968" s="44"/>
      <c r="R968" s="44"/>
      <c r="S968" s="27"/>
      <c r="T968" s="44"/>
      <c r="U968" s="27"/>
      <c r="V968" s="44"/>
      <c r="W968" s="27"/>
      <c r="X968" s="44"/>
      <c r="Y968" s="27"/>
      <c r="Z968" s="44"/>
      <c r="AA968" s="27"/>
      <c r="AB968" s="44"/>
      <c r="AD968" s="44"/>
      <c r="AE968" s="6"/>
      <c r="AF968" s="44"/>
    </row>
    <row r="969" spans="4:32">
      <c r="D969" s="44"/>
      <c r="E969" s="44"/>
      <c r="F969" s="27"/>
      <c r="G969" s="44"/>
      <c r="H969" s="44"/>
      <c r="I969" s="44"/>
      <c r="J969" s="27"/>
      <c r="K969" s="44"/>
      <c r="L969" s="44"/>
      <c r="M969" s="27"/>
      <c r="N969" s="44"/>
      <c r="O969" s="44"/>
      <c r="P969" s="27"/>
      <c r="Q969" s="44"/>
      <c r="R969" s="44"/>
      <c r="S969" s="27"/>
      <c r="T969" s="44"/>
      <c r="U969" s="27"/>
      <c r="V969" s="44"/>
      <c r="W969" s="27"/>
      <c r="X969" s="44"/>
      <c r="Y969" s="27"/>
      <c r="Z969" s="44"/>
      <c r="AA969" s="27"/>
      <c r="AB969" s="44"/>
      <c r="AD969" s="44"/>
      <c r="AE969" s="6"/>
      <c r="AF969" s="44"/>
    </row>
    <row r="970" spans="4:32">
      <c r="D970" s="44"/>
      <c r="E970" s="44"/>
      <c r="F970" s="27"/>
      <c r="G970" s="44"/>
      <c r="H970" s="44"/>
      <c r="I970" s="44"/>
      <c r="J970" s="27"/>
      <c r="K970" s="44"/>
      <c r="L970" s="44"/>
      <c r="M970" s="27"/>
      <c r="N970" s="44"/>
      <c r="O970" s="44"/>
      <c r="P970" s="27"/>
      <c r="Q970" s="44"/>
      <c r="R970" s="44"/>
      <c r="S970" s="27"/>
      <c r="T970" s="44"/>
      <c r="U970" s="27"/>
      <c r="V970" s="44"/>
      <c r="W970" s="27"/>
      <c r="X970" s="44"/>
      <c r="Y970" s="27"/>
      <c r="Z970" s="44"/>
      <c r="AA970" s="27"/>
      <c r="AB970" s="44"/>
      <c r="AD970" s="44"/>
      <c r="AE970" s="6"/>
      <c r="AF970" s="44"/>
    </row>
    <row r="971" spans="4:32">
      <c r="D971" s="44"/>
      <c r="E971" s="44"/>
      <c r="F971" s="27"/>
      <c r="G971" s="44"/>
      <c r="H971" s="44"/>
      <c r="I971" s="44"/>
      <c r="J971" s="27"/>
      <c r="K971" s="44"/>
      <c r="L971" s="44"/>
      <c r="M971" s="27"/>
      <c r="N971" s="44"/>
      <c r="O971" s="44"/>
      <c r="P971" s="27"/>
      <c r="Q971" s="44"/>
      <c r="R971" s="44"/>
      <c r="S971" s="27"/>
      <c r="T971" s="44"/>
      <c r="U971" s="27"/>
      <c r="V971" s="44"/>
      <c r="W971" s="27"/>
      <c r="X971" s="44"/>
      <c r="Y971" s="27"/>
      <c r="Z971" s="44"/>
      <c r="AA971" s="27"/>
      <c r="AB971" s="44"/>
      <c r="AD971" s="44"/>
      <c r="AE971" s="6"/>
      <c r="AF971" s="44"/>
    </row>
    <row r="972" spans="4:32">
      <c r="D972" s="44"/>
      <c r="E972" s="44"/>
      <c r="F972" s="27"/>
      <c r="G972" s="44"/>
      <c r="H972" s="44"/>
      <c r="I972" s="44"/>
      <c r="J972" s="27"/>
      <c r="K972" s="44"/>
      <c r="L972" s="44"/>
      <c r="M972" s="27"/>
      <c r="N972" s="44"/>
      <c r="O972" s="44"/>
      <c r="P972" s="27"/>
      <c r="Q972" s="44"/>
      <c r="R972" s="44"/>
      <c r="S972" s="27"/>
      <c r="T972" s="44"/>
      <c r="U972" s="27"/>
      <c r="V972" s="44"/>
      <c r="W972" s="27"/>
      <c r="X972" s="44"/>
      <c r="Y972" s="27"/>
      <c r="Z972" s="44"/>
      <c r="AA972" s="27"/>
      <c r="AB972" s="44"/>
      <c r="AD972" s="44"/>
      <c r="AE972" s="6"/>
      <c r="AF972" s="44"/>
    </row>
    <row r="973" spans="4:32">
      <c r="D973" s="44"/>
      <c r="E973" s="44"/>
      <c r="F973" s="27"/>
      <c r="G973" s="44"/>
      <c r="H973" s="44"/>
      <c r="I973" s="44"/>
      <c r="J973" s="27"/>
      <c r="K973" s="44"/>
      <c r="L973" s="44"/>
      <c r="M973" s="27"/>
      <c r="N973" s="44"/>
      <c r="O973" s="44"/>
      <c r="P973" s="27"/>
      <c r="Q973" s="44"/>
      <c r="R973" s="44"/>
      <c r="S973" s="27"/>
      <c r="T973" s="44"/>
      <c r="U973" s="27"/>
      <c r="V973" s="44"/>
      <c r="W973" s="27"/>
      <c r="X973" s="44"/>
      <c r="Y973" s="27"/>
      <c r="Z973" s="44"/>
      <c r="AA973" s="27"/>
      <c r="AB973" s="44"/>
      <c r="AD973" s="44"/>
      <c r="AE973" s="6"/>
      <c r="AF973" s="44"/>
    </row>
    <row r="974" spans="4:32">
      <c r="D974" s="44"/>
      <c r="E974" s="44"/>
      <c r="F974" s="27"/>
      <c r="G974" s="44"/>
      <c r="H974" s="44"/>
      <c r="I974" s="44"/>
      <c r="J974" s="27"/>
      <c r="K974" s="44"/>
      <c r="L974" s="44"/>
      <c r="M974" s="27"/>
      <c r="N974" s="44"/>
      <c r="O974" s="44"/>
      <c r="P974" s="27"/>
      <c r="Q974" s="44"/>
      <c r="R974" s="44"/>
      <c r="S974" s="27"/>
      <c r="T974" s="44"/>
      <c r="U974" s="27"/>
      <c r="V974" s="44"/>
      <c r="W974" s="27"/>
      <c r="X974" s="44"/>
      <c r="Y974" s="27"/>
      <c r="Z974" s="44"/>
      <c r="AA974" s="27"/>
      <c r="AB974" s="44"/>
      <c r="AD974" s="44"/>
      <c r="AE974" s="6"/>
      <c r="AF974" s="44"/>
    </row>
    <row r="975" spans="4:32">
      <c r="D975" s="44"/>
      <c r="E975" s="44"/>
      <c r="F975" s="27"/>
      <c r="G975" s="44"/>
      <c r="H975" s="44"/>
      <c r="I975" s="44"/>
      <c r="J975" s="27"/>
      <c r="K975" s="44"/>
      <c r="L975" s="44"/>
      <c r="M975" s="27"/>
      <c r="N975" s="44"/>
      <c r="O975" s="44"/>
      <c r="P975" s="27"/>
      <c r="Q975" s="44"/>
      <c r="R975" s="44"/>
      <c r="S975" s="27"/>
      <c r="T975" s="44"/>
      <c r="U975" s="27"/>
      <c r="V975" s="44"/>
      <c r="W975" s="27"/>
      <c r="X975" s="44"/>
      <c r="Y975" s="27"/>
      <c r="Z975" s="44"/>
      <c r="AA975" s="27"/>
      <c r="AB975" s="44"/>
      <c r="AD975" s="44"/>
      <c r="AE975" s="6"/>
      <c r="AF975" s="44"/>
    </row>
    <row r="976" spans="4:32">
      <c r="D976" s="44"/>
      <c r="E976" s="44"/>
      <c r="F976" s="27"/>
      <c r="G976" s="44"/>
      <c r="H976" s="44"/>
      <c r="I976" s="44"/>
      <c r="J976" s="27"/>
      <c r="K976" s="44"/>
      <c r="L976" s="44"/>
      <c r="M976" s="27"/>
      <c r="N976" s="44"/>
      <c r="O976" s="44"/>
      <c r="P976" s="27"/>
      <c r="Q976" s="44"/>
      <c r="R976" s="44"/>
      <c r="S976" s="27"/>
      <c r="T976" s="44"/>
      <c r="U976" s="27"/>
      <c r="V976" s="44"/>
      <c r="W976" s="27"/>
      <c r="X976" s="44"/>
      <c r="Y976" s="27"/>
      <c r="Z976" s="44"/>
      <c r="AA976" s="27"/>
      <c r="AB976" s="44"/>
      <c r="AD976" s="44"/>
      <c r="AE976" s="6"/>
      <c r="AF976" s="44"/>
    </row>
    <row r="977" spans="4:32">
      <c r="D977" s="44"/>
      <c r="E977" s="44"/>
      <c r="F977" s="27"/>
      <c r="G977" s="44"/>
      <c r="H977" s="44"/>
      <c r="I977" s="44"/>
      <c r="J977" s="27"/>
      <c r="K977" s="44"/>
      <c r="L977" s="44"/>
      <c r="M977" s="27"/>
      <c r="N977" s="44"/>
      <c r="O977" s="44"/>
      <c r="P977" s="27"/>
      <c r="Q977" s="44"/>
      <c r="R977" s="44"/>
      <c r="S977" s="27"/>
      <c r="T977" s="44"/>
      <c r="U977" s="27"/>
      <c r="V977" s="44"/>
      <c r="W977" s="27"/>
      <c r="X977" s="44"/>
      <c r="Y977" s="27"/>
      <c r="Z977" s="44"/>
      <c r="AA977" s="27"/>
      <c r="AB977" s="44"/>
      <c r="AD977" s="44"/>
      <c r="AE977" s="6"/>
      <c r="AF977" s="44"/>
    </row>
    <row r="978" spans="4:32">
      <c r="D978" s="44"/>
      <c r="E978" s="44"/>
      <c r="F978" s="27"/>
      <c r="G978" s="44"/>
      <c r="H978" s="44"/>
      <c r="I978" s="44"/>
      <c r="J978" s="27"/>
      <c r="K978" s="44"/>
      <c r="L978" s="44"/>
      <c r="M978" s="27"/>
      <c r="N978" s="44"/>
      <c r="O978" s="44"/>
      <c r="P978" s="27"/>
      <c r="Q978" s="44"/>
      <c r="R978" s="44"/>
      <c r="S978" s="27"/>
      <c r="T978" s="44"/>
      <c r="U978" s="27"/>
      <c r="V978" s="44"/>
      <c r="W978" s="27"/>
      <c r="X978" s="44"/>
      <c r="Y978" s="27"/>
      <c r="Z978" s="44"/>
      <c r="AA978" s="27"/>
      <c r="AB978" s="44"/>
      <c r="AD978" s="44"/>
      <c r="AE978" s="6"/>
      <c r="AF978" s="44"/>
    </row>
    <row r="979" spans="4:32">
      <c r="D979" s="44"/>
      <c r="E979" s="44"/>
      <c r="F979" s="27"/>
      <c r="G979" s="44"/>
      <c r="H979" s="44"/>
      <c r="I979" s="44"/>
      <c r="J979" s="27"/>
      <c r="K979" s="44"/>
      <c r="L979" s="44"/>
      <c r="M979" s="27"/>
      <c r="N979" s="44"/>
      <c r="O979" s="44"/>
      <c r="P979" s="27"/>
      <c r="Q979" s="44"/>
      <c r="R979" s="44"/>
      <c r="S979" s="27"/>
      <c r="T979" s="44"/>
      <c r="U979" s="27"/>
      <c r="V979" s="44"/>
      <c r="W979" s="27"/>
      <c r="X979" s="44"/>
      <c r="Y979" s="27"/>
      <c r="Z979" s="44"/>
      <c r="AA979" s="27"/>
      <c r="AB979" s="44"/>
      <c r="AD979" s="44"/>
      <c r="AE979" s="6"/>
      <c r="AF979" s="44"/>
    </row>
    <row r="980" spans="4:32">
      <c r="D980" s="44"/>
      <c r="E980" s="44"/>
      <c r="F980" s="27"/>
      <c r="G980" s="44"/>
      <c r="H980" s="44"/>
      <c r="I980" s="44"/>
      <c r="J980" s="27"/>
      <c r="K980" s="44"/>
      <c r="L980" s="44"/>
      <c r="M980" s="27"/>
      <c r="N980" s="44"/>
      <c r="O980" s="44"/>
      <c r="P980" s="27"/>
      <c r="Q980" s="44"/>
      <c r="R980" s="44"/>
      <c r="S980" s="27"/>
      <c r="T980" s="44"/>
      <c r="U980" s="27"/>
      <c r="V980" s="44"/>
      <c r="W980" s="27"/>
      <c r="X980" s="44"/>
      <c r="Y980" s="27"/>
      <c r="Z980" s="44"/>
      <c r="AA980" s="27"/>
      <c r="AB980" s="44"/>
      <c r="AD980" s="44"/>
      <c r="AE980" s="6"/>
      <c r="AF980" s="44"/>
    </row>
    <row r="981" spans="4:32">
      <c r="D981" s="44"/>
      <c r="E981" s="44"/>
      <c r="F981" s="27"/>
      <c r="G981" s="44"/>
      <c r="H981" s="44"/>
      <c r="I981" s="44"/>
      <c r="J981" s="27"/>
      <c r="K981" s="44"/>
      <c r="L981" s="44"/>
      <c r="M981" s="27"/>
      <c r="N981" s="44"/>
      <c r="O981" s="44"/>
      <c r="P981" s="27"/>
      <c r="Q981" s="44"/>
      <c r="R981" s="44"/>
      <c r="S981" s="27"/>
      <c r="T981" s="44"/>
      <c r="U981" s="27"/>
      <c r="V981" s="44"/>
      <c r="W981" s="27"/>
      <c r="X981" s="44"/>
      <c r="Y981" s="27"/>
      <c r="Z981" s="44"/>
      <c r="AA981" s="27"/>
      <c r="AB981" s="44"/>
      <c r="AD981" s="44"/>
      <c r="AE981" s="6"/>
      <c r="AF981" s="44"/>
    </row>
    <row r="982" spans="4:32">
      <c r="D982" s="44"/>
      <c r="E982" s="44"/>
      <c r="F982" s="27"/>
      <c r="G982" s="44"/>
      <c r="H982" s="44"/>
      <c r="I982" s="44"/>
      <c r="J982" s="27"/>
      <c r="K982" s="44"/>
      <c r="L982" s="44"/>
      <c r="M982" s="27"/>
      <c r="N982" s="44"/>
      <c r="O982" s="44"/>
      <c r="P982" s="27"/>
      <c r="Q982" s="44"/>
      <c r="R982" s="44"/>
      <c r="S982" s="27"/>
      <c r="T982" s="44"/>
      <c r="U982" s="27"/>
      <c r="V982" s="44"/>
      <c r="W982" s="27"/>
      <c r="X982" s="44"/>
      <c r="Y982" s="27"/>
      <c r="Z982" s="44"/>
      <c r="AA982" s="27"/>
      <c r="AB982" s="44"/>
      <c r="AD982" s="44"/>
      <c r="AE982" s="6"/>
      <c r="AF982" s="44"/>
    </row>
    <row r="983" spans="4:32">
      <c r="D983" s="44"/>
      <c r="E983" s="44"/>
      <c r="F983" s="27"/>
      <c r="G983" s="44"/>
      <c r="H983" s="44"/>
      <c r="I983" s="44"/>
      <c r="J983" s="27"/>
      <c r="K983" s="44"/>
      <c r="L983" s="44"/>
      <c r="M983" s="27"/>
      <c r="N983" s="44"/>
      <c r="O983" s="44"/>
      <c r="P983" s="27"/>
      <c r="Q983" s="44"/>
      <c r="R983" s="44"/>
      <c r="S983" s="27"/>
      <c r="T983" s="44"/>
      <c r="U983" s="27"/>
      <c r="V983" s="44"/>
      <c r="W983" s="27"/>
      <c r="X983" s="44"/>
      <c r="Y983" s="27"/>
      <c r="Z983" s="44"/>
      <c r="AA983" s="27"/>
      <c r="AB983" s="44"/>
      <c r="AD983" s="44"/>
      <c r="AE983" s="6"/>
      <c r="AF983" s="44"/>
    </row>
    <row r="984" spans="4:32">
      <c r="D984" s="44"/>
      <c r="E984" s="44"/>
      <c r="F984" s="27"/>
      <c r="G984" s="44"/>
      <c r="H984" s="44"/>
      <c r="I984" s="44"/>
      <c r="J984" s="27"/>
      <c r="K984" s="44"/>
      <c r="L984" s="44"/>
      <c r="M984" s="27"/>
      <c r="N984" s="44"/>
      <c r="O984" s="44"/>
      <c r="P984" s="27"/>
      <c r="Q984" s="44"/>
      <c r="R984" s="44"/>
      <c r="S984" s="27"/>
      <c r="T984" s="44"/>
      <c r="U984" s="27"/>
      <c r="V984" s="44"/>
      <c r="W984" s="27"/>
      <c r="X984" s="44"/>
      <c r="Y984" s="27"/>
      <c r="Z984" s="44"/>
      <c r="AA984" s="27"/>
      <c r="AB984" s="44"/>
      <c r="AD984" s="44"/>
      <c r="AE984" s="6"/>
      <c r="AF984" s="44"/>
    </row>
    <row r="985" spans="4:32">
      <c r="D985" s="44"/>
      <c r="E985" s="44"/>
      <c r="F985" s="27"/>
      <c r="G985" s="44"/>
      <c r="H985" s="44"/>
      <c r="I985" s="44"/>
      <c r="J985" s="27"/>
      <c r="K985" s="44"/>
      <c r="L985" s="44"/>
      <c r="M985" s="27"/>
      <c r="N985" s="44"/>
      <c r="O985" s="44"/>
      <c r="P985" s="27"/>
      <c r="Q985" s="44"/>
      <c r="R985" s="44"/>
      <c r="S985" s="27"/>
      <c r="T985" s="44"/>
      <c r="U985" s="27"/>
      <c r="V985" s="44"/>
      <c r="W985" s="27"/>
      <c r="X985" s="44"/>
      <c r="Y985" s="27"/>
      <c r="Z985" s="44"/>
      <c r="AA985" s="27"/>
      <c r="AB985" s="44"/>
      <c r="AD985" s="44"/>
      <c r="AE985" s="6"/>
      <c r="AF985" s="44"/>
    </row>
    <row r="986" spans="4:32">
      <c r="D986" s="44"/>
      <c r="E986" s="44"/>
      <c r="F986" s="27"/>
      <c r="G986" s="44"/>
      <c r="H986" s="44"/>
      <c r="I986" s="44"/>
      <c r="J986" s="27"/>
      <c r="K986" s="44"/>
      <c r="L986" s="44"/>
      <c r="M986" s="27"/>
      <c r="N986" s="44"/>
      <c r="O986" s="44"/>
      <c r="P986" s="27"/>
      <c r="Q986" s="44"/>
      <c r="R986" s="44"/>
      <c r="S986" s="27"/>
      <c r="T986" s="44"/>
      <c r="U986" s="27"/>
      <c r="V986" s="44"/>
      <c r="W986" s="27"/>
      <c r="X986" s="44"/>
      <c r="Y986" s="27"/>
      <c r="Z986" s="44"/>
      <c r="AA986" s="27"/>
      <c r="AB986" s="44"/>
      <c r="AD986" s="44"/>
      <c r="AE986" s="6"/>
      <c r="AF986" s="44"/>
    </row>
    <row r="987" spans="4:32">
      <c r="D987" s="44"/>
      <c r="E987" s="44"/>
      <c r="F987" s="27"/>
      <c r="G987" s="44"/>
      <c r="H987" s="44"/>
      <c r="I987" s="44"/>
      <c r="J987" s="27"/>
      <c r="K987" s="44"/>
      <c r="L987" s="44"/>
      <c r="M987" s="27"/>
      <c r="N987" s="44"/>
      <c r="O987" s="44"/>
      <c r="P987" s="27"/>
      <c r="Q987" s="44"/>
      <c r="R987" s="44"/>
      <c r="S987" s="27"/>
      <c r="T987" s="44"/>
      <c r="U987" s="27"/>
      <c r="V987" s="44"/>
      <c r="W987" s="27"/>
      <c r="X987" s="44"/>
      <c r="Y987" s="27"/>
      <c r="Z987" s="44"/>
      <c r="AA987" s="27"/>
      <c r="AB987" s="44"/>
      <c r="AD987" s="44"/>
      <c r="AE987" s="6"/>
      <c r="AF987" s="44"/>
    </row>
    <row r="988" spans="4:32">
      <c r="D988" s="44"/>
      <c r="E988" s="44"/>
      <c r="F988" s="27"/>
      <c r="G988" s="44"/>
      <c r="H988" s="44"/>
      <c r="I988" s="44"/>
      <c r="J988" s="27"/>
      <c r="K988" s="44"/>
      <c r="L988" s="44"/>
      <c r="M988" s="27"/>
      <c r="N988" s="44"/>
      <c r="O988" s="44"/>
      <c r="P988" s="27"/>
      <c r="Q988" s="44"/>
      <c r="R988" s="44"/>
      <c r="S988" s="27"/>
      <c r="T988" s="44"/>
      <c r="U988" s="27"/>
      <c r="V988" s="44"/>
      <c r="W988" s="27"/>
      <c r="X988" s="44"/>
      <c r="Y988" s="27"/>
      <c r="Z988" s="44"/>
      <c r="AA988" s="27"/>
      <c r="AB988" s="44"/>
      <c r="AD988" s="44"/>
      <c r="AE988" s="6"/>
      <c r="AF988" s="44"/>
    </row>
    <row r="989" spans="4:32">
      <c r="D989" s="44"/>
      <c r="E989" s="44"/>
      <c r="F989" s="27"/>
      <c r="G989" s="44"/>
      <c r="H989" s="44"/>
      <c r="I989" s="44"/>
      <c r="J989" s="27"/>
      <c r="K989" s="44"/>
      <c r="L989" s="44"/>
      <c r="M989" s="27"/>
      <c r="N989" s="44"/>
      <c r="O989" s="44"/>
      <c r="P989" s="27"/>
      <c r="Q989" s="44"/>
      <c r="R989" s="44"/>
      <c r="S989" s="27"/>
      <c r="T989" s="44"/>
      <c r="U989" s="27"/>
      <c r="V989" s="44"/>
      <c r="W989" s="27"/>
      <c r="X989" s="44"/>
      <c r="Y989" s="27"/>
      <c r="Z989" s="44"/>
      <c r="AA989" s="27"/>
      <c r="AB989" s="44"/>
      <c r="AD989" s="44"/>
      <c r="AE989" s="6"/>
      <c r="AF989" s="44"/>
    </row>
    <row r="990" spans="4:32">
      <c r="D990" s="44"/>
      <c r="E990" s="44"/>
      <c r="F990" s="27"/>
      <c r="G990" s="44"/>
      <c r="H990" s="44"/>
      <c r="I990" s="44"/>
      <c r="J990" s="27"/>
      <c r="K990" s="44"/>
      <c r="L990" s="44"/>
      <c r="M990" s="27"/>
      <c r="N990" s="44"/>
      <c r="O990" s="44"/>
      <c r="P990" s="27"/>
      <c r="Q990" s="44"/>
      <c r="R990" s="44"/>
      <c r="S990" s="27"/>
      <c r="T990" s="44"/>
      <c r="U990" s="27"/>
      <c r="V990" s="44"/>
      <c r="W990" s="27"/>
      <c r="X990" s="44"/>
      <c r="Y990" s="27"/>
      <c r="Z990" s="44"/>
      <c r="AA990" s="27"/>
      <c r="AB990" s="44"/>
      <c r="AD990" s="44"/>
      <c r="AE990" s="6"/>
      <c r="AF990" s="44"/>
    </row>
    <row r="991" spans="4:32">
      <c r="D991" s="44"/>
      <c r="E991" s="44"/>
      <c r="F991" s="27"/>
      <c r="G991" s="44"/>
      <c r="H991" s="44"/>
      <c r="I991" s="44"/>
      <c r="J991" s="27"/>
      <c r="K991" s="44"/>
      <c r="L991" s="44"/>
      <c r="M991" s="27"/>
      <c r="N991" s="44"/>
      <c r="O991" s="44"/>
      <c r="P991" s="27"/>
      <c r="Q991" s="44"/>
      <c r="R991" s="44"/>
      <c r="S991" s="27"/>
      <c r="T991" s="44"/>
      <c r="U991" s="27"/>
      <c r="V991" s="44"/>
      <c r="W991" s="27"/>
      <c r="X991" s="44"/>
      <c r="Y991" s="27"/>
      <c r="Z991" s="44"/>
      <c r="AA991" s="27"/>
      <c r="AB991" s="44"/>
      <c r="AD991" s="44"/>
      <c r="AE991" s="6"/>
      <c r="AF991" s="44"/>
    </row>
    <row r="992" spans="4:32">
      <c r="D992" s="44"/>
      <c r="E992" s="44"/>
      <c r="F992" s="27"/>
      <c r="G992" s="44"/>
      <c r="H992" s="44"/>
      <c r="I992" s="44"/>
      <c r="J992" s="27"/>
      <c r="K992" s="44"/>
      <c r="L992" s="44"/>
      <c r="M992" s="27"/>
      <c r="N992" s="44"/>
      <c r="O992" s="44"/>
      <c r="P992" s="27"/>
      <c r="Q992" s="44"/>
      <c r="R992" s="44"/>
      <c r="S992" s="27"/>
      <c r="T992" s="44"/>
      <c r="U992" s="27"/>
      <c r="V992" s="44"/>
      <c r="W992" s="27"/>
      <c r="X992" s="44"/>
      <c r="Y992" s="27"/>
      <c r="Z992" s="44"/>
      <c r="AA992" s="27"/>
      <c r="AB992" s="44"/>
      <c r="AD992" s="44"/>
      <c r="AE992" s="6"/>
      <c r="AF992" s="44"/>
    </row>
    <row r="993" spans="4:32">
      <c r="D993" s="44"/>
      <c r="E993" s="44"/>
      <c r="F993" s="27"/>
      <c r="G993" s="44"/>
      <c r="H993" s="44"/>
      <c r="I993" s="44"/>
      <c r="J993" s="27"/>
      <c r="K993" s="44"/>
      <c r="L993" s="44"/>
      <c r="M993" s="27"/>
      <c r="N993" s="44"/>
      <c r="O993" s="44"/>
      <c r="P993" s="27"/>
      <c r="Q993" s="44"/>
      <c r="R993" s="44"/>
      <c r="S993" s="27"/>
      <c r="T993" s="44"/>
      <c r="U993" s="27"/>
      <c r="V993" s="44"/>
      <c r="W993" s="27"/>
      <c r="X993" s="44"/>
      <c r="Y993" s="27"/>
      <c r="Z993" s="44"/>
      <c r="AA993" s="27"/>
      <c r="AB993" s="44"/>
      <c r="AD993" s="44"/>
      <c r="AE993" s="6"/>
      <c r="AF993" s="44"/>
    </row>
    <row r="994" spans="4:32">
      <c r="D994" s="44"/>
      <c r="E994" s="44"/>
      <c r="F994" s="27"/>
      <c r="G994" s="44"/>
      <c r="H994" s="44"/>
      <c r="I994" s="44"/>
      <c r="J994" s="27"/>
      <c r="K994" s="44"/>
      <c r="L994" s="44"/>
      <c r="M994" s="27"/>
      <c r="N994" s="44"/>
      <c r="O994" s="44"/>
      <c r="P994" s="27"/>
      <c r="Q994" s="44"/>
      <c r="R994" s="44"/>
      <c r="S994" s="27"/>
      <c r="T994" s="44"/>
      <c r="U994" s="27"/>
      <c r="V994" s="44"/>
      <c r="W994" s="27"/>
      <c r="X994" s="44"/>
      <c r="Y994" s="27"/>
      <c r="Z994" s="44"/>
      <c r="AA994" s="27"/>
      <c r="AB994" s="44"/>
      <c r="AD994" s="44"/>
      <c r="AE994" s="6"/>
      <c r="AF994" s="44"/>
    </row>
    <row r="995" spans="4:32">
      <c r="D995" s="44"/>
      <c r="E995" s="44"/>
      <c r="F995" s="27"/>
      <c r="G995" s="44"/>
      <c r="H995" s="44"/>
      <c r="I995" s="44"/>
      <c r="J995" s="27"/>
      <c r="K995" s="44"/>
      <c r="L995" s="44"/>
      <c r="M995" s="27"/>
      <c r="N995" s="44"/>
      <c r="O995" s="44"/>
      <c r="P995" s="27"/>
      <c r="Q995" s="44"/>
      <c r="R995" s="44"/>
      <c r="S995" s="27"/>
      <c r="T995" s="44"/>
      <c r="U995" s="27"/>
      <c r="V995" s="44"/>
      <c r="W995" s="27"/>
      <c r="X995" s="44"/>
      <c r="Y995" s="27"/>
      <c r="Z995" s="44"/>
      <c r="AA995" s="27"/>
      <c r="AB995" s="44"/>
      <c r="AD995" s="44"/>
      <c r="AE995" s="6"/>
      <c r="AF995" s="44"/>
    </row>
    <row r="996" spans="4:32">
      <c r="D996" s="44"/>
      <c r="E996" s="44"/>
      <c r="F996" s="27"/>
      <c r="G996" s="44"/>
      <c r="H996" s="44"/>
      <c r="I996" s="44"/>
      <c r="J996" s="27"/>
      <c r="K996" s="44"/>
      <c r="L996" s="44"/>
      <c r="M996" s="27"/>
      <c r="N996" s="44"/>
      <c r="O996" s="44"/>
      <c r="P996" s="27"/>
      <c r="Q996" s="44"/>
      <c r="R996" s="44"/>
      <c r="S996" s="27"/>
      <c r="T996" s="44"/>
      <c r="U996" s="27"/>
      <c r="V996" s="44"/>
      <c r="W996" s="27"/>
      <c r="X996" s="44"/>
      <c r="Y996" s="27"/>
      <c r="Z996" s="44"/>
      <c r="AA996" s="27"/>
      <c r="AB996" s="44"/>
      <c r="AD996" s="44"/>
      <c r="AE996" s="6"/>
      <c r="AF996" s="44"/>
    </row>
    <row r="997" spans="4:32">
      <c r="D997" s="44"/>
      <c r="E997" s="44"/>
      <c r="F997" s="27"/>
      <c r="G997" s="44"/>
      <c r="H997" s="44"/>
      <c r="I997" s="44"/>
      <c r="J997" s="27"/>
      <c r="K997" s="44"/>
      <c r="L997" s="44"/>
      <c r="M997" s="27"/>
      <c r="N997" s="44"/>
      <c r="O997" s="44"/>
      <c r="P997" s="27"/>
      <c r="Q997" s="44"/>
      <c r="R997" s="44"/>
      <c r="S997" s="27"/>
      <c r="T997" s="44"/>
      <c r="U997" s="27"/>
      <c r="V997" s="44"/>
      <c r="W997" s="27"/>
      <c r="X997" s="44"/>
      <c r="Y997" s="27"/>
      <c r="Z997" s="44"/>
      <c r="AA997" s="27"/>
      <c r="AB997" s="44"/>
      <c r="AD997" s="44"/>
      <c r="AE997" s="6"/>
      <c r="AF997" s="44"/>
    </row>
    <row r="998" spans="4:32">
      <c r="D998" s="44"/>
      <c r="E998" s="44"/>
      <c r="F998" s="27"/>
      <c r="G998" s="44"/>
      <c r="H998" s="44"/>
      <c r="I998" s="44"/>
      <c r="J998" s="27"/>
      <c r="K998" s="44"/>
      <c r="L998" s="44"/>
      <c r="M998" s="27"/>
      <c r="N998" s="44"/>
      <c r="O998" s="44"/>
      <c r="P998" s="27"/>
      <c r="Q998" s="44"/>
      <c r="R998" s="44"/>
      <c r="S998" s="27"/>
      <c r="T998" s="44"/>
      <c r="U998" s="27"/>
      <c r="V998" s="44"/>
      <c r="W998" s="27"/>
      <c r="X998" s="44"/>
      <c r="Y998" s="27"/>
      <c r="Z998" s="44"/>
      <c r="AA998" s="27"/>
      <c r="AB998" s="44"/>
      <c r="AD998" s="44"/>
      <c r="AE998" s="6"/>
      <c r="AF998" s="44"/>
    </row>
    <row r="999" spans="4:32">
      <c r="D999" s="44"/>
      <c r="E999" s="44"/>
      <c r="F999" s="27"/>
      <c r="G999" s="44"/>
      <c r="H999" s="44"/>
      <c r="I999" s="44"/>
      <c r="J999" s="27"/>
      <c r="K999" s="44"/>
      <c r="L999" s="44"/>
      <c r="M999" s="27"/>
      <c r="N999" s="44"/>
      <c r="O999" s="44"/>
      <c r="P999" s="27"/>
      <c r="Q999" s="44"/>
      <c r="R999" s="44"/>
      <c r="S999" s="27"/>
      <c r="T999" s="44"/>
      <c r="U999" s="27"/>
      <c r="V999" s="44"/>
      <c r="W999" s="27"/>
      <c r="X999" s="44"/>
      <c r="Y999" s="27"/>
      <c r="Z999" s="44"/>
      <c r="AA999" s="27"/>
      <c r="AB999" s="44"/>
      <c r="AD999" s="44"/>
      <c r="AE999" s="6"/>
      <c r="AF999" s="44"/>
    </row>
    <row r="1000" spans="4:32">
      <c r="D1000" s="44"/>
      <c r="E1000" s="44"/>
      <c r="F1000" s="27"/>
      <c r="G1000" s="44"/>
      <c r="H1000" s="44"/>
      <c r="I1000" s="44"/>
      <c r="J1000" s="27"/>
      <c r="K1000" s="44"/>
      <c r="L1000" s="44"/>
      <c r="M1000" s="27"/>
      <c r="N1000" s="44"/>
      <c r="O1000" s="44"/>
      <c r="P1000" s="27"/>
      <c r="Q1000" s="44"/>
      <c r="R1000" s="44"/>
      <c r="S1000" s="27"/>
      <c r="T1000" s="44"/>
      <c r="U1000" s="27"/>
      <c r="V1000" s="44"/>
      <c r="W1000" s="27"/>
      <c r="X1000" s="44"/>
      <c r="Y1000" s="27"/>
      <c r="Z1000" s="44"/>
      <c r="AA1000" s="27"/>
      <c r="AB1000" s="44"/>
      <c r="AD1000" s="44"/>
      <c r="AE1000" s="6"/>
      <c r="AF1000" s="44"/>
    </row>
    <row r="1001" spans="4:32">
      <c r="D1001" s="44"/>
      <c r="E1001" s="44"/>
      <c r="F1001" s="27"/>
      <c r="G1001" s="44"/>
      <c r="H1001" s="44"/>
      <c r="I1001" s="44"/>
      <c r="J1001" s="27"/>
      <c r="K1001" s="44"/>
      <c r="L1001" s="44"/>
      <c r="M1001" s="27"/>
      <c r="N1001" s="44"/>
      <c r="O1001" s="44"/>
      <c r="P1001" s="27"/>
      <c r="Q1001" s="44"/>
      <c r="R1001" s="44"/>
      <c r="S1001" s="27"/>
      <c r="T1001" s="44"/>
      <c r="U1001" s="27"/>
      <c r="V1001" s="44"/>
      <c r="W1001" s="27"/>
      <c r="X1001" s="44"/>
      <c r="Y1001" s="27"/>
      <c r="Z1001" s="44"/>
      <c r="AA1001" s="27"/>
      <c r="AB1001" s="44"/>
      <c r="AD1001" s="44"/>
      <c r="AE1001" s="6"/>
      <c r="AF1001" s="44"/>
    </row>
    <row r="1002" spans="4:32">
      <c r="D1002" s="44"/>
      <c r="E1002" s="44"/>
      <c r="F1002" s="27"/>
      <c r="G1002" s="44"/>
      <c r="H1002" s="44"/>
      <c r="I1002" s="44"/>
      <c r="J1002" s="27"/>
      <c r="K1002" s="44"/>
      <c r="L1002" s="44"/>
      <c r="M1002" s="27"/>
      <c r="N1002" s="44"/>
      <c r="O1002" s="44"/>
      <c r="P1002" s="27"/>
      <c r="Q1002" s="44"/>
      <c r="R1002" s="44"/>
      <c r="S1002" s="27"/>
      <c r="T1002" s="44"/>
      <c r="U1002" s="27"/>
      <c r="V1002" s="44"/>
      <c r="W1002" s="27"/>
      <c r="X1002" s="44"/>
      <c r="Y1002" s="27"/>
      <c r="Z1002" s="44"/>
      <c r="AA1002" s="27"/>
      <c r="AB1002" s="44"/>
      <c r="AD1002" s="44"/>
      <c r="AE1002" s="6"/>
      <c r="AF1002" s="44"/>
    </row>
    <row r="1003" spans="4:32">
      <c r="D1003" s="44"/>
      <c r="E1003" s="44"/>
      <c r="F1003" s="27"/>
      <c r="G1003" s="44"/>
      <c r="H1003" s="44"/>
      <c r="I1003" s="44"/>
      <c r="J1003" s="27"/>
      <c r="K1003" s="44"/>
      <c r="L1003" s="44"/>
      <c r="M1003" s="27"/>
      <c r="N1003" s="44"/>
      <c r="O1003" s="44"/>
      <c r="P1003" s="27"/>
      <c r="Q1003" s="44"/>
      <c r="R1003" s="44"/>
      <c r="S1003" s="27"/>
      <c r="T1003" s="44"/>
      <c r="U1003" s="27"/>
      <c r="V1003" s="44"/>
      <c r="W1003" s="27"/>
      <c r="X1003" s="44"/>
      <c r="Y1003" s="27"/>
      <c r="Z1003" s="44"/>
      <c r="AA1003" s="27"/>
      <c r="AB1003" s="44"/>
      <c r="AD1003" s="44"/>
      <c r="AE1003" s="6"/>
      <c r="AF1003" s="44"/>
    </row>
    <row r="1004" spans="4:32">
      <c r="D1004" s="44"/>
      <c r="E1004" s="44"/>
      <c r="F1004" s="27"/>
      <c r="G1004" s="44"/>
      <c r="H1004" s="44"/>
      <c r="I1004" s="44"/>
      <c r="J1004" s="27"/>
      <c r="K1004" s="44"/>
      <c r="L1004" s="44"/>
      <c r="M1004" s="27"/>
      <c r="N1004" s="44"/>
      <c r="O1004" s="44"/>
      <c r="P1004" s="27"/>
      <c r="Q1004" s="44"/>
      <c r="R1004" s="44"/>
      <c r="S1004" s="27"/>
      <c r="T1004" s="44"/>
      <c r="U1004" s="27"/>
      <c r="V1004" s="44"/>
      <c r="W1004" s="27"/>
      <c r="X1004" s="44"/>
      <c r="Y1004" s="27"/>
      <c r="Z1004" s="44"/>
      <c r="AA1004" s="27"/>
      <c r="AB1004" s="44"/>
      <c r="AD1004" s="44"/>
      <c r="AE1004" s="6"/>
      <c r="AF1004" s="44"/>
    </row>
    <row r="1005" spans="4:32">
      <c r="D1005" s="44"/>
      <c r="E1005" s="44"/>
      <c r="F1005" s="27"/>
      <c r="G1005" s="44"/>
      <c r="H1005" s="44"/>
      <c r="I1005" s="44"/>
      <c r="J1005" s="27"/>
      <c r="K1005" s="44"/>
      <c r="L1005" s="44"/>
      <c r="M1005" s="27"/>
      <c r="N1005" s="44"/>
      <c r="O1005" s="44"/>
      <c r="P1005" s="27"/>
      <c r="Q1005" s="44"/>
      <c r="R1005" s="44"/>
      <c r="S1005" s="27"/>
      <c r="T1005" s="44"/>
      <c r="U1005" s="27"/>
      <c r="V1005" s="44"/>
      <c r="W1005" s="27"/>
      <c r="X1005" s="44"/>
      <c r="Y1005" s="27"/>
      <c r="Z1005" s="44"/>
      <c r="AA1005" s="27"/>
      <c r="AB1005" s="44"/>
      <c r="AD1005" s="44"/>
      <c r="AE1005" s="6"/>
      <c r="AF1005" s="44"/>
    </row>
    <row r="1006" spans="4:32">
      <c r="D1006" s="44"/>
      <c r="E1006" s="44"/>
      <c r="F1006" s="27"/>
      <c r="G1006" s="44"/>
      <c r="H1006" s="44"/>
      <c r="I1006" s="44"/>
      <c r="J1006" s="27"/>
      <c r="K1006" s="44"/>
      <c r="L1006" s="44"/>
      <c r="M1006" s="27"/>
      <c r="N1006" s="44"/>
      <c r="O1006" s="44"/>
      <c r="P1006" s="27"/>
      <c r="Q1006" s="44"/>
      <c r="R1006" s="44"/>
      <c r="S1006" s="27"/>
      <c r="T1006" s="44"/>
      <c r="U1006" s="27"/>
      <c r="V1006" s="44"/>
      <c r="W1006" s="27"/>
      <c r="X1006" s="44"/>
      <c r="Y1006" s="27"/>
      <c r="Z1006" s="44"/>
      <c r="AA1006" s="27"/>
      <c r="AB1006" s="44"/>
      <c r="AD1006" s="44"/>
      <c r="AE1006" s="6"/>
      <c r="AF1006" s="44"/>
    </row>
    <row r="1007" spans="4:32">
      <c r="D1007" s="44"/>
      <c r="E1007" s="44"/>
      <c r="F1007" s="27"/>
      <c r="G1007" s="44"/>
      <c r="H1007" s="44"/>
      <c r="I1007" s="44"/>
      <c r="J1007" s="27"/>
      <c r="K1007" s="44"/>
      <c r="L1007" s="44"/>
      <c r="M1007" s="27"/>
      <c r="N1007" s="44"/>
      <c r="O1007" s="44"/>
      <c r="P1007" s="27"/>
      <c r="Q1007" s="44"/>
      <c r="R1007" s="44"/>
      <c r="S1007" s="27"/>
      <c r="T1007" s="44"/>
      <c r="U1007" s="27"/>
      <c r="V1007" s="44"/>
      <c r="W1007" s="27"/>
      <c r="X1007" s="44"/>
      <c r="Y1007" s="27"/>
      <c r="Z1007" s="44"/>
      <c r="AA1007" s="27"/>
      <c r="AB1007" s="44"/>
      <c r="AD1007" s="44"/>
      <c r="AE1007" s="6"/>
      <c r="AF1007" s="44"/>
    </row>
    <row r="1008" spans="4:32">
      <c r="D1008" s="44"/>
      <c r="E1008" s="44"/>
      <c r="F1008" s="27"/>
      <c r="G1008" s="44"/>
      <c r="H1008" s="44"/>
      <c r="I1008" s="44"/>
      <c r="J1008" s="27"/>
      <c r="K1008" s="44"/>
      <c r="L1008" s="44"/>
      <c r="M1008" s="27"/>
      <c r="N1008" s="44"/>
      <c r="O1008" s="44"/>
      <c r="P1008" s="27"/>
      <c r="Q1008" s="44"/>
      <c r="R1008" s="44"/>
      <c r="S1008" s="27"/>
      <c r="T1008" s="44"/>
      <c r="U1008" s="27"/>
      <c r="V1008" s="44"/>
      <c r="W1008" s="27"/>
      <c r="X1008" s="44"/>
      <c r="Y1008" s="27"/>
      <c r="Z1008" s="44"/>
      <c r="AA1008" s="27"/>
      <c r="AB1008" s="44"/>
      <c r="AD1008" s="44"/>
      <c r="AE1008" s="6"/>
      <c r="AF1008" s="44"/>
    </row>
    <row r="1009" spans="4:32">
      <c r="D1009" s="44"/>
      <c r="E1009" s="44"/>
      <c r="F1009" s="27"/>
      <c r="G1009" s="44"/>
      <c r="H1009" s="44"/>
      <c r="I1009" s="44"/>
      <c r="J1009" s="27"/>
      <c r="K1009" s="44"/>
      <c r="L1009" s="44"/>
      <c r="M1009" s="27"/>
      <c r="N1009" s="44"/>
      <c r="O1009" s="44"/>
      <c r="P1009" s="27"/>
      <c r="Q1009" s="44"/>
      <c r="R1009" s="44"/>
      <c r="S1009" s="27"/>
      <c r="T1009" s="44"/>
      <c r="U1009" s="27"/>
      <c r="V1009" s="44"/>
      <c r="W1009" s="27"/>
      <c r="X1009" s="44"/>
      <c r="Y1009" s="27"/>
      <c r="Z1009" s="44"/>
      <c r="AA1009" s="27"/>
      <c r="AB1009" s="44"/>
      <c r="AD1009" s="44"/>
      <c r="AE1009" s="6"/>
      <c r="AF1009" s="44"/>
    </row>
    <row r="1010" spans="4:32">
      <c r="D1010" s="44"/>
      <c r="E1010" s="44"/>
      <c r="F1010" s="27"/>
      <c r="G1010" s="44"/>
      <c r="H1010" s="44"/>
      <c r="I1010" s="44"/>
      <c r="J1010" s="27"/>
      <c r="K1010" s="44"/>
      <c r="L1010" s="44"/>
      <c r="M1010" s="27"/>
      <c r="N1010" s="44"/>
      <c r="O1010" s="44"/>
      <c r="P1010" s="27"/>
      <c r="Q1010" s="44"/>
      <c r="R1010" s="44"/>
      <c r="S1010" s="27"/>
      <c r="T1010" s="44"/>
      <c r="U1010" s="27"/>
      <c r="V1010" s="44"/>
      <c r="W1010" s="27"/>
      <c r="X1010" s="44"/>
      <c r="Y1010" s="27"/>
      <c r="Z1010" s="44"/>
      <c r="AA1010" s="27"/>
      <c r="AB1010" s="44"/>
      <c r="AD1010" s="44"/>
      <c r="AE1010" s="6"/>
      <c r="AF1010" s="44"/>
    </row>
    <row r="1011" spans="4:32">
      <c r="D1011" s="44"/>
      <c r="E1011" s="44"/>
      <c r="F1011" s="27"/>
      <c r="G1011" s="44"/>
      <c r="H1011" s="44"/>
      <c r="I1011" s="44"/>
      <c r="J1011" s="27"/>
      <c r="K1011" s="44"/>
      <c r="L1011" s="44"/>
      <c r="M1011" s="27"/>
      <c r="N1011" s="44"/>
      <c r="O1011" s="44"/>
      <c r="P1011" s="27"/>
      <c r="Q1011" s="44"/>
      <c r="R1011" s="44"/>
      <c r="S1011" s="27"/>
      <c r="T1011" s="44"/>
      <c r="U1011" s="27"/>
      <c r="V1011" s="44"/>
      <c r="W1011" s="27"/>
      <c r="X1011" s="44"/>
      <c r="Y1011" s="27"/>
      <c r="Z1011" s="44"/>
      <c r="AA1011" s="27"/>
      <c r="AB1011" s="44"/>
      <c r="AD1011" s="44"/>
      <c r="AE1011" s="6"/>
      <c r="AF1011" s="44"/>
    </row>
    <row r="1012" spans="4:32">
      <c r="D1012" s="44"/>
      <c r="E1012" s="44"/>
      <c r="F1012" s="27"/>
      <c r="G1012" s="44"/>
      <c r="H1012" s="44"/>
      <c r="I1012" s="44"/>
      <c r="J1012" s="27"/>
      <c r="K1012" s="44"/>
      <c r="L1012" s="44"/>
      <c r="M1012" s="27"/>
      <c r="N1012" s="44"/>
      <c r="O1012" s="44"/>
      <c r="P1012" s="27"/>
      <c r="Q1012" s="44"/>
      <c r="R1012" s="44"/>
      <c r="S1012" s="27"/>
      <c r="T1012" s="44"/>
      <c r="U1012" s="27"/>
      <c r="V1012" s="44"/>
      <c r="W1012" s="27"/>
      <c r="X1012" s="44"/>
      <c r="Y1012" s="27"/>
      <c r="Z1012" s="44"/>
      <c r="AA1012" s="27"/>
      <c r="AB1012" s="44"/>
      <c r="AD1012" s="44"/>
      <c r="AE1012" s="6"/>
      <c r="AF1012" s="44"/>
    </row>
    <row r="1013" spans="4:32">
      <c r="D1013" s="44"/>
      <c r="E1013" s="44"/>
      <c r="F1013" s="27"/>
      <c r="G1013" s="44"/>
      <c r="H1013" s="44"/>
      <c r="I1013" s="44"/>
      <c r="J1013" s="27"/>
      <c r="K1013" s="44"/>
      <c r="L1013" s="44"/>
      <c r="M1013" s="27"/>
      <c r="N1013" s="44"/>
      <c r="O1013" s="44"/>
      <c r="P1013" s="27"/>
      <c r="Q1013" s="44"/>
      <c r="R1013" s="44"/>
      <c r="S1013" s="27"/>
      <c r="T1013" s="44"/>
      <c r="U1013" s="27"/>
      <c r="V1013" s="44"/>
      <c r="W1013" s="27"/>
      <c r="X1013" s="44"/>
      <c r="Y1013" s="27"/>
      <c r="Z1013" s="44"/>
      <c r="AA1013" s="27"/>
      <c r="AB1013" s="44"/>
      <c r="AD1013" s="44"/>
      <c r="AE1013" s="6"/>
      <c r="AF1013" s="44"/>
    </row>
    <row r="1014" spans="4:32">
      <c r="D1014" s="44"/>
      <c r="E1014" s="44"/>
      <c r="F1014" s="27"/>
      <c r="G1014" s="44"/>
      <c r="H1014" s="44"/>
      <c r="I1014" s="44"/>
      <c r="J1014" s="27"/>
      <c r="K1014" s="44"/>
      <c r="L1014" s="44"/>
      <c r="M1014" s="27"/>
      <c r="N1014" s="44"/>
      <c r="O1014" s="44"/>
      <c r="P1014" s="27"/>
      <c r="Q1014" s="44"/>
      <c r="R1014" s="44"/>
      <c r="S1014" s="27"/>
      <c r="T1014" s="44"/>
      <c r="U1014" s="27"/>
      <c r="V1014" s="44"/>
      <c r="W1014" s="27"/>
      <c r="X1014" s="44"/>
      <c r="Y1014" s="27"/>
      <c r="Z1014" s="44"/>
      <c r="AA1014" s="27"/>
      <c r="AB1014" s="44"/>
      <c r="AD1014" s="44"/>
      <c r="AE1014" s="6"/>
      <c r="AF1014" s="44"/>
    </row>
    <row r="1015" spans="4:32">
      <c r="D1015" s="44"/>
      <c r="E1015" s="44"/>
      <c r="F1015" s="27"/>
      <c r="G1015" s="44"/>
      <c r="H1015" s="44"/>
      <c r="I1015" s="44"/>
      <c r="J1015" s="27"/>
      <c r="K1015" s="44"/>
      <c r="L1015" s="44"/>
      <c r="M1015" s="27"/>
      <c r="N1015" s="44"/>
      <c r="O1015" s="44"/>
      <c r="P1015" s="27"/>
      <c r="Q1015" s="44"/>
      <c r="R1015" s="44"/>
      <c r="S1015" s="27"/>
      <c r="T1015" s="44"/>
      <c r="U1015" s="27"/>
      <c r="V1015" s="44"/>
      <c r="W1015" s="27"/>
      <c r="X1015" s="44"/>
      <c r="Y1015" s="27"/>
      <c r="Z1015" s="44"/>
      <c r="AA1015" s="27"/>
      <c r="AB1015" s="44"/>
      <c r="AD1015" s="44"/>
      <c r="AE1015" s="6"/>
      <c r="AF1015" s="44"/>
    </row>
    <row r="1016" spans="4:32">
      <c r="D1016" s="44"/>
      <c r="E1016" s="44"/>
      <c r="F1016" s="27"/>
      <c r="G1016" s="44"/>
      <c r="H1016" s="44"/>
      <c r="I1016" s="44"/>
      <c r="J1016" s="27"/>
      <c r="K1016" s="44"/>
      <c r="L1016" s="44"/>
      <c r="M1016" s="27"/>
      <c r="N1016" s="44"/>
      <c r="O1016" s="44"/>
      <c r="P1016" s="27"/>
      <c r="Q1016" s="44"/>
      <c r="R1016" s="44"/>
      <c r="S1016" s="27"/>
      <c r="T1016" s="44"/>
      <c r="U1016" s="27"/>
      <c r="V1016" s="44"/>
      <c r="W1016" s="27"/>
      <c r="X1016" s="44"/>
      <c r="Y1016" s="27"/>
      <c r="Z1016" s="44"/>
      <c r="AA1016" s="27"/>
      <c r="AB1016" s="44"/>
      <c r="AD1016" s="44"/>
      <c r="AE1016" s="6"/>
      <c r="AF1016" s="44"/>
    </row>
    <row r="1017" spans="4:32">
      <c r="D1017" s="44"/>
      <c r="E1017" s="44"/>
      <c r="F1017" s="27"/>
      <c r="G1017" s="44"/>
      <c r="H1017" s="44"/>
      <c r="I1017" s="44"/>
      <c r="J1017" s="27"/>
      <c r="K1017" s="44"/>
      <c r="L1017" s="44"/>
      <c r="M1017" s="27"/>
      <c r="N1017" s="44"/>
      <c r="O1017" s="44"/>
      <c r="P1017" s="27"/>
      <c r="Q1017" s="44"/>
      <c r="R1017" s="44"/>
      <c r="S1017" s="27"/>
      <c r="T1017" s="44"/>
      <c r="U1017" s="27"/>
      <c r="V1017" s="44"/>
      <c r="W1017" s="27"/>
      <c r="X1017" s="44"/>
      <c r="Y1017" s="27"/>
      <c r="Z1017" s="44"/>
      <c r="AA1017" s="27"/>
      <c r="AB1017" s="44"/>
      <c r="AD1017" s="44"/>
      <c r="AE1017" s="6"/>
      <c r="AF1017" s="44"/>
    </row>
    <row r="1018" spans="4:32">
      <c r="D1018" s="44"/>
      <c r="E1018" s="44"/>
      <c r="F1018" s="27"/>
      <c r="G1018" s="44"/>
      <c r="H1018" s="44"/>
      <c r="I1018" s="44"/>
      <c r="J1018" s="27"/>
      <c r="K1018" s="44"/>
      <c r="L1018" s="44"/>
      <c r="M1018" s="27"/>
      <c r="N1018" s="44"/>
      <c r="O1018" s="44"/>
      <c r="P1018" s="27"/>
      <c r="Q1018" s="44"/>
      <c r="R1018" s="44"/>
      <c r="S1018" s="27"/>
      <c r="T1018" s="44"/>
      <c r="U1018" s="27"/>
      <c r="V1018" s="44"/>
      <c r="W1018" s="27"/>
      <c r="X1018" s="44"/>
      <c r="Y1018" s="27"/>
      <c r="Z1018" s="44"/>
      <c r="AA1018" s="27"/>
      <c r="AB1018" s="44"/>
      <c r="AD1018" s="44"/>
      <c r="AE1018" s="6"/>
      <c r="AF1018" s="44"/>
    </row>
    <row r="1019" spans="4:32">
      <c r="D1019" s="44"/>
      <c r="E1019" s="44"/>
      <c r="F1019" s="27"/>
      <c r="G1019" s="44"/>
      <c r="H1019" s="44"/>
      <c r="I1019" s="44"/>
      <c r="J1019" s="27"/>
      <c r="K1019" s="44"/>
      <c r="L1019" s="44"/>
      <c r="M1019" s="27"/>
      <c r="N1019" s="44"/>
      <c r="O1019" s="44"/>
      <c r="P1019" s="27"/>
      <c r="Q1019" s="44"/>
      <c r="R1019" s="44"/>
      <c r="S1019" s="27"/>
      <c r="T1019" s="44"/>
      <c r="U1019" s="27"/>
      <c r="V1019" s="44"/>
      <c r="W1019" s="27"/>
      <c r="X1019" s="44"/>
      <c r="Y1019" s="27"/>
      <c r="Z1019" s="44"/>
      <c r="AA1019" s="27"/>
      <c r="AB1019" s="44"/>
      <c r="AD1019" s="44"/>
      <c r="AE1019" s="6"/>
      <c r="AF1019" s="44"/>
    </row>
    <row r="1020" spans="4:32">
      <c r="D1020" s="44"/>
      <c r="E1020" s="44"/>
      <c r="F1020" s="27"/>
      <c r="G1020" s="44"/>
      <c r="H1020" s="44"/>
      <c r="I1020" s="44"/>
      <c r="J1020" s="27"/>
      <c r="K1020" s="44"/>
      <c r="L1020" s="44"/>
      <c r="M1020" s="27"/>
      <c r="N1020" s="44"/>
      <c r="O1020" s="44"/>
      <c r="P1020" s="27"/>
      <c r="Q1020" s="44"/>
      <c r="R1020" s="44"/>
      <c r="S1020" s="27"/>
      <c r="T1020" s="44"/>
      <c r="U1020" s="27"/>
      <c r="V1020" s="44"/>
      <c r="W1020" s="27"/>
      <c r="X1020" s="44"/>
      <c r="Y1020" s="27"/>
      <c r="Z1020" s="44"/>
      <c r="AA1020" s="27"/>
      <c r="AB1020" s="44"/>
      <c r="AD1020" s="44"/>
      <c r="AE1020" s="6"/>
      <c r="AF1020" s="44"/>
    </row>
    <row r="1021" spans="4:32">
      <c r="D1021" s="44"/>
      <c r="E1021" s="44"/>
      <c r="F1021" s="27"/>
      <c r="G1021" s="44"/>
      <c r="H1021" s="44"/>
      <c r="I1021" s="44"/>
      <c r="J1021" s="27"/>
      <c r="K1021" s="44"/>
      <c r="L1021" s="44"/>
      <c r="M1021" s="27"/>
      <c r="N1021" s="44"/>
      <c r="O1021" s="44"/>
      <c r="P1021" s="27"/>
      <c r="Q1021" s="44"/>
      <c r="R1021" s="44"/>
      <c r="S1021" s="27"/>
      <c r="T1021" s="44"/>
      <c r="U1021" s="27"/>
      <c r="V1021" s="44"/>
      <c r="W1021" s="27"/>
      <c r="X1021" s="44"/>
      <c r="Y1021" s="27"/>
      <c r="Z1021" s="44"/>
      <c r="AA1021" s="27"/>
      <c r="AB1021" s="44"/>
      <c r="AD1021" s="44"/>
      <c r="AE1021" s="6"/>
      <c r="AF1021" s="44"/>
    </row>
    <row r="1022" spans="4:32">
      <c r="D1022" s="44"/>
      <c r="E1022" s="44"/>
      <c r="F1022" s="27"/>
      <c r="G1022" s="44"/>
      <c r="H1022" s="44"/>
      <c r="I1022" s="44"/>
      <c r="J1022" s="27"/>
      <c r="K1022" s="44"/>
      <c r="L1022" s="44"/>
      <c r="M1022" s="27"/>
      <c r="N1022" s="44"/>
      <c r="O1022" s="44"/>
      <c r="P1022" s="27"/>
      <c r="Q1022" s="44"/>
      <c r="R1022" s="44"/>
      <c r="S1022" s="27"/>
      <c r="T1022" s="44"/>
      <c r="U1022" s="27"/>
      <c r="V1022" s="44"/>
      <c r="W1022" s="27"/>
      <c r="X1022" s="44"/>
      <c r="Y1022" s="27"/>
      <c r="Z1022" s="44"/>
      <c r="AA1022" s="27"/>
      <c r="AB1022" s="44"/>
      <c r="AD1022" s="44"/>
      <c r="AE1022" s="6"/>
      <c r="AF1022" s="44"/>
    </row>
    <row r="1023" spans="4:32">
      <c r="D1023" s="44"/>
      <c r="E1023" s="44"/>
      <c r="F1023" s="27"/>
      <c r="G1023" s="44"/>
      <c r="H1023" s="44"/>
      <c r="I1023" s="44"/>
      <c r="J1023" s="27"/>
      <c r="K1023" s="44"/>
      <c r="L1023" s="44"/>
      <c r="M1023" s="27"/>
      <c r="N1023" s="44"/>
      <c r="O1023" s="44"/>
      <c r="P1023" s="27"/>
      <c r="Q1023" s="44"/>
      <c r="R1023" s="44"/>
      <c r="S1023" s="27"/>
      <c r="T1023" s="44"/>
      <c r="U1023" s="27"/>
      <c r="V1023" s="44"/>
      <c r="W1023" s="27"/>
      <c r="X1023" s="44"/>
      <c r="Y1023" s="27"/>
      <c r="Z1023" s="44"/>
      <c r="AA1023" s="27"/>
      <c r="AB1023" s="44"/>
      <c r="AD1023" s="44"/>
      <c r="AE1023" s="6"/>
      <c r="AF1023" s="44"/>
    </row>
    <row r="1024" spans="4:32">
      <c r="D1024" s="44"/>
      <c r="E1024" s="44"/>
      <c r="F1024" s="27"/>
      <c r="G1024" s="44"/>
      <c r="H1024" s="44"/>
      <c r="I1024" s="44"/>
      <c r="J1024" s="27"/>
      <c r="K1024" s="44"/>
      <c r="L1024" s="44"/>
      <c r="M1024" s="27"/>
      <c r="N1024" s="44"/>
      <c r="O1024" s="44"/>
      <c r="P1024" s="27"/>
      <c r="Q1024" s="44"/>
      <c r="R1024" s="44"/>
      <c r="S1024" s="27"/>
      <c r="T1024" s="44"/>
      <c r="U1024" s="27"/>
      <c r="V1024" s="44"/>
      <c r="W1024" s="27"/>
      <c r="X1024" s="44"/>
      <c r="Y1024" s="27"/>
      <c r="Z1024" s="44"/>
      <c r="AA1024" s="27"/>
      <c r="AB1024" s="44"/>
      <c r="AD1024" s="44"/>
      <c r="AE1024" s="6"/>
      <c r="AF1024" s="44"/>
    </row>
    <row r="1025" spans="4:32">
      <c r="D1025" s="44"/>
      <c r="E1025" s="44"/>
      <c r="F1025" s="27"/>
      <c r="G1025" s="44"/>
      <c r="H1025" s="44"/>
      <c r="I1025" s="44"/>
      <c r="J1025" s="27"/>
      <c r="K1025" s="44"/>
      <c r="L1025" s="44"/>
      <c r="M1025" s="27"/>
      <c r="N1025" s="44"/>
      <c r="O1025" s="44"/>
      <c r="P1025" s="27"/>
      <c r="Q1025" s="44"/>
      <c r="R1025" s="44"/>
      <c r="S1025" s="27"/>
      <c r="T1025" s="44"/>
      <c r="U1025" s="27"/>
      <c r="V1025" s="44"/>
      <c r="W1025" s="27"/>
      <c r="X1025" s="44"/>
      <c r="Y1025" s="27"/>
      <c r="Z1025" s="44"/>
      <c r="AA1025" s="27"/>
      <c r="AB1025" s="44"/>
      <c r="AD1025" s="44"/>
      <c r="AE1025" s="6"/>
      <c r="AF1025" s="44"/>
    </row>
    <row r="1026" spans="4:32">
      <c r="D1026" s="44"/>
      <c r="E1026" s="44"/>
      <c r="F1026" s="27"/>
      <c r="G1026" s="44"/>
      <c r="H1026" s="44"/>
      <c r="I1026" s="44"/>
      <c r="J1026" s="27"/>
      <c r="K1026" s="44"/>
      <c r="L1026" s="44"/>
      <c r="M1026" s="27"/>
      <c r="N1026" s="44"/>
      <c r="O1026" s="44"/>
      <c r="P1026" s="27"/>
      <c r="Q1026" s="44"/>
      <c r="R1026" s="44"/>
      <c r="S1026" s="27"/>
      <c r="T1026" s="44"/>
      <c r="U1026" s="27"/>
      <c r="V1026" s="44"/>
      <c r="W1026" s="27"/>
      <c r="X1026" s="44"/>
      <c r="Y1026" s="27"/>
      <c r="Z1026" s="44"/>
      <c r="AA1026" s="27"/>
      <c r="AB1026" s="44"/>
      <c r="AD1026" s="44"/>
      <c r="AE1026" s="6"/>
      <c r="AF1026" s="44"/>
    </row>
    <row r="1027" spans="4:32">
      <c r="D1027" s="44"/>
      <c r="E1027" s="44"/>
      <c r="F1027" s="27"/>
      <c r="G1027" s="44"/>
      <c r="H1027" s="44"/>
      <c r="I1027" s="44"/>
      <c r="J1027" s="27"/>
      <c r="K1027" s="44"/>
      <c r="L1027" s="44"/>
      <c r="M1027" s="27"/>
      <c r="N1027" s="44"/>
      <c r="O1027" s="44"/>
      <c r="P1027" s="27"/>
      <c r="Q1027" s="44"/>
      <c r="R1027" s="44"/>
      <c r="S1027" s="27"/>
      <c r="T1027" s="44"/>
      <c r="U1027" s="27"/>
      <c r="V1027" s="44"/>
      <c r="W1027" s="27"/>
      <c r="X1027" s="44"/>
      <c r="Y1027" s="27"/>
      <c r="Z1027" s="44"/>
      <c r="AA1027" s="27"/>
      <c r="AB1027" s="44"/>
      <c r="AD1027" s="44"/>
      <c r="AE1027" s="6"/>
      <c r="AF1027" s="44"/>
    </row>
    <row r="1028" spans="4:32">
      <c r="D1028" s="44"/>
      <c r="E1028" s="44"/>
      <c r="F1028" s="27"/>
      <c r="G1028" s="44"/>
      <c r="H1028" s="44"/>
      <c r="I1028" s="44"/>
      <c r="J1028" s="27"/>
      <c r="K1028" s="44"/>
      <c r="L1028" s="44"/>
      <c r="M1028" s="27"/>
      <c r="N1028" s="44"/>
      <c r="O1028" s="44"/>
      <c r="P1028" s="27"/>
      <c r="Q1028" s="44"/>
      <c r="R1028" s="44"/>
      <c r="S1028" s="27"/>
      <c r="T1028" s="44"/>
      <c r="U1028" s="27"/>
      <c r="V1028" s="44"/>
      <c r="W1028" s="27"/>
      <c r="X1028" s="44"/>
      <c r="Y1028" s="27"/>
      <c r="Z1028" s="44"/>
      <c r="AA1028" s="27"/>
      <c r="AB1028" s="44"/>
      <c r="AD1028" s="44"/>
      <c r="AE1028" s="6"/>
      <c r="AF1028" s="44"/>
    </row>
    <row r="1029" spans="4:32">
      <c r="D1029" s="44"/>
      <c r="E1029" s="44"/>
      <c r="F1029" s="27"/>
      <c r="G1029" s="44"/>
      <c r="H1029" s="44"/>
      <c r="I1029" s="44"/>
      <c r="J1029" s="27"/>
      <c r="K1029" s="44"/>
      <c r="L1029" s="44"/>
      <c r="M1029" s="27"/>
      <c r="N1029" s="44"/>
      <c r="O1029" s="44"/>
      <c r="P1029" s="27"/>
      <c r="Q1029" s="44"/>
      <c r="R1029" s="44"/>
      <c r="S1029" s="27"/>
      <c r="T1029" s="44"/>
      <c r="U1029" s="27"/>
      <c r="V1029" s="44"/>
      <c r="W1029" s="27"/>
      <c r="X1029" s="44"/>
      <c r="Y1029" s="27"/>
      <c r="Z1029" s="44"/>
      <c r="AA1029" s="27"/>
      <c r="AB1029" s="44"/>
      <c r="AD1029" s="44"/>
      <c r="AE1029" s="6"/>
      <c r="AF1029" s="44"/>
    </row>
    <row r="1030" spans="4:32">
      <c r="D1030" s="44"/>
      <c r="E1030" s="44"/>
      <c r="F1030" s="27"/>
      <c r="G1030" s="44"/>
      <c r="H1030" s="44"/>
      <c r="I1030" s="44"/>
      <c r="J1030" s="27"/>
      <c r="K1030" s="44"/>
      <c r="L1030" s="44"/>
      <c r="M1030" s="27"/>
      <c r="N1030" s="44"/>
      <c r="O1030" s="44"/>
      <c r="P1030" s="27"/>
      <c r="Q1030" s="44"/>
      <c r="R1030" s="44"/>
      <c r="S1030" s="27"/>
      <c r="T1030" s="44"/>
      <c r="U1030" s="27"/>
      <c r="V1030" s="44"/>
      <c r="W1030" s="27"/>
      <c r="X1030" s="44"/>
      <c r="Y1030" s="27"/>
      <c r="Z1030" s="44"/>
      <c r="AA1030" s="27"/>
      <c r="AB1030" s="44"/>
      <c r="AD1030" s="44"/>
      <c r="AE1030" s="6"/>
      <c r="AF1030" s="44"/>
    </row>
    <row r="1031" spans="4:32">
      <c r="D1031" s="44"/>
      <c r="E1031" s="44"/>
      <c r="F1031" s="27"/>
      <c r="G1031" s="44"/>
      <c r="H1031" s="44"/>
      <c r="I1031" s="44"/>
      <c r="J1031" s="27"/>
      <c r="K1031" s="44"/>
      <c r="L1031" s="44"/>
      <c r="M1031" s="27"/>
      <c r="N1031" s="44"/>
      <c r="O1031" s="44"/>
      <c r="P1031" s="27"/>
      <c r="Q1031" s="44"/>
      <c r="R1031" s="44"/>
      <c r="S1031" s="27"/>
      <c r="T1031" s="44"/>
      <c r="U1031" s="27"/>
      <c r="V1031" s="44"/>
      <c r="W1031" s="27"/>
      <c r="X1031" s="44"/>
      <c r="Y1031" s="27"/>
      <c r="Z1031" s="44"/>
      <c r="AA1031" s="27"/>
      <c r="AB1031" s="44"/>
      <c r="AD1031" s="44"/>
      <c r="AE1031" s="6"/>
      <c r="AF1031" s="44"/>
    </row>
    <row r="1032" spans="4:32">
      <c r="D1032" s="44"/>
      <c r="E1032" s="44"/>
      <c r="F1032" s="27"/>
      <c r="G1032" s="44"/>
      <c r="H1032" s="44"/>
      <c r="I1032" s="44"/>
      <c r="J1032" s="27"/>
      <c r="K1032" s="44"/>
      <c r="L1032" s="44"/>
      <c r="M1032" s="27"/>
      <c r="N1032" s="44"/>
      <c r="O1032" s="44"/>
      <c r="P1032" s="27"/>
      <c r="Q1032" s="44"/>
      <c r="R1032" s="44"/>
      <c r="S1032" s="27"/>
      <c r="T1032" s="44"/>
      <c r="U1032" s="27"/>
      <c r="V1032" s="44"/>
      <c r="W1032" s="27"/>
      <c r="X1032" s="44"/>
      <c r="Y1032" s="27"/>
      <c r="Z1032" s="44"/>
      <c r="AA1032" s="27"/>
      <c r="AB1032" s="44"/>
      <c r="AD1032" s="44"/>
      <c r="AE1032" s="6"/>
      <c r="AF1032" s="44"/>
    </row>
    <row r="1033" spans="4:32">
      <c r="D1033" s="44"/>
      <c r="E1033" s="44"/>
      <c r="F1033" s="27"/>
      <c r="G1033" s="44"/>
      <c r="H1033" s="44"/>
      <c r="I1033" s="44"/>
      <c r="J1033" s="27"/>
      <c r="K1033" s="44"/>
      <c r="L1033" s="44"/>
      <c r="M1033" s="27"/>
      <c r="N1033" s="44"/>
      <c r="O1033" s="44"/>
      <c r="P1033" s="27"/>
      <c r="Q1033" s="44"/>
      <c r="R1033" s="44"/>
      <c r="S1033" s="27"/>
      <c r="T1033" s="44"/>
      <c r="U1033" s="27"/>
      <c r="V1033" s="44"/>
      <c r="W1033" s="27"/>
      <c r="X1033" s="44"/>
      <c r="Y1033" s="27"/>
      <c r="Z1033" s="44"/>
      <c r="AA1033" s="27"/>
      <c r="AB1033" s="44"/>
      <c r="AD1033" s="44"/>
      <c r="AE1033" s="6"/>
      <c r="AF1033" s="44"/>
    </row>
    <row r="1034" spans="4:32">
      <c r="D1034" s="44"/>
      <c r="E1034" s="44"/>
      <c r="F1034" s="27"/>
      <c r="G1034" s="44"/>
      <c r="H1034" s="44"/>
      <c r="I1034" s="44"/>
      <c r="J1034" s="27"/>
      <c r="K1034" s="44"/>
      <c r="L1034" s="44"/>
      <c r="M1034" s="27"/>
      <c r="N1034" s="44"/>
      <c r="O1034" s="44"/>
      <c r="P1034" s="27"/>
      <c r="Q1034" s="44"/>
      <c r="R1034" s="44"/>
      <c r="S1034" s="27"/>
      <c r="T1034" s="44"/>
      <c r="U1034" s="27"/>
      <c r="V1034" s="44"/>
      <c r="W1034" s="27"/>
      <c r="X1034" s="44"/>
      <c r="Y1034" s="27"/>
      <c r="Z1034" s="44"/>
      <c r="AA1034" s="27"/>
      <c r="AB1034" s="44"/>
      <c r="AD1034" s="44"/>
      <c r="AE1034" s="6"/>
      <c r="AF1034" s="44"/>
    </row>
    <row r="1035" spans="4:32">
      <c r="D1035" s="44"/>
      <c r="E1035" s="44"/>
      <c r="F1035" s="27"/>
      <c r="G1035" s="44"/>
      <c r="H1035" s="44"/>
      <c r="I1035" s="44"/>
      <c r="J1035" s="27"/>
      <c r="K1035" s="44"/>
      <c r="L1035" s="44"/>
      <c r="M1035" s="27"/>
      <c r="N1035" s="44"/>
      <c r="O1035" s="44"/>
      <c r="P1035" s="27"/>
      <c r="Q1035" s="44"/>
      <c r="R1035" s="44"/>
      <c r="S1035" s="27"/>
      <c r="T1035" s="44"/>
      <c r="U1035" s="27"/>
      <c r="V1035" s="44"/>
      <c r="W1035" s="27"/>
      <c r="X1035" s="44"/>
      <c r="Y1035" s="27"/>
      <c r="Z1035" s="44"/>
      <c r="AA1035" s="27"/>
      <c r="AB1035" s="44"/>
      <c r="AD1035" s="44"/>
      <c r="AE1035" s="6"/>
      <c r="AF1035" s="44"/>
    </row>
    <row r="1036" spans="4:32">
      <c r="D1036" s="44"/>
      <c r="E1036" s="44"/>
      <c r="F1036" s="27"/>
      <c r="G1036" s="44"/>
      <c r="H1036" s="44"/>
      <c r="I1036" s="44"/>
      <c r="J1036" s="27"/>
      <c r="K1036" s="44"/>
      <c r="L1036" s="44"/>
      <c r="M1036" s="27"/>
      <c r="N1036" s="44"/>
      <c r="O1036" s="44"/>
      <c r="P1036" s="27"/>
      <c r="Q1036" s="44"/>
      <c r="R1036" s="44"/>
      <c r="S1036" s="27"/>
      <c r="T1036" s="44"/>
      <c r="U1036" s="27"/>
      <c r="V1036" s="44"/>
      <c r="W1036" s="27"/>
      <c r="X1036" s="44"/>
      <c r="Y1036" s="27"/>
      <c r="Z1036" s="44"/>
      <c r="AA1036" s="27"/>
      <c r="AB1036" s="44"/>
      <c r="AD1036" s="44"/>
      <c r="AE1036" s="6"/>
      <c r="AF1036" s="44"/>
    </row>
    <row r="1037" spans="4:32">
      <c r="D1037" s="44"/>
      <c r="E1037" s="44"/>
      <c r="F1037" s="27"/>
      <c r="G1037" s="44"/>
      <c r="H1037" s="44"/>
      <c r="I1037" s="44"/>
      <c r="J1037" s="27"/>
      <c r="K1037" s="44"/>
      <c r="L1037" s="44"/>
      <c r="M1037" s="27"/>
      <c r="N1037" s="44"/>
      <c r="O1037" s="44"/>
      <c r="P1037" s="27"/>
      <c r="Q1037" s="44"/>
      <c r="R1037" s="44"/>
      <c r="S1037" s="27"/>
      <c r="T1037" s="44"/>
      <c r="U1037" s="27"/>
      <c r="V1037" s="44"/>
      <c r="W1037" s="27"/>
      <c r="X1037" s="44"/>
      <c r="Y1037" s="27"/>
      <c r="Z1037" s="44"/>
      <c r="AA1037" s="27"/>
      <c r="AB1037" s="44"/>
      <c r="AD1037" s="44"/>
      <c r="AE1037" s="6"/>
      <c r="AF1037" s="44"/>
    </row>
    <row r="1038" spans="4:32">
      <c r="D1038" s="44"/>
      <c r="E1038" s="44"/>
      <c r="F1038" s="27"/>
      <c r="G1038" s="44"/>
      <c r="H1038" s="44"/>
      <c r="I1038" s="44"/>
      <c r="J1038" s="27"/>
      <c r="K1038" s="44"/>
      <c r="L1038" s="44"/>
      <c r="M1038" s="27"/>
      <c r="N1038" s="44"/>
      <c r="O1038" s="44"/>
      <c r="P1038" s="27"/>
      <c r="Q1038" s="44"/>
      <c r="R1038" s="44"/>
      <c r="S1038" s="27"/>
      <c r="T1038" s="44"/>
      <c r="U1038" s="27"/>
      <c r="V1038" s="44"/>
      <c r="W1038" s="27"/>
      <c r="X1038" s="44"/>
      <c r="Y1038" s="27"/>
      <c r="Z1038" s="44"/>
      <c r="AA1038" s="27"/>
      <c r="AB1038" s="44"/>
      <c r="AD1038" s="44"/>
      <c r="AE1038" s="6"/>
      <c r="AF1038" s="44"/>
    </row>
    <row r="1039" spans="4:32">
      <c r="D1039" s="44"/>
      <c r="E1039" s="44"/>
      <c r="F1039" s="27"/>
      <c r="G1039" s="44"/>
      <c r="H1039" s="44"/>
      <c r="I1039" s="44"/>
      <c r="J1039" s="27"/>
      <c r="K1039" s="44"/>
      <c r="L1039" s="44"/>
      <c r="M1039" s="27"/>
      <c r="N1039" s="44"/>
      <c r="O1039" s="44"/>
      <c r="P1039" s="27"/>
      <c r="Q1039" s="44"/>
      <c r="R1039" s="44"/>
      <c r="S1039" s="27"/>
      <c r="T1039" s="44"/>
      <c r="U1039" s="27"/>
      <c r="V1039" s="44"/>
      <c r="W1039" s="27"/>
      <c r="X1039" s="44"/>
      <c r="Y1039" s="27"/>
      <c r="Z1039" s="44"/>
      <c r="AA1039" s="27"/>
      <c r="AB1039" s="44"/>
      <c r="AD1039" s="44"/>
      <c r="AE1039" s="6"/>
      <c r="AF1039" s="44"/>
    </row>
    <row r="1040" spans="4:32">
      <c r="D1040" s="44"/>
      <c r="E1040" s="44"/>
      <c r="F1040" s="27"/>
      <c r="G1040" s="44"/>
      <c r="H1040" s="44"/>
      <c r="I1040" s="44"/>
      <c r="J1040" s="27"/>
      <c r="K1040" s="44"/>
      <c r="L1040" s="44"/>
      <c r="M1040" s="27"/>
      <c r="N1040" s="44"/>
      <c r="O1040" s="44"/>
      <c r="P1040" s="27"/>
      <c r="Q1040" s="44"/>
      <c r="R1040" s="44"/>
      <c r="S1040" s="27"/>
      <c r="T1040" s="44"/>
      <c r="U1040" s="27"/>
      <c r="V1040" s="44"/>
      <c r="W1040" s="27"/>
      <c r="X1040" s="44"/>
      <c r="Y1040" s="27"/>
      <c r="Z1040" s="44"/>
      <c r="AA1040" s="27"/>
      <c r="AB1040" s="44"/>
      <c r="AD1040" s="44"/>
      <c r="AE1040" s="6"/>
      <c r="AF1040" s="44"/>
    </row>
    <row r="1041" spans="4:32">
      <c r="D1041" s="44"/>
      <c r="E1041" s="44"/>
      <c r="F1041" s="27"/>
      <c r="G1041" s="44"/>
      <c r="H1041" s="44"/>
      <c r="I1041" s="44"/>
      <c r="J1041" s="27"/>
      <c r="K1041" s="44"/>
      <c r="L1041" s="44"/>
      <c r="M1041" s="27"/>
      <c r="N1041" s="44"/>
      <c r="O1041" s="44"/>
      <c r="P1041" s="27"/>
      <c r="Q1041" s="44"/>
      <c r="R1041" s="44"/>
      <c r="S1041" s="27"/>
      <c r="T1041" s="44"/>
      <c r="U1041" s="27"/>
      <c r="V1041" s="44"/>
      <c r="W1041" s="27"/>
      <c r="X1041" s="44"/>
      <c r="Y1041" s="27"/>
      <c r="Z1041" s="44"/>
      <c r="AA1041" s="27"/>
      <c r="AB1041" s="44"/>
      <c r="AD1041" s="44"/>
      <c r="AE1041" s="6"/>
      <c r="AF1041" s="44"/>
    </row>
    <row r="1042" spans="4:32">
      <c r="D1042" s="44"/>
      <c r="E1042" s="44"/>
      <c r="F1042" s="27"/>
      <c r="G1042" s="44"/>
      <c r="H1042" s="44"/>
      <c r="I1042" s="44"/>
      <c r="J1042" s="27"/>
      <c r="K1042" s="44"/>
      <c r="L1042" s="44"/>
      <c r="M1042" s="27"/>
      <c r="N1042" s="44"/>
      <c r="O1042" s="44"/>
      <c r="P1042" s="27"/>
      <c r="Q1042" s="44"/>
      <c r="R1042" s="44"/>
      <c r="S1042" s="27"/>
      <c r="T1042" s="44"/>
      <c r="U1042" s="27"/>
      <c r="V1042" s="44"/>
      <c r="W1042" s="27"/>
      <c r="X1042" s="44"/>
      <c r="Y1042" s="27"/>
      <c r="Z1042" s="44"/>
      <c r="AA1042" s="27"/>
      <c r="AB1042" s="44"/>
      <c r="AD1042" s="44"/>
      <c r="AE1042" s="6"/>
      <c r="AF1042" s="44"/>
    </row>
    <row r="1043" spans="4:32">
      <c r="D1043" s="44"/>
      <c r="E1043" s="44"/>
      <c r="F1043" s="27"/>
      <c r="G1043" s="44"/>
      <c r="H1043" s="44"/>
      <c r="I1043" s="44"/>
      <c r="J1043" s="27"/>
      <c r="K1043" s="44"/>
      <c r="L1043" s="44"/>
      <c r="M1043" s="27"/>
      <c r="N1043" s="44"/>
      <c r="O1043" s="44"/>
      <c r="P1043" s="27"/>
      <c r="Q1043" s="44"/>
      <c r="R1043" s="44"/>
      <c r="S1043" s="27"/>
      <c r="T1043" s="44"/>
      <c r="U1043" s="27"/>
      <c r="V1043" s="44"/>
      <c r="W1043" s="27"/>
      <c r="X1043" s="44"/>
      <c r="Y1043" s="27"/>
      <c r="Z1043" s="44"/>
      <c r="AA1043" s="27"/>
      <c r="AB1043" s="44"/>
      <c r="AD1043" s="44"/>
      <c r="AE1043" s="6"/>
      <c r="AF1043" s="44"/>
    </row>
    <row r="1044" spans="4:32">
      <c r="D1044" s="44"/>
      <c r="E1044" s="44"/>
      <c r="F1044" s="27"/>
      <c r="G1044" s="44"/>
      <c r="H1044" s="44"/>
      <c r="I1044" s="44"/>
      <c r="J1044" s="27"/>
      <c r="K1044" s="44"/>
      <c r="L1044" s="44"/>
      <c r="M1044" s="27"/>
      <c r="N1044" s="44"/>
      <c r="O1044" s="44"/>
      <c r="P1044" s="27"/>
      <c r="Q1044" s="44"/>
      <c r="R1044" s="44"/>
      <c r="S1044" s="27"/>
      <c r="T1044" s="44"/>
      <c r="U1044" s="27"/>
      <c r="V1044" s="44"/>
      <c r="W1044" s="27"/>
      <c r="X1044" s="44"/>
      <c r="Y1044" s="27"/>
      <c r="Z1044" s="44"/>
      <c r="AA1044" s="27"/>
      <c r="AB1044" s="44"/>
      <c r="AD1044" s="44"/>
      <c r="AE1044" s="6"/>
      <c r="AF1044" s="44"/>
    </row>
    <row r="1045" spans="4:32">
      <c r="D1045" s="44"/>
      <c r="E1045" s="44"/>
      <c r="F1045" s="27"/>
      <c r="G1045" s="44"/>
      <c r="H1045" s="44"/>
      <c r="I1045" s="44"/>
      <c r="J1045" s="27"/>
      <c r="K1045" s="44"/>
      <c r="L1045" s="44"/>
      <c r="M1045" s="27"/>
      <c r="N1045" s="44"/>
      <c r="O1045" s="44"/>
      <c r="P1045" s="27"/>
      <c r="Q1045" s="44"/>
      <c r="R1045" s="44"/>
      <c r="S1045" s="27"/>
      <c r="T1045" s="44"/>
      <c r="U1045" s="27"/>
      <c r="V1045" s="44"/>
      <c r="W1045" s="27"/>
      <c r="X1045" s="44"/>
      <c r="Y1045" s="27"/>
      <c r="Z1045" s="44"/>
      <c r="AA1045" s="27"/>
      <c r="AB1045" s="44"/>
      <c r="AD1045" s="44"/>
      <c r="AE1045" s="6"/>
      <c r="AF1045" s="44"/>
    </row>
    <row r="1046" spans="4:32">
      <c r="D1046" s="44"/>
      <c r="E1046" s="44"/>
      <c r="F1046" s="27"/>
      <c r="G1046" s="44"/>
      <c r="H1046" s="44"/>
      <c r="I1046" s="44"/>
      <c r="J1046" s="27"/>
      <c r="K1046" s="44"/>
      <c r="L1046" s="44"/>
      <c r="M1046" s="27"/>
      <c r="N1046" s="44"/>
      <c r="O1046" s="44"/>
      <c r="P1046" s="27"/>
      <c r="Q1046" s="44"/>
      <c r="R1046" s="44"/>
      <c r="S1046" s="27"/>
      <c r="T1046" s="44"/>
      <c r="U1046" s="27"/>
      <c r="V1046" s="44"/>
      <c r="W1046" s="27"/>
      <c r="X1046" s="44"/>
      <c r="Y1046" s="27"/>
      <c r="Z1046" s="44"/>
      <c r="AA1046" s="27"/>
      <c r="AB1046" s="44"/>
      <c r="AD1046" s="44"/>
      <c r="AE1046" s="6"/>
      <c r="AF1046" s="44"/>
    </row>
    <row r="1047" spans="4:32">
      <c r="D1047" s="44"/>
      <c r="E1047" s="44"/>
      <c r="F1047" s="27"/>
      <c r="G1047" s="44"/>
      <c r="H1047" s="44"/>
      <c r="I1047" s="44"/>
      <c r="J1047" s="27"/>
      <c r="K1047" s="44"/>
      <c r="L1047" s="44"/>
      <c r="M1047" s="27"/>
      <c r="N1047" s="44"/>
      <c r="O1047" s="44"/>
      <c r="P1047" s="27"/>
      <c r="Q1047" s="44"/>
      <c r="R1047" s="44"/>
      <c r="S1047" s="27"/>
      <c r="T1047" s="44"/>
      <c r="U1047" s="27"/>
      <c r="V1047" s="44"/>
      <c r="W1047" s="27"/>
      <c r="X1047" s="44"/>
      <c r="Y1047" s="27"/>
      <c r="Z1047" s="44"/>
      <c r="AA1047" s="27"/>
      <c r="AB1047" s="44"/>
      <c r="AD1047" s="44"/>
      <c r="AE1047" s="6"/>
      <c r="AF1047" s="44"/>
    </row>
  </sheetData>
  <mergeCells count="112">
    <mergeCell ref="D4:F4"/>
    <mergeCell ref="D5:F5"/>
    <mergeCell ref="EE10:EE11"/>
    <mergeCell ref="EF10:EF11"/>
    <mergeCell ref="DY10:DY11"/>
    <mergeCell ref="DZ10:DZ11"/>
    <mergeCell ref="EA10:EA11"/>
    <mergeCell ref="EB10:EB11"/>
    <mergeCell ref="EC10:EC11"/>
    <mergeCell ref="ED10:ED11"/>
    <mergeCell ref="DS10:DS11"/>
    <mergeCell ref="DT10:DT11"/>
    <mergeCell ref="DU10:DU11"/>
    <mergeCell ref="DV10:DV11"/>
    <mergeCell ref="DW10:DW11"/>
    <mergeCell ref="DX10:DX11"/>
    <mergeCell ref="DM10:DM11"/>
    <mergeCell ref="DN10:DN11"/>
    <mergeCell ref="DO10:DO11"/>
    <mergeCell ref="DP10:DP11"/>
    <mergeCell ref="DQ10:DQ11"/>
    <mergeCell ref="DR10:DR11"/>
    <mergeCell ref="DG10:DG11"/>
    <mergeCell ref="DH10:DH11"/>
    <mergeCell ref="DI10:DI11"/>
    <mergeCell ref="DJ10:DJ11"/>
    <mergeCell ref="DK10:DK11"/>
    <mergeCell ref="DL10:DL11"/>
    <mergeCell ref="CQ10:CQ11"/>
    <mergeCell ref="CR10:CR11"/>
    <mergeCell ref="CS10:CS11"/>
    <mergeCell ref="CT10:CT11"/>
    <mergeCell ref="CU10:CU11"/>
    <mergeCell ref="CV10:CV11"/>
    <mergeCell ref="CK10:CK11"/>
    <mergeCell ref="CL10:CL11"/>
    <mergeCell ref="CM10:CM11"/>
    <mergeCell ref="CN10:CN11"/>
    <mergeCell ref="CO10:CO11"/>
    <mergeCell ref="CP10:CP11"/>
    <mergeCell ref="CE10:CE11"/>
    <mergeCell ref="CF10:CF11"/>
    <mergeCell ref="CG10:CG11"/>
    <mergeCell ref="CH10:CH11"/>
    <mergeCell ref="CI10:CI11"/>
    <mergeCell ref="CJ10:CJ11"/>
    <mergeCell ref="CB10:CB11"/>
    <mergeCell ref="CC10:CC11"/>
    <mergeCell ref="CD10:CD11"/>
    <mergeCell ref="BI10:BI11"/>
    <mergeCell ref="BJ10:BJ11"/>
    <mergeCell ref="BK10:BK11"/>
    <mergeCell ref="BL10:BL11"/>
    <mergeCell ref="BW10:BW11"/>
    <mergeCell ref="BX10:BX11"/>
    <mergeCell ref="AW10:AW11"/>
    <mergeCell ref="AX10:AX11"/>
    <mergeCell ref="AY10:AY11"/>
    <mergeCell ref="AZ10:AZ11"/>
    <mergeCell ref="BA10:BA11"/>
    <mergeCell ref="BB10:BB11"/>
    <mergeCell ref="BY10:BY11"/>
    <mergeCell ref="BZ10:BZ11"/>
    <mergeCell ref="CA10:CA11"/>
    <mergeCell ref="X10:X11"/>
    <mergeCell ref="Y10:Y11"/>
    <mergeCell ref="Z10:Z11"/>
    <mergeCell ref="BN2:BP2"/>
    <mergeCell ref="CX2:CZ2"/>
    <mergeCell ref="EH2:EJ2"/>
    <mergeCell ref="AQ10:AQ11"/>
    <mergeCell ref="AR10:AR11"/>
    <mergeCell ref="AS10:AS11"/>
    <mergeCell ref="AT10:AT11"/>
    <mergeCell ref="AU10:AU11"/>
    <mergeCell ref="AV10:AV11"/>
    <mergeCell ref="AA10:AA11"/>
    <mergeCell ref="AB10:AB11"/>
    <mergeCell ref="AM10:AM11"/>
    <mergeCell ref="AN10:AN11"/>
    <mergeCell ref="AO10:AO11"/>
    <mergeCell ref="AP10:AP11"/>
    <mergeCell ref="BC10:BC11"/>
    <mergeCell ref="BD10:BD11"/>
    <mergeCell ref="BE10:BE11"/>
    <mergeCell ref="BF10:BF11"/>
    <mergeCell ref="BG10:BG11"/>
    <mergeCell ref="BH10:BH11"/>
    <mergeCell ref="C10:C11"/>
    <mergeCell ref="D10:D11"/>
    <mergeCell ref="E10:E11"/>
    <mergeCell ref="F10:F11"/>
    <mergeCell ref="G10:G11"/>
    <mergeCell ref="H10:H11"/>
    <mergeCell ref="B2:C2"/>
    <mergeCell ref="K2:M2"/>
    <mergeCell ref="AD2:AF2"/>
    <mergeCell ref="O10:O11"/>
    <mergeCell ref="P10:P11"/>
    <mergeCell ref="Q10:Q11"/>
    <mergeCell ref="R10:R11"/>
    <mergeCell ref="S10:S11"/>
    <mergeCell ref="T10:T11"/>
    <mergeCell ref="I10:I11"/>
    <mergeCell ref="J10:J11"/>
    <mergeCell ref="K10:K11"/>
    <mergeCell ref="L10:L11"/>
    <mergeCell ref="M10:M11"/>
    <mergeCell ref="N10:N11"/>
    <mergeCell ref="U10:U11"/>
    <mergeCell ref="V10:V11"/>
    <mergeCell ref="W10:W11"/>
  </mergeCells>
  <conditionalFormatting sqref="AB12:AB1047 D12:E1047">
    <cfRule type="colorScale" priority="8">
      <colorScale>
        <cfvo type="min"/>
        <cfvo type="max"/>
        <color theme="9" tint="0.79998168889431442"/>
        <color theme="9" tint="0.39997558519241921"/>
      </colorScale>
    </cfRule>
  </conditionalFormatting>
  <conditionalFormatting sqref="R12:R1047 Z12:Z104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{F338C1AE-C111-A247-8F43-DA80CF237CAA}</x14:id>
        </ext>
      </extLst>
    </cfRule>
  </conditionalFormatting>
  <conditionalFormatting sqref="BL12:BL160 AN12:AO160">
    <cfRule type="colorScale" priority="6">
      <colorScale>
        <cfvo type="min"/>
        <cfvo type="max"/>
        <color theme="9" tint="0.79998168889431442"/>
        <color theme="9" tint="0.39997558519241921"/>
      </colorScale>
    </cfRule>
  </conditionalFormatting>
  <conditionalFormatting sqref="BB12:BB160 BJ12:BJ16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{6FBBE243-F9BE-774A-B274-3ECF942D16D2}</x14:id>
        </ext>
      </extLst>
    </cfRule>
  </conditionalFormatting>
  <conditionalFormatting sqref="CV12:CV160 BX12:BY160">
    <cfRule type="colorScale" priority="4">
      <colorScale>
        <cfvo type="min"/>
        <cfvo type="max"/>
        <color theme="9" tint="0.79998168889431442"/>
        <color theme="9" tint="0.39997558519241921"/>
      </colorScale>
    </cfRule>
  </conditionalFormatting>
  <conditionalFormatting sqref="CL12:CL160 CT12:CT16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{B7484BDE-063A-F245-AB77-CED5F16C0EC8}</x14:id>
        </ext>
      </extLst>
    </cfRule>
  </conditionalFormatting>
  <conditionalFormatting sqref="EF12:EF160 DH12:DI160">
    <cfRule type="colorScale" priority="2">
      <colorScale>
        <cfvo type="min"/>
        <cfvo type="max"/>
        <color theme="9" tint="0.79998168889431442"/>
        <color theme="9" tint="0.39997558519241921"/>
      </colorScale>
    </cfRule>
  </conditionalFormatting>
  <conditionalFormatting sqref="DV12:DV160 ED12:ED16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{3B592C56-B955-F74C-B89E-2F316EE4A2CA}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38C1AE-C111-A247-8F43-DA80CF237C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R12:R1047 Z12:Z1047</xm:sqref>
        </x14:conditionalFormatting>
        <x14:conditionalFormatting xmlns:xm="http://schemas.microsoft.com/office/excel/2006/main">
          <x14:cfRule type="dataBar" id="{6FBBE243-F9BE-774A-B274-3ECF942D16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BB12:BB160 BJ12:BJ160</xm:sqref>
        </x14:conditionalFormatting>
        <x14:conditionalFormatting xmlns:xm="http://schemas.microsoft.com/office/excel/2006/main">
          <x14:cfRule type="dataBar" id="{B7484BDE-063A-F245-AB77-CED5F16C0E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CL12:CL160 CT12:CT160</xm:sqref>
        </x14:conditionalFormatting>
        <x14:conditionalFormatting xmlns:xm="http://schemas.microsoft.com/office/excel/2006/main">
          <x14:cfRule type="dataBar" id="{3B592C56-B955-F74C-B89E-2F316EE4A2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DV12:DV160 ED12:ED160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140"/>
  <sheetViews>
    <sheetView tabSelected="1" workbookViewId="0">
      <selection activeCell="G8" sqref="G8"/>
    </sheetView>
  </sheetViews>
  <sheetFormatPr baseColWidth="10" defaultColWidth="11" defaultRowHeight="15" x14ac:dyDescent="0"/>
  <cols>
    <col min="5" max="5" width="11.5" bestFit="1" customWidth="1"/>
    <col min="6" max="6" width="12" bestFit="1" customWidth="1"/>
    <col min="7" max="7" width="13" bestFit="1" customWidth="1"/>
    <col min="8" max="8" width="14.83203125" bestFit="1" customWidth="1"/>
    <col min="9" max="9" width="20.33203125" bestFit="1" customWidth="1"/>
    <col min="10" max="10" width="19.5" customWidth="1"/>
    <col min="11" max="11" width="21.33203125" customWidth="1"/>
    <col min="12" max="12" width="19.33203125" customWidth="1"/>
    <col min="13" max="13" width="25" customWidth="1"/>
  </cols>
  <sheetData>
    <row r="3" spans="2:20">
      <c r="B3" t="s">
        <v>147</v>
      </c>
      <c r="D3" s="32"/>
      <c r="E3" s="32"/>
      <c r="F3" s="32"/>
      <c r="G3" s="12"/>
      <c r="I3" t="s">
        <v>22</v>
      </c>
      <c r="J3" s="5" t="s">
        <v>23</v>
      </c>
    </row>
    <row r="4" spans="2:20">
      <c r="D4" s="46" t="s">
        <v>64</v>
      </c>
      <c r="E4" s="46" t="s">
        <v>65</v>
      </c>
      <c r="F4" s="32"/>
      <c r="G4" s="12"/>
      <c r="J4" s="42" t="s">
        <v>158</v>
      </c>
    </row>
    <row r="5" spans="2:20">
      <c r="C5" s="21" t="s">
        <v>146</v>
      </c>
      <c r="D5" s="24">
        <v>1</v>
      </c>
      <c r="E5" s="24">
        <v>2</v>
      </c>
      <c r="F5" s="32"/>
      <c r="G5" s="12"/>
      <c r="J5" s="5" t="s">
        <v>54</v>
      </c>
      <c r="N5" s="24">
        <v>8</v>
      </c>
      <c r="O5" s="10" t="s">
        <v>51</v>
      </c>
      <c r="P5" s="8">
        <v>24</v>
      </c>
      <c r="R5" s="8">
        <f>N5/2</f>
        <v>4</v>
      </c>
      <c r="S5" s="8">
        <f>P5</f>
        <v>24</v>
      </c>
      <c r="T5" t="s">
        <v>57</v>
      </c>
    </row>
    <row r="6" spans="2:20">
      <c r="C6" s="21" t="s">
        <v>148</v>
      </c>
      <c r="D6" s="24">
        <v>3</v>
      </c>
      <c r="E6" s="24">
        <v>4</v>
      </c>
      <c r="F6" s="32"/>
      <c r="G6" s="12"/>
      <c r="J6" s="5" t="s">
        <v>55</v>
      </c>
      <c r="N6" s="24">
        <v>0</v>
      </c>
      <c r="O6" s="10" t="s">
        <v>56</v>
      </c>
      <c r="P6" s="8">
        <v>24</v>
      </c>
    </row>
    <row r="7" spans="2:20">
      <c r="C7" s="21" t="s">
        <v>149</v>
      </c>
      <c r="D7" s="24">
        <v>5</v>
      </c>
      <c r="E7" s="24">
        <v>6</v>
      </c>
      <c r="F7" s="32"/>
      <c r="G7" s="12"/>
      <c r="J7" s="25" t="s">
        <v>32</v>
      </c>
      <c r="K7" s="26">
        <v>0.08</v>
      </c>
    </row>
    <row r="8" spans="2:20">
      <c r="C8" s="21" t="s">
        <v>150</v>
      </c>
      <c r="D8" s="24">
        <v>7</v>
      </c>
      <c r="E8" s="24">
        <v>8</v>
      </c>
      <c r="F8" s="32"/>
      <c r="G8" s="12"/>
      <c r="J8" s="33" t="s">
        <v>33</v>
      </c>
      <c r="K8" s="34">
        <v>15</v>
      </c>
    </row>
    <row r="9" spans="2:20">
      <c r="D9" s="32"/>
      <c r="E9" s="32"/>
      <c r="F9" s="32"/>
      <c r="G9" s="12"/>
      <c r="J9" s="25" t="s">
        <v>52</v>
      </c>
      <c r="K9" s="26">
        <v>0.3</v>
      </c>
    </row>
    <row r="10" spans="2:20">
      <c r="D10" s="32"/>
      <c r="E10" s="32"/>
      <c r="F10" s="32"/>
      <c r="G10" s="12"/>
      <c r="J10" s="42" t="s">
        <v>59</v>
      </c>
    </row>
    <row r="11" spans="2:20">
      <c r="D11" s="32"/>
      <c r="E11" s="32"/>
      <c r="F11" s="32"/>
      <c r="G11" s="12"/>
    </row>
    <row r="12" spans="2:20">
      <c r="D12" s="32"/>
      <c r="E12" s="32"/>
      <c r="F12" s="32"/>
      <c r="G12" s="12"/>
    </row>
    <row r="13" spans="2:20">
      <c r="D13" s="32"/>
      <c r="E13" s="32"/>
      <c r="F13" s="32"/>
      <c r="G13" s="12"/>
      <c r="I13" t="s">
        <v>155</v>
      </c>
    </row>
    <row r="14" spans="2:20">
      <c r="D14" s="32"/>
      <c r="E14" s="32"/>
      <c r="F14" s="32"/>
      <c r="G14" s="12"/>
      <c r="J14" s="5" t="s">
        <v>156</v>
      </c>
      <c r="L14" s="5"/>
    </row>
    <row r="15" spans="2:20">
      <c r="D15" s="32"/>
      <c r="E15" s="32"/>
      <c r="F15" s="32"/>
      <c r="G15" s="12"/>
    </row>
    <row r="16" spans="2:20">
      <c r="D16" s="32"/>
      <c r="E16" s="32"/>
      <c r="F16" s="32"/>
      <c r="G16" s="12"/>
    </row>
    <row r="17" spans="2:13">
      <c r="B17" t="s">
        <v>151</v>
      </c>
      <c r="D17" s="32"/>
      <c r="E17" s="32">
        <v>1</v>
      </c>
      <c r="F17" s="32">
        <v>2</v>
      </c>
      <c r="G17" s="12">
        <v>3</v>
      </c>
      <c r="H17" s="12">
        <v>4</v>
      </c>
      <c r="I17" s="12">
        <v>5</v>
      </c>
      <c r="J17" s="12">
        <v>6</v>
      </c>
      <c r="K17" s="12">
        <v>7</v>
      </c>
      <c r="L17" s="12">
        <v>8</v>
      </c>
    </row>
    <row r="18" spans="2:13">
      <c r="D18" s="15"/>
      <c r="E18" s="89" t="str">
        <f t="shared" ref="E18:L18" si="0">E23</f>
        <v>Miami Heats</v>
      </c>
      <c r="F18" s="89" t="str">
        <f t="shared" si="0"/>
        <v>Chicago Bulls</v>
      </c>
      <c r="G18" s="89" t="str">
        <f t="shared" si="0"/>
        <v>Indiana Pacers</v>
      </c>
      <c r="H18" s="89" t="str">
        <f t="shared" si="0"/>
        <v>New-York Knicks</v>
      </c>
      <c r="I18" s="89" t="str">
        <f t="shared" si="0"/>
        <v>Oklahoma City Thunder</v>
      </c>
      <c r="J18" s="89" t="str">
        <f t="shared" si="0"/>
        <v>Memphis Grizzlies</v>
      </c>
      <c r="K18" s="89" t="str">
        <f t="shared" si="0"/>
        <v>Golden State Warriors</v>
      </c>
      <c r="L18" s="89" t="str">
        <f t="shared" si="0"/>
        <v>San Antonio Spurs</v>
      </c>
    </row>
    <row r="19" spans="2:13">
      <c r="C19" s="31" t="s">
        <v>153</v>
      </c>
      <c r="D19" s="15"/>
      <c r="E19" s="14">
        <f>SUM(E25:E524)</f>
        <v>138</v>
      </c>
      <c r="F19" s="14">
        <f t="shared" ref="F19:L19" si="1">SUM(F25:F524)</f>
        <v>11</v>
      </c>
      <c r="G19" s="14">
        <f t="shared" si="1"/>
        <v>18</v>
      </c>
      <c r="H19" s="14">
        <f t="shared" si="1"/>
        <v>58</v>
      </c>
      <c r="I19" s="14">
        <f t="shared" si="1"/>
        <v>140</v>
      </c>
      <c r="J19" s="14">
        <f t="shared" si="1"/>
        <v>7</v>
      </c>
      <c r="K19" s="14">
        <f t="shared" si="1"/>
        <v>15</v>
      </c>
      <c r="L19" s="14">
        <f t="shared" si="1"/>
        <v>113</v>
      </c>
      <c r="M19" s="17"/>
    </row>
    <row r="20" spans="2:13">
      <c r="C20" s="31" t="s">
        <v>154</v>
      </c>
      <c r="D20" s="15"/>
      <c r="E20" s="85">
        <f>E19/$C524</f>
        <v>0.27600000000000002</v>
      </c>
      <c r="F20" s="85">
        <f t="shared" ref="F20:L20" si="2">F19/$C524</f>
        <v>2.1999999999999999E-2</v>
      </c>
      <c r="G20" s="85">
        <f t="shared" si="2"/>
        <v>3.5999999999999997E-2</v>
      </c>
      <c r="H20" s="85">
        <f t="shared" si="2"/>
        <v>0.11600000000000001</v>
      </c>
      <c r="I20" s="85">
        <f t="shared" si="2"/>
        <v>0.28000000000000003</v>
      </c>
      <c r="J20" s="85">
        <f t="shared" si="2"/>
        <v>1.4E-2</v>
      </c>
      <c r="K20" s="85">
        <f t="shared" si="2"/>
        <v>0.03</v>
      </c>
      <c r="L20" s="85">
        <f t="shared" si="2"/>
        <v>0.22600000000000001</v>
      </c>
    </row>
    <row r="21" spans="2:13">
      <c r="D21" s="32"/>
      <c r="E21" s="32"/>
      <c r="F21" s="32"/>
      <c r="G21" s="12"/>
    </row>
    <row r="22" spans="2:13">
      <c r="D22" s="32"/>
      <c r="E22" s="32"/>
      <c r="F22" s="32"/>
      <c r="G22" s="12"/>
    </row>
    <row r="23" spans="2:13">
      <c r="C23" s="84"/>
      <c r="D23" s="46" t="s">
        <v>145</v>
      </c>
      <c r="E23" s="90" t="str">
        <f>VLOOKUP(1,'Players Stats'!J6:K9,2)</f>
        <v>Miami Heats</v>
      </c>
      <c r="F23" s="90" t="str">
        <f>VLOOKUP(2,'Players Stats'!J6:K9,2)</f>
        <v>Chicago Bulls</v>
      </c>
      <c r="G23" s="90" t="str">
        <f>VLOOKUP(3,'Players Stats'!J6:K9,2)</f>
        <v>Indiana Pacers</v>
      </c>
      <c r="H23" s="90" t="str">
        <f>VLOOKUP(4,'Players Stats'!J6:K9,2)</f>
        <v>New-York Knicks</v>
      </c>
      <c r="I23" s="90" t="str">
        <f>VLOOKUP(5,'Players Stats'!L6:M9,2)</f>
        <v>Oklahoma City Thunder</v>
      </c>
      <c r="J23" s="90" t="str">
        <f>VLOOKUP(6,'Players Stats'!L6:M9,2)</f>
        <v>Memphis Grizzlies</v>
      </c>
      <c r="K23" s="90" t="str">
        <f>VLOOKUP(7,'Players Stats'!L6:M9,2)</f>
        <v>Golden State Warriors</v>
      </c>
      <c r="L23" s="90" t="str">
        <f>VLOOKUP(8,'Players Stats'!L6:M9,2)</f>
        <v>San Antonio Spurs</v>
      </c>
    </row>
    <row r="24" spans="2:13">
      <c r="C24" s="21" t="s">
        <v>152</v>
      </c>
      <c r="D24" s="24">
        <f ca="1">Final!P3</f>
        <v>1</v>
      </c>
      <c r="E24" s="14">
        <f t="shared" ref="E24" ca="1" si="3">IF(D24=1,1,"")</f>
        <v>1</v>
      </c>
      <c r="F24" s="14" t="str">
        <f t="shared" ref="F24" ca="1" si="4">IF(D24=2,1,"")</f>
        <v/>
      </c>
      <c r="G24" s="14" t="str">
        <f t="shared" ref="G24" ca="1" si="5">IF(D24=3,1,"")</f>
        <v/>
      </c>
      <c r="H24" s="2" t="str">
        <f t="shared" ref="H24" ca="1" si="6">IF(D24=4,1,"")</f>
        <v/>
      </c>
      <c r="I24" s="2" t="str">
        <f t="shared" ref="I24" ca="1" si="7">IF(D24=5,1,"")</f>
        <v/>
      </c>
      <c r="J24" s="2" t="str">
        <f t="shared" ref="J24" ca="1" si="8">IF(D24=6,1,"")</f>
        <v/>
      </c>
      <c r="K24" s="2" t="str">
        <f t="shared" ref="K24" ca="1" si="9">IF(D24=7,1,"")</f>
        <v/>
      </c>
      <c r="L24" s="2" t="str">
        <f t="shared" ref="L24" ca="1" si="10">IF(D24=8,1,"")</f>
        <v/>
      </c>
    </row>
    <row r="25" spans="2:13">
      <c r="C25" s="21">
        <v>1</v>
      </c>
      <c r="D25" s="24">
        <f t="dataTable" ref="D25:L524" dt2D="0" dtr="0" r1="C23" ca="1"/>
        <v>5</v>
      </c>
      <c r="E25" s="14" t="str">
        <v/>
      </c>
      <c r="F25" s="14" t="str">
        <v/>
      </c>
      <c r="G25" s="14" t="str">
        <v/>
      </c>
      <c r="H25" s="2" t="str">
        <v/>
      </c>
      <c r="I25" s="2">
        <v>1</v>
      </c>
      <c r="J25" s="2" t="str">
        <v/>
      </c>
      <c r="K25" s="2" t="str">
        <v/>
      </c>
      <c r="L25" s="2" t="str">
        <v/>
      </c>
    </row>
    <row r="26" spans="2:13">
      <c r="C26" s="21">
        <v>2</v>
      </c>
      <c r="D26" s="24">
        <v>4</v>
      </c>
      <c r="E26" s="14" t="str">
        <v/>
      </c>
      <c r="F26" s="14" t="str">
        <v/>
      </c>
      <c r="G26" s="14" t="str">
        <v/>
      </c>
      <c r="H26" s="2">
        <v>1</v>
      </c>
      <c r="I26" s="2" t="str">
        <v/>
      </c>
      <c r="J26" s="2" t="str">
        <v/>
      </c>
      <c r="K26" s="2" t="str">
        <v/>
      </c>
      <c r="L26" s="2" t="str">
        <v/>
      </c>
    </row>
    <row r="27" spans="2:13">
      <c r="C27" s="21">
        <v>3</v>
      </c>
      <c r="D27" s="24">
        <v>4</v>
      </c>
      <c r="E27" s="14" t="str">
        <v/>
      </c>
      <c r="F27" s="14" t="str">
        <v/>
      </c>
      <c r="G27" s="14" t="str">
        <v/>
      </c>
      <c r="H27" s="2">
        <v>1</v>
      </c>
      <c r="I27" s="2" t="str">
        <v/>
      </c>
      <c r="J27" s="2" t="str">
        <v/>
      </c>
      <c r="K27" s="2" t="str">
        <v/>
      </c>
      <c r="L27" s="2" t="str">
        <v/>
      </c>
    </row>
    <row r="28" spans="2:13">
      <c r="C28" s="21">
        <v>4</v>
      </c>
      <c r="D28" s="24">
        <v>8</v>
      </c>
      <c r="E28" s="14" t="str">
        <v/>
      </c>
      <c r="F28" s="14" t="str">
        <v/>
      </c>
      <c r="G28" s="14" t="str">
        <v/>
      </c>
      <c r="H28" s="2" t="str">
        <v/>
      </c>
      <c r="I28" s="2" t="str">
        <v/>
      </c>
      <c r="J28" s="2" t="str">
        <v/>
      </c>
      <c r="K28" s="2" t="str">
        <v/>
      </c>
      <c r="L28" s="2">
        <v>1</v>
      </c>
    </row>
    <row r="29" spans="2:13">
      <c r="C29" s="21">
        <v>5</v>
      </c>
      <c r="D29" s="24">
        <v>5</v>
      </c>
      <c r="E29" s="14" t="str">
        <v/>
      </c>
      <c r="F29" s="14" t="str">
        <v/>
      </c>
      <c r="G29" s="14" t="str">
        <v/>
      </c>
      <c r="H29" s="2" t="str">
        <v/>
      </c>
      <c r="I29" s="2">
        <v>1</v>
      </c>
      <c r="J29" s="2" t="str">
        <v/>
      </c>
      <c r="K29" s="2" t="str">
        <v/>
      </c>
      <c r="L29" s="2" t="str">
        <v/>
      </c>
    </row>
    <row r="30" spans="2:13">
      <c r="C30" s="21">
        <v>6</v>
      </c>
      <c r="D30" s="24">
        <v>7</v>
      </c>
      <c r="E30" s="14" t="str">
        <v/>
      </c>
      <c r="F30" s="14" t="str">
        <v/>
      </c>
      <c r="G30" s="14" t="str">
        <v/>
      </c>
      <c r="H30" s="2" t="str">
        <v/>
      </c>
      <c r="I30" s="2" t="str">
        <v/>
      </c>
      <c r="J30" s="2" t="str">
        <v/>
      </c>
      <c r="K30" s="2">
        <v>1</v>
      </c>
      <c r="L30" s="2" t="str">
        <v/>
      </c>
    </row>
    <row r="31" spans="2:13">
      <c r="C31" s="21">
        <v>7</v>
      </c>
      <c r="D31" s="24">
        <v>5</v>
      </c>
      <c r="E31" s="14" t="str">
        <v/>
      </c>
      <c r="F31" s="14" t="str">
        <v/>
      </c>
      <c r="G31" s="14" t="str">
        <v/>
      </c>
      <c r="H31" s="2" t="str">
        <v/>
      </c>
      <c r="I31" s="2">
        <v>1</v>
      </c>
      <c r="J31" s="2" t="str">
        <v/>
      </c>
      <c r="K31" s="2" t="str">
        <v/>
      </c>
      <c r="L31" s="2" t="str">
        <v/>
      </c>
    </row>
    <row r="32" spans="2:13">
      <c r="C32" s="21">
        <v>8</v>
      </c>
      <c r="D32" s="24">
        <v>4</v>
      </c>
      <c r="E32" s="14" t="str">
        <v/>
      </c>
      <c r="F32" s="14" t="str">
        <v/>
      </c>
      <c r="G32" s="14" t="str">
        <v/>
      </c>
      <c r="H32" s="2">
        <v>1</v>
      </c>
      <c r="I32" s="2" t="str">
        <v/>
      </c>
      <c r="J32" s="2" t="str">
        <v/>
      </c>
      <c r="K32" s="2" t="str">
        <v/>
      </c>
      <c r="L32" s="2" t="str">
        <v/>
      </c>
    </row>
    <row r="33" spans="3:12">
      <c r="C33" s="21">
        <v>9</v>
      </c>
      <c r="D33" s="24">
        <v>1</v>
      </c>
      <c r="E33" s="14">
        <v>1</v>
      </c>
      <c r="F33" s="14" t="str">
        <v/>
      </c>
      <c r="G33" s="14" t="str">
        <v/>
      </c>
      <c r="H33" s="2" t="str">
        <v/>
      </c>
      <c r="I33" s="2" t="str">
        <v/>
      </c>
      <c r="J33" s="2" t="str">
        <v/>
      </c>
      <c r="K33" s="2" t="str">
        <v/>
      </c>
      <c r="L33" s="2" t="str">
        <v/>
      </c>
    </row>
    <row r="34" spans="3:12">
      <c r="C34" s="21">
        <v>10</v>
      </c>
      <c r="D34" s="24">
        <v>8</v>
      </c>
      <c r="E34" s="14" t="str">
        <v/>
      </c>
      <c r="F34" s="14" t="str">
        <v/>
      </c>
      <c r="G34" s="14" t="str">
        <v/>
      </c>
      <c r="H34" s="2" t="str">
        <v/>
      </c>
      <c r="I34" s="2" t="str">
        <v/>
      </c>
      <c r="J34" s="2" t="str">
        <v/>
      </c>
      <c r="K34" s="2" t="str">
        <v/>
      </c>
      <c r="L34" s="2">
        <v>1</v>
      </c>
    </row>
    <row r="35" spans="3:12">
      <c r="C35" s="21">
        <v>11</v>
      </c>
      <c r="D35" s="24">
        <v>8</v>
      </c>
      <c r="E35" s="14" t="str">
        <v/>
      </c>
      <c r="F35" s="14" t="str">
        <v/>
      </c>
      <c r="G35" s="14" t="str">
        <v/>
      </c>
      <c r="H35" s="2" t="str">
        <v/>
      </c>
      <c r="I35" s="2" t="str">
        <v/>
      </c>
      <c r="J35" s="2" t="str">
        <v/>
      </c>
      <c r="K35" s="2" t="str">
        <v/>
      </c>
      <c r="L35" s="2">
        <v>1</v>
      </c>
    </row>
    <row r="36" spans="3:12">
      <c r="C36" s="21">
        <v>12</v>
      </c>
      <c r="D36" s="24">
        <v>8</v>
      </c>
      <c r="E36" s="14" t="str">
        <v/>
      </c>
      <c r="F36" s="14" t="str">
        <v/>
      </c>
      <c r="G36" s="14" t="str">
        <v/>
      </c>
      <c r="H36" s="2" t="str">
        <v/>
      </c>
      <c r="I36" s="2" t="str">
        <v/>
      </c>
      <c r="J36" s="2" t="str">
        <v/>
      </c>
      <c r="K36" s="2" t="str">
        <v/>
      </c>
      <c r="L36" s="2">
        <v>1</v>
      </c>
    </row>
    <row r="37" spans="3:12">
      <c r="C37" s="21">
        <v>13</v>
      </c>
      <c r="D37" s="24">
        <v>4</v>
      </c>
      <c r="E37" s="14" t="str">
        <v/>
      </c>
      <c r="F37" s="14" t="str">
        <v/>
      </c>
      <c r="G37" s="14" t="str">
        <v/>
      </c>
      <c r="H37" s="2">
        <v>1</v>
      </c>
      <c r="I37" s="2" t="str">
        <v/>
      </c>
      <c r="J37" s="2" t="str">
        <v/>
      </c>
      <c r="K37" s="2" t="str">
        <v/>
      </c>
      <c r="L37" s="2" t="str">
        <v/>
      </c>
    </row>
    <row r="38" spans="3:12">
      <c r="C38" s="21">
        <v>14</v>
      </c>
      <c r="D38" s="24">
        <v>1</v>
      </c>
      <c r="E38" s="14">
        <v>1</v>
      </c>
      <c r="F38" s="14" t="str">
        <v/>
      </c>
      <c r="G38" s="14" t="str">
        <v/>
      </c>
      <c r="H38" s="2" t="str">
        <v/>
      </c>
      <c r="I38" s="2" t="str">
        <v/>
      </c>
      <c r="J38" s="2" t="str">
        <v/>
      </c>
      <c r="K38" s="2" t="str">
        <v/>
      </c>
      <c r="L38" s="2" t="str">
        <v/>
      </c>
    </row>
    <row r="39" spans="3:12">
      <c r="C39" s="21">
        <v>15</v>
      </c>
      <c r="D39" s="24">
        <v>4</v>
      </c>
      <c r="E39" s="14" t="str">
        <v/>
      </c>
      <c r="F39" s="14" t="str">
        <v/>
      </c>
      <c r="G39" s="14" t="str">
        <v/>
      </c>
      <c r="H39" s="2">
        <v>1</v>
      </c>
      <c r="I39" s="2" t="str">
        <v/>
      </c>
      <c r="J39" s="2" t="str">
        <v/>
      </c>
      <c r="K39" s="2" t="str">
        <v/>
      </c>
      <c r="L39" s="2" t="str">
        <v/>
      </c>
    </row>
    <row r="40" spans="3:12">
      <c r="C40" s="21">
        <v>16</v>
      </c>
      <c r="D40" s="24">
        <v>8</v>
      </c>
      <c r="E40" s="14" t="str">
        <v/>
      </c>
      <c r="F40" s="14" t="str">
        <v/>
      </c>
      <c r="G40" s="14" t="str">
        <v/>
      </c>
      <c r="H40" s="2" t="str">
        <v/>
      </c>
      <c r="I40" s="2" t="str">
        <v/>
      </c>
      <c r="J40" s="2" t="str">
        <v/>
      </c>
      <c r="K40" s="2" t="str">
        <v/>
      </c>
      <c r="L40" s="2">
        <v>1</v>
      </c>
    </row>
    <row r="41" spans="3:12">
      <c r="C41" s="21">
        <v>17</v>
      </c>
      <c r="D41" s="24">
        <v>7</v>
      </c>
      <c r="E41" s="14" t="str">
        <v/>
      </c>
      <c r="F41" s="14" t="str">
        <v/>
      </c>
      <c r="G41" s="14" t="str">
        <v/>
      </c>
      <c r="H41" s="2" t="str">
        <v/>
      </c>
      <c r="I41" s="2" t="str">
        <v/>
      </c>
      <c r="J41" s="2" t="str">
        <v/>
      </c>
      <c r="K41" s="2">
        <v>1</v>
      </c>
      <c r="L41" s="2" t="str">
        <v/>
      </c>
    </row>
    <row r="42" spans="3:12">
      <c r="C42" s="21">
        <v>18</v>
      </c>
      <c r="D42" s="24">
        <v>8</v>
      </c>
      <c r="E42" s="14" t="str">
        <v/>
      </c>
      <c r="F42" s="14" t="str">
        <v/>
      </c>
      <c r="G42" s="14" t="str">
        <v/>
      </c>
      <c r="H42" s="2" t="str">
        <v/>
      </c>
      <c r="I42" s="2" t="str">
        <v/>
      </c>
      <c r="J42" s="2" t="str">
        <v/>
      </c>
      <c r="K42" s="2" t="str">
        <v/>
      </c>
      <c r="L42" s="2">
        <v>1</v>
      </c>
    </row>
    <row r="43" spans="3:12">
      <c r="C43" s="21">
        <v>19</v>
      </c>
      <c r="D43" s="24">
        <v>3</v>
      </c>
      <c r="E43" s="14" t="str">
        <v/>
      </c>
      <c r="F43" s="14" t="str">
        <v/>
      </c>
      <c r="G43" s="14">
        <v>1</v>
      </c>
      <c r="H43" s="2" t="str">
        <v/>
      </c>
      <c r="I43" s="2" t="str">
        <v/>
      </c>
      <c r="J43" s="2" t="str">
        <v/>
      </c>
      <c r="K43" s="2" t="str">
        <v/>
      </c>
      <c r="L43" s="2" t="str">
        <v/>
      </c>
    </row>
    <row r="44" spans="3:12">
      <c r="C44" s="21">
        <v>20</v>
      </c>
      <c r="D44" s="24">
        <v>1</v>
      </c>
      <c r="E44" s="14">
        <v>1</v>
      </c>
      <c r="F44" s="14" t="str">
        <v/>
      </c>
      <c r="G44" s="14" t="str">
        <v/>
      </c>
      <c r="H44" s="2" t="str">
        <v/>
      </c>
      <c r="I44" s="2" t="str">
        <v/>
      </c>
      <c r="J44" s="2" t="str">
        <v/>
      </c>
      <c r="K44" s="2" t="str">
        <v/>
      </c>
      <c r="L44" s="2" t="str">
        <v/>
      </c>
    </row>
    <row r="45" spans="3:12">
      <c r="C45" s="21">
        <v>21</v>
      </c>
      <c r="D45" s="24">
        <v>8</v>
      </c>
      <c r="E45" s="14" t="str">
        <v/>
      </c>
      <c r="F45" s="14" t="str">
        <v/>
      </c>
      <c r="G45" s="14" t="str">
        <v/>
      </c>
      <c r="H45" s="2" t="str">
        <v/>
      </c>
      <c r="I45" s="2" t="str">
        <v/>
      </c>
      <c r="J45" s="2" t="str">
        <v/>
      </c>
      <c r="K45" s="2" t="str">
        <v/>
      </c>
      <c r="L45" s="2">
        <v>1</v>
      </c>
    </row>
    <row r="46" spans="3:12">
      <c r="C46" s="21">
        <v>22</v>
      </c>
      <c r="D46" s="24">
        <v>1</v>
      </c>
      <c r="E46" s="14">
        <v>1</v>
      </c>
      <c r="F46" s="14" t="str">
        <v/>
      </c>
      <c r="G46" s="14" t="str">
        <v/>
      </c>
      <c r="H46" s="2" t="str">
        <v/>
      </c>
      <c r="I46" s="2" t="str">
        <v/>
      </c>
      <c r="J46" s="2" t="str">
        <v/>
      </c>
      <c r="K46" s="2" t="str">
        <v/>
      </c>
      <c r="L46" s="2" t="str">
        <v/>
      </c>
    </row>
    <row r="47" spans="3:12">
      <c r="C47" s="21">
        <v>23</v>
      </c>
      <c r="D47" s="24">
        <v>8</v>
      </c>
      <c r="E47" s="14" t="str">
        <v/>
      </c>
      <c r="F47" s="14" t="str">
        <v/>
      </c>
      <c r="G47" s="14" t="str">
        <v/>
      </c>
      <c r="H47" s="2" t="str">
        <v/>
      </c>
      <c r="I47" s="2" t="str">
        <v/>
      </c>
      <c r="J47" s="2" t="str">
        <v/>
      </c>
      <c r="K47" s="2" t="str">
        <v/>
      </c>
      <c r="L47" s="2">
        <v>1</v>
      </c>
    </row>
    <row r="48" spans="3:12">
      <c r="C48" s="21">
        <v>24</v>
      </c>
      <c r="D48" s="24">
        <v>8</v>
      </c>
      <c r="E48" s="14" t="str">
        <v/>
      </c>
      <c r="F48" s="14" t="str">
        <v/>
      </c>
      <c r="G48" s="14" t="str">
        <v/>
      </c>
      <c r="H48" s="2" t="str">
        <v/>
      </c>
      <c r="I48" s="2" t="str">
        <v/>
      </c>
      <c r="J48" s="2" t="str">
        <v/>
      </c>
      <c r="K48" s="2" t="str">
        <v/>
      </c>
      <c r="L48" s="2">
        <v>1</v>
      </c>
    </row>
    <row r="49" spans="3:12">
      <c r="C49" s="21">
        <v>25</v>
      </c>
      <c r="D49" s="24">
        <v>4</v>
      </c>
      <c r="E49" s="14" t="str">
        <v/>
      </c>
      <c r="F49" s="14" t="str">
        <v/>
      </c>
      <c r="G49" s="14" t="str">
        <v/>
      </c>
      <c r="H49" s="2">
        <v>1</v>
      </c>
      <c r="I49" s="2" t="str">
        <v/>
      </c>
      <c r="J49" s="2" t="str">
        <v/>
      </c>
      <c r="K49" s="2" t="str">
        <v/>
      </c>
      <c r="L49" s="2" t="str">
        <v/>
      </c>
    </row>
    <row r="50" spans="3:12">
      <c r="C50" s="21">
        <v>26</v>
      </c>
      <c r="D50" s="24">
        <v>2</v>
      </c>
      <c r="E50" s="14" t="str">
        <v/>
      </c>
      <c r="F50" s="14">
        <v>1</v>
      </c>
      <c r="G50" s="14" t="str">
        <v/>
      </c>
      <c r="H50" s="2" t="str">
        <v/>
      </c>
      <c r="I50" s="2" t="str">
        <v/>
      </c>
      <c r="J50" s="2" t="str">
        <v/>
      </c>
      <c r="K50" s="2" t="str">
        <v/>
      </c>
      <c r="L50" s="2" t="str">
        <v/>
      </c>
    </row>
    <row r="51" spans="3:12">
      <c r="C51" s="21">
        <v>27</v>
      </c>
      <c r="D51" s="24">
        <v>8</v>
      </c>
      <c r="E51" s="14" t="str">
        <v/>
      </c>
      <c r="F51" s="14" t="str">
        <v/>
      </c>
      <c r="G51" s="14" t="str">
        <v/>
      </c>
      <c r="H51" s="2" t="str">
        <v/>
      </c>
      <c r="I51" s="2" t="str">
        <v/>
      </c>
      <c r="J51" s="2" t="str">
        <v/>
      </c>
      <c r="K51" s="2" t="str">
        <v/>
      </c>
      <c r="L51" s="2">
        <v>1</v>
      </c>
    </row>
    <row r="52" spans="3:12">
      <c r="C52" s="21">
        <v>28</v>
      </c>
      <c r="D52" s="24">
        <v>8</v>
      </c>
      <c r="E52" s="14" t="str">
        <v/>
      </c>
      <c r="F52" s="14" t="str">
        <v/>
      </c>
      <c r="G52" s="14" t="str">
        <v/>
      </c>
      <c r="H52" s="2" t="str">
        <v/>
      </c>
      <c r="I52" s="2" t="str">
        <v/>
      </c>
      <c r="J52" s="2" t="str">
        <v/>
      </c>
      <c r="K52" s="2" t="str">
        <v/>
      </c>
      <c r="L52" s="2">
        <v>1</v>
      </c>
    </row>
    <row r="53" spans="3:12">
      <c r="C53" s="21">
        <v>29</v>
      </c>
      <c r="D53" s="24">
        <v>5</v>
      </c>
      <c r="E53" s="14" t="str">
        <v/>
      </c>
      <c r="F53" s="14" t="str">
        <v/>
      </c>
      <c r="G53" s="14" t="str">
        <v/>
      </c>
      <c r="H53" s="2" t="str">
        <v/>
      </c>
      <c r="I53" s="2">
        <v>1</v>
      </c>
      <c r="J53" s="2" t="str">
        <v/>
      </c>
      <c r="K53" s="2" t="str">
        <v/>
      </c>
      <c r="L53" s="2" t="str">
        <v/>
      </c>
    </row>
    <row r="54" spans="3:12">
      <c r="C54" s="21">
        <v>30</v>
      </c>
      <c r="D54" s="24">
        <v>4</v>
      </c>
      <c r="E54" s="14" t="str">
        <v/>
      </c>
      <c r="F54" s="14" t="str">
        <v/>
      </c>
      <c r="G54" s="14" t="str">
        <v/>
      </c>
      <c r="H54" s="2">
        <v>1</v>
      </c>
      <c r="I54" s="2" t="str">
        <v/>
      </c>
      <c r="J54" s="2" t="str">
        <v/>
      </c>
      <c r="K54" s="2" t="str">
        <v/>
      </c>
      <c r="L54" s="2" t="str">
        <v/>
      </c>
    </row>
    <row r="55" spans="3:12">
      <c r="C55" s="21">
        <v>31</v>
      </c>
      <c r="D55" s="24">
        <v>5</v>
      </c>
      <c r="E55" s="14" t="str">
        <v/>
      </c>
      <c r="F55" s="14" t="str">
        <v/>
      </c>
      <c r="G55" s="14" t="str">
        <v/>
      </c>
      <c r="H55" s="2" t="str">
        <v/>
      </c>
      <c r="I55" s="2">
        <v>1</v>
      </c>
      <c r="J55" s="2" t="str">
        <v/>
      </c>
      <c r="K55" s="2" t="str">
        <v/>
      </c>
      <c r="L55" s="2" t="str">
        <v/>
      </c>
    </row>
    <row r="56" spans="3:12">
      <c r="C56" s="21">
        <v>32</v>
      </c>
      <c r="D56" s="24">
        <v>1</v>
      </c>
      <c r="E56" s="14">
        <v>1</v>
      </c>
      <c r="F56" s="14" t="str">
        <v/>
      </c>
      <c r="G56" s="14" t="str">
        <v/>
      </c>
      <c r="H56" s="2" t="str">
        <v/>
      </c>
      <c r="I56" s="2" t="str">
        <v/>
      </c>
      <c r="J56" s="2" t="str">
        <v/>
      </c>
      <c r="K56" s="2" t="str">
        <v/>
      </c>
      <c r="L56" s="2" t="str">
        <v/>
      </c>
    </row>
    <row r="57" spans="3:12">
      <c r="C57" s="21">
        <v>33</v>
      </c>
      <c r="D57" s="24">
        <v>5</v>
      </c>
      <c r="E57" s="14" t="str">
        <v/>
      </c>
      <c r="F57" s="14" t="str">
        <v/>
      </c>
      <c r="G57" s="14" t="str">
        <v/>
      </c>
      <c r="H57" s="2" t="str">
        <v/>
      </c>
      <c r="I57" s="2">
        <v>1</v>
      </c>
      <c r="J57" s="2" t="str">
        <v/>
      </c>
      <c r="K57" s="2" t="str">
        <v/>
      </c>
      <c r="L57" s="2" t="str">
        <v/>
      </c>
    </row>
    <row r="58" spans="3:12">
      <c r="C58" s="21">
        <v>34</v>
      </c>
      <c r="D58" s="24">
        <v>8</v>
      </c>
      <c r="E58" s="14" t="str">
        <v/>
      </c>
      <c r="F58" s="14" t="str">
        <v/>
      </c>
      <c r="G58" s="14" t="str">
        <v/>
      </c>
      <c r="H58" s="2" t="str">
        <v/>
      </c>
      <c r="I58" s="2" t="str">
        <v/>
      </c>
      <c r="J58" s="2" t="str">
        <v/>
      </c>
      <c r="K58" s="2" t="str">
        <v/>
      </c>
      <c r="L58" s="2">
        <v>1</v>
      </c>
    </row>
    <row r="59" spans="3:12">
      <c r="C59" s="21">
        <v>35</v>
      </c>
      <c r="D59" s="24">
        <v>5</v>
      </c>
      <c r="E59" s="14" t="str">
        <v/>
      </c>
      <c r="F59" s="14" t="str">
        <v/>
      </c>
      <c r="G59" s="14" t="str">
        <v/>
      </c>
      <c r="H59" s="2" t="str">
        <v/>
      </c>
      <c r="I59" s="2">
        <v>1</v>
      </c>
      <c r="J59" s="2" t="str">
        <v/>
      </c>
      <c r="K59" s="2" t="str">
        <v/>
      </c>
      <c r="L59" s="2" t="str">
        <v/>
      </c>
    </row>
    <row r="60" spans="3:12">
      <c r="C60" s="21">
        <v>36</v>
      </c>
      <c r="D60" s="24">
        <v>8</v>
      </c>
      <c r="E60" s="14" t="str">
        <v/>
      </c>
      <c r="F60" s="14" t="str">
        <v/>
      </c>
      <c r="G60" s="14" t="str">
        <v/>
      </c>
      <c r="H60" s="2" t="str">
        <v/>
      </c>
      <c r="I60" s="2" t="str">
        <v/>
      </c>
      <c r="J60" s="2" t="str">
        <v/>
      </c>
      <c r="K60" s="2" t="str">
        <v/>
      </c>
      <c r="L60" s="2">
        <v>1</v>
      </c>
    </row>
    <row r="61" spans="3:12">
      <c r="C61" s="21">
        <v>37</v>
      </c>
      <c r="D61" s="24">
        <v>4</v>
      </c>
      <c r="E61" s="14" t="str">
        <v/>
      </c>
      <c r="F61" s="14" t="str">
        <v/>
      </c>
      <c r="G61" s="14" t="str">
        <v/>
      </c>
      <c r="H61" s="2">
        <v>1</v>
      </c>
      <c r="I61" s="2" t="str">
        <v/>
      </c>
      <c r="J61" s="2" t="str">
        <v/>
      </c>
      <c r="K61" s="2" t="str">
        <v/>
      </c>
      <c r="L61" s="2" t="str">
        <v/>
      </c>
    </row>
    <row r="62" spans="3:12">
      <c r="C62" s="21">
        <v>38</v>
      </c>
      <c r="D62" s="24">
        <v>3</v>
      </c>
      <c r="E62" s="14" t="str">
        <v/>
      </c>
      <c r="F62" s="14" t="str">
        <v/>
      </c>
      <c r="G62" s="14">
        <v>1</v>
      </c>
      <c r="H62" s="2" t="str">
        <v/>
      </c>
      <c r="I62" s="2" t="str">
        <v/>
      </c>
      <c r="J62" s="2" t="str">
        <v/>
      </c>
      <c r="K62" s="2" t="str">
        <v/>
      </c>
      <c r="L62" s="2" t="str">
        <v/>
      </c>
    </row>
    <row r="63" spans="3:12">
      <c r="C63" s="21">
        <v>39</v>
      </c>
      <c r="D63" s="24">
        <v>8</v>
      </c>
      <c r="E63" s="14" t="str">
        <v/>
      </c>
      <c r="F63" s="14" t="str">
        <v/>
      </c>
      <c r="G63" s="14" t="str">
        <v/>
      </c>
      <c r="H63" s="2" t="str">
        <v/>
      </c>
      <c r="I63" s="2" t="str">
        <v/>
      </c>
      <c r="J63" s="2" t="str">
        <v/>
      </c>
      <c r="K63" s="2" t="str">
        <v/>
      </c>
      <c r="L63" s="2">
        <v>1</v>
      </c>
    </row>
    <row r="64" spans="3:12">
      <c r="C64" s="21">
        <v>40</v>
      </c>
      <c r="D64" s="24">
        <v>8</v>
      </c>
      <c r="E64" s="14" t="str">
        <v/>
      </c>
      <c r="F64" s="14" t="str">
        <v/>
      </c>
      <c r="G64" s="14" t="str">
        <v/>
      </c>
      <c r="H64" s="2" t="str">
        <v/>
      </c>
      <c r="I64" s="2" t="str">
        <v/>
      </c>
      <c r="J64" s="2" t="str">
        <v/>
      </c>
      <c r="K64" s="2" t="str">
        <v/>
      </c>
      <c r="L64" s="2">
        <v>1</v>
      </c>
    </row>
    <row r="65" spans="3:12">
      <c r="C65" s="21">
        <v>41</v>
      </c>
      <c r="D65" s="24">
        <v>1</v>
      </c>
      <c r="E65" s="14">
        <v>1</v>
      </c>
      <c r="F65" s="14" t="str">
        <v/>
      </c>
      <c r="G65" s="14" t="str">
        <v/>
      </c>
      <c r="H65" s="2" t="str">
        <v/>
      </c>
      <c r="I65" s="2" t="str">
        <v/>
      </c>
      <c r="J65" s="2" t="str">
        <v/>
      </c>
      <c r="K65" s="2" t="str">
        <v/>
      </c>
      <c r="L65" s="2" t="str">
        <v/>
      </c>
    </row>
    <row r="66" spans="3:12">
      <c r="C66" s="21">
        <v>42</v>
      </c>
      <c r="D66" s="24">
        <v>1</v>
      </c>
      <c r="E66" s="14">
        <v>1</v>
      </c>
      <c r="F66" s="14" t="str">
        <v/>
      </c>
      <c r="G66" s="14" t="str">
        <v/>
      </c>
      <c r="H66" s="2" t="str">
        <v/>
      </c>
      <c r="I66" s="2" t="str">
        <v/>
      </c>
      <c r="J66" s="2" t="str">
        <v/>
      </c>
      <c r="K66" s="2" t="str">
        <v/>
      </c>
      <c r="L66" s="2" t="str">
        <v/>
      </c>
    </row>
    <row r="67" spans="3:12">
      <c r="C67" s="21">
        <v>43</v>
      </c>
      <c r="D67" s="24">
        <v>1</v>
      </c>
      <c r="E67" s="14">
        <v>1</v>
      </c>
      <c r="F67" s="14" t="str">
        <v/>
      </c>
      <c r="G67" s="14" t="str">
        <v/>
      </c>
      <c r="H67" s="2" t="str">
        <v/>
      </c>
      <c r="I67" s="2" t="str">
        <v/>
      </c>
      <c r="J67" s="2" t="str">
        <v/>
      </c>
      <c r="K67" s="2" t="str">
        <v/>
      </c>
      <c r="L67" s="2" t="str">
        <v/>
      </c>
    </row>
    <row r="68" spans="3:12">
      <c r="C68" s="21">
        <v>44</v>
      </c>
      <c r="D68" s="24">
        <v>1</v>
      </c>
      <c r="E68" s="14">
        <v>1</v>
      </c>
      <c r="F68" s="14" t="str">
        <v/>
      </c>
      <c r="G68" s="14" t="str">
        <v/>
      </c>
      <c r="H68" s="2" t="str">
        <v/>
      </c>
      <c r="I68" s="2" t="str">
        <v/>
      </c>
      <c r="J68" s="2" t="str">
        <v/>
      </c>
      <c r="K68" s="2" t="str">
        <v/>
      </c>
      <c r="L68" s="2" t="str">
        <v/>
      </c>
    </row>
    <row r="69" spans="3:12">
      <c r="C69" s="21">
        <v>45</v>
      </c>
      <c r="D69" s="24">
        <v>1</v>
      </c>
      <c r="E69" s="14">
        <v>1</v>
      </c>
      <c r="F69" s="14" t="str">
        <v/>
      </c>
      <c r="G69" s="14" t="str">
        <v/>
      </c>
      <c r="H69" s="2" t="str">
        <v/>
      </c>
      <c r="I69" s="2" t="str">
        <v/>
      </c>
      <c r="J69" s="2" t="str">
        <v/>
      </c>
      <c r="K69" s="2" t="str">
        <v/>
      </c>
      <c r="L69" s="2" t="str">
        <v/>
      </c>
    </row>
    <row r="70" spans="3:12">
      <c r="C70" s="21">
        <v>46</v>
      </c>
      <c r="D70" s="24">
        <v>1</v>
      </c>
      <c r="E70" s="14">
        <v>1</v>
      </c>
      <c r="F70" s="14" t="str">
        <v/>
      </c>
      <c r="G70" s="14" t="str">
        <v/>
      </c>
      <c r="H70" s="2" t="str">
        <v/>
      </c>
      <c r="I70" s="2" t="str">
        <v/>
      </c>
      <c r="J70" s="2" t="str">
        <v/>
      </c>
      <c r="K70" s="2" t="str">
        <v/>
      </c>
      <c r="L70" s="2" t="str">
        <v/>
      </c>
    </row>
    <row r="71" spans="3:12">
      <c r="C71" s="21">
        <v>47</v>
      </c>
      <c r="D71" s="24">
        <v>5</v>
      </c>
      <c r="E71" s="14" t="str">
        <v/>
      </c>
      <c r="F71" s="14" t="str">
        <v/>
      </c>
      <c r="G71" s="14" t="str">
        <v/>
      </c>
      <c r="H71" s="2" t="str">
        <v/>
      </c>
      <c r="I71" s="2">
        <v>1</v>
      </c>
      <c r="J71" s="2" t="str">
        <v/>
      </c>
      <c r="K71" s="2" t="str">
        <v/>
      </c>
      <c r="L71" s="2" t="str">
        <v/>
      </c>
    </row>
    <row r="72" spans="3:12">
      <c r="C72" s="21">
        <v>48</v>
      </c>
      <c r="D72" s="24">
        <v>5</v>
      </c>
      <c r="E72" s="14" t="str">
        <v/>
      </c>
      <c r="F72" s="14" t="str">
        <v/>
      </c>
      <c r="G72" s="14" t="str">
        <v/>
      </c>
      <c r="H72" s="2" t="str">
        <v/>
      </c>
      <c r="I72" s="2">
        <v>1</v>
      </c>
      <c r="J72" s="2" t="str">
        <v/>
      </c>
      <c r="K72" s="2" t="str">
        <v/>
      </c>
      <c r="L72" s="2" t="str">
        <v/>
      </c>
    </row>
    <row r="73" spans="3:12">
      <c r="C73" s="21">
        <v>49</v>
      </c>
      <c r="D73" s="24">
        <v>8</v>
      </c>
      <c r="E73" s="14" t="str">
        <v/>
      </c>
      <c r="F73" s="14" t="str">
        <v/>
      </c>
      <c r="G73" s="14" t="str">
        <v/>
      </c>
      <c r="H73" s="2" t="str">
        <v/>
      </c>
      <c r="I73" s="2" t="str">
        <v/>
      </c>
      <c r="J73" s="2" t="str">
        <v/>
      </c>
      <c r="K73" s="2" t="str">
        <v/>
      </c>
      <c r="L73" s="2">
        <v>1</v>
      </c>
    </row>
    <row r="74" spans="3:12">
      <c r="C74" s="21">
        <v>50</v>
      </c>
      <c r="D74" s="24">
        <v>1</v>
      </c>
      <c r="E74" s="14">
        <v>1</v>
      </c>
      <c r="F74" s="14" t="str">
        <v/>
      </c>
      <c r="G74" s="14" t="str">
        <v/>
      </c>
      <c r="H74" s="2" t="str">
        <v/>
      </c>
      <c r="I74" s="2" t="str">
        <v/>
      </c>
      <c r="J74" s="2" t="str">
        <v/>
      </c>
      <c r="K74" s="2" t="str">
        <v/>
      </c>
      <c r="L74" s="2" t="str">
        <v/>
      </c>
    </row>
    <row r="75" spans="3:12">
      <c r="C75" s="21">
        <v>51</v>
      </c>
      <c r="D75" s="24">
        <v>4</v>
      </c>
      <c r="E75" s="14" t="str">
        <v/>
      </c>
      <c r="F75" s="14" t="str">
        <v/>
      </c>
      <c r="G75" s="14" t="str">
        <v/>
      </c>
      <c r="H75" s="2">
        <v>1</v>
      </c>
      <c r="I75" s="2" t="str">
        <v/>
      </c>
      <c r="J75" s="2" t="str">
        <v/>
      </c>
      <c r="K75" s="2" t="str">
        <v/>
      </c>
      <c r="L75" s="2" t="str">
        <v/>
      </c>
    </row>
    <row r="76" spans="3:12">
      <c r="C76" s="21">
        <v>52</v>
      </c>
      <c r="D76" s="24">
        <v>3</v>
      </c>
      <c r="E76" s="14" t="str">
        <v/>
      </c>
      <c r="F76" s="14" t="str">
        <v/>
      </c>
      <c r="G76" s="14">
        <v>1</v>
      </c>
      <c r="H76" s="2" t="str">
        <v/>
      </c>
      <c r="I76" s="2" t="str">
        <v/>
      </c>
      <c r="J76" s="2" t="str">
        <v/>
      </c>
      <c r="K76" s="2" t="str">
        <v/>
      </c>
      <c r="L76" s="2" t="str">
        <v/>
      </c>
    </row>
    <row r="77" spans="3:12">
      <c r="C77" s="21">
        <v>53</v>
      </c>
      <c r="D77" s="24">
        <v>5</v>
      </c>
      <c r="E77" s="14" t="str">
        <v/>
      </c>
      <c r="F77" s="14" t="str">
        <v/>
      </c>
      <c r="G77" s="14" t="str">
        <v/>
      </c>
      <c r="H77" s="2" t="str">
        <v/>
      </c>
      <c r="I77" s="2">
        <v>1</v>
      </c>
      <c r="J77" s="2" t="str">
        <v/>
      </c>
      <c r="K77" s="2" t="str">
        <v/>
      </c>
      <c r="L77" s="2" t="str">
        <v/>
      </c>
    </row>
    <row r="78" spans="3:12">
      <c r="C78" s="21">
        <v>54</v>
      </c>
      <c r="D78" s="24">
        <v>8</v>
      </c>
      <c r="E78" s="14" t="str">
        <v/>
      </c>
      <c r="F78" s="14" t="str">
        <v/>
      </c>
      <c r="G78" s="14" t="str">
        <v/>
      </c>
      <c r="H78" s="2" t="str">
        <v/>
      </c>
      <c r="I78" s="2" t="str">
        <v/>
      </c>
      <c r="J78" s="2" t="str">
        <v/>
      </c>
      <c r="K78" s="2" t="str">
        <v/>
      </c>
      <c r="L78" s="2">
        <v>1</v>
      </c>
    </row>
    <row r="79" spans="3:12">
      <c r="C79" s="21">
        <v>55</v>
      </c>
      <c r="D79" s="24">
        <v>4</v>
      </c>
      <c r="E79" s="14" t="str">
        <v/>
      </c>
      <c r="F79" s="14" t="str">
        <v/>
      </c>
      <c r="G79" s="14" t="str">
        <v/>
      </c>
      <c r="H79" s="2">
        <v>1</v>
      </c>
      <c r="I79" s="2" t="str">
        <v/>
      </c>
      <c r="J79" s="2" t="str">
        <v/>
      </c>
      <c r="K79" s="2" t="str">
        <v/>
      </c>
      <c r="L79" s="2" t="str">
        <v/>
      </c>
    </row>
    <row r="80" spans="3:12">
      <c r="C80" s="21">
        <v>56</v>
      </c>
      <c r="D80" s="24">
        <v>8</v>
      </c>
      <c r="E80" s="14" t="str">
        <v/>
      </c>
      <c r="F80" s="14" t="str">
        <v/>
      </c>
      <c r="G80" s="14" t="str">
        <v/>
      </c>
      <c r="H80" s="2" t="str">
        <v/>
      </c>
      <c r="I80" s="2" t="str">
        <v/>
      </c>
      <c r="J80" s="2" t="str">
        <v/>
      </c>
      <c r="K80" s="2" t="str">
        <v/>
      </c>
      <c r="L80" s="2">
        <v>1</v>
      </c>
    </row>
    <row r="81" spans="3:12">
      <c r="C81" s="21">
        <v>57</v>
      </c>
      <c r="D81" s="24">
        <v>5</v>
      </c>
      <c r="E81" s="14" t="str">
        <v/>
      </c>
      <c r="F81" s="14" t="str">
        <v/>
      </c>
      <c r="G81" s="14" t="str">
        <v/>
      </c>
      <c r="H81" s="2" t="str">
        <v/>
      </c>
      <c r="I81" s="2">
        <v>1</v>
      </c>
      <c r="J81" s="2" t="str">
        <v/>
      </c>
      <c r="K81" s="2" t="str">
        <v/>
      </c>
      <c r="L81" s="2" t="str">
        <v/>
      </c>
    </row>
    <row r="82" spans="3:12">
      <c r="C82" s="21">
        <v>58</v>
      </c>
      <c r="D82" s="24">
        <v>8</v>
      </c>
      <c r="E82" s="14" t="str">
        <v/>
      </c>
      <c r="F82" s="14" t="str">
        <v/>
      </c>
      <c r="G82" s="14" t="str">
        <v/>
      </c>
      <c r="H82" s="2" t="str">
        <v/>
      </c>
      <c r="I82" s="2" t="str">
        <v/>
      </c>
      <c r="J82" s="2" t="str">
        <v/>
      </c>
      <c r="K82" s="2" t="str">
        <v/>
      </c>
      <c r="L82" s="2">
        <v>1</v>
      </c>
    </row>
    <row r="83" spans="3:12">
      <c r="C83" s="21">
        <v>59</v>
      </c>
      <c r="D83" s="24">
        <v>5</v>
      </c>
      <c r="E83" s="14" t="str">
        <v/>
      </c>
      <c r="F83" s="14" t="str">
        <v/>
      </c>
      <c r="G83" s="14" t="str">
        <v/>
      </c>
      <c r="H83" s="2" t="str">
        <v/>
      </c>
      <c r="I83" s="2">
        <v>1</v>
      </c>
      <c r="J83" s="2" t="str">
        <v/>
      </c>
      <c r="K83" s="2" t="str">
        <v/>
      </c>
      <c r="L83" s="2" t="str">
        <v/>
      </c>
    </row>
    <row r="84" spans="3:12">
      <c r="C84" s="21">
        <v>60</v>
      </c>
      <c r="D84" s="24">
        <v>5</v>
      </c>
      <c r="E84" s="14" t="str">
        <v/>
      </c>
      <c r="F84" s="14" t="str">
        <v/>
      </c>
      <c r="G84" s="14" t="str">
        <v/>
      </c>
      <c r="H84" s="2" t="str">
        <v/>
      </c>
      <c r="I84" s="2">
        <v>1</v>
      </c>
      <c r="J84" s="2" t="str">
        <v/>
      </c>
      <c r="K84" s="2" t="str">
        <v/>
      </c>
      <c r="L84" s="2" t="str">
        <v/>
      </c>
    </row>
    <row r="85" spans="3:12">
      <c r="C85" s="21">
        <v>61</v>
      </c>
      <c r="D85" s="24">
        <v>5</v>
      </c>
      <c r="E85" s="14" t="str">
        <v/>
      </c>
      <c r="F85" s="14" t="str">
        <v/>
      </c>
      <c r="G85" s="14" t="str">
        <v/>
      </c>
      <c r="H85" s="2" t="str">
        <v/>
      </c>
      <c r="I85" s="2">
        <v>1</v>
      </c>
      <c r="J85" s="2" t="str">
        <v/>
      </c>
      <c r="K85" s="2" t="str">
        <v/>
      </c>
      <c r="L85" s="2" t="str">
        <v/>
      </c>
    </row>
    <row r="86" spans="3:12">
      <c r="C86" s="21">
        <v>62</v>
      </c>
      <c r="D86" s="24">
        <v>1</v>
      </c>
      <c r="E86" s="14">
        <v>1</v>
      </c>
      <c r="F86" s="14" t="str">
        <v/>
      </c>
      <c r="G86" s="14" t="str">
        <v/>
      </c>
      <c r="H86" s="2" t="str">
        <v/>
      </c>
      <c r="I86" s="2" t="str">
        <v/>
      </c>
      <c r="J86" s="2" t="str">
        <v/>
      </c>
      <c r="K86" s="2" t="str">
        <v/>
      </c>
      <c r="L86" s="2" t="str">
        <v/>
      </c>
    </row>
    <row r="87" spans="3:12">
      <c r="C87" s="21">
        <v>63</v>
      </c>
      <c r="D87" s="24">
        <v>1</v>
      </c>
      <c r="E87" s="14">
        <v>1</v>
      </c>
      <c r="F87" s="14" t="str">
        <v/>
      </c>
      <c r="G87" s="14" t="str">
        <v/>
      </c>
      <c r="H87" s="2" t="str">
        <v/>
      </c>
      <c r="I87" s="2" t="str">
        <v/>
      </c>
      <c r="J87" s="2" t="str">
        <v/>
      </c>
      <c r="K87" s="2" t="str">
        <v/>
      </c>
      <c r="L87" s="2" t="str">
        <v/>
      </c>
    </row>
    <row r="88" spans="3:12">
      <c r="C88" s="21">
        <v>64</v>
      </c>
      <c r="D88" s="24">
        <v>5</v>
      </c>
      <c r="E88" s="14" t="str">
        <v/>
      </c>
      <c r="F88" s="14" t="str">
        <v/>
      </c>
      <c r="G88" s="14" t="str">
        <v/>
      </c>
      <c r="H88" s="2" t="str">
        <v/>
      </c>
      <c r="I88" s="2">
        <v>1</v>
      </c>
      <c r="J88" s="2" t="str">
        <v/>
      </c>
      <c r="K88" s="2" t="str">
        <v/>
      </c>
      <c r="L88" s="2" t="str">
        <v/>
      </c>
    </row>
    <row r="89" spans="3:12">
      <c r="C89" s="21">
        <v>65</v>
      </c>
      <c r="D89" s="24">
        <v>6</v>
      </c>
      <c r="E89" s="14" t="str">
        <v/>
      </c>
      <c r="F89" s="14" t="str">
        <v/>
      </c>
      <c r="G89" s="14" t="str">
        <v/>
      </c>
      <c r="H89" s="2" t="str">
        <v/>
      </c>
      <c r="I89" s="2" t="str">
        <v/>
      </c>
      <c r="J89" s="2">
        <v>1</v>
      </c>
      <c r="K89" s="2" t="str">
        <v/>
      </c>
      <c r="L89" s="2" t="str">
        <v/>
      </c>
    </row>
    <row r="90" spans="3:12">
      <c r="C90" s="21">
        <v>66</v>
      </c>
      <c r="D90" s="24">
        <v>1</v>
      </c>
      <c r="E90" s="14">
        <v>1</v>
      </c>
      <c r="F90" s="14" t="str">
        <v/>
      </c>
      <c r="G90" s="14" t="str">
        <v/>
      </c>
      <c r="H90" s="2" t="str">
        <v/>
      </c>
      <c r="I90" s="2" t="str">
        <v/>
      </c>
      <c r="J90" s="2" t="str">
        <v/>
      </c>
      <c r="K90" s="2" t="str">
        <v/>
      </c>
      <c r="L90" s="2" t="str">
        <v/>
      </c>
    </row>
    <row r="91" spans="3:12">
      <c r="C91" s="21">
        <v>67</v>
      </c>
      <c r="D91" s="24">
        <v>5</v>
      </c>
      <c r="E91" s="14" t="str">
        <v/>
      </c>
      <c r="F91" s="14" t="str">
        <v/>
      </c>
      <c r="G91" s="14" t="str">
        <v/>
      </c>
      <c r="H91" s="2" t="str">
        <v/>
      </c>
      <c r="I91" s="2">
        <v>1</v>
      </c>
      <c r="J91" s="2" t="str">
        <v/>
      </c>
      <c r="K91" s="2" t="str">
        <v/>
      </c>
      <c r="L91" s="2" t="str">
        <v/>
      </c>
    </row>
    <row r="92" spans="3:12">
      <c r="C92" s="21">
        <v>68</v>
      </c>
      <c r="D92" s="24">
        <v>1</v>
      </c>
      <c r="E92" s="14">
        <v>1</v>
      </c>
      <c r="F92" s="14" t="str">
        <v/>
      </c>
      <c r="G92" s="14" t="str">
        <v/>
      </c>
      <c r="H92" s="2" t="str">
        <v/>
      </c>
      <c r="I92" s="2" t="str">
        <v/>
      </c>
      <c r="J92" s="2" t="str">
        <v/>
      </c>
      <c r="K92" s="2" t="str">
        <v/>
      </c>
      <c r="L92" s="2" t="str">
        <v/>
      </c>
    </row>
    <row r="93" spans="3:12">
      <c r="C93" s="21">
        <v>69</v>
      </c>
      <c r="D93" s="24">
        <v>1</v>
      </c>
      <c r="E93" s="14">
        <v>1</v>
      </c>
      <c r="F93" s="14" t="str">
        <v/>
      </c>
      <c r="G93" s="14" t="str">
        <v/>
      </c>
      <c r="H93" s="2" t="str">
        <v/>
      </c>
      <c r="I93" s="2" t="str">
        <v/>
      </c>
      <c r="J93" s="2" t="str">
        <v/>
      </c>
      <c r="K93" s="2" t="str">
        <v/>
      </c>
      <c r="L93" s="2" t="str">
        <v/>
      </c>
    </row>
    <row r="94" spans="3:12">
      <c r="C94" s="21">
        <v>70</v>
      </c>
      <c r="D94" s="24">
        <v>5</v>
      </c>
      <c r="E94" s="14" t="str">
        <v/>
      </c>
      <c r="F94" s="14" t="str">
        <v/>
      </c>
      <c r="G94" s="14" t="str">
        <v/>
      </c>
      <c r="H94" s="2" t="str">
        <v/>
      </c>
      <c r="I94" s="2">
        <v>1</v>
      </c>
      <c r="J94" s="2" t="str">
        <v/>
      </c>
      <c r="K94" s="2" t="str">
        <v/>
      </c>
      <c r="L94" s="2" t="str">
        <v/>
      </c>
    </row>
    <row r="95" spans="3:12">
      <c r="C95" s="21">
        <v>71</v>
      </c>
      <c r="D95" s="24">
        <v>8</v>
      </c>
      <c r="E95" s="14" t="str">
        <v/>
      </c>
      <c r="F95" s="14" t="str">
        <v/>
      </c>
      <c r="G95" s="14" t="str">
        <v/>
      </c>
      <c r="H95" s="2" t="str">
        <v/>
      </c>
      <c r="I95" s="2" t="str">
        <v/>
      </c>
      <c r="J95" s="2" t="str">
        <v/>
      </c>
      <c r="K95" s="2" t="str">
        <v/>
      </c>
      <c r="L95" s="2">
        <v>1</v>
      </c>
    </row>
    <row r="96" spans="3:12">
      <c r="C96" s="21">
        <v>72</v>
      </c>
      <c r="D96" s="24">
        <v>7</v>
      </c>
      <c r="E96" s="14" t="str">
        <v/>
      </c>
      <c r="F96" s="14" t="str">
        <v/>
      </c>
      <c r="G96" s="14" t="str">
        <v/>
      </c>
      <c r="H96" s="2" t="str">
        <v/>
      </c>
      <c r="I96" s="2" t="str">
        <v/>
      </c>
      <c r="J96" s="2" t="str">
        <v/>
      </c>
      <c r="K96" s="2">
        <v>1</v>
      </c>
      <c r="L96" s="2" t="str">
        <v/>
      </c>
    </row>
    <row r="97" spans="3:12">
      <c r="C97" s="21">
        <v>73</v>
      </c>
      <c r="D97" s="24">
        <v>8</v>
      </c>
      <c r="E97" s="14" t="str">
        <v/>
      </c>
      <c r="F97" s="14" t="str">
        <v/>
      </c>
      <c r="G97" s="14" t="str">
        <v/>
      </c>
      <c r="H97" s="2" t="str">
        <v/>
      </c>
      <c r="I97" s="2" t="str">
        <v/>
      </c>
      <c r="J97" s="2" t="str">
        <v/>
      </c>
      <c r="K97" s="2" t="str">
        <v/>
      </c>
      <c r="L97" s="2">
        <v>1</v>
      </c>
    </row>
    <row r="98" spans="3:12">
      <c r="C98" s="21">
        <v>74</v>
      </c>
      <c r="D98" s="24">
        <v>8</v>
      </c>
      <c r="E98" s="14" t="str">
        <v/>
      </c>
      <c r="F98" s="14" t="str">
        <v/>
      </c>
      <c r="G98" s="14" t="str">
        <v/>
      </c>
      <c r="H98" s="2" t="str">
        <v/>
      </c>
      <c r="I98" s="2" t="str">
        <v/>
      </c>
      <c r="J98" s="2" t="str">
        <v/>
      </c>
      <c r="K98" s="2" t="str">
        <v/>
      </c>
      <c r="L98" s="2">
        <v>1</v>
      </c>
    </row>
    <row r="99" spans="3:12">
      <c r="C99" s="21">
        <v>75</v>
      </c>
      <c r="D99" s="24">
        <v>5</v>
      </c>
      <c r="E99" s="14" t="str">
        <v/>
      </c>
      <c r="F99" s="14" t="str">
        <v/>
      </c>
      <c r="G99" s="14" t="str">
        <v/>
      </c>
      <c r="H99" s="2" t="str">
        <v/>
      </c>
      <c r="I99" s="2">
        <v>1</v>
      </c>
      <c r="J99" s="2" t="str">
        <v/>
      </c>
      <c r="K99" s="2" t="str">
        <v/>
      </c>
      <c r="L99" s="2" t="str">
        <v/>
      </c>
    </row>
    <row r="100" spans="3:12">
      <c r="C100" s="21">
        <v>76</v>
      </c>
      <c r="D100" s="24">
        <v>5</v>
      </c>
      <c r="E100" s="14" t="str">
        <v/>
      </c>
      <c r="F100" s="14" t="str">
        <v/>
      </c>
      <c r="G100" s="14" t="str">
        <v/>
      </c>
      <c r="H100" s="2" t="str">
        <v/>
      </c>
      <c r="I100" s="2">
        <v>1</v>
      </c>
      <c r="J100" s="2" t="str">
        <v/>
      </c>
      <c r="K100" s="2" t="str">
        <v/>
      </c>
      <c r="L100" s="2" t="str">
        <v/>
      </c>
    </row>
    <row r="101" spans="3:12">
      <c r="C101" s="21">
        <v>77</v>
      </c>
      <c r="D101" s="24">
        <v>1</v>
      </c>
      <c r="E101" s="14">
        <v>1</v>
      </c>
      <c r="F101" s="14" t="str">
        <v/>
      </c>
      <c r="G101" s="14" t="str">
        <v/>
      </c>
      <c r="H101" s="2" t="str">
        <v/>
      </c>
      <c r="I101" s="2" t="str">
        <v/>
      </c>
      <c r="J101" s="2" t="str">
        <v/>
      </c>
      <c r="K101" s="2" t="str">
        <v/>
      </c>
      <c r="L101" s="2" t="str">
        <v/>
      </c>
    </row>
    <row r="102" spans="3:12">
      <c r="C102" s="21">
        <v>78</v>
      </c>
      <c r="D102" s="24">
        <v>5</v>
      </c>
      <c r="E102" s="14" t="str">
        <v/>
      </c>
      <c r="F102" s="14" t="str">
        <v/>
      </c>
      <c r="G102" s="14" t="str">
        <v/>
      </c>
      <c r="H102" s="2" t="str">
        <v/>
      </c>
      <c r="I102" s="2">
        <v>1</v>
      </c>
      <c r="J102" s="2" t="str">
        <v/>
      </c>
      <c r="K102" s="2" t="str">
        <v/>
      </c>
      <c r="L102" s="2" t="str">
        <v/>
      </c>
    </row>
    <row r="103" spans="3:12">
      <c r="C103" s="21">
        <v>79</v>
      </c>
      <c r="D103" s="24">
        <v>1</v>
      </c>
      <c r="E103" s="14">
        <v>1</v>
      </c>
      <c r="F103" s="14" t="str">
        <v/>
      </c>
      <c r="G103" s="14" t="str">
        <v/>
      </c>
      <c r="H103" s="2" t="str">
        <v/>
      </c>
      <c r="I103" s="2" t="str">
        <v/>
      </c>
      <c r="J103" s="2" t="str">
        <v/>
      </c>
      <c r="K103" s="2" t="str">
        <v/>
      </c>
      <c r="L103" s="2" t="str">
        <v/>
      </c>
    </row>
    <row r="104" spans="3:12">
      <c r="C104" s="21">
        <v>80</v>
      </c>
      <c r="D104" s="24">
        <v>5</v>
      </c>
      <c r="E104" s="14" t="str">
        <v/>
      </c>
      <c r="F104" s="14" t="str">
        <v/>
      </c>
      <c r="G104" s="14" t="str">
        <v/>
      </c>
      <c r="H104" s="2" t="str">
        <v/>
      </c>
      <c r="I104" s="2">
        <v>1</v>
      </c>
      <c r="J104" s="2" t="str">
        <v/>
      </c>
      <c r="K104" s="2" t="str">
        <v/>
      </c>
      <c r="L104" s="2" t="str">
        <v/>
      </c>
    </row>
    <row r="105" spans="3:12">
      <c r="C105" s="21">
        <v>81</v>
      </c>
      <c r="D105" s="24">
        <v>5</v>
      </c>
      <c r="E105" s="14" t="str">
        <v/>
      </c>
      <c r="F105" s="14" t="str">
        <v/>
      </c>
      <c r="G105" s="14" t="str">
        <v/>
      </c>
      <c r="H105" s="2" t="str">
        <v/>
      </c>
      <c r="I105" s="2">
        <v>1</v>
      </c>
      <c r="J105" s="2" t="str">
        <v/>
      </c>
      <c r="K105" s="2" t="str">
        <v/>
      </c>
      <c r="L105" s="2" t="str">
        <v/>
      </c>
    </row>
    <row r="106" spans="3:12">
      <c r="C106" s="21">
        <v>82</v>
      </c>
      <c r="D106" s="24">
        <v>8</v>
      </c>
      <c r="E106" s="14" t="str">
        <v/>
      </c>
      <c r="F106" s="14" t="str">
        <v/>
      </c>
      <c r="G106" s="14" t="str">
        <v/>
      </c>
      <c r="H106" s="2" t="str">
        <v/>
      </c>
      <c r="I106" s="2" t="str">
        <v/>
      </c>
      <c r="J106" s="2" t="str">
        <v/>
      </c>
      <c r="K106" s="2" t="str">
        <v/>
      </c>
      <c r="L106" s="2">
        <v>1</v>
      </c>
    </row>
    <row r="107" spans="3:12">
      <c r="C107" s="21">
        <v>83</v>
      </c>
      <c r="D107" s="24">
        <v>1</v>
      </c>
      <c r="E107" s="14">
        <v>1</v>
      </c>
      <c r="F107" s="14" t="str">
        <v/>
      </c>
      <c r="G107" s="14" t="str">
        <v/>
      </c>
      <c r="H107" s="2" t="str">
        <v/>
      </c>
      <c r="I107" s="2" t="str">
        <v/>
      </c>
      <c r="J107" s="2" t="str">
        <v/>
      </c>
      <c r="K107" s="2" t="str">
        <v/>
      </c>
      <c r="L107" s="2" t="str">
        <v/>
      </c>
    </row>
    <row r="108" spans="3:12">
      <c r="C108" s="21">
        <v>84</v>
      </c>
      <c r="D108" s="24">
        <v>4</v>
      </c>
      <c r="E108" s="14" t="str">
        <v/>
      </c>
      <c r="F108" s="14" t="str">
        <v/>
      </c>
      <c r="G108" s="14" t="str">
        <v/>
      </c>
      <c r="H108" s="2">
        <v>1</v>
      </c>
      <c r="I108" s="2" t="str">
        <v/>
      </c>
      <c r="J108" s="2" t="str">
        <v/>
      </c>
      <c r="K108" s="2" t="str">
        <v/>
      </c>
      <c r="L108" s="2" t="str">
        <v/>
      </c>
    </row>
    <row r="109" spans="3:12">
      <c r="C109" s="21">
        <v>85</v>
      </c>
      <c r="D109" s="24">
        <v>5</v>
      </c>
      <c r="E109" s="14" t="str">
        <v/>
      </c>
      <c r="F109" s="14" t="str">
        <v/>
      </c>
      <c r="G109" s="14" t="str">
        <v/>
      </c>
      <c r="H109" s="2" t="str">
        <v/>
      </c>
      <c r="I109" s="2">
        <v>1</v>
      </c>
      <c r="J109" s="2" t="str">
        <v/>
      </c>
      <c r="K109" s="2" t="str">
        <v/>
      </c>
      <c r="L109" s="2" t="str">
        <v/>
      </c>
    </row>
    <row r="110" spans="3:12">
      <c r="C110" s="21">
        <v>86</v>
      </c>
      <c r="D110" s="24">
        <v>8</v>
      </c>
      <c r="E110" s="14" t="str">
        <v/>
      </c>
      <c r="F110" s="14" t="str">
        <v/>
      </c>
      <c r="G110" s="14" t="str">
        <v/>
      </c>
      <c r="H110" s="2" t="str">
        <v/>
      </c>
      <c r="I110" s="2" t="str">
        <v/>
      </c>
      <c r="J110" s="2" t="str">
        <v/>
      </c>
      <c r="K110" s="2" t="str">
        <v/>
      </c>
      <c r="L110" s="2">
        <v>1</v>
      </c>
    </row>
    <row r="111" spans="3:12">
      <c r="C111" s="21">
        <v>87</v>
      </c>
      <c r="D111" s="24">
        <v>1</v>
      </c>
      <c r="E111" s="14">
        <v>1</v>
      </c>
      <c r="F111" s="14" t="str">
        <v/>
      </c>
      <c r="G111" s="14" t="str">
        <v/>
      </c>
      <c r="H111" s="2" t="str">
        <v/>
      </c>
      <c r="I111" s="2" t="str">
        <v/>
      </c>
      <c r="J111" s="2" t="str">
        <v/>
      </c>
      <c r="K111" s="2" t="str">
        <v/>
      </c>
      <c r="L111" s="2" t="str">
        <v/>
      </c>
    </row>
    <row r="112" spans="3:12">
      <c r="C112" s="21">
        <v>88</v>
      </c>
      <c r="D112" s="24">
        <v>8</v>
      </c>
      <c r="E112" s="14" t="str">
        <v/>
      </c>
      <c r="F112" s="14" t="str">
        <v/>
      </c>
      <c r="G112" s="14" t="str">
        <v/>
      </c>
      <c r="H112" s="2" t="str">
        <v/>
      </c>
      <c r="I112" s="2" t="str">
        <v/>
      </c>
      <c r="J112" s="2" t="str">
        <v/>
      </c>
      <c r="K112" s="2" t="str">
        <v/>
      </c>
      <c r="L112" s="2">
        <v>1</v>
      </c>
    </row>
    <row r="113" spans="3:12">
      <c r="C113" s="21">
        <v>89</v>
      </c>
      <c r="D113" s="24">
        <v>1</v>
      </c>
      <c r="E113" s="14">
        <v>1</v>
      </c>
      <c r="F113" s="14" t="str">
        <v/>
      </c>
      <c r="G113" s="14" t="str">
        <v/>
      </c>
      <c r="H113" s="2" t="str">
        <v/>
      </c>
      <c r="I113" s="2" t="str">
        <v/>
      </c>
      <c r="J113" s="2" t="str">
        <v/>
      </c>
      <c r="K113" s="2" t="str">
        <v/>
      </c>
      <c r="L113" s="2" t="str">
        <v/>
      </c>
    </row>
    <row r="114" spans="3:12">
      <c r="C114" s="21">
        <v>90</v>
      </c>
      <c r="D114" s="24">
        <v>5</v>
      </c>
      <c r="E114" s="14" t="str">
        <v/>
      </c>
      <c r="F114" s="14" t="str">
        <v/>
      </c>
      <c r="G114" s="14" t="str">
        <v/>
      </c>
      <c r="H114" s="2" t="str">
        <v/>
      </c>
      <c r="I114" s="2">
        <v>1</v>
      </c>
      <c r="J114" s="2" t="str">
        <v/>
      </c>
      <c r="K114" s="2" t="str">
        <v/>
      </c>
      <c r="L114" s="2" t="str">
        <v/>
      </c>
    </row>
    <row r="115" spans="3:12">
      <c r="C115" s="21">
        <v>91</v>
      </c>
      <c r="D115" s="24">
        <v>5</v>
      </c>
      <c r="E115" s="14" t="str">
        <v/>
      </c>
      <c r="F115" s="14" t="str">
        <v/>
      </c>
      <c r="G115" s="14" t="str">
        <v/>
      </c>
      <c r="H115" s="2" t="str">
        <v/>
      </c>
      <c r="I115" s="2">
        <v>1</v>
      </c>
      <c r="J115" s="2" t="str">
        <v/>
      </c>
      <c r="K115" s="2" t="str">
        <v/>
      </c>
      <c r="L115" s="2" t="str">
        <v/>
      </c>
    </row>
    <row r="116" spans="3:12">
      <c r="C116" s="21">
        <v>92</v>
      </c>
      <c r="D116" s="24">
        <v>8</v>
      </c>
      <c r="E116" s="14" t="str">
        <v/>
      </c>
      <c r="F116" s="14" t="str">
        <v/>
      </c>
      <c r="G116" s="14" t="str">
        <v/>
      </c>
      <c r="H116" s="2" t="str">
        <v/>
      </c>
      <c r="I116" s="2" t="str">
        <v/>
      </c>
      <c r="J116" s="2" t="str">
        <v/>
      </c>
      <c r="K116" s="2" t="str">
        <v/>
      </c>
      <c r="L116" s="2">
        <v>1</v>
      </c>
    </row>
    <row r="117" spans="3:12">
      <c r="C117" s="21">
        <v>93</v>
      </c>
      <c r="D117" s="24">
        <v>5</v>
      </c>
      <c r="E117" s="14" t="str">
        <v/>
      </c>
      <c r="F117" s="14" t="str">
        <v/>
      </c>
      <c r="G117" s="14" t="str">
        <v/>
      </c>
      <c r="H117" s="2" t="str">
        <v/>
      </c>
      <c r="I117" s="2">
        <v>1</v>
      </c>
      <c r="J117" s="2" t="str">
        <v/>
      </c>
      <c r="K117" s="2" t="str">
        <v/>
      </c>
      <c r="L117" s="2" t="str">
        <v/>
      </c>
    </row>
    <row r="118" spans="3:12">
      <c r="C118" s="21">
        <v>94</v>
      </c>
      <c r="D118" s="24">
        <v>3</v>
      </c>
      <c r="E118" s="14" t="str">
        <v/>
      </c>
      <c r="F118" s="14" t="str">
        <v/>
      </c>
      <c r="G118" s="14">
        <v>1</v>
      </c>
      <c r="H118" s="2" t="str">
        <v/>
      </c>
      <c r="I118" s="2" t="str">
        <v/>
      </c>
      <c r="J118" s="2" t="str">
        <v/>
      </c>
      <c r="K118" s="2" t="str">
        <v/>
      </c>
      <c r="L118" s="2" t="str">
        <v/>
      </c>
    </row>
    <row r="119" spans="3:12">
      <c r="C119" s="21">
        <v>95</v>
      </c>
      <c r="D119" s="24">
        <v>4</v>
      </c>
      <c r="E119" s="14" t="str">
        <v/>
      </c>
      <c r="F119" s="14" t="str">
        <v/>
      </c>
      <c r="G119" s="14" t="str">
        <v/>
      </c>
      <c r="H119" s="2">
        <v>1</v>
      </c>
      <c r="I119" s="2" t="str">
        <v/>
      </c>
      <c r="J119" s="2" t="str">
        <v/>
      </c>
      <c r="K119" s="2" t="str">
        <v/>
      </c>
      <c r="L119" s="2" t="str">
        <v/>
      </c>
    </row>
    <row r="120" spans="3:12">
      <c r="C120" s="21">
        <v>96</v>
      </c>
      <c r="D120" s="24">
        <v>8</v>
      </c>
      <c r="E120" s="14" t="str">
        <v/>
      </c>
      <c r="F120" s="14" t="str">
        <v/>
      </c>
      <c r="G120" s="14" t="str">
        <v/>
      </c>
      <c r="H120" s="2" t="str">
        <v/>
      </c>
      <c r="I120" s="2" t="str">
        <v/>
      </c>
      <c r="J120" s="2" t="str">
        <v/>
      </c>
      <c r="K120" s="2" t="str">
        <v/>
      </c>
      <c r="L120" s="2">
        <v>1</v>
      </c>
    </row>
    <row r="121" spans="3:12">
      <c r="C121" s="21">
        <v>97</v>
      </c>
      <c r="D121" s="24">
        <v>5</v>
      </c>
      <c r="E121" s="14" t="str">
        <v/>
      </c>
      <c r="F121" s="14" t="str">
        <v/>
      </c>
      <c r="G121" s="14" t="str">
        <v/>
      </c>
      <c r="H121" s="2" t="str">
        <v/>
      </c>
      <c r="I121" s="2">
        <v>1</v>
      </c>
      <c r="J121" s="2" t="str">
        <v/>
      </c>
      <c r="K121" s="2" t="str">
        <v/>
      </c>
      <c r="L121" s="2" t="str">
        <v/>
      </c>
    </row>
    <row r="122" spans="3:12">
      <c r="C122" s="21">
        <v>98</v>
      </c>
      <c r="D122" s="24">
        <v>8</v>
      </c>
      <c r="E122" s="14" t="str">
        <v/>
      </c>
      <c r="F122" s="14" t="str">
        <v/>
      </c>
      <c r="G122" s="14" t="str">
        <v/>
      </c>
      <c r="H122" s="2" t="str">
        <v/>
      </c>
      <c r="I122" s="2" t="str">
        <v/>
      </c>
      <c r="J122" s="2" t="str">
        <v/>
      </c>
      <c r="K122" s="2" t="str">
        <v/>
      </c>
      <c r="L122" s="2">
        <v>1</v>
      </c>
    </row>
    <row r="123" spans="3:12">
      <c r="C123" s="21">
        <v>99</v>
      </c>
      <c r="D123" s="24">
        <v>8</v>
      </c>
      <c r="E123" s="14" t="str">
        <v/>
      </c>
      <c r="F123" s="14" t="str">
        <v/>
      </c>
      <c r="G123" s="14" t="str">
        <v/>
      </c>
      <c r="H123" s="2" t="str">
        <v/>
      </c>
      <c r="I123" s="2" t="str">
        <v/>
      </c>
      <c r="J123" s="2" t="str">
        <v/>
      </c>
      <c r="K123" s="2" t="str">
        <v/>
      </c>
      <c r="L123" s="2">
        <v>1</v>
      </c>
    </row>
    <row r="124" spans="3:12">
      <c r="C124" s="21">
        <v>100</v>
      </c>
      <c r="D124" s="24">
        <v>8</v>
      </c>
      <c r="E124" s="14" t="str">
        <v/>
      </c>
      <c r="F124" s="14" t="str">
        <v/>
      </c>
      <c r="G124" s="14" t="str">
        <v/>
      </c>
      <c r="H124" s="2" t="str">
        <v/>
      </c>
      <c r="I124" s="2" t="str">
        <v/>
      </c>
      <c r="J124" s="2" t="str">
        <v/>
      </c>
      <c r="K124" s="2" t="str">
        <v/>
      </c>
      <c r="L124" s="2">
        <v>1</v>
      </c>
    </row>
    <row r="125" spans="3:12">
      <c r="C125" s="21">
        <v>101</v>
      </c>
      <c r="D125" s="24">
        <v>8</v>
      </c>
      <c r="E125" s="14" t="str">
        <v/>
      </c>
      <c r="F125" s="14" t="str">
        <v/>
      </c>
      <c r="G125" s="14" t="str">
        <v/>
      </c>
      <c r="H125" s="2" t="str">
        <v/>
      </c>
      <c r="I125" s="2" t="str">
        <v/>
      </c>
      <c r="J125" s="2" t="str">
        <v/>
      </c>
      <c r="K125" s="2" t="str">
        <v/>
      </c>
      <c r="L125" s="2">
        <v>1</v>
      </c>
    </row>
    <row r="126" spans="3:12">
      <c r="C126" s="21">
        <v>102</v>
      </c>
      <c r="D126" s="24">
        <v>1</v>
      </c>
      <c r="E126" s="14">
        <v>1</v>
      </c>
      <c r="F126" s="14" t="str">
        <v/>
      </c>
      <c r="G126" s="14" t="str">
        <v/>
      </c>
      <c r="H126" s="2" t="str">
        <v/>
      </c>
      <c r="I126" s="2" t="str">
        <v/>
      </c>
      <c r="J126" s="2" t="str">
        <v/>
      </c>
      <c r="K126" s="2" t="str">
        <v/>
      </c>
      <c r="L126" s="2" t="str">
        <v/>
      </c>
    </row>
    <row r="127" spans="3:12">
      <c r="C127" s="21">
        <v>103</v>
      </c>
      <c r="D127" s="24">
        <v>2</v>
      </c>
      <c r="E127" s="14" t="str">
        <v/>
      </c>
      <c r="F127" s="14">
        <v>1</v>
      </c>
      <c r="G127" s="14" t="str">
        <v/>
      </c>
      <c r="H127" s="2" t="str">
        <v/>
      </c>
      <c r="I127" s="2" t="str">
        <v/>
      </c>
      <c r="J127" s="2" t="str">
        <v/>
      </c>
      <c r="K127" s="2" t="str">
        <v/>
      </c>
      <c r="L127" s="2" t="str">
        <v/>
      </c>
    </row>
    <row r="128" spans="3:12">
      <c r="C128" s="21">
        <v>104</v>
      </c>
      <c r="D128" s="24">
        <v>1</v>
      </c>
      <c r="E128" s="14">
        <v>1</v>
      </c>
      <c r="F128" s="14" t="str">
        <v/>
      </c>
      <c r="G128" s="14" t="str">
        <v/>
      </c>
      <c r="H128" s="2" t="str">
        <v/>
      </c>
      <c r="I128" s="2" t="str">
        <v/>
      </c>
      <c r="J128" s="2" t="str">
        <v/>
      </c>
      <c r="K128" s="2" t="str">
        <v/>
      </c>
      <c r="L128" s="2" t="str">
        <v/>
      </c>
    </row>
    <row r="129" spans="3:12">
      <c r="C129" s="21">
        <v>105</v>
      </c>
      <c r="D129" s="24">
        <v>8</v>
      </c>
      <c r="E129" s="14" t="str">
        <v/>
      </c>
      <c r="F129" s="14" t="str">
        <v/>
      </c>
      <c r="G129" s="14" t="str">
        <v/>
      </c>
      <c r="H129" s="2" t="str">
        <v/>
      </c>
      <c r="I129" s="2" t="str">
        <v/>
      </c>
      <c r="J129" s="2" t="str">
        <v/>
      </c>
      <c r="K129" s="2" t="str">
        <v/>
      </c>
      <c r="L129" s="2">
        <v>1</v>
      </c>
    </row>
    <row r="130" spans="3:12">
      <c r="C130" s="21">
        <v>106</v>
      </c>
      <c r="D130" s="24">
        <v>8</v>
      </c>
      <c r="E130" s="14" t="str">
        <v/>
      </c>
      <c r="F130" s="14" t="str">
        <v/>
      </c>
      <c r="G130" s="14" t="str">
        <v/>
      </c>
      <c r="H130" s="2" t="str">
        <v/>
      </c>
      <c r="I130" s="2" t="str">
        <v/>
      </c>
      <c r="J130" s="2" t="str">
        <v/>
      </c>
      <c r="K130" s="2" t="str">
        <v/>
      </c>
      <c r="L130" s="2">
        <v>1</v>
      </c>
    </row>
    <row r="131" spans="3:12">
      <c r="C131" s="21">
        <v>107</v>
      </c>
      <c r="D131" s="24">
        <v>5</v>
      </c>
      <c r="E131" s="14" t="str">
        <v/>
      </c>
      <c r="F131" s="14" t="str">
        <v/>
      </c>
      <c r="G131" s="14" t="str">
        <v/>
      </c>
      <c r="H131" s="2" t="str">
        <v/>
      </c>
      <c r="I131" s="2">
        <v>1</v>
      </c>
      <c r="J131" s="2" t="str">
        <v/>
      </c>
      <c r="K131" s="2" t="str">
        <v/>
      </c>
      <c r="L131" s="2" t="str">
        <v/>
      </c>
    </row>
    <row r="132" spans="3:12">
      <c r="C132" s="21">
        <v>108</v>
      </c>
      <c r="D132" s="24">
        <v>2</v>
      </c>
      <c r="E132" s="14" t="str">
        <v/>
      </c>
      <c r="F132" s="14">
        <v>1</v>
      </c>
      <c r="G132" s="14" t="str">
        <v/>
      </c>
      <c r="H132" s="2" t="str">
        <v/>
      </c>
      <c r="I132" s="2" t="str">
        <v/>
      </c>
      <c r="J132" s="2" t="str">
        <v/>
      </c>
      <c r="K132" s="2" t="str">
        <v/>
      </c>
      <c r="L132" s="2" t="str">
        <v/>
      </c>
    </row>
    <row r="133" spans="3:12">
      <c r="C133" s="21">
        <v>109</v>
      </c>
      <c r="D133" s="24">
        <v>1</v>
      </c>
      <c r="E133" s="14">
        <v>1</v>
      </c>
      <c r="F133" s="14" t="str">
        <v/>
      </c>
      <c r="G133" s="14" t="str">
        <v/>
      </c>
      <c r="H133" s="2" t="str">
        <v/>
      </c>
      <c r="I133" s="2" t="str">
        <v/>
      </c>
      <c r="J133" s="2" t="str">
        <v/>
      </c>
      <c r="K133" s="2" t="str">
        <v/>
      </c>
      <c r="L133" s="2" t="str">
        <v/>
      </c>
    </row>
    <row r="134" spans="3:12">
      <c r="C134" s="21">
        <v>110</v>
      </c>
      <c r="D134" s="24">
        <v>1</v>
      </c>
      <c r="E134" s="14">
        <v>1</v>
      </c>
      <c r="F134" s="14" t="str">
        <v/>
      </c>
      <c r="G134" s="14" t="str">
        <v/>
      </c>
      <c r="H134" s="2" t="str">
        <v/>
      </c>
      <c r="I134" s="2" t="str">
        <v/>
      </c>
      <c r="J134" s="2" t="str">
        <v/>
      </c>
      <c r="K134" s="2" t="str">
        <v/>
      </c>
      <c r="L134" s="2" t="str">
        <v/>
      </c>
    </row>
    <row r="135" spans="3:12">
      <c r="C135" s="21">
        <v>111</v>
      </c>
      <c r="D135" s="24">
        <v>5</v>
      </c>
      <c r="E135" s="14" t="str">
        <v/>
      </c>
      <c r="F135" s="14" t="str">
        <v/>
      </c>
      <c r="G135" s="14" t="str">
        <v/>
      </c>
      <c r="H135" s="2" t="str">
        <v/>
      </c>
      <c r="I135" s="2">
        <v>1</v>
      </c>
      <c r="J135" s="2" t="str">
        <v/>
      </c>
      <c r="K135" s="2" t="str">
        <v/>
      </c>
      <c r="L135" s="2" t="str">
        <v/>
      </c>
    </row>
    <row r="136" spans="3:12">
      <c r="C136" s="21">
        <v>112</v>
      </c>
      <c r="D136" s="24">
        <v>5</v>
      </c>
      <c r="E136" s="14" t="str">
        <v/>
      </c>
      <c r="F136" s="14" t="str">
        <v/>
      </c>
      <c r="G136" s="14" t="str">
        <v/>
      </c>
      <c r="H136" s="2" t="str">
        <v/>
      </c>
      <c r="I136" s="2">
        <v>1</v>
      </c>
      <c r="J136" s="2" t="str">
        <v/>
      </c>
      <c r="K136" s="2" t="str">
        <v/>
      </c>
      <c r="L136" s="2" t="str">
        <v/>
      </c>
    </row>
    <row r="137" spans="3:12">
      <c r="C137" s="21">
        <v>113</v>
      </c>
      <c r="D137" s="24">
        <v>3</v>
      </c>
      <c r="E137" s="14" t="str">
        <v/>
      </c>
      <c r="F137" s="14" t="str">
        <v/>
      </c>
      <c r="G137" s="14">
        <v>1</v>
      </c>
      <c r="H137" s="2" t="str">
        <v/>
      </c>
      <c r="I137" s="2" t="str">
        <v/>
      </c>
      <c r="J137" s="2" t="str">
        <v/>
      </c>
      <c r="K137" s="2" t="str">
        <v/>
      </c>
      <c r="L137" s="2" t="str">
        <v/>
      </c>
    </row>
    <row r="138" spans="3:12">
      <c r="C138" s="21">
        <v>114</v>
      </c>
      <c r="D138" s="24">
        <v>5</v>
      </c>
      <c r="E138" s="14" t="str">
        <v/>
      </c>
      <c r="F138" s="14" t="str">
        <v/>
      </c>
      <c r="G138" s="14" t="str">
        <v/>
      </c>
      <c r="H138" s="2" t="str">
        <v/>
      </c>
      <c r="I138" s="2">
        <v>1</v>
      </c>
      <c r="J138" s="2" t="str">
        <v/>
      </c>
      <c r="K138" s="2" t="str">
        <v/>
      </c>
      <c r="L138" s="2" t="str">
        <v/>
      </c>
    </row>
    <row r="139" spans="3:12">
      <c r="C139" s="21">
        <v>115</v>
      </c>
      <c r="D139" s="24">
        <v>7</v>
      </c>
      <c r="E139" s="14" t="str">
        <v/>
      </c>
      <c r="F139" s="14" t="str">
        <v/>
      </c>
      <c r="G139" s="14" t="str">
        <v/>
      </c>
      <c r="H139" s="2" t="str">
        <v/>
      </c>
      <c r="I139" s="2" t="str">
        <v/>
      </c>
      <c r="J139" s="2" t="str">
        <v/>
      </c>
      <c r="K139" s="2">
        <v>1</v>
      </c>
      <c r="L139" s="2" t="str">
        <v/>
      </c>
    </row>
    <row r="140" spans="3:12">
      <c r="C140" s="21">
        <v>116</v>
      </c>
      <c r="D140" s="24">
        <v>5</v>
      </c>
      <c r="E140" s="14" t="str">
        <v/>
      </c>
      <c r="F140" s="14" t="str">
        <v/>
      </c>
      <c r="G140" s="14" t="str">
        <v/>
      </c>
      <c r="H140" s="2" t="str">
        <v/>
      </c>
      <c r="I140" s="2">
        <v>1</v>
      </c>
      <c r="J140" s="2" t="str">
        <v/>
      </c>
      <c r="K140" s="2" t="str">
        <v/>
      </c>
      <c r="L140" s="2" t="str">
        <v/>
      </c>
    </row>
    <row r="141" spans="3:12">
      <c r="C141" s="21">
        <v>117</v>
      </c>
      <c r="D141" s="24">
        <v>5</v>
      </c>
      <c r="E141" s="14" t="str">
        <v/>
      </c>
      <c r="F141" s="14" t="str">
        <v/>
      </c>
      <c r="G141" s="14" t="str">
        <v/>
      </c>
      <c r="H141" s="2" t="str">
        <v/>
      </c>
      <c r="I141" s="2">
        <v>1</v>
      </c>
      <c r="J141" s="2" t="str">
        <v/>
      </c>
      <c r="K141" s="2" t="str">
        <v/>
      </c>
      <c r="L141" s="2" t="str">
        <v/>
      </c>
    </row>
    <row r="142" spans="3:12">
      <c r="C142" s="21">
        <v>118</v>
      </c>
      <c r="D142" s="24">
        <v>1</v>
      </c>
      <c r="E142" s="14">
        <v>1</v>
      </c>
      <c r="F142" s="14" t="str">
        <v/>
      </c>
      <c r="G142" s="14" t="str">
        <v/>
      </c>
      <c r="H142" s="2" t="str">
        <v/>
      </c>
      <c r="I142" s="2" t="str">
        <v/>
      </c>
      <c r="J142" s="2" t="str">
        <v/>
      </c>
      <c r="K142" s="2" t="str">
        <v/>
      </c>
      <c r="L142" s="2" t="str">
        <v/>
      </c>
    </row>
    <row r="143" spans="3:12">
      <c r="C143" s="21">
        <v>119</v>
      </c>
      <c r="D143" s="24">
        <v>8</v>
      </c>
      <c r="E143" s="14" t="str">
        <v/>
      </c>
      <c r="F143" s="14" t="str">
        <v/>
      </c>
      <c r="G143" s="14" t="str">
        <v/>
      </c>
      <c r="H143" s="2" t="str">
        <v/>
      </c>
      <c r="I143" s="2" t="str">
        <v/>
      </c>
      <c r="J143" s="2" t="str">
        <v/>
      </c>
      <c r="K143" s="2" t="str">
        <v/>
      </c>
      <c r="L143" s="2">
        <v>1</v>
      </c>
    </row>
    <row r="144" spans="3:12">
      <c r="C144" s="21">
        <v>120</v>
      </c>
      <c r="D144" s="24">
        <v>5</v>
      </c>
      <c r="E144" s="14" t="str">
        <v/>
      </c>
      <c r="F144" s="14" t="str">
        <v/>
      </c>
      <c r="G144" s="14" t="str">
        <v/>
      </c>
      <c r="H144" s="2" t="str">
        <v/>
      </c>
      <c r="I144" s="2">
        <v>1</v>
      </c>
      <c r="J144" s="2" t="str">
        <v/>
      </c>
      <c r="K144" s="2" t="str">
        <v/>
      </c>
      <c r="L144" s="2" t="str">
        <v/>
      </c>
    </row>
    <row r="145" spans="3:12">
      <c r="C145" s="21">
        <v>121</v>
      </c>
      <c r="D145" s="24">
        <v>8</v>
      </c>
      <c r="E145" s="14" t="str">
        <v/>
      </c>
      <c r="F145" s="14" t="str">
        <v/>
      </c>
      <c r="G145" s="14" t="str">
        <v/>
      </c>
      <c r="H145" s="2" t="str">
        <v/>
      </c>
      <c r="I145" s="2" t="str">
        <v/>
      </c>
      <c r="J145" s="2" t="str">
        <v/>
      </c>
      <c r="K145" s="2" t="str">
        <v/>
      </c>
      <c r="L145" s="2">
        <v>1</v>
      </c>
    </row>
    <row r="146" spans="3:12">
      <c r="C146" s="21">
        <v>122</v>
      </c>
      <c r="D146" s="24">
        <v>5</v>
      </c>
      <c r="E146" s="14" t="str">
        <v/>
      </c>
      <c r="F146" s="14" t="str">
        <v/>
      </c>
      <c r="G146" s="14" t="str">
        <v/>
      </c>
      <c r="H146" s="2" t="str">
        <v/>
      </c>
      <c r="I146" s="2">
        <v>1</v>
      </c>
      <c r="J146" s="2" t="str">
        <v/>
      </c>
      <c r="K146" s="2" t="str">
        <v/>
      </c>
      <c r="L146" s="2" t="str">
        <v/>
      </c>
    </row>
    <row r="147" spans="3:12">
      <c r="C147" s="21">
        <v>123</v>
      </c>
      <c r="D147" s="24">
        <v>8</v>
      </c>
      <c r="E147" s="14" t="str">
        <v/>
      </c>
      <c r="F147" s="14" t="str">
        <v/>
      </c>
      <c r="G147" s="14" t="str">
        <v/>
      </c>
      <c r="H147" s="2" t="str">
        <v/>
      </c>
      <c r="I147" s="2" t="str">
        <v/>
      </c>
      <c r="J147" s="2" t="str">
        <v/>
      </c>
      <c r="K147" s="2" t="str">
        <v/>
      </c>
      <c r="L147" s="2">
        <v>1</v>
      </c>
    </row>
    <row r="148" spans="3:12">
      <c r="C148" s="21">
        <v>124</v>
      </c>
      <c r="D148" s="24">
        <v>5</v>
      </c>
      <c r="E148" s="14" t="str">
        <v/>
      </c>
      <c r="F148" s="14" t="str">
        <v/>
      </c>
      <c r="G148" s="14" t="str">
        <v/>
      </c>
      <c r="H148" s="2" t="str">
        <v/>
      </c>
      <c r="I148" s="2">
        <v>1</v>
      </c>
      <c r="J148" s="2" t="str">
        <v/>
      </c>
      <c r="K148" s="2" t="str">
        <v/>
      </c>
      <c r="L148" s="2" t="str">
        <v/>
      </c>
    </row>
    <row r="149" spans="3:12">
      <c r="C149" s="21">
        <v>125</v>
      </c>
      <c r="D149" s="24">
        <v>1</v>
      </c>
      <c r="E149" s="14">
        <v>1</v>
      </c>
      <c r="F149" s="14" t="str">
        <v/>
      </c>
      <c r="G149" s="14" t="str">
        <v/>
      </c>
      <c r="H149" s="2" t="str">
        <v/>
      </c>
      <c r="I149" s="2" t="str">
        <v/>
      </c>
      <c r="J149" s="2" t="str">
        <v/>
      </c>
      <c r="K149" s="2" t="str">
        <v/>
      </c>
      <c r="L149" s="2" t="str">
        <v/>
      </c>
    </row>
    <row r="150" spans="3:12">
      <c r="C150" s="21">
        <v>126</v>
      </c>
      <c r="D150" s="24">
        <v>5</v>
      </c>
      <c r="E150" s="14" t="str">
        <v/>
      </c>
      <c r="F150" s="14" t="str">
        <v/>
      </c>
      <c r="G150" s="14" t="str">
        <v/>
      </c>
      <c r="H150" s="2" t="str">
        <v/>
      </c>
      <c r="I150" s="2">
        <v>1</v>
      </c>
      <c r="J150" s="2" t="str">
        <v/>
      </c>
      <c r="K150" s="2" t="str">
        <v/>
      </c>
      <c r="L150" s="2" t="str">
        <v/>
      </c>
    </row>
    <row r="151" spans="3:12">
      <c r="C151" s="21">
        <v>127</v>
      </c>
      <c r="D151" s="24">
        <v>5</v>
      </c>
      <c r="E151" s="14" t="str">
        <v/>
      </c>
      <c r="F151" s="14" t="str">
        <v/>
      </c>
      <c r="G151" s="14" t="str">
        <v/>
      </c>
      <c r="H151" s="2" t="str">
        <v/>
      </c>
      <c r="I151" s="2">
        <v>1</v>
      </c>
      <c r="J151" s="2" t="str">
        <v/>
      </c>
      <c r="K151" s="2" t="str">
        <v/>
      </c>
      <c r="L151" s="2" t="str">
        <v/>
      </c>
    </row>
    <row r="152" spans="3:12">
      <c r="C152" s="21">
        <v>128</v>
      </c>
      <c r="D152" s="24">
        <v>1</v>
      </c>
      <c r="E152" s="14">
        <v>1</v>
      </c>
      <c r="F152" s="14" t="str">
        <v/>
      </c>
      <c r="G152" s="14" t="str">
        <v/>
      </c>
      <c r="H152" s="2" t="str">
        <v/>
      </c>
      <c r="I152" s="2" t="str">
        <v/>
      </c>
      <c r="J152" s="2" t="str">
        <v/>
      </c>
      <c r="K152" s="2" t="str">
        <v/>
      </c>
      <c r="L152" s="2" t="str">
        <v/>
      </c>
    </row>
    <row r="153" spans="3:12">
      <c r="C153" s="21">
        <v>129</v>
      </c>
      <c r="D153" s="24">
        <v>5</v>
      </c>
      <c r="E153" s="14" t="str">
        <v/>
      </c>
      <c r="F153" s="14" t="str">
        <v/>
      </c>
      <c r="G153" s="14" t="str">
        <v/>
      </c>
      <c r="H153" s="2" t="str">
        <v/>
      </c>
      <c r="I153" s="2">
        <v>1</v>
      </c>
      <c r="J153" s="2" t="str">
        <v/>
      </c>
      <c r="K153" s="2" t="str">
        <v/>
      </c>
      <c r="L153" s="2" t="str">
        <v/>
      </c>
    </row>
    <row r="154" spans="3:12">
      <c r="C154" s="21">
        <v>130</v>
      </c>
      <c r="D154" s="24">
        <v>5</v>
      </c>
      <c r="E154" s="14" t="str">
        <v/>
      </c>
      <c r="F154" s="14" t="str">
        <v/>
      </c>
      <c r="G154" s="14" t="str">
        <v/>
      </c>
      <c r="H154" s="2" t="str">
        <v/>
      </c>
      <c r="I154" s="2">
        <v>1</v>
      </c>
      <c r="J154" s="2" t="str">
        <v/>
      </c>
      <c r="K154" s="2" t="str">
        <v/>
      </c>
      <c r="L154" s="2" t="str">
        <v/>
      </c>
    </row>
    <row r="155" spans="3:12">
      <c r="C155" s="21">
        <v>131</v>
      </c>
      <c r="D155" s="24">
        <v>2</v>
      </c>
      <c r="E155" s="14" t="str">
        <v/>
      </c>
      <c r="F155" s="14">
        <v>1</v>
      </c>
      <c r="G155" s="14" t="str">
        <v/>
      </c>
      <c r="H155" s="2" t="str">
        <v/>
      </c>
      <c r="I155" s="2" t="str">
        <v/>
      </c>
      <c r="J155" s="2" t="str">
        <v/>
      </c>
      <c r="K155" s="2" t="str">
        <v/>
      </c>
      <c r="L155" s="2" t="str">
        <v/>
      </c>
    </row>
    <row r="156" spans="3:12">
      <c r="C156" s="21">
        <v>132</v>
      </c>
      <c r="D156" s="24">
        <v>5</v>
      </c>
      <c r="E156" s="14" t="str">
        <v/>
      </c>
      <c r="F156" s="14" t="str">
        <v/>
      </c>
      <c r="G156" s="14" t="str">
        <v/>
      </c>
      <c r="H156" s="2" t="str">
        <v/>
      </c>
      <c r="I156" s="2">
        <v>1</v>
      </c>
      <c r="J156" s="2" t="str">
        <v/>
      </c>
      <c r="K156" s="2" t="str">
        <v/>
      </c>
      <c r="L156" s="2" t="str">
        <v/>
      </c>
    </row>
    <row r="157" spans="3:12">
      <c r="C157" s="21">
        <v>133</v>
      </c>
      <c r="D157" s="24">
        <v>1</v>
      </c>
      <c r="E157" s="14">
        <v>1</v>
      </c>
      <c r="F157" s="14" t="str">
        <v/>
      </c>
      <c r="G157" s="14" t="str">
        <v/>
      </c>
      <c r="H157" s="2" t="str">
        <v/>
      </c>
      <c r="I157" s="2" t="str">
        <v/>
      </c>
      <c r="J157" s="2" t="str">
        <v/>
      </c>
      <c r="K157" s="2" t="str">
        <v/>
      </c>
      <c r="L157" s="2" t="str">
        <v/>
      </c>
    </row>
    <row r="158" spans="3:12">
      <c r="C158" s="21">
        <v>134</v>
      </c>
      <c r="D158" s="24">
        <v>5</v>
      </c>
      <c r="E158" s="14" t="str">
        <v/>
      </c>
      <c r="F158" s="14" t="str">
        <v/>
      </c>
      <c r="G158" s="14" t="str">
        <v/>
      </c>
      <c r="H158" s="2" t="str">
        <v/>
      </c>
      <c r="I158" s="2">
        <v>1</v>
      </c>
      <c r="J158" s="2" t="str">
        <v/>
      </c>
      <c r="K158" s="2" t="str">
        <v/>
      </c>
      <c r="L158" s="2" t="str">
        <v/>
      </c>
    </row>
    <row r="159" spans="3:12">
      <c r="C159" s="21">
        <v>135</v>
      </c>
      <c r="D159" s="24">
        <v>4</v>
      </c>
      <c r="E159" s="14" t="str">
        <v/>
      </c>
      <c r="F159" s="14" t="str">
        <v/>
      </c>
      <c r="G159" s="14" t="str">
        <v/>
      </c>
      <c r="H159" s="2">
        <v>1</v>
      </c>
      <c r="I159" s="2" t="str">
        <v/>
      </c>
      <c r="J159" s="2" t="str">
        <v/>
      </c>
      <c r="K159" s="2" t="str">
        <v/>
      </c>
      <c r="L159" s="2" t="str">
        <v/>
      </c>
    </row>
    <row r="160" spans="3:12">
      <c r="C160" s="21">
        <v>136</v>
      </c>
      <c r="D160" s="24">
        <v>1</v>
      </c>
      <c r="E160" s="14">
        <v>1</v>
      </c>
      <c r="F160" s="14" t="str">
        <v/>
      </c>
      <c r="G160" s="14" t="str">
        <v/>
      </c>
      <c r="H160" s="2" t="str">
        <v/>
      </c>
      <c r="I160" s="2" t="str">
        <v/>
      </c>
      <c r="J160" s="2" t="str">
        <v/>
      </c>
      <c r="K160" s="2" t="str">
        <v/>
      </c>
      <c r="L160" s="2" t="str">
        <v/>
      </c>
    </row>
    <row r="161" spans="3:12">
      <c r="C161" s="21">
        <v>137</v>
      </c>
      <c r="D161" s="24">
        <v>5</v>
      </c>
      <c r="E161" s="14" t="str">
        <v/>
      </c>
      <c r="F161" s="14" t="str">
        <v/>
      </c>
      <c r="G161" s="14" t="str">
        <v/>
      </c>
      <c r="H161" s="2" t="str">
        <v/>
      </c>
      <c r="I161" s="2">
        <v>1</v>
      </c>
      <c r="J161" s="2" t="str">
        <v/>
      </c>
      <c r="K161" s="2" t="str">
        <v/>
      </c>
      <c r="L161" s="2" t="str">
        <v/>
      </c>
    </row>
    <row r="162" spans="3:12">
      <c r="C162" s="21">
        <v>138</v>
      </c>
      <c r="D162" s="24">
        <v>6</v>
      </c>
      <c r="E162" s="14" t="str">
        <v/>
      </c>
      <c r="F162" s="14" t="str">
        <v/>
      </c>
      <c r="G162" s="14" t="str">
        <v/>
      </c>
      <c r="H162" s="2" t="str">
        <v/>
      </c>
      <c r="I162" s="2" t="str">
        <v/>
      </c>
      <c r="J162" s="2">
        <v>1</v>
      </c>
      <c r="K162" s="2" t="str">
        <v/>
      </c>
      <c r="L162" s="2" t="str">
        <v/>
      </c>
    </row>
    <row r="163" spans="3:12">
      <c r="C163" s="21">
        <v>139</v>
      </c>
      <c r="D163" s="24">
        <v>5</v>
      </c>
      <c r="E163" s="14" t="str">
        <v/>
      </c>
      <c r="F163" s="14" t="str">
        <v/>
      </c>
      <c r="G163" s="14" t="str">
        <v/>
      </c>
      <c r="H163" s="2" t="str">
        <v/>
      </c>
      <c r="I163" s="2">
        <v>1</v>
      </c>
      <c r="J163" s="2" t="str">
        <v/>
      </c>
      <c r="K163" s="2" t="str">
        <v/>
      </c>
      <c r="L163" s="2" t="str">
        <v/>
      </c>
    </row>
    <row r="164" spans="3:12">
      <c r="C164" s="21">
        <v>140</v>
      </c>
      <c r="D164" s="24">
        <v>5</v>
      </c>
      <c r="E164" s="14" t="str">
        <v/>
      </c>
      <c r="F164" s="14" t="str">
        <v/>
      </c>
      <c r="G164" s="14" t="str">
        <v/>
      </c>
      <c r="H164" s="2" t="str">
        <v/>
      </c>
      <c r="I164" s="2">
        <v>1</v>
      </c>
      <c r="J164" s="2" t="str">
        <v/>
      </c>
      <c r="K164" s="2" t="str">
        <v/>
      </c>
      <c r="L164" s="2" t="str">
        <v/>
      </c>
    </row>
    <row r="165" spans="3:12">
      <c r="C165" s="21">
        <v>141</v>
      </c>
      <c r="D165" s="24">
        <v>5</v>
      </c>
      <c r="E165" s="14" t="str">
        <v/>
      </c>
      <c r="F165" s="14" t="str">
        <v/>
      </c>
      <c r="G165" s="14" t="str">
        <v/>
      </c>
      <c r="H165" s="2" t="str">
        <v/>
      </c>
      <c r="I165" s="2">
        <v>1</v>
      </c>
      <c r="J165" s="2" t="str">
        <v/>
      </c>
      <c r="K165" s="2" t="str">
        <v/>
      </c>
      <c r="L165" s="2" t="str">
        <v/>
      </c>
    </row>
    <row r="166" spans="3:12">
      <c r="C166" s="21">
        <v>142</v>
      </c>
      <c r="D166" s="24">
        <v>3</v>
      </c>
      <c r="E166" s="14" t="str">
        <v/>
      </c>
      <c r="F166" s="14" t="str">
        <v/>
      </c>
      <c r="G166" s="14">
        <v>1</v>
      </c>
      <c r="H166" s="2" t="str">
        <v/>
      </c>
      <c r="I166" s="2" t="str">
        <v/>
      </c>
      <c r="J166" s="2" t="str">
        <v/>
      </c>
      <c r="K166" s="2" t="str">
        <v/>
      </c>
      <c r="L166" s="2" t="str">
        <v/>
      </c>
    </row>
    <row r="167" spans="3:12">
      <c r="C167" s="21">
        <v>143</v>
      </c>
      <c r="D167" s="24">
        <v>4</v>
      </c>
      <c r="E167" s="14" t="str">
        <v/>
      </c>
      <c r="F167" s="14" t="str">
        <v/>
      </c>
      <c r="G167" s="14" t="str">
        <v/>
      </c>
      <c r="H167" s="2">
        <v>1</v>
      </c>
      <c r="I167" s="2" t="str">
        <v/>
      </c>
      <c r="J167" s="2" t="str">
        <v/>
      </c>
      <c r="K167" s="2" t="str">
        <v/>
      </c>
      <c r="L167" s="2" t="str">
        <v/>
      </c>
    </row>
    <row r="168" spans="3:12">
      <c r="C168" s="21">
        <v>144</v>
      </c>
      <c r="D168" s="24">
        <v>8</v>
      </c>
      <c r="E168" s="14" t="str">
        <v/>
      </c>
      <c r="F168" s="14" t="str">
        <v/>
      </c>
      <c r="G168" s="14" t="str">
        <v/>
      </c>
      <c r="H168" s="2" t="str">
        <v/>
      </c>
      <c r="I168" s="2" t="str">
        <v/>
      </c>
      <c r="J168" s="2" t="str">
        <v/>
      </c>
      <c r="K168" s="2" t="str">
        <v/>
      </c>
      <c r="L168" s="2">
        <v>1</v>
      </c>
    </row>
    <row r="169" spans="3:12">
      <c r="C169" s="21">
        <v>145</v>
      </c>
      <c r="D169" s="24">
        <v>1</v>
      </c>
      <c r="E169" s="14">
        <v>1</v>
      </c>
      <c r="F169" s="14" t="str">
        <v/>
      </c>
      <c r="G169" s="14" t="str">
        <v/>
      </c>
      <c r="H169" s="2" t="str">
        <v/>
      </c>
      <c r="I169" s="2" t="str">
        <v/>
      </c>
      <c r="J169" s="2" t="str">
        <v/>
      </c>
      <c r="K169" s="2" t="str">
        <v/>
      </c>
      <c r="L169" s="2" t="str">
        <v/>
      </c>
    </row>
    <row r="170" spans="3:12">
      <c r="C170" s="21">
        <v>146</v>
      </c>
      <c r="D170" s="24">
        <v>1</v>
      </c>
      <c r="E170" s="14">
        <v>1</v>
      </c>
      <c r="F170" s="14" t="str">
        <v/>
      </c>
      <c r="G170" s="14" t="str">
        <v/>
      </c>
      <c r="H170" s="2" t="str">
        <v/>
      </c>
      <c r="I170" s="2" t="str">
        <v/>
      </c>
      <c r="J170" s="2" t="str">
        <v/>
      </c>
      <c r="K170" s="2" t="str">
        <v/>
      </c>
      <c r="L170" s="2" t="str">
        <v/>
      </c>
    </row>
    <row r="171" spans="3:12">
      <c r="C171" s="21">
        <v>147</v>
      </c>
      <c r="D171" s="24">
        <v>3</v>
      </c>
      <c r="E171" s="14" t="str">
        <v/>
      </c>
      <c r="F171" s="14" t="str">
        <v/>
      </c>
      <c r="G171" s="14">
        <v>1</v>
      </c>
      <c r="H171" s="2" t="str">
        <v/>
      </c>
      <c r="I171" s="2" t="str">
        <v/>
      </c>
      <c r="J171" s="2" t="str">
        <v/>
      </c>
      <c r="K171" s="2" t="str">
        <v/>
      </c>
      <c r="L171" s="2" t="str">
        <v/>
      </c>
    </row>
    <row r="172" spans="3:12">
      <c r="C172" s="21">
        <v>148</v>
      </c>
      <c r="D172" s="24">
        <v>1</v>
      </c>
      <c r="E172" s="14">
        <v>1</v>
      </c>
      <c r="F172" s="14" t="str">
        <v/>
      </c>
      <c r="G172" s="14" t="str">
        <v/>
      </c>
      <c r="H172" s="2" t="str">
        <v/>
      </c>
      <c r="I172" s="2" t="str">
        <v/>
      </c>
      <c r="J172" s="2" t="str">
        <v/>
      </c>
      <c r="K172" s="2" t="str">
        <v/>
      </c>
      <c r="L172" s="2" t="str">
        <v/>
      </c>
    </row>
    <row r="173" spans="3:12">
      <c r="C173" s="21">
        <v>149</v>
      </c>
      <c r="D173" s="24">
        <v>5</v>
      </c>
      <c r="E173" s="14" t="str">
        <v/>
      </c>
      <c r="F173" s="14" t="str">
        <v/>
      </c>
      <c r="G173" s="14" t="str">
        <v/>
      </c>
      <c r="H173" s="2" t="str">
        <v/>
      </c>
      <c r="I173" s="2">
        <v>1</v>
      </c>
      <c r="J173" s="2" t="str">
        <v/>
      </c>
      <c r="K173" s="2" t="str">
        <v/>
      </c>
      <c r="L173" s="2" t="str">
        <v/>
      </c>
    </row>
    <row r="174" spans="3:12">
      <c r="C174" s="21">
        <v>150</v>
      </c>
      <c r="D174" s="24">
        <v>3</v>
      </c>
      <c r="E174" s="14" t="str">
        <v/>
      </c>
      <c r="F174" s="14" t="str">
        <v/>
      </c>
      <c r="G174" s="14">
        <v>1</v>
      </c>
      <c r="H174" s="2" t="str">
        <v/>
      </c>
      <c r="I174" s="2" t="str">
        <v/>
      </c>
      <c r="J174" s="2" t="str">
        <v/>
      </c>
      <c r="K174" s="2" t="str">
        <v/>
      </c>
      <c r="L174" s="2" t="str">
        <v/>
      </c>
    </row>
    <row r="175" spans="3:12">
      <c r="C175" s="21">
        <v>151</v>
      </c>
      <c r="D175" s="24">
        <v>8</v>
      </c>
      <c r="E175" s="14" t="str">
        <v/>
      </c>
      <c r="F175" s="14" t="str">
        <v/>
      </c>
      <c r="G175" s="14" t="str">
        <v/>
      </c>
      <c r="H175" s="2" t="str">
        <v/>
      </c>
      <c r="I175" s="2" t="str">
        <v/>
      </c>
      <c r="J175" s="2" t="str">
        <v/>
      </c>
      <c r="K175" s="2" t="str">
        <v/>
      </c>
      <c r="L175" s="2">
        <v>1</v>
      </c>
    </row>
    <row r="176" spans="3:12">
      <c r="C176" s="21">
        <v>152</v>
      </c>
      <c r="D176" s="24">
        <v>1</v>
      </c>
      <c r="E176" s="14">
        <v>1</v>
      </c>
      <c r="F176" s="14" t="str">
        <v/>
      </c>
      <c r="G176" s="14" t="str">
        <v/>
      </c>
      <c r="H176" s="2" t="str">
        <v/>
      </c>
      <c r="I176" s="2" t="str">
        <v/>
      </c>
      <c r="J176" s="2" t="str">
        <v/>
      </c>
      <c r="K176" s="2" t="str">
        <v/>
      </c>
      <c r="L176" s="2" t="str">
        <v/>
      </c>
    </row>
    <row r="177" spans="3:12">
      <c r="C177" s="21">
        <v>153</v>
      </c>
      <c r="D177" s="24">
        <v>5</v>
      </c>
      <c r="E177" s="14" t="str">
        <v/>
      </c>
      <c r="F177" s="14" t="str">
        <v/>
      </c>
      <c r="G177" s="14" t="str">
        <v/>
      </c>
      <c r="H177" s="2" t="str">
        <v/>
      </c>
      <c r="I177" s="2">
        <v>1</v>
      </c>
      <c r="J177" s="2" t="str">
        <v/>
      </c>
      <c r="K177" s="2" t="str">
        <v/>
      </c>
      <c r="L177" s="2" t="str">
        <v/>
      </c>
    </row>
    <row r="178" spans="3:12">
      <c r="C178" s="21">
        <v>154</v>
      </c>
      <c r="D178" s="24">
        <v>1</v>
      </c>
      <c r="E178" s="14">
        <v>1</v>
      </c>
      <c r="F178" s="14" t="str">
        <v/>
      </c>
      <c r="G178" s="14" t="str">
        <v/>
      </c>
      <c r="H178" s="2" t="str">
        <v/>
      </c>
      <c r="I178" s="2" t="str">
        <v/>
      </c>
      <c r="J178" s="2" t="str">
        <v/>
      </c>
      <c r="K178" s="2" t="str">
        <v/>
      </c>
      <c r="L178" s="2" t="str">
        <v/>
      </c>
    </row>
    <row r="179" spans="3:12">
      <c r="C179" s="21">
        <v>155</v>
      </c>
      <c r="D179" s="24">
        <v>4</v>
      </c>
      <c r="E179" s="14" t="str">
        <v/>
      </c>
      <c r="F179" s="14" t="str">
        <v/>
      </c>
      <c r="G179" s="14" t="str">
        <v/>
      </c>
      <c r="H179" s="2">
        <v>1</v>
      </c>
      <c r="I179" s="2" t="str">
        <v/>
      </c>
      <c r="J179" s="2" t="str">
        <v/>
      </c>
      <c r="K179" s="2" t="str">
        <v/>
      </c>
      <c r="L179" s="2" t="str">
        <v/>
      </c>
    </row>
    <row r="180" spans="3:12">
      <c r="C180" s="21">
        <v>156</v>
      </c>
      <c r="D180" s="24">
        <v>1</v>
      </c>
      <c r="E180" s="14">
        <v>1</v>
      </c>
      <c r="F180" s="14" t="str">
        <v/>
      </c>
      <c r="G180" s="14" t="str">
        <v/>
      </c>
      <c r="H180" s="2" t="str">
        <v/>
      </c>
      <c r="I180" s="2" t="str">
        <v/>
      </c>
      <c r="J180" s="2" t="str">
        <v/>
      </c>
      <c r="K180" s="2" t="str">
        <v/>
      </c>
      <c r="L180" s="2" t="str">
        <v/>
      </c>
    </row>
    <row r="181" spans="3:12">
      <c r="C181" s="21">
        <v>157</v>
      </c>
      <c r="D181" s="24">
        <v>7</v>
      </c>
      <c r="E181" s="14" t="str">
        <v/>
      </c>
      <c r="F181" s="14" t="str">
        <v/>
      </c>
      <c r="G181" s="14" t="str">
        <v/>
      </c>
      <c r="H181" s="2" t="str">
        <v/>
      </c>
      <c r="I181" s="2" t="str">
        <v/>
      </c>
      <c r="J181" s="2" t="str">
        <v/>
      </c>
      <c r="K181" s="2">
        <v>1</v>
      </c>
      <c r="L181" s="2" t="str">
        <v/>
      </c>
    </row>
    <row r="182" spans="3:12">
      <c r="C182" s="21">
        <v>158</v>
      </c>
      <c r="D182" s="24">
        <v>5</v>
      </c>
      <c r="E182" s="14" t="str">
        <v/>
      </c>
      <c r="F182" s="14" t="str">
        <v/>
      </c>
      <c r="G182" s="14" t="str">
        <v/>
      </c>
      <c r="H182" s="2" t="str">
        <v/>
      </c>
      <c r="I182" s="2">
        <v>1</v>
      </c>
      <c r="J182" s="2" t="str">
        <v/>
      </c>
      <c r="K182" s="2" t="str">
        <v/>
      </c>
      <c r="L182" s="2" t="str">
        <v/>
      </c>
    </row>
    <row r="183" spans="3:12">
      <c r="C183" s="21">
        <v>159</v>
      </c>
      <c r="D183" s="24">
        <v>1</v>
      </c>
      <c r="E183" s="14">
        <v>1</v>
      </c>
      <c r="F183" s="14" t="str">
        <v/>
      </c>
      <c r="G183" s="14" t="str">
        <v/>
      </c>
      <c r="H183" s="2" t="str">
        <v/>
      </c>
      <c r="I183" s="2" t="str">
        <v/>
      </c>
      <c r="J183" s="2" t="str">
        <v/>
      </c>
      <c r="K183" s="2" t="str">
        <v/>
      </c>
      <c r="L183" s="2" t="str">
        <v/>
      </c>
    </row>
    <row r="184" spans="3:12">
      <c r="C184" s="21">
        <v>160</v>
      </c>
      <c r="D184" s="24">
        <v>3</v>
      </c>
      <c r="E184" s="14" t="str">
        <v/>
      </c>
      <c r="F184" s="14" t="str">
        <v/>
      </c>
      <c r="G184" s="14">
        <v>1</v>
      </c>
      <c r="H184" s="2" t="str">
        <v/>
      </c>
      <c r="I184" s="2" t="str">
        <v/>
      </c>
      <c r="J184" s="2" t="str">
        <v/>
      </c>
      <c r="K184" s="2" t="str">
        <v/>
      </c>
      <c r="L184" s="2" t="str">
        <v/>
      </c>
    </row>
    <row r="185" spans="3:12">
      <c r="C185" s="21">
        <v>161</v>
      </c>
      <c r="D185" s="24">
        <v>5</v>
      </c>
      <c r="E185" s="14" t="str">
        <v/>
      </c>
      <c r="F185" s="14" t="str">
        <v/>
      </c>
      <c r="G185" s="14" t="str">
        <v/>
      </c>
      <c r="H185" s="2" t="str">
        <v/>
      </c>
      <c r="I185" s="2">
        <v>1</v>
      </c>
      <c r="J185" s="2" t="str">
        <v/>
      </c>
      <c r="K185" s="2" t="str">
        <v/>
      </c>
      <c r="L185" s="2" t="str">
        <v/>
      </c>
    </row>
    <row r="186" spans="3:12">
      <c r="C186" s="21">
        <v>162</v>
      </c>
      <c r="D186" s="24">
        <v>1</v>
      </c>
      <c r="E186" s="14">
        <v>1</v>
      </c>
      <c r="F186" s="14" t="str">
        <v/>
      </c>
      <c r="G186" s="14" t="str">
        <v/>
      </c>
      <c r="H186" s="2" t="str">
        <v/>
      </c>
      <c r="I186" s="2" t="str">
        <v/>
      </c>
      <c r="J186" s="2" t="str">
        <v/>
      </c>
      <c r="K186" s="2" t="str">
        <v/>
      </c>
      <c r="L186" s="2" t="str">
        <v/>
      </c>
    </row>
    <row r="187" spans="3:12">
      <c r="C187" s="21">
        <v>163</v>
      </c>
      <c r="D187" s="24">
        <v>1</v>
      </c>
      <c r="E187" s="14">
        <v>1</v>
      </c>
      <c r="F187" s="14" t="str">
        <v/>
      </c>
      <c r="G187" s="14" t="str">
        <v/>
      </c>
      <c r="H187" s="2" t="str">
        <v/>
      </c>
      <c r="I187" s="2" t="str">
        <v/>
      </c>
      <c r="J187" s="2" t="str">
        <v/>
      </c>
      <c r="K187" s="2" t="str">
        <v/>
      </c>
      <c r="L187" s="2" t="str">
        <v/>
      </c>
    </row>
    <row r="188" spans="3:12">
      <c r="C188" s="21">
        <v>164</v>
      </c>
      <c r="D188" s="24">
        <v>5</v>
      </c>
      <c r="E188" s="14" t="str">
        <v/>
      </c>
      <c r="F188" s="14" t="str">
        <v/>
      </c>
      <c r="G188" s="14" t="str">
        <v/>
      </c>
      <c r="H188" s="2" t="str">
        <v/>
      </c>
      <c r="I188" s="2">
        <v>1</v>
      </c>
      <c r="J188" s="2" t="str">
        <v/>
      </c>
      <c r="K188" s="2" t="str">
        <v/>
      </c>
      <c r="L188" s="2" t="str">
        <v/>
      </c>
    </row>
    <row r="189" spans="3:12">
      <c r="C189" s="21">
        <v>165</v>
      </c>
      <c r="D189" s="24">
        <v>1</v>
      </c>
      <c r="E189" s="14">
        <v>1</v>
      </c>
      <c r="F189" s="14" t="str">
        <v/>
      </c>
      <c r="G189" s="14" t="str">
        <v/>
      </c>
      <c r="H189" s="2" t="str">
        <v/>
      </c>
      <c r="I189" s="2" t="str">
        <v/>
      </c>
      <c r="J189" s="2" t="str">
        <v/>
      </c>
      <c r="K189" s="2" t="str">
        <v/>
      </c>
      <c r="L189" s="2" t="str">
        <v/>
      </c>
    </row>
    <row r="190" spans="3:12">
      <c r="C190" s="21">
        <v>166</v>
      </c>
      <c r="D190" s="24">
        <v>1</v>
      </c>
      <c r="E190" s="14">
        <v>1</v>
      </c>
      <c r="F190" s="14" t="str">
        <v/>
      </c>
      <c r="G190" s="14" t="str">
        <v/>
      </c>
      <c r="H190" s="2" t="str">
        <v/>
      </c>
      <c r="I190" s="2" t="str">
        <v/>
      </c>
      <c r="J190" s="2" t="str">
        <v/>
      </c>
      <c r="K190" s="2" t="str">
        <v/>
      </c>
      <c r="L190" s="2" t="str">
        <v/>
      </c>
    </row>
    <row r="191" spans="3:12">
      <c r="C191" s="21">
        <v>167</v>
      </c>
      <c r="D191" s="24">
        <v>1</v>
      </c>
      <c r="E191" s="14">
        <v>1</v>
      </c>
      <c r="F191" s="14" t="str">
        <v/>
      </c>
      <c r="G191" s="14" t="str">
        <v/>
      </c>
      <c r="H191" s="2" t="str">
        <v/>
      </c>
      <c r="I191" s="2" t="str">
        <v/>
      </c>
      <c r="J191" s="2" t="str">
        <v/>
      </c>
      <c r="K191" s="2" t="str">
        <v/>
      </c>
      <c r="L191" s="2" t="str">
        <v/>
      </c>
    </row>
    <row r="192" spans="3:12">
      <c r="C192" s="21">
        <v>168</v>
      </c>
      <c r="D192" s="24">
        <v>5</v>
      </c>
      <c r="E192" s="14" t="str">
        <v/>
      </c>
      <c r="F192" s="14" t="str">
        <v/>
      </c>
      <c r="G192" s="14" t="str">
        <v/>
      </c>
      <c r="H192" s="2" t="str">
        <v/>
      </c>
      <c r="I192" s="2">
        <v>1</v>
      </c>
      <c r="J192" s="2" t="str">
        <v/>
      </c>
      <c r="K192" s="2" t="str">
        <v/>
      </c>
      <c r="L192" s="2" t="str">
        <v/>
      </c>
    </row>
    <row r="193" spans="3:12">
      <c r="C193" s="21">
        <v>169</v>
      </c>
      <c r="D193" s="24">
        <v>2</v>
      </c>
      <c r="E193" s="14" t="str">
        <v/>
      </c>
      <c r="F193" s="14">
        <v>1</v>
      </c>
      <c r="G193" s="14" t="str">
        <v/>
      </c>
      <c r="H193" s="2" t="str">
        <v/>
      </c>
      <c r="I193" s="2" t="str">
        <v/>
      </c>
      <c r="J193" s="2" t="str">
        <v/>
      </c>
      <c r="K193" s="2" t="str">
        <v/>
      </c>
      <c r="L193" s="2" t="str">
        <v/>
      </c>
    </row>
    <row r="194" spans="3:12">
      <c r="C194" s="21">
        <v>170</v>
      </c>
      <c r="D194" s="24">
        <v>7</v>
      </c>
      <c r="E194" s="14" t="str">
        <v/>
      </c>
      <c r="F194" s="14" t="str">
        <v/>
      </c>
      <c r="G194" s="14" t="str">
        <v/>
      </c>
      <c r="H194" s="2" t="str">
        <v/>
      </c>
      <c r="I194" s="2" t="str">
        <v/>
      </c>
      <c r="J194" s="2" t="str">
        <v/>
      </c>
      <c r="K194" s="2">
        <v>1</v>
      </c>
      <c r="L194" s="2" t="str">
        <v/>
      </c>
    </row>
    <row r="195" spans="3:12">
      <c r="C195" s="21">
        <v>171</v>
      </c>
      <c r="D195" s="24">
        <v>1</v>
      </c>
      <c r="E195" s="14">
        <v>1</v>
      </c>
      <c r="F195" s="14" t="str">
        <v/>
      </c>
      <c r="G195" s="14" t="str">
        <v/>
      </c>
      <c r="H195" s="2" t="str">
        <v/>
      </c>
      <c r="I195" s="2" t="str">
        <v/>
      </c>
      <c r="J195" s="2" t="str">
        <v/>
      </c>
      <c r="K195" s="2" t="str">
        <v/>
      </c>
      <c r="L195" s="2" t="str">
        <v/>
      </c>
    </row>
    <row r="196" spans="3:12">
      <c r="C196" s="21">
        <v>172</v>
      </c>
      <c r="D196" s="24">
        <v>8</v>
      </c>
      <c r="E196" s="14" t="str">
        <v/>
      </c>
      <c r="F196" s="14" t="str">
        <v/>
      </c>
      <c r="G196" s="14" t="str">
        <v/>
      </c>
      <c r="H196" s="2" t="str">
        <v/>
      </c>
      <c r="I196" s="2" t="str">
        <v/>
      </c>
      <c r="J196" s="2" t="str">
        <v/>
      </c>
      <c r="K196" s="2" t="str">
        <v/>
      </c>
      <c r="L196" s="2">
        <v>1</v>
      </c>
    </row>
    <row r="197" spans="3:12">
      <c r="C197" s="21">
        <v>173</v>
      </c>
      <c r="D197" s="24">
        <v>8</v>
      </c>
      <c r="E197" s="14" t="str">
        <v/>
      </c>
      <c r="F197" s="14" t="str">
        <v/>
      </c>
      <c r="G197" s="14" t="str">
        <v/>
      </c>
      <c r="H197" s="2" t="str">
        <v/>
      </c>
      <c r="I197" s="2" t="str">
        <v/>
      </c>
      <c r="J197" s="2" t="str">
        <v/>
      </c>
      <c r="K197" s="2" t="str">
        <v/>
      </c>
      <c r="L197" s="2">
        <v>1</v>
      </c>
    </row>
    <row r="198" spans="3:12">
      <c r="C198" s="21">
        <v>174</v>
      </c>
      <c r="D198" s="24">
        <v>8</v>
      </c>
      <c r="E198" s="14" t="str">
        <v/>
      </c>
      <c r="F198" s="14" t="str">
        <v/>
      </c>
      <c r="G198" s="14" t="str">
        <v/>
      </c>
      <c r="H198" s="2" t="str">
        <v/>
      </c>
      <c r="I198" s="2" t="str">
        <v/>
      </c>
      <c r="J198" s="2" t="str">
        <v/>
      </c>
      <c r="K198" s="2" t="str">
        <v/>
      </c>
      <c r="L198" s="2">
        <v>1</v>
      </c>
    </row>
    <row r="199" spans="3:12">
      <c r="C199" s="21">
        <v>175</v>
      </c>
      <c r="D199" s="24">
        <v>8</v>
      </c>
      <c r="E199" s="14" t="str">
        <v/>
      </c>
      <c r="F199" s="14" t="str">
        <v/>
      </c>
      <c r="G199" s="14" t="str">
        <v/>
      </c>
      <c r="H199" s="2" t="str">
        <v/>
      </c>
      <c r="I199" s="2" t="str">
        <v/>
      </c>
      <c r="J199" s="2" t="str">
        <v/>
      </c>
      <c r="K199" s="2" t="str">
        <v/>
      </c>
      <c r="L199" s="2">
        <v>1</v>
      </c>
    </row>
    <row r="200" spans="3:12">
      <c r="C200" s="21">
        <v>176</v>
      </c>
      <c r="D200" s="24">
        <v>3</v>
      </c>
      <c r="E200" s="14" t="str">
        <v/>
      </c>
      <c r="F200" s="14" t="str">
        <v/>
      </c>
      <c r="G200" s="14">
        <v>1</v>
      </c>
      <c r="H200" s="2" t="str">
        <v/>
      </c>
      <c r="I200" s="2" t="str">
        <v/>
      </c>
      <c r="J200" s="2" t="str">
        <v/>
      </c>
      <c r="K200" s="2" t="str">
        <v/>
      </c>
      <c r="L200" s="2" t="str">
        <v/>
      </c>
    </row>
    <row r="201" spans="3:12">
      <c r="C201" s="21">
        <v>177</v>
      </c>
      <c r="D201" s="24">
        <v>7</v>
      </c>
      <c r="E201" s="14" t="str">
        <v/>
      </c>
      <c r="F201" s="14" t="str">
        <v/>
      </c>
      <c r="G201" s="14" t="str">
        <v/>
      </c>
      <c r="H201" s="2" t="str">
        <v/>
      </c>
      <c r="I201" s="2" t="str">
        <v/>
      </c>
      <c r="J201" s="2" t="str">
        <v/>
      </c>
      <c r="K201" s="2">
        <v>1</v>
      </c>
      <c r="L201" s="2" t="str">
        <v/>
      </c>
    </row>
    <row r="202" spans="3:12">
      <c r="C202" s="21">
        <v>178</v>
      </c>
      <c r="D202" s="24">
        <v>1</v>
      </c>
      <c r="E202" s="14">
        <v>1</v>
      </c>
      <c r="F202" s="14" t="str">
        <v/>
      </c>
      <c r="G202" s="14" t="str">
        <v/>
      </c>
      <c r="H202" s="2" t="str">
        <v/>
      </c>
      <c r="I202" s="2" t="str">
        <v/>
      </c>
      <c r="J202" s="2" t="str">
        <v/>
      </c>
      <c r="K202" s="2" t="str">
        <v/>
      </c>
      <c r="L202" s="2" t="str">
        <v/>
      </c>
    </row>
    <row r="203" spans="3:12">
      <c r="C203" s="4">
        <v>179</v>
      </c>
      <c r="D203" s="24">
        <v>1</v>
      </c>
      <c r="E203" s="14">
        <v>1</v>
      </c>
      <c r="F203" s="14" t="str">
        <v/>
      </c>
      <c r="G203" s="14" t="str">
        <v/>
      </c>
      <c r="H203" s="2" t="str">
        <v/>
      </c>
      <c r="I203" s="2" t="str">
        <v/>
      </c>
      <c r="J203" s="2" t="str">
        <v/>
      </c>
      <c r="K203" s="2" t="str">
        <v/>
      </c>
      <c r="L203" s="2" t="str">
        <v/>
      </c>
    </row>
    <row r="204" spans="3:12">
      <c r="C204" s="4">
        <v>180</v>
      </c>
      <c r="D204" s="24">
        <v>8</v>
      </c>
      <c r="E204" s="14" t="str">
        <v/>
      </c>
      <c r="F204" s="14" t="str">
        <v/>
      </c>
      <c r="G204" s="14" t="str">
        <v/>
      </c>
      <c r="H204" s="2" t="str">
        <v/>
      </c>
      <c r="I204" s="2" t="str">
        <v/>
      </c>
      <c r="J204" s="2" t="str">
        <v/>
      </c>
      <c r="K204" s="2" t="str">
        <v/>
      </c>
      <c r="L204" s="2">
        <v>1</v>
      </c>
    </row>
    <row r="205" spans="3:12">
      <c r="C205" s="4">
        <v>181</v>
      </c>
      <c r="D205" s="24">
        <v>8</v>
      </c>
      <c r="E205" s="14" t="str">
        <v/>
      </c>
      <c r="F205" s="14" t="str">
        <v/>
      </c>
      <c r="G205" s="14" t="str">
        <v/>
      </c>
      <c r="H205" s="2" t="str">
        <v/>
      </c>
      <c r="I205" s="2" t="str">
        <v/>
      </c>
      <c r="J205" s="2" t="str">
        <v/>
      </c>
      <c r="K205" s="2" t="str">
        <v/>
      </c>
      <c r="L205" s="2">
        <v>1</v>
      </c>
    </row>
    <row r="206" spans="3:12">
      <c r="C206" s="4">
        <v>182</v>
      </c>
      <c r="D206" s="24">
        <v>8</v>
      </c>
      <c r="E206" s="14" t="str">
        <v/>
      </c>
      <c r="F206" s="14" t="str">
        <v/>
      </c>
      <c r="G206" s="14" t="str">
        <v/>
      </c>
      <c r="H206" s="2" t="str">
        <v/>
      </c>
      <c r="I206" s="2" t="str">
        <v/>
      </c>
      <c r="J206" s="2" t="str">
        <v/>
      </c>
      <c r="K206" s="2" t="str">
        <v/>
      </c>
      <c r="L206" s="2">
        <v>1</v>
      </c>
    </row>
    <row r="207" spans="3:12">
      <c r="C207" s="4">
        <v>183</v>
      </c>
      <c r="D207" s="24">
        <v>5</v>
      </c>
      <c r="E207" s="14" t="str">
        <v/>
      </c>
      <c r="F207" s="14" t="str">
        <v/>
      </c>
      <c r="G207" s="14" t="str">
        <v/>
      </c>
      <c r="H207" s="2" t="str">
        <v/>
      </c>
      <c r="I207" s="2">
        <v>1</v>
      </c>
      <c r="J207" s="2" t="str">
        <v/>
      </c>
      <c r="K207" s="2" t="str">
        <v/>
      </c>
      <c r="L207" s="2" t="str">
        <v/>
      </c>
    </row>
    <row r="208" spans="3:12">
      <c r="C208" s="4">
        <v>184</v>
      </c>
      <c r="D208" s="24">
        <v>1</v>
      </c>
      <c r="E208" s="14">
        <v>1</v>
      </c>
      <c r="F208" s="14" t="str">
        <v/>
      </c>
      <c r="G208" s="14" t="str">
        <v/>
      </c>
      <c r="H208" s="2" t="str">
        <v/>
      </c>
      <c r="I208" s="2" t="str">
        <v/>
      </c>
      <c r="J208" s="2" t="str">
        <v/>
      </c>
      <c r="K208" s="2" t="str">
        <v/>
      </c>
      <c r="L208" s="2" t="str">
        <v/>
      </c>
    </row>
    <row r="209" spans="3:12">
      <c r="C209" s="4">
        <v>185</v>
      </c>
      <c r="D209" s="24">
        <v>8</v>
      </c>
      <c r="E209" s="14" t="str">
        <v/>
      </c>
      <c r="F209" s="14" t="str">
        <v/>
      </c>
      <c r="G209" s="14" t="str">
        <v/>
      </c>
      <c r="H209" s="2" t="str">
        <v/>
      </c>
      <c r="I209" s="2" t="str">
        <v/>
      </c>
      <c r="J209" s="2" t="str">
        <v/>
      </c>
      <c r="K209" s="2" t="str">
        <v/>
      </c>
      <c r="L209" s="2">
        <v>1</v>
      </c>
    </row>
    <row r="210" spans="3:12">
      <c r="C210" s="4">
        <v>186</v>
      </c>
      <c r="D210" s="24">
        <v>8</v>
      </c>
      <c r="E210" s="14" t="str">
        <v/>
      </c>
      <c r="F210" s="14" t="str">
        <v/>
      </c>
      <c r="G210" s="14" t="str">
        <v/>
      </c>
      <c r="H210" s="2" t="str">
        <v/>
      </c>
      <c r="I210" s="2" t="str">
        <v/>
      </c>
      <c r="J210" s="2" t="str">
        <v/>
      </c>
      <c r="K210" s="2" t="str">
        <v/>
      </c>
      <c r="L210" s="2">
        <v>1</v>
      </c>
    </row>
    <row r="211" spans="3:12">
      <c r="C211" s="4">
        <v>187</v>
      </c>
      <c r="D211" s="24">
        <v>5</v>
      </c>
      <c r="E211" s="14" t="str">
        <v/>
      </c>
      <c r="F211" s="14" t="str">
        <v/>
      </c>
      <c r="G211" s="14" t="str">
        <v/>
      </c>
      <c r="H211" s="2" t="str">
        <v/>
      </c>
      <c r="I211" s="2">
        <v>1</v>
      </c>
      <c r="J211" s="2" t="str">
        <v/>
      </c>
      <c r="K211" s="2" t="str">
        <v/>
      </c>
      <c r="L211" s="2" t="str">
        <v/>
      </c>
    </row>
    <row r="212" spans="3:12">
      <c r="C212" s="4">
        <v>188</v>
      </c>
      <c r="D212" s="24">
        <v>1</v>
      </c>
      <c r="E212" s="14">
        <v>1</v>
      </c>
      <c r="F212" s="14" t="str">
        <v/>
      </c>
      <c r="G212" s="14" t="str">
        <v/>
      </c>
      <c r="H212" s="2" t="str">
        <v/>
      </c>
      <c r="I212" s="2" t="str">
        <v/>
      </c>
      <c r="J212" s="2" t="str">
        <v/>
      </c>
      <c r="K212" s="2" t="str">
        <v/>
      </c>
      <c r="L212" s="2" t="str">
        <v/>
      </c>
    </row>
    <row r="213" spans="3:12">
      <c r="C213" s="4">
        <v>189</v>
      </c>
      <c r="D213" s="24">
        <v>8</v>
      </c>
      <c r="E213" s="14" t="str">
        <v/>
      </c>
      <c r="F213" s="14" t="str">
        <v/>
      </c>
      <c r="G213" s="14" t="str">
        <v/>
      </c>
      <c r="H213" s="2" t="str">
        <v/>
      </c>
      <c r="I213" s="2" t="str">
        <v/>
      </c>
      <c r="J213" s="2" t="str">
        <v/>
      </c>
      <c r="K213" s="2" t="str">
        <v/>
      </c>
      <c r="L213" s="2">
        <v>1</v>
      </c>
    </row>
    <row r="214" spans="3:12">
      <c r="C214" s="4">
        <v>190</v>
      </c>
      <c r="D214" s="24">
        <v>5</v>
      </c>
      <c r="E214" s="14" t="str">
        <v/>
      </c>
      <c r="F214" s="14" t="str">
        <v/>
      </c>
      <c r="G214" s="14" t="str">
        <v/>
      </c>
      <c r="H214" s="2" t="str">
        <v/>
      </c>
      <c r="I214" s="2">
        <v>1</v>
      </c>
      <c r="J214" s="2" t="str">
        <v/>
      </c>
      <c r="K214" s="2" t="str">
        <v/>
      </c>
      <c r="L214" s="2" t="str">
        <v/>
      </c>
    </row>
    <row r="215" spans="3:12">
      <c r="C215" s="4">
        <v>191</v>
      </c>
      <c r="D215" s="24">
        <v>3</v>
      </c>
      <c r="E215" s="14" t="str">
        <v/>
      </c>
      <c r="F215" s="14" t="str">
        <v/>
      </c>
      <c r="G215" s="14">
        <v>1</v>
      </c>
      <c r="H215" s="2" t="str">
        <v/>
      </c>
      <c r="I215" s="2" t="str">
        <v/>
      </c>
      <c r="J215" s="2" t="str">
        <v/>
      </c>
      <c r="K215" s="2" t="str">
        <v/>
      </c>
      <c r="L215" s="2" t="str">
        <v/>
      </c>
    </row>
    <row r="216" spans="3:12">
      <c r="C216" s="4">
        <v>192</v>
      </c>
      <c r="D216" s="24">
        <v>8</v>
      </c>
      <c r="E216" s="14" t="str">
        <v/>
      </c>
      <c r="F216" s="14" t="str">
        <v/>
      </c>
      <c r="G216" s="14" t="str">
        <v/>
      </c>
      <c r="H216" s="2" t="str">
        <v/>
      </c>
      <c r="I216" s="2" t="str">
        <v/>
      </c>
      <c r="J216" s="2" t="str">
        <v/>
      </c>
      <c r="K216" s="2" t="str">
        <v/>
      </c>
      <c r="L216" s="2">
        <v>1</v>
      </c>
    </row>
    <row r="217" spans="3:12">
      <c r="C217" s="4">
        <v>193</v>
      </c>
      <c r="D217" s="24">
        <v>1</v>
      </c>
      <c r="E217" s="14">
        <v>1</v>
      </c>
      <c r="F217" s="14" t="str">
        <v/>
      </c>
      <c r="G217" s="14" t="str">
        <v/>
      </c>
      <c r="H217" s="2" t="str">
        <v/>
      </c>
      <c r="I217" s="2" t="str">
        <v/>
      </c>
      <c r="J217" s="2" t="str">
        <v/>
      </c>
      <c r="K217" s="2" t="str">
        <v/>
      </c>
      <c r="L217" s="2" t="str">
        <v/>
      </c>
    </row>
    <row r="218" spans="3:12">
      <c r="C218" s="4">
        <v>194</v>
      </c>
      <c r="D218" s="24">
        <v>1</v>
      </c>
      <c r="E218" s="14">
        <v>1</v>
      </c>
      <c r="F218" s="14" t="str">
        <v/>
      </c>
      <c r="G218" s="14" t="str">
        <v/>
      </c>
      <c r="H218" s="2" t="str">
        <v/>
      </c>
      <c r="I218" s="2" t="str">
        <v/>
      </c>
      <c r="J218" s="2" t="str">
        <v/>
      </c>
      <c r="K218" s="2" t="str">
        <v/>
      </c>
      <c r="L218" s="2" t="str">
        <v/>
      </c>
    </row>
    <row r="219" spans="3:12">
      <c r="C219" s="4">
        <v>195</v>
      </c>
      <c r="D219" s="24">
        <v>8</v>
      </c>
      <c r="E219" s="14" t="str">
        <v/>
      </c>
      <c r="F219" s="14" t="str">
        <v/>
      </c>
      <c r="G219" s="14" t="str">
        <v/>
      </c>
      <c r="H219" s="2" t="str">
        <v/>
      </c>
      <c r="I219" s="2" t="str">
        <v/>
      </c>
      <c r="J219" s="2" t="str">
        <v/>
      </c>
      <c r="K219" s="2" t="str">
        <v/>
      </c>
      <c r="L219" s="2">
        <v>1</v>
      </c>
    </row>
    <row r="220" spans="3:12">
      <c r="C220" s="4">
        <v>196</v>
      </c>
      <c r="D220" s="24">
        <v>5</v>
      </c>
      <c r="E220" s="14" t="str">
        <v/>
      </c>
      <c r="F220" s="14" t="str">
        <v/>
      </c>
      <c r="G220" s="14" t="str">
        <v/>
      </c>
      <c r="H220" s="2" t="str">
        <v/>
      </c>
      <c r="I220" s="2">
        <v>1</v>
      </c>
      <c r="J220" s="2" t="str">
        <v/>
      </c>
      <c r="K220" s="2" t="str">
        <v/>
      </c>
      <c r="L220" s="2" t="str">
        <v/>
      </c>
    </row>
    <row r="221" spans="3:12">
      <c r="C221" s="4">
        <v>197</v>
      </c>
      <c r="D221" s="24">
        <v>4</v>
      </c>
      <c r="E221" s="14" t="str">
        <v/>
      </c>
      <c r="F221" s="14" t="str">
        <v/>
      </c>
      <c r="G221" s="14" t="str">
        <v/>
      </c>
      <c r="H221" s="2">
        <v>1</v>
      </c>
      <c r="I221" s="2" t="str">
        <v/>
      </c>
      <c r="J221" s="2" t="str">
        <v/>
      </c>
      <c r="K221" s="2" t="str">
        <v/>
      </c>
      <c r="L221" s="2" t="str">
        <v/>
      </c>
    </row>
    <row r="222" spans="3:12">
      <c r="C222" s="4">
        <v>198</v>
      </c>
      <c r="D222" s="24">
        <v>8</v>
      </c>
      <c r="E222" s="14" t="str">
        <v/>
      </c>
      <c r="F222" s="14" t="str">
        <v/>
      </c>
      <c r="G222" s="14" t="str">
        <v/>
      </c>
      <c r="H222" s="2" t="str">
        <v/>
      </c>
      <c r="I222" s="2" t="str">
        <v/>
      </c>
      <c r="J222" s="2" t="str">
        <v/>
      </c>
      <c r="K222" s="2" t="str">
        <v/>
      </c>
      <c r="L222" s="2">
        <v>1</v>
      </c>
    </row>
    <row r="223" spans="3:12">
      <c r="C223" s="4">
        <v>199</v>
      </c>
      <c r="D223" s="24">
        <v>5</v>
      </c>
      <c r="E223" s="14" t="str">
        <v/>
      </c>
      <c r="F223" s="14" t="str">
        <v/>
      </c>
      <c r="G223" s="14" t="str">
        <v/>
      </c>
      <c r="H223" s="2" t="str">
        <v/>
      </c>
      <c r="I223" s="2">
        <v>1</v>
      </c>
      <c r="J223" s="2" t="str">
        <v/>
      </c>
      <c r="K223" s="2" t="str">
        <v/>
      </c>
      <c r="L223" s="2" t="str">
        <v/>
      </c>
    </row>
    <row r="224" spans="3:12">
      <c r="C224" s="4">
        <v>200</v>
      </c>
      <c r="D224" s="24">
        <v>1</v>
      </c>
      <c r="E224" s="14">
        <v>1</v>
      </c>
      <c r="F224" s="14" t="str">
        <v/>
      </c>
      <c r="G224" s="14" t="str">
        <v/>
      </c>
      <c r="H224" s="2" t="str">
        <v/>
      </c>
      <c r="I224" s="2" t="str">
        <v/>
      </c>
      <c r="J224" s="2" t="str">
        <v/>
      </c>
      <c r="K224" s="2" t="str">
        <v/>
      </c>
      <c r="L224" s="2" t="str">
        <v/>
      </c>
    </row>
    <row r="225" spans="3:12">
      <c r="C225" s="4">
        <v>201</v>
      </c>
      <c r="D225" s="24">
        <v>5</v>
      </c>
      <c r="E225" s="14" t="str">
        <v/>
      </c>
      <c r="F225" s="14" t="str">
        <v/>
      </c>
      <c r="G225" s="14" t="str">
        <v/>
      </c>
      <c r="H225" s="2" t="str">
        <v/>
      </c>
      <c r="I225" s="2">
        <v>1</v>
      </c>
      <c r="J225" s="2" t="str">
        <v/>
      </c>
      <c r="K225" s="2" t="str">
        <v/>
      </c>
      <c r="L225" s="2" t="str">
        <v/>
      </c>
    </row>
    <row r="226" spans="3:12">
      <c r="C226" s="4">
        <v>202</v>
      </c>
      <c r="D226" s="24">
        <v>4</v>
      </c>
      <c r="E226" s="14" t="str">
        <v/>
      </c>
      <c r="F226" s="14" t="str">
        <v/>
      </c>
      <c r="G226" s="14" t="str">
        <v/>
      </c>
      <c r="H226" s="2">
        <v>1</v>
      </c>
      <c r="I226" s="2" t="str">
        <v/>
      </c>
      <c r="J226" s="2" t="str">
        <v/>
      </c>
      <c r="K226" s="2" t="str">
        <v/>
      </c>
      <c r="L226" s="2" t="str">
        <v/>
      </c>
    </row>
    <row r="227" spans="3:12">
      <c r="C227" s="4">
        <v>203</v>
      </c>
      <c r="D227" s="24">
        <v>5</v>
      </c>
      <c r="E227" s="14" t="str">
        <v/>
      </c>
      <c r="F227" s="14" t="str">
        <v/>
      </c>
      <c r="G227" s="14" t="str">
        <v/>
      </c>
      <c r="H227" s="2" t="str">
        <v/>
      </c>
      <c r="I227" s="2">
        <v>1</v>
      </c>
      <c r="J227" s="2" t="str">
        <v/>
      </c>
      <c r="K227" s="2" t="str">
        <v/>
      </c>
      <c r="L227" s="2" t="str">
        <v/>
      </c>
    </row>
    <row r="228" spans="3:12">
      <c r="C228" s="4">
        <v>204</v>
      </c>
      <c r="D228" s="24">
        <v>2</v>
      </c>
      <c r="E228" s="14" t="str">
        <v/>
      </c>
      <c r="F228" s="14">
        <v>1</v>
      </c>
      <c r="G228" s="14" t="str">
        <v/>
      </c>
      <c r="H228" s="2" t="str">
        <v/>
      </c>
      <c r="I228" s="2" t="str">
        <v/>
      </c>
      <c r="J228" s="2" t="str">
        <v/>
      </c>
      <c r="K228" s="2" t="str">
        <v/>
      </c>
      <c r="L228" s="2" t="str">
        <v/>
      </c>
    </row>
    <row r="229" spans="3:12">
      <c r="C229" s="4">
        <v>205</v>
      </c>
      <c r="D229" s="24">
        <v>5</v>
      </c>
      <c r="E229" s="14" t="str">
        <v/>
      </c>
      <c r="F229" s="14" t="str">
        <v/>
      </c>
      <c r="G229" s="14" t="str">
        <v/>
      </c>
      <c r="H229" s="2" t="str">
        <v/>
      </c>
      <c r="I229" s="2">
        <v>1</v>
      </c>
      <c r="J229" s="2" t="str">
        <v/>
      </c>
      <c r="K229" s="2" t="str">
        <v/>
      </c>
      <c r="L229" s="2" t="str">
        <v/>
      </c>
    </row>
    <row r="230" spans="3:12">
      <c r="C230" s="4">
        <v>206</v>
      </c>
      <c r="D230" s="24">
        <v>1</v>
      </c>
      <c r="E230" s="14">
        <v>1</v>
      </c>
      <c r="F230" s="14" t="str">
        <v/>
      </c>
      <c r="G230" s="14" t="str">
        <v/>
      </c>
      <c r="H230" s="2" t="str">
        <v/>
      </c>
      <c r="I230" s="2" t="str">
        <v/>
      </c>
      <c r="J230" s="2" t="str">
        <v/>
      </c>
      <c r="K230" s="2" t="str">
        <v/>
      </c>
      <c r="L230" s="2" t="str">
        <v/>
      </c>
    </row>
    <row r="231" spans="3:12">
      <c r="C231" s="4">
        <v>207</v>
      </c>
      <c r="D231" s="24">
        <v>8</v>
      </c>
      <c r="E231" s="14" t="str">
        <v/>
      </c>
      <c r="F231" s="14" t="str">
        <v/>
      </c>
      <c r="G231" s="14" t="str">
        <v/>
      </c>
      <c r="H231" s="2" t="str">
        <v/>
      </c>
      <c r="I231" s="2" t="str">
        <v/>
      </c>
      <c r="J231" s="2" t="str">
        <v/>
      </c>
      <c r="K231" s="2" t="str">
        <v/>
      </c>
      <c r="L231" s="2">
        <v>1</v>
      </c>
    </row>
    <row r="232" spans="3:12">
      <c r="C232" s="4">
        <v>208</v>
      </c>
      <c r="D232" s="24">
        <v>5</v>
      </c>
      <c r="E232" s="14" t="str">
        <v/>
      </c>
      <c r="F232" s="14" t="str">
        <v/>
      </c>
      <c r="G232" s="14" t="str">
        <v/>
      </c>
      <c r="H232" s="2" t="str">
        <v/>
      </c>
      <c r="I232" s="2">
        <v>1</v>
      </c>
      <c r="J232" s="2" t="str">
        <v/>
      </c>
      <c r="K232" s="2" t="str">
        <v/>
      </c>
      <c r="L232" s="2" t="str">
        <v/>
      </c>
    </row>
    <row r="233" spans="3:12">
      <c r="C233" s="4">
        <v>209</v>
      </c>
      <c r="D233" s="24">
        <v>8</v>
      </c>
      <c r="E233" s="14" t="str">
        <v/>
      </c>
      <c r="F233" s="14" t="str">
        <v/>
      </c>
      <c r="G233" s="14" t="str">
        <v/>
      </c>
      <c r="H233" s="2" t="str">
        <v/>
      </c>
      <c r="I233" s="2" t="str">
        <v/>
      </c>
      <c r="J233" s="2" t="str">
        <v/>
      </c>
      <c r="K233" s="2" t="str">
        <v/>
      </c>
      <c r="L233" s="2">
        <v>1</v>
      </c>
    </row>
    <row r="234" spans="3:12">
      <c r="C234" s="4">
        <v>210</v>
      </c>
      <c r="D234" s="24">
        <v>5</v>
      </c>
      <c r="E234" s="14" t="str">
        <v/>
      </c>
      <c r="F234" s="14" t="str">
        <v/>
      </c>
      <c r="G234" s="14" t="str">
        <v/>
      </c>
      <c r="H234" s="2" t="str">
        <v/>
      </c>
      <c r="I234" s="2">
        <v>1</v>
      </c>
      <c r="J234" s="2" t="str">
        <v/>
      </c>
      <c r="K234" s="2" t="str">
        <v/>
      </c>
      <c r="L234" s="2" t="str">
        <v/>
      </c>
    </row>
    <row r="235" spans="3:12">
      <c r="C235" s="4">
        <v>211</v>
      </c>
      <c r="D235" s="24">
        <v>5</v>
      </c>
      <c r="E235" s="14" t="str">
        <v/>
      </c>
      <c r="F235" s="14" t="str">
        <v/>
      </c>
      <c r="G235" s="14" t="str">
        <v/>
      </c>
      <c r="H235" s="2" t="str">
        <v/>
      </c>
      <c r="I235" s="2">
        <v>1</v>
      </c>
      <c r="J235" s="2" t="str">
        <v/>
      </c>
      <c r="K235" s="2" t="str">
        <v/>
      </c>
      <c r="L235" s="2" t="str">
        <v/>
      </c>
    </row>
    <row r="236" spans="3:12">
      <c r="C236" s="4">
        <v>212</v>
      </c>
      <c r="D236" s="24">
        <v>1</v>
      </c>
      <c r="E236" s="14">
        <v>1</v>
      </c>
      <c r="F236" s="14" t="str">
        <v/>
      </c>
      <c r="G236" s="14" t="str">
        <v/>
      </c>
      <c r="H236" s="2" t="str">
        <v/>
      </c>
      <c r="I236" s="2" t="str">
        <v/>
      </c>
      <c r="J236" s="2" t="str">
        <v/>
      </c>
      <c r="K236" s="2" t="str">
        <v/>
      </c>
      <c r="L236" s="2" t="str">
        <v/>
      </c>
    </row>
    <row r="237" spans="3:12">
      <c r="C237" s="4">
        <v>213</v>
      </c>
      <c r="D237" s="24">
        <v>8</v>
      </c>
      <c r="E237" s="14" t="str">
        <v/>
      </c>
      <c r="F237" s="14" t="str">
        <v/>
      </c>
      <c r="G237" s="14" t="str">
        <v/>
      </c>
      <c r="H237" s="2" t="str">
        <v/>
      </c>
      <c r="I237" s="2" t="str">
        <v/>
      </c>
      <c r="J237" s="2" t="str">
        <v/>
      </c>
      <c r="K237" s="2" t="str">
        <v/>
      </c>
      <c r="L237" s="2">
        <v>1</v>
      </c>
    </row>
    <row r="238" spans="3:12">
      <c r="C238" s="4">
        <v>214</v>
      </c>
      <c r="D238" s="24">
        <v>5</v>
      </c>
      <c r="E238" s="14" t="str">
        <v/>
      </c>
      <c r="F238" s="14" t="str">
        <v/>
      </c>
      <c r="G238" s="14" t="str">
        <v/>
      </c>
      <c r="H238" s="2" t="str">
        <v/>
      </c>
      <c r="I238" s="2">
        <v>1</v>
      </c>
      <c r="J238" s="2" t="str">
        <v/>
      </c>
      <c r="K238" s="2" t="str">
        <v/>
      </c>
      <c r="L238" s="2" t="str">
        <v/>
      </c>
    </row>
    <row r="239" spans="3:12">
      <c r="C239" s="4">
        <v>215</v>
      </c>
      <c r="D239" s="24">
        <v>1</v>
      </c>
      <c r="E239" s="14">
        <v>1</v>
      </c>
      <c r="F239" s="14" t="str">
        <v/>
      </c>
      <c r="G239" s="14" t="str">
        <v/>
      </c>
      <c r="H239" s="2" t="str">
        <v/>
      </c>
      <c r="I239" s="2" t="str">
        <v/>
      </c>
      <c r="J239" s="2" t="str">
        <v/>
      </c>
      <c r="K239" s="2" t="str">
        <v/>
      </c>
      <c r="L239" s="2" t="str">
        <v/>
      </c>
    </row>
    <row r="240" spans="3:12">
      <c r="C240" s="4">
        <v>216</v>
      </c>
      <c r="D240" s="24">
        <v>5</v>
      </c>
      <c r="E240" s="14" t="str">
        <v/>
      </c>
      <c r="F240" s="14" t="str">
        <v/>
      </c>
      <c r="G240" s="14" t="str">
        <v/>
      </c>
      <c r="H240" s="2" t="str">
        <v/>
      </c>
      <c r="I240" s="2">
        <v>1</v>
      </c>
      <c r="J240" s="2" t="str">
        <v/>
      </c>
      <c r="K240" s="2" t="str">
        <v/>
      </c>
      <c r="L240" s="2" t="str">
        <v/>
      </c>
    </row>
    <row r="241" spans="3:12">
      <c r="C241" s="4">
        <v>217</v>
      </c>
      <c r="D241" s="24">
        <v>1</v>
      </c>
      <c r="E241" s="14">
        <v>1</v>
      </c>
      <c r="F241" s="14" t="str">
        <v/>
      </c>
      <c r="G241" s="14" t="str">
        <v/>
      </c>
      <c r="H241" s="2" t="str">
        <v/>
      </c>
      <c r="I241" s="2" t="str">
        <v/>
      </c>
      <c r="J241" s="2" t="str">
        <v/>
      </c>
      <c r="K241" s="2" t="str">
        <v/>
      </c>
      <c r="L241" s="2" t="str">
        <v/>
      </c>
    </row>
    <row r="242" spans="3:12">
      <c r="C242" s="4">
        <v>218</v>
      </c>
      <c r="D242" s="24">
        <v>1</v>
      </c>
      <c r="E242" s="14">
        <v>1</v>
      </c>
      <c r="F242" s="14" t="str">
        <v/>
      </c>
      <c r="G242" s="14" t="str">
        <v/>
      </c>
      <c r="H242" s="2" t="str">
        <v/>
      </c>
      <c r="I242" s="2" t="str">
        <v/>
      </c>
      <c r="J242" s="2" t="str">
        <v/>
      </c>
      <c r="K242" s="2" t="str">
        <v/>
      </c>
      <c r="L242" s="2" t="str">
        <v/>
      </c>
    </row>
    <row r="243" spans="3:12">
      <c r="C243" s="4">
        <v>219</v>
      </c>
      <c r="D243" s="24">
        <v>1</v>
      </c>
      <c r="E243" s="14">
        <v>1</v>
      </c>
      <c r="F243" s="14" t="str">
        <v/>
      </c>
      <c r="G243" s="14" t="str">
        <v/>
      </c>
      <c r="H243" s="2" t="str">
        <v/>
      </c>
      <c r="I243" s="2" t="str">
        <v/>
      </c>
      <c r="J243" s="2" t="str">
        <v/>
      </c>
      <c r="K243" s="2" t="str">
        <v/>
      </c>
      <c r="L243" s="2" t="str">
        <v/>
      </c>
    </row>
    <row r="244" spans="3:12">
      <c r="C244" s="4">
        <v>220</v>
      </c>
      <c r="D244" s="24">
        <v>8</v>
      </c>
      <c r="E244" s="14" t="str">
        <v/>
      </c>
      <c r="F244" s="14" t="str">
        <v/>
      </c>
      <c r="G244" s="14" t="str">
        <v/>
      </c>
      <c r="H244" s="2" t="str">
        <v/>
      </c>
      <c r="I244" s="2" t="str">
        <v/>
      </c>
      <c r="J244" s="2" t="str">
        <v/>
      </c>
      <c r="K244" s="2" t="str">
        <v/>
      </c>
      <c r="L244" s="2">
        <v>1</v>
      </c>
    </row>
    <row r="245" spans="3:12">
      <c r="C245" s="4">
        <v>221</v>
      </c>
      <c r="D245" s="24">
        <v>8</v>
      </c>
      <c r="E245" s="14" t="str">
        <v/>
      </c>
      <c r="F245" s="14" t="str">
        <v/>
      </c>
      <c r="G245" s="14" t="str">
        <v/>
      </c>
      <c r="H245" s="2" t="str">
        <v/>
      </c>
      <c r="I245" s="2" t="str">
        <v/>
      </c>
      <c r="J245" s="2" t="str">
        <v/>
      </c>
      <c r="K245" s="2" t="str">
        <v/>
      </c>
      <c r="L245" s="2">
        <v>1</v>
      </c>
    </row>
    <row r="246" spans="3:12">
      <c r="C246" s="4">
        <v>222</v>
      </c>
      <c r="D246" s="24">
        <v>1</v>
      </c>
      <c r="E246" s="14">
        <v>1</v>
      </c>
      <c r="F246" s="14" t="str">
        <v/>
      </c>
      <c r="G246" s="14" t="str">
        <v/>
      </c>
      <c r="H246" s="2" t="str">
        <v/>
      </c>
      <c r="I246" s="2" t="str">
        <v/>
      </c>
      <c r="J246" s="2" t="str">
        <v/>
      </c>
      <c r="K246" s="2" t="str">
        <v/>
      </c>
      <c r="L246" s="2" t="str">
        <v/>
      </c>
    </row>
    <row r="247" spans="3:12">
      <c r="C247" s="4">
        <v>223</v>
      </c>
      <c r="D247" s="24">
        <v>5</v>
      </c>
      <c r="E247" s="14" t="str">
        <v/>
      </c>
      <c r="F247" s="14" t="str">
        <v/>
      </c>
      <c r="G247" s="14" t="str">
        <v/>
      </c>
      <c r="H247" s="2" t="str">
        <v/>
      </c>
      <c r="I247" s="2">
        <v>1</v>
      </c>
      <c r="J247" s="2" t="str">
        <v/>
      </c>
      <c r="K247" s="2" t="str">
        <v/>
      </c>
      <c r="L247" s="2" t="str">
        <v/>
      </c>
    </row>
    <row r="248" spans="3:12">
      <c r="C248" s="4">
        <v>224</v>
      </c>
      <c r="D248" s="24">
        <v>8</v>
      </c>
      <c r="E248" s="14" t="str">
        <v/>
      </c>
      <c r="F248" s="14" t="str">
        <v/>
      </c>
      <c r="G248" s="14" t="str">
        <v/>
      </c>
      <c r="H248" s="2" t="str">
        <v/>
      </c>
      <c r="I248" s="2" t="str">
        <v/>
      </c>
      <c r="J248" s="2" t="str">
        <v/>
      </c>
      <c r="K248" s="2" t="str">
        <v/>
      </c>
      <c r="L248" s="2">
        <v>1</v>
      </c>
    </row>
    <row r="249" spans="3:12">
      <c r="C249" s="4">
        <v>225</v>
      </c>
      <c r="D249" s="24">
        <v>5</v>
      </c>
      <c r="E249" s="14" t="str">
        <v/>
      </c>
      <c r="F249" s="14" t="str">
        <v/>
      </c>
      <c r="G249" s="14" t="str">
        <v/>
      </c>
      <c r="H249" s="2" t="str">
        <v/>
      </c>
      <c r="I249" s="2">
        <v>1</v>
      </c>
      <c r="J249" s="2" t="str">
        <v/>
      </c>
      <c r="K249" s="2" t="str">
        <v/>
      </c>
      <c r="L249" s="2" t="str">
        <v/>
      </c>
    </row>
    <row r="250" spans="3:12">
      <c r="C250" s="4">
        <v>226</v>
      </c>
      <c r="D250" s="24">
        <v>7</v>
      </c>
      <c r="E250" s="14" t="str">
        <v/>
      </c>
      <c r="F250" s="14" t="str">
        <v/>
      </c>
      <c r="G250" s="14" t="str">
        <v/>
      </c>
      <c r="H250" s="2" t="str">
        <v/>
      </c>
      <c r="I250" s="2" t="str">
        <v/>
      </c>
      <c r="J250" s="2" t="str">
        <v/>
      </c>
      <c r="K250" s="2">
        <v>1</v>
      </c>
      <c r="L250" s="2" t="str">
        <v/>
      </c>
    </row>
    <row r="251" spans="3:12">
      <c r="C251" s="4">
        <v>227</v>
      </c>
      <c r="D251" s="24">
        <v>1</v>
      </c>
      <c r="E251" s="14">
        <v>1</v>
      </c>
      <c r="F251" s="14" t="str">
        <v/>
      </c>
      <c r="G251" s="14" t="str">
        <v/>
      </c>
      <c r="H251" s="2" t="str">
        <v/>
      </c>
      <c r="I251" s="2" t="str">
        <v/>
      </c>
      <c r="J251" s="2" t="str">
        <v/>
      </c>
      <c r="K251" s="2" t="str">
        <v/>
      </c>
      <c r="L251" s="2" t="str">
        <v/>
      </c>
    </row>
    <row r="252" spans="3:12">
      <c r="C252" s="4">
        <v>228</v>
      </c>
      <c r="D252" s="24">
        <v>4</v>
      </c>
      <c r="E252" s="14" t="str">
        <v/>
      </c>
      <c r="F252" s="14" t="str">
        <v/>
      </c>
      <c r="G252" s="14" t="str">
        <v/>
      </c>
      <c r="H252" s="2">
        <v>1</v>
      </c>
      <c r="I252" s="2" t="str">
        <v/>
      </c>
      <c r="J252" s="2" t="str">
        <v/>
      </c>
      <c r="K252" s="2" t="str">
        <v/>
      </c>
      <c r="L252" s="2" t="str">
        <v/>
      </c>
    </row>
    <row r="253" spans="3:12">
      <c r="C253" s="4">
        <v>229</v>
      </c>
      <c r="D253" s="24">
        <v>8</v>
      </c>
      <c r="E253" s="14" t="str">
        <v/>
      </c>
      <c r="F253" s="14" t="str">
        <v/>
      </c>
      <c r="G253" s="14" t="str">
        <v/>
      </c>
      <c r="H253" s="2" t="str">
        <v/>
      </c>
      <c r="I253" s="2" t="str">
        <v/>
      </c>
      <c r="J253" s="2" t="str">
        <v/>
      </c>
      <c r="K253" s="2" t="str">
        <v/>
      </c>
      <c r="L253" s="2">
        <v>1</v>
      </c>
    </row>
    <row r="254" spans="3:12">
      <c r="C254" s="4">
        <v>230</v>
      </c>
      <c r="D254" s="24">
        <v>8</v>
      </c>
      <c r="E254" s="14" t="str">
        <v/>
      </c>
      <c r="F254" s="14" t="str">
        <v/>
      </c>
      <c r="G254" s="14" t="str">
        <v/>
      </c>
      <c r="H254" s="2" t="str">
        <v/>
      </c>
      <c r="I254" s="2" t="str">
        <v/>
      </c>
      <c r="J254" s="2" t="str">
        <v/>
      </c>
      <c r="K254" s="2" t="str">
        <v/>
      </c>
      <c r="L254" s="2">
        <v>1</v>
      </c>
    </row>
    <row r="255" spans="3:12" s="12" customFormat="1">
      <c r="C255" s="4">
        <v>231</v>
      </c>
      <c r="D255" s="24">
        <v>5</v>
      </c>
      <c r="E255" s="14" t="str">
        <v/>
      </c>
      <c r="F255" s="14" t="str">
        <v/>
      </c>
      <c r="G255" s="14" t="str">
        <v/>
      </c>
      <c r="H255" s="14" t="str">
        <v/>
      </c>
      <c r="I255" s="14">
        <v>1</v>
      </c>
      <c r="J255" s="14" t="str">
        <v/>
      </c>
      <c r="K255" s="14" t="str">
        <v/>
      </c>
      <c r="L255" s="14" t="str">
        <v/>
      </c>
    </row>
    <row r="256" spans="3:12">
      <c r="C256" s="4">
        <v>232</v>
      </c>
      <c r="D256" s="8">
        <v>1</v>
      </c>
      <c r="E256" s="8">
        <v>1</v>
      </c>
      <c r="F256" s="8" t="str">
        <v/>
      </c>
      <c r="G256" s="8" t="str">
        <v/>
      </c>
      <c r="H256" s="8" t="str">
        <v/>
      </c>
      <c r="I256" s="8" t="str">
        <v/>
      </c>
      <c r="J256" s="8" t="str">
        <v/>
      </c>
      <c r="K256" s="8" t="str">
        <v/>
      </c>
      <c r="L256" s="8" t="str">
        <v/>
      </c>
    </row>
    <row r="257" spans="3:12">
      <c r="C257" s="4">
        <v>233</v>
      </c>
      <c r="D257" s="8">
        <v>1</v>
      </c>
      <c r="E257" s="8">
        <v>1</v>
      </c>
      <c r="F257" s="8" t="str">
        <v/>
      </c>
      <c r="G257" s="8" t="str">
        <v/>
      </c>
      <c r="H257" s="8" t="str">
        <v/>
      </c>
      <c r="I257" s="8" t="str">
        <v/>
      </c>
      <c r="J257" s="8" t="str">
        <v/>
      </c>
      <c r="K257" s="8" t="str">
        <v/>
      </c>
      <c r="L257" s="8" t="str">
        <v/>
      </c>
    </row>
    <row r="258" spans="3:12">
      <c r="C258" s="4">
        <v>234</v>
      </c>
      <c r="D258" s="8">
        <v>8</v>
      </c>
      <c r="E258" s="8" t="str">
        <v/>
      </c>
      <c r="F258" s="8" t="str">
        <v/>
      </c>
      <c r="G258" s="8" t="str">
        <v/>
      </c>
      <c r="H258" s="8" t="str">
        <v/>
      </c>
      <c r="I258" s="8" t="str">
        <v/>
      </c>
      <c r="J258" s="8" t="str">
        <v/>
      </c>
      <c r="K258" s="8" t="str">
        <v/>
      </c>
      <c r="L258" s="8">
        <v>1</v>
      </c>
    </row>
    <row r="259" spans="3:12">
      <c r="C259" s="4">
        <v>235</v>
      </c>
      <c r="D259" s="24">
        <v>4</v>
      </c>
      <c r="E259" s="24" t="str">
        <v/>
      </c>
      <c r="F259" s="24" t="str">
        <v/>
      </c>
      <c r="G259" s="8" t="str">
        <v/>
      </c>
      <c r="H259" s="8">
        <v>1</v>
      </c>
      <c r="I259" s="8" t="str">
        <v/>
      </c>
      <c r="J259" s="8" t="str">
        <v/>
      </c>
      <c r="K259" s="8" t="str">
        <v/>
      </c>
      <c r="L259" s="8" t="str">
        <v/>
      </c>
    </row>
    <row r="260" spans="3:12">
      <c r="C260" s="4">
        <v>236</v>
      </c>
      <c r="D260" s="24">
        <v>8</v>
      </c>
      <c r="E260" s="24" t="str">
        <v/>
      </c>
      <c r="F260" s="24" t="str">
        <v/>
      </c>
      <c r="G260" s="8" t="str">
        <v/>
      </c>
      <c r="H260" s="8" t="str">
        <v/>
      </c>
      <c r="I260" s="8" t="str">
        <v/>
      </c>
      <c r="J260" s="8" t="str">
        <v/>
      </c>
      <c r="K260" s="8" t="str">
        <v/>
      </c>
      <c r="L260" s="8">
        <v>1</v>
      </c>
    </row>
    <row r="261" spans="3:12">
      <c r="C261" s="4">
        <v>237</v>
      </c>
      <c r="D261" s="24">
        <v>1</v>
      </c>
      <c r="E261" s="24">
        <v>1</v>
      </c>
      <c r="F261" s="24" t="str">
        <v/>
      </c>
      <c r="G261" s="8" t="str">
        <v/>
      </c>
      <c r="H261" s="8" t="str">
        <v/>
      </c>
      <c r="I261" s="8" t="str">
        <v/>
      </c>
      <c r="J261" s="8" t="str">
        <v/>
      </c>
      <c r="K261" s="8" t="str">
        <v/>
      </c>
      <c r="L261" s="8" t="str">
        <v/>
      </c>
    </row>
    <row r="262" spans="3:12">
      <c r="C262" s="4">
        <v>238</v>
      </c>
      <c r="D262" s="24">
        <v>1</v>
      </c>
      <c r="E262" s="24">
        <v>1</v>
      </c>
      <c r="F262" s="24" t="str">
        <v/>
      </c>
      <c r="G262" s="8" t="str">
        <v/>
      </c>
      <c r="H262" s="8" t="str">
        <v/>
      </c>
      <c r="I262" s="8" t="str">
        <v/>
      </c>
      <c r="J262" s="8" t="str">
        <v/>
      </c>
      <c r="K262" s="8" t="str">
        <v/>
      </c>
      <c r="L262" s="8" t="str">
        <v/>
      </c>
    </row>
    <row r="263" spans="3:12">
      <c r="C263" s="4">
        <v>239</v>
      </c>
      <c r="D263" s="24">
        <v>8</v>
      </c>
      <c r="E263" s="24" t="str">
        <v/>
      </c>
      <c r="F263" s="24" t="str">
        <v/>
      </c>
      <c r="G263" s="8" t="str">
        <v/>
      </c>
      <c r="H263" s="8" t="str">
        <v/>
      </c>
      <c r="I263" s="8" t="str">
        <v/>
      </c>
      <c r="J263" s="8" t="str">
        <v/>
      </c>
      <c r="K263" s="8" t="str">
        <v/>
      </c>
      <c r="L263" s="8">
        <v>1</v>
      </c>
    </row>
    <row r="264" spans="3:12">
      <c r="C264" s="4">
        <v>240</v>
      </c>
      <c r="D264" s="24">
        <v>8</v>
      </c>
      <c r="E264" s="24" t="str">
        <v/>
      </c>
      <c r="F264" s="24" t="str">
        <v/>
      </c>
      <c r="G264" s="8" t="str">
        <v/>
      </c>
      <c r="H264" s="8" t="str">
        <v/>
      </c>
      <c r="I264" s="8" t="str">
        <v/>
      </c>
      <c r="J264" s="8" t="str">
        <v/>
      </c>
      <c r="K264" s="8" t="str">
        <v/>
      </c>
      <c r="L264" s="8">
        <v>1</v>
      </c>
    </row>
    <row r="265" spans="3:12">
      <c r="C265" s="4">
        <v>241</v>
      </c>
      <c r="D265" s="24">
        <v>4</v>
      </c>
      <c r="E265" s="24" t="str">
        <v/>
      </c>
      <c r="F265" s="24" t="str">
        <v/>
      </c>
      <c r="G265" s="8" t="str">
        <v/>
      </c>
      <c r="H265" s="8">
        <v>1</v>
      </c>
      <c r="I265" s="8" t="str">
        <v/>
      </c>
      <c r="J265" s="8" t="str">
        <v/>
      </c>
      <c r="K265" s="8" t="str">
        <v/>
      </c>
      <c r="L265" s="8" t="str">
        <v/>
      </c>
    </row>
    <row r="266" spans="3:12">
      <c r="C266" s="4">
        <v>242</v>
      </c>
      <c r="D266" s="24">
        <v>1</v>
      </c>
      <c r="E266" s="24">
        <v>1</v>
      </c>
      <c r="F266" s="24" t="str">
        <v/>
      </c>
      <c r="G266" s="8" t="str">
        <v/>
      </c>
      <c r="H266" s="8" t="str">
        <v/>
      </c>
      <c r="I266" s="8" t="str">
        <v/>
      </c>
      <c r="J266" s="8" t="str">
        <v/>
      </c>
      <c r="K266" s="8" t="str">
        <v/>
      </c>
      <c r="L266" s="8" t="str">
        <v/>
      </c>
    </row>
    <row r="267" spans="3:12">
      <c r="C267" s="4">
        <v>243</v>
      </c>
      <c r="D267" s="24">
        <v>4</v>
      </c>
      <c r="E267" s="24" t="str">
        <v/>
      </c>
      <c r="F267" s="24" t="str">
        <v/>
      </c>
      <c r="G267" s="8" t="str">
        <v/>
      </c>
      <c r="H267" s="8">
        <v>1</v>
      </c>
      <c r="I267" s="8" t="str">
        <v/>
      </c>
      <c r="J267" s="8" t="str">
        <v/>
      </c>
      <c r="K267" s="8" t="str">
        <v/>
      </c>
      <c r="L267" s="8" t="str">
        <v/>
      </c>
    </row>
    <row r="268" spans="3:12">
      <c r="C268" s="4">
        <v>244</v>
      </c>
      <c r="D268" s="24">
        <v>5</v>
      </c>
      <c r="E268" s="24" t="str">
        <v/>
      </c>
      <c r="F268" s="24" t="str">
        <v/>
      </c>
      <c r="G268" s="8" t="str">
        <v/>
      </c>
      <c r="H268" s="8" t="str">
        <v/>
      </c>
      <c r="I268" s="8">
        <v>1</v>
      </c>
      <c r="J268" s="8" t="str">
        <v/>
      </c>
      <c r="K268" s="8" t="str">
        <v/>
      </c>
      <c r="L268" s="8" t="str">
        <v/>
      </c>
    </row>
    <row r="269" spans="3:12">
      <c r="C269" s="4">
        <v>245</v>
      </c>
      <c r="D269" s="24">
        <v>1</v>
      </c>
      <c r="E269" s="24">
        <v>1</v>
      </c>
      <c r="F269" s="24" t="str">
        <v/>
      </c>
      <c r="G269" s="8" t="str">
        <v/>
      </c>
      <c r="H269" s="8" t="str">
        <v/>
      </c>
      <c r="I269" s="8" t="str">
        <v/>
      </c>
      <c r="J269" s="8" t="str">
        <v/>
      </c>
      <c r="K269" s="8" t="str">
        <v/>
      </c>
      <c r="L269" s="8" t="str">
        <v/>
      </c>
    </row>
    <row r="270" spans="3:12">
      <c r="C270" s="4">
        <v>246</v>
      </c>
      <c r="D270" s="24">
        <v>5</v>
      </c>
      <c r="E270" s="24" t="str">
        <v/>
      </c>
      <c r="F270" s="24" t="str">
        <v/>
      </c>
      <c r="G270" s="8" t="str">
        <v/>
      </c>
      <c r="H270" s="8" t="str">
        <v/>
      </c>
      <c r="I270" s="8">
        <v>1</v>
      </c>
      <c r="J270" s="8" t="str">
        <v/>
      </c>
      <c r="K270" s="8" t="str">
        <v/>
      </c>
      <c r="L270" s="8" t="str">
        <v/>
      </c>
    </row>
    <row r="271" spans="3:12">
      <c r="C271" s="4">
        <v>247</v>
      </c>
      <c r="D271" s="24">
        <v>5</v>
      </c>
      <c r="E271" s="24" t="str">
        <v/>
      </c>
      <c r="F271" s="24" t="str">
        <v/>
      </c>
      <c r="G271" s="8" t="str">
        <v/>
      </c>
      <c r="H271" s="8" t="str">
        <v/>
      </c>
      <c r="I271" s="8">
        <v>1</v>
      </c>
      <c r="J271" s="8" t="str">
        <v/>
      </c>
      <c r="K271" s="8" t="str">
        <v/>
      </c>
      <c r="L271" s="8" t="str">
        <v/>
      </c>
    </row>
    <row r="272" spans="3:12">
      <c r="C272" s="4">
        <v>248</v>
      </c>
      <c r="D272" s="24">
        <v>4</v>
      </c>
      <c r="E272" s="24" t="str">
        <v/>
      </c>
      <c r="F272" s="24" t="str">
        <v/>
      </c>
      <c r="G272" s="8" t="str">
        <v/>
      </c>
      <c r="H272" s="8">
        <v>1</v>
      </c>
      <c r="I272" s="8" t="str">
        <v/>
      </c>
      <c r="J272" s="8" t="str">
        <v/>
      </c>
      <c r="K272" s="8" t="str">
        <v/>
      </c>
      <c r="L272" s="8" t="str">
        <v/>
      </c>
    </row>
    <row r="273" spans="3:12">
      <c r="C273" s="4">
        <v>249</v>
      </c>
      <c r="D273" s="24">
        <v>5</v>
      </c>
      <c r="E273" s="24" t="str">
        <v/>
      </c>
      <c r="F273" s="24" t="str">
        <v/>
      </c>
      <c r="G273" s="8" t="str">
        <v/>
      </c>
      <c r="H273" s="8" t="str">
        <v/>
      </c>
      <c r="I273" s="8">
        <v>1</v>
      </c>
      <c r="J273" s="8" t="str">
        <v/>
      </c>
      <c r="K273" s="8" t="str">
        <v/>
      </c>
      <c r="L273" s="8" t="str">
        <v/>
      </c>
    </row>
    <row r="274" spans="3:12">
      <c r="C274" s="4">
        <v>250</v>
      </c>
      <c r="D274" s="24">
        <v>5</v>
      </c>
      <c r="E274" s="24" t="str">
        <v/>
      </c>
      <c r="F274" s="24" t="str">
        <v/>
      </c>
      <c r="G274" s="8" t="str">
        <v/>
      </c>
      <c r="H274" s="8" t="str">
        <v/>
      </c>
      <c r="I274" s="8">
        <v>1</v>
      </c>
      <c r="J274" s="8" t="str">
        <v/>
      </c>
      <c r="K274" s="8" t="str">
        <v/>
      </c>
      <c r="L274" s="8" t="str">
        <v/>
      </c>
    </row>
    <row r="275" spans="3:12">
      <c r="C275" s="4">
        <v>251</v>
      </c>
      <c r="D275" s="24">
        <v>5</v>
      </c>
      <c r="E275" s="24" t="str">
        <v/>
      </c>
      <c r="F275" s="24" t="str">
        <v/>
      </c>
      <c r="G275" s="8" t="str">
        <v/>
      </c>
      <c r="H275" s="8" t="str">
        <v/>
      </c>
      <c r="I275" s="8">
        <v>1</v>
      </c>
      <c r="J275" s="8" t="str">
        <v/>
      </c>
      <c r="K275" s="8" t="str">
        <v/>
      </c>
      <c r="L275" s="8" t="str">
        <v/>
      </c>
    </row>
    <row r="276" spans="3:12">
      <c r="C276" s="4">
        <v>252</v>
      </c>
      <c r="D276" s="24">
        <v>5</v>
      </c>
      <c r="E276" s="24" t="str">
        <v/>
      </c>
      <c r="F276" s="24" t="str">
        <v/>
      </c>
      <c r="G276" s="8" t="str">
        <v/>
      </c>
      <c r="H276" s="8" t="str">
        <v/>
      </c>
      <c r="I276" s="8">
        <v>1</v>
      </c>
      <c r="J276" s="8" t="str">
        <v/>
      </c>
      <c r="K276" s="8" t="str">
        <v/>
      </c>
      <c r="L276" s="8" t="str">
        <v/>
      </c>
    </row>
    <row r="277" spans="3:12">
      <c r="C277" s="4">
        <v>253</v>
      </c>
      <c r="D277" s="24">
        <v>8</v>
      </c>
      <c r="E277" s="24" t="str">
        <v/>
      </c>
      <c r="F277" s="24" t="str">
        <v/>
      </c>
      <c r="G277" s="8" t="str">
        <v/>
      </c>
      <c r="H277" s="8" t="str">
        <v/>
      </c>
      <c r="I277" s="8" t="str">
        <v/>
      </c>
      <c r="J277" s="8" t="str">
        <v/>
      </c>
      <c r="K277" s="8" t="str">
        <v/>
      </c>
      <c r="L277" s="8">
        <v>1</v>
      </c>
    </row>
    <row r="278" spans="3:12">
      <c r="C278" s="4">
        <v>254</v>
      </c>
      <c r="D278" s="24">
        <v>5</v>
      </c>
      <c r="E278" s="24" t="str">
        <v/>
      </c>
      <c r="F278" s="24" t="str">
        <v/>
      </c>
      <c r="G278" s="8" t="str">
        <v/>
      </c>
      <c r="H278" s="8" t="str">
        <v/>
      </c>
      <c r="I278" s="8">
        <v>1</v>
      </c>
      <c r="J278" s="8" t="str">
        <v/>
      </c>
      <c r="K278" s="8" t="str">
        <v/>
      </c>
      <c r="L278" s="8" t="str">
        <v/>
      </c>
    </row>
    <row r="279" spans="3:12">
      <c r="C279" s="4">
        <v>255</v>
      </c>
      <c r="D279" s="24">
        <v>8</v>
      </c>
      <c r="E279" s="24" t="str">
        <v/>
      </c>
      <c r="F279" s="24" t="str">
        <v/>
      </c>
      <c r="G279" s="8" t="str">
        <v/>
      </c>
      <c r="H279" s="8" t="str">
        <v/>
      </c>
      <c r="I279" s="8" t="str">
        <v/>
      </c>
      <c r="J279" s="8" t="str">
        <v/>
      </c>
      <c r="K279" s="8" t="str">
        <v/>
      </c>
      <c r="L279" s="8">
        <v>1</v>
      </c>
    </row>
    <row r="280" spans="3:12">
      <c r="C280" s="4">
        <v>256</v>
      </c>
      <c r="D280" s="24">
        <v>1</v>
      </c>
      <c r="E280" s="24">
        <v>1</v>
      </c>
      <c r="F280" s="24" t="str">
        <v/>
      </c>
      <c r="G280" s="8" t="str">
        <v/>
      </c>
      <c r="H280" s="8" t="str">
        <v/>
      </c>
      <c r="I280" s="8" t="str">
        <v/>
      </c>
      <c r="J280" s="8" t="str">
        <v/>
      </c>
      <c r="K280" s="8" t="str">
        <v/>
      </c>
      <c r="L280" s="8" t="str">
        <v/>
      </c>
    </row>
    <row r="281" spans="3:12">
      <c r="C281" s="4">
        <v>257</v>
      </c>
      <c r="D281" s="24">
        <v>8</v>
      </c>
      <c r="E281" s="24" t="str">
        <v/>
      </c>
      <c r="F281" s="24" t="str">
        <v/>
      </c>
      <c r="G281" s="8" t="str">
        <v/>
      </c>
      <c r="H281" s="8" t="str">
        <v/>
      </c>
      <c r="I281" s="8" t="str">
        <v/>
      </c>
      <c r="J281" s="8" t="str">
        <v/>
      </c>
      <c r="K281" s="8" t="str">
        <v/>
      </c>
      <c r="L281" s="8">
        <v>1</v>
      </c>
    </row>
    <row r="282" spans="3:12">
      <c r="C282" s="4">
        <v>258</v>
      </c>
      <c r="D282" s="24">
        <v>1</v>
      </c>
      <c r="E282" s="24">
        <v>1</v>
      </c>
      <c r="F282" s="24" t="str">
        <v/>
      </c>
      <c r="G282" s="8" t="str">
        <v/>
      </c>
      <c r="H282" s="8" t="str">
        <v/>
      </c>
      <c r="I282" s="8" t="str">
        <v/>
      </c>
      <c r="J282" s="8" t="str">
        <v/>
      </c>
      <c r="K282" s="8" t="str">
        <v/>
      </c>
      <c r="L282" s="8" t="str">
        <v/>
      </c>
    </row>
    <row r="283" spans="3:12">
      <c r="C283" s="4">
        <v>259</v>
      </c>
      <c r="D283" s="24">
        <v>1</v>
      </c>
      <c r="E283" s="24">
        <v>1</v>
      </c>
      <c r="F283" s="24" t="str">
        <v/>
      </c>
      <c r="G283" s="8" t="str">
        <v/>
      </c>
      <c r="H283" s="8" t="str">
        <v/>
      </c>
      <c r="I283" s="8" t="str">
        <v/>
      </c>
      <c r="J283" s="8" t="str">
        <v/>
      </c>
      <c r="K283" s="8" t="str">
        <v/>
      </c>
      <c r="L283" s="8" t="str">
        <v/>
      </c>
    </row>
    <row r="284" spans="3:12">
      <c r="C284" s="4">
        <v>260</v>
      </c>
      <c r="D284" s="24">
        <v>1</v>
      </c>
      <c r="E284" s="24">
        <v>1</v>
      </c>
      <c r="F284" s="24" t="str">
        <v/>
      </c>
      <c r="G284" s="8" t="str">
        <v/>
      </c>
      <c r="H284" s="8" t="str">
        <v/>
      </c>
      <c r="I284" s="8" t="str">
        <v/>
      </c>
      <c r="J284" s="8" t="str">
        <v/>
      </c>
      <c r="K284" s="8" t="str">
        <v/>
      </c>
      <c r="L284" s="8" t="str">
        <v/>
      </c>
    </row>
    <row r="285" spans="3:12">
      <c r="C285" s="4">
        <v>261</v>
      </c>
      <c r="D285" s="24">
        <v>4</v>
      </c>
      <c r="E285" s="24" t="str">
        <v/>
      </c>
      <c r="F285" s="24" t="str">
        <v/>
      </c>
      <c r="G285" s="8" t="str">
        <v/>
      </c>
      <c r="H285" s="8">
        <v>1</v>
      </c>
      <c r="I285" s="8" t="str">
        <v/>
      </c>
      <c r="J285" s="8" t="str">
        <v/>
      </c>
      <c r="K285" s="8" t="str">
        <v/>
      </c>
      <c r="L285" s="8" t="str">
        <v/>
      </c>
    </row>
    <row r="286" spans="3:12">
      <c r="C286" s="4">
        <v>262</v>
      </c>
      <c r="D286" s="24">
        <v>3</v>
      </c>
      <c r="E286" s="24" t="str">
        <v/>
      </c>
      <c r="F286" s="24" t="str">
        <v/>
      </c>
      <c r="G286" s="8">
        <v>1</v>
      </c>
      <c r="H286" s="8" t="str">
        <v/>
      </c>
      <c r="I286" s="8" t="str">
        <v/>
      </c>
      <c r="J286" s="8" t="str">
        <v/>
      </c>
      <c r="K286" s="8" t="str">
        <v/>
      </c>
      <c r="L286" s="8" t="str">
        <v/>
      </c>
    </row>
    <row r="287" spans="3:12">
      <c r="C287" s="4">
        <v>263</v>
      </c>
      <c r="D287" s="24">
        <v>3</v>
      </c>
      <c r="E287" s="24" t="str">
        <v/>
      </c>
      <c r="F287" s="24" t="str">
        <v/>
      </c>
      <c r="G287" s="8">
        <v>1</v>
      </c>
      <c r="H287" s="8" t="str">
        <v/>
      </c>
      <c r="I287" s="8" t="str">
        <v/>
      </c>
      <c r="J287" s="8" t="str">
        <v/>
      </c>
      <c r="K287" s="8" t="str">
        <v/>
      </c>
      <c r="L287" s="8" t="str">
        <v/>
      </c>
    </row>
    <row r="288" spans="3:12">
      <c r="C288" s="4">
        <v>264</v>
      </c>
      <c r="D288" s="24">
        <v>7</v>
      </c>
      <c r="E288" s="24" t="str">
        <v/>
      </c>
      <c r="F288" s="24" t="str">
        <v/>
      </c>
      <c r="G288" s="8" t="str">
        <v/>
      </c>
      <c r="H288" s="8" t="str">
        <v/>
      </c>
      <c r="I288" s="8" t="str">
        <v/>
      </c>
      <c r="J288" s="8" t="str">
        <v/>
      </c>
      <c r="K288" s="8">
        <v>1</v>
      </c>
      <c r="L288" s="8" t="str">
        <v/>
      </c>
    </row>
    <row r="289" spans="3:12">
      <c r="C289" s="4">
        <v>265</v>
      </c>
      <c r="D289" s="24">
        <v>4</v>
      </c>
      <c r="E289" s="24" t="str">
        <v/>
      </c>
      <c r="F289" s="24" t="str">
        <v/>
      </c>
      <c r="G289" s="8" t="str">
        <v/>
      </c>
      <c r="H289" s="8">
        <v>1</v>
      </c>
      <c r="I289" s="8" t="str">
        <v/>
      </c>
      <c r="J289" s="8" t="str">
        <v/>
      </c>
      <c r="K289" s="8" t="str">
        <v/>
      </c>
      <c r="L289" s="8" t="str">
        <v/>
      </c>
    </row>
    <row r="290" spans="3:12">
      <c r="C290" s="4">
        <v>266</v>
      </c>
      <c r="D290" s="24">
        <v>1</v>
      </c>
      <c r="E290" s="24">
        <v>1</v>
      </c>
      <c r="F290" s="24" t="str">
        <v/>
      </c>
      <c r="G290" s="8" t="str">
        <v/>
      </c>
      <c r="H290" s="8" t="str">
        <v/>
      </c>
      <c r="I290" s="8" t="str">
        <v/>
      </c>
      <c r="J290" s="8" t="str">
        <v/>
      </c>
      <c r="K290" s="8" t="str">
        <v/>
      </c>
      <c r="L290" s="8" t="str">
        <v/>
      </c>
    </row>
    <row r="291" spans="3:12">
      <c r="C291" s="4">
        <v>267</v>
      </c>
      <c r="D291" s="24">
        <v>5</v>
      </c>
      <c r="E291" s="24" t="str">
        <v/>
      </c>
      <c r="F291" s="24" t="str">
        <v/>
      </c>
      <c r="G291" s="8" t="str">
        <v/>
      </c>
      <c r="H291" s="8" t="str">
        <v/>
      </c>
      <c r="I291" s="8">
        <v>1</v>
      </c>
      <c r="J291" s="8" t="str">
        <v/>
      </c>
      <c r="K291" s="8" t="str">
        <v/>
      </c>
      <c r="L291" s="8" t="str">
        <v/>
      </c>
    </row>
    <row r="292" spans="3:12">
      <c r="C292" s="4">
        <v>268</v>
      </c>
      <c r="D292" s="24">
        <v>1</v>
      </c>
      <c r="E292" s="24">
        <v>1</v>
      </c>
      <c r="F292" s="24" t="str">
        <v/>
      </c>
      <c r="G292" s="8" t="str">
        <v/>
      </c>
      <c r="H292" s="8" t="str">
        <v/>
      </c>
      <c r="I292" s="8" t="str">
        <v/>
      </c>
      <c r="J292" s="8" t="str">
        <v/>
      </c>
      <c r="K292" s="8" t="str">
        <v/>
      </c>
      <c r="L292" s="8" t="str">
        <v/>
      </c>
    </row>
    <row r="293" spans="3:12">
      <c r="C293" s="4">
        <v>269</v>
      </c>
      <c r="D293" s="24">
        <v>5</v>
      </c>
      <c r="E293" s="24" t="str">
        <v/>
      </c>
      <c r="F293" s="24" t="str">
        <v/>
      </c>
      <c r="G293" s="8" t="str">
        <v/>
      </c>
      <c r="H293" s="8" t="str">
        <v/>
      </c>
      <c r="I293" s="8">
        <v>1</v>
      </c>
      <c r="J293" s="8" t="str">
        <v/>
      </c>
      <c r="K293" s="8" t="str">
        <v/>
      </c>
      <c r="L293" s="8" t="str">
        <v/>
      </c>
    </row>
    <row r="294" spans="3:12">
      <c r="C294" s="4">
        <v>270</v>
      </c>
      <c r="D294" s="24">
        <v>1</v>
      </c>
      <c r="E294" s="24">
        <v>1</v>
      </c>
      <c r="F294" s="24" t="str">
        <v/>
      </c>
      <c r="G294" s="8" t="str">
        <v/>
      </c>
      <c r="H294" s="8" t="str">
        <v/>
      </c>
      <c r="I294" s="8" t="str">
        <v/>
      </c>
      <c r="J294" s="8" t="str">
        <v/>
      </c>
      <c r="K294" s="8" t="str">
        <v/>
      </c>
      <c r="L294" s="8" t="str">
        <v/>
      </c>
    </row>
    <row r="295" spans="3:12">
      <c r="C295" s="4">
        <v>271</v>
      </c>
      <c r="D295" s="24">
        <v>5</v>
      </c>
      <c r="E295" s="24" t="str">
        <v/>
      </c>
      <c r="F295" s="24" t="str">
        <v/>
      </c>
      <c r="G295" s="8" t="str">
        <v/>
      </c>
      <c r="H295" s="8" t="str">
        <v/>
      </c>
      <c r="I295" s="8">
        <v>1</v>
      </c>
      <c r="J295" s="8" t="str">
        <v/>
      </c>
      <c r="K295" s="8" t="str">
        <v/>
      </c>
      <c r="L295" s="8" t="str">
        <v/>
      </c>
    </row>
    <row r="296" spans="3:12">
      <c r="C296" s="4">
        <v>272</v>
      </c>
      <c r="D296" s="24">
        <v>7</v>
      </c>
      <c r="E296" s="24" t="str">
        <v/>
      </c>
      <c r="F296" s="24" t="str">
        <v/>
      </c>
      <c r="G296" s="8" t="str">
        <v/>
      </c>
      <c r="H296" s="8" t="str">
        <v/>
      </c>
      <c r="I296" s="8" t="str">
        <v/>
      </c>
      <c r="J296" s="8" t="str">
        <v/>
      </c>
      <c r="K296" s="8">
        <v>1</v>
      </c>
      <c r="L296" s="8" t="str">
        <v/>
      </c>
    </row>
    <row r="297" spans="3:12">
      <c r="C297" s="4">
        <v>273</v>
      </c>
      <c r="D297" s="24">
        <v>5</v>
      </c>
      <c r="E297" s="24" t="str">
        <v/>
      </c>
      <c r="F297" s="24" t="str">
        <v/>
      </c>
      <c r="G297" s="8" t="str">
        <v/>
      </c>
      <c r="H297" s="8" t="str">
        <v/>
      </c>
      <c r="I297" s="8">
        <v>1</v>
      </c>
      <c r="J297" s="8" t="str">
        <v/>
      </c>
      <c r="K297" s="8" t="str">
        <v/>
      </c>
      <c r="L297" s="8" t="str">
        <v/>
      </c>
    </row>
    <row r="298" spans="3:12">
      <c r="C298" s="4">
        <v>274</v>
      </c>
      <c r="D298" s="24">
        <v>8</v>
      </c>
      <c r="E298" s="24" t="str">
        <v/>
      </c>
      <c r="F298" s="24" t="str">
        <v/>
      </c>
      <c r="G298" s="8" t="str">
        <v/>
      </c>
      <c r="H298" s="8" t="str">
        <v/>
      </c>
      <c r="I298" s="8" t="str">
        <v/>
      </c>
      <c r="J298" s="8" t="str">
        <v/>
      </c>
      <c r="K298" s="8" t="str">
        <v/>
      </c>
      <c r="L298" s="8">
        <v>1</v>
      </c>
    </row>
    <row r="299" spans="3:12">
      <c r="C299" s="4">
        <v>275</v>
      </c>
      <c r="D299" s="24">
        <v>1</v>
      </c>
      <c r="E299" s="24">
        <v>1</v>
      </c>
      <c r="F299" s="24" t="str">
        <v/>
      </c>
      <c r="G299" s="8" t="str">
        <v/>
      </c>
      <c r="H299" s="8" t="str">
        <v/>
      </c>
      <c r="I299" s="8" t="str">
        <v/>
      </c>
      <c r="J299" s="8" t="str">
        <v/>
      </c>
      <c r="K299" s="8" t="str">
        <v/>
      </c>
      <c r="L299" s="8" t="str">
        <v/>
      </c>
    </row>
    <row r="300" spans="3:12">
      <c r="C300" s="4">
        <v>276</v>
      </c>
      <c r="D300" s="24">
        <v>5</v>
      </c>
      <c r="E300" s="24" t="str">
        <v/>
      </c>
      <c r="F300" s="24" t="str">
        <v/>
      </c>
      <c r="G300" s="8" t="str">
        <v/>
      </c>
      <c r="H300" s="8" t="str">
        <v/>
      </c>
      <c r="I300" s="8">
        <v>1</v>
      </c>
      <c r="J300" s="8" t="str">
        <v/>
      </c>
      <c r="K300" s="8" t="str">
        <v/>
      </c>
      <c r="L300" s="8" t="str">
        <v/>
      </c>
    </row>
    <row r="301" spans="3:12">
      <c r="C301" s="4">
        <v>277</v>
      </c>
      <c r="D301" s="24">
        <v>4</v>
      </c>
      <c r="E301" s="24" t="str">
        <v/>
      </c>
      <c r="F301" s="24" t="str">
        <v/>
      </c>
      <c r="G301" s="8" t="str">
        <v/>
      </c>
      <c r="H301" s="8">
        <v>1</v>
      </c>
      <c r="I301" s="8" t="str">
        <v/>
      </c>
      <c r="J301" s="8" t="str">
        <v/>
      </c>
      <c r="K301" s="8" t="str">
        <v/>
      </c>
      <c r="L301" s="8" t="str">
        <v/>
      </c>
    </row>
    <row r="302" spans="3:12">
      <c r="C302" s="4">
        <v>278</v>
      </c>
      <c r="D302" s="24">
        <v>5</v>
      </c>
      <c r="E302" s="24" t="str">
        <v/>
      </c>
      <c r="F302" s="24" t="str">
        <v/>
      </c>
      <c r="G302" s="8" t="str">
        <v/>
      </c>
      <c r="H302" s="8" t="str">
        <v/>
      </c>
      <c r="I302" s="8">
        <v>1</v>
      </c>
      <c r="J302" s="8" t="str">
        <v/>
      </c>
      <c r="K302" s="8" t="str">
        <v/>
      </c>
      <c r="L302" s="8" t="str">
        <v/>
      </c>
    </row>
    <row r="303" spans="3:12">
      <c r="C303" s="4">
        <v>279</v>
      </c>
      <c r="D303" s="24">
        <v>1</v>
      </c>
      <c r="E303" s="24">
        <v>1</v>
      </c>
      <c r="F303" s="24" t="str">
        <v/>
      </c>
      <c r="G303" s="8" t="str">
        <v/>
      </c>
      <c r="H303" s="8" t="str">
        <v/>
      </c>
      <c r="I303" s="8" t="str">
        <v/>
      </c>
      <c r="J303" s="8" t="str">
        <v/>
      </c>
      <c r="K303" s="8" t="str">
        <v/>
      </c>
      <c r="L303" s="8" t="str">
        <v/>
      </c>
    </row>
    <row r="304" spans="3:12">
      <c r="C304" s="4">
        <v>280</v>
      </c>
      <c r="D304" s="24">
        <v>1</v>
      </c>
      <c r="E304" s="24">
        <v>1</v>
      </c>
      <c r="F304" s="24" t="str">
        <v/>
      </c>
      <c r="G304" s="8" t="str">
        <v/>
      </c>
      <c r="H304" s="8" t="str">
        <v/>
      </c>
      <c r="I304" s="8" t="str">
        <v/>
      </c>
      <c r="J304" s="8" t="str">
        <v/>
      </c>
      <c r="K304" s="8" t="str">
        <v/>
      </c>
      <c r="L304" s="8" t="str">
        <v/>
      </c>
    </row>
    <row r="305" spans="3:12">
      <c r="C305" s="4">
        <v>281</v>
      </c>
      <c r="D305" s="24">
        <v>4</v>
      </c>
      <c r="E305" s="24" t="str">
        <v/>
      </c>
      <c r="F305" s="24" t="str">
        <v/>
      </c>
      <c r="G305" s="8" t="str">
        <v/>
      </c>
      <c r="H305" s="8">
        <v>1</v>
      </c>
      <c r="I305" s="8" t="str">
        <v/>
      </c>
      <c r="J305" s="8" t="str">
        <v/>
      </c>
      <c r="K305" s="8" t="str">
        <v/>
      </c>
      <c r="L305" s="8" t="str">
        <v/>
      </c>
    </row>
    <row r="306" spans="3:12">
      <c r="C306" s="4">
        <v>282</v>
      </c>
      <c r="D306" s="24">
        <v>4</v>
      </c>
      <c r="E306" s="24" t="str">
        <v/>
      </c>
      <c r="F306" s="24" t="str">
        <v/>
      </c>
      <c r="G306" s="8" t="str">
        <v/>
      </c>
      <c r="H306" s="8">
        <v>1</v>
      </c>
      <c r="I306" s="8" t="str">
        <v/>
      </c>
      <c r="J306" s="8" t="str">
        <v/>
      </c>
      <c r="K306" s="8" t="str">
        <v/>
      </c>
      <c r="L306" s="8" t="str">
        <v/>
      </c>
    </row>
    <row r="307" spans="3:12">
      <c r="C307" s="4">
        <v>283</v>
      </c>
      <c r="D307" s="24">
        <v>8</v>
      </c>
      <c r="E307" s="24" t="str">
        <v/>
      </c>
      <c r="F307" s="24" t="str">
        <v/>
      </c>
      <c r="G307" s="8" t="str">
        <v/>
      </c>
      <c r="H307" s="8" t="str">
        <v/>
      </c>
      <c r="I307" s="8" t="str">
        <v/>
      </c>
      <c r="J307" s="8" t="str">
        <v/>
      </c>
      <c r="K307" s="8" t="str">
        <v/>
      </c>
      <c r="L307" s="8">
        <v>1</v>
      </c>
    </row>
    <row r="308" spans="3:12">
      <c r="C308" s="4">
        <v>284</v>
      </c>
      <c r="D308" s="24">
        <v>5</v>
      </c>
      <c r="E308" s="24" t="str">
        <v/>
      </c>
      <c r="F308" s="24" t="str">
        <v/>
      </c>
      <c r="G308" s="8" t="str">
        <v/>
      </c>
      <c r="H308" s="8" t="str">
        <v/>
      </c>
      <c r="I308" s="8">
        <v>1</v>
      </c>
      <c r="J308" s="8" t="str">
        <v/>
      </c>
      <c r="K308" s="8" t="str">
        <v/>
      </c>
      <c r="L308" s="8" t="str">
        <v/>
      </c>
    </row>
    <row r="309" spans="3:12">
      <c r="C309" s="4">
        <v>285</v>
      </c>
      <c r="D309" s="24">
        <v>8</v>
      </c>
      <c r="E309" s="24" t="str">
        <v/>
      </c>
      <c r="F309" s="24" t="str">
        <v/>
      </c>
      <c r="G309" s="8" t="str">
        <v/>
      </c>
      <c r="H309" s="8" t="str">
        <v/>
      </c>
      <c r="I309" s="8" t="str">
        <v/>
      </c>
      <c r="J309" s="8" t="str">
        <v/>
      </c>
      <c r="K309" s="8" t="str">
        <v/>
      </c>
      <c r="L309" s="8">
        <v>1</v>
      </c>
    </row>
    <row r="310" spans="3:12">
      <c r="C310" s="4">
        <v>286</v>
      </c>
      <c r="D310" s="24">
        <v>1</v>
      </c>
      <c r="E310" s="24">
        <v>1</v>
      </c>
      <c r="F310" s="24" t="str">
        <v/>
      </c>
      <c r="G310" s="8" t="str">
        <v/>
      </c>
      <c r="H310" s="8" t="str">
        <v/>
      </c>
      <c r="I310" s="8" t="str">
        <v/>
      </c>
      <c r="J310" s="8" t="str">
        <v/>
      </c>
      <c r="K310" s="8" t="str">
        <v/>
      </c>
      <c r="L310" s="8" t="str">
        <v/>
      </c>
    </row>
    <row r="311" spans="3:12">
      <c r="C311" s="4">
        <v>287</v>
      </c>
      <c r="D311" s="24">
        <v>1</v>
      </c>
      <c r="E311" s="24">
        <v>1</v>
      </c>
      <c r="F311" s="24" t="str">
        <v/>
      </c>
      <c r="G311" s="8" t="str">
        <v/>
      </c>
      <c r="H311" s="8" t="str">
        <v/>
      </c>
      <c r="I311" s="8" t="str">
        <v/>
      </c>
      <c r="J311" s="8" t="str">
        <v/>
      </c>
      <c r="K311" s="8" t="str">
        <v/>
      </c>
      <c r="L311" s="8" t="str">
        <v/>
      </c>
    </row>
    <row r="312" spans="3:12">
      <c r="C312" s="4">
        <v>288</v>
      </c>
      <c r="D312" s="24">
        <v>1</v>
      </c>
      <c r="E312" s="24">
        <v>1</v>
      </c>
      <c r="F312" s="24" t="str">
        <v/>
      </c>
      <c r="G312" s="8" t="str">
        <v/>
      </c>
      <c r="H312" s="8" t="str">
        <v/>
      </c>
      <c r="I312" s="8" t="str">
        <v/>
      </c>
      <c r="J312" s="8" t="str">
        <v/>
      </c>
      <c r="K312" s="8" t="str">
        <v/>
      </c>
      <c r="L312" s="8" t="str">
        <v/>
      </c>
    </row>
    <row r="313" spans="3:12">
      <c r="C313" s="4">
        <v>289</v>
      </c>
      <c r="D313" s="24">
        <v>8</v>
      </c>
      <c r="E313" s="24" t="str">
        <v/>
      </c>
      <c r="F313" s="24" t="str">
        <v/>
      </c>
      <c r="G313" s="8" t="str">
        <v/>
      </c>
      <c r="H313" s="8" t="str">
        <v/>
      </c>
      <c r="I313" s="8" t="str">
        <v/>
      </c>
      <c r="J313" s="8" t="str">
        <v/>
      </c>
      <c r="K313" s="8" t="str">
        <v/>
      </c>
      <c r="L313" s="8">
        <v>1</v>
      </c>
    </row>
    <row r="314" spans="3:12">
      <c r="C314" s="4">
        <v>290</v>
      </c>
      <c r="D314" s="24">
        <v>1</v>
      </c>
      <c r="E314" s="24">
        <v>1</v>
      </c>
      <c r="F314" s="24" t="str">
        <v/>
      </c>
      <c r="G314" s="8" t="str">
        <v/>
      </c>
      <c r="H314" s="8" t="str">
        <v/>
      </c>
      <c r="I314" s="8" t="str">
        <v/>
      </c>
      <c r="J314" s="8" t="str">
        <v/>
      </c>
      <c r="K314" s="8" t="str">
        <v/>
      </c>
      <c r="L314" s="8" t="str">
        <v/>
      </c>
    </row>
    <row r="315" spans="3:12">
      <c r="C315" s="4">
        <v>291</v>
      </c>
      <c r="D315" s="24">
        <v>6</v>
      </c>
      <c r="E315" s="24" t="str">
        <v/>
      </c>
      <c r="F315" s="24" t="str">
        <v/>
      </c>
      <c r="G315" s="8" t="str">
        <v/>
      </c>
      <c r="H315" s="8" t="str">
        <v/>
      </c>
      <c r="I315" s="8" t="str">
        <v/>
      </c>
      <c r="J315" s="8">
        <v>1</v>
      </c>
      <c r="K315" s="8" t="str">
        <v/>
      </c>
      <c r="L315" s="8" t="str">
        <v/>
      </c>
    </row>
    <row r="316" spans="3:12">
      <c r="C316" s="4">
        <v>292</v>
      </c>
      <c r="D316" s="24">
        <v>5</v>
      </c>
      <c r="E316" s="24" t="str">
        <v/>
      </c>
      <c r="F316" s="24" t="str">
        <v/>
      </c>
      <c r="G316" s="8" t="str">
        <v/>
      </c>
      <c r="H316" s="8" t="str">
        <v/>
      </c>
      <c r="I316" s="8">
        <v>1</v>
      </c>
      <c r="J316" s="8" t="str">
        <v/>
      </c>
      <c r="K316" s="8" t="str">
        <v/>
      </c>
      <c r="L316" s="8" t="str">
        <v/>
      </c>
    </row>
    <row r="317" spans="3:12">
      <c r="C317" s="4">
        <v>293</v>
      </c>
      <c r="D317" s="24">
        <v>5</v>
      </c>
      <c r="E317" s="24" t="str">
        <v/>
      </c>
      <c r="F317" s="24" t="str">
        <v/>
      </c>
      <c r="G317" s="8" t="str">
        <v/>
      </c>
      <c r="H317" s="8" t="str">
        <v/>
      </c>
      <c r="I317" s="8">
        <v>1</v>
      </c>
      <c r="J317" s="8" t="str">
        <v/>
      </c>
      <c r="K317" s="8" t="str">
        <v/>
      </c>
      <c r="L317" s="8" t="str">
        <v/>
      </c>
    </row>
    <row r="318" spans="3:12">
      <c r="C318" s="4">
        <v>294</v>
      </c>
      <c r="D318" s="24">
        <v>1</v>
      </c>
      <c r="E318" s="24">
        <v>1</v>
      </c>
      <c r="F318" s="24" t="str">
        <v/>
      </c>
      <c r="G318" s="8" t="str">
        <v/>
      </c>
      <c r="H318" s="8" t="str">
        <v/>
      </c>
      <c r="I318" s="8" t="str">
        <v/>
      </c>
      <c r="J318" s="8" t="str">
        <v/>
      </c>
      <c r="K318" s="8" t="str">
        <v/>
      </c>
      <c r="L318" s="8" t="str">
        <v/>
      </c>
    </row>
    <row r="319" spans="3:12">
      <c r="C319" s="4">
        <v>295</v>
      </c>
      <c r="D319" s="24">
        <v>5</v>
      </c>
      <c r="E319" s="24" t="str">
        <v/>
      </c>
      <c r="F319" s="24" t="str">
        <v/>
      </c>
      <c r="G319" s="8" t="str">
        <v/>
      </c>
      <c r="H319" s="8" t="str">
        <v/>
      </c>
      <c r="I319" s="8">
        <v>1</v>
      </c>
      <c r="J319" s="8" t="str">
        <v/>
      </c>
      <c r="K319" s="8" t="str">
        <v/>
      </c>
      <c r="L319" s="8" t="str">
        <v/>
      </c>
    </row>
    <row r="320" spans="3:12">
      <c r="C320" s="4">
        <v>296</v>
      </c>
      <c r="D320" s="24">
        <v>1</v>
      </c>
      <c r="E320" s="24">
        <v>1</v>
      </c>
      <c r="F320" s="24" t="str">
        <v/>
      </c>
      <c r="G320" s="8" t="str">
        <v/>
      </c>
      <c r="H320" s="8" t="str">
        <v/>
      </c>
      <c r="I320" s="8" t="str">
        <v/>
      </c>
      <c r="J320" s="8" t="str">
        <v/>
      </c>
      <c r="K320" s="8" t="str">
        <v/>
      </c>
      <c r="L320" s="8" t="str">
        <v/>
      </c>
    </row>
    <row r="321" spans="3:12">
      <c r="C321" s="4">
        <v>297</v>
      </c>
      <c r="D321" s="24">
        <v>1</v>
      </c>
      <c r="E321" s="24">
        <v>1</v>
      </c>
      <c r="F321" s="24" t="str">
        <v/>
      </c>
      <c r="G321" s="8" t="str">
        <v/>
      </c>
      <c r="H321" s="8" t="str">
        <v/>
      </c>
      <c r="I321" s="8" t="str">
        <v/>
      </c>
      <c r="J321" s="8" t="str">
        <v/>
      </c>
      <c r="K321" s="8" t="str">
        <v/>
      </c>
      <c r="L321" s="8" t="str">
        <v/>
      </c>
    </row>
    <row r="322" spans="3:12">
      <c r="C322" s="4">
        <v>298</v>
      </c>
      <c r="D322" s="24">
        <v>4</v>
      </c>
      <c r="E322" s="24" t="str">
        <v/>
      </c>
      <c r="F322" s="24" t="str">
        <v/>
      </c>
      <c r="G322" s="8" t="str">
        <v/>
      </c>
      <c r="H322" s="8">
        <v>1</v>
      </c>
      <c r="I322" s="8" t="str">
        <v/>
      </c>
      <c r="J322" s="8" t="str">
        <v/>
      </c>
      <c r="K322" s="8" t="str">
        <v/>
      </c>
      <c r="L322" s="8" t="str">
        <v/>
      </c>
    </row>
    <row r="323" spans="3:12">
      <c r="C323" s="4">
        <v>299</v>
      </c>
      <c r="D323" s="24">
        <v>3</v>
      </c>
      <c r="E323" s="24" t="str">
        <v/>
      </c>
      <c r="F323" s="24" t="str">
        <v/>
      </c>
      <c r="G323" s="8">
        <v>1</v>
      </c>
      <c r="H323" s="8" t="str">
        <v/>
      </c>
      <c r="I323" s="8" t="str">
        <v/>
      </c>
      <c r="J323" s="8" t="str">
        <v/>
      </c>
      <c r="K323" s="8" t="str">
        <v/>
      </c>
      <c r="L323" s="8" t="str">
        <v/>
      </c>
    </row>
    <row r="324" spans="3:12">
      <c r="C324" s="4">
        <v>300</v>
      </c>
      <c r="D324" s="24">
        <v>1</v>
      </c>
      <c r="E324" s="24">
        <v>1</v>
      </c>
      <c r="F324" s="24" t="str">
        <v/>
      </c>
      <c r="G324" s="8" t="str">
        <v/>
      </c>
      <c r="H324" s="8" t="str">
        <v/>
      </c>
      <c r="I324" s="8" t="str">
        <v/>
      </c>
      <c r="J324" s="8" t="str">
        <v/>
      </c>
      <c r="K324" s="8" t="str">
        <v/>
      </c>
      <c r="L324" s="8" t="str">
        <v/>
      </c>
    </row>
    <row r="325" spans="3:12">
      <c r="C325" s="4">
        <v>301</v>
      </c>
      <c r="D325" s="24">
        <v>5</v>
      </c>
      <c r="E325" s="24" t="str">
        <v/>
      </c>
      <c r="F325" s="24" t="str">
        <v/>
      </c>
      <c r="G325" s="8" t="str">
        <v/>
      </c>
      <c r="H325" s="8" t="str">
        <v/>
      </c>
      <c r="I325" s="8">
        <v>1</v>
      </c>
      <c r="J325" s="8" t="str">
        <v/>
      </c>
      <c r="K325" s="8" t="str">
        <v/>
      </c>
      <c r="L325" s="8" t="str">
        <v/>
      </c>
    </row>
    <row r="326" spans="3:12">
      <c r="C326" s="4">
        <v>302</v>
      </c>
      <c r="D326" s="24">
        <v>1</v>
      </c>
      <c r="E326" s="24">
        <v>1</v>
      </c>
      <c r="F326" s="24" t="str">
        <v/>
      </c>
      <c r="G326" s="8" t="str">
        <v/>
      </c>
      <c r="H326" s="8" t="str">
        <v/>
      </c>
      <c r="I326" s="8" t="str">
        <v/>
      </c>
      <c r="J326" s="8" t="str">
        <v/>
      </c>
      <c r="K326" s="8" t="str">
        <v/>
      </c>
      <c r="L326" s="8" t="str">
        <v/>
      </c>
    </row>
    <row r="327" spans="3:12">
      <c r="C327" s="4">
        <v>303</v>
      </c>
      <c r="D327" s="24">
        <v>2</v>
      </c>
      <c r="E327" s="24" t="str">
        <v/>
      </c>
      <c r="F327" s="24">
        <v>1</v>
      </c>
      <c r="G327" s="8" t="str">
        <v/>
      </c>
      <c r="H327" s="8" t="str">
        <v/>
      </c>
      <c r="I327" s="8" t="str">
        <v/>
      </c>
      <c r="J327" s="8" t="str">
        <v/>
      </c>
      <c r="K327" s="8" t="str">
        <v/>
      </c>
      <c r="L327" s="8" t="str">
        <v/>
      </c>
    </row>
    <row r="328" spans="3:12">
      <c r="C328" s="4">
        <v>304</v>
      </c>
      <c r="D328" s="24">
        <v>1</v>
      </c>
      <c r="E328" s="24">
        <v>1</v>
      </c>
      <c r="F328" s="24" t="str">
        <v/>
      </c>
      <c r="G328" s="8" t="str">
        <v/>
      </c>
      <c r="H328" s="8" t="str">
        <v/>
      </c>
      <c r="I328" s="8" t="str">
        <v/>
      </c>
      <c r="J328" s="8" t="str">
        <v/>
      </c>
      <c r="K328" s="8" t="str">
        <v/>
      </c>
      <c r="L328" s="8" t="str">
        <v/>
      </c>
    </row>
    <row r="329" spans="3:12">
      <c r="C329" s="4">
        <v>305</v>
      </c>
      <c r="D329" s="24">
        <v>5</v>
      </c>
      <c r="E329" s="24" t="str">
        <v/>
      </c>
      <c r="F329" s="24" t="str">
        <v/>
      </c>
      <c r="G329" s="8" t="str">
        <v/>
      </c>
      <c r="H329" s="8" t="str">
        <v/>
      </c>
      <c r="I329" s="8">
        <v>1</v>
      </c>
      <c r="J329" s="8" t="str">
        <v/>
      </c>
      <c r="K329" s="8" t="str">
        <v/>
      </c>
      <c r="L329" s="8" t="str">
        <v/>
      </c>
    </row>
    <row r="330" spans="3:12">
      <c r="C330" s="4">
        <v>306</v>
      </c>
      <c r="D330" s="24">
        <v>8</v>
      </c>
      <c r="E330" s="24" t="str">
        <v/>
      </c>
      <c r="F330" s="24" t="str">
        <v/>
      </c>
      <c r="G330" s="8" t="str">
        <v/>
      </c>
      <c r="H330" s="8" t="str">
        <v/>
      </c>
      <c r="I330" s="8" t="str">
        <v/>
      </c>
      <c r="J330" s="8" t="str">
        <v/>
      </c>
      <c r="K330" s="8" t="str">
        <v/>
      </c>
      <c r="L330" s="8">
        <v>1</v>
      </c>
    </row>
    <row r="331" spans="3:12">
      <c r="C331" s="4">
        <v>307</v>
      </c>
      <c r="D331" s="24">
        <v>5</v>
      </c>
      <c r="E331" s="24" t="str">
        <v/>
      </c>
      <c r="F331" s="24" t="str">
        <v/>
      </c>
      <c r="G331" s="8" t="str">
        <v/>
      </c>
      <c r="H331" s="8" t="str">
        <v/>
      </c>
      <c r="I331" s="8">
        <v>1</v>
      </c>
      <c r="J331" s="8" t="str">
        <v/>
      </c>
      <c r="K331" s="8" t="str">
        <v/>
      </c>
      <c r="L331" s="8" t="str">
        <v/>
      </c>
    </row>
    <row r="332" spans="3:12">
      <c r="C332" s="4">
        <v>308</v>
      </c>
      <c r="D332" s="24">
        <v>8</v>
      </c>
      <c r="E332" s="24" t="str">
        <v/>
      </c>
      <c r="F332" s="24" t="str">
        <v/>
      </c>
      <c r="G332" s="8" t="str">
        <v/>
      </c>
      <c r="H332" s="8" t="str">
        <v/>
      </c>
      <c r="I332" s="8" t="str">
        <v/>
      </c>
      <c r="J332" s="8" t="str">
        <v/>
      </c>
      <c r="K332" s="8" t="str">
        <v/>
      </c>
      <c r="L332" s="8">
        <v>1</v>
      </c>
    </row>
    <row r="333" spans="3:12">
      <c r="C333" s="4">
        <v>309</v>
      </c>
      <c r="D333" s="24">
        <v>5</v>
      </c>
      <c r="E333" s="24" t="str">
        <v/>
      </c>
      <c r="F333" s="24" t="str">
        <v/>
      </c>
      <c r="G333" s="8" t="str">
        <v/>
      </c>
      <c r="H333" s="8" t="str">
        <v/>
      </c>
      <c r="I333" s="8">
        <v>1</v>
      </c>
      <c r="J333" s="8" t="str">
        <v/>
      </c>
      <c r="K333" s="8" t="str">
        <v/>
      </c>
      <c r="L333" s="8" t="str">
        <v/>
      </c>
    </row>
    <row r="334" spans="3:12">
      <c r="C334" s="4">
        <v>310</v>
      </c>
      <c r="D334" s="24">
        <v>4</v>
      </c>
      <c r="E334" s="24" t="str">
        <v/>
      </c>
      <c r="F334" s="24" t="str">
        <v/>
      </c>
      <c r="G334" s="8" t="str">
        <v/>
      </c>
      <c r="H334" s="8">
        <v>1</v>
      </c>
      <c r="I334" s="8" t="str">
        <v/>
      </c>
      <c r="J334" s="8" t="str">
        <v/>
      </c>
      <c r="K334" s="8" t="str">
        <v/>
      </c>
      <c r="L334" s="8" t="str">
        <v/>
      </c>
    </row>
    <row r="335" spans="3:12">
      <c r="C335" s="4">
        <v>311</v>
      </c>
      <c r="D335" s="24">
        <v>7</v>
      </c>
      <c r="E335" s="24" t="str">
        <v/>
      </c>
      <c r="F335" s="24" t="str">
        <v/>
      </c>
      <c r="G335" s="8" t="str">
        <v/>
      </c>
      <c r="H335" s="8" t="str">
        <v/>
      </c>
      <c r="I335" s="8" t="str">
        <v/>
      </c>
      <c r="J335" s="8" t="str">
        <v/>
      </c>
      <c r="K335" s="8">
        <v>1</v>
      </c>
      <c r="L335" s="8" t="str">
        <v/>
      </c>
    </row>
    <row r="336" spans="3:12">
      <c r="C336" s="4">
        <v>312</v>
      </c>
      <c r="D336" s="24">
        <v>4</v>
      </c>
      <c r="E336" s="24" t="str">
        <v/>
      </c>
      <c r="F336" s="24" t="str">
        <v/>
      </c>
      <c r="G336" s="8" t="str">
        <v/>
      </c>
      <c r="H336" s="8">
        <v>1</v>
      </c>
      <c r="I336" s="8" t="str">
        <v/>
      </c>
      <c r="J336" s="8" t="str">
        <v/>
      </c>
      <c r="K336" s="8" t="str">
        <v/>
      </c>
      <c r="L336" s="8" t="str">
        <v/>
      </c>
    </row>
    <row r="337" spans="3:12">
      <c r="C337" s="4">
        <v>313</v>
      </c>
      <c r="D337" s="24">
        <v>1</v>
      </c>
      <c r="E337" s="24">
        <v>1</v>
      </c>
      <c r="F337" s="24" t="str">
        <v/>
      </c>
      <c r="G337" s="8" t="str">
        <v/>
      </c>
      <c r="H337" s="8" t="str">
        <v/>
      </c>
      <c r="I337" s="8" t="str">
        <v/>
      </c>
      <c r="J337" s="8" t="str">
        <v/>
      </c>
      <c r="K337" s="8" t="str">
        <v/>
      </c>
      <c r="L337" s="8" t="str">
        <v/>
      </c>
    </row>
    <row r="338" spans="3:12">
      <c r="C338" s="4">
        <v>314</v>
      </c>
      <c r="D338" s="24">
        <v>2</v>
      </c>
      <c r="E338" s="24" t="str">
        <v/>
      </c>
      <c r="F338" s="24">
        <v>1</v>
      </c>
      <c r="G338" s="8" t="str">
        <v/>
      </c>
      <c r="H338" s="8" t="str">
        <v/>
      </c>
      <c r="I338" s="8" t="str">
        <v/>
      </c>
      <c r="J338" s="8" t="str">
        <v/>
      </c>
      <c r="K338" s="8" t="str">
        <v/>
      </c>
      <c r="L338" s="8" t="str">
        <v/>
      </c>
    </row>
    <row r="339" spans="3:12">
      <c r="C339" s="4">
        <v>315</v>
      </c>
      <c r="D339" s="24">
        <v>4</v>
      </c>
      <c r="E339" s="24" t="str">
        <v/>
      </c>
      <c r="F339" s="24" t="str">
        <v/>
      </c>
      <c r="G339" s="8" t="str">
        <v/>
      </c>
      <c r="H339" s="8">
        <v>1</v>
      </c>
      <c r="I339" s="8" t="str">
        <v/>
      </c>
      <c r="J339" s="8" t="str">
        <v/>
      </c>
      <c r="K339" s="8" t="str">
        <v/>
      </c>
      <c r="L339" s="8" t="str">
        <v/>
      </c>
    </row>
    <row r="340" spans="3:12">
      <c r="C340" s="4">
        <v>316</v>
      </c>
      <c r="D340" s="24">
        <v>5</v>
      </c>
      <c r="E340" s="24" t="str">
        <v/>
      </c>
      <c r="F340" s="24" t="str">
        <v/>
      </c>
      <c r="G340" s="8" t="str">
        <v/>
      </c>
      <c r="H340" s="8" t="str">
        <v/>
      </c>
      <c r="I340" s="8">
        <v>1</v>
      </c>
      <c r="J340" s="8" t="str">
        <v/>
      </c>
      <c r="K340" s="8" t="str">
        <v/>
      </c>
      <c r="L340" s="8" t="str">
        <v/>
      </c>
    </row>
    <row r="341" spans="3:12">
      <c r="C341" s="4">
        <v>317</v>
      </c>
      <c r="D341" s="24">
        <v>4</v>
      </c>
      <c r="E341" s="24" t="str">
        <v/>
      </c>
      <c r="F341" s="24" t="str">
        <v/>
      </c>
      <c r="G341" s="8" t="str">
        <v/>
      </c>
      <c r="H341" s="8">
        <v>1</v>
      </c>
      <c r="I341" s="8" t="str">
        <v/>
      </c>
      <c r="J341" s="8" t="str">
        <v/>
      </c>
      <c r="K341" s="8" t="str">
        <v/>
      </c>
      <c r="L341" s="8" t="str">
        <v/>
      </c>
    </row>
    <row r="342" spans="3:12">
      <c r="C342" s="4">
        <v>318</v>
      </c>
      <c r="D342" s="24">
        <v>5</v>
      </c>
      <c r="E342" s="24" t="str">
        <v/>
      </c>
      <c r="F342" s="24" t="str">
        <v/>
      </c>
      <c r="G342" s="8" t="str">
        <v/>
      </c>
      <c r="H342" s="8" t="str">
        <v/>
      </c>
      <c r="I342" s="8">
        <v>1</v>
      </c>
      <c r="J342" s="8" t="str">
        <v/>
      </c>
      <c r="K342" s="8" t="str">
        <v/>
      </c>
      <c r="L342" s="8" t="str">
        <v/>
      </c>
    </row>
    <row r="343" spans="3:12">
      <c r="C343" s="4">
        <v>319</v>
      </c>
      <c r="D343" s="24">
        <v>1</v>
      </c>
      <c r="E343" s="24">
        <v>1</v>
      </c>
      <c r="F343" s="24" t="str">
        <v/>
      </c>
      <c r="G343" s="8" t="str">
        <v/>
      </c>
      <c r="H343" s="8" t="str">
        <v/>
      </c>
      <c r="I343" s="8" t="str">
        <v/>
      </c>
      <c r="J343" s="8" t="str">
        <v/>
      </c>
      <c r="K343" s="8" t="str">
        <v/>
      </c>
      <c r="L343" s="8" t="str">
        <v/>
      </c>
    </row>
    <row r="344" spans="3:12">
      <c r="C344" s="4">
        <v>320</v>
      </c>
      <c r="D344" s="24">
        <v>7</v>
      </c>
      <c r="E344" s="24" t="str">
        <v/>
      </c>
      <c r="F344" s="24" t="str">
        <v/>
      </c>
      <c r="G344" s="8" t="str">
        <v/>
      </c>
      <c r="H344" s="8" t="str">
        <v/>
      </c>
      <c r="I344" s="8" t="str">
        <v/>
      </c>
      <c r="J344" s="8" t="str">
        <v/>
      </c>
      <c r="K344" s="8">
        <v>1</v>
      </c>
      <c r="L344" s="8" t="str">
        <v/>
      </c>
    </row>
    <row r="345" spans="3:12">
      <c r="C345" s="4">
        <v>321</v>
      </c>
      <c r="D345" s="24">
        <v>3</v>
      </c>
      <c r="E345" s="24" t="str">
        <v/>
      </c>
      <c r="F345" s="24" t="str">
        <v/>
      </c>
      <c r="G345" s="8">
        <v>1</v>
      </c>
      <c r="H345" s="8" t="str">
        <v/>
      </c>
      <c r="I345" s="8" t="str">
        <v/>
      </c>
      <c r="J345" s="8" t="str">
        <v/>
      </c>
      <c r="K345" s="8" t="str">
        <v/>
      </c>
      <c r="L345" s="8" t="str">
        <v/>
      </c>
    </row>
    <row r="346" spans="3:12">
      <c r="C346" s="4">
        <v>322</v>
      </c>
      <c r="D346" s="24">
        <v>1</v>
      </c>
      <c r="E346" s="24">
        <v>1</v>
      </c>
      <c r="F346" s="24" t="str">
        <v/>
      </c>
      <c r="G346" s="8" t="str">
        <v/>
      </c>
      <c r="H346" s="8" t="str">
        <v/>
      </c>
      <c r="I346" s="8" t="str">
        <v/>
      </c>
      <c r="J346" s="8" t="str">
        <v/>
      </c>
      <c r="K346" s="8" t="str">
        <v/>
      </c>
      <c r="L346" s="8" t="str">
        <v/>
      </c>
    </row>
    <row r="347" spans="3:12">
      <c r="C347" s="4">
        <v>323</v>
      </c>
      <c r="D347" s="24">
        <v>4</v>
      </c>
      <c r="E347" s="24" t="str">
        <v/>
      </c>
      <c r="F347" s="24" t="str">
        <v/>
      </c>
      <c r="G347" s="8" t="str">
        <v/>
      </c>
      <c r="H347" s="8">
        <v>1</v>
      </c>
      <c r="I347" s="8" t="str">
        <v/>
      </c>
      <c r="J347" s="8" t="str">
        <v/>
      </c>
      <c r="K347" s="8" t="str">
        <v/>
      </c>
      <c r="L347" s="8" t="str">
        <v/>
      </c>
    </row>
    <row r="348" spans="3:12">
      <c r="C348" s="4">
        <v>324</v>
      </c>
      <c r="D348" s="24">
        <v>4</v>
      </c>
      <c r="E348" s="24" t="str">
        <v/>
      </c>
      <c r="F348" s="24" t="str">
        <v/>
      </c>
      <c r="G348" s="8" t="str">
        <v/>
      </c>
      <c r="H348" s="8">
        <v>1</v>
      </c>
      <c r="I348" s="8" t="str">
        <v/>
      </c>
      <c r="J348" s="8" t="str">
        <v/>
      </c>
      <c r="K348" s="8" t="str">
        <v/>
      </c>
      <c r="L348" s="8" t="str">
        <v/>
      </c>
    </row>
    <row r="349" spans="3:12">
      <c r="C349" s="4">
        <v>325</v>
      </c>
      <c r="D349" s="24">
        <v>4</v>
      </c>
      <c r="E349" s="24" t="str">
        <v/>
      </c>
      <c r="F349" s="24" t="str">
        <v/>
      </c>
      <c r="G349" s="8" t="str">
        <v/>
      </c>
      <c r="H349" s="8">
        <v>1</v>
      </c>
      <c r="I349" s="8" t="str">
        <v/>
      </c>
      <c r="J349" s="8" t="str">
        <v/>
      </c>
      <c r="K349" s="8" t="str">
        <v/>
      </c>
      <c r="L349" s="8" t="str">
        <v/>
      </c>
    </row>
    <row r="350" spans="3:12">
      <c r="C350" s="4">
        <v>326</v>
      </c>
      <c r="D350" s="24">
        <v>5</v>
      </c>
      <c r="E350" s="24" t="str">
        <v/>
      </c>
      <c r="F350" s="24" t="str">
        <v/>
      </c>
      <c r="G350" s="8" t="str">
        <v/>
      </c>
      <c r="H350" s="8" t="str">
        <v/>
      </c>
      <c r="I350" s="8">
        <v>1</v>
      </c>
      <c r="J350" s="8" t="str">
        <v/>
      </c>
      <c r="K350" s="8" t="str">
        <v/>
      </c>
      <c r="L350" s="8" t="str">
        <v/>
      </c>
    </row>
    <row r="351" spans="3:12">
      <c r="C351" s="4">
        <v>327</v>
      </c>
      <c r="D351" s="24">
        <v>1</v>
      </c>
      <c r="E351" s="24">
        <v>1</v>
      </c>
      <c r="F351" s="24" t="str">
        <v/>
      </c>
      <c r="G351" s="8" t="str">
        <v/>
      </c>
      <c r="H351" s="8" t="str">
        <v/>
      </c>
      <c r="I351" s="8" t="str">
        <v/>
      </c>
      <c r="J351" s="8" t="str">
        <v/>
      </c>
      <c r="K351" s="8" t="str">
        <v/>
      </c>
      <c r="L351" s="8" t="str">
        <v/>
      </c>
    </row>
    <row r="352" spans="3:12">
      <c r="C352" s="4">
        <v>328</v>
      </c>
      <c r="D352" s="24">
        <v>5</v>
      </c>
      <c r="E352" s="24" t="str">
        <v/>
      </c>
      <c r="F352" s="24" t="str">
        <v/>
      </c>
      <c r="G352" s="8" t="str">
        <v/>
      </c>
      <c r="H352" s="8" t="str">
        <v/>
      </c>
      <c r="I352" s="8">
        <v>1</v>
      </c>
      <c r="J352" s="8" t="str">
        <v/>
      </c>
      <c r="K352" s="8" t="str">
        <v/>
      </c>
      <c r="L352" s="8" t="str">
        <v/>
      </c>
    </row>
    <row r="353" spans="3:12">
      <c r="C353" s="4">
        <v>329</v>
      </c>
      <c r="D353" s="24">
        <v>8</v>
      </c>
      <c r="E353" s="24" t="str">
        <v/>
      </c>
      <c r="F353" s="24" t="str">
        <v/>
      </c>
      <c r="G353" s="8" t="str">
        <v/>
      </c>
      <c r="H353" s="8" t="str">
        <v/>
      </c>
      <c r="I353" s="8" t="str">
        <v/>
      </c>
      <c r="J353" s="8" t="str">
        <v/>
      </c>
      <c r="K353" s="8" t="str">
        <v/>
      </c>
      <c r="L353" s="8">
        <v>1</v>
      </c>
    </row>
    <row r="354" spans="3:12">
      <c r="C354" s="4">
        <v>330</v>
      </c>
      <c r="D354" s="24">
        <v>8</v>
      </c>
      <c r="E354" s="24" t="str">
        <v/>
      </c>
      <c r="F354" s="24" t="str">
        <v/>
      </c>
      <c r="G354" s="8" t="str">
        <v/>
      </c>
      <c r="H354" s="8" t="str">
        <v/>
      </c>
      <c r="I354" s="8" t="str">
        <v/>
      </c>
      <c r="J354" s="8" t="str">
        <v/>
      </c>
      <c r="K354" s="8" t="str">
        <v/>
      </c>
      <c r="L354" s="8">
        <v>1</v>
      </c>
    </row>
    <row r="355" spans="3:12">
      <c r="C355" s="4">
        <v>331</v>
      </c>
      <c r="D355" s="24">
        <v>5</v>
      </c>
      <c r="E355" s="24" t="str">
        <v/>
      </c>
      <c r="F355" s="24" t="str">
        <v/>
      </c>
      <c r="G355" s="8" t="str">
        <v/>
      </c>
      <c r="H355" s="8" t="str">
        <v/>
      </c>
      <c r="I355" s="8">
        <v>1</v>
      </c>
      <c r="J355" s="8" t="str">
        <v/>
      </c>
      <c r="K355" s="8" t="str">
        <v/>
      </c>
      <c r="L355" s="8" t="str">
        <v/>
      </c>
    </row>
    <row r="356" spans="3:12">
      <c r="C356" s="4">
        <v>332</v>
      </c>
      <c r="D356" s="24">
        <v>8</v>
      </c>
      <c r="E356" s="24" t="str">
        <v/>
      </c>
      <c r="F356" s="24" t="str">
        <v/>
      </c>
      <c r="G356" s="8" t="str">
        <v/>
      </c>
      <c r="H356" s="8" t="str">
        <v/>
      </c>
      <c r="I356" s="8" t="str">
        <v/>
      </c>
      <c r="J356" s="8" t="str">
        <v/>
      </c>
      <c r="K356" s="8" t="str">
        <v/>
      </c>
      <c r="L356" s="8">
        <v>1</v>
      </c>
    </row>
    <row r="357" spans="3:12">
      <c r="C357" s="4">
        <v>333</v>
      </c>
      <c r="D357" s="24">
        <v>5</v>
      </c>
      <c r="E357" s="24" t="str">
        <v/>
      </c>
      <c r="F357" s="24" t="str">
        <v/>
      </c>
      <c r="G357" s="8" t="str">
        <v/>
      </c>
      <c r="H357" s="8" t="str">
        <v/>
      </c>
      <c r="I357" s="8">
        <v>1</v>
      </c>
      <c r="J357" s="8" t="str">
        <v/>
      </c>
      <c r="K357" s="8" t="str">
        <v/>
      </c>
      <c r="L357" s="8" t="str">
        <v/>
      </c>
    </row>
    <row r="358" spans="3:12">
      <c r="C358" s="4">
        <v>334</v>
      </c>
      <c r="D358" s="24">
        <v>8</v>
      </c>
      <c r="E358" s="24" t="str">
        <v/>
      </c>
      <c r="F358" s="24" t="str">
        <v/>
      </c>
      <c r="G358" s="8" t="str">
        <v/>
      </c>
      <c r="H358" s="8" t="str">
        <v/>
      </c>
      <c r="I358" s="8" t="str">
        <v/>
      </c>
      <c r="J358" s="8" t="str">
        <v/>
      </c>
      <c r="K358" s="8" t="str">
        <v/>
      </c>
      <c r="L358" s="8">
        <v>1</v>
      </c>
    </row>
    <row r="359" spans="3:12">
      <c r="C359" s="4">
        <v>335</v>
      </c>
      <c r="D359" s="24">
        <v>8</v>
      </c>
      <c r="E359" s="24" t="str">
        <v/>
      </c>
      <c r="F359" s="24" t="str">
        <v/>
      </c>
      <c r="G359" s="8" t="str">
        <v/>
      </c>
      <c r="H359" s="8" t="str">
        <v/>
      </c>
      <c r="I359" s="8" t="str">
        <v/>
      </c>
      <c r="J359" s="8" t="str">
        <v/>
      </c>
      <c r="K359" s="8" t="str">
        <v/>
      </c>
      <c r="L359" s="8">
        <v>1</v>
      </c>
    </row>
    <row r="360" spans="3:12">
      <c r="C360" s="4">
        <v>336</v>
      </c>
      <c r="D360" s="24">
        <v>5</v>
      </c>
      <c r="E360" s="24" t="str">
        <v/>
      </c>
      <c r="F360" s="24" t="str">
        <v/>
      </c>
      <c r="G360" s="8" t="str">
        <v/>
      </c>
      <c r="H360" s="8" t="str">
        <v/>
      </c>
      <c r="I360" s="8">
        <v>1</v>
      </c>
      <c r="J360" s="8" t="str">
        <v/>
      </c>
      <c r="K360" s="8" t="str">
        <v/>
      </c>
      <c r="L360" s="8" t="str">
        <v/>
      </c>
    </row>
    <row r="361" spans="3:12">
      <c r="C361" s="4">
        <v>337</v>
      </c>
      <c r="D361" s="24">
        <v>8</v>
      </c>
      <c r="E361" s="24" t="str">
        <v/>
      </c>
      <c r="F361" s="24" t="str">
        <v/>
      </c>
      <c r="G361" s="8" t="str">
        <v/>
      </c>
      <c r="H361" s="8" t="str">
        <v/>
      </c>
      <c r="I361" s="8" t="str">
        <v/>
      </c>
      <c r="J361" s="8" t="str">
        <v/>
      </c>
      <c r="K361" s="8" t="str">
        <v/>
      </c>
      <c r="L361" s="8">
        <v>1</v>
      </c>
    </row>
    <row r="362" spans="3:12">
      <c r="C362" s="4">
        <v>338</v>
      </c>
      <c r="D362" s="24">
        <v>8</v>
      </c>
      <c r="E362" s="24" t="str">
        <v/>
      </c>
      <c r="F362" s="24" t="str">
        <v/>
      </c>
      <c r="G362" s="8" t="str">
        <v/>
      </c>
      <c r="H362" s="8" t="str">
        <v/>
      </c>
      <c r="I362" s="8" t="str">
        <v/>
      </c>
      <c r="J362" s="8" t="str">
        <v/>
      </c>
      <c r="K362" s="8" t="str">
        <v/>
      </c>
      <c r="L362" s="8">
        <v>1</v>
      </c>
    </row>
    <row r="363" spans="3:12">
      <c r="C363" s="4">
        <v>339</v>
      </c>
      <c r="D363" s="24">
        <v>5</v>
      </c>
      <c r="E363" s="24" t="str">
        <v/>
      </c>
      <c r="F363" s="24" t="str">
        <v/>
      </c>
      <c r="G363" s="8" t="str">
        <v/>
      </c>
      <c r="H363" s="8" t="str">
        <v/>
      </c>
      <c r="I363" s="8">
        <v>1</v>
      </c>
      <c r="J363" s="8" t="str">
        <v/>
      </c>
      <c r="K363" s="8" t="str">
        <v/>
      </c>
      <c r="L363" s="8" t="str">
        <v/>
      </c>
    </row>
    <row r="364" spans="3:12">
      <c r="C364" s="4">
        <v>340</v>
      </c>
      <c r="D364" s="24">
        <v>1</v>
      </c>
      <c r="E364" s="24">
        <v>1</v>
      </c>
      <c r="F364" s="24" t="str">
        <v/>
      </c>
      <c r="G364" s="8" t="str">
        <v/>
      </c>
      <c r="H364" s="8" t="str">
        <v/>
      </c>
      <c r="I364" s="8" t="str">
        <v/>
      </c>
      <c r="J364" s="8" t="str">
        <v/>
      </c>
      <c r="K364" s="8" t="str">
        <v/>
      </c>
      <c r="L364" s="8" t="str">
        <v/>
      </c>
    </row>
    <row r="365" spans="3:12">
      <c r="C365" s="4">
        <v>341</v>
      </c>
      <c r="D365" s="24">
        <v>1</v>
      </c>
      <c r="E365" s="24">
        <v>1</v>
      </c>
      <c r="F365" s="24" t="str">
        <v/>
      </c>
      <c r="G365" s="8" t="str">
        <v/>
      </c>
      <c r="H365" s="8" t="str">
        <v/>
      </c>
      <c r="I365" s="8" t="str">
        <v/>
      </c>
      <c r="J365" s="8" t="str">
        <v/>
      </c>
      <c r="K365" s="8" t="str">
        <v/>
      </c>
      <c r="L365" s="8" t="str">
        <v/>
      </c>
    </row>
    <row r="366" spans="3:12">
      <c r="C366" s="4">
        <v>342</v>
      </c>
      <c r="D366" s="24">
        <v>1</v>
      </c>
      <c r="E366" s="24">
        <v>1</v>
      </c>
      <c r="F366" s="24" t="str">
        <v/>
      </c>
      <c r="G366" s="8" t="str">
        <v/>
      </c>
      <c r="H366" s="8" t="str">
        <v/>
      </c>
      <c r="I366" s="8" t="str">
        <v/>
      </c>
      <c r="J366" s="8" t="str">
        <v/>
      </c>
      <c r="K366" s="8" t="str">
        <v/>
      </c>
      <c r="L366" s="8" t="str">
        <v/>
      </c>
    </row>
    <row r="367" spans="3:12">
      <c r="C367" s="4">
        <v>343</v>
      </c>
      <c r="D367" s="24">
        <v>1</v>
      </c>
      <c r="E367" s="24">
        <v>1</v>
      </c>
      <c r="F367" s="24" t="str">
        <v/>
      </c>
      <c r="G367" s="8" t="str">
        <v/>
      </c>
      <c r="H367" s="8" t="str">
        <v/>
      </c>
      <c r="I367" s="8" t="str">
        <v/>
      </c>
      <c r="J367" s="8" t="str">
        <v/>
      </c>
      <c r="K367" s="8" t="str">
        <v/>
      </c>
      <c r="L367" s="8" t="str">
        <v/>
      </c>
    </row>
    <row r="368" spans="3:12">
      <c r="C368" s="4">
        <v>344</v>
      </c>
      <c r="D368" s="24">
        <v>2</v>
      </c>
      <c r="E368" s="24" t="str">
        <v/>
      </c>
      <c r="F368" s="24">
        <v>1</v>
      </c>
      <c r="G368" s="8" t="str">
        <v/>
      </c>
      <c r="H368" s="8" t="str">
        <v/>
      </c>
      <c r="I368" s="8" t="str">
        <v/>
      </c>
      <c r="J368" s="8" t="str">
        <v/>
      </c>
      <c r="K368" s="8" t="str">
        <v/>
      </c>
      <c r="L368" s="8" t="str">
        <v/>
      </c>
    </row>
    <row r="369" spans="3:12">
      <c r="C369" s="4">
        <v>345</v>
      </c>
      <c r="D369" s="24">
        <v>1</v>
      </c>
      <c r="E369" s="24">
        <v>1</v>
      </c>
      <c r="F369" s="24" t="str">
        <v/>
      </c>
      <c r="G369" s="8" t="str">
        <v/>
      </c>
      <c r="H369" s="8" t="str">
        <v/>
      </c>
      <c r="I369" s="8" t="str">
        <v/>
      </c>
      <c r="J369" s="8" t="str">
        <v/>
      </c>
      <c r="K369" s="8" t="str">
        <v/>
      </c>
      <c r="L369" s="8" t="str">
        <v/>
      </c>
    </row>
    <row r="370" spans="3:12">
      <c r="C370" s="4">
        <v>346</v>
      </c>
      <c r="D370" s="24">
        <v>1</v>
      </c>
      <c r="E370" s="24">
        <v>1</v>
      </c>
      <c r="F370" s="24" t="str">
        <v/>
      </c>
      <c r="G370" s="8" t="str">
        <v/>
      </c>
      <c r="H370" s="8" t="str">
        <v/>
      </c>
      <c r="I370" s="8" t="str">
        <v/>
      </c>
      <c r="J370" s="8" t="str">
        <v/>
      </c>
      <c r="K370" s="8" t="str">
        <v/>
      </c>
      <c r="L370" s="8" t="str">
        <v/>
      </c>
    </row>
    <row r="371" spans="3:12">
      <c r="C371" s="4">
        <v>347</v>
      </c>
      <c r="D371" s="24">
        <v>5</v>
      </c>
      <c r="E371" s="24" t="str">
        <v/>
      </c>
      <c r="F371" s="24" t="str">
        <v/>
      </c>
      <c r="G371" s="8" t="str">
        <v/>
      </c>
      <c r="H371" s="8" t="str">
        <v/>
      </c>
      <c r="I371" s="8">
        <v>1</v>
      </c>
      <c r="J371" s="8" t="str">
        <v/>
      </c>
      <c r="K371" s="8" t="str">
        <v/>
      </c>
      <c r="L371" s="8" t="str">
        <v/>
      </c>
    </row>
    <row r="372" spans="3:12">
      <c r="C372" s="4">
        <v>348</v>
      </c>
      <c r="D372" s="24">
        <v>6</v>
      </c>
      <c r="E372" s="24" t="str">
        <v/>
      </c>
      <c r="F372" s="24" t="str">
        <v/>
      </c>
      <c r="G372" s="8" t="str">
        <v/>
      </c>
      <c r="H372" s="8" t="str">
        <v/>
      </c>
      <c r="I372" s="8" t="str">
        <v/>
      </c>
      <c r="J372" s="8">
        <v>1</v>
      </c>
      <c r="K372" s="8" t="str">
        <v/>
      </c>
      <c r="L372" s="8" t="str">
        <v/>
      </c>
    </row>
    <row r="373" spans="3:12">
      <c r="C373" s="4">
        <v>349</v>
      </c>
      <c r="D373" s="24">
        <v>5</v>
      </c>
      <c r="E373" s="24" t="str">
        <v/>
      </c>
      <c r="F373" s="24" t="str">
        <v/>
      </c>
      <c r="G373" s="8" t="str">
        <v/>
      </c>
      <c r="H373" s="8" t="str">
        <v/>
      </c>
      <c r="I373" s="8">
        <v>1</v>
      </c>
      <c r="J373" s="8" t="str">
        <v/>
      </c>
      <c r="K373" s="8" t="str">
        <v/>
      </c>
      <c r="L373" s="8" t="str">
        <v/>
      </c>
    </row>
    <row r="374" spans="3:12">
      <c r="C374" s="4">
        <v>350</v>
      </c>
      <c r="D374" s="24">
        <v>4</v>
      </c>
      <c r="E374" s="24" t="str">
        <v/>
      </c>
      <c r="F374" s="24" t="str">
        <v/>
      </c>
      <c r="G374" s="8" t="str">
        <v/>
      </c>
      <c r="H374" s="8">
        <v>1</v>
      </c>
      <c r="I374" s="8" t="str">
        <v/>
      </c>
      <c r="J374" s="8" t="str">
        <v/>
      </c>
      <c r="K374" s="8" t="str">
        <v/>
      </c>
      <c r="L374" s="8" t="str">
        <v/>
      </c>
    </row>
    <row r="375" spans="3:12">
      <c r="C375" s="4">
        <v>351</v>
      </c>
      <c r="D375" s="24">
        <v>8</v>
      </c>
      <c r="E375" s="24" t="str">
        <v/>
      </c>
      <c r="F375" s="24" t="str">
        <v/>
      </c>
      <c r="G375" s="8" t="str">
        <v/>
      </c>
      <c r="H375" s="8" t="str">
        <v/>
      </c>
      <c r="I375" s="8" t="str">
        <v/>
      </c>
      <c r="J375" s="8" t="str">
        <v/>
      </c>
      <c r="K375" s="8" t="str">
        <v/>
      </c>
      <c r="L375" s="8">
        <v>1</v>
      </c>
    </row>
    <row r="376" spans="3:12">
      <c r="C376" s="4">
        <v>352</v>
      </c>
      <c r="D376" s="24">
        <v>1</v>
      </c>
      <c r="E376" s="24">
        <v>1</v>
      </c>
      <c r="F376" s="24" t="str">
        <v/>
      </c>
      <c r="G376" s="8" t="str">
        <v/>
      </c>
      <c r="H376" s="8" t="str">
        <v/>
      </c>
      <c r="I376" s="8" t="str">
        <v/>
      </c>
      <c r="J376" s="8" t="str">
        <v/>
      </c>
      <c r="K376" s="8" t="str">
        <v/>
      </c>
      <c r="L376" s="8" t="str">
        <v/>
      </c>
    </row>
    <row r="377" spans="3:12">
      <c r="C377" s="4">
        <v>353</v>
      </c>
      <c r="D377" s="24">
        <v>7</v>
      </c>
      <c r="E377" s="24" t="str">
        <v/>
      </c>
      <c r="F377" s="24" t="str">
        <v/>
      </c>
      <c r="G377" s="8" t="str">
        <v/>
      </c>
      <c r="H377" s="8" t="str">
        <v/>
      </c>
      <c r="I377" s="8" t="str">
        <v/>
      </c>
      <c r="J377" s="8" t="str">
        <v/>
      </c>
      <c r="K377" s="8">
        <v>1</v>
      </c>
      <c r="L377" s="8" t="str">
        <v/>
      </c>
    </row>
    <row r="378" spans="3:12">
      <c r="C378" s="4">
        <v>354</v>
      </c>
      <c r="D378" s="24">
        <v>8</v>
      </c>
      <c r="E378" s="24" t="str">
        <v/>
      </c>
      <c r="F378" s="24" t="str">
        <v/>
      </c>
      <c r="G378" s="8" t="str">
        <v/>
      </c>
      <c r="H378" s="8" t="str">
        <v/>
      </c>
      <c r="I378" s="8" t="str">
        <v/>
      </c>
      <c r="J378" s="8" t="str">
        <v/>
      </c>
      <c r="K378" s="8" t="str">
        <v/>
      </c>
      <c r="L378" s="8">
        <v>1</v>
      </c>
    </row>
    <row r="379" spans="3:12">
      <c r="C379" s="4">
        <v>355</v>
      </c>
      <c r="D379" s="24">
        <v>5</v>
      </c>
      <c r="E379" s="24" t="str">
        <v/>
      </c>
      <c r="F379" s="24" t="str">
        <v/>
      </c>
      <c r="G379" s="8" t="str">
        <v/>
      </c>
      <c r="H379" s="8" t="str">
        <v/>
      </c>
      <c r="I379" s="8">
        <v>1</v>
      </c>
      <c r="J379" s="8" t="str">
        <v/>
      </c>
      <c r="K379" s="8" t="str">
        <v/>
      </c>
      <c r="L379" s="8" t="str">
        <v/>
      </c>
    </row>
    <row r="380" spans="3:12">
      <c r="C380" s="4">
        <v>356</v>
      </c>
      <c r="D380" s="24">
        <v>4</v>
      </c>
      <c r="E380" s="24" t="str">
        <v/>
      </c>
      <c r="F380" s="24" t="str">
        <v/>
      </c>
      <c r="G380" s="8" t="str">
        <v/>
      </c>
      <c r="H380" s="8">
        <v>1</v>
      </c>
      <c r="I380" s="8" t="str">
        <v/>
      </c>
      <c r="J380" s="8" t="str">
        <v/>
      </c>
      <c r="K380" s="8" t="str">
        <v/>
      </c>
      <c r="L380" s="8" t="str">
        <v/>
      </c>
    </row>
    <row r="381" spans="3:12">
      <c r="C381" s="4">
        <v>357</v>
      </c>
      <c r="D381" s="24">
        <v>5</v>
      </c>
      <c r="E381" s="24" t="str">
        <v/>
      </c>
      <c r="F381" s="24" t="str">
        <v/>
      </c>
      <c r="G381" s="8" t="str">
        <v/>
      </c>
      <c r="H381" s="8" t="str">
        <v/>
      </c>
      <c r="I381" s="8">
        <v>1</v>
      </c>
      <c r="J381" s="8" t="str">
        <v/>
      </c>
      <c r="K381" s="8" t="str">
        <v/>
      </c>
      <c r="L381" s="8" t="str">
        <v/>
      </c>
    </row>
    <row r="382" spans="3:12">
      <c r="C382" s="4">
        <v>358</v>
      </c>
      <c r="D382" s="24">
        <v>8</v>
      </c>
      <c r="E382" s="24" t="str">
        <v/>
      </c>
      <c r="F382" s="24" t="str">
        <v/>
      </c>
      <c r="G382" s="8" t="str">
        <v/>
      </c>
      <c r="H382" s="8" t="str">
        <v/>
      </c>
      <c r="I382" s="8" t="str">
        <v/>
      </c>
      <c r="J382" s="8" t="str">
        <v/>
      </c>
      <c r="K382" s="8" t="str">
        <v/>
      </c>
      <c r="L382" s="8">
        <v>1</v>
      </c>
    </row>
    <row r="383" spans="3:12">
      <c r="C383" s="4">
        <v>359</v>
      </c>
      <c r="D383" s="24">
        <v>1</v>
      </c>
      <c r="E383" s="24">
        <v>1</v>
      </c>
      <c r="F383" s="24" t="str">
        <v/>
      </c>
      <c r="G383" s="8" t="str">
        <v/>
      </c>
      <c r="H383" s="8" t="str">
        <v/>
      </c>
      <c r="I383" s="8" t="str">
        <v/>
      </c>
      <c r="J383" s="8" t="str">
        <v/>
      </c>
      <c r="K383" s="8" t="str">
        <v/>
      </c>
      <c r="L383" s="8" t="str">
        <v/>
      </c>
    </row>
    <row r="384" spans="3:12">
      <c r="C384" s="4">
        <v>360</v>
      </c>
      <c r="D384" s="24">
        <v>4</v>
      </c>
      <c r="E384" s="24" t="str">
        <v/>
      </c>
      <c r="F384" s="24" t="str">
        <v/>
      </c>
      <c r="G384" s="8" t="str">
        <v/>
      </c>
      <c r="H384" s="8">
        <v>1</v>
      </c>
      <c r="I384" s="8" t="str">
        <v/>
      </c>
      <c r="J384" s="8" t="str">
        <v/>
      </c>
      <c r="K384" s="8" t="str">
        <v/>
      </c>
      <c r="L384" s="8" t="str">
        <v/>
      </c>
    </row>
    <row r="385" spans="3:12">
      <c r="C385" s="4">
        <v>361</v>
      </c>
      <c r="D385" s="24">
        <v>1</v>
      </c>
      <c r="E385" s="24">
        <v>1</v>
      </c>
      <c r="F385" s="24" t="str">
        <v/>
      </c>
      <c r="G385" s="8" t="str">
        <v/>
      </c>
      <c r="H385" s="8" t="str">
        <v/>
      </c>
      <c r="I385" s="8" t="str">
        <v/>
      </c>
      <c r="J385" s="8" t="str">
        <v/>
      </c>
      <c r="K385" s="8" t="str">
        <v/>
      </c>
      <c r="L385" s="8" t="str">
        <v/>
      </c>
    </row>
    <row r="386" spans="3:12">
      <c r="C386" s="4">
        <v>362</v>
      </c>
      <c r="D386" s="24">
        <v>1</v>
      </c>
      <c r="E386" s="24">
        <v>1</v>
      </c>
      <c r="F386" s="24" t="str">
        <v/>
      </c>
      <c r="G386" s="8" t="str">
        <v/>
      </c>
      <c r="H386" s="8" t="str">
        <v/>
      </c>
      <c r="I386" s="8" t="str">
        <v/>
      </c>
      <c r="J386" s="8" t="str">
        <v/>
      </c>
      <c r="K386" s="8" t="str">
        <v/>
      </c>
      <c r="L386" s="8" t="str">
        <v/>
      </c>
    </row>
    <row r="387" spans="3:12">
      <c r="C387" s="4">
        <v>363</v>
      </c>
      <c r="D387" s="24">
        <v>5</v>
      </c>
      <c r="E387" s="24" t="str">
        <v/>
      </c>
      <c r="F387" s="24" t="str">
        <v/>
      </c>
      <c r="G387" s="8" t="str">
        <v/>
      </c>
      <c r="H387" s="8" t="str">
        <v/>
      </c>
      <c r="I387" s="8">
        <v>1</v>
      </c>
      <c r="J387" s="8" t="str">
        <v/>
      </c>
      <c r="K387" s="8" t="str">
        <v/>
      </c>
      <c r="L387" s="8" t="str">
        <v/>
      </c>
    </row>
    <row r="388" spans="3:12">
      <c r="C388" s="4">
        <v>364</v>
      </c>
      <c r="D388" s="24">
        <v>2</v>
      </c>
      <c r="E388" s="24" t="str">
        <v/>
      </c>
      <c r="F388" s="24">
        <v>1</v>
      </c>
      <c r="G388" s="8" t="str">
        <v/>
      </c>
      <c r="H388" s="8" t="str">
        <v/>
      </c>
      <c r="I388" s="8" t="str">
        <v/>
      </c>
      <c r="J388" s="8" t="str">
        <v/>
      </c>
      <c r="K388" s="8" t="str">
        <v/>
      </c>
      <c r="L388" s="8" t="str">
        <v/>
      </c>
    </row>
    <row r="389" spans="3:12">
      <c r="C389" s="4">
        <v>365</v>
      </c>
      <c r="D389" s="24">
        <v>8</v>
      </c>
      <c r="E389" s="24" t="str">
        <v/>
      </c>
      <c r="F389" s="24" t="str">
        <v/>
      </c>
      <c r="G389" s="8" t="str">
        <v/>
      </c>
      <c r="H389" s="8" t="str">
        <v/>
      </c>
      <c r="I389" s="8" t="str">
        <v/>
      </c>
      <c r="J389" s="8" t="str">
        <v/>
      </c>
      <c r="K389" s="8" t="str">
        <v/>
      </c>
      <c r="L389" s="8">
        <v>1</v>
      </c>
    </row>
    <row r="390" spans="3:12">
      <c r="C390" s="4">
        <v>366</v>
      </c>
      <c r="D390" s="24">
        <v>2</v>
      </c>
      <c r="E390" s="24" t="str">
        <v/>
      </c>
      <c r="F390" s="24">
        <v>1</v>
      </c>
      <c r="G390" s="8" t="str">
        <v/>
      </c>
      <c r="H390" s="8" t="str">
        <v/>
      </c>
      <c r="I390" s="8" t="str">
        <v/>
      </c>
      <c r="J390" s="8" t="str">
        <v/>
      </c>
      <c r="K390" s="8" t="str">
        <v/>
      </c>
      <c r="L390" s="8" t="str">
        <v/>
      </c>
    </row>
    <row r="391" spans="3:12">
      <c r="C391" s="4">
        <v>367</v>
      </c>
      <c r="D391" s="24">
        <v>1</v>
      </c>
      <c r="E391" s="24">
        <v>1</v>
      </c>
      <c r="F391" s="24" t="str">
        <v/>
      </c>
      <c r="G391" s="8" t="str">
        <v/>
      </c>
      <c r="H391" s="8" t="str">
        <v/>
      </c>
      <c r="I391" s="8" t="str">
        <v/>
      </c>
      <c r="J391" s="8" t="str">
        <v/>
      </c>
      <c r="K391" s="8" t="str">
        <v/>
      </c>
      <c r="L391" s="8" t="str">
        <v/>
      </c>
    </row>
    <row r="392" spans="3:12">
      <c r="C392" s="4">
        <v>368</v>
      </c>
      <c r="D392" s="24">
        <v>1</v>
      </c>
      <c r="E392" s="24">
        <v>1</v>
      </c>
      <c r="F392" s="24" t="str">
        <v/>
      </c>
      <c r="G392" s="8" t="str">
        <v/>
      </c>
      <c r="H392" s="8" t="str">
        <v/>
      </c>
      <c r="I392" s="8" t="str">
        <v/>
      </c>
      <c r="J392" s="8" t="str">
        <v/>
      </c>
      <c r="K392" s="8" t="str">
        <v/>
      </c>
      <c r="L392" s="8" t="str">
        <v/>
      </c>
    </row>
    <row r="393" spans="3:12">
      <c r="C393" s="4">
        <v>369</v>
      </c>
      <c r="D393" s="24">
        <v>8</v>
      </c>
      <c r="E393" s="24" t="str">
        <v/>
      </c>
      <c r="F393" s="24" t="str">
        <v/>
      </c>
      <c r="G393" s="8" t="str">
        <v/>
      </c>
      <c r="H393" s="8" t="str">
        <v/>
      </c>
      <c r="I393" s="8" t="str">
        <v/>
      </c>
      <c r="J393" s="8" t="str">
        <v/>
      </c>
      <c r="K393" s="8" t="str">
        <v/>
      </c>
      <c r="L393" s="8">
        <v>1</v>
      </c>
    </row>
    <row r="394" spans="3:12">
      <c r="C394" s="4">
        <v>370</v>
      </c>
      <c r="D394" s="24">
        <v>5</v>
      </c>
      <c r="E394" s="24" t="str">
        <v/>
      </c>
      <c r="F394" s="24" t="str">
        <v/>
      </c>
      <c r="G394" s="8" t="str">
        <v/>
      </c>
      <c r="H394" s="8" t="str">
        <v/>
      </c>
      <c r="I394" s="8">
        <v>1</v>
      </c>
      <c r="J394" s="8" t="str">
        <v/>
      </c>
      <c r="K394" s="8" t="str">
        <v/>
      </c>
      <c r="L394" s="8" t="str">
        <v/>
      </c>
    </row>
    <row r="395" spans="3:12">
      <c r="C395" s="4">
        <v>371</v>
      </c>
      <c r="D395" s="24">
        <v>1</v>
      </c>
      <c r="E395" s="24">
        <v>1</v>
      </c>
      <c r="F395" s="24" t="str">
        <v/>
      </c>
      <c r="G395" s="8" t="str">
        <v/>
      </c>
      <c r="H395" s="8" t="str">
        <v/>
      </c>
      <c r="I395" s="8" t="str">
        <v/>
      </c>
      <c r="J395" s="8" t="str">
        <v/>
      </c>
      <c r="K395" s="8" t="str">
        <v/>
      </c>
      <c r="L395" s="8" t="str">
        <v/>
      </c>
    </row>
    <row r="396" spans="3:12">
      <c r="C396" s="4">
        <v>372</v>
      </c>
      <c r="D396" s="24">
        <v>1</v>
      </c>
      <c r="E396" s="24">
        <v>1</v>
      </c>
      <c r="F396" s="24" t="str">
        <v/>
      </c>
      <c r="G396" s="8" t="str">
        <v/>
      </c>
      <c r="H396" s="8" t="str">
        <v/>
      </c>
      <c r="I396" s="8" t="str">
        <v/>
      </c>
      <c r="J396" s="8" t="str">
        <v/>
      </c>
      <c r="K396" s="8" t="str">
        <v/>
      </c>
      <c r="L396" s="8" t="str">
        <v/>
      </c>
    </row>
    <row r="397" spans="3:12">
      <c r="C397" s="4">
        <v>373</v>
      </c>
      <c r="D397" s="24">
        <v>1</v>
      </c>
      <c r="E397" s="24">
        <v>1</v>
      </c>
      <c r="F397" s="24" t="str">
        <v/>
      </c>
      <c r="G397" s="8" t="str">
        <v/>
      </c>
      <c r="H397" s="8" t="str">
        <v/>
      </c>
      <c r="I397" s="8" t="str">
        <v/>
      </c>
      <c r="J397" s="8" t="str">
        <v/>
      </c>
      <c r="K397" s="8" t="str">
        <v/>
      </c>
      <c r="L397" s="8" t="str">
        <v/>
      </c>
    </row>
    <row r="398" spans="3:12">
      <c r="C398" s="4">
        <v>374</v>
      </c>
      <c r="D398" s="24">
        <v>7</v>
      </c>
      <c r="E398" s="24" t="str">
        <v/>
      </c>
      <c r="F398" s="24" t="str">
        <v/>
      </c>
      <c r="G398" s="8" t="str">
        <v/>
      </c>
      <c r="H398" s="8" t="str">
        <v/>
      </c>
      <c r="I398" s="8" t="str">
        <v/>
      </c>
      <c r="J398" s="8" t="str">
        <v/>
      </c>
      <c r="K398" s="8">
        <v>1</v>
      </c>
      <c r="L398" s="8" t="str">
        <v/>
      </c>
    </row>
    <row r="399" spans="3:12">
      <c r="C399" s="4">
        <v>375</v>
      </c>
      <c r="D399" s="24">
        <v>1</v>
      </c>
      <c r="E399" s="24">
        <v>1</v>
      </c>
      <c r="F399" s="24" t="str">
        <v/>
      </c>
      <c r="G399" s="8" t="str">
        <v/>
      </c>
      <c r="H399" s="8" t="str">
        <v/>
      </c>
      <c r="I399" s="8" t="str">
        <v/>
      </c>
      <c r="J399" s="8" t="str">
        <v/>
      </c>
      <c r="K399" s="8" t="str">
        <v/>
      </c>
      <c r="L399" s="8" t="str">
        <v/>
      </c>
    </row>
    <row r="400" spans="3:12">
      <c r="C400" s="4">
        <v>376</v>
      </c>
      <c r="D400" s="24">
        <v>4</v>
      </c>
      <c r="E400" s="24" t="str">
        <v/>
      </c>
      <c r="F400" s="24" t="str">
        <v/>
      </c>
      <c r="G400" s="8" t="str">
        <v/>
      </c>
      <c r="H400" s="8">
        <v>1</v>
      </c>
      <c r="I400" s="8" t="str">
        <v/>
      </c>
      <c r="J400" s="8" t="str">
        <v/>
      </c>
      <c r="K400" s="8" t="str">
        <v/>
      </c>
      <c r="L400" s="8" t="str">
        <v/>
      </c>
    </row>
    <row r="401" spans="3:12">
      <c r="C401" s="4">
        <v>377</v>
      </c>
      <c r="D401" s="24">
        <v>1</v>
      </c>
      <c r="E401" s="24">
        <v>1</v>
      </c>
      <c r="F401" s="24" t="str">
        <v/>
      </c>
      <c r="G401" s="8" t="str">
        <v/>
      </c>
      <c r="H401" s="8" t="str">
        <v/>
      </c>
      <c r="I401" s="8" t="str">
        <v/>
      </c>
      <c r="J401" s="8" t="str">
        <v/>
      </c>
      <c r="K401" s="8" t="str">
        <v/>
      </c>
      <c r="L401" s="8" t="str">
        <v/>
      </c>
    </row>
    <row r="402" spans="3:12">
      <c r="C402" s="4">
        <v>378</v>
      </c>
      <c r="D402" s="24">
        <v>1</v>
      </c>
      <c r="E402" s="24">
        <v>1</v>
      </c>
      <c r="F402" s="24" t="str">
        <v/>
      </c>
      <c r="G402" s="8" t="str">
        <v/>
      </c>
      <c r="H402" s="8" t="str">
        <v/>
      </c>
      <c r="I402" s="8" t="str">
        <v/>
      </c>
      <c r="J402" s="8" t="str">
        <v/>
      </c>
      <c r="K402" s="8" t="str">
        <v/>
      </c>
      <c r="L402" s="8" t="str">
        <v/>
      </c>
    </row>
    <row r="403" spans="3:12">
      <c r="C403" s="4">
        <v>379</v>
      </c>
      <c r="D403" s="24">
        <v>5</v>
      </c>
      <c r="E403" s="24" t="str">
        <v/>
      </c>
      <c r="F403" s="24" t="str">
        <v/>
      </c>
      <c r="G403" s="8" t="str">
        <v/>
      </c>
      <c r="H403" s="8" t="str">
        <v/>
      </c>
      <c r="I403" s="8">
        <v>1</v>
      </c>
      <c r="J403" s="8" t="str">
        <v/>
      </c>
      <c r="K403" s="8" t="str">
        <v/>
      </c>
      <c r="L403" s="8" t="str">
        <v/>
      </c>
    </row>
    <row r="404" spans="3:12">
      <c r="C404" s="4">
        <v>380</v>
      </c>
      <c r="D404" s="24">
        <v>5</v>
      </c>
      <c r="E404" s="24" t="str">
        <v/>
      </c>
      <c r="F404" s="24" t="str">
        <v/>
      </c>
      <c r="G404" s="8" t="str">
        <v/>
      </c>
      <c r="H404" s="8" t="str">
        <v/>
      </c>
      <c r="I404" s="8">
        <v>1</v>
      </c>
      <c r="J404" s="8" t="str">
        <v/>
      </c>
      <c r="K404" s="8" t="str">
        <v/>
      </c>
      <c r="L404" s="8" t="str">
        <v/>
      </c>
    </row>
    <row r="405" spans="3:12">
      <c r="C405" s="4">
        <v>381</v>
      </c>
      <c r="D405" s="24">
        <v>6</v>
      </c>
      <c r="E405" s="24" t="str">
        <v/>
      </c>
      <c r="F405" s="24" t="str">
        <v/>
      </c>
      <c r="G405" s="8" t="str">
        <v/>
      </c>
      <c r="H405" s="8" t="str">
        <v/>
      </c>
      <c r="I405" s="8" t="str">
        <v/>
      </c>
      <c r="J405" s="8">
        <v>1</v>
      </c>
      <c r="K405" s="8" t="str">
        <v/>
      </c>
      <c r="L405" s="8" t="str">
        <v/>
      </c>
    </row>
    <row r="406" spans="3:12">
      <c r="C406" s="4">
        <v>382</v>
      </c>
      <c r="D406" s="24">
        <v>8</v>
      </c>
      <c r="E406" s="24" t="str">
        <v/>
      </c>
      <c r="F406" s="24" t="str">
        <v/>
      </c>
      <c r="G406" s="8" t="str">
        <v/>
      </c>
      <c r="H406" s="8" t="str">
        <v/>
      </c>
      <c r="I406" s="8" t="str">
        <v/>
      </c>
      <c r="J406" s="8" t="str">
        <v/>
      </c>
      <c r="K406" s="8" t="str">
        <v/>
      </c>
      <c r="L406" s="8">
        <v>1</v>
      </c>
    </row>
    <row r="407" spans="3:12">
      <c r="C407" s="4">
        <v>383</v>
      </c>
      <c r="D407" s="24">
        <v>4</v>
      </c>
      <c r="E407" s="24" t="str">
        <v/>
      </c>
      <c r="F407" s="24" t="str">
        <v/>
      </c>
      <c r="G407" s="8" t="str">
        <v/>
      </c>
      <c r="H407" s="8">
        <v>1</v>
      </c>
      <c r="I407" s="8" t="str">
        <v/>
      </c>
      <c r="J407" s="8" t="str">
        <v/>
      </c>
      <c r="K407" s="8" t="str">
        <v/>
      </c>
      <c r="L407" s="8" t="str">
        <v/>
      </c>
    </row>
    <row r="408" spans="3:12">
      <c r="C408" s="4">
        <v>384</v>
      </c>
      <c r="D408" s="24">
        <v>4</v>
      </c>
      <c r="E408" s="24" t="str">
        <v/>
      </c>
      <c r="F408" s="24" t="str">
        <v/>
      </c>
      <c r="G408" s="8" t="str">
        <v/>
      </c>
      <c r="H408" s="8">
        <v>1</v>
      </c>
      <c r="I408" s="8" t="str">
        <v/>
      </c>
      <c r="J408" s="8" t="str">
        <v/>
      </c>
      <c r="K408" s="8" t="str">
        <v/>
      </c>
      <c r="L408" s="8" t="str">
        <v/>
      </c>
    </row>
    <row r="409" spans="3:12">
      <c r="C409" s="4">
        <v>385</v>
      </c>
      <c r="D409" s="24">
        <v>5</v>
      </c>
      <c r="E409" s="24" t="str">
        <v/>
      </c>
      <c r="F409" s="24" t="str">
        <v/>
      </c>
      <c r="G409" s="8" t="str">
        <v/>
      </c>
      <c r="H409" s="8" t="str">
        <v/>
      </c>
      <c r="I409" s="8">
        <v>1</v>
      </c>
      <c r="J409" s="8" t="str">
        <v/>
      </c>
      <c r="K409" s="8" t="str">
        <v/>
      </c>
      <c r="L409" s="8" t="str">
        <v/>
      </c>
    </row>
    <row r="410" spans="3:12">
      <c r="C410" s="4">
        <v>386</v>
      </c>
      <c r="D410" s="24">
        <v>6</v>
      </c>
      <c r="E410" s="24" t="str">
        <v/>
      </c>
      <c r="F410" s="24" t="str">
        <v/>
      </c>
      <c r="G410" s="8" t="str">
        <v/>
      </c>
      <c r="H410" s="8" t="str">
        <v/>
      </c>
      <c r="I410" s="8" t="str">
        <v/>
      </c>
      <c r="J410" s="8">
        <v>1</v>
      </c>
      <c r="K410" s="8" t="str">
        <v/>
      </c>
      <c r="L410" s="8" t="str">
        <v/>
      </c>
    </row>
    <row r="411" spans="3:12">
      <c r="C411" s="4">
        <v>387</v>
      </c>
      <c r="D411" s="24">
        <v>1</v>
      </c>
      <c r="E411" s="24">
        <v>1</v>
      </c>
      <c r="F411" s="24" t="str">
        <v/>
      </c>
      <c r="G411" s="8" t="str">
        <v/>
      </c>
      <c r="H411" s="8" t="str">
        <v/>
      </c>
      <c r="I411" s="8" t="str">
        <v/>
      </c>
      <c r="J411" s="8" t="str">
        <v/>
      </c>
      <c r="K411" s="8" t="str">
        <v/>
      </c>
      <c r="L411" s="8" t="str">
        <v/>
      </c>
    </row>
    <row r="412" spans="3:12">
      <c r="C412" s="4">
        <v>388</v>
      </c>
      <c r="D412" s="24">
        <v>5</v>
      </c>
      <c r="E412" s="24" t="str">
        <v/>
      </c>
      <c r="F412" s="24" t="str">
        <v/>
      </c>
      <c r="G412" s="8" t="str">
        <v/>
      </c>
      <c r="H412" s="8" t="str">
        <v/>
      </c>
      <c r="I412" s="8">
        <v>1</v>
      </c>
      <c r="J412" s="8" t="str">
        <v/>
      </c>
      <c r="K412" s="8" t="str">
        <v/>
      </c>
      <c r="L412" s="8" t="str">
        <v/>
      </c>
    </row>
    <row r="413" spans="3:12">
      <c r="C413" s="4">
        <v>389</v>
      </c>
      <c r="D413" s="24">
        <v>3</v>
      </c>
      <c r="E413" s="24" t="str">
        <v/>
      </c>
      <c r="F413" s="24" t="str">
        <v/>
      </c>
      <c r="G413" s="8">
        <v>1</v>
      </c>
      <c r="H413" s="8" t="str">
        <v/>
      </c>
      <c r="I413" s="8" t="str">
        <v/>
      </c>
      <c r="J413" s="8" t="str">
        <v/>
      </c>
      <c r="K413" s="8" t="str">
        <v/>
      </c>
      <c r="L413" s="8" t="str">
        <v/>
      </c>
    </row>
    <row r="414" spans="3:12">
      <c r="C414" s="4">
        <v>390</v>
      </c>
      <c r="D414" s="24">
        <v>5</v>
      </c>
      <c r="E414" s="24" t="str">
        <v/>
      </c>
      <c r="F414" s="24" t="str">
        <v/>
      </c>
      <c r="G414" s="8" t="str">
        <v/>
      </c>
      <c r="H414" s="8" t="str">
        <v/>
      </c>
      <c r="I414" s="8">
        <v>1</v>
      </c>
      <c r="J414" s="8" t="str">
        <v/>
      </c>
      <c r="K414" s="8" t="str">
        <v/>
      </c>
      <c r="L414" s="8" t="str">
        <v/>
      </c>
    </row>
    <row r="415" spans="3:12">
      <c r="C415" s="4">
        <v>391</v>
      </c>
      <c r="D415" s="24">
        <v>5</v>
      </c>
      <c r="E415" s="24" t="str">
        <v/>
      </c>
      <c r="F415" s="24" t="str">
        <v/>
      </c>
      <c r="G415" s="8" t="str">
        <v/>
      </c>
      <c r="H415" s="8" t="str">
        <v/>
      </c>
      <c r="I415" s="8">
        <v>1</v>
      </c>
      <c r="J415" s="8" t="str">
        <v/>
      </c>
      <c r="K415" s="8" t="str">
        <v/>
      </c>
      <c r="L415" s="8" t="str">
        <v/>
      </c>
    </row>
    <row r="416" spans="3:12">
      <c r="C416" s="4">
        <v>392</v>
      </c>
      <c r="D416" s="24">
        <v>5</v>
      </c>
      <c r="E416" s="24" t="str">
        <v/>
      </c>
      <c r="F416" s="24" t="str">
        <v/>
      </c>
      <c r="G416" s="8" t="str">
        <v/>
      </c>
      <c r="H416" s="8" t="str">
        <v/>
      </c>
      <c r="I416" s="8">
        <v>1</v>
      </c>
      <c r="J416" s="8" t="str">
        <v/>
      </c>
      <c r="K416" s="8" t="str">
        <v/>
      </c>
      <c r="L416" s="8" t="str">
        <v/>
      </c>
    </row>
    <row r="417" spans="3:12">
      <c r="C417" s="4">
        <v>393</v>
      </c>
      <c r="D417" s="24">
        <v>5</v>
      </c>
      <c r="E417" s="24" t="str">
        <v/>
      </c>
      <c r="F417" s="24" t="str">
        <v/>
      </c>
      <c r="G417" s="8" t="str">
        <v/>
      </c>
      <c r="H417" s="8" t="str">
        <v/>
      </c>
      <c r="I417" s="8">
        <v>1</v>
      </c>
      <c r="J417" s="8" t="str">
        <v/>
      </c>
      <c r="K417" s="8" t="str">
        <v/>
      </c>
      <c r="L417" s="8" t="str">
        <v/>
      </c>
    </row>
    <row r="418" spans="3:12">
      <c r="C418" s="4">
        <v>394</v>
      </c>
      <c r="D418" s="24">
        <v>4</v>
      </c>
      <c r="E418" s="24" t="str">
        <v/>
      </c>
      <c r="F418" s="24" t="str">
        <v/>
      </c>
      <c r="G418" s="8" t="str">
        <v/>
      </c>
      <c r="H418" s="8">
        <v>1</v>
      </c>
      <c r="I418" s="8" t="str">
        <v/>
      </c>
      <c r="J418" s="8" t="str">
        <v/>
      </c>
      <c r="K418" s="8" t="str">
        <v/>
      </c>
      <c r="L418" s="8" t="str">
        <v/>
      </c>
    </row>
    <row r="419" spans="3:12">
      <c r="C419" s="4">
        <v>395</v>
      </c>
      <c r="D419" s="24">
        <v>8</v>
      </c>
      <c r="E419" s="24" t="str">
        <v/>
      </c>
      <c r="F419" s="24" t="str">
        <v/>
      </c>
      <c r="G419" s="8" t="str">
        <v/>
      </c>
      <c r="H419" s="8" t="str">
        <v/>
      </c>
      <c r="I419" s="8" t="str">
        <v/>
      </c>
      <c r="J419" s="8" t="str">
        <v/>
      </c>
      <c r="K419" s="8" t="str">
        <v/>
      </c>
      <c r="L419" s="8">
        <v>1</v>
      </c>
    </row>
    <row r="420" spans="3:12">
      <c r="C420" s="4">
        <v>396</v>
      </c>
      <c r="D420" s="24">
        <v>1</v>
      </c>
      <c r="E420" s="24">
        <v>1</v>
      </c>
      <c r="F420" s="24" t="str">
        <v/>
      </c>
      <c r="G420" s="8" t="str">
        <v/>
      </c>
      <c r="H420" s="8" t="str">
        <v/>
      </c>
      <c r="I420" s="8" t="str">
        <v/>
      </c>
      <c r="J420" s="8" t="str">
        <v/>
      </c>
      <c r="K420" s="8" t="str">
        <v/>
      </c>
      <c r="L420" s="8" t="str">
        <v/>
      </c>
    </row>
    <row r="421" spans="3:12">
      <c r="C421" s="4">
        <v>397</v>
      </c>
      <c r="D421" s="24">
        <v>1</v>
      </c>
      <c r="E421" s="24">
        <v>1</v>
      </c>
      <c r="F421" s="24" t="str">
        <v/>
      </c>
      <c r="G421" s="8" t="str">
        <v/>
      </c>
      <c r="H421" s="8" t="str">
        <v/>
      </c>
      <c r="I421" s="8" t="str">
        <v/>
      </c>
      <c r="J421" s="8" t="str">
        <v/>
      </c>
      <c r="K421" s="8" t="str">
        <v/>
      </c>
      <c r="L421" s="8" t="str">
        <v/>
      </c>
    </row>
    <row r="422" spans="3:12">
      <c r="C422" s="4">
        <v>398</v>
      </c>
      <c r="D422" s="24">
        <v>5</v>
      </c>
      <c r="E422" s="24" t="str">
        <v/>
      </c>
      <c r="F422" s="24" t="str">
        <v/>
      </c>
      <c r="G422" s="8" t="str">
        <v/>
      </c>
      <c r="H422" s="8" t="str">
        <v/>
      </c>
      <c r="I422" s="8">
        <v>1</v>
      </c>
      <c r="J422" s="8" t="str">
        <v/>
      </c>
      <c r="K422" s="8" t="str">
        <v/>
      </c>
      <c r="L422" s="8" t="str">
        <v/>
      </c>
    </row>
    <row r="423" spans="3:12">
      <c r="C423" s="4">
        <v>399</v>
      </c>
      <c r="D423" s="24">
        <v>8</v>
      </c>
      <c r="E423" s="24" t="str">
        <v/>
      </c>
      <c r="F423" s="24" t="str">
        <v/>
      </c>
      <c r="G423" s="8" t="str">
        <v/>
      </c>
      <c r="H423" s="8" t="str">
        <v/>
      </c>
      <c r="I423" s="8" t="str">
        <v/>
      </c>
      <c r="J423" s="8" t="str">
        <v/>
      </c>
      <c r="K423" s="8" t="str">
        <v/>
      </c>
      <c r="L423" s="8">
        <v>1</v>
      </c>
    </row>
    <row r="424" spans="3:12">
      <c r="C424" s="4">
        <v>400</v>
      </c>
      <c r="D424" s="24">
        <v>1</v>
      </c>
      <c r="E424" s="24">
        <v>1</v>
      </c>
      <c r="F424" s="24" t="str">
        <v/>
      </c>
      <c r="G424" s="8" t="str">
        <v/>
      </c>
      <c r="H424" s="8" t="str">
        <v/>
      </c>
      <c r="I424" s="8" t="str">
        <v/>
      </c>
      <c r="J424" s="8" t="str">
        <v/>
      </c>
      <c r="K424" s="8" t="str">
        <v/>
      </c>
      <c r="L424" s="8" t="str">
        <v/>
      </c>
    </row>
    <row r="425" spans="3:12">
      <c r="C425" s="4">
        <v>401</v>
      </c>
      <c r="D425" s="24">
        <v>1</v>
      </c>
      <c r="E425" s="24">
        <v>1</v>
      </c>
      <c r="F425" s="24" t="str">
        <v/>
      </c>
      <c r="G425" s="8" t="str">
        <v/>
      </c>
      <c r="H425" s="8" t="str">
        <v/>
      </c>
      <c r="I425" s="8" t="str">
        <v/>
      </c>
      <c r="J425" s="8" t="str">
        <v/>
      </c>
      <c r="K425" s="8" t="str">
        <v/>
      </c>
      <c r="L425" s="8" t="str">
        <v/>
      </c>
    </row>
    <row r="426" spans="3:12">
      <c r="C426" s="4">
        <v>402</v>
      </c>
      <c r="D426" s="24">
        <v>5</v>
      </c>
      <c r="E426" s="24" t="str">
        <v/>
      </c>
      <c r="F426" s="24" t="str">
        <v/>
      </c>
      <c r="G426" s="8" t="str">
        <v/>
      </c>
      <c r="H426" s="8" t="str">
        <v/>
      </c>
      <c r="I426" s="8">
        <v>1</v>
      </c>
      <c r="J426" s="8" t="str">
        <v/>
      </c>
      <c r="K426" s="8" t="str">
        <v/>
      </c>
      <c r="L426" s="8" t="str">
        <v/>
      </c>
    </row>
    <row r="427" spans="3:12">
      <c r="C427" s="4">
        <v>403</v>
      </c>
      <c r="D427" s="24">
        <v>8</v>
      </c>
      <c r="E427" s="24" t="str">
        <v/>
      </c>
      <c r="F427" s="24" t="str">
        <v/>
      </c>
      <c r="G427" s="8" t="str">
        <v/>
      </c>
      <c r="H427" s="8" t="str">
        <v/>
      </c>
      <c r="I427" s="8" t="str">
        <v/>
      </c>
      <c r="J427" s="8" t="str">
        <v/>
      </c>
      <c r="K427" s="8" t="str">
        <v/>
      </c>
      <c r="L427" s="8">
        <v>1</v>
      </c>
    </row>
    <row r="428" spans="3:12">
      <c r="C428" s="4">
        <v>404</v>
      </c>
      <c r="D428" s="24">
        <v>8</v>
      </c>
      <c r="E428" s="24" t="str">
        <v/>
      </c>
      <c r="F428" s="24" t="str">
        <v/>
      </c>
      <c r="G428" s="8" t="str">
        <v/>
      </c>
      <c r="H428" s="8" t="str">
        <v/>
      </c>
      <c r="I428" s="8" t="str">
        <v/>
      </c>
      <c r="J428" s="8" t="str">
        <v/>
      </c>
      <c r="K428" s="8" t="str">
        <v/>
      </c>
      <c r="L428" s="8">
        <v>1</v>
      </c>
    </row>
    <row r="429" spans="3:12">
      <c r="C429" s="4">
        <v>405</v>
      </c>
      <c r="D429" s="24">
        <v>5</v>
      </c>
      <c r="E429" s="24" t="str">
        <v/>
      </c>
      <c r="F429" s="24" t="str">
        <v/>
      </c>
      <c r="G429" s="8" t="str">
        <v/>
      </c>
      <c r="H429" s="8" t="str">
        <v/>
      </c>
      <c r="I429" s="8">
        <v>1</v>
      </c>
      <c r="J429" s="8" t="str">
        <v/>
      </c>
      <c r="K429" s="8" t="str">
        <v/>
      </c>
      <c r="L429" s="8" t="str">
        <v/>
      </c>
    </row>
    <row r="430" spans="3:12">
      <c r="C430" s="4">
        <v>406</v>
      </c>
      <c r="D430" s="24">
        <v>5</v>
      </c>
      <c r="E430" s="24" t="str">
        <v/>
      </c>
      <c r="F430" s="24" t="str">
        <v/>
      </c>
      <c r="G430" s="8" t="str">
        <v/>
      </c>
      <c r="H430" s="8" t="str">
        <v/>
      </c>
      <c r="I430" s="8">
        <v>1</v>
      </c>
      <c r="J430" s="8" t="str">
        <v/>
      </c>
      <c r="K430" s="8" t="str">
        <v/>
      </c>
      <c r="L430" s="8" t="str">
        <v/>
      </c>
    </row>
    <row r="431" spans="3:12">
      <c r="C431" s="4">
        <v>407</v>
      </c>
      <c r="D431" s="24">
        <v>1</v>
      </c>
      <c r="E431" s="24">
        <v>1</v>
      </c>
      <c r="F431" s="24" t="str">
        <v/>
      </c>
      <c r="G431" s="8" t="str">
        <v/>
      </c>
      <c r="H431" s="8" t="str">
        <v/>
      </c>
      <c r="I431" s="8" t="str">
        <v/>
      </c>
      <c r="J431" s="8" t="str">
        <v/>
      </c>
      <c r="K431" s="8" t="str">
        <v/>
      </c>
      <c r="L431" s="8" t="str">
        <v/>
      </c>
    </row>
    <row r="432" spans="3:12">
      <c r="C432" s="4">
        <v>408</v>
      </c>
      <c r="D432" s="24">
        <v>1</v>
      </c>
      <c r="E432" s="24">
        <v>1</v>
      </c>
      <c r="F432" s="24" t="str">
        <v/>
      </c>
      <c r="G432" s="8" t="str">
        <v/>
      </c>
      <c r="H432" s="8" t="str">
        <v/>
      </c>
      <c r="I432" s="8" t="str">
        <v/>
      </c>
      <c r="J432" s="8" t="str">
        <v/>
      </c>
      <c r="K432" s="8" t="str">
        <v/>
      </c>
      <c r="L432" s="8" t="str">
        <v/>
      </c>
    </row>
    <row r="433" spans="3:12">
      <c r="C433" s="4">
        <v>409</v>
      </c>
      <c r="D433" s="24">
        <v>5</v>
      </c>
      <c r="E433" s="24" t="str">
        <v/>
      </c>
      <c r="F433" s="24" t="str">
        <v/>
      </c>
      <c r="G433" s="8" t="str">
        <v/>
      </c>
      <c r="H433" s="8" t="str">
        <v/>
      </c>
      <c r="I433" s="8">
        <v>1</v>
      </c>
      <c r="J433" s="8" t="str">
        <v/>
      </c>
      <c r="K433" s="8" t="str">
        <v/>
      </c>
      <c r="L433" s="8" t="str">
        <v/>
      </c>
    </row>
    <row r="434" spans="3:12">
      <c r="C434" s="4">
        <v>410</v>
      </c>
      <c r="D434" s="24">
        <v>8</v>
      </c>
      <c r="E434" s="24" t="str">
        <v/>
      </c>
      <c r="F434" s="24" t="str">
        <v/>
      </c>
      <c r="G434" s="8" t="str">
        <v/>
      </c>
      <c r="H434" s="8" t="str">
        <v/>
      </c>
      <c r="I434" s="8" t="str">
        <v/>
      </c>
      <c r="J434" s="8" t="str">
        <v/>
      </c>
      <c r="K434" s="8" t="str">
        <v/>
      </c>
      <c r="L434" s="8">
        <v>1</v>
      </c>
    </row>
    <row r="435" spans="3:12">
      <c r="C435" s="4">
        <v>411</v>
      </c>
      <c r="D435" s="24">
        <v>8</v>
      </c>
      <c r="E435" s="24" t="str">
        <v/>
      </c>
      <c r="F435" s="24" t="str">
        <v/>
      </c>
      <c r="G435" s="8" t="str">
        <v/>
      </c>
      <c r="H435" s="8" t="str">
        <v/>
      </c>
      <c r="I435" s="8" t="str">
        <v/>
      </c>
      <c r="J435" s="8" t="str">
        <v/>
      </c>
      <c r="K435" s="8" t="str">
        <v/>
      </c>
      <c r="L435" s="8">
        <v>1</v>
      </c>
    </row>
    <row r="436" spans="3:12">
      <c r="C436" s="4">
        <v>412</v>
      </c>
      <c r="D436" s="24">
        <v>5</v>
      </c>
      <c r="E436" s="24" t="str">
        <v/>
      </c>
      <c r="F436" s="24" t="str">
        <v/>
      </c>
      <c r="G436" s="8" t="str">
        <v/>
      </c>
      <c r="H436" s="8" t="str">
        <v/>
      </c>
      <c r="I436" s="8">
        <v>1</v>
      </c>
      <c r="J436" s="8" t="str">
        <v/>
      </c>
      <c r="K436" s="8" t="str">
        <v/>
      </c>
      <c r="L436" s="8" t="str">
        <v/>
      </c>
    </row>
    <row r="437" spans="3:12">
      <c r="C437" s="4">
        <v>413</v>
      </c>
      <c r="D437" s="24">
        <v>8</v>
      </c>
      <c r="E437" s="24" t="str">
        <v/>
      </c>
      <c r="F437" s="24" t="str">
        <v/>
      </c>
      <c r="G437" s="8" t="str">
        <v/>
      </c>
      <c r="H437" s="8" t="str">
        <v/>
      </c>
      <c r="I437" s="8" t="str">
        <v/>
      </c>
      <c r="J437" s="8" t="str">
        <v/>
      </c>
      <c r="K437" s="8" t="str">
        <v/>
      </c>
      <c r="L437" s="8">
        <v>1</v>
      </c>
    </row>
    <row r="438" spans="3:12">
      <c r="C438" s="4">
        <v>414</v>
      </c>
      <c r="D438" s="24">
        <v>1</v>
      </c>
      <c r="E438" s="24">
        <v>1</v>
      </c>
      <c r="F438" s="24" t="str">
        <v/>
      </c>
      <c r="G438" s="8" t="str">
        <v/>
      </c>
      <c r="H438" s="8" t="str">
        <v/>
      </c>
      <c r="I438" s="8" t="str">
        <v/>
      </c>
      <c r="J438" s="8" t="str">
        <v/>
      </c>
      <c r="K438" s="8" t="str">
        <v/>
      </c>
      <c r="L438" s="8" t="str">
        <v/>
      </c>
    </row>
    <row r="439" spans="3:12">
      <c r="C439" s="4">
        <v>415</v>
      </c>
      <c r="D439" s="24">
        <v>4</v>
      </c>
      <c r="E439" s="24" t="str">
        <v/>
      </c>
      <c r="F439" s="24" t="str">
        <v/>
      </c>
      <c r="G439" s="8" t="str">
        <v/>
      </c>
      <c r="H439" s="8">
        <v>1</v>
      </c>
      <c r="I439" s="8" t="str">
        <v/>
      </c>
      <c r="J439" s="8" t="str">
        <v/>
      </c>
      <c r="K439" s="8" t="str">
        <v/>
      </c>
      <c r="L439" s="8" t="str">
        <v/>
      </c>
    </row>
    <row r="440" spans="3:12">
      <c r="C440" s="4">
        <v>416</v>
      </c>
      <c r="D440" s="24">
        <v>5</v>
      </c>
      <c r="E440" s="24" t="str">
        <v/>
      </c>
      <c r="F440" s="24" t="str">
        <v/>
      </c>
      <c r="G440" s="8" t="str">
        <v/>
      </c>
      <c r="H440" s="8" t="str">
        <v/>
      </c>
      <c r="I440" s="8">
        <v>1</v>
      </c>
      <c r="J440" s="8" t="str">
        <v/>
      </c>
      <c r="K440" s="8" t="str">
        <v/>
      </c>
      <c r="L440" s="8" t="str">
        <v/>
      </c>
    </row>
    <row r="441" spans="3:12">
      <c r="C441" s="4">
        <v>417</v>
      </c>
      <c r="D441" s="24">
        <v>5</v>
      </c>
      <c r="E441" s="24" t="str">
        <v/>
      </c>
      <c r="F441" s="24" t="str">
        <v/>
      </c>
      <c r="G441" s="8" t="str">
        <v/>
      </c>
      <c r="H441" s="8" t="str">
        <v/>
      </c>
      <c r="I441" s="8">
        <v>1</v>
      </c>
      <c r="J441" s="8" t="str">
        <v/>
      </c>
      <c r="K441" s="8" t="str">
        <v/>
      </c>
      <c r="L441" s="8" t="str">
        <v/>
      </c>
    </row>
    <row r="442" spans="3:12">
      <c r="C442" s="4">
        <v>418</v>
      </c>
      <c r="D442" s="24">
        <v>5</v>
      </c>
      <c r="E442" s="24" t="str">
        <v/>
      </c>
      <c r="F442" s="24" t="str">
        <v/>
      </c>
      <c r="G442" s="8" t="str">
        <v/>
      </c>
      <c r="H442" s="8" t="str">
        <v/>
      </c>
      <c r="I442" s="8">
        <v>1</v>
      </c>
      <c r="J442" s="8" t="str">
        <v/>
      </c>
      <c r="K442" s="8" t="str">
        <v/>
      </c>
      <c r="L442" s="8" t="str">
        <v/>
      </c>
    </row>
    <row r="443" spans="3:12">
      <c r="C443" s="4">
        <v>419</v>
      </c>
      <c r="D443" s="24">
        <v>4</v>
      </c>
      <c r="E443" s="24" t="str">
        <v/>
      </c>
      <c r="F443" s="24" t="str">
        <v/>
      </c>
      <c r="G443" s="8" t="str">
        <v/>
      </c>
      <c r="H443" s="8">
        <v>1</v>
      </c>
      <c r="I443" s="8" t="str">
        <v/>
      </c>
      <c r="J443" s="8" t="str">
        <v/>
      </c>
      <c r="K443" s="8" t="str">
        <v/>
      </c>
      <c r="L443" s="8" t="str">
        <v/>
      </c>
    </row>
    <row r="444" spans="3:12">
      <c r="C444" s="4">
        <v>420</v>
      </c>
      <c r="D444" s="24">
        <v>6</v>
      </c>
      <c r="E444" s="24" t="str">
        <v/>
      </c>
      <c r="F444" s="24" t="str">
        <v/>
      </c>
      <c r="G444" s="8" t="str">
        <v/>
      </c>
      <c r="H444" s="8" t="str">
        <v/>
      </c>
      <c r="I444" s="8" t="str">
        <v/>
      </c>
      <c r="J444" s="8">
        <v>1</v>
      </c>
      <c r="K444" s="8" t="str">
        <v/>
      </c>
      <c r="L444" s="8" t="str">
        <v/>
      </c>
    </row>
    <row r="445" spans="3:12">
      <c r="C445" s="4">
        <v>421</v>
      </c>
      <c r="D445" s="24">
        <v>5</v>
      </c>
      <c r="E445" s="24" t="str">
        <v/>
      </c>
      <c r="F445" s="24" t="str">
        <v/>
      </c>
      <c r="G445" s="8" t="str">
        <v/>
      </c>
      <c r="H445" s="8" t="str">
        <v/>
      </c>
      <c r="I445" s="8">
        <v>1</v>
      </c>
      <c r="J445" s="8" t="str">
        <v/>
      </c>
      <c r="K445" s="8" t="str">
        <v/>
      </c>
      <c r="L445" s="8" t="str">
        <v/>
      </c>
    </row>
    <row r="446" spans="3:12">
      <c r="C446" s="4">
        <v>422</v>
      </c>
      <c r="D446" s="24">
        <v>5</v>
      </c>
      <c r="E446" s="24" t="str">
        <v/>
      </c>
      <c r="F446" s="24" t="str">
        <v/>
      </c>
      <c r="G446" s="8" t="str">
        <v/>
      </c>
      <c r="H446" s="8" t="str">
        <v/>
      </c>
      <c r="I446" s="8">
        <v>1</v>
      </c>
      <c r="J446" s="8" t="str">
        <v/>
      </c>
      <c r="K446" s="8" t="str">
        <v/>
      </c>
      <c r="L446" s="8" t="str">
        <v/>
      </c>
    </row>
    <row r="447" spans="3:12">
      <c r="C447" s="4">
        <v>423</v>
      </c>
      <c r="D447" s="24">
        <v>5</v>
      </c>
      <c r="E447" s="24" t="str">
        <v/>
      </c>
      <c r="F447" s="24" t="str">
        <v/>
      </c>
      <c r="G447" s="8" t="str">
        <v/>
      </c>
      <c r="H447" s="8" t="str">
        <v/>
      </c>
      <c r="I447" s="8">
        <v>1</v>
      </c>
      <c r="J447" s="8" t="str">
        <v/>
      </c>
      <c r="K447" s="8" t="str">
        <v/>
      </c>
      <c r="L447" s="8" t="str">
        <v/>
      </c>
    </row>
    <row r="448" spans="3:12">
      <c r="C448" s="4">
        <v>424</v>
      </c>
      <c r="D448" s="24">
        <v>4</v>
      </c>
      <c r="E448" s="24" t="str">
        <v/>
      </c>
      <c r="F448" s="24" t="str">
        <v/>
      </c>
      <c r="G448" s="8" t="str">
        <v/>
      </c>
      <c r="H448" s="8">
        <v>1</v>
      </c>
      <c r="I448" s="8" t="str">
        <v/>
      </c>
      <c r="J448" s="8" t="str">
        <v/>
      </c>
      <c r="K448" s="8" t="str">
        <v/>
      </c>
      <c r="L448" s="8" t="str">
        <v/>
      </c>
    </row>
    <row r="449" spans="3:12">
      <c r="C449" s="4">
        <v>425</v>
      </c>
      <c r="D449" s="24">
        <v>1</v>
      </c>
      <c r="E449" s="24">
        <v>1</v>
      </c>
      <c r="F449" s="24" t="str">
        <v/>
      </c>
      <c r="G449" s="8" t="str">
        <v/>
      </c>
      <c r="H449" s="8" t="str">
        <v/>
      </c>
      <c r="I449" s="8" t="str">
        <v/>
      </c>
      <c r="J449" s="8" t="str">
        <v/>
      </c>
      <c r="K449" s="8" t="str">
        <v/>
      </c>
      <c r="L449" s="8" t="str">
        <v/>
      </c>
    </row>
    <row r="450" spans="3:12">
      <c r="C450" s="4">
        <v>426</v>
      </c>
      <c r="D450" s="24">
        <v>8</v>
      </c>
      <c r="E450" s="24" t="str">
        <v/>
      </c>
      <c r="F450" s="24" t="str">
        <v/>
      </c>
      <c r="G450" s="8" t="str">
        <v/>
      </c>
      <c r="H450" s="8" t="str">
        <v/>
      </c>
      <c r="I450" s="8" t="str">
        <v/>
      </c>
      <c r="J450" s="8" t="str">
        <v/>
      </c>
      <c r="K450" s="8" t="str">
        <v/>
      </c>
      <c r="L450" s="8">
        <v>1</v>
      </c>
    </row>
    <row r="451" spans="3:12">
      <c r="C451" s="4">
        <v>427</v>
      </c>
      <c r="D451" s="24">
        <v>4</v>
      </c>
      <c r="E451" s="24" t="str">
        <v/>
      </c>
      <c r="F451" s="24" t="str">
        <v/>
      </c>
      <c r="G451" s="8" t="str">
        <v/>
      </c>
      <c r="H451" s="8">
        <v>1</v>
      </c>
      <c r="I451" s="8" t="str">
        <v/>
      </c>
      <c r="J451" s="8" t="str">
        <v/>
      </c>
      <c r="K451" s="8" t="str">
        <v/>
      </c>
      <c r="L451" s="8" t="str">
        <v/>
      </c>
    </row>
    <row r="452" spans="3:12">
      <c r="C452" s="4">
        <v>428</v>
      </c>
      <c r="D452" s="24">
        <v>1</v>
      </c>
      <c r="E452" s="24">
        <v>1</v>
      </c>
      <c r="F452" s="24" t="str">
        <v/>
      </c>
      <c r="G452" s="8" t="str">
        <v/>
      </c>
      <c r="H452" s="8" t="str">
        <v/>
      </c>
      <c r="I452" s="8" t="str">
        <v/>
      </c>
      <c r="J452" s="8" t="str">
        <v/>
      </c>
      <c r="K452" s="8" t="str">
        <v/>
      </c>
      <c r="L452" s="8" t="str">
        <v/>
      </c>
    </row>
    <row r="453" spans="3:12">
      <c r="C453" s="4">
        <v>429</v>
      </c>
      <c r="D453" s="24">
        <v>5</v>
      </c>
      <c r="E453" s="24" t="str">
        <v/>
      </c>
      <c r="F453" s="24" t="str">
        <v/>
      </c>
      <c r="G453" s="8" t="str">
        <v/>
      </c>
      <c r="H453" s="8" t="str">
        <v/>
      </c>
      <c r="I453" s="8">
        <v>1</v>
      </c>
      <c r="J453" s="8" t="str">
        <v/>
      </c>
      <c r="K453" s="8" t="str">
        <v/>
      </c>
      <c r="L453" s="8" t="str">
        <v/>
      </c>
    </row>
    <row r="454" spans="3:12">
      <c r="C454" s="4">
        <v>430</v>
      </c>
      <c r="D454" s="24">
        <v>1</v>
      </c>
      <c r="E454" s="24">
        <v>1</v>
      </c>
      <c r="F454" s="24" t="str">
        <v/>
      </c>
      <c r="G454" s="8" t="str">
        <v/>
      </c>
      <c r="H454" s="8" t="str">
        <v/>
      </c>
      <c r="I454" s="8" t="str">
        <v/>
      </c>
      <c r="J454" s="8" t="str">
        <v/>
      </c>
      <c r="K454" s="8" t="str">
        <v/>
      </c>
      <c r="L454" s="8" t="str">
        <v/>
      </c>
    </row>
    <row r="455" spans="3:12">
      <c r="C455" s="4">
        <v>431</v>
      </c>
      <c r="D455" s="24">
        <v>1</v>
      </c>
      <c r="E455" s="24">
        <v>1</v>
      </c>
      <c r="F455" s="24" t="str">
        <v/>
      </c>
      <c r="G455" s="8" t="str">
        <v/>
      </c>
      <c r="H455" s="8" t="str">
        <v/>
      </c>
      <c r="I455" s="8" t="str">
        <v/>
      </c>
      <c r="J455" s="8" t="str">
        <v/>
      </c>
      <c r="K455" s="8" t="str">
        <v/>
      </c>
      <c r="L455" s="8" t="str">
        <v/>
      </c>
    </row>
    <row r="456" spans="3:12">
      <c r="C456" s="4">
        <v>432</v>
      </c>
      <c r="D456" s="24">
        <v>8</v>
      </c>
      <c r="E456" s="24" t="str">
        <v/>
      </c>
      <c r="F456" s="24" t="str">
        <v/>
      </c>
      <c r="G456" s="8" t="str">
        <v/>
      </c>
      <c r="H456" s="8" t="str">
        <v/>
      </c>
      <c r="I456" s="8" t="str">
        <v/>
      </c>
      <c r="J456" s="8" t="str">
        <v/>
      </c>
      <c r="K456" s="8" t="str">
        <v/>
      </c>
      <c r="L456" s="8">
        <v>1</v>
      </c>
    </row>
    <row r="457" spans="3:12">
      <c r="C457" s="4">
        <v>433</v>
      </c>
      <c r="D457" s="24">
        <v>4</v>
      </c>
      <c r="E457" s="24" t="str">
        <v/>
      </c>
      <c r="F457" s="24" t="str">
        <v/>
      </c>
      <c r="G457" s="8" t="str">
        <v/>
      </c>
      <c r="H457" s="8">
        <v>1</v>
      </c>
      <c r="I457" s="8" t="str">
        <v/>
      </c>
      <c r="J457" s="8" t="str">
        <v/>
      </c>
      <c r="K457" s="8" t="str">
        <v/>
      </c>
      <c r="L457" s="8" t="str">
        <v/>
      </c>
    </row>
    <row r="458" spans="3:12">
      <c r="C458" s="4">
        <v>434</v>
      </c>
      <c r="D458" s="24">
        <v>1</v>
      </c>
      <c r="E458" s="24">
        <v>1</v>
      </c>
      <c r="F458" s="24" t="str">
        <v/>
      </c>
      <c r="G458" s="8" t="str">
        <v/>
      </c>
      <c r="H458" s="8" t="str">
        <v/>
      </c>
      <c r="I458" s="8" t="str">
        <v/>
      </c>
      <c r="J458" s="8" t="str">
        <v/>
      </c>
      <c r="K458" s="8" t="str">
        <v/>
      </c>
      <c r="L458" s="8" t="str">
        <v/>
      </c>
    </row>
    <row r="459" spans="3:12">
      <c r="C459" s="4">
        <v>435</v>
      </c>
      <c r="D459" s="24">
        <v>8</v>
      </c>
      <c r="E459" s="24" t="str">
        <v/>
      </c>
      <c r="F459" s="24" t="str">
        <v/>
      </c>
      <c r="G459" s="8" t="str">
        <v/>
      </c>
      <c r="H459" s="8" t="str">
        <v/>
      </c>
      <c r="I459" s="8" t="str">
        <v/>
      </c>
      <c r="J459" s="8" t="str">
        <v/>
      </c>
      <c r="K459" s="8" t="str">
        <v/>
      </c>
      <c r="L459" s="8">
        <v>1</v>
      </c>
    </row>
    <row r="460" spans="3:12">
      <c r="C460" s="4">
        <v>436</v>
      </c>
      <c r="D460" s="24">
        <v>1</v>
      </c>
      <c r="E460" s="24">
        <v>1</v>
      </c>
      <c r="F460" s="24" t="str">
        <v/>
      </c>
      <c r="G460" s="8" t="str">
        <v/>
      </c>
      <c r="H460" s="8" t="str">
        <v/>
      </c>
      <c r="I460" s="8" t="str">
        <v/>
      </c>
      <c r="J460" s="8" t="str">
        <v/>
      </c>
      <c r="K460" s="8" t="str">
        <v/>
      </c>
      <c r="L460" s="8" t="str">
        <v/>
      </c>
    </row>
    <row r="461" spans="3:12">
      <c r="C461" s="4">
        <v>437</v>
      </c>
      <c r="D461" s="24">
        <v>5</v>
      </c>
      <c r="E461" s="24" t="str">
        <v/>
      </c>
      <c r="F461" s="24" t="str">
        <v/>
      </c>
      <c r="G461" s="8" t="str">
        <v/>
      </c>
      <c r="H461" s="8" t="str">
        <v/>
      </c>
      <c r="I461" s="8">
        <v>1</v>
      </c>
      <c r="J461" s="8" t="str">
        <v/>
      </c>
      <c r="K461" s="8" t="str">
        <v/>
      </c>
      <c r="L461" s="8" t="str">
        <v/>
      </c>
    </row>
    <row r="462" spans="3:12">
      <c r="C462" s="4">
        <v>438</v>
      </c>
      <c r="D462" s="24">
        <v>5</v>
      </c>
      <c r="E462" s="24" t="str">
        <v/>
      </c>
      <c r="F462" s="24" t="str">
        <v/>
      </c>
      <c r="G462" s="8" t="str">
        <v/>
      </c>
      <c r="H462" s="8" t="str">
        <v/>
      </c>
      <c r="I462" s="8">
        <v>1</v>
      </c>
      <c r="J462" s="8" t="str">
        <v/>
      </c>
      <c r="K462" s="8" t="str">
        <v/>
      </c>
      <c r="L462" s="8" t="str">
        <v/>
      </c>
    </row>
    <row r="463" spans="3:12">
      <c r="C463" s="4">
        <v>439</v>
      </c>
      <c r="D463" s="24">
        <v>1</v>
      </c>
      <c r="E463" s="24">
        <v>1</v>
      </c>
      <c r="F463" s="24" t="str">
        <v/>
      </c>
      <c r="G463" s="8" t="str">
        <v/>
      </c>
      <c r="H463" s="8" t="str">
        <v/>
      </c>
      <c r="I463" s="8" t="str">
        <v/>
      </c>
      <c r="J463" s="8" t="str">
        <v/>
      </c>
      <c r="K463" s="8" t="str">
        <v/>
      </c>
      <c r="L463" s="8" t="str">
        <v/>
      </c>
    </row>
    <row r="464" spans="3:12">
      <c r="C464" s="4">
        <v>440</v>
      </c>
      <c r="D464" s="24">
        <v>8</v>
      </c>
      <c r="E464" s="24" t="str">
        <v/>
      </c>
      <c r="F464" s="24" t="str">
        <v/>
      </c>
      <c r="G464" s="8" t="str">
        <v/>
      </c>
      <c r="H464" s="8" t="str">
        <v/>
      </c>
      <c r="I464" s="8" t="str">
        <v/>
      </c>
      <c r="J464" s="8" t="str">
        <v/>
      </c>
      <c r="K464" s="8" t="str">
        <v/>
      </c>
      <c r="L464" s="8">
        <v>1</v>
      </c>
    </row>
    <row r="465" spans="3:12">
      <c r="C465" s="4">
        <v>441</v>
      </c>
      <c r="D465" s="24">
        <v>3</v>
      </c>
      <c r="E465" s="24" t="str">
        <v/>
      </c>
      <c r="F465" s="24" t="str">
        <v/>
      </c>
      <c r="G465" s="8">
        <v>1</v>
      </c>
      <c r="H465" s="8" t="str">
        <v/>
      </c>
      <c r="I465" s="8" t="str">
        <v/>
      </c>
      <c r="J465" s="8" t="str">
        <v/>
      </c>
      <c r="K465" s="8" t="str">
        <v/>
      </c>
      <c r="L465" s="8" t="str">
        <v/>
      </c>
    </row>
    <row r="466" spans="3:12">
      <c r="C466" s="4">
        <v>442</v>
      </c>
      <c r="D466" s="24">
        <v>5</v>
      </c>
      <c r="E466" s="24" t="str">
        <v/>
      </c>
      <c r="F466" s="24" t="str">
        <v/>
      </c>
      <c r="G466" s="8" t="str">
        <v/>
      </c>
      <c r="H466" s="8" t="str">
        <v/>
      </c>
      <c r="I466" s="8">
        <v>1</v>
      </c>
      <c r="J466" s="8" t="str">
        <v/>
      </c>
      <c r="K466" s="8" t="str">
        <v/>
      </c>
      <c r="L466" s="8" t="str">
        <v/>
      </c>
    </row>
    <row r="467" spans="3:12">
      <c r="C467" s="4">
        <v>443</v>
      </c>
      <c r="D467" s="24">
        <v>4</v>
      </c>
      <c r="E467" s="24" t="str">
        <v/>
      </c>
      <c r="F467" s="24" t="str">
        <v/>
      </c>
      <c r="G467" s="8" t="str">
        <v/>
      </c>
      <c r="H467" s="8">
        <v>1</v>
      </c>
      <c r="I467" s="8" t="str">
        <v/>
      </c>
      <c r="J467" s="8" t="str">
        <v/>
      </c>
      <c r="K467" s="8" t="str">
        <v/>
      </c>
      <c r="L467" s="8" t="str">
        <v/>
      </c>
    </row>
    <row r="468" spans="3:12">
      <c r="C468" s="4">
        <v>444</v>
      </c>
      <c r="D468" s="24">
        <v>4</v>
      </c>
      <c r="E468" s="24" t="str">
        <v/>
      </c>
      <c r="F468" s="24" t="str">
        <v/>
      </c>
      <c r="G468" s="8" t="str">
        <v/>
      </c>
      <c r="H468" s="8">
        <v>1</v>
      </c>
      <c r="I468" s="8" t="str">
        <v/>
      </c>
      <c r="J468" s="8" t="str">
        <v/>
      </c>
      <c r="K468" s="8" t="str">
        <v/>
      </c>
      <c r="L468" s="8" t="str">
        <v/>
      </c>
    </row>
    <row r="469" spans="3:12">
      <c r="C469" s="4">
        <v>445</v>
      </c>
      <c r="D469" s="24">
        <v>1</v>
      </c>
      <c r="E469" s="24">
        <v>1</v>
      </c>
      <c r="F469" s="24" t="str">
        <v/>
      </c>
      <c r="G469" s="8" t="str">
        <v/>
      </c>
      <c r="H469" s="8" t="str">
        <v/>
      </c>
      <c r="I469" s="8" t="str">
        <v/>
      </c>
      <c r="J469" s="8" t="str">
        <v/>
      </c>
      <c r="K469" s="8" t="str">
        <v/>
      </c>
      <c r="L469" s="8" t="str">
        <v/>
      </c>
    </row>
    <row r="470" spans="3:12">
      <c r="C470" s="4">
        <v>446</v>
      </c>
      <c r="D470" s="24">
        <v>8</v>
      </c>
      <c r="E470" s="24" t="str">
        <v/>
      </c>
      <c r="F470" s="24" t="str">
        <v/>
      </c>
      <c r="G470" s="8" t="str">
        <v/>
      </c>
      <c r="H470" s="8" t="str">
        <v/>
      </c>
      <c r="I470" s="8" t="str">
        <v/>
      </c>
      <c r="J470" s="8" t="str">
        <v/>
      </c>
      <c r="K470" s="8" t="str">
        <v/>
      </c>
      <c r="L470" s="8">
        <v>1</v>
      </c>
    </row>
    <row r="471" spans="3:12">
      <c r="C471" s="4">
        <v>447</v>
      </c>
      <c r="D471" s="24">
        <v>8</v>
      </c>
      <c r="E471" s="24" t="str">
        <v/>
      </c>
      <c r="F471" s="24" t="str">
        <v/>
      </c>
      <c r="G471" s="8" t="str">
        <v/>
      </c>
      <c r="H471" s="8" t="str">
        <v/>
      </c>
      <c r="I471" s="8" t="str">
        <v/>
      </c>
      <c r="J471" s="8" t="str">
        <v/>
      </c>
      <c r="K471" s="8" t="str">
        <v/>
      </c>
      <c r="L471" s="8">
        <v>1</v>
      </c>
    </row>
    <row r="472" spans="3:12">
      <c r="C472" s="4">
        <v>448</v>
      </c>
      <c r="D472" s="24">
        <v>8</v>
      </c>
      <c r="E472" s="24" t="str">
        <v/>
      </c>
      <c r="F472" s="24" t="str">
        <v/>
      </c>
      <c r="G472" s="8" t="str">
        <v/>
      </c>
      <c r="H472" s="8" t="str">
        <v/>
      </c>
      <c r="I472" s="8" t="str">
        <v/>
      </c>
      <c r="J472" s="8" t="str">
        <v/>
      </c>
      <c r="K472" s="8" t="str">
        <v/>
      </c>
      <c r="L472" s="8">
        <v>1</v>
      </c>
    </row>
    <row r="473" spans="3:12">
      <c r="C473" s="4">
        <v>449</v>
      </c>
      <c r="D473" s="24">
        <v>4</v>
      </c>
      <c r="E473" s="24" t="str">
        <v/>
      </c>
      <c r="F473" s="24" t="str">
        <v/>
      </c>
      <c r="G473" s="8" t="str">
        <v/>
      </c>
      <c r="H473" s="8">
        <v>1</v>
      </c>
      <c r="I473" s="8" t="str">
        <v/>
      </c>
      <c r="J473" s="8" t="str">
        <v/>
      </c>
      <c r="K473" s="8" t="str">
        <v/>
      </c>
      <c r="L473" s="8" t="str">
        <v/>
      </c>
    </row>
    <row r="474" spans="3:12">
      <c r="C474" s="4">
        <v>450</v>
      </c>
      <c r="D474" s="24">
        <v>5</v>
      </c>
      <c r="E474" s="24" t="str">
        <v/>
      </c>
      <c r="F474" s="24" t="str">
        <v/>
      </c>
      <c r="G474" s="8" t="str">
        <v/>
      </c>
      <c r="H474" s="8" t="str">
        <v/>
      </c>
      <c r="I474" s="8">
        <v>1</v>
      </c>
      <c r="J474" s="8" t="str">
        <v/>
      </c>
      <c r="K474" s="8" t="str">
        <v/>
      </c>
      <c r="L474" s="8" t="str">
        <v/>
      </c>
    </row>
    <row r="475" spans="3:12">
      <c r="C475" s="4">
        <v>451</v>
      </c>
      <c r="D475" s="24">
        <v>1</v>
      </c>
      <c r="E475" s="24">
        <v>1</v>
      </c>
      <c r="F475" s="24" t="str">
        <v/>
      </c>
      <c r="G475" s="8" t="str">
        <v/>
      </c>
      <c r="H475" s="8" t="str">
        <v/>
      </c>
      <c r="I475" s="8" t="str">
        <v/>
      </c>
      <c r="J475" s="8" t="str">
        <v/>
      </c>
      <c r="K475" s="8" t="str">
        <v/>
      </c>
      <c r="L475" s="8" t="str">
        <v/>
      </c>
    </row>
    <row r="476" spans="3:12">
      <c r="C476" s="4">
        <v>452</v>
      </c>
      <c r="D476" s="24">
        <v>8</v>
      </c>
      <c r="E476" s="24" t="str">
        <v/>
      </c>
      <c r="F476" s="24" t="str">
        <v/>
      </c>
      <c r="G476" s="8" t="str">
        <v/>
      </c>
      <c r="H476" s="8" t="str">
        <v/>
      </c>
      <c r="I476" s="8" t="str">
        <v/>
      </c>
      <c r="J476" s="8" t="str">
        <v/>
      </c>
      <c r="K476" s="8" t="str">
        <v/>
      </c>
      <c r="L476" s="8">
        <v>1</v>
      </c>
    </row>
    <row r="477" spans="3:12">
      <c r="C477" s="4">
        <v>453</v>
      </c>
      <c r="D477" s="24">
        <v>4</v>
      </c>
      <c r="E477" s="24" t="str">
        <v/>
      </c>
      <c r="F477" s="24" t="str">
        <v/>
      </c>
      <c r="G477" s="8" t="str">
        <v/>
      </c>
      <c r="H477" s="8">
        <v>1</v>
      </c>
      <c r="I477" s="8" t="str">
        <v/>
      </c>
      <c r="J477" s="8" t="str">
        <v/>
      </c>
      <c r="K477" s="8" t="str">
        <v/>
      </c>
      <c r="L477" s="8" t="str">
        <v/>
      </c>
    </row>
    <row r="478" spans="3:12">
      <c r="C478" s="4">
        <v>454</v>
      </c>
      <c r="D478" s="24">
        <v>5</v>
      </c>
      <c r="E478" s="24" t="str">
        <v/>
      </c>
      <c r="F478" s="24" t="str">
        <v/>
      </c>
      <c r="G478" s="8" t="str">
        <v/>
      </c>
      <c r="H478" s="8" t="str">
        <v/>
      </c>
      <c r="I478" s="8">
        <v>1</v>
      </c>
      <c r="J478" s="8" t="str">
        <v/>
      </c>
      <c r="K478" s="8" t="str">
        <v/>
      </c>
      <c r="L478" s="8" t="str">
        <v/>
      </c>
    </row>
    <row r="479" spans="3:12">
      <c r="C479" s="4">
        <v>455</v>
      </c>
      <c r="D479" s="24">
        <v>8</v>
      </c>
      <c r="E479" s="24" t="str">
        <v/>
      </c>
      <c r="F479" s="24" t="str">
        <v/>
      </c>
      <c r="G479" s="8" t="str">
        <v/>
      </c>
      <c r="H479" s="8" t="str">
        <v/>
      </c>
      <c r="I479" s="8" t="str">
        <v/>
      </c>
      <c r="J479" s="8" t="str">
        <v/>
      </c>
      <c r="K479" s="8" t="str">
        <v/>
      </c>
      <c r="L479" s="8">
        <v>1</v>
      </c>
    </row>
    <row r="480" spans="3:12">
      <c r="C480" s="4">
        <v>456</v>
      </c>
      <c r="D480" s="24">
        <v>8</v>
      </c>
      <c r="E480" s="24" t="str">
        <v/>
      </c>
      <c r="F480" s="24" t="str">
        <v/>
      </c>
      <c r="G480" s="8" t="str">
        <v/>
      </c>
      <c r="H480" s="8" t="str">
        <v/>
      </c>
      <c r="I480" s="8" t="str">
        <v/>
      </c>
      <c r="J480" s="8" t="str">
        <v/>
      </c>
      <c r="K480" s="8" t="str">
        <v/>
      </c>
      <c r="L480" s="8">
        <v>1</v>
      </c>
    </row>
    <row r="481" spans="3:12">
      <c r="C481" s="4">
        <v>457</v>
      </c>
      <c r="D481" s="24">
        <v>1</v>
      </c>
      <c r="E481" s="24">
        <v>1</v>
      </c>
      <c r="F481" s="24" t="str">
        <v/>
      </c>
      <c r="G481" s="8" t="str">
        <v/>
      </c>
      <c r="H481" s="8" t="str">
        <v/>
      </c>
      <c r="I481" s="8" t="str">
        <v/>
      </c>
      <c r="J481" s="8" t="str">
        <v/>
      </c>
      <c r="K481" s="8" t="str">
        <v/>
      </c>
      <c r="L481" s="8" t="str">
        <v/>
      </c>
    </row>
    <row r="482" spans="3:12">
      <c r="C482" s="4">
        <v>458</v>
      </c>
      <c r="D482" s="24">
        <v>5</v>
      </c>
      <c r="E482" s="24" t="str">
        <v/>
      </c>
      <c r="F482" s="24" t="str">
        <v/>
      </c>
      <c r="G482" s="8" t="str">
        <v/>
      </c>
      <c r="H482" s="8" t="str">
        <v/>
      </c>
      <c r="I482" s="8">
        <v>1</v>
      </c>
      <c r="J482" s="8" t="str">
        <v/>
      </c>
      <c r="K482" s="8" t="str">
        <v/>
      </c>
      <c r="L482" s="8" t="str">
        <v/>
      </c>
    </row>
    <row r="483" spans="3:12">
      <c r="C483" s="4">
        <v>459</v>
      </c>
      <c r="D483" s="24">
        <v>5</v>
      </c>
      <c r="E483" s="24" t="str">
        <v/>
      </c>
      <c r="F483" s="24" t="str">
        <v/>
      </c>
      <c r="G483" s="8" t="str">
        <v/>
      </c>
      <c r="H483" s="8" t="str">
        <v/>
      </c>
      <c r="I483" s="8">
        <v>1</v>
      </c>
      <c r="J483" s="8" t="str">
        <v/>
      </c>
      <c r="K483" s="8" t="str">
        <v/>
      </c>
      <c r="L483" s="8" t="str">
        <v/>
      </c>
    </row>
    <row r="484" spans="3:12">
      <c r="C484" s="4">
        <v>460</v>
      </c>
      <c r="D484" s="24">
        <v>8</v>
      </c>
      <c r="E484" s="24" t="str">
        <v/>
      </c>
      <c r="F484" s="24" t="str">
        <v/>
      </c>
      <c r="G484" s="8" t="str">
        <v/>
      </c>
      <c r="H484" s="8" t="str">
        <v/>
      </c>
      <c r="I484" s="8" t="str">
        <v/>
      </c>
      <c r="J484" s="8" t="str">
        <v/>
      </c>
      <c r="K484" s="8" t="str">
        <v/>
      </c>
      <c r="L484" s="8">
        <v>1</v>
      </c>
    </row>
    <row r="485" spans="3:12">
      <c r="C485" s="4">
        <v>461</v>
      </c>
      <c r="D485" s="24">
        <v>5</v>
      </c>
      <c r="E485" s="24" t="str">
        <v/>
      </c>
      <c r="F485" s="24" t="str">
        <v/>
      </c>
      <c r="G485" s="8" t="str">
        <v/>
      </c>
      <c r="H485" s="8" t="str">
        <v/>
      </c>
      <c r="I485" s="8">
        <v>1</v>
      </c>
      <c r="J485" s="8" t="str">
        <v/>
      </c>
      <c r="K485" s="8" t="str">
        <v/>
      </c>
      <c r="L485" s="8" t="str">
        <v/>
      </c>
    </row>
    <row r="486" spans="3:12">
      <c r="C486" s="4">
        <v>462</v>
      </c>
      <c r="D486" s="24">
        <v>5</v>
      </c>
      <c r="E486" s="24" t="str">
        <v/>
      </c>
      <c r="F486" s="24" t="str">
        <v/>
      </c>
      <c r="G486" s="8" t="str">
        <v/>
      </c>
      <c r="H486" s="8" t="str">
        <v/>
      </c>
      <c r="I486" s="8">
        <v>1</v>
      </c>
      <c r="J486" s="8" t="str">
        <v/>
      </c>
      <c r="K486" s="8" t="str">
        <v/>
      </c>
      <c r="L486" s="8" t="str">
        <v/>
      </c>
    </row>
    <row r="487" spans="3:12">
      <c r="C487" s="4">
        <v>463</v>
      </c>
      <c r="D487" s="24">
        <v>4</v>
      </c>
      <c r="E487" s="24" t="str">
        <v/>
      </c>
      <c r="F487" s="24" t="str">
        <v/>
      </c>
      <c r="G487" s="8" t="str">
        <v/>
      </c>
      <c r="H487" s="8">
        <v>1</v>
      </c>
      <c r="I487" s="8" t="str">
        <v/>
      </c>
      <c r="J487" s="8" t="str">
        <v/>
      </c>
      <c r="K487" s="8" t="str">
        <v/>
      </c>
      <c r="L487" s="8" t="str">
        <v/>
      </c>
    </row>
    <row r="488" spans="3:12">
      <c r="C488" s="4">
        <v>464</v>
      </c>
      <c r="D488" s="24">
        <v>4</v>
      </c>
      <c r="E488" s="24" t="str">
        <v/>
      </c>
      <c r="F488" s="24" t="str">
        <v/>
      </c>
      <c r="G488" s="8" t="str">
        <v/>
      </c>
      <c r="H488" s="8">
        <v>1</v>
      </c>
      <c r="I488" s="8" t="str">
        <v/>
      </c>
      <c r="J488" s="8" t="str">
        <v/>
      </c>
      <c r="K488" s="8" t="str">
        <v/>
      </c>
      <c r="L488" s="8" t="str">
        <v/>
      </c>
    </row>
    <row r="489" spans="3:12">
      <c r="C489" s="4">
        <v>465</v>
      </c>
      <c r="D489" s="24">
        <v>5</v>
      </c>
      <c r="E489" s="24" t="str">
        <v/>
      </c>
      <c r="F489" s="24" t="str">
        <v/>
      </c>
      <c r="G489" s="8" t="str">
        <v/>
      </c>
      <c r="H489" s="8" t="str">
        <v/>
      </c>
      <c r="I489" s="8">
        <v>1</v>
      </c>
      <c r="J489" s="8" t="str">
        <v/>
      </c>
      <c r="K489" s="8" t="str">
        <v/>
      </c>
      <c r="L489" s="8" t="str">
        <v/>
      </c>
    </row>
    <row r="490" spans="3:12">
      <c r="C490" s="4">
        <v>466</v>
      </c>
      <c r="D490" s="24">
        <v>5</v>
      </c>
      <c r="E490" s="24" t="str">
        <v/>
      </c>
      <c r="F490" s="24" t="str">
        <v/>
      </c>
      <c r="G490" s="8" t="str">
        <v/>
      </c>
      <c r="H490" s="8" t="str">
        <v/>
      </c>
      <c r="I490" s="8">
        <v>1</v>
      </c>
      <c r="J490" s="8" t="str">
        <v/>
      </c>
      <c r="K490" s="8" t="str">
        <v/>
      </c>
      <c r="L490" s="8" t="str">
        <v/>
      </c>
    </row>
    <row r="491" spans="3:12">
      <c r="C491" s="4">
        <v>467</v>
      </c>
      <c r="D491" s="24">
        <v>1</v>
      </c>
      <c r="E491" s="24">
        <v>1</v>
      </c>
      <c r="F491" s="24" t="str">
        <v/>
      </c>
      <c r="G491" s="8" t="str">
        <v/>
      </c>
      <c r="H491" s="8" t="str">
        <v/>
      </c>
      <c r="I491" s="8" t="str">
        <v/>
      </c>
      <c r="J491" s="8" t="str">
        <v/>
      </c>
      <c r="K491" s="8" t="str">
        <v/>
      </c>
      <c r="L491" s="8" t="str">
        <v/>
      </c>
    </row>
    <row r="492" spans="3:12">
      <c r="C492" s="4">
        <v>468</v>
      </c>
      <c r="D492" s="24">
        <v>8</v>
      </c>
      <c r="E492" s="24" t="str">
        <v/>
      </c>
      <c r="F492" s="24" t="str">
        <v/>
      </c>
      <c r="G492" s="8" t="str">
        <v/>
      </c>
      <c r="H492" s="8" t="str">
        <v/>
      </c>
      <c r="I492" s="8" t="str">
        <v/>
      </c>
      <c r="J492" s="8" t="str">
        <v/>
      </c>
      <c r="K492" s="8" t="str">
        <v/>
      </c>
      <c r="L492" s="8">
        <v>1</v>
      </c>
    </row>
    <row r="493" spans="3:12">
      <c r="C493" s="4">
        <v>469</v>
      </c>
      <c r="D493" s="24">
        <v>8</v>
      </c>
      <c r="E493" s="24" t="str">
        <v/>
      </c>
      <c r="F493" s="24" t="str">
        <v/>
      </c>
      <c r="G493" s="8" t="str">
        <v/>
      </c>
      <c r="H493" s="8" t="str">
        <v/>
      </c>
      <c r="I493" s="8" t="str">
        <v/>
      </c>
      <c r="J493" s="8" t="str">
        <v/>
      </c>
      <c r="K493" s="8" t="str">
        <v/>
      </c>
      <c r="L493" s="8">
        <v>1</v>
      </c>
    </row>
    <row r="494" spans="3:12">
      <c r="C494" s="4">
        <v>470</v>
      </c>
      <c r="D494" s="24">
        <v>1</v>
      </c>
      <c r="E494" s="24">
        <v>1</v>
      </c>
      <c r="F494" s="24" t="str">
        <v/>
      </c>
      <c r="G494" s="8" t="str">
        <v/>
      </c>
      <c r="H494" s="8" t="str">
        <v/>
      </c>
      <c r="I494" s="8" t="str">
        <v/>
      </c>
      <c r="J494" s="8" t="str">
        <v/>
      </c>
      <c r="K494" s="8" t="str">
        <v/>
      </c>
      <c r="L494" s="8" t="str">
        <v/>
      </c>
    </row>
    <row r="495" spans="3:12">
      <c r="C495" s="4">
        <v>471</v>
      </c>
      <c r="D495" s="24">
        <v>8</v>
      </c>
      <c r="E495" s="24" t="str">
        <v/>
      </c>
      <c r="F495" s="24" t="str">
        <v/>
      </c>
      <c r="G495" s="8" t="str">
        <v/>
      </c>
      <c r="H495" s="8" t="str">
        <v/>
      </c>
      <c r="I495" s="8" t="str">
        <v/>
      </c>
      <c r="J495" s="8" t="str">
        <v/>
      </c>
      <c r="K495" s="8" t="str">
        <v/>
      </c>
      <c r="L495" s="8">
        <v>1</v>
      </c>
    </row>
    <row r="496" spans="3:12">
      <c r="C496" s="4">
        <v>472</v>
      </c>
      <c r="D496" s="24">
        <v>8</v>
      </c>
      <c r="E496" s="24" t="str">
        <v/>
      </c>
      <c r="F496" s="24" t="str">
        <v/>
      </c>
      <c r="G496" s="8" t="str">
        <v/>
      </c>
      <c r="H496" s="8" t="str">
        <v/>
      </c>
      <c r="I496" s="8" t="str">
        <v/>
      </c>
      <c r="J496" s="8" t="str">
        <v/>
      </c>
      <c r="K496" s="8" t="str">
        <v/>
      </c>
      <c r="L496" s="8">
        <v>1</v>
      </c>
    </row>
    <row r="497" spans="3:12">
      <c r="C497" s="4">
        <v>473</v>
      </c>
      <c r="D497" s="24">
        <v>1</v>
      </c>
      <c r="E497" s="24">
        <v>1</v>
      </c>
      <c r="F497" s="24" t="str">
        <v/>
      </c>
      <c r="G497" s="8" t="str">
        <v/>
      </c>
      <c r="H497" s="8" t="str">
        <v/>
      </c>
      <c r="I497" s="8" t="str">
        <v/>
      </c>
      <c r="J497" s="8" t="str">
        <v/>
      </c>
      <c r="K497" s="8" t="str">
        <v/>
      </c>
      <c r="L497" s="8" t="str">
        <v/>
      </c>
    </row>
    <row r="498" spans="3:12">
      <c r="C498" s="4">
        <v>474</v>
      </c>
      <c r="D498" s="24">
        <v>4</v>
      </c>
      <c r="E498" s="24" t="str">
        <v/>
      </c>
      <c r="F498" s="24" t="str">
        <v/>
      </c>
      <c r="G498" s="8" t="str">
        <v/>
      </c>
      <c r="H498" s="8">
        <v>1</v>
      </c>
      <c r="I498" s="8" t="str">
        <v/>
      </c>
      <c r="J498" s="8" t="str">
        <v/>
      </c>
      <c r="K498" s="8" t="str">
        <v/>
      </c>
      <c r="L498" s="8" t="str">
        <v/>
      </c>
    </row>
    <row r="499" spans="3:12">
      <c r="C499" s="4">
        <v>475</v>
      </c>
      <c r="D499" s="24">
        <v>1</v>
      </c>
      <c r="E499" s="24">
        <v>1</v>
      </c>
      <c r="F499" s="24" t="str">
        <v/>
      </c>
      <c r="G499" s="8" t="str">
        <v/>
      </c>
      <c r="H499" s="8" t="str">
        <v/>
      </c>
      <c r="I499" s="8" t="str">
        <v/>
      </c>
      <c r="J499" s="8" t="str">
        <v/>
      </c>
      <c r="K499" s="8" t="str">
        <v/>
      </c>
      <c r="L499" s="8" t="str">
        <v/>
      </c>
    </row>
    <row r="500" spans="3:12">
      <c r="C500" s="4">
        <v>476</v>
      </c>
      <c r="D500" s="24">
        <v>4</v>
      </c>
      <c r="E500" s="24" t="str">
        <v/>
      </c>
      <c r="F500" s="24" t="str">
        <v/>
      </c>
      <c r="G500" s="8" t="str">
        <v/>
      </c>
      <c r="H500" s="8">
        <v>1</v>
      </c>
      <c r="I500" s="8" t="str">
        <v/>
      </c>
      <c r="J500" s="8" t="str">
        <v/>
      </c>
      <c r="K500" s="8" t="str">
        <v/>
      </c>
      <c r="L500" s="8" t="str">
        <v/>
      </c>
    </row>
    <row r="501" spans="3:12">
      <c r="C501" s="4">
        <v>477</v>
      </c>
      <c r="D501" s="24">
        <v>8</v>
      </c>
      <c r="E501" s="24" t="str">
        <v/>
      </c>
      <c r="F501" s="24" t="str">
        <v/>
      </c>
      <c r="G501" s="8" t="str">
        <v/>
      </c>
      <c r="H501" s="8" t="str">
        <v/>
      </c>
      <c r="I501" s="8" t="str">
        <v/>
      </c>
      <c r="J501" s="8" t="str">
        <v/>
      </c>
      <c r="K501" s="8" t="str">
        <v/>
      </c>
      <c r="L501" s="8">
        <v>1</v>
      </c>
    </row>
    <row r="502" spans="3:12">
      <c r="C502" s="4">
        <v>478</v>
      </c>
      <c r="D502" s="24">
        <v>1</v>
      </c>
      <c r="E502" s="24">
        <v>1</v>
      </c>
      <c r="F502" s="24" t="str">
        <v/>
      </c>
      <c r="G502" s="8" t="str">
        <v/>
      </c>
      <c r="H502" s="8" t="str">
        <v/>
      </c>
      <c r="I502" s="8" t="str">
        <v/>
      </c>
      <c r="J502" s="8" t="str">
        <v/>
      </c>
      <c r="K502" s="8" t="str">
        <v/>
      </c>
      <c r="L502" s="8" t="str">
        <v/>
      </c>
    </row>
    <row r="503" spans="3:12">
      <c r="C503" s="4">
        <v>479</v>
      </c>
      <c r="D503" s="24">
        <v>1</v>
      </c>
      <c r="E503" s="24">
        <v>1</v>
      </c>
      <c r="F503" s="24" t="str">
        <v/>
      </c>
      <c r="G503" s="8" t="str">
        <v/>
      </c>
      <c r="H503" s="8" t="str">
        <v/>
      </c>
      <c r="I503" s="8" t="str">
        <v/>
      </c>
      <c r="J503" s="8" t="str">
        <v/>
      </c>
      <c r="K503" s="8" t="str">
        <v/>
      </c>
      <c r="L503" s="8" t="str">
        <v/>
      </c>
    </row>
    <row r="504" spans="3:12">
      <c r="C504" s="4">
        <v>480</v>
      </c>
      <c r="D504" s="24">
        <v>1</v>
      </c>
      <c r="E504" s="24">
        <v>1</v>
      </c>
      <c r="F504" s="24" t="str">
        <v/>
      </c>
      <c r="G504" s="8" t="str">
        <v/>
      </c>
      <c r="H504" s="8" t="str">
        <v/>
      </c>
      <c r="I504" s="8" t="str">
        <v/>
      </c>
      <c r="J504" s="8" t="str">
        <v/>
      </c>
      <c r="K504" s="8" t="str">
        <v/>
      </c>
      <c r="L504" s="8" t="str">
        <v/>
      </c>
    </row>
    <row r="505" spans="3:12">
      <c r="C505" s="4">
        <v>481</v>
      </c>
      <c r="D505" s="24">
        <v>3</v>
      </c>
      <c r="E505" s="24" t="str">
        <v/>
      </c>
      <c r="F505" s="24" t="str">
        <v/>
      </c>
      <c r="G505" s="8">
        <v>1</v>
      </c>
      <c r="H505" s="8" t="str">
        <v/>
      </c>
      <c r="I505" s="8" t="str">
        <v/>
      </c>
      <c r="J505" s="8" t="str">
        <v/>
      </c>
      <c r="K505" s="8" t="str">
        <v/>
      </c>
      <c r="L505" s="8" t="str">
        <v/>
      </c>
    </row>
    <row r="506" spans="3:12">
      <c r="C506" s="4">
        <v>482</v>
      </c>
      <c r="D506" s="24">
        <v>4</v>
      </c>
      <c r="E506" s="24" t="str">
        <v/>
      </c>
      <c r="F506" s="24" t="str">
        <v/>
      </c>
      <c r="G506" s="8" t="str">
        <v/>
      </c>
      <c r="H506" s="8">
        <v>1</v>
      </c>
      <c r="I506" s="8" t="str">
        <v/>
      </c>
      <c r="J506" s="8" t="str">
        <v/>
      </c>
      <c r="K506" s="8" t="str">
        <v/>
      </c>
      <c r="L506" s="8" t="str">
        <v/>
      </c>
    </row>
    <row r="507" spans="3:12">
      <c r="C507" s="4">
        <v>483</v>
      </c>
      <c r="D507" s="24">
        <v>8</v>
      </c>
      <c r="E507" s="24" t="str">
        <v/>
      </c>
      <c r="F507" s="24" t="str">
        <v/>
      </c>
      <c r="G507" s="8" t="str">
        <v/>
      </c>
      <c r="H507" s="8" t="str">
        <v/>
      </c>
      <c r="I507" s="8" t="str">
        <v/>
      </c>
      <c r="J507" s="8" t="str">
        <v/>
      </c>
      <c r="K507" s="8" t="str">
        <v/>
      </c>
      <c r="L507" s="8">
        <v>1</v>
      </c>
    </row>
    <row r="508" spans="3:12">
      <c r="C508" s="4">
        <v>484</v>
      </c>
      <c r="D508" s="24">
        <v>4</v>
      </c>
      <c r="E508" s="24" t="str">
        <v/>
      </c>
      <c r="F508" s="24" t="str">
        <v/>
      </c>
      <c r="G508" s="8" t="str">
        <v/>
      </c>
      <c r="H508" s="8">
        <v>1</v>
      </c>
      <c r="I508" s="8" t="str">
        <v/>
      </c>
      <c r="J508" s="8" t="str">
        <v/>
      </c>
      <c r="K508" s="8" t="str">
        <v/>
      </c>
      <c r="L508" s="8" t="str">
        <v/>
      </c>
    </row>
    <row r="509" spans="3:12">
      <c r="C509" s="4">
        <v>485</v>
      </c>
      <c r="D509" s="24">
        <v>1</v>
      </c>
      <c r="E509" s="24">
        <v>1</v>
      </c>
      <c r="F509" s="24" t="str">
        <v/>
      </c>
      <c r="G509" s="8" t="str">
        <v/>
      </c>
      <c r="H509" s="8" t="str">
        <v/>
      </c>
      <c r="I509" s="8" t="str">
        <v/>
      </c>
      <c r="J509" s="8" t="str">
        <v/>
      </c>
      <c r="K509" s="8" t="str">
        <v/>
      </c>
      <c r="L509" s="8" t="str">
        <v/>
      </c>
    </row>
    <row r="510" spans="3:12">
      <c r="C510" s="4">
        <v>486</v>
      </c>
      <c r="D510" s="24">
        <v>5</v>
      </c>
      <c r="E510" s="24" t="str">
        <v/>
      </c>
      <c r="F510" s="24" t="str">
        <v/>
      </c>
      <c r="G510" s="8" t="str">
        <v/>
      </c>
      <c r="H510" s="8" t="str">
        <v/>
      </c>
      <c r="I510" s="8">
        <v>1</v>
      </c>
      <c r="J510" s="8" t="str">
        <v/>
      </c>
      <c r="K510" s="8" t="str">
        <v/>
      </c>
      <c r="L510" s="8" t="str">
        <v/>
      </c>
    </row>
    <row r="511" spans="3:12">
      <c r="C511" s="4">
        <v>487</v>
      </c>
      <c r="D511" s="24">
        <v>1</v>
      </c>
      <c r="E511" s="24">
        <v>1</v>
      </c>
      <c r="F511" s="24" t="str">
        <v/>
      </c>
      <c r="G511" s="8" t="str">
        <v/>
      </c>
      <c r="H511" s="8" t="str">
        <v/>
      </c>
      <c r="I511" s="8" t="str">
        <v/>
      </c>
      <c r="J511" s="8" t="str">
        <v/>
      </c>
      <c r="K511" s="8" t="str">
        <v/>
      </c>
      <c r="L511" s="8" t="str">
        <v/>
      </c>
    </row>
    <row r="512" spans="3:12">
      <c r="C512" s="4">
        <v>488</v>
      </c>
      <c r="D512" s="24">
        <v>1</v>
      </c>
      <c r="E512" s="24">
        <v>1</v>
      </c>
      <c r="F512" s="24" t="str">
        <v/>
      </c>
      <c r="G512" s="8" t="str">
        <v/>
      </c>
      <c r="H512" s="8" t="str">
        <v/>
      </c>
      <c r="I512" s="8" t="str">
        <v/>
      </c>
      <c r="J512" s="8" t="str">
        <v/>
      </c>
      <c r="K512" s="8" t="str">
        <v/>
      </c>
      <c r="L512" s="8" t="str">
        <v/>
      </c>
    </row>
    <row r="513" spans="3:12">
      <c r="C513" s="4">
        <v>489</v>
      </c>
      <c r="D513" s="24">
        <v>1</v>
      </c>
      <c r="E513" s="24">
        <v>1</v>
      </c>
      <c r="F513" s="24" t="str">
        <v/>
      </c>
      <c r="G513" s="8" t="str">
        <v/>
      </c>
      <c r="H513" s="8" t="str">
        <v/>
      </c>
      <c r="I513" s="8" t="str">
        <v/>
      </c>
      <c r="J513" s="8" t="str">
        <v/>
      </c>
      <c r="K513" s="8" t="str">
        <v/>
      </c>
      <c r="L513" s="8" t="str">
        <v/>
      </c>
    </row>
    <row r="514" spans="3:12">
      <c r="C514" s="4">
        <v>490</v>
      </c>
      <c r="D514" s="24">
        <v>8</v>
      </c>
      <c r="E514" s="24" t="str">
        <v/>
      </c>
      <c r="F514" s="24" t="str">
        <v/>
      </c>
      <c r="G514" s="8" t="str">
        <v/>
      </c>
      <c r="H514" s="8" t="str">
        <v/>
      </c>
      <c r="I514" s="8" t="str">
        <v/>
      </c>
      <c r="J514" s="8" t="str">
        <v/>
      </c>
      <c r="K514" s="8" t="str">
        <v/>
      </c>
      <c r="L514" s="8">
        <v>1</v>
      </c>
    </row>
    <row r="515" spans="3:12">
      <c r="C515" s="4">
        <v>491</v>
      </c>
      <c r="D515" s="24">
        <v>8</v>
      </c>
      <c r="E515" s="24" t="str">
        <v/>
      </c>
      <c r="F515" s="24" t="str">
        <v/>
      </c>
      <c r="G515" s="8" t="str">
        <v/>
      </c>
      <c r="H515" s="8" t="str">
        <v/>
      </c>
      <c r="I515" s="8" t="str">
        <v/>
      </c>
      <c r="J515" s="8" t="str">
        <v/>
      </c>
      <c r="K515" s="8" t="str">
        <v/>
      </c>
      <c r="L515" s="8">
        <v>1</v>
      </c>
    </row>
    <row r="516" spans="3:12">
      <c r="C516" s="4">
        <v>492</v>
      </c>
      <c r="D516" s="24">
        <v>4</v>
      </c>
      <c r="E516" s="24" t="str">
        <v/>
      </c>
      <c r="F516" s="24" t="str">
        <v/>
      </c>
      <c r="G516" s="8" t="str">
        <v/>
      </c>
      <c r="H516" s="8">
        <v>1</v>
      </c>
      <c r="I516" s="8" t="str">
        <v/>
      </c>
      <c r="J516" s="8" t="str">
        <v/>
      </c>
      <c r="K516" s="8" t="str">
        <v/>
      </c>
      <c r="L516" s="8" t="str">
        <v/>
      </c>
    </row>
    <row r="517" spans="3:12">
      <c r="C517" s="4">
        <v>493</v>
      </c>
      <c r="D517" s="24">
        <v>5</v>
      </c>
      <c r="E517" s="24" t="str">
        <v/>
      </c>
      <c r="F517" s="24" t="str">
        <v/>
      </c>
      <c r="G517" s="8" t="str">
        <v/>
      </c>
      <c r="H517" s="8" t="str">
        <v/>
      </c>
      <c r="I517" s="8">
        <v>1</v>
      </c>
      <c r="J517" s="8" t="str">
        <v/>
      </c>
      <c r="K517" s="8" t="str">
        <v/>
      </c>
      <c r="L517" s="8" t="str">
        <v/>
      </c>
    </row>
    <row r="518" spans="3:12">
      <c r="C518" s="4">
        <v>494</v>
      </c>
      <c r="D518" s="24">
        <v>5</v>
      </c>
      <c r="E518" s="24" t="str">
        <v/>
      </c>
      <c r="F518" s="24" t="str">
        <v/>
      </c>
      <c r="G518" s="8" t="str">
        <v/>
      </c>
      <c r="H518" s="8" t="str">
        <v/>
      </c>
      <c r="I518" s="8">
        <v>1</v>
      </c>
      <c r="J518" s="8" t="str">
        <v/>
      </c>
      <c r="K518" s="8" t="str">
        <v/>
      </c>
      <c r="L518" s="8" t="str">
        <v/>
      </c>
    </row>
    <row r="519" spans="3:12">
      <c r="C519" s="4">
        <v>495</v>
      </c>
      <c r="D519" s="24">
        <v>5</v>
      </c>
      <c r="E519" s="24" t="str">
        <v/>
      </c>
      <c r="F519" s="24" t="str">
        <v/>
      </c>
      <c r="G519" s="8" t="str">
        <v/>
      </c>
      <c r="H519" s="8" t="str">
        <v/>
      </c>
      <c r="I519" s="8">
        <v>1</v>
      </c>
      <c r="J519" s="8" t="str">
        <v/>
      </c>
      <c r="K519" s="8" t="str">
        <v/>
      </c>
      <c r="L519" s="8" t="str">
        <v/>
      </c>
    </row>
    <row r="520" spans="3:12">
      <c r="C520" s="4">
        <v>496</v>
      </c>
      <c r="D520" s="24">
        <v>8</v>
      </c>
      <c r="E520" s="24" t="str">
        <v/>
      </c>
      <c r="F520" s="24" t="str">
        <v/>
      </c>
      <c r="G520" s="8" t="str">
        <v/>
      </c>
      <c r="H520" s="8" t="str">
        <v/>
      </c>
      <c r="I520" s="8" t="str">
        <v/>
      </c>
      <c r="J520" s="8" t="str">
        <v/>
      </c>
      <c r="K520" s="8" t="str">
        <v/>
      </c>
      <c r="L520" s="8">
        <v>1</v>
      </c>
    </row>
    <row r="521" spans="3:12">
      <c r="C521" s="4">
        <v>497</v>
      </c>
      <c r="D521" s="24">
        <v>1</v>
      </c>
      <c r="E521" s="24">
        <v>1</v>
      </c>
      <c r="F521" s="24" t="str">
        <v/>
      </c>
      <c r="G521" s="8" t="str">
        <v/>
      </c>
      <c r="H521" s="8" t="str">
        <v/>
      </c>
      <c r="I521" s="8" t="str">
        <v/>
      </c>
      <c r="J521" s="8" t="str">
        <v/>
      </c>
      <c r="K521" s="8" t="str">
        <v/>
      </c>
      <c r="L521" s="8" t="str">
        <v/>
      </c>
    </row>
    <row r="522" spans="3:12">
      <c r="C522" s="4">
        <v>498</v>
      </c>
      <c r="D522" s="24">
        <v>1</v>
      </c>
      <c r="E522" s="24">
        <v>1</v>
      </c>
      <c r="F522" s="24" t="str">
        <v/>
      </c>
      <c r="G522" s="8" t="str">
        <v/>
      </c>
      <c r="H522" s="8" t="str">
        <v/>
      </c>
      <c r="I522" s="8" t="str">
        <v/>
      </c>
      <c r="J522" s="8" t="str">
        <v/>
      </c>
      <c r="K522" s="8" t="str">
        <v/>
      </c>
      <c r="L522" s="8" t="str">
        <v/>
      </c>
    </row>
    <row r="523" spans="3:12">
      <c r="C523" s="4">
        <v>499</v>
      </c>
      <c r="D523" s="24">
        <v>8</v>
      </c>
      <c r="E523" s="24" t="str">
        <v/>
      </c>
      <c r="F523" s="24" t="str">
        <v/>
      </c>
      <c r="G523" s="8" t="str">
        <v/>
      </c>
      <c r="H523" s="8" t="str">
        <v/>
      </c>
      <c r="I523" s="8" t="str">
        <v/>
      </c>
      <c r="J523" s="8" t="str">
        <v/>
      </c>
      <c r="K523" s="8" t="str">
        <v/>
      </c>
      <c r="L523" s="8">
        <v>1</v>
      </c>
    </row>
    <row r="524" spans="3:12">
      <c r="C524" s="4">
        <v>500</v>
      </c>
      <c r="D524" s="24">
        <v>7</v>
      </c>
      <c r="E524" s="24" t="str">
        <v/>
      </c>
      <c r="F524" s="24" t="str">
        <v/>
      </c>
      <c r="G524" s="8" t="str">
        <v/>
      </c>
      <c r="H524" s="8" t="str">
        <v/>
      </c>
      <c r="I524" s="8" t="str">
        <v/>
      </c>
      <c r="J524" s="8" t="str">
        <v/>
      </c>
      <c r="K524" s="8">
        <v>1</v>
      </c>
      <c r="L524" s="8" t="str">
        <v/>
      </c>
    </row>
    <row r="525" spans="3:12">
      <c r="D525" s="15"/>
      <c r="E525" s="15"/>
      <c r="F525" s="15"/>
    </row>
    <row r="526" spans="3:12">
      <c r="D526" s="15"/>
      <c r="E526" s="15"/>
      <c r="F526" s="15"/>
    </row>
    <row r="527" spans="3:12">
      <c r="D527" s="15"/>
      <c r="E527" s="15"/>
      <c r="F527" s="15"/>
    </row>
    <row r="528" spans="3:12">
      <c r="D528" s="15"/>
      <c r="E528" s="15"/>
      <c r="F528" s="15"/>
    </row>
    <row r="529" spans="4:6">
      <c r="D529" s="15"/>
      <c r="E529" s="15"/>
      <c r="F529" s="15"/>
    </row>
    <row r="530" spans="4:6">
      <c r="D530" s="15"/>
      <c r="E530" s="15"/>
      <c r="F530" s="15"/>
    </row>
    <row r="531" spans="4:6">
      <c r="D531" s="15"/>
      <c r="E531" s="15"/>
      <c r="F531" s="15"/>
    </row>
    <row r="532" spans="4:6">
      <c r="D532" s="15"/>
      <c r="E532" s="15"/>
      <c r="F532" s="15"/>
    </row>
    <row r="533" spans="4:6">
      <c r="D533" s="15"/>
      <c r="E533" s="15"/>
      <c r="F533" s="15"/>
    </row>
    <row r="534" spans="4:6">
      <c r="D534" s="15"/>
      <c r="E534" s="15"/>
      <c r="F534" s="15"/>
    </row>
    <row r="535" spans="4:6">
      <c r="D535" s="15"/>
      <c r="E535" s="15"/>
      <c r="F535" s="15"/>
    </row>
    <row r="536" spans="4:6">
      <c r="D536" s="15"/>
      <c r="E536" s="15"/>
      <c r="F536" s="15"/>
    </row>
    <row r="537" spans="4:6">
      <c r="D537" s="15"/>
      <c r="E537" s="15"/>
      <c r="F537" s="15"/>
    </row>
    <row r="538" spans="4:6">
      <c r="D538" s="15"/>
      <c r="E538" s="15"/>
      <c r="F538" s="15"/>
    </row>
    <row r="539" spans="4:6">
      <c r="D539" s="15"/>
      <c r="E539" s="15"/>
      <c r="F539" s="15"/>
    </row>
    <row r="540" spans="4:6">
      <c r="D540" s="15"/>
      <c r="E540" s="15"/>
      <c r="F540" s="15"/>
    </row>
    <row r="541" spans="4:6">
      <c r="D541" s="15"/>
      <c r="E541" s="15"/>
      <c r="F541" s="15"/>
    </row>
    <row r="542" spans="4:6">
      <c r="D542" s="15"/>
      <c r="E542" s="15"/>
      <c r="F542" s="15"/>
    </row>
    <row r="543" spans="4:6">
      <c r="D543" s="15"/>
      <c r="E543" s="15"/>
      <c r="F543" s="15"/>
    </row>
    <row r="544" spans="4:6">
      <c r="D544" s="15"/>
      <c r="E544" s="15"/>
      <c r="F544" s="15"/>
    </row>
    <row r="545" spans="4:6">
      <c r="D545" s="15"/>
      <c r="E545" s="15"/>
      <c r="F545" s="15"/>
    </row>
    <row r="546" spans="4:6">
      <c r="D546" s="15"/>
      <c r="E546" s="15"/>
      <c r="F546" s="15"/>
    </row>
    <row r="547" spans="4:6">
      <c r="D547" s="15"/>
      <c r="E547" s="15"/>
      <c r="F547" s="15"/>
    </row>
    <row r="548" spans="4:6">
      <c r="D548" s="15"/>
      <c r="E548" s="15"/>
      <c r="F548" s="15"/>
    </row>
    <row r="549" spans="4:6">
      <c r="D549" s="15"/>
      <c r="E549" s="15"/>
      <c r="F549" s="15"/>
    </row>
    <row r="550" spans="4:6">
      <c r="D550" s="15"/>
      <c r="E550" s="15"/>
      <c r="F550" s="15"/>
    </row>
    <row r="551" spans="4:6">
      <c r="D551" s="15"/>
      <c r="E551" s="15"/>
      <c r="F551" s="15"/>
    </row>
    <row r="552" spans="4:6">
      <c r="D552" s="15"/>
      <c r="E552" s="15"/>
      <c r="F552" s="15"/>
    </row>
    <row r="553" spans="4:6">
      <c r="D553" s="15"/>
      <c r="E553" s="15"/>
      <c r="F553" s="15"/>
    </row>
    <row r="554" spans="4:6">
      <c r="D554" s="15"/>
      <c r="E554" s="15"/>
      <c r="F554" s="15"/>
    </row>
    <row r="555" spans="4:6">
      <c r="D555" s="15"/>
      <c r="E555" s="15"/>
      <c r="F555" s="15"/>
    </row>
    <row r="556" spans="4:6">
      <c r="D556" s="15"/>
      <c r="E556" s="15"/>
      <c r="F556" s="15"/>
    </row>
    <row r="557" spans="4:6">
      <c r="D557" s="15"/>
      <c r="E557" s="15"/>
      <c r="F557" s="15"/>
    </row>
    <row r="558" spans="4:6">
      <c r="D558" s="15"/>
      <c r="E558" s="15"/>
      <c r="F558" s="15"/>
    </row>
    <row r="559" spans="4:6">
      <c r="D559" s="15"/>
      <c r="E559" s="15"/>
      <c r="F559" s="15"/>
    </row>
    <row r="560" spans="4:6">
      <c r="D560" s="15"/>
      <c r="E560" s="15"/>
      <c r="F560" s="15"/>
    </row>
    <row r="561" spans="4:6">
      <c r="D561" s="15"/>
      <c r="E561" s="15"/>
      <c r="F561" s="15"/>
    </row>
    <row r="562" spans="4:6">
      <c r="D562" s="15"/>
      <c r="E562" s="15"/>
      <c r="F562" s="15"/>
    </row>
    <row r="563" spans="4:6">
      <c r="D563" s="15"/>
      <c r="E563" s="15"/>
      <c r="F563" s="15"/>
    </row>
    <row r="564" spans="4:6">
      <c r="D564" s="15"/>
      <c r="E564" s="15"/>
      <c r="F564" s="15"/>
    </row>
    <row r="565" spans="4:6">
      <c r="D565" s="15"/>
      <c r="E565" s="15"/>
      <c r="F565" s="15"/>
    </row>
    <row r="566" spans="4:6">
      <c r="D566" s="15"/>
      <c r="E566" s="15"/>
      <c r="F566" s="15"/>
    </row>
    <row r="567" spans="4:6">
      <c r="D567" s="15"/>
      <c r="E567" s="15"/>
      <c r="F567" s="15"/>
    </row>
    <row r="568" spans="4:6">
      <c r="D568" s="15"/>
      <c r="E568" s="15"/>
      <c r="F568" s="15"/>
    </row>
    <row r="569" spans="4:6">
      <c r="D569" s="15"/>
      <c r="E569" s="15"/>
      <c r="F569" s="15"/>
    </row>
    <row r="570" spans="4:6">
      <c r="D570" s="15"/>
      <c r="E570" s="15"/>
      <c r="F570" s="15"/>
    </row>
    <row r="571" spans="4:6">
      <c r="D571" s="15"/>
      <c r="E571" s="15"/>
      <c r="F571" s="15"/>
    </row>
    <row r="572" spans="4:6">
      <c r="D572" s="15"/>
      <c r="E572" s="15"/>
      <c r="F572" s="15"/>
    </row>
    <row r="573" spans="4:6">
      <c r="D573" s="15"/>
      <c r="E573" s="15"/>
      <c r="F573" s="15"/>
    </row>
    <row r="574" spans="4:6">
      <c r="D574" s="15"/>
      <c r="E574" s="15"/>
      <c r="F574" s="15"/>
    </row>
    <row r="575" spans="4:6">
      <c r="D575" s="15"/>
      <c r="E575" s="15"/>
      <c r="F575" s="15"/>
    </row>
    <row r="576" spans="4:6">
      <c r="D576" s="15"/>
      <c r="E576" s="15"/>
      <c r="F576" s="15"/>
    </row>
    <row r="577" spans="4:6">
      <c r="D577" s="15"/>
      <c r="E577" s="15"/>
      <c r="F577" s="15"/>
    </row>
    <row r="578" spans="4:6">
      <c r="D578" s="15"/>
      <c r="E578" s="15"/>
      <c r="F578" s="15"/>
    </row>
    <row r="579" spans="4:6">
      <c r="D579" s="15"/>
      <c r="E579" s="15"/>
      <c r="F579" s="15"/>
    </row>
    <row r="580" spans="4:6">
      <c r="D580" s="15"/>
      <c r="E580" s="15"/>
      <c r="F580" s="15"/>
    </row>
    <row r="581" spans="4:6">
      <c r="D581" s="15"/>
      <c r="E581" s="15"/>
      <c r="F581" s="15"/>
    </row>
    <row r="582" spans="4:6">
      <c r="D582" s="15"/>
      <c r="E582" s="15"/>
      <c r="F582" s="15"/>
    </row>
    <row r="583" spans="4:6">
      <c r="D583" s="15"/>
      <c r="E583" s="15"/>
      <c r="F583" s="15"/>
    </row>
    <row r="584" spans="4:6">
      <c r="D584" s="15"/>
      <c r="E584" s="15"/>
      <c r="F584" s="15"/>
    </row>
    <row r="585" spans="4:6">
      <c r="D585" s="15"/>
      <c r="E585" s="15"/>
      <c r="F585" s="15"/>
    </row>
    <row r="586" spans="4:6">
      <c r="D586" s="15"/>
      <c r="E586" s="15"/>
      <c r="F586" s="15"/>
    </row>
    <row r="587" spans="4:6">
      <c r="D587" s="15"/>
      <c r="E587" s="15"/>
      <c r="F587" s="15"/>
    </row>
    <row r="588" spans="4:6">
      <c r="D588" s="15"/>
      <c r="E588" s="15"/>
      <c r="F588" s="15"/>
    </row>
    <row r="589" spans="4:6">
      <c r="D589" s="15"/>
      <c r="E589" s="15"/>
      <c r="F589" s="15"/>
    </row>
    <row r="590" spans="4:6">
      <c r="D590" s="15"/>
      <c r="E590" s="15"/>
      <c r="F590" s="15"/>
    </row>
    <row r="591" spans="4:6">
      <c r="D591" s="15"/>
      <c r="E591" s="15"/>
      <c r="F591" s="15"/>
    </row>
    <row r="592" spans="4:6">
      <c r="D592" s="15"/>
      <c r="E592" s="15"/>
      <c r="F592" s="15"/>
    </row>
    <row r="593" spans="4:6">
      <c r="D593" s="15"/>
      <c r="E593" s="15"/>
      <c r="F593" s="15"/>
    </row>
    <row r="594" spans="4:6">
      <c r="D594" s="15"/>
      <c r="E594" s="15"/>
      <c r="F594" s="15"/>
    </row>
    <row r="595" spans="4:6">
      <c r="D595" s="15"/>
      <c r="E595" s="15"/>
      <c r="F595" s="15"/>
    </row>
    <row r="596" spans="4:6">
      <c r="D596" s="15"/>
      <c r="E596" s="15"/>
      <c r="F596" s="15"/>
    </row>
    <row r="597" spans="4:6">
      <c r="D597" s="15"/>
      <c r="E597" s="15"/>
      <c r="F597" s="15"/>
    </row>
    <row r="598" spans="4:6">
      <c r="D598" s="15"/>
      <c r="E598" s="15"/>
      <c r="F598" s="15"/>
    </row>
    <row r="599" spans="4:6">
      <c r="D599" s="15"/>
      <c r="E599" s="15"/>
      <c r="F599" s="15"/>
    </row>
    <row r="600" spans="4:6">
      <c r="D600" s="15"/>
      <c r="E600" s="15"/>
      <c r="F600" s="15"/>
    </row>
    <row r="601" spans="4:6">
      <c r="D601" s="15"/>
      <c r="E601" s="15"/>
      <c r="F601" s="15"/>
    </row>
    <row r="602" spans="4:6">
      <c r="D602" s="15"/>
      <c r="E602" s="15"/>
      <c r="F602" s="15"/>
    </row>
    <row r="603" spans="4:6">
      <c r="D603" s="15"/>
      <c r="E603" s="15"/>
      <c r="F603" s="15"/>
    </row>
    <row r="604" spans="4:6">
      <c r="D604" s="15"/>
      <c r="E604" s="15"/>
      <c r="F604" s="15"/>
    </row>
    <row r="605" spans="4:6">
      <c r="D605" s="15"/>
      <c r="E605" s="15"/>
      <c r="F605" s="15"/>
    </row>
    <row r="606" spans="4:6">
      <c r="D606" s="15"/>
      <c r="E606" s="15"/>
      <c r="F606" s="15"/>
    </row>
    <row r="607" spans="4:6">
      <c r="D607" s="15"/>
      <c r="E607" s="15"/>
      <c r="F607" s="15"/>
    </row>
    <row r="608" spans="4:6">
      <c r="D608" s="15"/>
      <c r="E608" s="15"/>
      <c r="F608" s="15"/>
    </row>
    <row r="609" spans="4:6">
      <c r="D609" s="15"/>
      <c r="E609" s="15"/>
      <c r="F609" s="15"/>
    </row>
    <row r="610" spans="4:6">
      <c r="D610" s="15"/>
      <c r="E610" s="15"/>
      <c r="F610" s="15"/>
    </row>
    <row r="611" spans="4:6">
      <c r="D611" s="15"/>
      <c r="E611" s="15"/>
      <c r="F611" s="15"/>
    </row>
    <row r="612" spans="4:6">
      <c r="D612" s="15"/>
      <c r="E612" s="15"/>
      <c r="F612" s="15"/>
    </row>
    <row r="613" spans="4:6">
      <c r="D613" s="15"/>
      <c r="E613" s="15"/>
      <c r="F613" s="15"/>
    </row>
    <row r="614" spans="4:6">
      <c r="D614" s="15"/>
      <c r="E614" s="15"/>
      <c r="F614" s="15"/>
    </row>
    <row r="615" spans="4:6">
      <c r="D615" s="15"/>
      <c r="E615" s="15"/>
      <c r="F615" s="15"/>
    </row>
    <row r="616" spans="4:6">
      <c r="D616" s="15"/>
      <c r="E616" s="15"/>
      <c r="F616" s="15"/>
    </row>
    <row r="617" spans="4:6">
      <c r="D617" s="15"/>
      <c r="E617" s="15"/>
      <c r="F617" s="15"/>
    </row>
    <row r="618" spans="4:6">
      <c r="D618" s="15"/>
      <c r="E618" s="15"/>
      <c r="F618" s="15"/>
    </row>
    <row r="619" spans="4:6">
      <c r="D619" s="15"/>
      <c r="E619" s="15"/>
      <c r="F619" s="15"/>
    </row>
    <row r="620" spans="4:6">
      <c r="D620" s="15"/>
      <c r="E620" s="15"/>
      <c r="F620" s="15"/>
    </row>
    <row r="621" spans="4:6">
      <c r="D621" s="15"/>
      <c r="E621" s="15"/>
      <c r="F621" s="15"/>
    </row>
    <row r="622" spans="4:6">
      <c r="D622" s="15"/>
      <c r="E622" s="15"/>
      <c r="F622" s="15"/>
    </row>
    <row r="623" spans="4:6">
      <c r="D623" s="15"/>
      <c r="E623" s="15"/>
      <c r="F623" s="15"/>
    </row>
    <row r="624" spans="4:6">
      <c r="D624" s="15"/>
      <c r="E624" s="15"/>
      <c r="F624" s="15"/>
    </row>
    <row r="625" spans="4:6">
      <c r="D625" s="15"/>
      <c r="E625" s="15"/>
      <c r="F625" s="15"/>
    </row>
    <row r="626" spans="4:6">
      <c r="D626" s="15"/>
      <c r="E626" s="15"/>
      <c r="F626" s="15"/>
    </row>
    <row r="627" spans="4:6">
      <c r="D627" s="15"/>
      <c r="E627" s="15"/>
      <c r="F627" s="15"/>
    </row>
    <row r="628" spans="4:6">
      <c r="D628" s="15"/>
      <c r="E628" s="15"/>
      <c r="F628" s="15"/>
    </row>
    <row r="629" spans="4:6">
      <c r="D629" s="15"/>
      <c r="E629" s="15"/>
      <c r="F629" s="15"/>
    </row>
    <row r="630" spans="4:6">
      <c r="D630" s="15"/>
      <c r="E630" s="15"/>
      <c r="F630" s="15"/>
    </row>
    <row r="631" spans="4:6">
      <c r="D631" s="15"/>
      <c r="E631" s="15"/>
      <c r="F631" s="15"/>
    </row>
    <row r="632" spans="4:6">
      <c r="D632" s="15"/>
      <c r="E632" s="15"/>
      <c r="F632" s="15"/>
    </row>
    <row r="633" spans="4:6">
      <c r="D633" s="15"/>
      <c r="E633" s="15"/>
      <c r="F633" s="15"/>
    </row>
    <row r="634" spans="4:6">
      <c r="D634" s="15"/>
      <c r="E634" s="15"/>
      <c r="F634" s="15"/>
    </row>
    <row r="635" spans="4:6">
      <c r="D635" s="15"/>
      <c r="E635" s="15"/>
      <c r="F635" s="15"/>
    </row>
    <row r="636" spans="4:6">
      <c r="D636" s="15"/>
      <c r="E636" s="15"/>
      <c r="F636" s="15"/>
    </row>
    <row r="637" spans="4:6">
      <c r="D637" s="15"/>
      <c r="E637" s="15"/>
      <c r="F637" s="15"/>
    </row>
    <row r="638" spans="4:6">
      <c r="D638" s="15"/>
      <c r="E638" s="15"/>
      <c r="F638" s="15"/>
    </row>
    <row r="639" spans="4:6">
      <c r="D639" s="15"/>
      <c r="E639" s="15"/>
      <c r="F639" s="15"/>
    </row>
    <row r="640" spans="4:6">
      <c r="D640" s="15"/>
      <c r="E640" s="15"/>
      <c r="F640" s="15"/>
    </row>
    <row r="641" spans="4:6">
      <c r="D641" s="15"/>
      <c r="E641" s="15"/>
      <c r="F641" s="15"/>
    </row>
    <row r="642" spans="4:6">
      <c r="D642" s="15"/>
      <c r="E642" s="15"/>
      <c r="F642" s="15"/>
    </row>
    <row r="643" spans="4:6">
      <c r="D643" s="15"/>
      <c r="E643" s="15"/>
      <c r="F643" s="15"/>
    </row>
    <row r="644" spans="4:6">
      <c r="D644" s="15"/>
      <c r="E644" s="15"/>
      <c r="F644" s="15"/>
    </row>
    <row r="645" spans="4:6">
      <c r="D645" s="15"/>
      <c r="E645" s="15"/>
      <c r="F645" s="15"/>
    </row>
    <row r="646" spans="4:6">
      <c r="D646" s="15"/>
      <c r="E646" s="15"/>
      <c r="F646" s="15"/>
    </row>
    <row r="647" spans="4:6">
      <c r="D647" s="15"/>
      <c r="E647" s="15"/>
      <c r="F647" s="15"/>
    </row>
    <row r="648" spans="4:6">
      <c r="D648" s="15"/>
      <c r="E648" s="15"/>
      <c r="F648" s="15"/>
    </row>
    <row r="649" spans="4:6">
      <c r="D649" s="15"/>
      <c r="E649" s="15"/>
      <c r="F649" s="15"/>
    </row>
    <row r="650" spans="4:6">
      <c r="D650" s="15"/>
      <c r="E650" s="15"/>
      <c r="F650" s="15"/>
    </row>
    <row r="651" spans="4:6">
      <c r="D651" s="15"/>
      <c r="E651" s="15"/>
      <c r="F651" s="15"/>
    </row>
    <row r="652" spans="4:6">
      <c r="D652" s="15"/>
      <c r="E652" s="15"/>
      <c r="F652" s="15"/>
    </row>
    <row r="653" spans="4:6">
      <c r="D653" s="15"/>
      <c r="E653" s="15"/>
      <c r="F653" s="15"/>
    </row>
    <row r="654" spans="4:6">
      <c r="D654" s="15"/>
      <c r="E654" s="15"/>
      <c r="F654" s="15"/>
    </row>
    <row r="655" spans="4:6">
      <c r="D655" s="15"/>
      <c r="E655" s="15"/>
      <c r="F655" s="15"/>
    </row>
    <row r="656" spans="4:6">
      <c r="D656" s="15"/>
      <c r="E656" s="15"/>
      <c r="F656" s="15"/>
    </row>
    <row r="657" spans="4:6">
      <c r="D657" s="15"/>
      <c r="E657" s="15"/>
      <c r="F657" s="15"/>
    </row>
    <row r="658" spans="4:6">
      <c r="D658" s="15"/>
      <c r="E658" s="15"/>
      <c r="F658" s="15"/>
    </row>
    <row r="659" spans="4:6">
      <c r="D659" s="15"/>
      <c r="E659" s="15"/>
      <c r="F659" s="15"/>
    </row>
    <row r="660" spans="4:6">
      <c r="D660" s="15"/>
      <c r="E660" s="15"/>
      <c r="F660" s="15"/>
    </row>
    <row r="661" spans="4:6">
      <c r="D661" s="15"/>
      <c r="E661" s="15"/>
      <c r="F661" s="15"/>
    </row>
    <row r="662" spans="4:6">
      <c r="D662" s="15"/>
      <c r="E662" s="15"/>
      <c r="F662" s="15"/>
    </row>
    <row r="663" spans="4:6">
      <c r="D663" s="15"/>
      <c r="E663" s="15"/>
      <c r="F663" s="15"/>
    </row>
    <row r="664" spans="4:6">
      <c r="D664" s="15"/>
      <c r="E664" s="15"/>
      <c r="F664" s="15"/>
    </row>
    <row r="665" spans="4:6">
      <c r="D665" s="15"/>
      <c r="E665" s="15"/>
      <c r="F665" s="15"/>
    </row>
    <row r="666" spans="4:6">
      <c r="D666" s="15"/>
      <c r="E666" s="15"/>
      <c r="F666" s="15"/>
    </row>
    <row r="667" spans="4:6">
      <c r="D667" s="15"/>
      <c r="E667" s="15"/>
      <c r="F667" s="15"/>
    </row>
    <row r="668" spans="4:6">
      <c r="D668" s="15"/>
      <c r="E668" s="15"/>
      <c r="F668" s="15"/>
    </row>
    <row r="669" spans="4:6">
      <c r="D669" s="15"/>
      <c r="E669" s="15"/>
      <c r="F669" s="15"/>
    </row>
    <row r="670" spans="4:6">
      <c r="D670" s="15"/>
      <c r="E670" s="15"/>
      <c r="F670" s="15"/>
    </row>
    <row r="671" spans="4:6">
      <c r="D671" s="15"/>
      <c r="E671" s="15"/>
      <c r="F671" s="15"/>
    </row>
    <row r="672" spans="4:6">
      <c r="D672" s="15"/>
      <c r="E672" s="15"/>
      <c r="F672" s="15"/>
    </row>
    <row r="673" spans="4:6">
      <c r="D673" s="15"/>
      <c r="E673" s="15"/>
      <c r="F673" s="15"/>
    </row>
    <row r="674" spans="4:6">
      <c r="D674" s="15"/>
      <c r="E674" s="15"/>
      <c r="F674" s="15"/>
    </row>
    <row r="675" spans="4:6">
      <c r="D675" s="15"/>
      <c r="E675" s="15"/>
      <c r="F675" s="15"/>
    </row>
    <row r="676" spans="4:6">
      <c r="D676" s="15"/>
      <c r="E676" s="15"/>
      <c r="F676" s="15"/>
    </row>
    <row r="677" spans="4:6">
      <c r="D677" s="15"/>
      <c r="E677" s="15"/>
      <c r="F677" s="15"/>
    </row>
    <row r="678" spans="4:6">
      <c r="D678" s="15"/>
      <c r="E678" s="15"/>
      <c r="F678" s="15"/>
    </row>
    <row r="679" spans="4:6">
      <c r="D679" s="15"/>
      <c r="E679" s="15"/>
      <c r="F679" s="15"/>
    </row>
    <row r="680" spans="4:6">
      <c r="D680" s="15"/>
      <c r="E680" s="15"/>
      <c r="F680" s="15"/>
    </row>
    <row r="681" spans="4:6">
      <c r="D681" s="15"/>
      <c r="E681" s="15"/>
      <c r="F681" s="15"/>
    </row>
    <row r="682" spans="4:6">
      <c r="D682" s="15"/>
      <c r="E682" s="15"/>
      <c r="F682" s="15"/>
    </row>
    <row r="683" spans="4:6">
      <c r="D683" s="15"/>
      <c r="E683" s="15"/>
      <c r="F683" s="15"/>
    </row>
    <row r="684" spans="4:6">
      <c r="D684" s="15"/>
      <c r="E684" s="15"/>
      <c r="F684" s="15"/>
    </row>
    <row r="685" spans="4:6">
      <c r="D685" s="15"/>
      <c r="E685" s="15"/>
      <c r="F685" s="15"/>
    </row>
    <row r="686" spans="4:6">
      <c r="D686" s="15"/>
      <c r="E686" s="15"/>
      <c r="F686" s="15"/>
    </row>
    <row r="687" spans="4:6">
      <c r="D687" s="15"/>
      <c r="E687" s="15"/>
      <c r="F687" s="15"/>
    </row>
    <row r="688" spans="4:6">
      <c r="D688" s="15"/>
      <c r="E688" s="15"/>
      <c r="F688" s="15"/>
    </row>
    <row r="689" spans="4:6">
      <c r="D689" s="15"/>
      <c r="E689" s="15"/>
      <c r="F689" s="15"/>
    </row>
    <row r="690" spans="4:6">
      <c r="D690" s="15"/>
      <c r="E690" s="15"/>
      <c r="F690" s="15"/>
    </row>
    <row r="691" spans="4:6">
      <c r="D691" s="15"/>
      <c r="E691" s="15"/>
      <c r="F691" s="15"/>
    </row>
    <row r="692" spans="4:6">
      <c r="D692" s="15"/>
      <c r="E692" s="15"/>
      <c r="F692" s="15"/>
    </row>
    <row r="693" spans="4:6">
      <c r="D693" s="15"/>
      <c r="E693" s="15"/>
      <c r="F693" s="15"/>
    </row>
    <row r="694" spans="4:6">
      <c r="D694" s="15"/>
      <c r="E694" s="15"/>
      <c r="F694" s="15"/>
    </row>
    <row r="695" spans="4:6">
      <c r="D695" s="15"/>
      <c r="E695" s="15"/>
      <c r="F695" s="15"/>
    </row>
    <row r="696" spans="4:6">
      <c r="D696" s="15"/>
      <c r="E696" s="15"/>
      <c r="F696" s="15"/>
    </row>
    <row r="697" spans="4:6">
      <c r="D697" s="15"/>
      <c r="E697" s="15"/>
      <c r="F697" s="15"/>
    </row>
    <row r="698" spans="4:6">
      <c r="D698" s="15"/>
      <c r="E698" s="15"/>
      <c r="F698" s="15"/>
    </row>
    <row r="699" spans="4:6">
      <c r="D699" s="15"/>
      <c r="E699" s="15"/>
      <c r="F699" s="15"/>
    </row>
    <row r="700" spans="4:6">
      <c r="D700" s="15"/>
      <c r="E700" s="15"/>
      <c r="F700" s="15"/>
    </row>
    <row r="701" spans="4:6">
      <c r="D701" s="15"/>
      <c r="E701" s="15"/>
      <c r="F701" s="15"/>
    </row>
    <row r="702" spans="4:6">
      <c r="D702" s="15"/>
      <c r="E702" s="15"/>
      <c r="F702" s="15"/>
    </row>
    <row r="703" spans="4:6">
      <c r="D703" s="15"/>
      <c r="E703" s="15"/>
      <c r="F703" s="15"/>
    </row>
    <row r="704" spans="4:6">
      <c r="D704" s="15"/>
      <c r="E704" s="15"/>
      <c r="F704" s="15"/>
    </row>
    <row r="705" spans="4:6">
      <c r="D705" s="15"/>
      <c r="E705" s="15"/>
      <c r="F705" s="15"/>
    </row>
    <row r="706" spans="4:6">
      <c r="D706" s="15"/>
      <c r="E706" s="15"/>
      <c r="F706" s="15"/>
    </row>
    <row r="707" spans="4:6">
      <c r="D707" s="15"/>
      <c r="E707" s="15"/>
      <c r="F707" s="15"/>
    </row>
    <row r="708" spans="4:6">
      <c r="D708" s="15"/>
      <c r="E708" s="15"/>
      <c r="F708" s="15"/>
    </row>
    <row r="709" spans="4:6">
      <c r="D709" s="15"/>
      <c r="E709" s="15"/>
      <c r="F709" s="15"/>
    </row>
    <row r="710" spans="4:6">
      <c r="D710" s="15"/>
      <c r="E710" s="15"/>
      <c r="F710" s="15"/>
    </row>
    <row r="711" spans="4:6">
      <c r="D711" s="15"/>
      <c r="E711" s="15"/>
      <c r="F711" s="15"/>
    </row>
    <row r="712" spans="4:6">
      <c r="D712" s="15"/>
      <c r="E712" s="15"/>
      <c r="F712" s="15"/>
    </row>
    <row r="713" spans="4:6">
      <c r="D713" s="15"/>
      <c r="E713" s="15"/>
      <c r="F713" s="15"/>
    </row>
    <row r="714" spans="4:6">
      <c r="D714" s="15"/>
      <c r="E714" s="15"/>
      <c r="F714" s="15"/>
    </row>
    <row r="715" spans="4:6">
      <c r="D715" s="15"/>
      <c r="E715" s="15"/>
      <c r="F715" s="15"/>
    </row>
    <row r="716" spans="4:6">
      <c r="D716" s="15"/>
      <c r="E716" s="15"/>
      <c r="F716" s="15"/>
    </row>
    <row r="717" spans="4:6">
      <c r="D717" s="15"/>
      <c r="E717" s="15"/>
      <c r="F717" s="15"/>
    </row>
    <row r="718" spans="4:6">
      <c r="D718" s="15"/>
      <c r="E718" s="15"/>
      <c r="F718" s="15"/>
    </row>
    <row r="719" spans="4:6">
      <c r="D719" s="15"/>
      <c r="E719" s="15"/>
      <c r="F719" s="15"/>
    </row>
    <row r="720" spans="4:6">
      <c r="D720" s="15"/>
      <c r="E720" s="15"/>
      <c r="F720" s="15"/>
    </row>
    <row r="721" spans="4:6">
      <c r="D721" s="15"/>
      <c r="E721" s="15"/>
      <c r="F721" s="15"/>
    </row>
    <row r="722" spans="4:6">
      <c r="D722" s="15"/>
      <c r="E722" s="15"/>
      <c r="F722" s="15"/>
    </row>
    <row r="723" spans="4:6">
      <c r="D723" s="15"/>
      <c r="E723" s="15"/>
      <c r="F723" s="15"/>
    </row>
    <row r="724" spans="4:6">
      <c r="D724" s="15"/>
      <c r="E724" s="15"/>
      <c r="F724" s="15"/>
    </row>
    <row r="725" spans="4:6">
      <c r="D725" s="15"/>
      <c r="E725" s="15"/>
      <c r="F725" s="15"/>
    </row>
    <row r="726" spans="4:6">
      <c r="D726" s="15"/>
      <c r="E726" s="15"/>
      <c r="F726" s="15"/>
    </row>
    <row r="727" spans="4:6">
      <c r="D727" s="15"/>
      <c r="E727" s="15"/>
      <c r="F727" s="15"/>
    </row>
    <row r="728" spans="4:6">
      <c r="D728" s="15"/>
      <c r="E728" s="15"/>
      <c r="F728" s="15"/>
    </row>
    <row r="729" spans="4:6">
      <c r="D729" s="15"/>
      <c r="E729" s="15"/>
      <c r="F729" s="15"/>
    </row>
    <row r="730" spans="4:6">
      <c r="D730" s="15"/>
      <c r="E730" s="15"/>
      <c r="F730" s="15"/>
    </row>
    <row r="731" spans="4:6">
      <c r="D731" s="15"/>
      <c r="E731" s="15"/>
      <c r="F731" s="15"/>
    </row>
    <row r="732" spans="4:6">
      <c r="D732" s="15"/>
      <c r="E732" s="15"/>
      <c r="F732" s="15"/>
    </row>
    <row r="733" spans="4:6">
      <c r="D733" s="15"/>
      <c r="E733" s="15"/>
      <c r="F733" s="15"/>
    </row>
    <row r="734" spans="4:6">
      <c r="D734" s="15"/>
      <c r="E734" s="15"/>
      <c r="F734" s="15"/>
    </row>
    <row r="735" spans="4:6">
      <c r="D735" s="15"/>
      <c r="E735" s="15"/>
      <c r="F735" s="15"/>
    </row>
    <row r="736" spans="4:6">
      <c r="D736" s="15"/>
      <c r="E736" s="15"/>
      <c r="F736" s="15"/>
    </row>
    <row r="737" spans="4:6">
      <c r="D737" s="15"/>
      <c r="E737" s="15"/>
      <c r="F737" s="15"/>
    </row>
    <row r="738" spans="4:6">
      <c r="D738" s="15"/>
      <c r="E738" s="15"/>
      <c r="F738" s="15"/>
    </row>
    <row r="739" spans="4:6">
      <c r="D739" s="15"/>
      <c r="E739" s="15"/>
      <c r="F739" s="15"/>
    </row>
    <row r="740" spans="4:6">
      <c r="D740" s="15"/>
      <c r="E740" s="15"/>
      <c r="F740" s="15"/>
    </row>
    <row r="741" spans="4:6">
      <c r="D741" s="15"/>
      <c r="E741" s="15"/>
      <c r="F741" s="15"/>
    </row>
    <row r="742" spans="4:6">
      <c r="D742" s="15"/>
      <c r="E742" s="15"/>
      <c r="F742" s="15"/>
    </row>
    <row r="743" spans="4:6">
      <c r="D743" s="15"/>
      <c r="E743" s="15"/>
      <c r="F743" s="15"/>
    </row>
    <row r="744" spans="4:6">
      <c r="D744" s="15"/>
      <c r="E744" s="15"/>
      <c r="F744" s="15"/>
    </row>
    <row r="745" spans="4:6">
      <c r="D745" s="15"/>
      <c r="E745" s="15"/>
      <c r="F745" s="15"/>
    </row>
    <row r="746" spans="4:6">
      <c r="D746" s="15"/>
      <c r="E746" s="15"/>
      <c r="F746" s="15"/>
    </row>
    <row r="747" spans="4:6">
      <c r="D747" s="15"/>
      <c r="E747" s="15"/>
      <c r="F747" s="15"/>
    </row>
    <row r="748" spans="4:6">
      <c r="D748" s="15"/>
      <c r="E748" s="15"/>
      <c r="F748" s="15"/>
    </row>
    <row r="749" spans="4:6">
      <c r="D749" s="15"/>
      <c r="E749" s="15"/>
      <c r="F749" s="15"/>
    </row>
    <row r="750" spans="4:6">
      <c r="D750" s="15"/>
      <c r="E750" s="15"/>
      <c r="F750" s="15"/>
    </row>
    <row r="751" spans="4:6">
      <c r="D751" s="15"/>
      <c r="E751" s="15"/>
      <c r="F751" s="15"/>
    </row>
    <row r="752" spans="4:6">
      <c r="D752" s="15"/>
      <c r="E752" s="15"/>
      <c r="F752" s="15"/>
    </row>
    <row r="753" spans="4:6">
      <c r="D753" s="15"/>
      <c r="E753" s="15"/>
      <c r="F753" s="15"/>
    </row>
    <row r="754" spans="4:6">
      <c r="D754" s="15"/>
      <c r="E754" s="15"/>
      <c r="F754" s="15"/>
    </row>
    <row r="755" spans="4:6">
      <c r="D755" s="15"/>
      <c r="E755" s="15"/>
      <c r="F755" s="15"/>
    </row>
    <row r="756" spans="4:6">
      <c r="D756" s="15"/>
      <c r="E756" s="15"/>
      <c r="F756" s="15"/>
    </row>
    <row r="757" spans="4:6">
      <c r="D757" s="15"/>
      <c r="E757" s="15"/>
      <c r="F757" s="15"/>
    </row>
    <row r="758" spans="4:6">
      <c r="D758" s="15"/>
      <c r="E758" s="15"/>
      <c r="F758" s="15"/>
    </row>
    <row r="759" spans="4:6">
      <c r="D759" s="15"/>
      <c r="E759" s="15"/>
      <c r="F759" s="15"/>
    </row>
    <row r="760" spans="4:6">
      <c r="D760" s="15"/>
      <c r="E760" s="15"/>
      <c r="F760" s="15"/>
    </row>
    <row r="761" spans="4:6">
      <c r="D761" s="15"/>
      <c r="E761" s="15"/>
      <c r="F761" s="15"/>
    </row>
    <row r="762" spans="4:6">
      <c r="D762" s="15"/>
      <c r="E762" s="15"/>
      <c r="F762" s="15"/>
    </row>
    <row r="763" spans="4:6">
      <c r="D763" s="15"/>
      <c r="E763" s="15"/>
      <c r="F763" s="15"/>
    </row>
    <row r="764" spans="4:6">
      <c r="D764" s="15"/>
      <c r="E764" s="15"/>
      <c r="F764" s="15"/>
    </row>
    <row r="765" spans="4:6">
      <c r="D765" s="15"/>
      <c r="E765" s="15"/>
      <c r="F765" s="15"/>
    </row>
    <row r="766" spans="4:6">
      <c r="D766" s="15"/>
      <c r="E766" s="15"/>
      <c r="F766" s="15"/>
    </row>
    <row r="767" spans="4:6">
      <c r="D767" s="15"/>
      <c r="E767" s="15"/>
      <c r="F767" s="15"/>
    </row>
    <row r="768" spans="4:6">
      <c r="D768" s="15"/>
      <c r="E768" s="15"/>
      <c r="F768" s="15"/>
    </row>
    <row r="769" spans="4:6">
      <c r="D769" s="15"/>
      <c r="E769" s="15"/>
      <c r="F769" s="15"/>
    </row>
    <row r="770" spans="4:6">
      <c r="D770" s="15"/>
      <c r="E770" s="15"/>
      <c r="F770" s="15"/>
    </row>
    <row r="771" spans="4:6">
      <c r="D771" s="15"/>
      <c r="E771" s="15"/>
      <c r="F771" s="15"/>
    </row>
    <row r="772" spans="4:6">
      <c r="D772" s="15"/>
      <c r="E772" s="15"/>
      <c r="F772" s="15"/>
    </row>
    <row r="773" spans="4:6">
      <c r="D773" s="15"/>
      <c r="E773" s="15"/>
      <c r="F773" s="15"/>
    </row>
    <row r="774" spans="4:6">
      <c r="D774" s="15"/>
      <c r="E774" s="15"/>
      <c r="F774" s="15"/>
    </row>
    <row r="775" spans="4:6">
      <c r="D775" s="15"/>
      <c r="E775" s="15"/>
      <c r="F775" s="15"/>
    </row>
    <row r="776" spans="4:6">
      <c r="D776" s="15"/>
      <c r="E776" s="15"/>
      <c r="F776" s="15"/>
    </row>
    <row r="777" spans="4:6">
      <c r="D777" s="15"/>
      <c r="E777" s="15"/>
      <c r="F777" s="15"/>
    </row>
    <row r="778" spans="4:6">
      <c r="D778" s="15"/>
      <c r="E778" s="15"/>
      <c r="F778" s="15"/>
    </row>
    <row r="779" spans="4:6">
      <c r="D779" s="15"/>
      <c r="E779" s="15"/>
      <c r="F779" s="15"/>
    </row>
    <row r="780" spans="4:6">
      <c r="D780" s="15"/>
      <c r="E780" s="15"/>
      <c r="F780" s="15"/>
    </row>
    <row r="781" spans="4:6">
      <c r="D781" s="15"/>
      <c r="E781" s="15"/>
      <c r="F781" s="15"/>
    </row>
    <row r="782" spans="4:6">
      <c r="D782" s="15"/>
      <c r="E782" s="15"/>
      <c r="F782" s="15"/>
    </row>
    <row r="783" spans="4:6">
      <c r="D783" s="15"/>
      <c r="E783" s="15"/>
      <c r="F783" s="15"/>
    </row>
    <row r="784" spans="4:6">
      <c r="D784" s="15"/>
      <c r="E784" s="15"/>
      <c r="F784" s="15"/>
    </row>
    <row r="785" spans="4:6">
      <c r="D785" s="15"/>
      <c r="E785" s="15"/>
      <c r="F785" s="15"/>
    </row>
    <row r="786" spans="4:6">
      <c r="D786" s="15"/>
      <c r="E786" s="15"/>
      <c r="F786" s="15"/>
    </row>
    <row r="787" spans="4:6">
      <c r="D787" s="15"/>
      <c r="E787" s="15"/>
      <c r="F787" s="15"/>
    </row>
    <row r="788" spans="4:6">
      <c r="D788" s="15"/>
      <c r="E788" s="15"/>
      <c r="F788" s="15"/>
    </row>
    <row r="789" spans="4:6">
      <c r="D789" s="15"/>
      <c r="E789" s="15"/>
      <c r="F789" s="15"/>
    </row>
    <row r="790" spans="4:6">
      <c r="D790" s="15"/>
      <c r="E790" s="15"/>
      <c r="F790" s="15"/>
    </row>
    <row r="791" spans="4:6">
      <c r="D791" s="15"/>
      <c r="E791" s="15"/>
      <c r="F791" s="15"/>
    </row>
    <row r="792" spans="4:6">
      <c r="D792" s="15"/>
      <c r="E792" s="15"/>
      <c r="F792" s="15"/>
    </row>
    <row r="793" spans="4:6">
      <c r="D793" s="15"/>
      <c r="E793" s="15"/>
      <c r="F793" s="15"/>
    </row>
    <row r="794" spans="4:6">
      <c r="D794" s="15"/>
      <c r="E794" s="15"/>
      <c r="F794" s="15"/>
    </row>
    <row r="795" spans="4:6">
      <c r="D795" s="15"/>
      <c r="E795" s="15"/>
      <c r="F795" s="15"/>
    </row>
    <row r="796" spans="4:6">
      <c r="D796" s="15"/>
      <c r="E796" s="15"/>
      <c r="F796" s="15"/>
    </row>
    <row r="797" spans="4:6">
      <c r="D797" s="15"/>
      <c r="E797" s="15"/>
      <c r="F797" s="15"/>
    </row>
    <row r="798" spans="4:6">
      <c r="D798" s="15"/>
      <c r="E798" s="15"/>
      <c r="F798" s="15"/>
    </row>
    <row r="799" spans="4:6">
      <c r="D799" s="15"/>
      <c r="E799" s="15"/>
      <c r="F799" s="15"/>
    </row>
    <row r="800" spans="4:6">
      <c r="D800" s="15"/>
      <c r="E800" s="15"/>
      <c r="F800" s="15"/>
    </row>
    <row r="801" spans="4:6">
      <c r="D801" s="15"/>
      <c r="E801" s="15"/>
      <c r="F801" s="15"/>
    </row>
    <row r="802" spans="4:6">
      <c r="D802" s="15"/>
      <c r="E802" s="15"/>
      <c r="F802" s="15"/>
    </row>
    <row r="803" spans="4:6">
      <c r="D803" s="15"/>
      <c r="E803" s="15"/>
      <c r="F803" s="15"/>
    </row>
    <row r="804" spans="4:6">
      <c r="D804" s="15"/>
      <c r="E804" s="15"/>
      <c r="F804" s="15"/>
    </row>
    <row r="805" spans="4:6">
      <c r="D805" s="15"/>
      <c r="E805" s="15"/>
      <c r="F805" s="15"/>
    </row>
    <row r="806" spans="4:6">
      <c r="D806" s="15"/>
      <c r="E806" s="15"/>
      <c r="F806" s="15"/>
    </row>
    <row r="807" spans="4:6">
      <c r="D807" s="15"/>
      <c r="E807" s="15"/>
      <c r="F807" s="15"/>
    </row>
    <row r="808" spans="4:6">
      <c r="D808" s="15"/>
      <c r="E808" s="15"/>
      <c r="F808" s="15"/>
    </row>
    <row r="809" spans="4:6">
      <c r="D809" s="15"/>
      <c r="E809" s="15"/>
      <c r="F809" s="15"/>
    </row>
    <row r="810" spans="4:6">
      <c r="D810" s="15"/>
      <c r="E810" s="15"/>
      <c r="F810" s="15"/>
    </row>
    <row r="811" spans="4:6">
      <c r="D811" s="15"/>
      <c r="E811" s="15"/>
      <c r="F811" s="15"/>
    </row>
    <row r="812" spans="4:6">
      <c r="D812" s="15"/>
      <c r="E812" s="15"/>
      <c r="F812" s="15"/>
    </row>
    <row r="813" spans="4:6">
      <c r="D813" s="15"/>
      <c r="E813" s="15"/>
      <c r="F813" s="15"/>
    </row>
    <row r="814" spans="4:6">
      <c r="D814" s="15"/>
      <c r="E814" s="15"/>
      <c r="F814" s="15"/>
    </row>
    <row r="815" spans="4:6">
      <c r="D815" s="15"/>
      <c r="E815" s="15"/>
      <c r="F815" s="15"/>
    </row>
    <row r="816" spans="4:6">
      <c r="D816" s="15"/>
      <c r="E816" s="15"/>
      <c r="F816" s="15"/>
    </row>
    <row r="817" spans="4:6">
      <c r="D817" s="15"/>
      <c r="E817" s="15"/>
      <c r="F817" s="15"/>
    </row>
    <row r="818" spans="4:6">
      <c r="D818" s="15"/>
      <c r="E818" s="15"/>
      <c r="F818" s="15"/>
    </row>
    <row r="819" spans="4:6">
      <c r="D819" s="15"/>
      <c r="E819" s="15"/>
      <c r="F819" s="15"/>
    </row>
    <row r="820" spans="4:6">
      <c r="D820" s="15"/>
      <c r="E820" s="15"/>
      <c r="F820" s="15"/>
    </row>
    <row r="821" spans="4:6">
      <c r="D821" s="15"/>
      <c r="E821" s="15"/>
      <c r="F821" s="15"/>
    </row>
    <row r="822" spans="4:6">
      <c r="D822" s="15"/>
      <c r="E822" s="15"/>
      <c r="F822" s="15"/>
    </row>
    <row r="823" spans="4:6">
      <c r="D823" s="15"/>
      <c r="E823" s="15"/>
      <c r="F823" s="15"/>
    </row>
    <row r="824" spans="4:6">
      <c r="D824" s="15"/>
      <c r="E824" s="15"/>
      <c r="F824" s="15"/>
    </row>
    <row r="825" spans="4:6">
      <c r="D825" s="15"/>
      <c r="E825" s="15"/>
      <c r="F825" s="15"/>
    </row>
    <row r="826" spans="4:6">
      <c r="D826" s="15"/>
      <c r="E826" s="15"/>
      <c r="F826" s="15"/>
    </row>
    <row r="827" spans="4:6">
      <c r="D827" s="15"/>
      <c r="E827" s="15"/>
      <c r="F827" s="15"/>
    </row>
    <row r="828" spans="4:6">
      <c r="D828" s="15"/>
      <c r="E828" s="15"/>
      <c r="F828" s="15"/>
    </row>
    <row r="829" spans="4:6">
      <c r="D829" s="15"/>
      <c r="E829" s="15"/>
      <c r="F829" s="15"/>
    </row>
    <row r="830" spans="4:6">
      <c r="D830" s="15"/>
      <c r="E830" s="15"/>
      <c r="F830" s="15"/>
    </row>
    <row r="831" spans="4:6">
      <c r="D831" s="15"/>
      <c r="E831" s="15"/>
      <c r="F831" s="15"/>
    </row>
    <row r="832" spans="4:6">
      <c r="D832" s="15"/>
      <c r="E832" s="15"/>
      <c r="F832" s="15"/>
    </row>
    <row r="833" spans="4:6">
      <c r="D833" s="15"/>
      <c r="E833" s="15"/>
      <c r="F833" s="15"/>
    </row>
    <row r="834" spans="4:6">
      <c r="D834" s="15"/>
      <c r="E834" s="15"/>
      <c r="F834" s="15"/>
    </row>
    <row r="835" spans="4:6">
      <c r="D835" s="15"/>
      <c r="E835" s="15"/>
      <c r="F835" s="15"/>
    </row>
    <row r="836" spans="4:6">
      <c r="D836" s="15"/>
      <c r="E836" s="15"/>
      <c r="F836" s="15"/>
    </row>
    <row r="837" spans="4:6">
      <c r="D837" s="15"/>
      <c r="E837" s="15"/>
      <c r="F837" s="15"/>
    </row>
    <row r="838" spans="4:6">
      <c r="D838" s="15"/>
      <c r="E838" s="15"/>
      <c r="F838" s="15"/>
    </row>
    <row r="839" spans="4:6">
      <c r="D839" s="15"/>
      <c r="E839" s="15"/>
      <c r="F839" s="15"/>
    </row>
    <row r="840" spans="4:6">
      <c r="D840" s="15"/>
      <c r="E840" s="15"/>
      <c r="F840" s="15"/>
    </row>
    <row r="841" spans="4:6">
      <c r="D841" s="15"/>
      <c r="E841" s="15"/>
      <c r="F841" s="15"/>
    </row>
    <row r="842" spans="4:6">
      <c r="D842" s="15"/>
      <c r="E842" s="15"/>
      <c r="F842" s="15"/>
    </row>
    <row r="843" spans="4:6">
      <c r="D843" s="15"/>
      <c r="E843" s="15"/>
      <c r="F843" s="15"/>
    </row>
    <row r="844" spans="4:6">
      <c r="D844" s="15"/>
      <c r="E844" s="15"/>
      <c r="F844" s="15"/>
    </row>
    <row r="845" spans="4:6">
      <c r="D845" s="15"/>
      <c r="E845" s="15"/>
      <c r="F845" s="15"/>
    </row>
    <row r="846" spans="4:6">
      <c r="D846" s="15"/>
      <c r="E846" s="15"/>
      <c r="F846" s="15"/>
    </row>
    <row r="847" spans="4:6">
      <c r="D847" s="15"/>
      <c r="E847" s="15"/>
      <c r="F847" s="15"/>
    </row>
    <row r="848" spans="4:6">
      <c r="D848" s="15"/>
      <c r="E848" s="15"/>
      <c r="F848" s="15"/>
    </row>
    <row r="849" spans="4:6">
      <c r="D849" s="15"/>
      <c r="E849" s="15"/>
      <c r="F849" s="15"/>
    </row>
    <row r="850" spans="4:6">
      <c r="D850" s="15"/>
      <c r="E850" s="15"/>
      <c r="F850" s="15"/>
    </row>
    <row r="851" spans="4:6">
      <c r="D851" s="15"/>
      <c r="E851" s="15"/>
      <c r="F851" s="15"/>
    </row>
    <row r="852" spans="4:6">
      <c r="D852" s="15"/>
      <c r="E852" s="15"/>
      <c r="F852" s="15"/>
    </row>
    <row r="853" spans="4:6">
      <c r="D853" s="15"/>
      <c r="E853" s="15"/>
      <c r="F853" s="15"/>
    </row>
    <row r="854" spans="4:6">
      <c r="D854" s="15"/>
      <c r="E854" s="15"/>
      <c r="F854" s="15"/>
    </row>
    <row r="855" spans="4:6">
      <c r="D855" s="15"/>
      <c r="E855" s="15"/>
      <c r="F855" s="15"/>
    </row>
    <row r="856" spans="4:6">
      <c r="D856" s="15"/>
      <c r="E856" s="15"/>
      <c r="F856" s="15"/>
    </row>
    <row r="857" spans="4:6">
      <c r="D857" s="15"/>
      <c r="E857" s="15"/>
      <c r="F857" s="15"/>
    </row>
    <row r="858" spans="4:6">
      <c r="D858" s="15"/>
      <c r="E858" s="15"/>
      <c r="F858" s="15"/>
    </row>
    <row r="859" spans="4:6">
      <c r="D859" s="15"/>
      <c r="E859" s="15"/>
      <c r="F859" s="15"/>
    </row>
    <row r="860" spans="4:6">
      <c r="D860" s="15"/>
      <c r="E860" s="15"/>
      <c r="F860" s="15"/>
    </row>
    <row r="861" spans="4:6">
      <c r="D861" s="15"/>
      <c r="E861" s="15"/>
      <c r="F861" s="15"/>
    </row>
    <row r="862" spans="4:6">
      <c r="D862" s="15"/>
      <c r="E862" s="15"/>
      <c r="F862" s="15"/>
    </row>
    <row r="863" spans="4:6">
      <c r="D863" s="15"/>
      <c r="E863" s="15"/>
      <c r="F863" s="15"/>
    </row>
    <row r="864" spans="4:6">
      <c r="D864" s="15"/>
      <c r="E864" s="15"/>
      <c r="F864" s="15"/>
    </row>
    <row r="865" spans="4:6">
      <c r="D865" s="15"/>
      <c r="E865" s="15"/>
      <c r="F865" s="15"/>
    </row>
    <row r="866" spans="4:6">
      <c r="D866" s="15"/>
      <c r="E866" s="15"/>
      <c r="F866" s="15"/>
    </row>
    <row r="867" spans="4:6">
      <c r="D867" s="15"/>
      <c r="E867" s="15"/>
      <c r="F867" s="15"/>
    </row>
    <row r="868" spans="4:6">
      <c r="D868" s="15"/>
      <c r="E868" s="15"/>
      <c r="F868" s="15"/>
    </row>
    <row r="869" spans="4:6">
      <c r="D869" s="15"/>
      <c r="E869" s="15"/>
      <c r="F869" s="15"/>
    </row>
    <row r="870" spans="4:6">
      <c r="D870" s="15"/>
      <c r="E870" s="15"/>
      <c r="F870" s="15"/>
    </row>
    <row r="871" spans="4:6">
      <c r="D871" s="15"/>
      <c r="E871" s="15"/>
      <c r="F871" s="15"/>
    </row>
    <row r="872" spans="4:6">
      <c r="D872" s="15"/>
      <c r="E872" s="15"/>
      <c r="F872" s="15"/>
    </row>
    <row r="873" spans="4:6">
      <c r="D873" s="15"/>
      <c r="E873" s="15"/>
      <c r="F873" s="15"/>
    </row>
    <row r="874" spans="4:6">
      <c r="D874" s="15"/>
      <c r="E874" s="15"/>
      <c r="F874" s="15"/>
    </row>
    <row r="875" spans="4:6">
      <c r="D875" s="15"/>
      <c r="E875" s="15"/>
      <c r="F875" s="15"/>
    </row>
    <row r="876" spans="4:6">
      <c r="D876" s="15"/>
      <c r="E876" s="15"/>
      <c r="F876" s="15"/>
    </row>
    <row r="877" spans="4:6">
      <c r="D877" s="15"/>
      <c r="E877" s="15"/>
      <c r="F877" s="15"/>
    </row>
    <row r="878" spans="4:6">
      <c r="D878" s="15"/>
      <c r="E878" s="15"/>
      <c r="F878" s="15"/>
    </row>
    <row r="879" spans="4:6">
      <c r="D879" s="15"/>
      <c r="E879" s="15"/>
      <c r="F879" s="15"/>
    </row>
    <row r="880" spans="4:6">
      <c r="D880" s="15"/>
      <c r="E880" s="15"/>
      <c r="F880" s="15"/>
    </row>
    <row r="881" spans="4:6">
      <c r="D881" s="15"/>
      <c r="E881" s="15"/>
      <c r="F881" s="15"/>
    </row>
    <row r="882" spans="4:6">
      <c r="D882" s="15"/>
      <c r="E882" s="15"/>
      <c r="F882" s="15"/>
    </row>
    <row r="883" spans="4:6">
      <c r="D883" s="15"/>
      <c r="E883" s="15"/>
      <c r="F883" s="15"/>
    </row>
    <row r="884" spans="4:6">
      <c r="D884" s="15"/>
      <c r="E884" s="15"/>
      <c r="F884" s="15"/>
    </row>
    <row r="885" spans="4:6">
      <c r="D885" s="15"/>
      <c r="E885" s="15"/>
      <c r="F885" s="15"/>
    </row>
    <row r="886" spans="4:6">
      <c r="D886" s="15"/>
      <c r="E886" s="15"/>
      <c r="F886" s="15"/>
    </row>
    <row r="887" spans="4:6">
      <c r="D887" s="15"/>
      <c r="E887" s="15"/>
      <c r="F887" s="15"/>
    </row>
    <row r="888" spans="4:6">
      <c r="D888" s="15"/>
      <c r="E888" s="15"/>
      <c r="F888" s="15"/>
    </row>
    <row r="889" spans="4:6">
      <c r="D889" s="15"/>
      <c r="E889" s="15"/>
      <c r="F889" s="15"/>
    </row>
    <row r="890" spans="4:6">
      <c r="D890" s="15"/>
      <c r="E890" s="15"/>
      <c r="F890" s="15"/>
    </row>
    <row r="891" spans="4:6">
      <c r="D891" s="15"/>
      <c r="E891" s="15"/>
      <c r="F891" s="15"/>
    </row>
    <row r="892" spans="4:6">
      <c r="D892" s="15"/>
      <c r="E892" s="15"/>
      <c r="F892" s="15"/>
    </row>
    <row r="893" spans="4:6">
      <c r="D893" s="15"/>
      <c r="E893" s="15"/>
      <c r="F893" s="15"/>
    </row>
    <row r="894" spans="4:6">
      <c r="D894" s="15"/>
      <c r="E894" s="15"/>
      <c r="F894" s="15"/>
    </row>
    <row r="895" spans="4:6">
      <c r="D895" s="15"/>
      <c r="E895" s="15"/>
      <c r="F895" s="15"/>
    </row>
    <row r="896" spans="4:6">
      <c r="D896" s="15"/>
      <c r="E896" s="15"/>
      <c r="F896" s="15"/>
    </row>
    <row r="897" spans="4:6">
      <c r="D897" s="15"/>
      <c r="E897" s="15"/>
      <c r="F897" s="15"/>
    </row>
    <row r="898" spans="4:6">
      <c r="D898" s="15"/>
      <c r="E898" s="15"/>
      <c r="F898" s="15"/>
    </row>
    <row r="899" spans="4:6">
      <c r="D899" s="15"/>
      <c r="E899" s="15"/>
      <c r="F899" s="15"/>
    </row>
    <row r="900" spans="4:6">
      <c r="D900" s="15"/>
      <c r="E900" s="15"/>
      <c r="F900" s="15"/>
    </row>
    <row r="901" spans="4:6">
      <c r="D901" s="15"/>
      <c r="E901" s="15"/>
      <c r="F901" s="15"/>
    </row>
    <row r="902" spans="4:6">
      <c r="D902" s="15"/>
      <c r="E902" s="15"/>
      <c r="F902" s="15"/>
    </row>
    <row r="903" spans="4:6">
      <c r="D903" s="15"/>
      <c r="E903" s="15"/>
      <c r="F903" s="15"/>
    </row>
    <row r="904" spans="4:6">
      <c r="D904" s="15"/>
      <c r="E904" s="15"/>
      <c r="F904" s="15"/>
    </row>
    <row r="905" spans="4:6">
      <c r="D905" s="15"/>
      <c r="E905" s="15"/>
      <c r="F905" s="15"/>
    </row>
    <row r="906" spans="4:6">
      <c r="D906" s="15"/>
      <c r="E906" s="15"/>
      <c r="F906" s="15"/>
    </row>
    <row r="907" spans="4:6">
      <c r="D907" s="15"/>
      <c r="E907" s="15"/>
      <c r="F907" s="15"/>
    </row>
    <row r="908" spans="4:6">
      <c r="D908" s="15"/>
      <c r="E908" s="15"/>
      <c r="F908" s="15"/>
    </row>
    <row r="909" spans="4:6">
      <c r="D909" s="15"/>
      <c r="E909" s="15"/>
      <c r="F909" s="15"/>
    </row>
    <row r="910" spans="4:6">
      <c r="D910" s="15"/>
      <c r="E910" s="15"/>
      <c r="F910" s="15"/>
    </row>
    <row r="911" spans="4:6">
      <c r="D911" s="15"/>
      <c r="E911" s="15"/>
      <c r="F911" s="15"/>
    </row>
    <row r="912" spans="4:6">
      <c r="D912" s="15"/>
      <c r="E912" s="15"/>
      <c r="F912" s="15"/>
    </row>
    <row r="913" spans="4:6">
      <c r="D913" s="15"/>
      <c r="E913" s="15"/>
      <c r="F913" s="15"/>
    </row>
    <row r="914" spans="4:6">
      <c r="D914" s="15"/>
      <c r="E914" s="15"/>
      <c r="F914" s="15"/>
    </row>
    <row r="915" spans="4:6">
      <c r="D915" s="15"/>
      <c r="E915" s="15"/>
      <c r="F915" s="15"/>
    </row>
    <row r="916" spans="4:6">
      <c r="D916" s="15"/>
      <c r="E916" s="15"/>
      <c r="F916" s="15"/>
    </row>
    <row r="917" spans="4:6">
      <c r="D917" s="15"/>
      <c r="E917" s="15"/>
      <c r="F917" s="15"/>
    </row>
    <row r="918" spans="4:6">
      <c r="D918" s="15"/>
      <c r="E918" s="15"/>
      <c r="F918" s="15"/>
    </row>
    <row r="919" spans="4:6">
      <c r="D919" s="15"/>
      <c r="E919" s="15"/>
      <c r="F919" s="15"/>
    </row>
    <row r="920" spans="4:6">
      <c r="D920" s="15"/>
      <c r="E920" s="15"/>
      <c r="F920" s="15"/>
    </row>
    <row r="921" spans="4:6">
      <c r="D921" s="15"/>
      <c r="E921" s="15"/>
      <c r="F921" s="15"/>
    </row>
    <row r="922" spans="4:6">
      <c r="D922" s="15"/>
      <c r="E922" s="15"/>
      <c r="F922" s="15"/>
    </row>
    <row r="923" spans="4:6">
      <c r="D923" s="15"/>
      <c r="E923" s="15"/>
      <c r="F923" s="15"/>
    </row>
    <row r="924" spans="4:6">
      <c r="D924" s="15"/>
      <c r="E924" s="15"/>
      <c r="F924" s="15"/>
    </row>
    <row r="925" spans="4:6">
      <c r="D925" s="15"/>
      <c r="E925" s="15"/>
      <c r="F925" s="15"/>
    </row>
    <row r="926" spans="4:6">
      <c r="D926" s="15"/>
      <c r="E926" s="15"/>
      <c r="F926" s="15"/>
    </row>
    <row r="927" spans="4:6">
      <c r="D927" s="15"/>
      <c r="E927" s="15"/>
      <c r="F927" s="15"/>
    </row>
    <row r="928" spans="4:6">
      <c r="D928" s="15"/>
      <c r="E928" s="15"/>
      <c r="F928" s="15"/>
    </row>
    <row r="929" spans="4:6">
      <c r="D929" s="15"/>
      <c r="E929" s="15"/>
      <c r="F929" s="15"/>
    </row>
    <row r="930" spans="4:6">
      <c r="D930" s="15"/>
      <c r="E930" s="15"/>
      <c r="F930" s="15"/>
    </row>
    <row r="931" spans="4:6">
      <c r="D931" s="15"/>
      <c r="E931" s="15"/>
      <c r="F931" s="15"/>
    </row>
    <row r="932" spans="4:6">
      <c r="D932" s="15"/>
      <c r="E932" s="15"/>
      <c r="F932" s="15"/>
    </row>
    <row r="933" spans="4:6">
      <c r="D933" s="15"/>
      <c r="E933" s="15"/>
      <c r="F933" s="15"/>
    </row>
    <row r="934" spans="4:6">
      <c r="D934" s="15"/>
      <c r="E934" s="15"/>
      <c r="F934" s="15"/>
    </row>
    <row r="935" spans="4:6">
      <c r="D935" s="15"/>
      <c r="E935" s="15"/>
      <c r="F935" s="15"/>
    </row>
    <row r="936" spans="4:6">
      <c r="D936" s="15"/>
      <c r="E936" s="15"/>
      <c r="F936" s="15"/>
    </row>
    <row r="937" spans="4:6">
      <c r="D937" s="15"/>
      <c r="E937" s="15"/>
      <c r="F937" s="15"/>
    </row>
    <row r="938" spans="4:6">
      <c r="D938" s="15"/>
      <c r="E938" s="15"/>
      <c r="F938" s="15"/>
    </row>
    <row r="939" spans="4:6">
      <c r="D939" s="15"/>
      <c r="E939" s="15"/>
      <c r="F939" s="15"/>
    </row>
    <row r="940" spans="4:6">
      <c r="D940" s="15"/>
      <c r="E940" s="15"/>
      <c r="F940" s="15"/>
    </row>
    <row r="941" spans="4:6">
      <c r="D941" s="15"/>
      <c r="E941" s="15"/>
      <c r="F941" s="15"/>
    </row>
    <row r="942" spans="4:6">
      <c r="D942" s="15"/>
      <c r="E942" s="15"/>
      <c r="F942" s="15"/>
    </row>
    <row r="943" spans="4:6">
      <c r="D943" s="15"/>
      <c r="E943" s="15"/>
      <c r="F943" s="15"/>
    </row>
    <row r="944" spans="4:6">
      <c r="D944" s="15"/>
      <c r="E944" s="15"/>
      <c r="F944" s="15"/>
    </row>
    <row r="945" spans="4:6">
      <c r="D945" s="15"/>
      <c r="E945" s="15"/>
      <c r="F945" s="15"/>
    </row>
    <row r="946" spans="4:6">
      <c r="D946" s="15"/>
      <c r="E946" s="15"/>
      <c r="F946" s="15"/>
    </row>
    <row r="947" spans="4:6">
      <c r="D947" s="15"/>
      <c r="E947" s="15"/>
      <c r="F947" s="15"/>
    </row>
    <row r="948" spans="4:6">
      <c r="D948" s="15"/>
      <c r="E948" s="15"/>
      <c r="F948" s="15"/>
    </row>
    <row r="949" spans="4:6">
      <c r="D949" s="15"/>
      <c r="E949" s="15"/>
      <c r="F949" s="15"/>
    </row>
    <row r="950" spans="4:6">
      <c r="D950" s="15"/>
      <c r="E950" s="15"/>
      <c r="F950" s="15"/>
    </row>
    <row r="951" spans="4:6">
      <c r="D951" s="15"/>
      <c r="E951" s="15"/>
      <c r="F951" s="15"/>
    </row>
    <row r="952" spans="4:6">
      <c r="D952" s="15"/>
      <c r="E952" s="15"/>
      <c r="F952" s="15"/>
    </row>
    <row r="953" spans="4:6">
      <c r="D953" s="15"/>
      <c r="E953" s="15"/>
      <c r="F953" s="15"/>
    </row>
    <row r="954" spans="4:6">
      <c r="D954" s="15"/>
      <c r="E954" s="15"/>
      <c r="F954" s="15"/>
    </row>
    <row r="955" spans="4:6">
      <c r="D955" s="15"/>
      <c r="E955" s="15"/>
      <c r="F955" s="15"/>
    </row>
    <row r="956" spans="4:6">
      <c r="D956" s="15"/>
      <c r="E956" s="15"/>
      <c r="F956" s="15"/>
    </row>
    <row r="957" spans="4:6">
      <c r="D957" s="15"/>
      <c r="E957" s="15"/>
      <c r="F957" s="15"/>
    </row>
    <row r="958" spans="4:6">
      <c r="D958" s="15"/>
      <c r="E958" s="15"/>
      <c r="F958" s="15"/>
    </row>
    <row r="959" spans="4:6">
      <c r="D959" s="15"/>
      <c r="E959" s="15"/>
      <c r="F959" s="15"/>
    </row>
    <row r="960" spans="4:6">
      <c r="D960" s="15"/>
      <c r="E960" s="15"/>
      <c r="F960" s="15"/>
    </row>
    <row r="961" spans="4:6">
      <c r="D961" s="15"/>
      <c r="E961" s="15"/>
      <c r="F961" s="15"/>
    </row>
    <row r="962" spans="4:6">
      <c r="D962" s="15"/>
      <c r="E962" s="15"/>
      <c r="F962" s="15"/>
    </row>
    <row r="963" spans="4:6">
      <c r="D963" s="15"/>
      <c r="E963" s="15"/>
      <c r="F963" s="15"/>
    </row>
    <row r="964" spans="4:6">
      <c r="D964" s="15"/>
      <c r="E964" s="15"/>
      <c r="F964" s="15"/>
    </row>
    <row r="965" spans="4:6">
      <c r="D965" s="15"/>
      <c r="E965" s="15"/>
      <c r="F965" s="15"/>
    </row>
    <row r="966" spans="4:6">
      <c r="D966" s="15"/>
      <c r="E966" s="15"/>
      <c r="F966" s="15"/>
    </row>
    <row r="967" spans="4:6">
      <c r="D967" s="15"/>
      <c r="E967" s="15"/>
      <c r="F967" s="15"/>
    </row>
    <row r="968" spans="4:6">
      <c r="D968" s="15"/>
      <c r="E968" s="15"/>
      <c r="F968" s="15"/>
    </row>
    <row r="969" spans="4:6">
      <c r="D969" s="15"/>
      <c r="E969" s="15"/>
      <c r="F969" s="15"/>
    </row>
    <row r="970" spans="4:6">
      <c r="D970" s="15"/>
      <c r="E970" s="15"/>
      <c r="F970" s="15"/>
    </row>
    <row r="971" spans="4:6">
      <c r="D971" s="15"/>
      <c r="E971" s="15"/>
      <c r="F971" s="15"/>
    </row>
    <row r="972" spans="4:6">
      <c r="D972" s="15"/>
      <c r="E972" s="15"/>
      <c r="F972" s="15"/>
    </row>
    <row r="973" spans="4:6">
      <c r="D973" s="15"/>
      <c r="E973" s="15"/>
      <c r="F973" s="15"/>
    </row>
    <row r="974" spans="4:6">
      <c r="D974" s="15"/>
      <c r="E974" s="15"/>
      <c r="F974" s="15"/>
    </row>
    <row r="975" spans="4:6">
      <c r="D975" s="15"/>
      <c r="E975" s="15"/>
      <c r="F975" s="15"/>
    </row>
    <row r="976" spans="4:6">
      <c r="D976" s="15"/>
      <c r="E976" s="15"/>
      <c r="F976" s="15"/>
    </row>
    <row r="977" spans="4:6">
      <c r="D977" s="15"/>
      <c r="E977" s="15"/>
      <c r="F977" s="15"/>
    </row>
    <row r="978" spans="4:6">
      <c r="D978" s="15"/>
      <c r="E978" s="15"/>
      <c r="F978" s="15"/>
    </row>
    <row r="979" spans="4:6">
      <c r="D979" s="15"/>
      <c r="E979" s="15"/>
      <c r="F979" s="15"/>
    </row>
    <row r="980" spans="4:6">
      <c r="D980" s="15"/>
      <c r="E980" s="15"/>
      <c r="F980" s="15"/>
    </row>
    <row r="981" spans="4:6">
      <c r="D981" s="15"/>
      <c r="E981" s="15"/>
      <c r="F981" s="15"/>
    </row>
    <row r="982" spans="4:6">
      <c r="D982" s="15"/>
      <c r="E982" s="15"/>
      <c r="F982" s="15"/>
    </row>
    <row r="983" spans="4:6">
      <c r="D983" s="15"/>
      <c r="E983" s="15"/>
      <c r="F983" s="15"/>
    </row>
    <row r="984" spans="4:6">
      <c r="D984" s="15"/>
      <c r="E984" s="15"/>
      <c r="F984" s="15"/>
    </row>
    <row r="985" spans="4:6">
      <c r="D985" s="15"/>
      <c r="E985" s="15"/>
      <c r="F985" s="15"/>
    </row>
    <row r="986" spans="4:6">
      <c r="D986" s="15"/>
      <c r="E986" s="15"/>
      <c r="F986" s="15"/>
    </row>
    <row r="987" spans="4:6">
      <c r="D987" s="15"/>
      <c r="E987" s="15"/>
      <c r="F987" s="15"/>
    </row>
    <row r="988" spans="4:6">
      <c r="D988" s="15"/>
      <c r="E988" s="15"/>
      <c r="F988" s="15"/>
    </row>
    <row r="989" spans="4:6">
      <c r="D989" s="15"/>
      <c r="E989" s="15"/>
      <c r="F989" s="15"/>
    </row>
    <row r="990" spans="4:6">
      <c r="D990" s="15"/>
      <c r="E990" s="15"/>
      <c r="F990" s="15"/>
    </row>
    <row r="991" spans="4:6">
      <c r="D991" s="15"/>
      <c r="E991" s="15"/>
      <c r="F991" s="15"/>
    </row>
    <row r="992" spans="4:6">
      <c r="D992" s="15"/>
      <c r="E992" s="15"/>
      <c r="F992" s="15"/>
    </row>
    <row r="993" spans="4:6">
      <c r="D993" s="15"/>
      <c r="E993" s="15"/>
      <c r="F993" s="15"/>
    </row>
    <row r="994" spans="4:6">
      <c r="D994" s="15"/>
      <c r="E994" s="15"/>
      <c r="F994" s="15"/>
    </row>
    <row r="995" spans="4:6">
      <c r="D995" s="15"/>
      <c r="E995" s="15"/>
      <c r="F995" s="15"/>
    </row>
    <row r="996" spans="4:6">
      <c r="D996" s="15"/>
      <c r="E996" s="15"/>
      <c r="F996" s="15"/>
    </row>
    <row r="997" spans="4:6">
      <c r="D997" s="15"/>
      <c r="E997" s="15"/>
      <c r="F997" s="15"/>
    </row>
    <row r="998" spans="4:6">
      <c r="D998" s="15"/>
      <c r="E998" s="15"/>
      <c r="F998" s="15"/>
    </row>
    <row r="999" spans="4:6">
      <c r="D999" s="15"/>
      <c r="E999" s="15"/>
      <c r="F999" s="15"/>
    </row>
    <row r="1000" spans="4:6">
      <c r="D1000" s="15"/>
      <c r="E1000" s="15"/>
      <c r="F1000" s="15"/>
    </row>
    <row r="1001" spans="4:6">
      <c r="D1001" s="15"/>
      <c r="E1001" s="15"/>
      <c r="F1001" s="15"/>
    </row>
    <row r="1002" spans="4:6">
      <c r="D1002" s="15"/>
      <c r="E1002" s="15"/>
      <c r="F1002" s="15"/>
    </row>
    <row r="1003" spans="4:6">
      <c r="D1003" s="15"/>
      <c r="E1003" s="15"/>
      <c r="F1003" s="15"/>
    </row>
    <row r="1004" spans="4:6">
      <c r="D1004" s="15"/>
      <c r="E1004" s="15"/>
      <c r="F1004" s="15"/>
    </row>
    <row r="1005" spans="4:6">
      <c r="D1005" s="15"/>
      <c r="E1005" s="15"/>
      <c r="F1005" s="15"/>
    </row>
    <row r="1006" spans="4:6">
      <c r="D1006" s="15"/>
      <c r="E1006" s="15"/>
      <c r="F1006" s="15"/>
    </row>
    <row r="1007" spans="4:6">
      <c r="D1007" s="15"/>
      <c r="E1007" s="15"/>
      <c r="F1007" s="15"/>
    </row>
    <row r="1008" spans="4:6">
      <c r="D1008" s="15"/>
      <c r="E1008" s="15"/>
      <c r="F1008" s="15"/>
    </row>
    <row r="1009" spans="4:6">
      <c r="D1009" s="15"/>
      <c r="E1009" s="15"/>
      <c r="F1009" s="15"/>
    </row>
    <row r="1010" spans="4:6">
      <c r="D1010" s="15"/>
      <c r="E1010" s="15"/>
      <c r="F1010" s="15"/>
    </row>
    <row r="1011" spans="4:6">
      <c r="D1011" s="15"/>
      <c r="E1011" s="15"/>
      <c r="F1011" s="15"/>
    </row>
    <row r="1012" spans="4:6">
      <c r="D1012" s="15"/>
      <c r="E1012" s="15"/>
      <c r="F1012" s="15"/>
    </row>
    <row r="1013" spans="4:6">
      <c r="D1013" s="15"/>
      <c r="E1013" s="15"/>
      <c r="F1013" s="15"/>
    </row>
    <row r="1014" spans="4:6">
      <c r="D1014" s="15"/>
      <c r="E1014" s="15"/>
      <c r="F1014" s="15"/>
    </row>
    <row r="1015" spans="4:6">
      <c r="D1015" s="15"/>
      <c r="E1015" s="15"/>
      <c r="F1015" s="15"/>
    </row>
    <row r="1016" spans="4:6">
      <c r="D1016" s="15"/>
      <c r="E1016" s="15"/>
      <c r="F1016" s="15"/>
    </row>
    <row r="1017" spans="4:6">
      <c r="D1017" s="15"/>
      <c r="E1017" s="15"/>
      <c r="F1017" s="15"/>
    </row>
    <row r="1018" spans="4:6">
      <c r="D1018" s="15"/>
      <c r="E1018" s="15"/>
      <c r="F1018" s="15"/>
    </row>
    <row r="1019" spans="4:6">
      <c r="D1019" s="15"/>
      <c r="E1019" s="15"/>
      <c r="F1019" s="15"/>
    </row>
    <row r="1020" spans="4:6">
      <c r="D1020" s="15"/>
      <c r="E1020" s="15"/>
      <c r="F1020" s="15"/>
    </row>
    <row r="1021" spans="4:6">
      <c r="D1021" s="15"/>
      <c r="E1021" s="15"/>
      <c r="F1021" s="15"/>
    </row>
    <row r="1022" spans="4:6">
      <c r="D1022" s="15"/>
      <c r="E1022" s="15"/>
      <c r="F1022" s="15"/>
    </row>
    <row r="1023" spans="4:6">
      <c r="D1023" s="15"/>
      <c r="E1023" s="15"/>
      <c r="F1023" s="15"/>
    </row>
    <row r="1024" spans="4:6">
      <c r="D1024" s="15"/>
      <c r="E1024" s="15"/>
      <c r="F1024" s="15"/>
    </row>
    <row r="1025" spans="4:6">
      <c r="D1025" s="15"/>
      <c r="E1025" s="15"/>
      <c r="F1025" s="15"/>
    </row>
    <row r="1026" spans="4:6">
      <c r="D1026" s="15"/>
      <c r="E1026" s="15"/>
      <c r="F1026" s="15"/>
    </row>
    <row r="1027" spans="4:6">
      <c r="D1027" s="15"/>
      <c r="E1027" s="15"/>
      <c r="F1027" s="15"/>
    </row>
    <row r="1028" spans="4:6">
      <c r="D1028" s="15"/>
      <c r="E1028" s="15"/>
      <c r="F1028" s="15"/>
    </row>
    <row r="1029" spans="4:6">
      <c r="D1029" s="15"/>
      <c r="E1029" s="15"/>
      <c r="F1029" s="15"/>
    </row>
    <row r="1030" spans="4:6">
      <c r="D1030" s="15"/>
      <c r="E1030" s="15"/>
      <c r="F1030" s="15"/>
    </row>
    <row r="1031" spans="4:6">
      <c r="D1031" s="15"/>
      <c r="E1031" s="15"/>
      <c r="F1031" s="15"/>
    </row>
    <row r="1032" spans="4:6">
      <c r="D1032" s="15"/>
      <c r="E1032" s="15"/>
      <c r="F1032" s="15"/>
    </row>
    <row r="1033" spans="4:6">
      <c r="D1033" s="15"/>
      <c r="E1033" s="15"/>
      <c r="F1033" s="15"/>
    </row>
    <row r="1034" spans="4:6">
      <c r="D1034" s="15"/>
      <c r="E1034" s="15"/>
      <c r="F1034" s="15"/>
    </row>
    <row r="1035" spans="4:6">
      <c r="D1035" s="15"/>
      <c r="E1035" s="15"/>
      <c r="F1035" s="15"/>
    </row>
    <row r="1036" spans="4:6">
      <c r="D1036" s="15"/>
      <c r="E1036" s="15"/>
      <c r="F1036" s="15"/>
    </row>
    <row r="1037" spans="4:6">
      <c r="D1037" s="15"/>
      <c r="E1037" s="15"/>
      <c r="F1037" s="15"/>
    </row>
    <row r="1038" spans="4:6">
      <c r="D1038" s="15"/>
      <c r="E1038" s="15"/>
      <c r="F1038" s="15"/>
    </row>
    <row r="1039" spans="4:6">
      <c r="D1039" s="15"/>
      <c r="E1039" s="15"/>
      <c r="F1039" s="15"/>
    </row>
    <row r="1040" spans="4:6">
      <c r="D1040" s="15"/>
      <c r="E1040" s="15"/>
      <c r="F1040" s="15"/>
    </row>
    <row r="1041" spans="4:6">
      <c r="D1041" s="15"/>
      <c r="E1041" s="15"/>
      <c r="F1041" s="15"/>
    </row>
    <row r="1042" spans="4:6">
      <c r="D1042" s="15"/>
      <c r="E1042" s="15"/>
      <c r="F1042" s="15"/>
    </row>
    <row r="1043" spans="4:6">
      <c r="D1043" s="15"/>
      <c r="E1043" s="15"/>
      <c r="F1043" s="15"/>
    </row>
    <row r="1044" spans="4:6">
      <c r="D1044" s="15"/>
      <c r="E1044" s="15"/>
      <c r="F1044" s="15"/>
    </row>
    <row r="1045" spans="4:6">
      <c r="D1045" s="15"/>
      <c r="E1045" s="15"/>
      <c r="F1045" s="15"/>
    </row>
    <row r="1046" spans="4:6">
      <c r="D1046" s="15"/>
      <c r="E1046" s="15"/>
      <c r="F1046" s="15"/>
    </row>
    <row r="1047" spans="4:6">
      <c r="D1047" s="15"/>
      <c r="E1047" s="15"/>
      <c r="F1047" s="15"/>
    </row>
    <row r="1048" spans="4:6">
      <c r="D1048" s="15"/>
      <c r="E1048" s="15"/>
      <c r="F1048" s="15"/>
    </row>
    <row r="1049" spans="4:6">
      <c r="D1049" s="15"/>
      <c r="E1049" s="15"/>
      <c r="F1049" s="15"/>
    </row>
    <row r="1050" spans="4:6">
      <c r="D1050" s="15"/>
      <c r="E1050" s="15"/>
      <c r="F1050" s="15"/>
    </row>
    <row r="1051" spans="4:6">
      <c r="D1051" s="15"/>
      <c r="E1051" s="15"/>
      <c r="F1051" s="15"/>
    </row>
    <row r="1052" spans="4:6">
      <c r="D1052" s="15"/>
      <c r="E1052" s="15"/>
      <c r="F1052" s="15"/>
    </row>
    <row r="1053" spans="4:6">
      <c r="D1053" s="15"/>
      <c r="E1053" s="15"/>
      <c r="F1053" s="15"/>
    </row>
    <row r="1054" spans="4:6">
      <c r="D1054" s="15"/>
      <c r="E1054" s="15"/>
      <c r="F1054" s="15"/>
    </row>
    <row r="1055" spans="4:6">
      <c r="D1055" s="15"/>
      <c r="E1055" s="15"/>
      <c r="F1055" s="15"/>
    </row>
    <row r="1056" spans="4:6">
      <c r="D1056" s="15"/>
      <c r="E1056" s="15"/>
      <c r="F1056" s="15"/>
    </row>
    <row r="1057" spans="4:6">
      <c r="D1057" s="15"/>
      <c r="E1057" s="15"/>
      <c r="F1057" s="15"/>
    </row>
    <row r="1058" spans="4:6">
      <c r="D1058" s="15"/>
      <c r="E1058" s="15"/>
      <c r="F1058" s="15"/>
    </row>
    <row r="1059" spans="4:6">
      <c r="D1059" s="15"/>
      <c r="E1059" s="15"/>
      <c r="F1059" s="15"/>
    </row>
    <row r="1060" spans="4:6">
      <c r="D1060" s="15"/>
      <c r="E1060" s="15"/>
      <c r="F1060" s="15"/>
    </row>
    <row r="1061" spans="4:6">
      <c r="D1061" s="15"/>
      <c r="E1061" s="15"/>
      <c r="F1061" s="15"/>
    </row>
    <row r="1062" spans="4:6">
      <c r="D1062" s="15"/>
      <c r="E1062" s="15"/>
      <c r="F1062" s="15"/>
    </row>
    <row r="1063" spans="4:6">
      <c r="D1063" s="15"/>
      <c r="E1063" s="15"/>
      <c r="F1063" s="15"/>
    </row>
    <row r="1064" spans="4:6">
      <c r="D1064" s="15"/>
      <c r="E1064" s="15"/>
      <c r="F1064" s="15"/>
    </row>
    <row r="1065" spans="4:6">
      <c r="D1065" s="15"/>
      <c r="E1065" s="15"/>
      <c r="F1065" s="15"/>
    </row>
    <row r="1066" spans="4:6">
      <c r="D1066" s="15"/>
      <c r="E1066" s="15"/>
      <c r="F1066" s="15"/>
    </row>
    <row r="1067" spans="4:6">
      <c r="D1067" s="15"/>
      <c r="E1067" s="15"/>
      <c r="F1067" s="15"/>
    </row>
    <row r="1068" spans="4:6">
      <c r="D1068" s="15"/>
      <c r="E1068" s="15"/>
      <c r="F1068" s="15"/>
    </row>
    <row r="1069" spans="4:6">
      <c r="D1069" s="15"/>
      <c r="E1069" s="15"/>
      <c r="F1069" s="15"/>
    </row>
    <row r="1070" spans="4:6">
      <c r="D1070" s="15"/>
      <c r="E1070" s="15"/>
      <c r="F1070" s="15"/>
    </row>
    <row r="1071" spans="4:6">
      <c r="D1071" s="15"/>
      <c r="E1071" s="15"/>
      <c r="F1071" s="15"/>
    </row>
    <row r="1072" spans="4:6">
      <c r="D1072" s="15"/>
      <c r="E1072" s="15"/>
      <c r="F1072" s="15"/>
    </row>
    <row r="1073" spans="4:6">
      <c r="D1073" s="15"/>
      <c r="E1073" s="15"/>
      <c r="F1073" s="15"/>
    </row>
    <row r="1074" spans="4:6">
      <c r="D1074" s="15"/>
      <c r="E1074" s="15"/>
      <c r="F1074" s="15"/>
    </row>
    <row r="1075" spans="4:6">
      <c r="D1075" s="15"/>
      <c r="E1075" s="15"/>
      <c r="F1075" s="15"/>
    </row>
    <row r="1076" spans="4:6">
      <c r="D1076" s="15"/>
      <c r="E1076" s="15"/>
      <c r="F1076" s="15"/>
    </row>
    <row r="1077" spans="4:6">
      <c r="D1077" s="15"/>
      <c r="E1077" s="15"/>
      <c r="F1077" s="15"/>
    </row>
    <row r="1078" spans="4:6">
      <c r="D1078" s="15"/>
      <c r="E1078" s="15"/>
      <c r="F1078" s="15"/>
    </row>
    <row r="1079" spans="4:6">
      <c r="D1079" s="15"/>
      <c r="E1079" s="15"/>
      <c r="F1079" s="15"/>
    </row>
    <row r="1080" spans="4:6">
      <c r="D1080" s="15"/>
      <c r="E1080" s="15"/>
      <c r="F1080" s="15"/>
    </row>
    <row r="1081" spans="4:6">
      <c r="D1081" s="15"/>
      <c r="E1081" s="15"/>
      <c r="F1081" s="15"/>
    </row>
    <row r="1082" spans="4:6">
      <c r="D1082" s="15"/>
      <c r="E1082" s="15"/>
      <c r="F1082" s="15"/>
    </row>
    <row r="1083" spans="4:6">
      <c r="D1083" s="15"/>
      <c r="E1083" s="15"/>
      <c r="F1083" s="15"/>
    </row>
    <row r="1084" spans="4:6">
      <c r="D1084" s="15"/>
      <c r="E1084" s="15"/>
      <c r="F1084" s="15"/>
    </row>
    <row r="1085" spans="4:6">
      <c r="D1085" s="15"/>
      <c r="E1085" s="15"/>
      <c r="F1085" s="15"/>
    </row>
    <row r="1086" spans="4:6">
      <c r="D1086" s="15"/>
      <c r="E1086" s="15"/>
      <c r="F1086" s="15"/>
    </row>
    <row r="1087" spans="4:6">
      <c r="D1087" s="15"/>
      <c r="E1087" s="15"/>
      <c r="F1087" s="15"/>
    </row>
    <row r="1088" spans="4:6">
      <c r="D1088" s="15"/>
      <c r="E1088" s="15"/>
      <c r="F1088" s="15"/>
    </row>
    <row r="1089" spans="4:6">
      <c r="D1089" s="15"/>
      <c r="E1089" s="15"/>
      <c r="F1089" s="15"/>
    </row>
    <row r="1090" spans="4:6">
      <c r="D1090" s="15"/>
      <c r="E1090" s="15"/>
      <c r="F1090" s="15"/>
    </row>
    <row r="1091" spans="4:6">
      <c r="D1091" s="15"/>
      <c r="E1091" s="15"/>
      <c r="F1091" s="15"/>
    </row>
    <row r="1092" spans="4:6">
      <c r="D1092" s="15"/>
      <c r="E1092" s="15"/>
      <c r="F1092" s="15"/>
    </row>
    <row r="1093" spans="4:6">
      <c r="D1093" s="15"/>
      <c r="E1093" s="15"/>
      <c r="F1093" s="15"/>
    </row>
    <row r="1094" spans="4:6">
      <c r="D1094" s="15"/>
      <c r="E1094" s="15"/>
      <c r="F1094" s="15"/>
    </row>
    <row r="1095" spans="4:6">
      <c r="D1095" s="15"/>
      <c r="E1095" s="15"/>
      <c r="F1095" s="15"/>
    </row>
    <row r="1096" spans="4:6">
      <c r="D1096" s="15"/>
      <c r="E1096" s="15"/>
      <c r="F1096" s="15"/>
    </row>
    <row r="1097" spans="4:6">
      <c r="D1097" s="15"/>
      <c r="E1097" s="15"/>
      <c r="F1097" s="15"/>
    </row>
    <row r="1098" spans="4:6">
      <c r="D1098" s="15"/>
      <c r="E1098" s="15"/>
      <c r="F1098" s="15"/>
    </row>
    <row r="1099" spans="4:6">
      <c r="D1099" s="15"/>
      <c r="E1099" s="15"/>
      <c r="F1099" s="15"/>
    </row>
    <row r="1100" spans="4:6">
      <c r="D1100" s="15"/>
      <c r="E1100" s="15"/>
      <c r="F1100" s="15"/>
    </row>
    <row r="1101" spans="4:6">
      <c r="D1101" s="15"/>
      <c r="E1101" s="15"/>
      <c r="F1101" s="15"/>
    </row>
    <row r="1102" spans="4:6">
      <c r="D1102" s="15"/>
      <c r="E1102" s="15"/>
      <c r="F1102" s="15"/>
    </row>
    <row r="1103" spans="4:6">
      <c r="D1103" s="15"/>
      <c r="E1103" s="15"/>
      <c r="F1103" s="15"/>
    </row>
    <row r="1104" spans="4:6">
      <c r="D1104" s="15"/>
      <c r="E1104" s="15"/>
      <c r="F1104" s="15"/>
    </row>
    <row r="1105" spans="4:6">
      <c r="D1105" s="15"/>
      <c r="E1105" s="15"/>
      <c r="F1105" s="15"/>
    </row>
    <row r="1106" spans="4:6">
      <c r="D1106" s="15"/>
      <c r="E1106" s="15"/>
      <c r="F1106" s="15"/>
    </row>
    <row r="1107" spans="4:6">
      <c r="D1107" s="15"/>
      <c r="E1107" s="15"/>
      <c r="F1107" s="15"/>
    </row>
    <row r="1108" spans="4:6">
      <c r="D1108" s="15"/>
      <c r="E1108" s="15"/>
      <c r="F1108" s="15"/>
    </row>
    <row r="1109" spans="4:6">
      <c r="D1109" s="15"/>
      <c r="E1109" s="15"/>
      <c r="F1109" s="15"/>
    </row>
    <row r="1110" spans="4:6">
      <c r="D1110" s="15"/>
      <c r="E1110" s="15"/>
      <c r="F1110" s="15"/>
    </row>
    <row r="1111" spans="4:6">
      <c r="D1111" s="15"/>
      <c r="E1111" s="15"/>
      <c r="F1111" s="15"/>
    </row>
    <row r="1112" spans="4:6">
      <c r="D1112" s="15"/>
      <c r="E1112" s="15"/>
      <c r="F1112" s="15"/>
    </row>
    <row r="1113" spans="4:6">
      <c r="D1113" s="15"/>
      <c r="E1113" s="15"/>
      <c r="F1113" s="15"/>
    </row>
    <row r="1114" spans="4:6">
      <c r="D1114" s="15"/>
      <c r="E1114" s="15"/>
      <c r="F1114" s="15"/>
    </row>
    <row r="1115" spans="4:6">
      <c r="D1115" s="15"/>
      <c r="E1115" s="15"/>
      <c r="F1115" s="15"/>
    </row>
    <row r="1116" spans="4:6">
      <c r="D1116" s="15"/>
      <c r="E1116" s="15"/>
      <c r="F1116" s="15"/>
    </row>
    <row r="1117" spans="4:6">
      <c r="D1117" s="15"/>
      <c r="E1117" s="15"/>
      <c r="F1117" s="15"/>
    </row>
    <row r="1118" spans="4:6">
      <c r="D1118" s="15"/>
      <c r="E1118" s="15"/>
      <c r="F1118" s="15"/>
    </row>
    <row r="1119" spans="4:6">
      <c r="D1119" s="15"/>
      <c r="E1119" s="15"/>
      <c r="F1119" s="15"/>
    </row>
    <row r="1120" spans="4:6">
      <c r="D1120" s="15"/>
      <c r="E1120" s="15"/>
      <c r="F1120" s="15"/>
    </row>
    <row r="1121" spans="4:6">
      <c r="D1121" s="15"/>
      <c r="E1121" s="15"/>
      <c r="F1121" s="15"/>
    </row>
    <row r="1122" spans="4:6">
      <c r="D1122" s="15"/>
      <c r="E1122" s="15"/>
      <c r="F1122" s="15"/>
    </row>
    <row r="1123" spans="4:6">
      <c r="D1123" s="15"/>
      <c r="E1123" s="15"/>
      <c r="F1123" s="15"/>
    </row>
    <row r="1124" spans="4:6">
      <c r="D1124" s="15"/>
      <c r="E1124" s="15"/>
      <c r="F1124" s="15"/>
    </row>
    <row r="1125" spans="4:6">
      <c r="D1125" s="15"/>
      <c r="E1125" s="15"/>
      <c r="F1125" s="15"/>
    </row>
    <row r="1126" spans="4:6">
      <c r="D1126" s="15"/>
      <c r="E1126" s="15"/>
      <c r="F1126" s="15"/>
    </row>
    <row r="1127" spans="4:6">
      <c r="D1127" s="15"/>
      <c r="E1127" s="15"/>
      <c r="F1127" s="15"/>
    </row>
    <row r="1128" spans="4:6">
      <c r="D1128" s="15"/>
      <c r="E1128" s="15"/>
      <c r="F1128" s="15"/>
    </row>
    <row r="1129" spans="4:6">
      <c r="D1129" s="15"/>
      <c r="E1129" s="15"/>
      <c r="F1129" s="15"/>
    </row>
    <row r="1130" spans="4:6">
      <c r="D1130" s="15"/>
      <c r="E1130" s="15"/>
      <c r="F1130" s="15"/>
    </row>
    <row r="1131" spans="4:6">
      <c r="D1131" s="15"/>
      <c r="E1131" s="15"/>
      <c r="F1131" s="15"/>
    </row>
    <row r="1132" spans="4:6">
      <c r="D1132" s="15"/>
      <c r="E1132" s="15"/>
      <c r="F1132" s="15"/>
    </row>
    <row r="1133" spans="4:6">
      <c r="D1133" s="15"/>
      <c r="E1133" s="15"/>
      <c r="F1133" s="15"/>
    </row>
    <row r="1134" spans="4:6">
      <c r="D1134" s="15"/>
      <c r="E1134" s="15"/>
      <c r="F1134" s="15"/>
    </row>
    <row r="1135" spans="4:6">
      <c r="D1135" s="15"/>
      <c r="E1135" s="15"/>
      <c r="F1135" s="15"/>
    </row>
    <row r="1136" spans="4:6">
      <c r="D1136" s="15"/>
      <c r="E1136" s="15"/>
      <c r="F1136" s="15"/>
    </row>
    <row r="1137" spans="4:6">
      <c r="D1137" s="15"/>
      <c r="E1137" s="15"/>
      <c r="F1137" s="15"/>
    </row>
    <row r="1138" spans="4:6">
      <c r="D1138" s="15"/>
      <c r="E1138" s="15"/>
      <c r="F1138" s="15"/>
    </row>
    <row r="1139" spans="4:6">
      <c r="D1139" s="15"/>
      <c r="E1139" s="15"/>
      <c r="F1139" s="15"/>
    </row>
    <row r="1140" spans="4:6">
      <c r="D1140" s="15"/>
      <c r="E1140" s="15"/>
      <c r="F1140" s="1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Players Stats</vt:lpstr>
      <vt:lpstr>Quarter 1</vt:lpstr>
      <vt:lpstr>Quarter 2</vt:lpstr>
      <vt:lpstr>Quarter 3</vt:lpstr>
      <vt:lpstr>Quarter 4</vt:lpstr>
      <vt:lpstr>Semi 1</vt:lpstr>
      <vt:lpstr>Semi 2</vt:lpstr>
      <vt:lpstr>Final</vt:lpstr>
      <vt:lpstr>Simulation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Le Corre</dc:creator>
  <cp:lastModifiedBy>Quentin Le Corre</cp:lastModifiedBy>
  <dcterms:created xsi:type="dcterms:W3CDTF">2013-07-23T23:02:12Z</dcterms:created>
  <dcterms:modified xsi:type="dcterms:W3CDTF">2013-09-05T12:18:54Z</dcterms:modified>
</cp:coreProperties>
</file>